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erp\"/>
    </mc:Choice>
  </mc:AlternateContent>
  <xr:revisionPtr revIDLastSave="0" documentId="13_ncr:1_{A0155700-8937-4336-8C81-6503E3DCC2A6}" xr6:coauthVersionLast="47" xr6:coauthVersionMax="47" xr10:uidLastSave="{00000000-0000-0000-0000-000000000000}"/>
  <bookViews>
    <workbookView xWindow="-120" yWindow="-120" windowWidth="29040" windowHeight="15720" firstSheet="19" activeTab="19" xr2:uid="{00000000-000D-0000-FFFF-FFFF00000000}"/>
  </bookViews>
  <sheets>
    <sheet name="AUG24" sheetId="1" state="hidden" r:id="rId1"/>
    <sheet name="SEP24" sheetId="2" state="hidden" r:id="rId2"/>
    <sheet name="OCT24" sheetId="3" state="hidden" r:id="rId3"/>
    <sheet name="NOV24" sheetId="4" state="hidden" r:id="rId4"/>
    <sheet name="DEC24" sheetId="5" state="hidden" r:id="rId5"/>
    <sheet name="JAN25" sheetId="6" state="hidden" r:id="rId6"/>
    <sheet name="FEB25" sheetId="7" state="hidden" r:id="rId7"/>
    <sheet name="MAR25" sheetId="8" state="hidden" r:id="rId8"/>
    <sheet name="APR25" sheetId="9" state="hidden" r:id="rId9"/>
    <sheet name="MAY25" sheetId="10" state="hidden" r:id="rId10"/>
    <sheet name="JUNE25" sheetId="11" state="hidden" r:id="rId11"/>
    <sheet name="JULY25" sheetId="12" state="hidden" r:id="rId12"/>
    <sheet name="AUG25" sheetId="13" state="hidden" r:id="rId13"/>
    <sheet name="SEP25" sheetId="14" state="hidden" r:id="rId14"/>
    <sheet name="OCT25" sheetId="15" state="hidden" r:id="rId15"/>
    <sheet name="NOV25" sheetId="16" state="hidden" r:id="rId16"/>
    <sheet name="DEC25" sheetId="17" state="hidden" r:id="rId17"/>
    <sheet name="JAN26" sheetId="18" r:id="rId18"/>
    <sheet name="AVE" sheetId="19" r:id="rId19"/>
    <sheet name="TBR" sheetId="20" r:id="rId20"/>
    <sheet name="LTR" sheetId="21" r:id="rId21"/>
    <sheet name="PCR" sheetId="22" r:id="rId22"/>
    <sheet name="JINYU" sheetId="23" r:id="rId23"/>
    <sheet name="AUTOMAN" sheetId="24" r:id="rId24"/>
    <sheet name="BATTERY" sheetId="25" r:id="rId25"/>
    <sheet name="SPARES" sheetId="26" r:id="rId26"/>
    <sheet name="GWI" sheetId="27" r:id="rId27"/>
    <sheet name="AIRBAG" sheetId="28" r:id="rId28"/>
    <sheet name="MRF" sheetId="29" r:id="rId29"/>
    <sheet name="NEW" sheetId="30" r:id="rId30"/>
    <sheet name="WORKING" sheetId="31" r:id="rId31"/>
    <sheet name="RALSON" sheetId="32" state="hidden" r:id="rId32"/>
    <sheet name="POWERTRAC" sheetId="33" state="hidden" r:id="rId33"/>
  </sheets>
  <definedNames>
    <definedName name="_xlnm._FilterDatabase" localSheetId="27" hidden="1">AIRBAG!$A$5:$AO$37</definedName>
    <definedName name="_xlnm._FilterDatabase" localSheetId="8" hidden="1">'APR25'!$A$1:$G$1</definedName>
    <definedName name="_xlnm._FilterDatabase" localSheetId="0" hidden="1">'AUG24'!$A$1:$H$487</definedName>
    <definedName name="_xlnm._FilterDatabase" localSheetId="23" hidden="1">AUTOMAN!$A$5:$AE$69</definedName>
    <definedName name="_xlnm._FilterDatabase" localSheetId="18" hidden="1">AVE!$A$1:$AV$1699</definedName>
    <definedName name="_xlnm._FilterDatabase" localSheetId="24" hidden="1">BATTERY!$A$5:$AH$84</definedName>
    <definedName name="_xlnm._FilterDatabase" localSheetId="16" hidden="1">'DEC25'!$A$1:$S$921</definedName>
    <definedName name="_xlnm._FilterDatabase" localSheetId="6" hidden="1">'FEB25'!$A$1:$G$511</definedName>
    <definedName name="_xlnm._FilterDatabase" localSheetId="26" hidden="1">GWI!$A$5:$AK$48</definedName>
    <definedName name="_xlnm._FilterDatabase" localSheetId="5" hidden="1">'JAN25'!$A$1:$G$520</definedName>
    <definedName name="_xlnm._FilterDatabase" localSheetId="17" hidden="1">'JAN26'!$A$1:$S$917</definedName>
    <definedName name="_xlnm._FilterDatabase" localSheetId="22" hidden="1">JINYU!$A$5:$AX$31</definedName>
    <definedName name="_xlnm._FilterDatabase" localSheetId="20" hidden="1">LTR!$A$5:$AV$35</definedName>
    <definedName name="_xlnm._FilterDatabase" localSheetId="7" hidden="1">'MAR25'!$A$1:$G$523</definedName>
    <definedName name="_xlnm._FilterDatabase" localSheetId="9" hidden="1">'MAY25'!$A$1:$G$533</definedName>
    <definedName name="_xlnm._FilterDatabase" localSheetId="28" hidden="1">MRF!$A$5:$AG$16</definedName>
    <definedName name="_xlnm._FilterDatabase" localSheetId="15" hidden="1">'NOV25'!$A$1:$I$600</definedName>
    <definedName name="_xlnm._FilterDatabase" localSheetId="14" hidden="1">'OCT25'!$A$1:$R$938</definedName>
    <definedName name="_xlnm._FilterDatabase" localSheetId="21" hidden="1">PCR!$A$5:$AW$111</definedName>
    <definedName name="_xlnm._FilterDatabase" localSheetId="1" hidden="1">'SEP24'!$A$1:$H$489</definedName>
    <definedName name="_xlnm._FilterDatabase" localSheetId="13" hidden="1">'SEP25'!$A$1:$Z$943</definedName>
    <definedName name="_xlnm._FilterDatabase" localSheetId="25" hidden="1">SPARES!$A$5:$BD$358</definedName>
    <definedName name="_xlnm._FilterDatabase" localSheetId="19" hidden="1">TBR!$A$5:$BS$31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7" roundtripDataChecksum="82ZVy0dTl2Kfcb2hna78SS8+hFUiVWg+/SNFbuBte3g="/>
    </ext>
  </extLst>
</workbook>
</file>

<file path=xl/calcChain.xml><?xml version="1.0" encoding="utf-8"?>
<calcChain xmlns="http://schemas.openxmlformats.org/spreadsheetml/2006/main">
  <c r="G3" i="32" l="1"/>
  <c r="K3" i="32" s="1"/>
  <c r="O3" i="32" s="1"/>
  <c r="S3" i="32" s="1"/>
  <c r="B2" i="32"/>
  <c r="C20" i="31"/>
  <c r="K19" i="31"/>
  <c r="I19" i="31"/>
  <c r="D19" i="31"/>
  <c r="C19" i="31"/>
  <c r="K18" i="31"/>
  <c r="I18" i="31"/>
  <c r="D18" i="31"/>
  <c r="C18" i="31"/>
  <c r="K17" i="31"/>
  <c r="I17" i="31"/>
  <c r="D17" i="31"/>
  <c r="C17" i="31"/>
  <c r="F14" i="31"/>
  <c r="C9" i="31"/>
  <c r="F7" i="31"/>
  <c r="D7" i="31"/>
  <c r="F6" i="31"/>
  <c r="D6" i="31"/>
  <c r="O5" i="31"/>
  <c r="F5" i="31"/>
  <c r="D5" i="31"/>
  <c r="O4" i="31"/>
  <c r="F4" i="31"/>
  <c r="D4" i="31"/>
  <c r="O3" i="31"/>
  <c r="F3" i="31"/>
  <c r="D3" i="31"/>
  <c r="O2" i="31"/>
  <c r="F2" i="31"/>
  <c r="F9" i="31" s="1"/>
  <c r="D14" i="31" s="1"/>
  <c r="D2" i="31"/>
  <c r="D9" i="31" s="1"/>
  <c r="C33" i="29"/>
  <c r="D33" i="29" s="1"/>
  <c r="Y16" i="29"/>
  <c r="P16" i="29"/>
  <c r="L16" i="29"/>
  <c r="F16" i="29" s="1"/>
  <c r="I16" i="29"/>
  <c r="M16" i="29" s="1"/>
  <c r="Q16" i="29" s="1"/>
  <c r="U16" i="29" s="1"/>
  <c r="C16" i="29"/>
  <c r="G16" i="29" s="1"/>
  <c r="J16" i="29" s="1"/>
  <c r="K16" i="29" s="1"/>
  <c r="N16" i="29" s="1"/>
  <c r="O16" i="29" s="1"/>
  <c r="R16" i="29" s="1"/>
  <c r="S16" i="29" s="1"/>
  <c r="V16" i="29" s="1"/>
  <c r="W16" i="29" s="1"/>
  <c r="Z16" i="29" s="1"/>
  <c r="AA16" i="29" s="1"/>
  <c r="C15" i="29"/>
  <c r="C14" i="29"/>
  <c r="C13" i="29"/>
  <c r="Y12" i="29"/>
  <c r="U12" i="29"/>
  <c r="P12" i="29"/>
  <c r="M12" i="29"/>
  <c r="Q12" i="29" s="1"/>
  <c r="L12" i="29"/>
  <c r="F12" i="29" s="1"/>
  <c r="I12" i="29"/>
  <c r="C12" i="29"/>
  <c r="G12" i="29" s="1"/>
  <c r="J12" i="29" s="1"/>
  <c r="K12" i="29" s="1"/>
  <c r="Y11" i="29"/>
  <c r="P11" i="29"/>
  <c r="F11" i="29" s="1"/>
  <c r="L11" i="29"/>
  <c r="G11" i="29"/>
  <c r="C11" i="29"/>
  <c r="Y10" i="29"/>
  <c r="P10" i="29"/>
  <c r="L10" i="29"/>
  <c r="F10" i="29"/>
  <c r="C10" i="29"/>
  <c r="G10" i="29" s="1"/>
  <c r="Y9" i="29"/>
  <c r="P9" i="29"/>
  <c r="L9" i="29"/>
  <c r="G9" i="29"/>
  <c r="F9" i="29"/>
  <c r="C9" i="29"/>
  <c r="Y8" i="29"/>
  <c r="P8" i="29"/>
  <c r="L8" i="29"/>
  <c r="F8" i="29" s="1"/>
  <c r="C8" i="29"/>
  <c r="G8" i="29" s="1"/>
  <c r="Y7" i="29"/>
  <c r="L7" i="29"/>
  <c r="G7" i="29"/>
  <c r="F7" i="29"/>
  <c r="C7" i="29"/>
  <c r="Y6" i="29"/>
  <c r="L6" i="29"/>
  <c r="F6" i="29" s="1"/>
  <c r="C6" i="29"/>
  <c r="G6" i="29" s="1"/>
  <c r="G4" i="29"/>
  <c r="B3" i="29"/>
  <c r="E78" i="28"/>
  <c r="D78" i="28"/>
  <c r="D49" i="28"/>
  <c r="E49" i="28" s="1"/>
  <c r="U37" i="28"/>
  <c r="D37" i="28"/>
  <c r="U36" i="28"/>
  <c r="D36" i="28"/>
  <c r="U35" i="28"/>
  <c r="D35" i="28"/>
  <c r="AD34" i="28"/>
  <c r="U34" i="28"/>
  <c r="I34" i="28"/>
  <c r="G34" i="28" s="1"/>
  <c r="D34" i="28"/>
  <c r="H34" i="28" s="1"/>
  <c r="AD33" i="28"/>
  <c r="U33" i="28"/>
  <c r="I33" i="28"/>
  <c r="G33" i="28" s="1"/>
  <c r="D33" i="28"/>
  <c r="H33" i="28" s="1"/>
  <c r="AD32" i="28"/>
  <c r="U32" i="28"/>
  <c r="I32" i="28"/>
  <c r="D32" i="28"/>
  <c r="H32" i="28" s="1"/>
  <c r="AD31" i="28"/>
  <c r="U31" i="28"/>
  <c r="I31" i="28"/>
  <c r="G31" i="28"/>
  <c r="D31" i="28"/>
  <c r="H31" i="28" s="1"/>
  <c r="AD30" i="28"/>
  <c r="U30" i="28"/>
  <c r="I30" i="28"/>
  <c r="G30" i="28"/>
  <c r="D30" i="28"/>
  <c r="H30" i="28" s="1"/>
  <c r="AD29" i="28"/>
  <c r="U29" i="28"/>
  <c r="I29" i="28"/>
  <c r="D29" i="28"/>
  <c r="H29" i="28" s="1"/>
  <c r="AD28" i="28"/>
  <c r="U28" i="28"/>
  <c r="G28" i="28" s="1"/>
  <c r="I28" i="28"/>
  <c r="D28" i="28"/>
  <c r="H28" i="28" s="1"/>
  <c r="AD27" i="28"/>
  <c r="U27" i="28"/>
  <c r="I27" i="28"/>
  <c r="G27" i="28" s="1"/>
  <c r="D27" i="28"/>
  <c r="H27" i="28" s="1"/>
  <c r="AD26" i="28"/>
  <c r="U26" i="28"/>
  <c r="I26" i="28"/>
  <c r="G26" i="28"/>
  <c r="D26" i="28"/>
  <c r="H26" i="28" s="1"/>
  <c r="AD25" i="28"/>
  <c r="U25" i="28"/>
  <c r="I25" i="28"/>
  <c r="G25" i="28" s="1"/>
  <c r="D25" i="28"/>
  <c r="H25" i="28" s="1"/>
  <c r="AD24" i="28"/>
  <c r="U24" i="28"/>
  <c r="I24" i="28"/>
  <c r="G24" i="28" s="1"/>
  <c r="D24" i="28"/>
  <c r="H24" i="28" s="1"/>
  <c r="AD23" i="28"/>
  <c r="U23" i="28"/>
  <c r="I23" i="28"/>
  <c r="G23" i="28"/>
  <c r="D23" i="28"/>
  <c r="H23" i="28" s="1"/>
  <c r="AD22" i="28"/>
  <c r="U22" i="28"/>
  <c r="I22" i="28"/>
  <c r="G22" i="28"/>
  <c r="D22" i="28"/>
  <c r="H22" i="28" s="1"/>
  <c r="AD21" i="28"/>
  <c r="U21" i="28"/>
  <c r="I21" i="28"/>
  <c r="D21" i="28"/>
  <c r="H21" i="28" s="1"/>
  <c r="AD20" i="28"/>
  <c r="U20" i="28"/>
  <c r="G20" i="28" s="1"/>
  <c r="I20" i="28"/>
  <c r="D20" i="28"/>
  <c r="H20" i="28" s="1"/>
  <c r="AD19" i="28"/>
  <c r="U19" i="28"/>
  <c r="I19" i="28"/>
  <c r="G19" i="28" s="1"/>
  <c r="D19" i="28"/>
  <c r="H19" i="28" s="1"/>
  <c r="AD18" i="28"/>
  <c r="U18" i="28"/>
  <c r="I18" i="28"/>
  <c r="G18" i="28"/>
  <c r="D18" i="28"/>
  <c r="H18" i="28" s="1"/>
  <c r="AD17" i="28"/>
  <c r="U17" i="28"/>
  <c r="I17" i="28"/>
  <c r="G17" i="28" s="1"/>
  <c r="D17" i="28"/>
  <c r="H17" i="28" s="1"/>
  <c r="AD16" i="28"/>
  <c r="U16" i="28"/>
  <c r="I16" i="28"/>
  <c r="G16" i="28" s="1"/>
  <c r="D16" i="28"/>
  <c r="H16" i="28" s="1"/>
  <c r="AD15" i="28"/>
  <c r="U15" i="28"/>
  <c r="I15" i="28"/>
  <c r="G15" i="28"/>
  <c r="D15" i="28"/>
  <c r="H15" i="28" s="1"/>
  <c r="AD14" i="28"/>
  <c r="U14" i="28"/>
  <c r="I14" i="28"/>
  <c r="G14" i="28"/>
  <c r="D14" i="28"/>
  <c r="H14" i="28" s="1"/>
  <c r="AD13" i="28"/>
  <c r="U13" i="28"/>
  <c r="I13" i="28"/>
  <c r="G13" i="28"/>
  <c r="D13" i="28"/>
  <c r="H13" i="28" s="1"/>
  <c r="AD12" i="28"/>
  <c r="U12" i="28"/>
  <c r="G12" i="28" s="1"/>
  <c r="I12" i="28"/>
  <c r="D12" i="28"/>
  <c r="H12" i="28" s="1"/>
  <c r="AD11" i="28"/>
  <c r="U11" i="28"/>
  <c r="I11" i="28"/>
  <c r="G11" i="28"/>
  <c r="D11" i="28"/>
  <c r="H11" i="28" s="1"/>
  <c r="AD10" i="28"/>
  <c r="U10" i="28"/>
  <c r="G10" i="28" s="1"/>
  <c r="I10" i="28"/>
  <c r="D10" i="28"/>
  <c r="H10" i="28" s="1"/>
  <c r="AD9" i="28"/>
  <c r="U9" i="28"/>
  <c r="I9" i="28"/>
  <c r="G9" i="28"/>
  <c r="D9" i="28"/>
  <c r="H9" i="28" s="1"/>
  <c r="AD8" i="28"/>
  <c r="U8" i="28"/>
  <c r="I8" i="28"/>
  <c r="G8" i="28"/>
  <c r="D8" i="28"/>
  <c r="H8" i="28" s="1"/>
  <c r="AD7" i="28"/>
  <c r="U7" i="28"/>
  <c r="G7" i="28" s="1"/>
  <c r="I7" i="28"/>
  <c r="D7" i="28"/>
  <c r="H7" i="28" s="1"/>
  <c r="AD6" i="28"/>
  <c r="Y6" i="28"/>
  <c r="U6" i="28"/>
  <c r="G6" i="28" s="1"/>
  <c r="I6" i="28"/>
  <c r="D6" i="28"/>
  <c r="H6" i="28" s="1"/>
  <c r="H4" i="28"/>
  <c r="L4" i="28" s="1"/>
  <c r="P4" i="28" s="1"/>
  <c r="T4" i="28" s="1"/>
  <c r="C3" i="28"/>
  <c r="E56" i="27"/>
  <c r="D56" i="27"/>
  <c r="AC38" i="27"/>
  <c r="AC39" i="27" s="1"/>
  <c r="AC37" i="27"/>
  <c r="Z34" i="27"/>
  <c r="Q34" i="27"/>
  <c r="Z33" i="27"/>
  <c r="Q33" i="27"/>
  <c r="Z32" i="27"/>
  <c r="Q32" i="27"/>
  <c r="G32" i="27" s="1"/>
  <c r="P32" i="27"/>
  <c r="N32" i="27"/>
  <c r="M32" i="27"/>
  <c r="O32" i="27" s="1"/>
  <c r="E32" i="27"/>
  <c r="D32" i="27"/>
  <c r="Z31" i="27"/>
  <c r="Q31" i="27"/>
  <c r="N31" i="27"/>
  <c r="M31" i="27"/>
  <c r="E31" i="27"/>
  <c r="D31" i="27"/>
  <c r="Z30" i="27"/>
  <c r="Q30" i="27"/>
  <c r="O30" i="27"/>
  <c r="P30" i="27" s="1"/>
  <c r="N30" i="27"/>
  <c r="M30" i="27"/>
  <c r="G30" i="27" s="1"/>
  <c r="E30" i="27"/>
  <c r="D30" i="27"/>
  <c r="Z29" i="27"/>
  <c r="Q29" i="27"/>
  <c r="O29" i="27"/>
  <c r="P29" i="27" s="1"/>
  <c r="N29" i="27"/>
  <c r="M29" i="27"/>
  <c r="G29" i="27"/>
  <c r="E29" i="27"/>
  <c r="D29" i="27"/>
  <c r="Z28" i="27"/>
  <c r="Q28" i="27"/>
  <c r="N28" i="27"/>
  <c r="M28" i="27"/>
  <c r="O28" i="27" s="1"/>
  <c r="P28" i="27" s="1"/>
  <c r="G28" i="27"/>
  <c r="E28" i="27"/>
  <c r="D28" i="27"/>
  <c r="Z27" i="27"/>
  <c r="Q27" i="27"/>
  <c r="G27" i="27" s="1"/>
  <c r="M27" i="27"/>
  <c r="H27" i="27"/>
  <c r="D27" i="27"/>
  <c r="Z26" i="27"/>
  <c r="Q26" i="27"/>
  <c r="M26" i="27"/>
  <c r="G26" i="27"/>
  <c r="D26" i="27"/>
  <c r="H26" i="27" s="1"/>
  <c r="Z25" i="27"/>
  <c r="Q25" i="27"/>
  <c r="M25" i="27"/>
  <c r="G25" i="27"/>
  <c r="D25" i="27"/>
  <c r="H25" i="27" s="1"/>
  <c r="Z24" i="27"/>
  <c r="Q24" i="27"/>
  <c r="M24" i="27"/>
  <c r="G24" i="27"/>
  <c r="D24" i="27"/>
  <c r="H24" i="27" s="1"/>
  <c r="Z23" i="27"/>
  <c r="Q23" i="27"/>
  <c r="M23" i="27"/>
  <c r="G23" i="27"/>
  <c r="D23" i="27"/>
  <c r="H23" i="27" s="1"/>
  <c r="Z22" i="27"/>
  <c r="Q22" i="27"/>
  <c r="M22" i="27"/>
  <c r="D22" i="27"/>
  <c r="H22" i="27" s="1"/>
  <c r="Z21" i="27"/>
  <c r="Q21" i="27"/>
  <c r="M21" i="27"/>
  <c r="G21" i="27"/>
  <c r="D21" i="27"/>
  <c r="H21" i="27" s="1"/>
  <c r="Z20" i="27"/>
  <c r="Q20" i="27"/>
  <c r="G20" i="27" s="1"/>
  <c r="M20" i="27"/>
  <c r="H20" i="27"/>
  <c r="D20" i="27"/>
  <c r="Z19" i="27"/>
  <c r="Q19" i="27"/>
  <c r="M19" i="27"/>
  <c r="G19" i="27"/>
  <c r="D19" i="27"/>
  <c r="H19" i="27" s="1"/>
  <c r="Z18" i="27"/>
  <c r="Q18" i="27"/>
  <c r="M18" i="27"/>
  <c r="G18" i="27" s="1"/>
  <c r="D18" i="27"/>
  <c r="H18" i="27" s="1"/>
  <c r="Z17" i="27"/>
  <c r="Q17" i="27"/>
  <c r="M17" i="27"/>
  <c r="G17" i="27"/>
  <c r="D17" i="27"/>
  <c r="H17" i="27" s="1"/>
  <c r="Z16" i="27"/>
  <c r="Q16" i="27"/>
  <c r="M16" i="27"/>
  <c r="H16" i="27"/>
  <c r="G16" i="27"/>
  <c r="D16" i="27"/>
  <c r="Z15" i="27"/>
  <c r="Q15" i="27"/>
  <c r="M15" i="27"/>
  <c r="G15" i="27" s="1"/>
  <c r="D15" i="27"/>
  <c r="H15" i="27" s="1"/>
  <c r="Z14" i="27"/>
  <c r="Q14" i="27"/>
  <c r="M14" i="27"/>
  <c r="H14" i="27"/>
  <c r="D14" i="27"/>
  <c r="Z13" i="27"/>
  <c r="Q13" i="27"/>
  <c r="G13" i="27" s="1"/>
  <c r="M13" i="27"/>
  <c r="D13" i="27"/>
  <c r="H13" i="27" s="1"/>
  <c r="Z12" i="27"/>
  <c r="Q12" i="27"/>
  <c r="M12" i="27"/>
  <c r="G12" i="27"/>
  <c r="D12" i="27"/>
  <c r="H12" i="27" s="1"/>
  <c r="Z11" i="27"/>
  <c r="Q11" i="27"/>
  <c r="M11" i="27"/>
  <c r="H11" i="27"/>
  <c r="G11" i="27"/>
  <c r="D11" i="27"/>
  <c r="Z10" i="27"/>
  <c r="Q10" i="27"/>
  <c r="M10" i="27"/>
  <c r="G10" i="27" s="1"/>
  <c r="H10" i="27"/>
  <c r="D10" i="27"/>
  <c r="Z9" i="27"/>
  <c r="Q9" i="27"/>
  <c r="M9" i="27"/>
  <c r="G9" i="27"/>
  <c r="D9" i="27"/>
  <c r="H9" i="27" s="1"/>
  <c r="Z8" i="27"/>
  <c r="Q8" i="27"/>
  <c r="M8" i="27"/>
  <c r="H8" i="27"/>
  <c r="G8" i="27"/>
  <c r="D8" i="27"/>
  <c r="Z7" i="27"/>
  <c r="Q7" i="27"/>
  <c r="M7" i="27"/>
  <c r="G7" i="27" s="1"/>
  <c r="D7" i="27"/>
  <c r="H7" i="27" s="1"/>
  <c r="Z6" i="27"/>
  <c r="Q6" i="27"/>
  <c r="M6" i="27"/>
  <c r="H6" i="27"/>
  <c r="D6" i="27"/>
  <c r="H4" i="27"/>
  <c r="L4" i="27" s="1"/>
  <c r="P4" i="27" s="1"/>
  <c r="T4" i="27" s="1"/>
  <c r="C3" i="27"/>
  <c r="D1" i="27"/>
  <c r="Y363" i="26"/>
  <c r="Q363" i="26"/>
  <c r="Y362" i="26"/>
  <c r="Q362" i="26"/>
  <c r="Y361" i="26"/>
  <c r="Q361" i="26"/>
  <c r="Y360" i="26"/>
  <c r="Q360" i="26"/>
  <c r="Y359" i="26"/>
  <c r="Q359" i="26"/>
  <c r="Y357" i="26"/>
  <c r="U357" i="26"/>
  <c r="Q357" i="26"/>
  <c r="I357" i="26"/>
  <c r="AD356" i="26"/>
  <c r="Y356" i="26"/>
  <c r="U356" i="26"/>
  <c r="T356" i="26"/>
  <c r="W356" i="26" s="1"/>
  <c r="X356" i="26" s="1"/>
  <c r="AA356" i="26" s="1"/>
  <c r="AB356" i="26" s="1"/>
  <c r="AE356" i="26" s="1"/>
  <c r="AF356" i="26" s="1"/>
  <c r="Q356" i="26"/>
  <c r="M356" i="26"/>
  <c r="K356" i="26"/>
  <c r="L356" i="26" s="1"/>
  <c r="O356" i="26" s="1"/>
  <c r="P356" i="26" s="1"/>
  <c r="S356" i="26" s="1"/>
  <c r="J356" i="26"/>
  <c r="N356" i="26" s="1"/>
  <c r="R356" i="26" s="1"/>
  <c r="V356" i="26" s="1"/>
  <c r="Z356" i="26" s="1"/>
  <c r="I356" i="26"/>
  <c r="H356" i="26"/>
  <c r="G356" i="26"/>
  <c r="E356" i="26"/>
  <c r="AD355" i="26"/>
  <c r="Y355" i="26"/>
  <c r="U355" i="26"/>
  <c r="R355" i="26"/>
  <c r="V355" i="26" s="1"/>
  <c r="Z355" i="26" s="1"/>
  <c r="Q355" i="26"/>
  <c r="M355" i="26"/>
  <c r="J355" i="26"/>
  <c r="N355" i="26" s="1"/>
  <c r="I355" i="26"/>
  <c r="K355" i="26" s="1"/>
  <c r="L355" i="26" s="1"/>
  <c r="O355" i="26" s="1"/>
  <c r="P355" i="26" s="1"/>
  <c r="H355" i="26"/>
  <c r="G355" i="26"/>
  <c r="E355" i="26"/>
  <c r="AD354" i="26"/>
  <c r="Y354" i="26"/>
  <c r="X354" i="26"/>
  <c r="AA354" i="26" s="1"/>
  <c r="U354" i="26"/>
  <c r="Q354" i="26"/>
  <c r="M354" i="26"/>
  <c r="J354" i="26"/>
  <c r="N354" i="26" s="1"/>
  <c r="R354" i="26" s="1"/>
  <c r="V354" i="26" s="1"/>
  <c r="Z354" i="26" s="1"/>
  <c r="I354" i="26"/>
  <c r="H354" i="26"/>
  <c r="K354" i="26" s="1"/>
  <c r="L354" i="26" s="1"/>
  <c r="O354" i="26" s="1"/>
  <c r="P354" i="26" s="1"/>
  <c r="S354" i="26" s="1"/>
  <c r="T354" i="26" s="1"/>
  <c r="W354" i="26" s="1"/>
  <c r="G354" i="26"/>
  <c r="E354" i="26"/>
  <c r="AD353" i="26"/>
  <c r="Y353" i="26"/>
  <c r="U353" i="26"/>
  <c r="Q353" i="26"/>
  <c r="M353" i="26"/>
  <c r="I353" i="26"/>
  <c r="H353" i="26"/>
  <c r="K353" i="26" s="1"/>
  <c r="L353" i="26" s="1"/>
  <c r="O353" i="26" s="1"/>
  <c r="P353" i="26" s="1"/>
  <c r="S353" i="26" s="1"/>
  <c r="T353" i="26" s="1"/>
  <c r="W353" i="26" s="1"/>
  <c r="X353" i="26" s="1"/>
  <c r="AA353" i="26" s="1"/>
  <c r="G353" i="26"/>
  <c r="E353" i="26"/>
  <c r="J353" i="26" s="1"/>
  <c r="N353" i="26" s="1"/>
  <c r="R353" i="26" s="1"/>
  <c r="V353" i="26" s="1"/>
  <c r="Z353" i="26" s="1"/>
  <c r="AD352" i="26"/>
  <c r="Y352" i="26"/>
  <c r="U352" i="26"/>
  <c r="Q352" i="26"/>
  <c r="N352" i="26"/>
  <c r="R352" i="26" s="1"/>
  <c r="V352" i="26" s="1"/>
  <c r="Z352" i="26" s="1"/>
  <c r="M352" i="26"/>
  <c r="I352" i="26"/>
  <c r="H352" i="26"/>
  <c r="G352" i="26"/>
  <c r="E352" i="26"/>
  <c r="J352" i="26" s="1"/>
  <c r="AD351" i="26"/>
  <c r="Y351" i="26"/>
  <c r="U351" i="26"/>
  <c r="Q351" i="26"/>
  <c r="M351" i="26"/>
  <c r="I351" i="26"/>
  <c r="H351" i="26"/>
  <c r="G351" i="26"/>
  <c r="E351" i="26"/>
  <c r="J351" i="26" s="1"/>
  <c r="K351" i="26" s="1"/>
  <c r="L351" i="26" s="1"/>
  <c r="AD350" i="26"/>
  <c r="Y350" i="26"/>
  <c r="U350" i="26"/>
  <c r="Q350" i="26"/>
  <c r="M350" i="26"/>
  <c r="I350" i="26"/>
  <c r="H350" i="26"/>
  <c r="G350" i="26"/>
  <c r="E350" i="26"/>
  <c r="J350" i="26" s="1"/>
  <c r="AD349" i="26"/>
  <c r="Y349" i="26"/>
  <c r="U349" i="26"/>
  <c r="Q349" i="26"/>
  <c r="M349" i="26"/>
  <c r="I349" i="26"/>
  <c r="H349" i="26"/>
  <c r="G349" i="26"/>
  <c r="E349" i="26"/>
  <c r="J349" i="26" s="1"/>
  <c r="AD348" i="26"/>
  <c r="Y348" i="26"/>
  <c r="U348" i="26"/>
  <c r="R348" i="26"/>
  <c r="V348" i="26" s="1"/>
  <c r="Z348" i="26" s="1"/>
  <c r="Q348" i="26"/>
  <c r="M348" i="26"/>
  <c r="J348" i="26"/>
  <c r="N348" i="26" s="1"/>
  <c r="I348" i="26"/>
  <c r="H348" i="26"/>
  <c r="G348" i="26"/>
  <c r="E348" i="26"/>
  <c r="AD347" i="26"/>
  <c r="Y347" i="26"/>
  <c r="U347" i="26"/>
  <c r="R347" i="26"/>
  <c r="V347" i="26" s="1"/>
  <c r="Z347" i="26" s="1"/>
  <c r="Q347" i="26"/>
  <c r="M347" i="26"/>
  <c r="J347" i="26"/>
  <c r="N347" i="26" s="1"/>
  <c r="I347" i="26"/>
  <c r="K347" i="26" s="1"/>
  <c r="L347" i="26" s="1"/>
  <c r="O347" i="26" s="1"/>
  <c r="P347" i="26" s="1"/>
  <c r="H347" i="26"/>
  <c r="G347" i="26"/>
  <c r="E347" i="26"/>
  <c r="AD346" i="26"/>
  <c r="Y346" i="26"/>
  <c r="U346" i="26"/>
  <c r="R346" i="26"/>
  <c r="V346" i="26" s="1"/>
  <c r="Z346" i="26" s="1"/>
  <c r="Q346" i="26"/>
  <c r="M346" i="26"/>
  <c r="J346" i="26"/>
  <c r="N346" i="26" s="1"/>
  <c r="I346" i="26"/>
  <c r="H346" i="26"/>
  <c r="G346" i="26"/>
  <c r="E346" i="26"/>
  <c r="AD345" i="26"/>
  <c r="Y345" i="26"/>
  <c r="U345" i="26"/>
  <c r="Q345" i="26"/>
  <c r="M345" i="26"/>
  <c r="I345" i="26"/>
  <c r="H345" i="26"/>
  <c r="K345" i="26" s="1"/>
  <c r="L345" i="26" s="1"/>
  <c r="O345" i="26" s="1"/>
  <c r="P345" i="26" s="1"/>
  <c r="S345" i="26" s="1"/>
  <c r="T345" i="26" s="1"/>
  <c r="W345" i="26" s="1"/>
  <c r="X345" i="26" s="1"/>
  <c r="AA345" i="26" s="1"/>
  <c r="G345" i="26"/>
  <c r="E345" i="26"/>
  <c r="J345" i="26" s="1"/>
  <c r="N345" i="26" s="1"/>
  <c r="R345" i="26" s="1"/>
  <c r="V345" i="26" s="1"/>
  <c r="Z345" i="26" s="1"/>
  <c r="AD344" i="26"/>
  <c r="Y344" i="26"/>
  <c r="U344" i="26"/>
  <c r="Q344" i="26"/>
  <c r="M344" i="26"/>
  <c r="I344" i="26"/>
  <c r="H344" i="26"/>
  <c r="K344" i="26" s="1"/>
  <c r="L344" i="26" s="1"/>
  <c r="O344" i="26" s="1"/>
  <c r="P344" i="26" s="1"/>
  <c r="S344" i="26" s="1"/>
  <c r="T344" i="26" s="1"/>
  <c r="G344" i="26"/>
  <c r="E344" i="26"/>
  <c r="J344" i="26" s="1"/>
  <c r="N344" i="26" s="1"/>
  <c r="R344" i="26" s="1"/>
  <c r="V344" i="26" s="1"/>
  <c r="Z344" i="26" s="1"/>
  <c r="AD343" i="26"/>
  <c r="Y343" i="26"/>
  <c r="U343" i="26"/>
  <c r="Q343" i="26"/>
  <c r="M343" i="26"/>
  <c r="L343" i="26"/>
  <c r="O343" i="26" s="1"/>
  <c r="P343" i="26" s="1"/>
  <c r="S343" i="26" s="1"/>
  <c r="T343" i="26" s="1"/>
  <c r="W343" i="26" s="1"/>
  <c r="X343" i="26" s="1"/>
  <c r="AA343" i="26" s="1"/>
  <c r="K343" i="26"/>
  <c r="I343" i="26"/>
  <c r="H343" i="26"/>
  <c r="G343" i="26"/>
  <c r="E343" i="26"/>
  <c r="J343" i="26" s="1"/>
  <c r="N343" i="26" s="1"/>
  <c r="R343" i="26" s="1"/>
  <c r="V343" i="26" s="1"/>
  <c r="Z343" i="26" s="1"/>
  <c r="AD342" i="26"/>
  <c r="Y342" i="26"/>
  <c r="U342" i="26"/>
  <c r="Q342" i="26"/>
  <c r="N342" i="26"/>
  <c r="R342" i="26" s="1"/>
  <c r="V342" i="26" s="1"/>
  <c r="Z342" i="26" s="1"/>
  <c r="M342" i="26"/>
  <c r="K342" i="26"/>
  <c r="L342" i="26" s="1"/>
  <c r="O342" i="26" s="1"/>
  <c r="P342" i="26" s="1"/>
  <c r="S342" i="26" s="1"/>
  <c r="T342" i="26" s="1"/>
  <c r="I342" i="26"/>
  <c r="H342" i="26"/>
  <c r="G342" i="26"/>
  <c r="E342" i="26"/>
  <c r="J342" i="26" s="1"/>
  <c r="AD341" i="26"/>
  <c r="Y341" i="26"/>
  <c r="U341" i="26"/>
  <c r="Q341" i="26"/>
  <c r="M341" i="26"/>
  <c r="L341" i="26"/>
  <c r="O341" i="26" s="1"/>
  <c r="P341" i="26" s="1"/>
  <c r="S341" i="26" s="1"/>
  <c r="T341" i="26" s="1"/>
  <c r="W341" i="26" s="1"/>
  <c r="X341" i="26" s="1"/>
  <c r="AA341" i="26" s="1"/>
  <c r="AB341" i="26" s="1"/>
  <c r="AE341" i="26" s="1"/>
  <c r="AF341" i="26" s="1"/>
  <c r="K341" i="26"/>
  <c r="I341" i="26"/>
  <c r="G341" i="26"/>
  <c r="E341" i="26"/>
  <c r="J341" i="26" s="1"/>
  <c r="N341" i="26" s="1"/>
  <c r="R341" i="26" s="1"/>
  <c r="V341" i="26" s="1"/>
  <c r="Z341" i="26" s="1"/>
  <c r="D341" i="26"/>
  <c r="H341" i="26" s="1"/>
  <c r="AD340" i="26"/>
  <c r="Y340" i="26"/>
  <c r="W340" i="26"/>
  <c r="X340" i="26" s="1"/>
  <c r="AA340" i="26" s="1"/>
  <c r="AB340" i="26" s="1"/>
  <c r="AE340" i="26" s="1"/>
  <c r="AF340" i="26" s="1"/>
  <c r="U340" i="26"/>
  <c r="Q340" i="26"/>
  <c r="N340" i="26"/>
  <c r="R340" i="26" s="1"/>
  <c r="V340" i="26" s="1"/>
  <c r="Z340" i="26" s="1"/>
  <c r="M340" i="26"/>
  <c r="I340" i="26"/>
  <c r="H340" i="26"/>
  <c r="K340" i="26" s="1"/>
  <c r="L340" i="26" s="1"/>
  <c r="O340" i="26" s="1"/>
  <c r="P340" i="26" s="1"/>
  <c r="S340" i="26" s="1"/>
  <c r="T340" i="26" s="1"/>
  <c r="G340" i="26"/>
  <c r="E340" i="26"/>
  <c r="J340" i="26" s="1"/>
  <c r="AD339" i="26"/>
  <c r="Y339" i="26"/>
  <c r="U339" i="26"/>
  <c r="Q339" i="26"/>
  <c r="M339" i="26"/>
  <c r="J339" i="26"/>
  <c r="N339" i="26" s="1"/>
  <c r="R339" i="26" s="1"/>
  <c r="V339" i="26" s="1"/>
  <c r="Z339" i="26" s="1"/>
  <c r="I339" i="26"/>
  <c r="H339" i="26"/>
  <c r="K339" i="26" s="1"/>
  <c r="L339" i="26" s="1"/>
  <c r="O339" i="26" s="1"/>
  <c r="P339" i="26" s="1"/>
  <c r="S339" i="26" s="1"/>
  <c r="T339" i="26" s="1"/>
  <c r="W339" i="26" s="1"/>
  <c r="X339" i="26" s="1"/>
  <c r="AA339" i="26" s="1"/>
  <c r="AB339" i="26" s="1"/>
  <c r="AE339" i="26" s="1"/>
  <c r="AF339" i="26" s="1"/>
  <c r="G339" i="26"/>
  <c r="E339" i="26"/>
  <c r="AD338" i="26"/>
  <c r="Y338" i="26"/>
  <c r="U338" i="26"/>
  <c r="R338" i="26"/>
  <c r="V338" i="26" s="1"/>
  <c r="Z338" i="26" s="1"/>
  <c r="Q338" i="26"/>
  <c r="M338" i="26"/>
  <c r="J338" i="26"/>
  <c r="N338" i="26" s="1"/>
  <c r="I338" i="26"/>
  <c r="H338" i="26"/>
  <c r="G338" i="26"/>
  <c r="E338" i="26"/>
  <c r="AD337" i="26"/>
  <c r="Y337" i="26"/>
  <c r="U337" i="26"/>
  <c r="Q337" i="26"/>
  <c r="M337" i="26"/>
  <c r="I337" i="26"/>
  <c r="H337" i="26"/>
  <c r="K337" i="26" s="1"/>
  <c r="L337" i="26" s="1"/>
  <c r="O337" i="26" s="1"/>
  <c r="P337" i="26" s="1"/>
  <c r="S337" i="26" s="1"/>
  <c r="T337" i="26" s="1"/>
  <c r="G337" i="26"/>
  <c r="E337" i="26"/>
  <c r="J337" i="26" s="1"/>
  <c r="N337" i="26" s="1"/>
  <c r="R337" i="26" s="1"/>
  <c r="V337" i="26" s="1"/>
  <c r="Z337" i="26" s="1"/>
  <c r="AD336" i="26"/>
  <c r="Y336" i="26"/>
  <c r="U336" i="26"/>
  <c r="Q336" i="26"/>
  <c r="M336" i="26"/>
  <c r="I336" i="26"/>
  <c r="H336" i="26"/>
  <c r="G336" i="26"/>
  <c r="E336" i="26"/>
  <c r="J336" i="26" s="1"/>
  <c r="N336" i="26" s="1"/>
  <c r="R336" i="26" s="1"/>
  <c r="V336" i="26" s="1"/>
  <c r="Z336" i="26" s="1"/>
  <c r="AD335" i="26"/>
  <c r="Y335" i="26"/>
  <c r="U335" i="26"/>
  <c r="Q335" i="26"/>
  <c r="P335" i="26"/>
  <c r="S335" i="26" s="1"/>
  <c r="T335" i="26" s="1"/>
  <c r="W335" i="26" s="1"/>
  <c r="X335" i="26" s="1"/>
  <c r="AA335" i="26" s="1"/>
  <c r="AB335" i="26" s="1"/>
  <c r="AE335" i="26" s="1"/>
  <c r="AF335" i="26" s="1"/>
  <c r="M335" i="26"/>
  <c r="K335" i="26"/>
  <c r="L335" i="26" s="1"/>
  <c r="O335" i="26" s="1"/>
  <c r="J335" i="26"/>
  <c r="N335" i="26" s="1"/>
  <c r="R335" i="26" s="1"/>
  <c r="V335" i="26" s="1"/>
  <c r="Z335" i="26" s="1"/>
  <c r="I335" i="26"/>
  <c r="H335" i="26"/>
  <c r="G335" i="26"/>
  <c r="E335" i="26"/>
  <c r="AD334" i="26"/>
  <c r="Y334" i="26"/>
  <c r="U334" i="26"/>
  <c r="Q334" i="26"/>
  <c r="M334" i="26"/>
  <c r="J334" i="26"/>
  <c r="I334" i="26"/>
  <c r="H334" i="26"/>
  <c r="G334" i="26"/>
  <c r="E334" i="26"/>
  <c r="AD333" i="26"/>
  <c r="Y333" i="26"/>
  <c r="U333" i="26"/>
  <c r="Q333" i="26"/>
  <c r="M333" i="26"/>
  <c r="O333" i="26" s="1"/>
  <c r="P333" i="26" s="1"/>
  <c r="S333" i="26" s="1"/>
  <c r="T333" i="26" s="1"/>
  <c r="W333" i="26" s="1"/>
  <c r="X333" i="26" s="1"/>
  <c r="AA333" i="26" s="1"/>
  <c r="AB333" i="26" s="1"/>
  <c r="AE333" i="26" s="1"/>
  <c r="AF333" i="26" s="1"/>
  <c r="L333" i="26"/>
  <c r="I333" i="26"/>
  <c r="H333" i="26"/>
  <c r="K333" i="26" s="1"/>
  <c r="G333" i="26"/>
  <c r="E333" i="26"/>
  <c r="J333" i="26" s="1"/>
  <c r="N333" i="26" s="1"/>
  <c r="R333" i="26" s="1"/>
  <c r="V333" i="26" s="1"/>
  <c r="Z333" i="26" s="1"/>
  <c r="AD332" i="26"/>
  <c r="Y332" i="26"/>
  <c r="U332" i="26"/>
  <c r="Q332" i="26"/>
  <c r="N332" i="26"/>
  <c r="R332" i="26" s="1"/>
  <c r="V332" i="26" s="1"/>
  <c r="Z332" i="26" s="1"/>
  <c r="M332" i="26"/>
  <c r="I332" i="26"/>
  <c r="H332" i="26"/>
  <c r="G332" i="26"/>
  <c r="E332" i="26"/>
  <c r="J332" i="26" s="1"/>
  <c r="AD331" i="26"/>
  <c r="Z331" i="26"/>
  <c r="Y331" i="26"/>
  <c r="U331" i="26"/>
  <c r="R331" i="26"/>
  <c r="V331" i="26" s="1"/>
  <c r="Q331" i="26"/>
  <c r="P331" i="26"/>
  <c r="S331" i="26" s="1"/>
  <c r="T331" i="26" s="1"/>
  <c r="W331" i="26" s="1"/>
  <c r="X331" i="26" s="1"/>
  <c r="AA331" i="26" s="1"/>
  <c r="AB331" i="26" s="1"/>
  <c r="AE331" i="26" s="1"/>
  <c r="AF331" i="26" s="1"/>
  <c r="M331" i="26"/>
  <c r="K331" i="26"/>
  <c r="L331" i="26" s="1"/>
  <c r="O331" i="26" s="1"/>
  <c r="J331" i="26"/>
  <c r="N331" i="26" s="1"/>
  <c r="I331" i="26"/>
  <c r="H331" i="26"/>
  <c r="G331" i="26"/>
  <c r="E331" i="26"/>
  <c r="AD330" i="26"/>
  <c r="AA330" i="26"/>
  <c r="AB330" i="26" s="1"/>
  <c r="AE330" i="26" s="1"/>
  <c r="AF330" i="26" s="1"/>
  <c r="Y330" i="26"/>
  <c r="U330" i="26"/>
  <c r="R330" i="26"/>
  <c r="V330" i="26" s="1"/>
  <c r="Z330" i="26" s="1"/>
  <c r="Q330" i="26"/>
  <c r="M330" i="26"/>
  <c r="K330" i="26"/>
  <c r="L330" i="26" s="1"/>
  <c r="O330" i="26" s="1"/>
  <c r="P330" i="26" s="1"/>
  <c r="S330" i="26" s="1"/>
  <c r="T330" i="26" s="1"/>
  <c r="W330" i="26" s="1"/>
  <c r="X330" i="26" s="1"/>
  <c r="J330" i="26"/>
  <c r="N330" i="26" s="1"/>
  <c r="I330" i="26"/>
  <c r="H330" i="26"/>
  <c r="G330" i="26"/>
  <c r="E330" i="26"/>
  <c r="AD329" i="26"/>
  <c r="Y329" i="26"/>
  <c r="U329" i="26"/>
  <c r="Q329" i="26"/>
  <c r="M329" i="26"/>
  <c r="L329" i="26"/>
  <c r="I329" i="26"/>
  <c r="H329" i="26"/>
  <c r="K329" i="26" s="1"/>
  <c r="G329" i="26"/>
  <c r="E329" i="26"/>
  <c r="J329" i="26" s="1"/>
  <c r="N329" i="26" s="1"/>
  <c r="R329" i="26" s="1"/>
  <c r="V329" i="26" s="1"/>
  <c r="Z329" i="26" s="1"/>
  <c r="AD328" i="26"/>
  <c r="Y328" i="26"/>
  <c r="V328" i="26"/>
  <c r="Z328" i="26" s="1"/>
  <c r="U328" i="26"/>
  <c r="Q328" i="26"/>
  <c r="N328" i="26"/>
  <c r="R328" i="26" s="1"/>
  <c r="M328" i="26"/>
  <c r="I328" i="26"/>
  <c r="H328" i="26"/>
  <c r="K328" i="26" s="1"/>
  <c r="L328" i="26" s="1"/>
  <c r="O328" i="26" s="1"/>
  <c r="P328" i="26" s="1"/>
  <c r="S328" i="26" s="1"/>
  <c r="T328" i="26" s="1"/>
  <c r="W328" i="26" s="1"/>
  <c r="X328" i="26" s="1"/>
  <c r="AA328" i="26" s="1"/>
  <c r="AB328" i="26" s="1"/>
  <c r="AE328" i="26" s="1"/>
  <c r="AF328" i="26" s="1"/>
  <c r="G328" i="26"/>
  <c r="E328" i="26"/>
  <c r="J328" i="26" s="1"/>
  <c r="AD327" i="26"/>
  <c r="Z327" i="26"/>
  <c r="Y327" i="26"/>
  <c r="U327" i="26"/>
  <c r="R327" i="26"/>
  <c r="V327" i="26" s="1"/>
  <c r="Q327" i="26"/>
  <c r="M327" i="26"/>
  <c r="J327" i="26"/>
  <c r="N327" i="26" s="1"/>
  <c r="I327" i="26"/>
  <c r="K327" i="26" s="1"/>
  <c r="L327" i="26" s="1"/>
  <c r="O327" i="26" s="1"/>
  <c r="P327" i="26" s="1"/>
  <c r="S327" i="26" s="1"/>
  <c r="T327" i="26" s="1"/>
  <c r="W327" i="26" s="1"/>
  <c r="X327" i="26" s="1"/>
  <c r="AA327" i="26" s="1"/>
  <c r="AB327" i="26" s="1"/>
  <c r="AE327" i="26" s="1"/>
  <c r="AF327" i="26" s="1"/>
  <c r="H327" i="26"/>
  <c r="G327" i="26"/>
  <c r="E327" i="26"/>
  <c r="AD326" i="26"/>
  <c r="Y326" i="26"/>
  <c r="U326" i="26"/>
  <c r="R326" i="26"/>
  <c r="V326" i="26" s="1"/>
  <c r="Z326" i="26" s="1"/>
  <c r="Q326" i="26"/>
  <c r="M326" i="26"/>
  <c r="J326" i="26"/>
  <c r="N326" i="26" s="1"/>
  <c r="I326" i="26"/>
  <c r="H326" i="26"/>
  <c r="K326" i="26" s="1"/>
  <c r="L326" i="26" s="1"/>
  <c r="G326" i="26"/>
  <c r="E326" i="26"/>
  <c r="AD325" i="26"/>
  <c r="Y325" i="26"/>
  <c r="U325" i="26"/>
  <c r="Q325" i="26"/>
  <c r="M325" i="26"/>
  <c r="I325" i="26"/>
  <c r="H325" i="26"/>
  <c r="G325" i="26"/>
  <c r="E325" i="26"/>
  <c r="J325" i="26" s="1"/>
  <c r="N325" i="26" s="1"/>
  <c r="R325" i="26" s="1"/>
  <c r="V325" i="26" s="1"/>
  <c r="Z325" i="26" s="1"/>
  <c r="AD324" i="26"/>
  <c r="Y324" i="26"/>
  <c r="U324" i="26"/>
  <c r="Q324" i="26"/>
  <c r="M324" i="26"/>
  <c r="I324" i="26"/>
  <c r="H324" i="26"/>
  <c r="G324" i="26"/>
  <c r="E324" i="26"/>
  <c r="J324" i="26" s="1"/>
  <c r="N324" i="26" s="1"/>
  <c r="R324" i="26" s="1"/>
  <c r="V324" i="26" s="1"/>
  <c r="Z324" i="26" s="1"/>
  <c r="AE323" i="26"/>
  <c r="AF323" i="26" s="1"/>
  <c r="AD323" i="26"/>
  <c r="Y323" i="26"/>
  <c r="U323" i="26"/>
  <c r="Q323" i="26"/>
  <c r="M323" i="26"/>
  <c r="L323" i="26"/>
  <c r="O323" i="26" s="1"/>
  <c r="P323" i="26" s="1"/>
  <c r="S323" i="26" s="1"/>
  <c r="T323" i="26" s="1"/>
  <c r="W323" i="26" s="1"/>
  <c r="X323" i="26" s="1"/>
  <c r="AA323" i="26" s="1"/>
  <c r="AB323" i="26" s="1"/>
  <c r="J323" i="26"/>
  <c r="N323" i="26" s="1"/>
  <c r="R323" i="26" s="1"/>
  <c r="V323" i="26" s="1"/>
  <c r="Z323" i="26" s="1"/>
  <c r="I323" i="26"/>
  <c r="H323" i="26"/>
  <c r="K323" i="26" s="1"/>
  <c r="G323" i="26"/>
  <c r="E323" i="26"/>
  <c r="AD322" i="26"/>
  <c r="Y322" i="26"/>
  <c r="U322" i="26"/>
  <c r="Q322" i="26"/>
  <c r="M322" i="26"/>
  <c r="K322" i="26"/>
  <c r="L322" i="26" s="1"/>
  <c r="J322" i="26"/>
  <c r="N322" i="26" s="1"/>
  <c r="R322" i="26" s="1"/>
  <c r="V322" i="26" s="1"/>
  <c r="Z322" i="26" s="1"/>
  <c r="I322" i="26"/>
  <c r="H322" i="26"/>
  <c r="G322" i="26"/>
  <c r="E322" i="26"/>
  <c r="AD321" i="26"/>
  <c r="Z321" i="26"/>
  <c r="Y321" i="26"/>
  <c r="U321" i="26"/>
  <c r="T321" i="26"/>
  <c r="W321" i="26" s="1"/>
  <c r="X321" i="26" s="1"/>
  <c r="AA321" i="26" s="1"/>
  <c r="AB321" i="26" s="1"/>
  <c r="AE321" i="26" s="1"/>
  <c r="AF321" i="26" s="1"/>
  <c r="Q321" i="26"/>
  <c r="M321" i="26"/>
  <c r="J321" i="26"/>
  <c r="N321" i="26" s="1"/>
  <c r="R321" i="26" s="1"/>
  <c r="V321" i="26" s="1"/>
  <c r="I321" i="26"/>
  <c r="H321" i="26"/>
  <c r="K321" i="26" s="1"/>
  <c r="L321" i="26" s="1"/>
  <c r="O321" i="26" s="1"/>
  <c r="P321" i="26" s="1"/>
  <c r="S321" i="26" s="1"/>
  <c r="G321" i="26"/>
  <c r="E321" i="26"/>
  <c r="AD320" i="26"/>
  <c r="Y320" i="26"/>
  <c r="U320" i="26"/>
  <c r="R320" i="26"/>
  <c r="V320" i="26" s="1"/>
  <c r="Z320" i="26" s="1"/>
  <c r="Q320" i="26"/>
  <c r="M320" i="26"/>
  <c r="J320" i="26"/>
  <c r="N320" i="26" s="1"/>
  <c r="I320" i="26"/>
  <c r="H320" i="26"/>
  <c r="G320" i="26"/>
  <c r="E320" i="26"/>
  <c r="AD319" i="26"/>
  <c r="Y319" i="26"/>
  <c r="U319" i="26"/>
  <c r="Q319" i="26"/>
  <c r="N319" i="26"/>
  <c r="R319" i="26" s="1"/>
  <c r="V319" i="26" s="1"/>
  <c r="Z319" i="26" s="1"/>
  <c r="M319" i="26"/>
  <c r="I319" i="26"/>
  <c r="H319" i="26"/>
  <c r="K319" i="26" s="1"/>
  <c r="L319" i="26" s="1"/>
  <c r="G319" i="26"/>
  <c r="E319" i="26"/>
  <c r="J319" i="26" s="1"/>
  <c r="AD318" i="26"/>
  <c r="Y318" i="26"/>
  <c r="U318" i="26"/>
  <c r="Q318" i="26"/>
  <c r="M318" i="26"/>
  <c r="I318" i="26"/>
  <c r="H318" i="26"/>
  <c r="G318" i="26"/>
  <c r="E318" i="26"/>
  <c r="J318" i="26" s="1"/>
  <c r="N318" i="26" s="1"/>
  <c r="R318" i="26" s="1"/>
  <c r="V318" i="26" s="1"/>
  <c r="Z318" i="26" s="1"/>
  <c r="AD317" i="26"/>
  <c r="Y317" i="26"/>
  <c r="U317" i="26"/>
  <c r="Q317" i="26"/>
  <c r="M317" i="26"/>
  <c r="I317" i="26"/>
  <c r="H317" i="26"/>
  <c r="G317" i="26"/>
  <c r="E317" i="26"/>
  <c r="J317" i="26" s="1"/>
  <c r="N317" i="26" s="1"/>
  <c r="R317" i="26" s="1"/>
  <c r="V317" i="26" s="1"/>
  <c r="Z317" i="26" s="1"/>
  <c r="AD316" i="26"/>
  <c r="Y316" i="26"/>
  <c r="U316" i="26"/>
  <c r="Q316" i="26"/>
  <c r="N316" i="26"/>
  <c r="R316" i="26" s="1"/>
  <c r="V316" i="26" s="1"/>
  <c r="Z316" i="26" s="1"/>
  <c r="M316" i="26"/>
  <c r="I316" i="26"/>
  <c r="H316" i="26"/>
  <c r="G316" i="26"/>
  <c r="E316" i="26"/>
  <c r="J316" i="26" s="1"/>
  <c r="AD315" i="26"/>
  <c r="Y315" i="26"/>
  <c r="U315" i="26"/>
  <c r="Q315" i="26"/>
  <c r="M315" i="26"/>
  <c r="J315" i="26"/>
  <c r="I315" i="26"/>
  <c r="H315" i="26"/>
  <c r="G315" i="26"/>
  <c r="E315" i="26"/>
  <c r="AD314" i="26"/>
  <c r="Y314" i="26"/>
  <c r="U314" i="26"/>
  <c r="Q314" i="26"/>
  <c r="M314" i="26"/>
  <c r="K314" i="26"/>
  <c r="L314" i="26" s="1"/>
  <c r="O314" i="26" s="1"/>
  <c r="P314" i="26" s="1"/>
  <c r="S314" i="26" s="1"/>
  <c r="T314" i="26" s="1"/>
  <c r="W314" i="26" s="1"/>
  <c r="X314" i="26" s="1"/>
  <c r="AA314" i="26" s="1"/>
  <c r="AB314" i="26" s="1"/>
  <c r="AE314" i="26" s="1"/>
  <c r="AF314" i="26" s="1"/>
  <c r="J314" i="26"/>
  <c r="N314" i="26" s="1"/>
  <c r="R314" i="26" s="1"/>
  <c r="V314" i="26" s="1"/>
  <c r="Z314" i="26" s="1"/>
  <c r="I314" i="26"/>
  <c r="H314" i="26"/>
  <c r="G314" i="26"/>
  <c r="E314" i="26"/>
  <c r="AD313" i="26"/>
  <c r="Z313" i="26"/>
  <c r="Y313" i="26"/>
  <c r="U313" i="26"/>
  <c r="Q313" i="26"/>
  <c r="M313" i="26"/>
  <c r="J313" i="26"/>
  <c r="N313" i="26" s="1"/>
  <c r="R313" i="26" s="1"/>
  <c r="V313" i="26" s="1"/>
  <c r="I313" i="26"/>
  <c r="H313" i="26"/>
  <c r="K313" i="26" s="1"/>
  <c r="L313" i="26" s="1"/>
  <c r="O313" i="26" s="1"/>
  <c r="P313" i="26" s="1"/>
  <c r="S313" i="26" s="1"/>
  <c r="T313" i="26" s="1"/>
  <c r="W313" i="26" s="1"/>
  <c r="X313" i="26" s="1"/>
  <c r="AA313" i="26" s="1"/>
  <c r="AB313" i="26" s="1"/>
  <c r="AE313" i="26" s="1"/>
  <c r="AF313" i="26" s="1"/>
  <c r="G313" i="26"/>
  <c r="E313" i="26"/>
  <c r="AD312" i="26"/>
  <c r="Y312" i="26"/>
  <c r="U312" i="26"/>
  <c r="R312" i="26"/>
  <c r="V312" i="26" s="1"/>
  <c r="Z312" i="26" s="1"/>
  <c r="Q312" i="26"/>
  <c r="M312" i="26"/>
  <c r="J312" i="26"/>
  <c r="N312" i="26" s="1"/>
  <c r="I312" i="26"/>
  <c r="H312" i="26"/>
  <c r="G312" i="26"/>
  <c r="E312" i="26"/>
  <c r="AD311" i="26"/>
  <c r="Y311" i="26"/>
  <c r="U311" i="26"/>
  <c r="Q311" i="26"/>
  <c r="M311" i="26"/>
  <c r="I311" i="26"/>
  <c r="H311" i="26"/>
  <c r="G311" i="26"/>
  <c r="E311" i="26"/>
  <c r="J311" i="26" s="1"/>
  <c r="N311" i="26" s="1"/>
  <c r="R311" i="26" s="1"/>
  <c r="V311" i="26" s="1"/>
  <c r="Z311" i="26" s="1"/>
  <c r="AD310" i="26"/>
  <c r="Y310" i="26"/>
  <c r="U310" i="26"/>
  <c r="Q310" i="26"/>
  <c r="M310" i="26"/>
  <c r="I310" i="26"/>
  <c r="H310" i="26"/>
  <c r="K310" i="26" s="1"/>
  <c r="L310" i="26" s="1"/>
  <c r="O310" i="26" s="1"/>
  <c r="P310" i="26" s="1"/>
  <c r="S310" i="26" s="1"/>
  <c r="T310" i="26" s="1"/>
  <c r="W310" i="26" s="1"/>
  <c r="X310" i="26" s="1"/>
  <c r="G310" i="26"/>
  <c r="E310" i="26"/>
  <c r="J310" i="26" s="1"/>
  <c r="N310" i="26" s="1"/>
  <c r="R310" i="26" s="1"/>
  <c r="V310" i="26" s="1"/>
  <c r="Z310" i="26" s="1"/>
  <c r="AD309" i="26"/>
  <c r="Y309" i="26"/>
  <c r="U309" i="26"/>
  <c r="Q309" i="26"/>
  <c r="M309" i="26"/>
  <c r="I309" i="26"/>
  <c r="H309" i="26"/>
  <c r="G309" i="26"/>
  <c r="E309" i="26"/>
  <c r="J309" i="26" s="1"/>
  <c r="N309" i="26" s="1"/>
  <c r="R309" i="26" s="1"/>
  <c r="V309" i="26" s="1"/>
  <c r="Z309" i="26" s="1"/>
  <c r="AD308" i="26"/>
  <c r="Y308" i="26"/>
  <c r="U308" i="26"/>
  <c r="Q308" i="26"/>
  <c r="M308" i="26"/>
  <c r="I308" i="26"/>
  <c r="H308" i="26"/>
  <c r="G308" i="26"/>
  <c r="E308" i="26"/>
  <c r="J308" i="26" s="1"/>
  <c r="N308" i="26" s="1"/>
  <c r="R308" i="26" s="1"/>
  <c r="V308" i="26" s="1"/>
  <c r="Z308" i="26" s="1"/>
  <c r="AD307" i="26"/>
  <c r="Y307" i="26"/>
  <c r="U307" i="26"/>
  <c r="Q307" i="26"/>
  <c r="M307" i="26"/>
  <c r="J307" i="26"/>
  <c r="I307" i="26"/>
  <c r="H307" i="26"/>
  <c r="G307" i="26"/>
  <c r="E307" i="26"/>
  <c r="AD306" i="26"/>
  <c r="Y306" i="26"/>
  <c r="U306" i="26"/>
  <c r="Q306" i="26"/>
  <c r="M306" i="26"/>
  <c r="L306" i="26"/>
  <c r="O306" i="26" s="1"/>
  <c r="P306" i="26" s="1"/>
  <c r="S306" i="26" s="1"/>
  <c r="T306" i="26" s="1"/>
  <c r="W306" i="26" s="1"/>
  <c r="X306" i="26" s="1"/>
  <c r="AA306" i="26" s="1"/>
  <c r="AB306" i="26" s="1"/>
  <c r="AE306" i="26" s="1"/>
  <c r="AF306" i="26" s="1"/>
  <c r="K306" i="26"/>
  <c r="J306" i="26"/>
  <c r="N306" i="26" s="1"/>
  <c r="R306" i="26" s="1"/>
  <c r="V306" i="26" s="1"/>
  <c r="Z306" i="26" s="1"/>
  <c r="I306" i="26"/>
  <c r="H306" i="26"/>
  <c r="G306" i="26"/>
  <c r="E306" i="26"/>
  <c r="AD305" i="26"/>
  <c r="Y305" i="26"/>
  <c r="U305" i="26"/>
  <c r="Q305" i="26"/>
  <c r="M305" i="26"/>
  <c r="J305" i="26"/>
  <c r="N305" i="26" s="1"/>
  <c r="R305" i="26" s="1"/>
  <c r="V305" i="26" s="1"/>
  <c r="Z305" i="26" s="1"/>
  <c r="I305" i="26"/>
  <c r="H305" i="26"/>
  <c r="G305" i="26"/>
  <c r="E305" i="26"/>
  <c r="AD304" i="26"/>
  <c r="Y304" i="26"/>
  <c r="U304" i="26"/>
  <c r="Q304" i="26"/>
  <c r="M304" i="26"/>
  <c r="J304" i="26"/>
  <c r="N304" i="26" s="1"/>
  <c r="R304" i="26" s="1"/>
  <c r="V304" i="26" s="1"/>
  <c r="Z304" i="26" s="1"/>
  <c r="I304" i="26"/>
  <c r="H304" i="26"/>
  <c r="G304" i="26"/>
  <c r="E304" i="26"/>
  <c r="AD303" i="26"/>
  <c r="Y303" i="26"/>
  <c r="U303" i="26"/>
  <c r="Q303" i="26"/>
  <c r="M303" i="26"/>
  <c r="I303" i="26"/>
  <c r="H303" i="26"/>
  <c r="G303" i="26"/>
  <c r="E303" i="26"/>
  <c r="J303" i="26" s="1"/>
  <c r="N303" i="26" s="1"/>
  <c r="R303" i="26" s="1"/>
  <c r="V303" i="26" s="1"/>
  <c r="Z303" i="26" s="1"/>
  <c r="AD302" i="26"/>
  <c r="Y302" i="26"/>
  <c r="U302" i="26"/>
  <c r="Q302" i="26"/>
  <c r="M302" i="26"/>
  <c r="I302" i="26"/>
  <c r="H302" i="26"/>
  <c r="K302" i="26" s="1"/>
  <c r="L302" i="26" s="1"/>
  <c r="G302" i="26"/>
  <c r="E302" i="26"/>
  <c r="J302" i="26" s="1"/>
  <c r="N302" i="26" s="1"/>
  <c r="R302" i="26" s="1"/>
  <c r="V302" i="26" s="1"/>
  <c r="Z302" i="26" s="1"/>
  <c r="AD301" i="26"/>
  <c r="Y301" i="26"/>
  <c r="U301" i="26"/>
  <c r="Q301" i="26"/>
  <c r="M301" i="26"/>
  <c r="I301" i="26"/>
  <c r="H301" i="26"/>
  <c r="G301" i="26"/>
  <c r="E301" i="26"/>
  <c r="J301" i="26" s="1"/>
  <c r="N301" i="26" s="1"/>
  <c r="R301" i="26" s="1"/>
  <c r="V301" i="26" s="1"/>
  <c r="Z301" i="26" s="1"/>
  <c r="AD300" i="26"/>
  <c r="Y300" i="26"/>
  <c r="U300" i="26"/>
  <c r="Q300" i="26"/>
  <c r="M300" i="26"/>
  <c r="I300" i="26"/>
  <c r="H300" i="26"/>
  <c r="G300" i="26"/>
  <c r="E300" i="26"/>
  <c r="J300" i="26" s="1"/>
  <c r="N300" i="26" s="1"/>
  <c r="R300" i="26" s="1"/>
  <c r="V300" i="26" s="1"/>
  <c r="Z300" i="26" s="1"/>
  <c r="AD299" i="26"/>
  <c r="Y299" i="26"/>
  <c r="U299" i="26"/>
  <c r="Q299" i="26"/>
  <c r="M299" i="26"/>
  <c r="J299" i="26"/>
  <c r="I299" i="26"/>
  <c r="H299" i="26"/>
  <c r="G299" i="26"/>
  <c r="E299" i="26"/>
  <c r="AD298" i="26"/>
  <c r="Y298" i="26"/>
  <c r="U298" i="26"/>
  <c r="R298" i="26"/>
  <c r="V298" i="26" s="1"/>
  <c r="Z298" i="26" s="1"/>
  <c r="Q298" i="26"/>
  <c r="M298" i="26"/>
  <c r="I298" i="26"/>
  <c r="G298" i="26"/>
  <c r="E298" i="26"/>
  <c r="J298" i="26" s="1"/>
  <c r="N298" i="26" s="1"/>
  <c r="D298" i="26"/>
  <c r="H298" i="26" s="1"/>
  <c r="K298" i="26" s="1"/>
  <c r="L298" i="26" s="1"/>
  <c r="O298" i="26" s="1"/>
  <c r="P298" i="26" s="1"/>
  <c r="S298" i="26" s="1"/>
  <c r="T298" i="26" s="1"/>
  <c r="W298" i="26" s="1"/>
  <c r="X298" i="26" s="1"/>
  <c r="AA298" i="26" s="1"/>
  <c r="AB298" i="26" s="1"/>
  <c r="AE298" i="26" s="1"/>
  <c r="AF298" i="26" s="1"/>
  <c r="AD297" i="26"/>
  <c r="Y297" i="26"/>
  <c r="V297" i="26"/>
  <c r="Z297" i="26" s="1"/>
  <c r="U297" i="26"/>
  <c r="Q297" i="26"/>
  <c r="M297" i="26"/>
  <c r="I297" i="26"/>
  <c r="H297" i="26"/>
  <c r="K297" i="26" s="1"/>
  <c r="L297" i="26" s="1"/>
  <c r="O297" i="26" s="1"/>
  <c r="P297" i="26" s="1"/>
  <c r="S297" i="26" s="1"/>
  <c r="T297" i="26" s="1"/>
  <c r="G297" i="26"/>
  <c r="E297" i="26"/>
  <c r="J297" i="26" s="1"/>
  <c r="N297" i="26" s="1"/>
  <c r="R297" i="26" s="1"/>
  <c r="D297" i="26"/>
  <c r="AD296" i="26"/>
  <c r="Y296" i="26"/>
  <c r="U296" i="26"/>
  <c r="Q296" i="26"/>
  <c r="M296" i="26"/>
  <c r="I296" i="26"/>
  <c r="H296" i="26"/>
  <c r="G296" i="26"/>
  <c r="E296" i="26"/>
  <c r="J296" i="26" s="1"/>
  <c r="D296" i="26"/>
  <c r="AD295" i="26"/>
  <c r="Y295" i="26"/>
  <c r="U295" i="26"/>
  <c r="Q295" i="26"/>
  <c r="M295" i="26"/>
  <c r="I295" i="26"/>
  <c r="G295" i="26"/>
  <c r="E295" i="26"/>
  <c r="J295" i="26" s="1"/>
  <c r="N295" i="26" s="1"/>
  <c r="R295" i="26" s="1"/>
  <c r="V295" i="26" s="1"/>
  <c r="Z295" i="26" s="1"/>
  <c r="D295" i="26"/>
  <c r="H295" i="26" s="1"/>
  <c r="AD294" i="26"/>
  <c r="Y294" i="26"/>
  <c r="U294" i="26"/>
  <c r="Q294" i="26"/>
  <c r="M294" i="26"/>
  <c r="J294" i="26"/>
  <c r="N294" i="26" s="1"/>
  <c r="R294" i="26" s="1"/>
  <c r="V294" i="26" s="1"/>
  <c r="Z294" i="26" s="1"/>
  <c r="I294" i="26"/>
  <c r="H294" i="26"/>
  <c r="G294" i="26"/>
  <c r="E294" i="26"/>
  <c r="AD293" i="26"/>
  <c r="Y293" i="26"/>
  <c r="U293" i="26"/>
  <c r="Q293" i="26"/>
  <c r="M293" i="26"/>
  <c r="I293" i="26"/>
  <c r="H293" i="26"/>
  <c r="G293" i="26"/>
  <c r="D293" i="26"/>
  <c r="AD292" i="26"/>
  <c r="Y292" i="26"/>
  <c r="U292" i="26"/>
  <c r="Q292" i="26"/>
  <c r="M292" i="26"/>
  <c r="I292" i="26"/>
  <c r="H292" i="26"/>
  <c r="G292" i="26"/>
  <c r="AD291" i="26"/>
  <c r="Y291" i="26"/>
  <c r="U291" i="26"/>
  <c r="Q291" i="26"/>
  <c r="M291" i="26"/>
  <c r="I291" i="26"/>
  <c r="H291" i="26"/>
  <c r="G291" i="26"/>
  <c r="E291" i="26"/>
  <c r="J291" i="26" s="1"/>
  <c r="N291" i="26" s="1"/>
  <c r="R291" i="26" s="1"/>
  <c r="V291" i="26" s="1"/>
  <c r="Z291" i="26" s="1"/>
  <c r="D291" i="26"/>
  <c r="AD290" i="26"/>
  <c r="Y290" i="26"/>
  <c r="U290" i="26"/>
  <c r="Q290" i="26"/>
  <c r="M290" i="26"/>
  <c r="I290" i="26"/>
  <c r="H290" i="26"/>
  <c r="G290" i="26"/>
  <c r="D290" i="26"/>
  <c r="AD289" i="26"/>
  <c r="Y289" i="26"/>
  <c r="U289" i="26"/>
  <c r="Q289" i="26"/>
  <c r="M289" i="26"/>
  <c r="I289" i="26"/>
  <c r="G289" i="26"/>
  <c r="D289" i="26"/>
  <c r="H289" i="26" s="1"/>
  <c r="AD288" i="26"/>
  <c r="Y288" i="26"/>
  <c r="U288" i="26"/>
  <c r="Q288" i="26"/>
  <c r="M288" i="26"/>
  <c r="I288" i="26"/>
  <c r="H288" i="26"/>
  <c r="G288" i="26"/>
  <c r="D288" i="26"/>
  <c r="AD287" i="26"/>
  <c r="Y287" i="26"/>
  <c r="U287" i="26"/>
  <c r="Q287" i="26"/>
  <c r="M287" i="26"/>
  <c r="I287" i="26"/>
  <c r="G287" i="26"/>
  <c r="D287" i="26"/>
  <c r="H287" i="26" s="1"/>
  <c r="AD286" i="26"/>
  <c r="Y286" i="26"/>
  <c r="U286" i="26"/>
  <c r="Q286" i="26"/>
  <c r="M286" i="26"/>
  <c r="I286" i="26"/>
  <c r="G286" i="26"/>
  <c r="D286" i="26"/>
  <c r="H286" i="26" s="1"/>
  <c r="AD285" i="26"/>
  <c r="Y285" i="26"/>
  <c r="U285" i="26"/>
  <c r="Q285" i="26"/>
  <c r="M285" i="26"/>
  <c r="I285" i="26"/>
  <c r="G285" i="26"/>
  <c r="D285" i="26"/>
  <c r="H285" i="26" s="1"/>
  <c r="AD284" i="26"/>
  <c r="Y284" i="26"/>
  <c r="U284" i="26"/>
  <c r="Q284" i="26"/>
  <c r="M284" i="26"/>
  <c r="I284" i="26"/>
  <c r="G284" i="26"/>
  <c r="D284" i="26"/>
  <c r="H284" i="26" s="1"/>
  <c r="AD283" i="26"/>
  <c r="Y283" i="26"/>
  <c r="U283" i="26"/>
  <c r="Q283" i="26"/>
  <c r="M283" i="26"/>
  <c r="J283" i="26"/>
  <c r="I283" i="26"/>
  <c r="H283" i="26"/>
  <c r="G283" i="26"/>
  <c r="E283" i="26"/>
  <c r="D283" i="26"/>
  <c r="AD282" i="26"/>
  <c r="Y282" i="26"/>
  <c r="U282" i="26"/>
  <c r="Q282" i="26"/>
  <c r="M282" i="26"/>
  <c r="I282" i="26"/>
  <c r="H282" i="26"/>
  <c r="G282" i="26"/>
  <c r="D282" i="26"/>
  <c r="AD281" i="26"/>
  <c r="Y281" i="26"/>
  <c r="U281" i="26"/>
  <c r="Q281" i="26"/>
  <c r="M281" i="26"/>
  <c r="I281" i="26"/>
  <c r="H281" i="26"/>
  <c r="G281" i="26"/>
  <c r="D281" i="26"/>
  <c r="AD280" i="26"/>
  <c r="Y280" i="26"/>
  <c r="U280" i="26"/>
  <c r="Q280" i="26"/>
  <c r="M280" i="26"/>
  <c r="I280" i="26"/>
  <c r="G280" i="26"/>
  <c r="D280" i="26"/>
  <c r="H280" i="26" s="1"/>
  <c r="AD279" i="26"/>
  <c r="Y279" i="26"/>
  <c r="U279" i="26"/>
  <c r="Q279" i="26"/>
  <c r="M279" i="26"/>
  <c r="I279" i="26"/>
  <c r="H279" i="26"/>
  <c r="G279" i="26"/>
  <c r="AD278" i="26"/>
  <c r="Y278" i="26"/>
  <c r="U278" i="26"/>
  <c r="Q278" i="26"/>
  <c r="M278" i="26"/>
  <c r="I278" i="26"/>
  <c r="H278" i="26"/>
  <c r="G278" i="26"/>
  <c r="D278" i="26"/>
  <c r="AD277" i="26"/>
  <c r="Y277" i="26"/>
  <c r="U277" i="26"/>
  <c r="Q277" i="26"/>
  <c r="M277" i="26"/>
  <c r="I277" i="26"/>
  <c r="G277" i="26"/>
  <c r="D277" i="26"/>
  <c r="H277" i="26" s="1"/>
  <c r="AD276" i="26"/>
  <c r="Y276" i="26"/>
  <c r="V276" i="26"/>
  <c r="Z276" i="26" s="1"/>
  <c r="U276" i="26"/>
  <c r="R276" i="26"/>
  <c r="Q276" i="26"/>
  <c r="N276" i="26"/>
  <c r="M276" i="26"/>
  <c r="I276" i="26"/>
  <c r="H276" i="26"/>
  <c r="G276" i="26"/>
  <c r="E276" i="26"/>
  <c r="J276" i="26" s="1"/>
  <c r="AD275" i="26"/>
  <c r="Y275" i="26"/>
  <c r="U275" i="26"/>
  <c r="R275" i="26"/>
  <c r="V275" i="26" s="1"/>
  <c r="Z275" i="26" s="1"/>
  <c r="Q275" i="26"/>
  <c r="M275" i="26"/>
  <c r="J275" i="26"/>
  <c r="N275" i="26" s="1"/>
  <c r="I275" i="26"/>
  <c r="H275" i="26"/>
  <c r="G275" i="26"/>
  <c r="E275" i="26"/>
  <c r="AD274" i="26"/>
  <c r="Y274" i="26"/>
  <c r="V274" i="26"/>
  <c r="Z274" i="26" s="1"/>
  <c r="U274" i="26"/>
  <c r="Q274" i="26"/>
  <c r="N274" i="26"/>
  <c r="R274" i="26" s="1"/>
  <c r="M274" i="26"/>
  <c r="K274" i="26"/>
  <c r="L274" i="26" s="1"/>
  <c r="O274" i="26" s="1"/>
  <c r="P274" i="26" s="1"/>
  <c r="S274" i="26" s="1"/>
  <c r="T274" i="26" s="1"/>
  <c r="W274" i="26" s="1"/>
  <c r="X274" i="26" s="1"/>
  <c r="AA274" i="26" s="1"/>
  <c r="J274" i="26"/>
  <c r="I274" i="26"/>
  <c r="H274" i="26"/>
  <c r="G274" i="26"/>
  <c r="E274" i="26"/>
  <c r="AD273" i="26"/>
  <c r="Y273" i="26"/>
  <c r="U273" i="26"/>
  <c r="Q273" i="26"/>
  <c r="M273" i="26"/>
  <c r="I273" i="26"/>
  <c r="H273" i="26"/>
  <c r="G273" i="26"/>
  <c r="E273" i="26"/>
  <c r="J273" i="26" s="1"/>
  <c r="N273" i="26" s="1"/>
  <c r="R273" i="26" s="1"/>
  <c r="V273" i="26" s="1"/>
  <c r="Z273" i="26" s="1"/>
  <c r="AD272" i="26"/>
  <c r="Y272" i="26"/>
  <c r="U272" i="26"/>
  <c r="Q272" i="26"/>
  <c r="M272" i="26"/>
  <c r="I272" i="26"/>
  <c r="H272" i="26"/>
  <c r="K272" i="26" s="1"/>
  <c r="L272" i="26" s="1"/>
  <c r="O272" i="26" s="1"/>
  <c r="P272" i="26" s="1"/>
  <c r="G272" i="26"/>
  <c r="E272" i="26"/>
  <c r="J272" i="26" s="1"/>
  <c r="N272" i="26" s="1"/>
  <c r="R272" i="26" s="1"/>
  <c r="V272" i="26" s="1"/>
  <c r="Z272" i="26" s="1"/>
  <c r="D272" i="26"/>
  <c r="AD271" i="26"/>
  <c r="Y271" i="26"/>
  <c r="V271" i="26"/>
  <c r="Z271" i="26" s="1"/>
  <c r="U271" i="26"/>
  <c r="Q271" i="26"/>
  <c r="N271" i="26"/>
  <c r="R271" i="26" s="1"/>
  <c r="M271" i="26"/>
  <c r="I271" i="26"/>
  <c r="H271" i="26"/>
  <c r="K271" i="26" s="1"/>
  <c r="L271" i="26" s="1"/>
  <c r="O271" i="26" s="1"/>
  <c r="P271" i="26" s="1"/>
  <c r="S271" i="26" s="1"/>
  <c r="T271" i="26" s="1"/>
  <c r="W271" i="26" s="1"/>
  <c r="X271" i="26" s="1"/>
  <c r="AA271" i="26" s="1"/>
  <c r="G271" i="26"/>
  <c r="E271" i="26"/>
  <c r="J271" i="26" s="1"/>
  <c r="D271" i="26"/>
  <c r="AD270" i="26"/>
  <c r="Y270" i="26"/>
  <c r="U270" i="26"/>
  <c r="Q270" i="26"/>
  <c r="N270" i="26"/>
  <c r="R270" i="26" s="1"/>
  <c r="V270" i="26" s="1"/>
  <c r="Z270" i="26" s="1"/>
  <c r="M270" i="26"/>
  <c r="I270" i="26"/>
  <c r="H270" i="26"/>
  <c r="G270" i="26"/>
  <c r="E270" i="26"/>
  <c r="J270" i="26" s="1"/>
  <c r="D270" i="26"/>
  <c r="AD269" i="26"/>
  <c r="Y269" i="26"/>
  <c r="U269" i="26"/>
  <c r="Q269" i="26"/>
  <c r="M269" i="26"/>
  <c r="I269" i="26"/>
  <c r="H269" i="26"/>
  <c r="G269" i="26"/>
  <c r="D269" i="26"/>
  <c r="AD268" i="26"/>
  <c r="Y268" i="26"/>
  <c r="U268" i="26"/>
  <c r="Q268" i="26"/>
  <c r="M268" i="26"/>
  <c r="I268" i="26"/>
  <c r="G268" i="26"/>
  <c r="D268" i="26"/>
  <c r="H268" i="26" s="1"/>
  <c r="AD267" i="26"/>
  <c r="Y267" i="26"/>
  <c r="U267" i="26"/>
  <c r="Q267" i="26"/>
  <c r="M267" i="26"/>
  <c r="I267" i="26"/>
  <c r="H267" i="26"/>
  <c r="G267" i="26"/>
  <c r="D267" i="26"/>
  <c r="AD266" i="26"/>
  <c r="Y266" i="26"/>
  <c r="U266" i="26"/>
  <c r="Q266" i="26"/>
  <c r="M266" i="26"/>
  <c r="I266" i="26"/>
  <c r="H266" i="26"/>
  <c r="G266" i="26"/>
  <c r="D266" i="26"/>
  <c r="AD265" i="26"/>
  <c r="Y265" i="26"/>
  <c r="U265" i="26"/>
  <c r="Q265" i="26"/>
  <c r="M265" i="26"/>
  <c r="I265" i="26"/>
  <c r="G265" i="26"/>
  <c r="D265" i="26"/>
  <c r="H265" i="26" s="1"/>
  <c r="AD264" i="26"/>
  <c r="Y264" i="26"/>
  <c r="U264" i="26"/>
  <c r="Q264" i="26"/>
  <c r="M264" i="26"/>
  <c r="I264" i="26"/>
  <c r="G264" i="26"/>
  <c r="D264" i="26"/>
  <c r="H264" i="26" s="1"/>
  <c r="AD263" i="26"/>
  <c r="Y263" i="26"/>
  <c r="U263" i="26"/>
  <c r="Q263" i="26"/>
  <c r="M263" i="26"/>
  <c r="I263" i="26"/>
  <c r="H263" i="26"/>
  <c r="G263" i="26"/>
  <c r="D263" i="26"/>
  <c r="AD262" i="26"/>
  <c r="Y262" i="26"/>
  <c r="U262" i="26"/>
  <c r="Q262" i="26"/>
  <c r="M262" i="26"/>
  <c r="I262" i="26"/>
  <c r="G262" i="26"/>
  <c r="D262" i="26"/>
  <c r="H262" i="26" s="1"/>
  <c r="AD261" i="26"/>
  <c r="Y261" i="26"/>
  <c r="U261" i="26"/>
  <c r="Q261" i="26"/>
  <c r="M261" i="26"/>
  <c r="I261" i="26"/>
  <c r="H261" i="26"/>
  <c r="G261" i="26"/>
  <c r="AD260" i="26"/>
  <c r="Y260" i="26"/>
  <c r="U260" i="26"/>
  <c r="Q260" i="26"/>
  <c r="M260" i="26"/>
  <c r="I260" i="26"/>
  <c r="H260" i="26"/>
  <c r="G260" i="26"/>
  <c r="D260" i="26"/>
  <c r="AD259" i="26"/>
  <c r="Y259" i="26"/>
  <c r="U259" i="26"/>
  <c r="Q259" i="26"/>
  <c r="M259" i="26"/>
  <c r="I259" i="26"/>
  <c r="G259" i="26"/>
  <c r="D259" i="26"/>
  <c r="H259" i="26" s="1"/>
  <c r="AD258" i="26"/>
  <c r="Y258" i="26"/>
  <c r="U258" i="26"/>
  <c r="Q258" i="26"/>
  <c r="M258" i="26"/>
  <c r="I258" i="26"/>
  <c r="G258" i="26"/>
  <c r="D258" i="26"/>
  <c r="H258" i="26" s="1"/>
  <c r="AD257" i="26"/>
  <c r="Y257" i="26"/>
  <c r="U257" i="26"/>
  <c r="Q257" i="26"/>
  <c r="M257" i="26"/>
  <c r="I257" i="26"/>
  <c r="G257" i="26"/>
  <c r="D257" i="26"/>
  <c r="H257" i="26" s="1"/>
  <c r="AD256" i="26"/>
  <c r="Y256" i="26"/>
  <c r="U256" i="26"/>
  <c r="Q256" i="26"/>
  <c r="M256" i="26"/>
  <c r="I256" i="26"/>
  <c r="H256" i="26"/>
  <c r="G256" i="26"/>
  <c r="D256" i="26"/>
  <c r="AD255" i="26"/>
  <c r="Y255" i="26"/>
  <c r="U255" i="26"/>
  <c r="Q255" i="26"/>
  <c r="M255" i="26"/>
  <c r="I255" i="26"/>
  <c r="G255" i="26"/>
  <c r="D255" i="26"/>
  <c r="H255" i="26" s="1"/>
  <c r="AD254" i="26"/>
  <c r="Y254" i="26"/>
  <c r="U254" i="26"/>
  <c r="Q254" i="26"/>
  <c r="M254" i="26"/>
  <c r="I254" i="26"/>
  <c r="H254" i="26"/>
  <c r="G254" i="26"/>
  <c r="D254" i="26"/>
  <c r="AD253" i="26"/>
  <c r="Y253" i="26"/>
  <c r="U253" i="26"/>
  <c r="Q253" i="26"/>
  <c r="M253" i="26"/>
  <c r="I253" i="26"/>
  <c r="G253" i="26"/>
  <c r="D253" i="26"/>
  <c r="H253" i="26" s="1"/>
  <c r="AD252" i="26"/>
  <c r="Y252" i="26"/>
  <c r="U252" i="26"/>
  <c r="Q252" i="26"/>
  <c r="M252" i="26"/>
  <c r="I252" i="26"/>
  <c r="H252" i="26"/>
  <c r="G252" i="26"/>
  <c r="D252" i="26"/>
  <c r="AD251" i="26"/>
  <c r="Y251" i="26"/>
  <c r="U251" i="26"/>
  <c r="Q251" i="26"/>
  <c r="M251" i="26"/>
  <c r="I251" i="26"/>
  <c r="G251" i="26"/>
  <c r="D251" i="26"/>
  <c r="H251" i="26" s="1"/>
  <c r="AD250" i="26"/>
  <c r="Y250" i="26"/>
  <c r="U250" i="26"/>
  <c r="Q250" i="26"/>
  <c r="M250" i="26"/>
  <c r="I250" i="26"/>
  <c r="G250" i="26"/>
  <c r="D250" i="26"/>
  <c r="H250" i="26" s="1"/>
  <c r="AD249" i="26"/>
  <c r="Y249" i="26"/>
  <c r="U249" i="26"/>
  <c r="Q249" i="26"/>
  <c r="M249" i="26"/>
  <c r="I249" i="26"/>
  <c r="G249" i="26"/>
  <c r="D249" i="26"/>
  <c r="H249" i="26" s="1"/>
  <c r="AD248" i="26"/>
  <c r="Y248" i="26"/>
  <c r="U248" i="26"/>
  <c r="Q248" i="26"/>
  <c r="M248" i="26"/>
  <c r="I248" i="26"/>
  <c r="H248" i="26"/>
  <c r="G248" i="26"/>
  <c r="D248" i="26"/>
  <c r="AD247" i="26"/>
  <c r="Y247" i="26"/>
  <c r="U247" i="26"/>
  <c r="Q247" i="26"/>
  <c r="M247" i="26"/>
  <c r="I247" i="26"/>
  <c r="H247" i="26"/>
  <c r="G247" i="26"/>
  <c r="D247" i="26"/>
  <c r="AD246" i="26"/>
  <c r="Y246" i="26"/>
  <c r="U246" i="26"/>
  <c r="Q246" i="26"/>
  <c r="M246" i="26"/>
  <c r="I246" i="26"/>
  <c r="H246" i="26"/>
  <c r="G246" i="26"/>
  <c r="D246" i="26"/>
  <c r="AD245" i="26"/>
  <c r="Y245" i="26"/>
  <c r="U245" i="26"/>
  <c r="Q245" i="26"/>
  <c r="M245" i="26"/>
  <c r="I245" i="26"/>
  <c r="H245" i="26"/>
  <c r="G245" i="26"/>
  <c r="D245" i="26"/>
  <c r="AD244" i="26"/>
  <c r="Y244" i="26"/>
  <c r="U244" i="26"/>
  <c r="Q244" i="26"/>
  <c r="M244" i="26"/>
  <c r="I244" i="26"/>
  <c r="H244" i="26"/>
  <c r="G244" i="26"/>
  <c r="D244" i="26"/>
  <c r="AD243" i="26"/>
  <c r="Y243" i="26"/>
  <c r="U243" i="26"/>
  <c r="Q243" i="26"/>
  <c r="M243" i="26"/>
  <c r="I243" i="26"/>
  <c r="G243" i="26"/>
  <c r="D243" i="26"/>
  <c r="H243" i="26" s="1"/>
  <c r="AD242" i="26"/>
  <c r="Y242" i="26"/>
  <c r="U242" i="26"/>
  <c r="Q242" i="26"/>
  <c r="M242" i="26"/>
  <c r="I242" i="26"/>
  <c r="G242" i="26"/>
  <c r="D242" i="26"/>
  <c r="H242" i="26" s="1"/>
  <c r="AD241" i="26"/>
  <c r="Y241" i="26"/>
  <c r="U241" i="26"/>
  <c r="Q241" i="26"/>
  <c r="M241" i="26"/>
  <c r="I241" i="26"/>
  <c r="G241" i="26"/>
  <c r="D241" i="26"/>
  <c r="H241" i="26" s="1"/>
  <c r="AD240" i="26"/>
  <c r="Y240" i="26"/>
  <c r="U240" i="26"/>
  <c r="Q240" i="26"/>
  <c r="M240" i="26"/>
  <c r="I240" i="26"/>
  <c r="H240" i="26"/>
  <c r="G240" i="26"/>
  <c r="D240" i="26"/>
  <c r="AD239" i="26"/>
  <c r="Y239" i="26"/>
  <c r="U239" i="26"/>
  <c r="Q239" i="26"/>
  <c r="M239" i="26"/>
  <c r="I239" i="26"/>
  <c r="H239" i="26"/>
  <c r="G239" i="26"/>
  <c r="D239" i="26"/>
  <c r="AD238" i="26"/>
  <c r="Y238" i="26"/>
  <c r="U238" i="26"/>
  <c r="Q238" i="26"/>
  <c r="M238" i="26"/>
  <c r="I238" i="26"/>
  <c r="H238" i="26"/>
  <c r="G238" i="26"/>
  <c r="D238" i="26"/>
  <c r="AD237" i="26"/>
  <c r="Y237" i="26"/>
  <c r="U237" i="26"/>
  <c r="Q237" i="26"/>
  <c r="M237" i="26"/>
  <c r="I237" i="26"/>
  <c r="H237" i="26"/>
  <c r="G237" i="26"/>
  <c r="D237" i="26"/>
  <c r="AD236" i="26"/>
  <c r="Y236" i="26"/>
  <c r="U236" i="26"/>
  <c r="Q236" i="26"/>
  <c r="M236" i="26"/>
  <c r="I236" i="26"/>
  <c r="H236" i="26"/>
  <c r="G236" i="26"/>
  <c r="D236" i="26"/>
  <c r="AD235" i="26"/>
  <c r="Y235" i="26"/>
  <c r="U235" i="26"/>
  <c r="Q235" i="26"/>
  <c r="M235" i="26"/>
  <c r="I235" i="26"/>
  <c r="G235" i="26"/>
  <c r="D235" i="26"/>
  <c r="H235" i="26" s="1"/>
  <c r="AD234" i="26"/>
  <c r="Y234" i="26"/>
  <c r="U234" i="26"/>
  <c r="Q234" i="26"/>
  <c r="M234" i="26"/>
  <c r="I234" i="26"/>
  <c r="H234" i="26"/>
  <c r="G234" i="26"/>
  <c r="D234" i="26"/>
  <c r="AD233" i="26"/>
  <c r="Y233" i="26"/>
  <c r="U233" i="26"/>
  <c r="Q233" i="26"/>
  <c r="M233" i="26"/>
  <c r="I233" i="26"/>
  <c r="H233" i="26"/>
  <c r="G233" i="26"/>
  <c r="AD232" i="26"/>
  <c r="Y232" i="26"/>
  <c r="U232" i="26"/>
  <c r="Q232" i="26"/>
  <c r="M232" i="26"/>
  <c r="I232" i="26"/>
  <c r="G232" i="26"/>
  <c r="D232" i="26"/>
  <c r="H232" i="26" s="1"/>
  <c r="AD231" i="26"/>
  <c r="Y231" i="26"/>
  <c r="U231" i="26"/>
  <c r="Q231" i="26"/>
  <c r="M231" i="26"/>
  <c r="I231" i="26"/>
  <c r="H231" i="26"/>
  <c r="G231" i="26"/>
  <c r="D231" i="26"/>
  <c r="AD230" i="26"/>
  <c r="Y230" i="26"/>
  <c r="U230" i="26"/>
  <c r="Q230" i="26"/>
  <c r="M230" i="26"/>
  <c r="I230" i="26"/>
  <c r="G230" i="26"/>
  <c r="D230" i="26"/>
  <c r="H230" i="26" s="1"/>
  <c r="AD229" i="26"/>
  <c r="Y229" i="26"/>
  <c r="U229" i="26"/>
  <c r="Q229" i="26"/>
  <c r="M229" i="26"/>
  <c r="I229" i="26"/>
  <c r="H229" i="26"/>
  <c r="G229" i="26"/>
  <c r="D229" i="26"/>
  <c r="AD228" i="26"/>
  <c r="Y228" i="26"/>
  <c r="U228" i="26"/>
  <c r="Q228" i="26"/>
  <c r="M228" i="26"/>
  <c r="I228" i="26"/>
  <c r="G228" i="26"/>
  <c r="D228" i="26"/>
  <c r="H228" i="26" s="1"/>
  <c r="AD227" i="26"/>
  <c r="Y227" i="26"/>
  <c r="U227" i="26"/>
  <c r="Q227" i="26"/>
  <c r="M227" i="26"/>
  <c r="I227" i="26"/>
  <c r="G227" i="26"/>
  <c r="D227" i="26"/>
  <c r="H227" i="26" s="1"/>
  <c r="AD226" i="26"/>
  <c r="Y226" i="26"/>
  <c r="U226" i="26"/>
  <c r="Q226" i="26"/>
  <c r="M226" i="26"/>
  <c r="I226" i="26"/>
  <c r="G226" i="26"/>
  <c r="D226" i="26"/>
  <c r="H226" i="26" s="1"/>
  <c r="AD225" i="26"/>
  <c r="Y225" i="26"/>
  <c r="U225" i="26"/>
  <c r="Q225" i="26"/>
  <c r="M225" i="26"/>
  <c r="I225" i="26"/>
  <c r="H225" i="26"/>
  <c r="G225" i="26"/>
  <c r="D225" i="26"/>
  <c r="AD224" i="26"/>
  <c r="Y224" i="26"/>
  <c r="U224" i="26"/>
  <c r="Q224" i="26"/>
  <c r="M224" i="26"/>
  <c r="I224" i="26"/>
  <c r="G224" i="26"/>
  <c r="D224" i="26"/>
  <c r="H224" i="26" s="1"/>
  <c r="AD223" i="26"/>
  <c r="Y223" i="26"/>
  <c r="U223" i="26"/>
  <c r="Q223" i="26"/>
  <c r="M223" i="26"/>
  <c r="I223" i="26"/>
  <c r="H223" i="26"/>
  <c r="G223" i="26"/>
  <c r="D223" i="26"/>
  <c r="AD222" i="26"/>
  <c r="Y222" i="26"/>
  <c r="U222" i="26"/>
  <c r="Q222" i="26"/>
  <c r="M222" i="26"/>
  <c r="I222" i="26"/>
  <c r="G222" i="26"/>
  <c r="D222" i="26"/>
  <c r="H222" i="26" s="1"/>
  <c r="AD221" i="26"/>
  <c r="Y221" i="26"/>
  <c r="U221" i="26"/>
  <c r="Q221" i="26"/>
  <c r="M221" i="26"/>
  <c r="I221" i="26"/>
  <c r="G221" i="26"/>
  <c r="D221" i="26"/>
  <c r="H221" i="26" s="1"/>
  <c r="AD220" i="26"/>
  <c r="Y220" i="26"/>
  <c r="U220" i="26"/>
  <c r="Q220" i="26"/>
  <c r="M220" i="26"/>
  <c r="I220" i="26"/>
  <c r="H220" i="26"/>
  <c r="G220" i="26"/>
  <c r="D220" i="26"/>
  <c r="AD219" i="26"/>
  <c r="Y219" i="26"/>
  <c r="U219" i="26"/>
  <c r="Q219" i="26"/>
  <c r="M219" i="26"/>
  <c r="I219" i="26"/>
  <c r="H219" i="26"/>
  <c r="G219" i="26"/>
  <c r="AY218" i="26"/>
  <c r="AD218" i="26"/>
  <c r="Y218" i="26"/>
  <c r="U218" i="26"/>
  <c r="Q218" i="26"/>
  <c r="M218" i="26"/>
  <c r="I218" i="26"/>
  <c r="H218" i="26"/>
  <c r="G218" i="26"/>
  <c r="AD217" i="26"/>
  <c r="Y217" i="26"/>
  <c r="U217" i="26"/>
  <c r="Q217" i="26"/>
  <c r="M217" i="26"/>
  <c r="I217" i="26"/>
  <c r="H217" i="26"/>
  <c r="G217" i="26"/>
  <c r="D217" i="26"/>
  <c r="AD216" i="26"/>
  <c r="Y216" i="26"/>
  <c r="U216" i="26"/>
  <c r="Q216" i="26"/>
  <c r="M216" i="26"/>
  <c r="I216" i="26"/>
  <c r="H216" i="26"/>
  <c r="G216" i="26"/>
  <c r="D216" i="26"/>
  <c r="AD215" i="26"/>
  <c r="Y215" i="26"/>
  <c r="U215" i="26"/>
  <c r="Q215" i="26"/>
  <c r="M215" i="26"/>
  <c r="I215" i="26"/>
  <c r="G215" i="26"/>
  <c r="D215" i="26"/>
  <c r="H215" i="26" s="1"/>
  <c r="AD214" i="26"/>
  <c r="Y214" i="26"/>
  <c r="U214" i="26"/>
  <c r="Q214" i="26"/>
  <c r="M214" i="26"/>
  <c r="I214" i="26"/>
  <c r="H214" i="26"/>
  <c r="G214" i="26"/>
  <c r="D214" i="26"/>
  <c r="AD213" i="26"/>
  <c r="Y213" i="26"/>
  <c r="U213" i="26"/>
  <c r="Q213" i="26"/>
  <c r="M213" i="26"/>
  <c r="I213" i="26"/>
  <c r="G213" i="26"/>
  <c r="D213" i="26"/>
  <c r="H213" i="26" s="1"/>
  <c r="AD212" i="26"/>
  <c r="Y212" i="26"/>
  <c r="U212" i="26"/>
  <c r="Q212" i="26"/>
  <c r="M212" i="26"/>
  <c r="I212" i="26"/>
  <c r="H212" i="26"/>
  <c r="G212" i="26"/>
  <c r="D212" i="26"/>
  <c r="AD211" i="26"/>
  <c r="Y211" i="26"/>
  <c r="U211" i="26"/>
  <c r="Q211" i="26"/>
  <c r="M211" i="26"/>
  <c r="I211" i="26"/>
  <c r="G211" i="26"/>
  <c r="D211" i="26"/>
  <c r="H211" i="26" s="1"/>
  <c r="AD210" i="26"/>
  <c r="Y210" i="26"/>
  <c r="U210" i="26"/>
  <c r="Q210" i="26"/>
  <c r="M210" i="26"/>
  <c r="I210" i="26"/>
  <c r="H210" i="26"/>
  <c r="G210" i="26"/>
  <c r="AD209" i="26"/>
  <c r="Y209" i="26"/>
  <c r="U209" i="26"/>
  <c r="Q209" i="26"/>
  <c r="M209" i="26"/>
  <c r="I209" i="26"/>
  <c r="H209" i="26"/>
  <c r="G209" i="26"/>
  <c r="D209" i="26"/>
  <c r="AD208" i="26"/>
  <c r="Y208" i="26"/>
  <c r="U208" i="26"/>
  <c r="Q208" i="26"/>
  <c r="M208" i="26"/>
  <c r="I208" i="26"/>
  <c r="G208" i="26"/>
  <c r="D208" i="26"/>
  <c r="H208" i="26" s="1"/>
  <c r="AD207" i="26"/>
  <c r="Y207" i="26"/>
  <c r="U207" i="26"/>
  <c r="Q207" i="26"/>
  <c r="M207" i="26"/>
  <c r="I207" i="26"/>
  <c r="H207" i="26"/>
  <c r="G207" i="26"/>
  <c r="D207" i="26"/>
  <c r="AD206" i="26"/>
  <c r="Y206" i="26"/>
  <c r="U206" i="26"/>
  <c r="Q206" i="26"/>
  <c r="M206" i="26"/>
  <c r="I206" i="26"/>
  <c r="H206" i="26"/>
  <c r="G206" i="26"/>
  <c r="AD205" i="26"/>
  <c r="Y205" i="26"/>
  <c r="U205" i="26"/>
  <c r="Q205" i="26"/>
  <c r="M205" i="26"/>
  <c r="I205" i="26"/>
  <c r="G205" i="26"/>
  <c r="D205" i="26"/>
  <c r="H205" i="26" s="1"/>
  <c r="AD204" i="26"/>
  <c r="Y204" i="26"/>
  <c r="U204" i="26"/>
  <c r="Q204" i="26"/>
  <c r="M204" i="26"/>
  <c r="I204" i="26"/>
  <c r="H204" i="26"/>
  <c r="G204" i="26"/>
  <c r="D204" i="26"/>
  <c r="AD203" i="26"/>
  <c r="Y203" i="26"/>
  <c r="U203" i="26"/>
  <c r="Q203" i="26"/>
  <c r="M203" i="26"/>
  <c r="I203" i="26"/>
  <c r="G203" i="26"/>
  <c r="D203" i="26"/>
  <c r="H203" i="26" s="1"/>
  <c r="AD202" i="26"/>
  <c r="Y202" i="26"/>
  <c r="U202" i="26"/>
  <c r="Q202" i="26"/>
  <c r="M202" i="26"/>
  <c r="I202" i="26"/>
  <c r="G202" i="26"/>
  <c r="D202" i="26"/>
  <c r="H202" i="26" s="1"/>
  <c r="AD201" i="26"/>
  <c r="Y201" i="26"/>
  <c r="U201" i="26"/>
  <c r="Q201" i="26"/>
  <c r="M201" i="26"/>
  <c r="I201" i="26"/>
  <c r="H201" i="26"/>
  <c r="G201" i="26"/>
  <c r="D201" i="26"/>
  <c r="AD200" i="26"/>
  <c r="Y200" i="26"/>
  <c r="U200" i="26"/>
  <c r="Q200" i="26"/>
  <c r="M200" i="26"/>
  <c r="I200" i="26"/>
  <c r="H200" i="26"/>
  <c r="G200" i="26"/>
  <c r="D200" i="26"/>
  <c r="AD199" i="26"/>
  <c r="Y199" i="26"/>
  <c r="U199" i="26"/>
  <c r="Q199" i="26"/>
  <c r="M199" i="26"/>
  <c r="I199" i="26"/>
  <c r="H199" i="26"/>
  <c r="G199" i="26"/>
  <c r="AD198" i="26"/>
  <c r="Y198" i="26"/>
  <c r="U198" i="26"/>
  <c r="Q198" i="26"/>
  <c r="M198" i="26"/>
  <c r="I198" i="26"/>
  <c r="G198" i="26"/>
  <c r="D198" i="26"/>
  <c r="H198" i="26" s="1"/>
  <c r="AD197" i="26"/>
  <c r="Y197" i="26"/>
  <c r="U197" i="26"/>
  <c r="Q197" i="26"/>
  <c r="M197" i="26"/>
  <c r="I197" i="26"/>
  <c r="H197" i="26"/>
  <c r="G197" i="26"/>
  <c r="D197" i="26"/>
  <c r="AD196" i="26"/>
  <c r="Y196" i="26"/>
  <c r="U196" i="26"/>
  <c r="Q196" i="26"/>
  <c r="M196" i="26"/>
  <c r="I196" i="26"/>
  <c r="G196" i="26"/>
  <c r="D196" i="26"/>
  <c r="H196" i="26" s="1"/>
  <c r="AD195" i="26"/>
  <c r="Y195" i="26"/>
  <c r="U195" i="26"/>
  <c r="Q195" i="26"/>
  <c r="M195" i="26"/>
  <c r="I195" i="26"/>
  <c r="H195" i="26"/>
  <c r="G195" i="26"/>
  <c r="D195" i="26"/>
  <c r="AD194" i="26"/>
  <c r="Y194" i="26"/>
  <c r="U194" i="26"/>
  <c r="Q194" i="26"/>
  <c r="M194" i="26"/>
  <c r="I194" i="26"/>
  <c r="G194" i="26"/>
  <c r="D194" i="26"/>
  <c r="H194" i="26" s="1"/>
  <c r="AD193" i="26"/>
  <c r="Y193" i="26"/>
  <c r="U193" i="26"/>
  <c r="Q193" i="26"/>
  <c r="M193" i="26"/>
  <c r="I193" i="26"/>
  <c r="G193" i="26"/>
  <c r="D193" i="26"/>
  <c r="H193" i="26" s="1"/>
  <c r="AD192" i="26"/>
  <c r="Y192" i="26"/>
  <c r="U192" i="26"/>
  <c r="Q192" i="26"/>
  <c r="M192" i="26"/>
  <c r="I192" i="26"/>
  <c r="G192" i="26"/>
  <c r="D192" i="26"/>
  <c r="H192" i="26" s="1"/>
  <c r="AD191" i="26"/>
  <c r="Y191" i="26"/>
  <c r="U191" i="26"/>
  <c r="Q191" i="26"/>
  <c r="M191" i="26"/>
  <c r="I191" i="26"/>
  <c r="G191" i="26"/>
  <c r="D191" i="26"/>
  <c r="H191" i="26" s="1"/>
  <c r="AD190" i="26"/>
  <c r="Y190" i="26"/>
  <c r="U190" i="26"/>
  <c r="Q190" i="26"/>
  <c r="M190" i="26"/>
  <c r="I190" i="26"/>
  <c r="G190" i="26"/>
  <c r="D190" i="26"/>
  <c r="H190" i="26" s="1"/>
  <c r="AD189" i="26"/>
  <c r="Y189" i="26"/>
  <c r="U189" i="26"/>
  <c r="Q189" i="26"/>
  <c r="M189" i="26"/>
  <c r="I189" i="26"/>
  <c r="H189" i="26"/>
  <c r="G189" i="26"/>
  <c r="D189" i="26"/>
  <c r="AD188" i="26"/>
  <c r="Y188" i="26"/>
  <c r="U188" i="26"/>
  <c r="Q188" i="26"/>
  <c r="M188" i="26"/>
  <c r="I188" i="26"/>
  <c r="G188" i="26"/>
  <c r="D188" i="26"/>
  <c r="H188" i="26" s="1"/>
  <c r="AD187" i="26"/>
  <c r="Y187" i="26"/>
  <c r="U187" i="26"/>
  <c r="Q187" i="26"/>
  <c r="M187" i="26"/>
  <c r="I187" i="26"/>
  <c r="H187" i="26"/>
  <c r="G187" i="26"/>
  <c r="D187" i="26"/>
  <c r="AD186" i="26"/>
  <c r="Y186" i="26"/>
  <c r="U186" i="26"/>
  <c r="Q186" i="26"/>
  <c r="M186" i="26"/>
  <c r="I186" i="26"/>
  <c r="H186" i="26"/>
  <c r="G186" i="26"/>
  <c r="D186" i="26"/>
  <c r="AD185" i="26"/>
  <c r="Y185" i="26"/>
  <c r="U185" i="26"/>
  <c r="Q185" i="26"/>
  <c r="M185" i="26"/>
  <c r="I185" i="26"/>
  <c r="H185" i="26"/>
  <c r="G185" i="26"/>
  <c r="D185" i="26"/>
  <c r="AD184" i="26"/>
  <c r="Y184" i="26"/>
  <c r="U184" i="26"/>
  <c r="Q184" i="26"/>
  <c r="M184" i="26"/>
  <c r="I184" i="26"/>
  <c r="G184" i="26"/>
  <c r="D184" i="26"/>
  <c r="H184" i="26" s="1"/>
  <c r="AD183" i="26"/>
  <c r="Y183" i="26"/>
  <c r="U183" i="26"/>
  <c r="Q183" i="26"/>
  <c r="M183" i="26"/>
  <c r="I183" i="26"/>
  <c r="H183" i="26"/>
  <c r="G183" i="26"/>
  <c r="D183" i="26"/>
  <c r="AD182" i="26"/>
  <c r="Y182" i="26"/>
  <c r="U182" i="26"/>
  <c r="Q182" i="26"/>
  <c r="M182" i="26"/>
  <c r="I182" i="26"/>
  <c r="G182" i="26"/>
  <c r="D182" i="26"/>
  <c r="H182" i="26" s="1"/>
  <c r="AD181" i="26"/>
  <c r="Y181" i="26"/>
  <c r="U181" i="26"/>
  <c r="Q181" i="26"/>
  <c r="M181" i="26"/>
  <c r="I181" i="26"/>
  <c r="H181" i="26"/>
  <c r="G181" i="26"/>
  <c r="D181" i="26"/>
  <c r="AD180" i="26"/>
  <c r="Y180" i="26"/>
  <c r="U180" i="26"/>
  <c r="Q180" i="26"/>
  <c r="M180" i="26"/>
  <c r="I180" i="26"/>
  <c r="H180" i="26"/>
  <c r="G180" i="26"/>
  <c r="D180" i="26"/>
  <c r="AD179" i="26"/>
  <c r="Y179" i="26"/>
  <c r="U179" i="26"/>
  <c r="Q179" i="26"/>
  <c r="M179" i="26"/>
  <c r="I179" i="26"/>
  <c r="G179" i="26"/>
  <c r="D179" i="26"/>
  <c r="H179" i="26" s="1"/>
  <c r="AD178" i="26"/>
  <c r="Y178" i="26"/>
  <c r="U178" i="26"/>
  <c r="Q178" i="26"/>
  <c r="M178" i="26"/>
  <c r="I178" i="26"/>
  <c r="G178" i="26"/>
  <c r="D178" i="26"/>
  <c r="H178" i="26" s="1"/>
  <c r="AD177" i="26"/>
  <c r="Y177" i="26"/>
  <c r="U177" i="26"/>
  <c r="Q177" i="26"/>
  <c r="M177" i="26"/>
  <c r="I177" i="26"/>
  <c r="H177" i="26"/>
  <c r="G177" i="26"/>
  <c r="D177" i="26"/>
  <c r="AD176" i="26"/>
  <c r="Y176" i="26"/>
  <c r="U176" i="26"/>
  <c r="Q176" i="26"/>
  <c r="M176" i="26"/>
  <c r="I176" i="26"/>
  <c r="G176" i="26"/>
  <c r="D176" i="26"/>
  <c r="H176" i="26" s="1"/>
  <c r="AD175" i="26"/>
  <c r="Y175" i="26"/>
  <c r="U175" i="26"/>
  <c r="Q175" i="26"/>
  <c r="M175" i="26"/>
  <c r="I175" i="26"/>
  <c r="H175" i="26"/>
  <c r="G175" i="26"/>
  <c r="D175" i="26"/>
  <c r="AD174" i="26"/>
  <c r="Y174" i="26"/>
  <c r="U174" i="26"/>
  <c r="Q174" i="26"/>
  <c r="M174" i="26"/>
  <c r="I174" i="26"/>
  <c r="G174" i="26"/>
  <c r="D174" i="26"/>
  <c r="H174" i="26" s="1"/>
  <c r="AD173" i="26"/>
  <c r="Y173" i="26"/>
  <c r="U173" i="26"/>
  <c r="Q173" i="26"/>
  <c r="M173" i="26"/>
  <c r="I173" i="26"/>
  <c r="G173" i="26"/>
  <c r="D173" i="26"/>
  <c r="H173" i="26" s="1"/>
  <c r="AD172" i="26"/>
  <c r="Y172" i="26"/>
  <c r="U172" i="26"/>
  <c r="Q172" i="26"/>
  <c r="M172" i="26"/>
  <c r="I172" i="26"/>
  <c r="H172" i="26"/>
  <c r="G172" i="26"/>
  <c r="D172" i="26"/>
  <c r="AD171" i="26"/>
  <c r="Y171" i="26"/>
  <c r="U171" i="26"/>
  <c r="Q171" i="26"/>
  <c r="M171" i="26"/>
  <c r="I171" i="26"/>
  <c r="H171" i="26"/>
  <c r="G171" i="26"/>
  <c r="AD170" i="26"/>
  <c r="Y170" i="26"/>
  <c r="U170" i="26"/>
  <c r="Q170" i="26"/>
  <c r="M170" i="26"/>
  <c r="I170" i="26"/>
  <c r="G170" i="26"/>
  <c r="D170" i="26"/>
  <c r="H170" i="26" s="1"/>
  <c r="AD169" i="26"/>
  <c r="Y169" i="26"/>
  <c r="U169" i="26"/>
  <c r="Q169" i="26"/>
  <c r="M169" i="26"/>
  <c r="I169" i="26"/>
  <c r="H169" i="26"/>
  <c r="G169" i="26"/>
  <c r="AY168" i="26"/>
  <c r="AD168" i="26"/>
  <c r="Y168" i="26"/>
  <c r="U168" i="26"/>
  <c r="Q168" i="26"/>
  <c r="M168" i="26"/>
  <c r="I168" i="26"/>
  <c r="H168" i="26"/>
  <c r="G168" i="26"/>
  <c r="AD167" i="26"/>
  <c r="Y167" i="26"/>
  <c r="U167" i="26"/>
  <c r="Q167" i="26"/>
  <c r="M167" i="26"/>
  <c r="I167" i="26"/>
  <c r="H167" i="26"/>
  <c r="G167" i="26"/>
  <c r="D167" i="26"/>
  <c r="AD166" i="26"/>
  <c r="Y166" i="26"/>
  <c r="U166" i="26"/>
  <c r="Q166" i="26"/>
  <c r="M166" i="26"/>
  <c r="I166" i="26"/>
  <c r="H166" i="26"/>
  <c r="G166" i="26"/>
  <c r="D166" i="26"/>
  <c r="AD165" i="26"/>
  <c r="Y165" i="26"/>
  <c r="U165" i="26"/>
  <c r="Q165" i="26"/>
  <c r="M165" i="26"/>
  <c r="I165" i="26"/>
  <c r="G165" i="26"/>
  <c r="D165" i="26"/>
  <c r="H165" i="26" s="1"/>
  <c r="AD164" i="26"/>
  <c r="Y164" i="26"/>
  <c r="U164" i="26"/>
  <c r="Q164" i="26"/>
  <c r="M164" i="26"/>
  <c r="I164" i="26"/>
  <c r="G164" i="26"/>
  <c r="D164" i="26"/>
  <c r="H164" i="26" s="1"/>
  <c r="AD163" i="26"/>
  <c r="Y163" i="26"/>
  <c r="U163" i="26"/>
  <c r="Q163" i="26"/>
  <c r="M163" i="26"/>
  <c r="I163" i="26"/>
  <c r="G163" i="26"/>
  <c r="D163" i="26"/>
  <c r="H163" i="26" s="1"/>
  <c r="AD162" i="26"/>
  <c r="Y162" i="26"/>
  <c r="U162" i="26"/>
  <c r="Q162" i="26"/>
  <c r="M162" i="26"/>
  <c r="I162" i="26"/>
  <c r="G162" i="26"/>
  <c r="D162" i="26"/>
  <c r="H162" i="26" s="1"/>
  <c r="AD161" i="26"/>
  <c r="Y161" i="26"/>
  <c r="U161" i="26"/>
  <c r="Q161" i="26"/>
  <c r="M161" i="26"/>
  <c r="I161" i="26"/>
  <c r="H161" i="26"/>
  <c r="G161" i="26"/>
  <c r="D161" i="26"/>
  <c r="AD160" i="26"/>
  <c r="Y160" i="26"/>
  <c r="U160" i="26"/>
  <c r="Q160" i="26"/>
  <c r="M160" i="26"/>
  <c r="I160" i="26"/>
  <c r="G160" i="26"/>
  <c r="D160" i="26"/>
  <c r="H160" i="26" s="1"/>
  <c r="AD159" i="26"/>
  <c r="Y159" i="26"/>
  <c r="U159" i="26"/>
  <c r="Q159" i="26"/>
  <c r="M159" i="26"/>
  <c r="I159" i="26"/>
  <c r="H159" i="26"/>
  <c r="G159" i="26"/>
  <c r="D159" i="26"/>
  <c r="AD158" i="26"/>
  <c r="Y158" i="26"/>
  <c r="U158" i="26"/>
  <c r="Q158" i="26"/>
  <c r="M158" i="26"/>
  <c r="I158" i="26"/>
  <c r="G158" i="26"/>
  <c r="D158" i="26"/>
  <c r="H158" i="26" s="1"/>
  <c r="AD157" i="26"/>
  <c r="Y157" i="26"/>
  <c r="U157" i="26"/>
  <c r="Q157" i="26"/>
  <c r="M157" i="26"/>
  <c r="I157" i="26"/>
  <c r="G157" i="26"/>
  <c r="D157" i="26"/>
  <c r="H157" i="26" s="1"/>
  <c r="AD156" i="26"/>
  <c r="Y156" i="26"/>
  <c r="U156" i="26"/>
  <c r="Q156" i="26"/>
  <c r="M156" i="26"/>
  <c r="I156" i="26"/>
  <c r="H156" i="26"/>
  <c r="G156" i="26"/>
  <c r="D156" i="26"/>
  <c r="AD155" i="26"/>
  <c r="Y155" i="26"/>
  <c r="U155" i="26"/>
  <c r="Q155" i="26"/>
  <c r="M155" i="26"/>
  <c r="I155" i="26"/>
  <c r="G155" i="26"/>
  <c r="D155" i="26"/>
  <c r="H155" i="26" s="1"/>
  <c r="AD154" i="26"/>
  <c r="Y154" i="26"/>
  <c r="U154" i="26"/>
  <c r="Q154" i="26"/>
  <c r="M154" i="26"/>
  <c r="I154" i="26"/>
  <c r="G154" i="26"/>
  <c r="D154" i="26"/>
  <c r="H154" i="26" s="1"/>
  <c r="AD153" i="26"/>
  <c r="Y153" i="26"/>
  <c r="U153" i="26"/>
  <c r="Q153" i="26"/>
  <c r="M153" i="26"/>
  <c r="I153" i="26"/>
  <c r="H153" i="26"/>
  <c r="G153" i="26"/>
  <c r="D153" i="26"/>
  <c r="AD152" i="26"/>
  <c r="Y152" i="26"/>
  <c r="U152" i="26"/>
  <c r="Q152" i="26"/>
  <c r="M152" i="26"/>
  <c r="I152" i="26"/>
  <c r="G152" i="26"/>
  <c r="D152" i="26"/>
  <c r="H152" i="26" s="1"/>
  <c r="AD151" i="26"/>
  <c r="Y151" i="26"/>
  <c r="U151" i="26"/>
  <c r="Q151" i="26"/>
  <c r="M151" i="26"/>
  <c r="I151" i="26"/>
  <c r="H151" i="26"/>
  <c r="G151" i="26"/>
  <c r="D151" i="26"/>
  <c r="AD150" i="26"/>
  <c r="Y150" i="26"/>
  <c r="U150" i="26"/>
  <c r="Q150" i="26"/>
  <c r="M150" i="26"/>
  <c r="I150" i="26"/>
  <c r="G150" i="26"/>
  <c r="D150" i="26"/>
  <c r="H150" i="26" s="1"/>
  <c r="AD149" i="26"/>
  <c r="Y149" i="26"/>
  <c r="U149" i="26"/>
  <c r="Q149" i="26"/>
  <c r="M149" i="26"/>
  <c r="I149" i="26"/>
  <c r="H149" i="26"/>
  <c r="G149" i="26"/>
  <c r="D149" i="26"/>
  <c r="AD148" i="26"/>
  <c r="Y148" i="26"/>
  <c r="U148" i="26"/>
  <c r="Q148" i="26"/>
  <c r="M148" i="26"/>
  <c r="I148" i="26"/>
  <c r="H148" i="26"/>
  <c r="G148" i="26"/>
  <c r="D148" i="26"/>
  <c r="AD147" i="26"/>
  <c r="Y147" i="26"/>
  <c r="U147" i="26"/>
  <c r="Q147" i="26"/>
  <c r="M147" i="26"/>
  <c r="I147" i="26"/>
  <c r="G147" i="26"/>
  <c r="D147" i="26"/>
  <c r="H147" i="26" s="1"/>
  <c r="AD146" i="26"/>
  <c r="Y146" i="26"/>
  <c r="U146" i="26"/>
  <c r="Q146" i="26"/>
  <c r="M146" i="26"/>
  <c r="I146" i="26"/>
  <c r="G146" i="26"/>
  <c r="D146" i="26"/>
  <c r="H146" i="26" s="1"/>
  <c r="AD145" i="26"/>
  <c r="Y145" i="26"/>
  <c r="U145" i="26"/>
  <c r="Q145" i="26"/>
  <c r="M145" i="26"/>
  <c r="I145" i="26"/>
  <c r="H145" i="26"/>
  <c r="G145" i="26"/>
  <c r="D145" i="26"/>
  <c r="AD144" i="26"/>
  <c r="Y144" i="26"/>
  <c r="U144" i="26"/>
  <c r="Q144" i="26"/>
  <c r="M144" i="26"/>
  <c r="I144" i="26"/>
  <c r="G144" i="26"/>
  <c r="D144" i="26"/>
  <c r="H144" i="26" s="1"/>
  <c r="AD143" i="26"/>
  <c r="Y143" i="26"/>
  <c r="U143" i="26"/>
  <c r="Q143" i="26"/>
  <c r="M143" i="26"/>
  <c r="I143" i="26"/>
  <c r="H143" i="26"/>
  <c r="G143" i="26"/>
  <c r="D143" i="26"/>
  <c r="AD142" i="26"/>
  <c r="Y142" i="26"/>
  <c r="U142" i="26"/>
  <c r="Q142" i="26"/>
  <c r="M142" i="26"/>
  <c r="I142" i="26"/>
  <c r="G142" i="26"/>
  <c r="D142" i="26"/>
  <c r="H142" i="26" s="1"/>
  <c r="AD141" i="26"/>
  <c r="Y141" i="26"/>
  <c r="U141" i="26"/>
  <c r="Q141" i="26"/>
  <c r="M141" i="26"/>
  <c r="I141" i="26"/>
  <c r="G141" i="26"/>
  <c r="D141" i="26"/>
  <c r="H141" i="26" s="1"/>
  <c r="AD140" i="26"/>
  <c r="Y140" i="26"/>
  <c r="U140" i="26"/>
  <c r="Q140" i="26"/>
  <c r="M140" i="26"/>
  <c r="I140" i="26"/>
  <c r="H140" i="26"/>
  <c r="G140" i="26"/>
  <c r="D140" i="26"/>
  <c r="AD139" i="26"/>
  <c r="Y139" i="26"/>
  <c r="U139" i="26"/>
  <c r="Q139" i="26"/>
  <c r="M139" i="26"/>
  <c r="I139" i="26"/>
  <c r="G139" i="26"/>
  <c r="D139" i="26"/>
  <c r="H139" i="26" s="1"/>
  <c r="AD138" i="26"/>
  <c r="Y138" i="26"/>
  <c r="U138" i="26"/>
  <c r="Q138" i="26"/>
  <c r="M138" i="26"/>
  <c r="I138" i="26"/>
  <c r="G138" i="26"/>
  <c r="D138" i="26"/>
  <c r="H138" i="26" s="1"/>
  <c r="AD137" i="26"/>
  <c r="Y137" i="26"/>
  <c r="U137" i="26"/>
  <c r="Q137" i="26"/>
  <c r="M137" i="26"/>
  <c r="I137" i="26"/>
  <c r="H137" i="26"/>
  <c r="G137" i="26"/>
  <c r="AD136" i="26"/>
  <c r="Y136" i="26"/>
  <c r="U136" i="26"/>
  <c r="Q136" i="26"/>
  <c r="M136" i="26"/>
  <c r="I136" i="26"/>
  <c r="G136" i="26"/>
  <c r="D136" i="26"/>
  <c r="H136" i="26" s="1"/>
  <c r="AD135" i="26"/>
  <c r="Y135" i="26"/>
  <c r="U135" i="26"/>
  <c r="Q135" i="26"/>
  <c r="M135" i="26"/>
  <c r="I135" i="26"/>
  <c r="G135" i="26"/>
  <c r="D135" i="26"/>
  <c r="H135" i="26" s="1"/>
  <c r="AD134" i="26"/>
  <c r="Y134" i="26"/>
  <c r="U134" i="26"/>
  <c r="Q134" i="26"/>
  <c r="M134" i="26"/>
  <c r="I134" i="26"/>
  <c r="H134" i="26"/>
  <c r="G134" i="26"/>
  <c r="D134" i="26"/>
  <c r="AD133" i="26"/>
  <c r="Y133" i="26"/>
  <c r="U133" i="26"/>
  <c r="Q133" i="26"/>
  <c r="M133" i="26"/>
  <c r="I133" i="26"/>
  <c r="G133" i="26"/>
  <c r="D133" i="26"/>
  <c r="H133" i="26" s="1"/>
  <c r="AD132" i="26"/>
  <c r="Y132" i="26"/>
  <c r="U132" i="26"/>
  <c r="Q132" i="26"/>
  <c r="M132" i="26"/>
  <c r="I132" i="26"/>
  <c r="H132" i="26"/>
  <c r="G132" i="26"/>
  <c r="D132" i="26"/>
  <c r="AD131" i="26"/>
  <c r="Y131" i="26"/>
  <c r="U131" i="26"/>
  <c r="Q131" i="26"/>
  <c r="M131" i="26"/>
  <c r="I131" i="26"/>
  <c r="G131" i="26"/>
  <c r="D131" i="26"/>
  <c r="H131" i="26" s="1"/>
  <c r="AD130" i="26"/>
  <c r="Y130" i="26"/>
  <c r="U130" i="26"/>
  <c r="Q130" i="26"/>
  <c r="M130" i="26"/>
  <c r="I130" i="26"/>
  <c r="G130" i="26"/>
  <c r="D130" i="26"/>
  <c r="H130" i="26" s="1"/>
  <c r="AD129" i="26"/>
  <c r="Y129" i="26"/>
  <c r="U129" i="26"/>
  <c r="Q129" i="26"/>
  <c r="M129" i="26"/>
  <c r="I129" i="26"/>
  <c r="H129" i="26"/>
  <c r="G129" i="26"/>
  <c r="D129" i="26"/>
  <c r="AD128" i="26"/>
  <c r="Y128" i="26"/>
  <c r="U128" i="26"/>
  <c r="Q128" i="26"/>
  <c r="M128" i="26"/>
  <c r="I128" i="26"/>
  <c r="G128" i="26"/>
  <c r="D128" i="26"/>
  <c r="H128" i="26" s="1"/>
  <c r="AD127" i="26"/>
  <c r="Y127" i="26"/>
  <c r="U127" i="26"/>
  <c r="Q127" i="26"/>
  <c r="M127" i="26"/>
  <c r="I127" i="26"/>
  <c r="G127" i="26"/>
  <c r="D127" i="26"/>
  <c r="H127" i="26" s="1"/>
  <c r="AD126" i="26"/>
  <c r="Y126" i="26"/>
  <c r="U126" i="26"/>
  <c r="Q126" i="26"/>
  <c r="M126" i="26"/>
  <c r="I126" i="26"/>
  <c r="H126" i="26"/>
  <c r="G126" i="26"/>
  <c r="D126" i="26"/>
  <c r="AD125" i="26"/>
  <c r="Y125" i="26"/>
  <c r="U125" i="26"/>
  <c r="Q125" i="26"/>
  <c r="M125" i="26"/>
  <c r="I125" i="26"/>
  <c r="G125" i="26"/>
  <c r="D125" i="26"/>
  <c r="H125" i="26" s="1"/>
  <c r="AD124" i="26"/>
  <c r="Y124" i="26"/>
  <c r="U124" i="26"/>
  <c r="Q124" i="26"/>
  <c r="M124" i="26"/>
  <c r="I124" i="26"/>
  <c r="H124" i="26"/>
  <c r="G124" i="26"/>
  <c r="D124" i="26"/>
  <c r="AD123" i="26"/>
  <c r="Y123" i="26"/>
  <c r="U123" i="26"/>
  <c r="Q123" i="26"/>
  <c r="M123" i="26"/>
  <c r="I123" i="26"/>
  <c r="H123" i="26"/>
  <c r="G123" i="26"/>
  <c r="D123" i="26"/>
  <c r="BB122" i="26"/>
  <c r="AY122" i="26"/>
  <c r="G122" i="26" s="1"/>
  <c r="AD122" i="26"/>
  <c r="Y122" i="26"/>
  <c r="Q122" i="26"/>
  <c r="M122" i="26"/>
  <c r="I122" i="26"/>
  <c r="D122" i="26"/>
  <c r="H122" i="26" s="1"/>
  <c r="AD121" i="26"/>
  <c r="Y121" i="26"/>
  <c r="U121" i="26"/>
  <c r="Q121" i="26"/>
  <c r="M121" i="26"/>
  <c r="I121" i="26"/>
  <c r="G121" i="26"/>
  <c r="D121" i="26"/>
  <c r="H121" i="26" s="1"/>
  <c r="AD120" i="26"/>
  <c r="Y120" i="26"/>
  <c r="U120" i="26"/>
  <c r="Q120" i="26"/>
  <c r="M120" i="26"/>
  <c r="I120" i="26"/>
  <c r="G120" i="26"/>
  <c r="D120" i="26"/>
  <c r="H120" i="26" s="1"/>
  <c r="AD119" i="26"/>
  <c r="Y119" i="26"/>
  <c r="U119" i="26"/>
  <c r="Q119" i="26"/>
  <c r="M119" i="26"/>
  <c r="I119" i="26"/>
  <c r="H119" i="26"/>
  <c r="G119" i="26"/>
  <c r="D119" i="26"/>
  <c r="AD118" i="26"/>
  <c r="Y118" i="26"/>
  <c r="U118" i="26"/>
  <c r="Q118" i="26"/>
  <c r="M118" i="26"/>
  <c r="I118" i="26"/>
  <c r="H118" i="26"/>
  <c r="G118" i="26"/>
  <c r="AD117" i="26"/>
  <c r="Y117" i="26"/>
  <c r="U117" i="26"/>
  <c r="Q117" i="26"/>
  <c r="M117" i="26"/>
  <c r="I117" i="26"/>
  <c r="H117" i="26"/>
  <c r="G117" i="26"/>
  <c r="D117" i="26"/>
  <c r="AD116" i="26"/>
  <c r="Y116" i="26"/>
  <c r="U116" i="26"/>
  <c r="Q116" i="26"/>
  <c r="M116" i="26"/>
  <c r="I116" i="26"/>
  <c r="G116" i="26"/>
  <c r="D116" i="26"/>
  <c r="H116" i="26" s="1"/>
  <c r="AD115" i="26"/>
  <c r="Y115" i="26"/>
  <c r="U115" i="26"/>
  <c r="Q115" i="26"/>
  <c r="M115" i="26"/>
  <c r="I115" i="26"/>
  <c r="G115" i="26"/>
  <c r="D115" i="26"/>
  <c r="H115" i="26" s="1"/>
  <c r="AD114" i="26"/>
  <c r="Y114" i="26"/>
  <c r="U114" i="26"/>
  <c r="Q114" i="26"/>
  <c r="M114" i="26"/>
  <c r="I114" i="26"/>
  <c r="H114" i="26"/>
  <c r="G114" i="26"/>
  <c r="D114" i="26"/>
  <c r="AD113" i="26"/>
  <c r="Y113" i="26"/>
  <c r="U113" i="26"/>
  <c r="Q113" i="26"/>
  <c r="M113" i="26"/>
  <c r="I113" i="26"/>
  <c r="G113" i="26"/>
  <c r="D113" i="26"/>
  <c r="H113" i="26" s="1"/>
  <c r="AD112" i="26"/>
  <c r="Y112" i="26"/>
  <c r="U112" i="26"/>
  <c r="Q112" i="26"/>
  <c r="M112" i="26"/>
  <c r="I112" i="26"/>
  <c r="G112" i="26"/>
  <c r="D112" i="26"/>
  <c r="H112" i="26" s="1"/>
  <c r="AD111" i="26"/>
  <c r="Y111" i="26"/>
  <c r="U111" i="26"/>
  <c r="Q111" i="26"/>
  <c r="M111" i="26"/>
  <c r="I111" i="26"/>
  <c r="H111" i="26"/>
  <c r="G111" i="26"/>
  <c r="D111" i="26"/>
  <c r="AD110" i="26"/>
  <c r="Y110" i="26"/>
  <c r="U110" i="26"/>
  <c r="Q110" i="26"/>
  <c r="M110" i="26"/>
  <c r="I110" i="26"/>
  <c r="G110" i="26"/>
  <c r="D110" i="26"/>
  <c r="H110" i="26" s="1"/>
  <c r="AD109" i="26"/>
  <c r="Y109" i="26"/>
  <c r="U109" i="26"/>
  <c r="Q109" i="26"/>
  <c r="M109" i="26"/>
  <c r="I109" i="26"/>
  <c r="H109" i="26"/>
  <c r="G109" i="26"/>
  <c r="D109" i="26"/>
  <c r="AD108" i="26"/>
  <c r="Y108" i="26"/>
  <c r="U108" i="26"/>
  <c r="Q108" i="26"/>
  <c r="M108" i="26"/>
  <c r="I108" i="26"/>
  <c r="G108" i="26"/>
  <c r="D108" i="26"/>
  <c r="H108" i="26" s="1"/>
  <c r="AD107" i="26"/>
  <c r="Y107" i="26"/>
  <c r="U107" i="26"/>
  <c r="Q107" i="26"/>
  <c r="M107" i="26"/>
  <c r="I107" i="26"/>
  <c r="G107" i="26"/>
  <c r="D107" i="26"/>
  <c r="H107" i="26" s="1"/>
  <c r="AD106" i="26"/>
  <c r="Y106" i="26"/>
  <c r="U106" i="26"/>
  <c r="Q106" i="26"/>
  <c r="M106" i="26"/>
  <c r="I106" i="26"/>
  <c r="H106" i="26"/>
  <c r="G106" i="26"/>
  <c r="D106" i="26"/>
  <c r="AD105" i="26"/>
  <c r="Y105" i="26"/>
  <c r="U105" i="26"/>
  <c r="Q105" i="26"/>
  <c r="M105" i="26"/>
  <c r="I105" i="26"/>
  <c r="G105" i="26"/>
  <c r="D105" i="26"/>
  <c r="H105" i="26" s="1"/>
  <c r="AD104" i="26"/>
  <c r="Y104" i="26"/>
  <c r="U104" i="26"/>
  <c r="Q104" i="26"/>
  <c r="M104" i="26"/>
  <c r="I104" i="26"/>
  <c r="H104" i="26"/>
  <c r="G104" i="26"/>
  <c r="AD103" i="26"/>
  <c r="Y103" i="26"/>
  <c r="U103" i="26"/>
  <c r="Q103" i="26"/>
  <c r="M103" i="26"/>
  <c r="I103" i="26"/>
  <c r="H103" i="26"/>
  <c r="G103" i="26"/>
  <c r="D103" i="26"/>
  <c r="AD102" i="26"/>
  <c r="Y102" i="26"/>
  <c r="U102" i="26"/>
  <c r="Q102" i="26"/>
  <c r="M102" i="26"/>
  <c r="I102" i="26"/>
  <c r="G102" i="26"/>
  <c r="D102" i="26"/>
  <c r="H102" i="26" s="1"/>
  <c r="AD101" i="26"/>
  <c r="Y101" i="26"/>
  <c r="U101" i="26"/>
  <c r="Q101" i="26"/>
  <c r="M101" i="26"/>
  <c r="I101" i="26"/>
  <c r="H101" i="26"/>
  <c r="G101" i="26"/>
  <c r="D101" i="26"/>
  <c r="AD100" i="26"/>
  <c r="Y100" i="26"/>
  <c r="U100" i="26"/>
  <c r="Q100" i="26"/>
  <c r="M100" i="26"/>
  <c r="I100" i="26"/>
  <c r="H100" i="26"/>
  <c r="G100" i="26"/>
  <c r="D100" i="26"/>
  <c r="AD99" i="26"/>
  <c r="Y99" i="26"/>
  <c r="U99" i="26"/>
  <c r="Q99" i="26"/>
  <c r="M99" i="26"/>
  <c r="I99" i="26"/>
  <c r="G99" i="26"/>
  <c r="D99" i="26"/>
  <c r="H99" i="26" s="1"/>
  <c r="AD98" i="26"/>
  <c r="Y98" i="26"/>
  <c r="U98" i="26"/>
  <c r="Q98" i="26"/>
  <c r="M98" i="26"/>
  <c r="I98" i="26"/>
  <c r="H98" i="26"/>
  <c r="G98" i="26"/>
  <c r="D98" i="26"/>
  <c r="AD97" i="26"/>
  <c r="Y97" i="26"/>
  <c r="U97" i="26"/>
  <c r="Q97" i="26"/>
  <c r="M97" i="26"/>
  <c r="I97" i="26"/>
  <c r="G97" i="26"/>
  <c r="D97" i="26"/>
  <c r="H97" i="26" s="1"/>
  <c r="AD96" i="26"/>
  <c r="Y96" i="26"/>
  <c r="U96" i="26"/>
  <c r="Q96" i="26"/>
  <c r="M96" i="26"/>
  <c r="I96" i="26"/>
  <c r="G96" i="26"/>
  <c r="D96" i="26"/>
  <c r="H96" i="26" s="1"/>
  <c r="AD95" i="26"/>
  <c r="Y95" i="26"/>
  <c r="U95" i="26"/>
  <c r="Q95" i="26"/>
  <c r="M95" i="26"/>
  <c r="I95" i="26"/>
  <c r="H95" i="26"/>
  <c r="G95" i="26"/>
  <c r="D95" i="26"/>
  <c r="AD94" i="26"/>
  <c r="Y94" i="26"/>
  <c r="U94" i="26"/>
  <c r="Q94" i="26"/>
  <c r="M94" i="26"/>
  <c r="I94" i="26"/>
  <c r="H94" i="26"/>
  <c r="G94" i="26"/>
  <c r="AD93" i="26"/>
  <c r="Y93" i="26"/>
  <c r="U93" i="26"/>
  <c r="Q93" i="26"/>
  <c r="M93" i="26"/>
  <c r="I93" i="26"/>
  <c r="G93" i="26"/>
  <c r="D93" i="26"/>
  <c r="H93" i="26" s="1"/>
  <c r="AD92" i="26"/>
  <c r="Y92" i="26"/>
  <c r="U92" i="26"/>
  <c r="Q92" i="26"/>
  <c r="M92" i="26"/>
  <c r="I92" i="26"/>
  <c r="H92" i="26"/>
  <c r="G92" i="26"/>
  <c r="D92" i="26"/>
  <c r="AD91" i="26"/>
  <c r="Y91" i="26"/>
  <c r="U91" i="26"/>
  <c r="Q91" i="26"/>
  <c r="M91" i="26"/>
  <c r="I91" i="26"/>
  <c r="G91" i="26"/>
  <c r="D91" i="26"/>
  <c r="H91" i="26" s="1"/>
  <c r="AD90" i="26"/>
  <c r="Y90" i="26"/>
  <c r="U90" i="26"/>
  <c r="Q90" i="26"/>
  <c r="M90" i="26"/>
  <c r="I90" i="26"/>
  <c r="H90" i="26"/>
  <c r="G90" i="26"/>
  <c r="D90" i="26"/>
  <c r="AD89" i="26"/>
  <c r="Y89" i="26"/>
  <c r="U89" i="26"/>
  <c r="Q89" i="26"/>
  <c r="M89" i="26"/>
  <c r="I89" i="26"/>
  <c r="H89" i="26"/>
  <c r="G89" i="26"/>
  <c r="D89" i="26"/>
  <c r="AD88" i="26"/>
  <c r="Y88" i="26"/>
  <c r="U88" i="26"/>
  <c r="Q88" i="26"/>
  <c r="M88" i="26"/>
  <c r="I88" i="26"/>
  <c r="G88" i="26"/>
  <c r="D88" i="26"/>
  <c r="H88" i="26" s="1"/>
  <c r="AD87" i="26"/>
  <c r="Y87" i="26"/>
  <c r="U87" i="26"/>
  <c r="Q87" i="26"/>
  <c r="M87" i="26"/>
  <c r="I87" i="26"/>
  <c r="H87" i="26"/>
  <c r="G87" i="26"/>
  <c r="D87" i="26"/>
  <c r="AD86" i="26"/>
  <c r="Y86" i="26"/>
  <c r="U86" i="26"/>
  <c r="Q86" i="26"/>
  <c r="M86" i="26"/>
  <c r="I86" i="26"/>
  <c r="G86" i="26"/>
  <c r="D86" i="26"/>
  <c r="H86" i="26" s="1"/>
  <c r="AD85" i="26"/>
  <c r="Y85" i="26"/>
  <c r="U85" i="26"/>
  <c r="Q85" i="26"/>
  <c r="M85" i="26"/>
  <c r="I85" i="26"/>
  <c r="H85" i="26"/>
  <c r="G85" i="26"/>
  <c r="D85" i="26"/>
  <c r="AD84" i="26"/>
  <c r="Y84" i="26"/>
  <c r="U84" i="26"/>
  <c r="Q84" i="26"/>
  <c r="M84" i="26"/>
  <c r="I84" i="26"/>
  <c r="H84" i="26"/>
  <c r="G84" i="26"/>
  <c r="D84" i="26"/>
  <c r="AD83" i="26"/>
  <c r="Y83" i="26"/>
  <c r="U83" i="26"/>
  <c r="Q83" i="26"/>
  <c r="M83" i="26"/>
  <c r="I83" i="26"/>
  <c r="G83" i="26"/>
  <c r="D83" i="26"/>
  <c r="H83" i="26" s="1"/>
  <c r="AD82" i="26"/>
  <c r="Y82" i="26"/>
  <c r="U82" i="26"/>
  <c r="Q82" i="26"/>
  <c r="M82" i="26"/>
  <c r="I82" i="26"/>
  <c r="G82" i="26"/>
  <c r="D82" i="26"/>
  <c r="H82" i="26" s="1"/>
  <c r="AD81" i="26"/>
  <c r="Y81" i="26"/>
  <c r="U81" i="26"/>
  <c r="Q81" i="26"/>
  <c r="M81" i="26"/>
  <c r="I81" i="26"/>
  <c r="H81" i="26"/>
  <c r="G81" i="26"/>
  <c r="D81" i="26"/>
  <c r="AD80" i="26"/>
  <c r="Y80" i="26"/>
  <c r="U80" i="26"/>
  <c r="Q80" i="26"/>
  <c r="M80" i="26"/>
  <c r="I80" i="26"/>
  <c r="H80" i="26"/>
  <c r="G80" i="26"/>
  <c r="D80" i="26"/>
  <c r="AD79" i="26"/>
  <c r="Y79" i="26"/>
  <c r="U79" i="26"/>
  <c r="Q79" i="26"/>
  <c r="M79" i="26"/>
  <c r="I79" i="26"/>
  <c r="H79" i="26"/>
  <c r="G79" i="26"/>
  <c r="D79" i="26"/>
  <c r="AR78" i="26"/>
  <c r="AD78" i="26"/>
  <c r="Y78" i="26"/>
  <c r="U78" i="26"/>
  <c r="Q78" i="26"/>
  <c r="M78" i="26"/>
  <c r="I78" i="26"/>
  <c r="G78" i="26"/>
  <c r="D78" i="26"/>
  <c r="H78" i="26" s="1"/>
  <c r="AD77" i="26"/>
  <c r="Y77" i="26"/>
  <c r="U77" i="26"/>
  <c r="Q77" i="26"/>
  <c r="M77" i="26"/>
  <c r="I77" i="26"/>
  <c r="G77" i="26"/>
  <c r="D77" i="26"/>
  <c r="H77" i="26" s="1"/>
  <c r="AD76" i="26"/>
  <c r="Y76" i="26"/>
  <c r="U76" i="26"/>
  <c r="Q76" i="26"/>
  <c r="M76" i="26"/>
  <c r="I76" i="26"/>
  <c r="H76" i="26"/>
  <c r="G76" i="26"/>
  <c r="D76" i="26"/>
  <c r="AD75" i="26"/>
  <c r="Y75" i="26"/>
  <c r="U75" i="26"/>
  <c r="Q75" i="26"/>
  <c r="M75" i="26"/>
  <c r="I75" i="26"/>
  <c r="H75" i="26"/>
  <c r="G75" i="26"/>
  <c r="D75" i="26"/>
  <c r="AD74" i="26"/>
  <c r="Y74" i="26"/>
  <c r="U74" i="26"/>
  <c r="Q74" i="26"/>
  <c r="M74" i="26"/>
  <c r="I74" i="26"/>
  <c r="H74" i="26"/>
  <c r="G74" i="26"/>
  <c r="D74" i="26"/>
  <c r="AD73" i="26"/>
  <c r="Y73" i="26"/>
  <c r="U73" i="26"/>
  <c r="Q73" i="26"/>
  <c r="M73" i="26"/>
  <c r="I73" i="26"/>
  <c r="G73" i="26"/>
  <c r="D73" i="26"/>
  <c r="H73" i="26" s="1"/>
  <c r="AD72" i="26"/>
  <c r="Y72" i="26"/>
  <c r="U72" i="26"/>
  <c r="Q72" i="26"/>
  <c r="M72" i="26"/>
  <c r="I72" i="26"/>
  <c r="H72" i="26"/>
  <c r="G72" i="26"/>
  <c r="AD71" i="26"/>
  <c r="Y71" i="26"/>
  <c r="U71" i="26"/>
  <c r="Q71" i="26"/>
  <c r="M71" i="26"/>
  <c r="I71" i="26"/>
  <c r="H71" i="26"/>
  <c r="G71" i="26"/>
  <c r="D71" i="26"/>
  <c r="AD70" i="26"/>
  <c r="Y70" i="26"/>
  <c r="U70" i="26"/>
  <c r="Q70" i="26"/>
  <c r="M70" i="26"/>
  <c r="I70" i="26"/>
  <c r="G70" i="26"/>
  <c r="D70" i="26"/>
  <c r="H70" i="26" s="1"/>
  <c r="AD69" i="26"/>
  <c r="Y69" i="26"/>
  <c r="U69" i="26"/>
  <c r="Q69" i="26"/>
  <c r="M69" i="26"/>
  <c r="I69" i="26"/>
  <c r="G69" i="26"/>
  <c r="D69" i="26"/>
  <c r="H69" i="26" s="1"/>
  <c r="AD68" i="26"/>
  <c r="Y68" i="26"/>
  <c r="U68" i="26"/>
  <c r="Q68" i="26"/>
  <c r="M68" i="26"/>
  <c r="I68" i="26"/>
  <c r="H68" i="26"/>
  <c r="G68" i="26"/>
  <c r="D68" i="26"/>
  <c r="AD67" i="26"/>
  <c r="Y67" i="26"/>
  <c r="U67" i="26"/>
  <c r="Q67" i="26"/>
  <c r="M67" i="26"/>
  <c r="I67" i="26"/>
  <c r="G67" i="26"/>
  <c r="D67" i="26"/>
  <c r="H67" i="26" s="1"/>
  <c r="AD66" i="26"/>
  <c r="Y66" i="26"/>
  <c r="U66" i="26"/>
  <c r="Q66" i="26"/>
  <c r="M66" i="26"/>
  <c r="I66" i="26"/>
  <c r="H66" i="26"/>
  <c r="G66" i="26"/>
  <c r="D66" i="26"/>
  <c r="AD65" i="26"/>
  <c r="Y65" i="26"/>
  <c r="U65" i="26"/>
  <c r="Q65" i="26"/>
  <c r="M65" i="26"/>
  <c r="I65" i="26"/>
  <c r="H65" i="26"/>
  <c r="G65" i="26"/>
  <c r="D65" i="26"/>
  <c r="AD64" i="26"/>
  <c r="Y64" i="26"/>
  <c r="U64" i="26"/>
  <c r="Q64" i="26"/>
  <c r="M64" i="26"/>
  <c r="I64" i="26"/>
  <c r="G64" i="26"/>
  <c r="D64" i="26"/>
  <c r="H64" i="26" s="1"/>
  <c r="AD63" i="26"/>
  <c r="Y63" i="26"/>
  <c r="U63" i="26"/>
  <c r="Q63" i="26"/>
  <c r="M63" i="26"/>
  <c r="I63" i="26"/>
  <c r="G63" i="26"/>
  <c r="D63" i="26"/>
  <c r="H63" i="26" s="1"/>
  <c r="AD62" i="26"/>
  <c r="Y62" i="26"/>
  <c r="U62" i="26"/>
  <c r="Q62" i="26"/>
  <c r="M62" i="26"/>
  <c r="I62" i="26"/>
  <c r="H62" i="26"/>
  <c r="G62" i="26"/>
  <c r="D62" i="26"/>
  <c r="AD61" i="26"/>
  <c r="Y61" i="26"/>
  <c r="U61" i="26"/>
  <c r="Q61" i="26"/>
  <c r="M61" i="26"/>
  <c r="I61" i="26"/>
  <c r="G61" i="26"/>
  <c r="D61" i="26"/>
  <c r="H61" i="26" s="1"/>
  <c r="AD60" i="26"/>
  <c r="Y60" i="26"/>
  <c r="U60" i="26"/>
  <c r="Q60" i="26"/>
  <c r="M60" i="26"/>
  <c r="I60" i="26"/>
  <c r="H60" i="26"/>
  <c r="G60" i="26"/>
  <c r="D60" i="26"/>
  <c r="AD59" i="26"/>
  <c r="Y59" i="26"/>
  <c r="U59" i="26"/>
  <c r="Q59" i="26"/>
  <c r="M59" i="26"/>
  <c r="I59" i="26"/>
  <c r="H59" i="26"/>
  <c r="G59" i="26"/>
  <c r="D59" i="26"/>
  <c r="AD58" i="26"/>
  <c r="Y58" i="26"/>
  <c r="U58" i="26"/>
  <c r="Q58" i="26"/>
  <c r="M58" i="26"/>
  <c r="I58" i="26"/>
  <c r="G58" i="26"/>
  <c r="D58" i="26"/>
  <c r="H58" i="26" s="1"/>
  <c r="AD57" i="26"/>
  <c r="Y57" i="26"/>
  <c r="U57" i="26"/>
  <c r="Q57" i="26"/>
  <c r="M57" i="26"/>
  <c r="I57" i="26"/>
  <c r="H57" i="26"/>
  <c r="G57" i="26"/>
  <c r="D57" i="26"/>
  <c r="AD56" i="26"/>
  <c r="Y56" i="26"/>
  <c r="U56" i="26"/>
  <c r="Q56" i="26"/>
  <c r="M56" i="26"/>
  <c r="I56" i="26"/>
  <c r="G56" i="26"/>
  <c r="D56" i="26"/>
  <c r="H56" i="26" s="1"/>
  <c r="AD55" i="26"/>
  <c r="Y55" i="26"/>
  <c r="U55" i="26"/>
  <c r="Q55" i="26"/>
  <c r="M55" i="26"/>
  <c r="I55" i="26"/>
  <c r="G55" i="26"/>
  <c r="D55" i="26"/>
  <c r="H55" i="26" s="1"/>
  <c r="AD54" i="26"/>
  <c r="Y54" i="26"/>
  <c r="U54" i="26"/>
  <c r="Q54" i="26"/>
  <c r="M54" i="26"/>
  <c r="I54" i="26"/>
  <c r="H54" i="26"/>
  <c r="G54" i="26"/>
  <c r="D54" i="26"/>
  <c r="AD53" i="26"/>
  <c r="Y53" i="26"/>
  <c r="U53" i="26"/>
  <c r="Q53" i="26"/>
  <c r="M53" i="26"/>
  <c r="I53" i="26"/>
  <c r="G53" i="26"/>
  <c r="D53" i="26"/>
  <c r="H53" i="26" s="1"/>
  <c r="AD52" i="26"/>
  <c r="Y52" i="26"/>
  <c r="U52" i="26"/>
  <c r="Q52" i="26"/>
  <c r="M52" i="26"/>
  <c r="I52" i="26"/>
  <c r="H52" i="26"/>
  <c r="G52" i="26"/>
  <c r="D52" i="26"/>
  <c r="AD51" i="26"/>
  <c r="Y51" i="26"/>
  <c r="U51" i="26"/>
  <c r="Q51" i="26"/>
  <c r="M51" i="26"/>
  <c r="I51" i="26"/>
  <c r="H51" i="26"/>
  <c r="G51" i="26"/>
  <c r="D51" i="26"/>
  <c r="AD50" i="26"/>
  <c r="Y50" i="26"/>
  <c r="U50" i="26"/>
  <c r="Q50" i="26"/>
  <c r="M50" i="26"/>
  <c r="I50" i="26"/>
  <c r="G50" i="26"/>
  <c r="D50" i="26"/>
  <c r="H50" i="26" s="1"/>
  <c r="AD49" i="26"/>
  <c r="Y49" i="26"/>
  <c r="U49" i="26"/>
  <c r="Q49" i="26"/>
  <c r="M49" i="26"/>
  <c r="I49" i="26"/>
  <c r="H49" i="26"/>
  <c r="G49" i="26"/>
  <c r="D49" i="26"/>
  <c r="AD48" i="26"/>
  <c r="Y48" i="26"/>
  <c r="U48" i="26"/>
  <c r="Q48" i="26"/>
  <c r="M48" i="26"/>
  <c r="I48" i="26"/>
  <c r="G48" i="26"/>
  <c r="D48" i="26"/>
  <c r="H48" i="26" s="1"/>
  <c r="AD47" i="26"/>
  <c r="Y47" i="26"/>
  <c r="U47" i="26"/>
  <c r="Q47" i="26"/>
  <c r="M47" i="26"/>
  <c r="I47" i="26"/>
  <c r="G47" i="26"/>
  <c r="D47" i="26"/>
  <c r="H47" i="26" s="1"/>
  <c r="AD46" i="26"/>
  <c r="Y46" i="26"/>
  <c r="U46" i="26"/>
  <c r="Q46" i="26"/>
  <c r="M46" i="26"/>
  <c r="I46" i="26"/>
  <c r="H46" i="26"/>
  <c r="G46" i="26"/>
  <c r="D46" i="26"/>
  <c r="AD45" i="26"/>
  <c r="Y45" i="26"/>
  <c r="U45" i="26"/>
  <c r="Q45" i="26"/>
  <c r="M45" i="26"/>
  <c r="I45" i="26"/>
  <c r="G45" i="26"/>
  <c r="D45" i="26"/>
  <c r="H45" i="26" s="1"/>
  <c r="AD44" i="26"/>
  <c r="Y44" i="26"/>
  <c r="U44" i="26"/>
  <c r="Q44" i="26"/>
  <c r="M44" i="26"/>
  <c r="I44" i="26"/>
  <c r="H44" i="26"/>
  <c r="G44" i="26"/>
  <c r="D44" i="26"/>
  <c r="AD43" i="26"/>
  <c r="Y43" i="26"/>
  <c r="U43" i="26"/>
  <c r="Q43" i="26"/>
  <c r="M43" i="26"/>
  <c r="I43" i="26"/>
  <c r="H43" i="26"/>
  <c r="G43" i="26"/>
  <c r="D43" i="26"/>
  <c r="BB42" i="26"/>
  <c r="Y42" i="26" s="1"/>
  <c r="AD42" i="26"/>
  <c r="U42" i="26"/>
  <c r="Q42" i="26"/>
  <c r="M42" i="26"/>
  <c r="I42" i="26"/>
  <c r="D42" i="26"/>
  <c r="H42" i="26" s="1"/>
  <c r="AD41" i="26"/>
  <c r="Y41" i="26"/>
  <c r="U41" i="26"/>
  <c r="Q41" i="26"/>
  <c r="M41" i="26"/>
  <c r="I41" i="26"/>
  <c r="G41" i="26"/>
  <c r="D41" i="26"/>
  <c r="H41" i="26" s="1"/>
  <c r="AD40" i="26"/>
  <c r="Y40" i="26"/>
  <c r="U40" i="26"/>
  <c r="Q40" i="26"/>
  <c r="M40" i="26"/>
  <c r="I40" i="26"/>
  <c r="G40" i="26"/>
  <c r="D40" i="26"/>
  <c r="H40" i="26" s="1"/>
  <c r="AD39" i="26"/>
  <c r="Y39" i="26"/>
  <c r="U39" i="26"/>
  <c r="Q39" i="26"/>
  <c r="M39" i="26"/>
  <c r="I39" i="26"/>
  <c r="G39" i="26"/>
  <c r="D39" i="26"/>
  <c r="H39" i="26" s="1"/>
  <c r="AD38" i="26"/>
  <c r="Y38" i="26"/>
  <c r="U38" i="26"/>
  <c r="Q38" i="26"/>
  <c r="M38" i="26"/>
  <c r="I38" i="26"/>
  <c r="H38" i="26"/>
  <c r="G38" i="26"/>
  <c r="D38" i="26"/>
  <c r="AD37" i="26"/>
  <c r="Y37" i="26"/>
  <c r="U37" i="26"/>
  <c r="Q37" i="26"/>
  <c r="M37" i="26"/>
  <c r="I37" i="26"/>
  <c r="G37" i="26"/>
  <c r="D37" i="26"/>
  <c r="H37" i="26" s="1"/>
  <c r="AD36" i="26"/>
  <c r="Y36" i="26"/>
  <c r="U36" i="26"/>
  <c r="Q36" i="26"/>
  <c r="M36" i="26"/>
  <c r="I36" i="26"/>
  <c r="G36" i="26"/>
  <c r="D36" i="26"/>
  <c r="H36" i="26" s="1"/>
  <c r="AD35" i="26"/>
  <c r="Y35" i="26"/>
  <c r="U35" i="26"/>
  <c r="Q35" i="26"/>
  <c r="M35" i="26"/>
  <c r="I35" i="26"/>
  <c r="G35" i="26"/>
  <c r="D35" i="26"/>
  <c r="H35" i="26" s="1"/>
  <c r="AD34" i="26"/>
  <c r="Y34" i="26"/>
  <c r="U34" i="26"/>
  <c r="Q34" i="26"/>
  <c r="M34" i="26"/>
  <c r="I34" i="26"/>
  <c r="H34" i="26"/>
  <c r="G34" i="26"/>
  <c r="D34" i="26"/>
  <c r="AD33" i="26"/>
  <c r="Y33" i="26"/>
  <c r="U33" i="26"/>
  <c r="Q33" i="26"/>
  <c r="M33" i="26"/>
  <c r="I33" i="26"/>
  <c r="H33" i="26"/>
  <c r="G33" i="26"/>
  <c r="D33" i="26"/>
  <c r="AD32" i="26"/>
  <c r="Y32" i="26"/>
  <c r="U32" i="26"/>
  <c r="Q32" i="26"/>
  <c r="M32" i="26"/>
  <c r="I32" i="26"/>
  <c r="G32" i="26"/>
  <c r="D32" i="26"/>
  <c r="H32" i="26" s="1"/>
  <c r="AD31" i="26"/>
  <c r="Y31" i="26"/>
  <c r="U31" i="26"/>
  <c r="Q31" i="26"/>
  <c r="M31" i="26"/>
  <c r="I31" i="26"/>
  <c r="G31" i="26"/>
  <c r="D31" i="26"/>
  <c r="H31" i="26" s="1"/>
  <c r="AD30" i="26"/>
  <c r="Y30" i="26"/>
  <c r="U30" i="26"/>
  <c r="Q30" i="26"/>
  <c r="M30" i="26"/>
  <c r="I30" i="26"/>
  <c r="H30" i="26"/>
  <c r="G30" i="26"/>
  <c r="D30" i="26"/>
  <c r="AD29" i="26"/>
  <c r="Y29" i="26"/>
  <c r="U29" i="26"/>
  <c r="Q29" i="26"/>
  <c r="M29" i="26"/>
  <c r="I29" i="26"/>
  <c r="G29" i="26"/>
  <c r="D29" i="26"/>
  <c r="H29" i="26" s="1"/>
  <c r="AD28" i="26"/>
  <c r="Y28" i="26"/>
  <c r="U28" i="26"/>
  <c r="Q28" i="26"/>
  <c r="M28" i="26"/>
  <c r="I28" i="26"/>
  <c r="G28" i="26"/>
  <c r="D28" i="26"/>
  <c r="H28" i="26" s="1"/>
  <c r="AD27" i="26"/>
  <c r="Y27" i="26"/>
  <c r="U27" i="26"/>
  <c r="Q27" i="26"/>
  <c r="M27" i="26"/>
  <c r="I27" i="26"/>
  <c r="G27" i="26"/>
  <c r="D27" i="26"/>
  <c r="H27" i="26" s="1"/>
  <c r="AD26" i="26"/>
  <c r="Y26" i="26"/>
  <c r="U26" i="26"/>
  <c r="Q26" i="26"/>
  <c r="M26" i="26"/>
  <c r="I26" i="26"/>
  <c r="H26" i="26"/>
  <c r="G26" i="26"/>
  <c r="D26" i="26"/>
  <c r="AD25" i="26"/>
  <c r="Y25" i="26"/>
  <c r="U25" i="26"/>
  <c r="Q25" i="26"/>
  <c r="M25" i="26"/>
  <c r="I25" i="26"/>
  <c r="H25" i="26"/>
  <c r="G25" i="26"/>
  <c r="D25" i="26"/>
  <c r="AD24" i="26"/>
  <c r="Y24" i="26"/>
  <c r="U24" i="26"/>
  <c r="Q24" i="26"/>
  <c r="M24" i="26"/>
  <c r="I24" i="26"/>
  <c r="G24" i="26"/>
  <c r="D24" i="26"/>
  <c r="H24" i="26" s="1"/>
  <c r="AD23" i="26"/>
  <c r="Y23" i="26"/>
  <c r="U23" i="26"/>
  <c r="Q23" i="26"/>
  <c r="M23" i="26"/>
  <c r="I23" i="26"/>
  <c r="G23" i="26"/>
  <c r="D23" i="26"/>
  <c r="H23" i="26" s="1"/>
  <c r="AD22" i="26"/>
  <c r="Y22" i="26"/>
  <c r="U22" i="26"/>
  <c r="Q22" i="26"/>
  <c r="M22" i="26"/>
  <c r="I22" i="26"/>
  <c r="H22" i="26"/>
  <c r="G22" i="26"/>
  <c r="D22" i="26"/>
  <c r="AD21" i="26"/>
  <c r="Y21" i="26"/>
  <c r="U21" i="26"/>
  <c r="Q21" i="26"/>
  <c r="M21" i="26"/>
  <c r="I21" i="26"/>
  <c r="G21" i="26"/>
  <c r="D21" i="26"/>
  <c r="H21" i="26" s="1"/>
  <c r="AD20" i="26"/>
  <c r="Y20" i="26"/>
  <c r="U20" i="26"/>
  <c r="Q20" i="26"/>
  <c r="M20" i="26"/>
  <c r="I20" i="26"/>
  <c r="G20" i="26"/>
  <c r="D20" i="26"/>
  <c r="H20" i="26" s="1"/>
  <c r="AD19" i="26"/>
  <c r="Y19" i="26"/>
  <c r="U19" i="26"/>
  <c r="Q19" i="26"/>
  <c r="M19" i="26"/>
  <c r="I19" i="26"/>
  <c r="G19" i="26"/>
  <c r="D19" i="26"/>
  <c r="H19" i="26" s="1"/>
  <c r="AD18" i="26"/>
  <c r="Y18" i="26"/>
  <c r="U18" i="26"/>
  <c r="Q18" i="26"/>
  <c r="M18" i="26"/>
  <c r="I18" i="26"/>
  <c r="G18" i="26"/>
  <c r="D18" i="26"/>
  <c r="H18" i="26" s="1"/>
  <c r="AD17" i="26"/>
  <c r="Y17" i="26"/>
  <c r="U17" i="26"/>
  <c r="Q17" i="26"/>
  <c r="M17" i="26"/>
  <c r="I17" i="26"/>
  <c r="H17" i="26"/>
  <c r="G17" i="26"/>
  <c r="D17" i="26"/>
  <c r="AD16" i="26"/>
  <c r="Y16" i="26"/>
  <c r="U16" i="26"/>
  <c r="Q16" i="26"/>
  <c r="M16" i="26"/>
  <c r="I16" i="26"/>
  <c r="G16" i="26"/>
  <c r="D16" i="26"/>
  <c r="H16" i="26" s="1"/>
  <c r="AD15" i="26"/>
  <c r="Y15" i="26"/>
  <c r="U15" i="26"/>
  <c r="Q15" i="26"/>
  <c r="M15" i="26"/>
  <c r="I15" i="26"/>
  <c r="G15" i="26"/>
  <c r="D15" i="26"/>
  <c r="H15" i="26" s="1"/>
  <c r="AD14" i="26"/>
  <c r="Y14" i="26"/>
  <c r="U14" i="26"/>
  <c r="Q14" i="26"/>
  <c r="M14" i="26"/>
  <c r="I14" i="26"/>
  <c r="H14" i="26"/>
  <c r="G14" i="26"/>
  <c r="D14" i="26"/>
  <c r="AD13" i="26"/>
  <c r="Y13" i="26"/>
  <c r="U13" i="26"/>
  <c r="Q13" i="26"/>
  <c r="M13" i="26"/>
  <c r="I13" i="26"/>
  <c r="G13" i="26"/>
  <c r="D13" i="26"/>
  <c r="H13" i="26" s="1"/>
  <c r="AD12" i="26"/>
  <c r="Y12" i="26"/>
  <c r="U12" i="26"/>
  <c r="Q12" i="26"/>
  <c r="M12" i="26"/>
  <c r="I12" i="26"/>
  <c r="G12" i="26"/>
  <c r="D12" i="26"/>
  <c r="H12" i="26" s="1"/>
  <c r="AD11" i="26"/>
  <c r="Y11" i="26"/>
  <c r="U11" i="26"/>
  <c r="Q11" i="26"/>
  <c r="M11" i="26"/>
  <c r="I11" i="26"/>
  <c r="G11" i="26"/>
  <c r="D11" i="26"/>
  <c r="H11" i="26" s="1"/>
  <c r="AD10" i="26"/>
  <c r="Y10" i="26"/>
  <c r="U10" i="26"/>
  <c r="Q10" i="26"/>
  <c r="M10" i="26"/>
  <c r="I10" i="26"/>
  <c r="G10" i="26"/>
  <c r="D10" i="26"/>
  <c r="H10" i="26" s="1"/>
  <c r="AD9" i="26"/>
  <c r="Y9" i="26"/>
  <c r="U9" i="26"/>
  <c r="Q9" i="26"/>
  <c r="M9" i="26"/>
  <c r="I9" i="26"/>
  <c r="H9" i="26"/>
  <c r="G9" i="26"/>
  <c r="D9" i="26"/>
  <c r="AD8" i="26"/>
  <c r="Y8" i="26"/>
  <c r="U8" i="26"/>
  <c r="Q8" i="26"/>
  <c r="M8" i="26"/>
  <c r="I8" i="26"/>
  <c r="G8" i="26"/>
  <c r="D8" i="26"/>
  <c r="H8" i="26" s="1"/>
  <c r="AD7" i="26"/>
  <c r="Y7" i="26"/>
  <c r="U7" i="26"/>
  <c r="Q7" i="26"/>
  <c r="M7" i="26"/>
  <c r="I7" i="26"/>
  <c r="G7" i="26"/>
  <c r="D7" i="26"/>
  <c r="H7" i="26" s="1"/>
  <c r="AQ6" i="26"/>
  <c r="G6" i="26" s="1"/>
  <c r="AD6" i="26"/>
  <c r="Y6" i="26"/>
  <c r="U6" i="26"/>
  <c r="Q6" i="26"/>
  <c r="M6" i="26"/>
  <c r="I6" i="26"/>
  <c r="D6" i="26"/>
  <c r="H6" i="26" s="1"/>
  <c r="H4" i="26"/>
  <c r="C3" i="26"/>
  <c r="C34" i="25"/>
  <c r="D34" i="25" s="1"/>
  <c r="D25" i="25"/>
  <c r="C25" i="25"/>
  <c r="D24" i="25"/>
  <c r="C24" i="25"/>
  <c r="L23" i="25"/>
  <c r="F23" i="25" s="1"/>
  <c r="C23" i="25"/>
  <c r="AF22" i="25"/>
  <c r="L22" i="25" s="1"/>
  <c r="Y22" i="25"/>
  <c r="F22" i="25"/>
  <c r="C22" i="25"/>
  <c r="G22" i="25" s="1"/>
  <c r="Y21" i="25"/>
  <c r="L21" i="25"/>
  <c r="F21" i="25" s="1"/>
  <c r="C21" i="25"/>
  <c r="G21" i="25" s="1"/>
  <c r="Y20" i="25"/>
  <c r="L20" i="25"/>
  <c r="F20" i="25"/>
  <c r="C20" i="25"/>
  <c r="G20" i="25" s="1"/>
  <c r="Y19" i="25"/>
  <c r="L19" i="25"/>
  <c r="F19" i="25" s="1"/>
  <c r="I19" i="25"/>
  <c r="M19" i="25" s="1"/>
  <c r="Q19" i="25" s="1"/>
  <c r="U19" i="25" s="1"/>
  <c r="D19" i="25"/>
  <c r="C19" i="25"/>
  <c r="G19" i="25" s="1"/>
  <c r="Y18" i="25"/>
  <c r="L18" i="25"/>
  <c r="F18" i="25"/>
  <c r="C18" i="25"/>
  <c r="G18" i="25" s="1"/>
  <c r="Y17" i="25"/>
  <c r="L17" i="25"/>
  <c r="F17" i="25"/>
  <c r="C17" i="25"/>
  <c r="AF16" i="25"/>
  <c r="Y16" i="25"/>
  <c r="L16" i="25"/>
  <c r="F16" i="25" s="1"/>
  <c r="G16" i="25"/>
  <c r="C16" i="25"/>
  <c r="Y15" i="25"/>
  <c r="F15" i="25"/>
  <c r="Y14" i="25"/>
  <c r="L14" i="25"/>
  <c r="G14" i="25"/>
  <c r="F14" i="25"/>
  <c r="Y13" i="25"/>
  <c r="L13" i="25"/>
  <c r="F13" i="25" s="1"/>
  <c r="G13" i="25"/>
  <c r="C13" i="25"/>
  <c r="Y12" i="25"/>
  <c r="L12" i="25"/>
  <c r="F12" i="25" s="1"/>
  <c r="C12" i="25"/>
  <c r="G12" i="25" s="1"/>
  <c r="Y11" i="25"/>
  <c r="L11" i="25"/>
  <c r="F11" i="25" s="1"/>
  <c r="G11" i="25"/>
  <c r="C11" i="25"/>
  <c r="Y10" i="25"/>
  <c r="L10" i="25"/>
  <c r="F10" i="25" s="1"/>
  <c r="C10" i="25"/>
  <c r="G10" i="25" s="1"/>
  <c r="Y9" i="25"/>
  <c r="L9" i="25"/>
  <c r="F9" i="25" s="1"/>
  <c r="C9" i="25"/>
  <c r="G9" i="25" s="1"/>
  <c r="Y8" i="25"/>
  <c r="L8" i="25"/>
  <c r="F8" i="25" s="1"/>
  <c r="G8" i="25"/>
  <c r="C8" i="25"/>
  <c r="Y7" i="25"/>
  <c r="L7" i="25"/>
  <c r="F7" i="25" s="1"/>
  <c r="C7" i="25"/>
  <c r="G7" i="25" s="1"/>
  <c r="Y6" i="25"/>
  <c r="L6" i="25"/>
  <c r="F6" i="25" s="1"/>
  <c r="G6" i="25"/>
  <c r="C6" i="25"/>
  <c r="G4" i="25"/>
  <c r="B3" i="25"/>
  <c r="X69" i="24"/>
  <c r="F55" i="24"/>
  <c r="E55" i="24"/>
  <c r="C55" i="24"/>
  <c r="F54" i="24"/>
  <c r="E54" i="24"/>
  <c r="C54" i="24"/>
  <c r="F53" i="24"/>
  <c r="E53" i="24"/>
  <c r="C53" i="24"/>
  <c r="F52" i="24"/>
  <c r="E52" i="24"/>
  <c r="C52" i="24"/>
  <c r="F51" i="24"/>
  <c r="E51" i="24"/>
  <c r="C51" i="24"/>
  <c r="F50" i="24"/>
  <c r="E50" i="24"/>
  <c r="C50" i="24"/>
  <c r="F49" i="24"/>
  <c r="E49" i="24"/>
  <c r="C49" i="24"/>
  <c r="F48" i="24"/>
  <c r="E48" i="24"/>
  <c r="C48" i="24"/>
  <c r="F47" i="24"/>
  <c r="E47" i="24"/>
  <c r="C47" i="24"/>
  <c r="AB46" i="24"/>
  <c r="F46" i="24"/>
  <c r="E46" i="24"/>
  <c r="C46" i="24"/>
  <c r="E45" i="24"/>
  <c r="C45" i="24"/>
  <c r="F45" i="24" s="1"/>
  <c r="AB44" i="24"/>
  <c r="AC44" i="24" s="1"/>
  <c r="F44" i="24"/>
  <c r="E44" i="24"/>
  <c r="C44" i="24"/>
  <c r="AB43" i="24"/>
  <c r="AC43" i="24" s="1"/>
  <c r="F43" i="24"/>
  <c r="E43" i="24"/>
  <c r="C43" i="24"/>
  <c r="AC42" i="24"/>
  <c r="F42" i="24"/>
  <c r="E42" i="24"/>
  <c r="C42" i="24"/>
  <c r="E41" i="24"/>
  <c r="C41" i="24"/>
  <c r="F41" i="24" s="1"/>
  <c r="AC40" i="24"/>
  <c r="F40" i="24"/>
  <c r="E40" i="24"/>
  <c r="C40" i="24"/>
  <c r="AB39" i="24"/>
  <c r="E39" i="24"/>
  <c r="C39" i="24"/>
  <c r="F39" i="24" s="1"/>
  <c r="F38" i="24"/>
  <c r="E38" i="24"/>
  <c r="C38" i="24"/>
  <c r="E37" i="24"/>
  <c r="C37" i="24"/>
  <c r="F37" i="24" s="1"/>
  <c r="F36" i="24"/>
  <c r="E36" i="24"/>
  <c r="C36" i="24"/>
  <c r="E35" i="24"/>
  <c r="C35" i="24"/>
  <c r="F35" i="24" s="1"/>
  <c r="AC34" i="24"/>
  <c r="J34" i="24"/>
  <c r="F34" i="24"/>
  <c r="E34" i="24"/>
  <c r="C34" i="24"/>
  <c r="AB33" i="24"/>
  <c r="E33" i="24"/>
  <c r="C33" i="24"/>
  <c r="F33" i="24" s="1"/>
  <c r="AB32" i="24"/>
  <c r="E32" i="24"/>
  <c r="C32" i="24"/>
  <c r="F32" i="24" s="1"/>
  <c r="AB31" i="24"/>
  <c r="AC31" i="24" s="1"/>
  <c r="F31" i="24"/>
  <c r="E31" i="24"/>
  <c r="C31" i="24"/>
  <c r="AB30" i="24"/>
  <c r="AC30" i="24" s="1"/>
  <c r="F30" i="24"/>
  <c r="E30" i="24"/>
  <c r="C30" i="24"/>
  <c r="E29" i="24"/>
  <c r="C29" i="24"/>
  <c r="F29" i="24" s="1"/>
  <c r="F28" i="24"/>
  <c r="E28" i="24"/>
  <c r="C28" i="24"/>
  <c r="E27" i="24"/>
  <c r="C27" i="24"/>
  <c r="F27" i="24" s="1"/>
  <c r="F26" i="24"/>
  <c r="E26" i="24"/>
  <c r="C26" i="24"/>
  <c r="E25" i="24"/>
  <c r="C25" i="24"/>
  <c r="F25" i="24" s="1"/>
  <c r="AB24" i="24"/>
  <c r="F24" i="24"/>
  <c r="E24" i="24"/>
  <c r="C24" i="24"/>
  <c r="AC23" i="24"/>
  <c r="E23" i="24"/>
  <c r="C23" i="24"/>
  <c r="F23" i="24" s="1"/>
  <c r="AC22" i="24"/>
  <c r="E22" i="24"/>
  <c r="C22" i="24"/>
  <c r="F22" i="24" s="1"/>
  <c r="AB21" i="24"/>
  <c r="F21" i="24"/>
  <c r="E21" i="24"/>
  <c r="C21" i="24"/>
  <c r="AC20" i="24"/>
  <c r="F20" i="24"/>
  <c r="E20" i="24"/>
  <c r="C20" i="24"/>
  <c r="F19" i="24"/>
  <c r="E19" i="24"/>
  <c r="C19" i="24"/>
  <c r="AC18" i="24"/>
  <c r="E18" i="24"/>
  <c r="C18" i="24"/>
  <c r="F18" i="24" s="1"/>
  <c r="F17" i="24"/>
  <c r="E17" i="24"/>
  <c r="C17" i="24"/>
  <c r="E16" i="24"/>
  <c r="C16" i="24"/>
  <c r="F16" i="24" s="1"/>
  <c r="AC15" i="24"/>
  <c r="AB15" i="24"/>
  <c r="E15" i="24"/>
  <c r="C15" i="24"/>
  <c r="F15" i="24" s="1"/>
  <c r="AB14" i="24"/>
  <c r="AC14" i="24" s="1"/>
  <c r="F14" i="24"/>
  <c r="E14" i="24"/>
  <c r="C14" i="24"/>
  <c r="AB13" i="24"/>
  <c r="AC13" i="24" s="1"/>
  <c r="F13" i="24"/>
  <c r="E13" i="24"/>
  <c r="C13" i="24"/>
  <c r="E12" i="24"/>
  <c r="C12" i="24"/>
  <c r="F12" i="24" s="1"/>
  <c r="AC11" i="24"/>
  <c r="Y11" i="24"/>
  <c r="V11" i="24"/>
  <c r="U11" i="24"/>
  <c r="E11" i="24"/>
  <c r="C11" i="24"/>
  <c r="F11" i="24" s="1"/>
  <c r="AB10" i="24"/>
  <c r="AC10" i="24" s="1"/>
  <c r="F10" i="24"/>
  <c r="E10" i="24"/>
  <c r="C10" i="24"/>
  <c r="AB9" i="24"/>
  <c r="AC9" i="24" s="1"/>
  <c r="F9" i="24"/>
  <c r="E9" i="24"/>
  <c r="C9" i="24"/>
  <c r="AB8" i="24"/>
  <c r="AC8" i="24" s="1"/>
  <c r="E8" i="24"/>
  <c r="C8" i="24"/>
  <c r="F8" i="24" s="1"/>
  <c r="AB7" i="24"/>
  <c r="F7" i="24"/>
  <c r="E7" i="24"/>
  <c r="C7" i="24"/>
  <c r="AB6" i="24"/>
  <c r="AC6" i="24" s="1"/>
  <c r="F6" i="24"/>
  <c r="E6" i="24"/>
  <c r="C6" i="24"/>
  <c r="F4" i="24"/>
  <c r="B3" i="24"/>
  <c r="C38" i="23"/>
  <c r="D38" i="23" s="1"/>
  <c r="AF32" i="23"/>
  <c r="AF31" i="23"/>
  <c r="X30" i="23"/>
  <c r="T30" i="23"/>
  <c r="X29" i="23"/>
  <c r="T29" i="23"/>
  <c r="L29" i="23"/>
  <c r="X28" i="23"/>
  <c r="T28" i="23"/>
  <c r="P28" i="23"/>
  <c r="L28" i="23"/>
  <c r="AU27" i="23"/>
  <c r="X27" i="23" s="1"/>
  <c r="F27" i="23" s="1"/>
  <c r="T27" i="23"/>
  <c r="P27" i="23"/>
  <c r="L27" i="23"/>
  <c r="H27" i="23"/>
  <c r="C27" i="23"/>
  <c r="G27" i="23" s="1"/>
  <c r="AT26" i="23"/>
  <c r="X26" i="23" s="1"/>
  <c r="AP26" i="23"/>
  <c r="P26" i="23" s="1"/>
  <c r="T26" i="23"/>
  <c r="L26" i="23"/>
  <c r="H26" i="23"/>
  <c r="G26" i="23"/>
  <c r="F26" i="23"/>
  <c r="X25" i="23"/>
  <c r="T25" i="23"/>
  <c r="P25" i="23"/>
  <c r="L25" i="23"/>
  <c r="H25" i="23"/>
  <c r="G25" i="23"/>
  <c r="F25" i="23"/>
  <c r="C25" i="23"/>
  <c r="X24" i="23"/>
  <c r="T24" i="23"/>
  <c r="P24" i="23"/>
  <c r="L24" i="23"/>
  <c r="H24" i="23"/>
  <c r="C24" i="23"/>
  <c r="G24" i="23" s="1"/>
  <c r="X23" i="23"/>
  <c r="T23" i="23"/>
  <c r="P23" i="23"/>
  <c r="L23" i="23"/>
  <c r="F23" i="23" s="1"/>
  <c r="J23" i="23"/>
  <c r="K23" i="23" s="1"/>
  <c r="N23" i="23" s="1"/>
  <c r="O23" i="23" s="1"/>
  <c r="R23" i="23" s="1"/>
  <c r="S23" i="23" s="1"/>
  <c r="V23" i="23" s="1"/>
  <c r="W23" i="23" s="1"/>
  <c r="Z23" i="23" s="1"/>
  <c r="AA23" i="23" s="1"/>
  <c r="AD23" i="23" s="1"/>
  <c r="AE23" i="23" s="1"/>
  <c r="H23" i="23"/>
  <c r="G23" i="23"/>
  <c r="D23" i="23"/>
  <c r="I23" i="23" s="1"/>
  <c r="M23" i="23" s="1"/>
  <c r="Q23" i="23" s="1"/>
  <c r="U23" i="23" s="1"/>
  <c r="Y23" i="23" s="1"/>
  <c r="C23" i="23"/>
  <c r="X22" i="23"/>
  <c r="T22" i="23"/>
  <c r="P22" i="23"/>
  <c r="L22" i="23"/>
  <c r="H22" i="23"/>
  <c r="C22" i="23"/>
  <c r="G22" i="23" s="1"/>
  <c r="X21" i="23"/>
  <c r="T21" i="23"/>
  <c r="P21" i="23"/>
  <c r="L21" i="23"/>
  <c r="H21" i="23"/>
  <c r="G21" i="23"/>
  <c r="F21" i="23"/>
  <c r="C21" i="23"/>
  <c r="AS20" i="23"/>
  <c r="T20" i="23" s="1"/>
  <c r="F20" i="23" s="1"/>
  <c r="X20" i="23"/>
  <c r="P20" i="23"/>
  <c r="L20" i="23"/>
  <c r="H20" i="23"/>
  <c r="C20" i="23"/>
  <c r="G20" i="23" s="1"/>
  <c r="X19" i="23"/>
  <c r="T19" i="23"/>
  <c r="P19" i="23"/>
  <c r="L19" i="23"/>
  <c r="H19" i="23"/>
  <c r="F19" i="23" s="1"/>
  <c r="C19" i="23"/>
  <c r="G19" i="23" s="1"/>
  <c r="X18" i="23"/>
  <c r="T18" i="23"/>
  <c r="P18" i="23"/>
  <c r="L18" i="23"/>
  <c r="H18" i="23"/>
  <c r="G18" i="23"/>
  <c r="F18" i="23"/>
  <c r="C18" i="23"/>
  <c r="X17" i="23"/>
  <c r="T17" i="23"/>
  <c r="P17" i="23"/>
  <c r="L17" i="23"/>
  <c r="H17" i="23"/>
  <c r="G17" i="23"/>
  <c r="C17" i="23"/>
  <c r="X16" i="23"/>
  <c r="T16" i="23"/>
  <c r="P16" i="23"/>
  <c r="L16" i="23"/>
  <c r="H16" i="23"/>
  <c r="F16" i="23"/>
  <c r="C16" i="23"/>
  <c r="G16" i="23" s="1"/>
  <c r="AT15" i="23"/>
  <c r="AS15" i="23"/>
  <c r="T15" i="23" s="1"/>
  <c r="X15" i="23"/>
  <c r="P15" i="23"/>
  <c r="L15" i="23"/>
  <c r="H15" i="23"/>
  <c r="G15" i="23"/>
  <c r="F15" i="23"/>
  <c r="C15" i="23"/>
  <c r="X14" i="23"/>
  <c r="T14" i="23"/>
  <c r="P14" i="23"/>
  <c r="L14" i="23"/>
  <c r="H14" i="23"/>
  <c r="G14" i="23"/>
  <c r="C14" i="23"/>
  <c r="X13" i="23"/>
  <c r="T13" i="23"/>
  <c r="P13" i="23"/>
  <c r="L13" i="23"/>
  <c r="H13" i="23"/>
  <c r="F13" i="23"/>
  <c r="C13" i="23"/>
  <c r="G13" i="23" s="1"/>
  <c r="AP12" i="23"/>
  <c r="P12" i="23" s="1"/>
  <c r="X12" i="23"/>
  <c r="T12" i="23"/>
  <c r="L12" i="23"/>
  <c r="F12" i="23" s="1"/>
  <c r="H12" i="23"/>
  <c r="C12" i="23"/>
  <c r="G12" i="23" s="1"/>
  <c r="X11" i="23"/>
  <c r="T11" i="23"/>
  <c r="P11" i="23"/>
  <c r="L11" i="23"/>
  <c r="H11" i="23"/>
  <c r="G11" i="23"/>
  <c r="F11" i="23"/>
  <c r="C11" i="23"/>
  <c r="X10" i="23"/>
  <c r="T10" i="23"/>
  <c r="P10" i="23"/>
  <c r="L10" i="23"/>
  <c r="H10" i="23"/>
  <c r="F10" i="23" s="1"/>
  <c r="C10" i="23"/>
  <c r="G10" i="23" s="1"/>
  <c r="X9" i="23"/>
  <c r="T9" i="23"/>
  <c r="P9" i="23"/>
  <c r="L9" i="23"/>
  <c r="F9" i="23" s="1"/>
  <c r="H9" i="23"/>
  <c r="G9" i="23"/>
  <c r="C9" i="23"/>
  <c r="AV8" i="23"/>
  <c r="X8" i="23" s="1"/>
  <c r="F8" i="23" s="1"/>
  <c r="T8" i="23"/>
  <c r="P8" i="23"/>
  <c r="L8" i="23"/>
  <c r="H8" i="23"/>
  <c r="G8" i="23"/>
  <c r="C8" i="23"/>
  <c r="AN7" i="23"/>
  <c r="X7" i="23"/>
  <c r="T7" i="23"/>
  <c r="Q7" i="23"/>
  <c r="U7" i="23" s="1"/>
  <c r="Y7" i="23" s="1"/>
  <c r="P7" i="23"/>
  <c r="L7" i="23"/>
  <c r="I7" i="23"/>
  <c r="M7" i="23" s="1"/>
  <c r="H7" i="23"/>
  <c r="G7" i="23"/>
  <c r="D7" i="23"/>
  <c r="AQ6" i="23"/>
  <c r="AP6" i="23"/>
  <c r="AO6" i="23"/>
  <c r="AN6" i="23"/>
  <c r="AM6" i="23"/>
  <c r="P6" i="23" s="1"/>
  <c r="F6" i="23" s="1"/>
  <c r="AL6" i="23"/>
  <c r="AI6" i="23"/>
  <c r="AG6" i="23"/>
  <c r="X6" i="23"/>
  <c r="T6" i="23"/>
  <c r="L6" i="23"/>
  <c r="H6" i="23"/>
  <c r="C6" i="23"/>
  <c r="G6" i="23" s="1"/>
  <c r="H4" i="23"/>
  <c r="B3" i="23"/>
  <c r="Y89" i="22"/>
  <c r="Z89" i="22" s="1"/>
  <c r="X89" i="22"/>
  <c r="S89" i="22"/>
  <c r="O89" i="22"/>
  <c r="E89" i="22" s="1"/>
  <c r="K89" i="22"/>
  <c r="G89" i="22"/>
  <c r="C89" i="22"/>
  <c r="X88" i="22"/>
  <c r="Y88" i="22" s="1"/>
  <c r="Z88" i="22" s="1"/>
  <c r="S88" i="22"/>
  <c r="O88" i="22"/>
  <c r="K88" i="22"/>
  <c r="G88" i="22"/>
  <c r="C88" i="22"/>
  <c r="X87" i="22"/>
  <c r="Y87" i="22" s="1"/>
  <c r="Z87" i="22" s="1"/>
  <c r="S87" i="22"/>
  <c r="O87" i="22"/>
  <c r="K87" i="22"/>
  <c r="G87" i="22"/>
  <c r="C87" i="22"/>
  <c r="X86" i="22"/>
  <c r="Y86" i="22" s="1"/>
  <c r="Z86" i="22" s="1"/>
  <c r="S86" i="22"/>
  <c r="O86" i="22"/>
  <c r="K86" i="22"/>
  <c r="G86" i="22"/>
  <c r="C86" i="22"/>
  <c r="X85" i="22"/>
  <c r="S85" i="22"/>
  <c r="O85" i="22"/>
  <c r="K85" i="22"/>
  <c r="G85" i="22"/>
  <c r="E85" i="22"/>
  <c r="C85" i="22"/>
  <c r="Y84" i="22"/>
  <c r="X84" i="22"/>
  <c r="S84" i="22"/>
  <c r="O84" i="22"/>
  <c r="K84" i="22"/>
  <c r="G84" i="22"/>
  <c r="E84" i="22"/>
  <c r="D84" i="22"/>
  <c r="Z84" i="22" s="1"/>
  <c r="C84" i="22"/>
  <c r="Y83" i="22"/>
  <c r="Z83" i="22" s="1"/>
  <c r="X83" i="22"/>
  <c r="S83" i="22"/>
  <c r="O83" i="22"/>
  <c r="K83" i="22"/>
  <c r="G83" i="22"/>
  <c r="E83" i="22"/>
  <c r="D83" i="22"/>
  <c r="C83" i="22"/>
  <c r="Y82" i="22"/>
  <c r="X82" i="22"/>
  <c r="S82" i="22"/>
  <c r="O82" i="22"/>
  <c r="K82" i="22"/>
  <c r="G82" i="22"/>
  <c r="E82" i="22"/>
  <c r="D82" i="22"/>
  <c r="Z82" i="22" s="1"/>
  <c r="C82" i="22"/>
  <c r="Y81" i="22"/>
  <c r="X81" i="22"/>
  <c r="S81" i="22"/>
  <c r="O81" i="22"/>
  <c r="K81" i="22"/>
  <c r="G81" i="22"/>
  <c r="E81" i="22"/>
  <c r="C81" i="22"/>
  <c r="Y80" i="22"/>
  <c r="X80" i="22"/>
  <c r="S80" i="22"/>
  <c r="O80" i="22"/>
  <c r="K80" i="22"/>
  <c r="G80" i="22"/>
  <c r="E80" i="22"/>
  <c r="D80" i="22"/>
  <c r="Z80" i="22" s="1"/>
  <c r="C80" i="22"/>
  <c r="Y79" i="22"/>
  <c r="Z79" i="22" s="1"/>
  <c r="X79" i="22"/>
  <c r="S79" i="22"/>
  <c r="O79" i="22"/>
  <c r="K79" i="22"/>
  <c r="G79" i="22"/>
  <c r="E79" i="22"/>
  <c r="D79" i="22"/>
  <c r="C79" i="22"/>
  <c r="Y78" i="22"/>
  <c r="X78" i="22"/>
  <c r="S78" i="22"/>
  <c r="O78" i="22"/>
  <c r="K78" i="22"/>
  <c r="G78" i="22"/>
  <c r="E78" i="22"/>
  <c r="D78" i="22"/>
  <c r="Z78" i="22" s="1"/>
  <c r="C78" i="22"/>
  <c r="X77" i="22"/>
  <c r="Y77" i="22" s="1"/>
  <c r="Z77" i="22" s="1"/>
  <c r="S77" i="22"/>
  <c r="O77" i="22"/>
  <c r="K77" i="22"/>
  <c r="G77" i="22"/>
  <c r="E77" i="22"/>
  <c r="D77" i="22"/>
  <c r="C77" i="22"/>
  <c r="Y76" i="22"/>
  <c r="X76" i="22"/>
  <c r="S76" i="22"/>
  <c r="O76" i="22"/>
  <c r="K76" i="22"/>
  <c r="G76" i="22"/>
  <c r="E76" i="22"/>
  <c r="D76" i="22"/>
  <c r="Z76" i="22" s="1"/>
  <c r="C76" i="22"/>
  <c r="Y75" i="22"/>
  <c r="Z75" i="22" s="1"/>
  <c r="X75" i="22"/>
  <c r="S75" i="22"/>
  <c r="O75" i="22"/>
  <c r="K75" i="22"/>
  <c r="G75" i="22"/>
  <c r="E75" i="22"/>
  <c r="D75" i="22"/>
  <c r="C75" i="22"/>
  <c r="Y74" i="22"/>
  <c r="X74" i="22"/>
  <c r="S74" i="22"/>
  <c r="O74" i="22"/>
  <c r="K74" i="22"/>
  <c r="G74" i="22"/>
  <c r="E74" i="22"/>
  <c r="D74" i="22"/>
  <c r="Z74" i="22" s="1"/>
  <c r="C74" i="22"/>
  <c r="X73" i="22"/>
  <c r="Y73" i="22" s="1"/>
  <c r="Z73" i="22" s="1"/>
  <c r="S73" i="22"/>
  <c r="O73" i="22"/>
  <c r="K73" i="22"/>
  <c r="G73" i="22"/>
  <c r="E73" i="22"/>
  <c r="D73" i="22"/>
  <c r="C73" i="22"/>
  <c r="Z72" i="22"/>
  <c r="Y72" i="22"/>
  <c r="X72" i="22"/>
  <c r="S72" i="22"/>
  <c r="O72" i="22"/>
  <c r="K72" i="22"/>
  <c r="G72" i="22"/>
  <c r="E72" i="22"/>
  <c r="C72" i="22"/>
  <c r="X71" i="22"/>
  <c r="Y71" i="22" s="1"/>
  <c r="Z71" i="22" s="1"/>
  <c r="S71" i="22"/>
  <c r="O71" i="22"/>
  <c r="K71" i="22"/>
  <c r="G71" i="22"/>
  <c r="E71" i="22"/>
  <c r="C71" i="22"/>
  <c r="Y70" i="22"/>
  <c r="Z70" i="22" s="1"/>
  <c r="X70" i="22"/>
  <c r="S70" i="22"/>
  <c r="O70" i="22"/>
  <c r="K70" i="22"/>
  <c r="G70" i="22"/>
  <c r="E70" i="22"/>
  <c r="C70" i="22"/>
  <c r="Z69" i="22"/>
  <c r="Y69" i="22"/>
  <c r="X69" i="22"/>
  <c r="S69" i="22"/>
  <c r="O69" i="22"/>
  <c r="K69" i="22"/>
  <c r="G69" i="22"/>
  <c r="E69" i="22"/>
  <c r="C69" i="22"/>
  <c r="Z68" i="22"/>
  <c r="Y68" i="22"/>
  <c r="X68" i="22"/>
  <c r="S68" i="22"/>
  <c r="O68" i="22"/>
  <c r="K68" i="22"/>
  <c r="G68" i="22"/>
  <c r="E68" i="22"/>
  <c r="C68" i="22"/>
  <c r="X67" i="22"/>
  <c r="Y67" i="22" s="1"/>
  <c r="Z67" i="22" s="1"/>
  <c r="S67" i="22"/>
  <c r="O67" i="22"/>
  <c r="K67" i="22"/>
  <c r="G67" i="22"/>
  <c r="E67" i="22"/>
  <c r="C67" i="22"/>
  <c r="X66" i="22"/>
  <c r="Y66" i="22" s="1"/>
  <c r="Z66" i="22" s="1"/>
  <c r="S66" i="22"/>
  <c r="O66" i="22"/>
  <c r="K66" i="22"/>
  <c r="G66" i="22"/>
  <c r="E66" i="22"/>
  <c r="C66" i="22"/>
  <c r="X65" i="22"/>
  <c r="S65" i="22"/>
  <c r="O65" i="22"/>
  <c r="K65" i="22"/>
  <c r="G65" i="22"/>
  <c r="D65" i="22"/>
  <c r="C65" i="22"/>
  <c r="X64" i="22"/>
  <c r="S64" i="22"/>
  <c r="O64" i="22"/>
  <c r="K64" i="22"/>
  <c r="G64" i="22"/>
  <c r="E64" i="22" s="1"/>
  <c r="C64" i="22"/>
  <c r="F64" i="22" s="1"/>
  <c r="X63" i="22"/>
  <c r="S63" i="22"/>
  <c r="O63" i="22"/>
  <c r="K63" i="22"/>
  <c r="G63" i="22"/>
  <c r="C63" i="22"/>
  <c r="F63" i="22" s="1"/>
  <c r="X62" i="22"/>
  <c r="S62" i="22"/>
  <c r="O62" i="22"/>
  <c r="K62" i="22"/>
  <c r="G62" i="22"/>
  <c r="F62" i="22"/>
  <c r="E62" i="22"/>
  <c r="C62" i="22"/>
  <c r="X61" i="22"/>
  <c r="S61" i="22"/>
  <c r="O61" i="22"/>
  <c r="K61" i="22"/>
  <c r="G61" i="22"/>
  <c r="E61" i="22"/>
  <c r="C61" i="22"/>
  <c r="F61" i="22" s="1"/>
  <c r="X60" i="22"/>
  <c r="S60" i="22"/>
  <c r="O60" i="22"/>
  <c r="K60" i="22"/>
  <c r="G60" i="22"/>
  <c r="C60" i="22"/>
  <c r="F60" i="22" s="1"/>
  <c r="X59" i="22"/>
  <c r="S59" i="22"/>
  <c r="O59" i="22"/>
  <c r="K59" i="22"/>
  <c r="G59" i="22"/>
  <c r="C59" i="22"/>
  <c r="F59" i="22" s="1"/>
  <c r="X58" i="22"/>
  <c r="S58" i="22"/>
  <c r="O58" i="22"/>
  <c r="K58" i="22"/>
  <c r="G58" i="22"/>
  <c r="F58" i="22"/>
  <c r="E58" i="22"/>
  <c r="C58" i="22"/>
  <c r="X57" i="22"/>
  <c r="S57" i="22"/>
  <c r="O57" i="22"/>
  <c r="K57" i="22"/>
  <c r="G57" i="22"/>
  <c r="E57" i="22"/>
  <c r="C57" i="22"/>
  <c r="F57" i="22" s="1"/>
  <c r="X56" i="22"/>
  <c r="S56" i="22"/>
  <c r="O56" i="22"/>
  <c r="K56" i="22"/>
  <c r="G56" i="22"/>
  <c r="C56" i="22"/>
  <c r="F56" i="22" s="1"/>
  <c r="X55" i="22"/>
  <c r="S55" i="22"/>
  <c r="O55" i="22"/>
  <c r="K55" i="22"/>
  <c r="G55" i="22"/>
  <c r="C55" i="22"/>
  <c r="F55" i="22" s="1"/>
  <c r="X54" i="22"/>
  <c r="S54" i="22"/>
  <c r="O54" i="22"/>
  <c r="K54" i="22"/>
  <c r="G54" i="22"/>
  <c r="F54" i="22"/>
  <c r="E54" i="22"/>
  <c r="C54" i="22"/>
  <c r="X53" i="22"/>
  <c r="S53" i="22"/>
  <c r="O53" i="22"/>
  <c r="K53" i="22"/>
  <c r="G53" i="22"/>
  <c r="E53" i="22"/>
  <c r="C53" i="22"/>
  <c r="F53" i="22" s="1"/>
  <c r="X52" i="22"/>
  <c r="S52" i="22"/>
  <c r="O52" i="22"/>
  <c r="K52" i="22"/>
  <c r="G52" i="22"/>
  <c r="C52" i="22"/>
  <c r="F52" i="22" s="1"/>
  <c r="X51" i="22"/>
  <c r="S51" i="22"/>
  <c r="O51" i="22"/>
  <c r="K51" i="22"/>
  <c r="G51" i="22"/>
  <c r="E51" i="22" s="1"/>
  <c r="C51" i="22"/>
  <c r="F51" i="22" s="1"/>
  <c r="X50" i="22"/>
  <c r="S50" i="22"/>
  <c r="O50" i="22"/>
  <c r="K50" i="22"/>
  <c r="G50" i="22"/>
  <c r="F50" i="22"/>
  <c r="E50" i="22"/>
  <c r="C50" i="22"/>
  <c r="X49" i="22"/>
  <c r="S49" i="22"/>
  <c r="O49" i="22"/>
  <c r="K49" i="22"/>
  <c r="G49" i="22"/>
  <c r="E49" i="22"/>
  <c r="C49" i="22"/>
  <c r="F49" i="22" s="1"/>
  <c r="X48" i="22"/>
  <c r="S48" i="22"/>
  <c r="O48" i="22"/>
  <c r="K48" i="22"/>
  <c r="G48" i="22"/>
  <c r="E48" i="22" s="1"/>
  <c r="C48" i="22"/>
  <c r="F48" i="22" s="1"/>
  <c r="X47" i="22"/>
  <c r="S47" i="22"/>
  <c r="O47" i="22"/>
  <c r="K47" i="22"/>
  <c r="G47" i="22"/>
  <c r="C47" i="22"/>
  <c r="F47" i="22" s="1"/>
  <c r="X46" i="22"/>
  <c r="S46" i="22"/>
  <c r="O46" i="22"/>
  <c r="K46" i="22"/>
  <c r="G46" i="22"/>
  <c r="F46" i="22"/>
  <c r="E46" i="22"/>
  <c r="C46" i="22"/>
  <c r="X45" i="22"/>
  <c r="S45" i="22"/>
  <c r="O45" i="22"/>
  <c r="K45" i="22"/>
  <c r="G45" i="22"/>
  <c r="E45" i="22"/>
  <c r="C45" i="22"/>
  <c r="F45" i="22" s="1"/>
  <c r="X44" i="22"/>
  <c r="S44" i="22"/>
  <c r="O44" i="22"/>
  <c r="K44" i="22"/>
  <c r="G44" i="22"/>
  <c r="C44" i="22"/>
  <c r="F44" i="22" s="1"/>
  <c r="X43" i="22"/>
  <c r="S43" i="22"/>
  <c r="O43" i="22"/>
  <c r="K43" i="22"/>
  <c r="G43" i="22"/>
  <c r="C43" i="22"/>
  <c r="F43" i="22" s="1"/>
  <c r="X42" i="22"/>
  <c r="S42" i="22"/>
  <c r="O42" i="22"/>
  <c r="K42" i="22"/>
  <c r="G42" i="22"/>
  <c r="F42" i="22"/>
  <c r="E42" i="22"/>
  <c r="C42" i="22"/>
  <c r="X41" i="22"/>
  <c r="S41" i="22"/>
  <c r="O41" i="22"/>
  <c r="K41" i="22"/>
  <c r="G41" i="22"/>
  <c r="E41" i="22"/>
  <c r="C41" i="22"/>
  <c r="F41" i="22" s="1"/>
  <c r="X40" i="22"/>
  <c r="S40" i="22"/>
  <c r="O40" i="22"/>
  <c r="K40" i="22"/>
  <c r="G40" i="22"/>
  <c r="C40" i="22"/>
  <c r="F40" i="22" s="1"/>
  <c r="X39" i="22"/>
  <c r="S39" i="22"/>
  <c r="O39" i="22"/>
  <c r="K39" i="22"/>
  <c r="G39" i="22"/>
  <c r="C39" i="22"/>
  <c r="F39" i="22" s="1"/>
  <c r="X38" i="22"/>
  <c r="S38" i="22"/>
  <c r="O38" i="22"/>
  <c r="K38" i="22"/>
  <c r="G38" i="22"/>
  <c r="F38" i="22"/>
  <c r="E38" i="22"/>
  <c r="C38" i="22"/>
  <c r="X37" i="22"/>
  <c r="S37" i="22"/>
  <c r="O37" i="22"/>
  <c r="K37" i="22"/>
  <c r="G37" i="22"/>
  <c r="E37" i="22"/>
  <c r="C37" i="22"/>
  <c r="F37" i="22" s="1"/>
  <c r="X36" i="22"/>
  <c r="S36" i="22"/>
  <c r="O36" i="22"/>
  <c r="K36" i="22"/>
  <c r="G36" i="22"/>
  <c r="C36" i="22"/>
  <c r="F36" i="22" s="1"/>
  <c r="X35" i="22"/>
  <c r="S35" i="22"/>
  <c r="O35" i="22"/>
  <c r="K35" i="22"/>
  <c r="G35" i="22"/>
  <c r="E35" i="22" s="1"/>
  <c r="C35" i="22"/>
  <c r="F35" i="22" s="1"/>
  <c r="X34" i="22"/>
  <c r="S34" i="22"/>
  <c r="O34" i="22"/>
  <c r="K34" i="22"/>
  <c r="G34" i="22"/>
  <c r="F34" i="22"/>
  <c r="E34" i="22"/>
  <c r="C34" i="22"/>
  <c r="X33" i="22"/>
  <c r="S33" i="22"/>
  <c r="O33" i="22"/>
  <c r="K33" i="22"/>
  <c r="G33" i="22"/>
  <c r="E33" i="22"/>
  <c r="C33" i="22"/>
  <c r="F33" i="22" s="1"/>
  <c r="X32" i="22"/>
  <c r="S32" i="22"/>
  <c r="O32" i="22"/>
  <c r="K32" i="22"/>
  <c r="G32" i="22"/>
  <c r="C32" i="22"/>
  <c r="F32" i="22" s="1"/>
  <c r="X31" i="22"/>
  <c r="S31" i="22"/>
  <c r="O31" i="22"/>
  <c r="K31" i="22"/>
  <c r="G31" i="22"/>
  <c r="E31" i="22" s="1"/>
  <c r="F31" i="22"/>
  <c r="C31" i="22"/>
  <c r="X30" i="22"/>
  <c r="S30" i="22"/>
  <c r="O30" i="22"/>
  <c r="K30" i="22"/>
  <c r="G30" i="22"/>
  <c r="F30" i="22"/>
  <c r="E30" i="22"/>
  <c r="C30" i="22"/>
  <c r="X29" i="22"/>
  <c r="S29" i="22"/>
  <c r="O29" i="22"/>
  <c r="K29" i="22"/>
  <c r="G29" i="22"/>
  <c r="E29" i="22" s="1"/>
  <c r="C29" i="22"/>
  <c r="F29" i="22" s="1"/>
  <c r="X28" i="22"/>
  <c r="S28" i="22"/>
  <c r="O28" i="22"/>
  <c r="K28" i="22"/>
  <c r="G28" i="22"/>
  <c r="C28" i="22"/>
  <c r="F28" i="22" s="1"/>
  <c r="X27" i="22"/>
  <c r="S27" i="22"/>
  <c r="O27" i="22"/>
  <c r="K27" i="22"/>
  <c r="E27" i="22" s="1"/>
  <c r="G27" i="22"/>
  <c r="C27" i="22"/>
  <c r="F27" i="22" s="1"/>
  <c r="X26" i="22"/>
  <c r="S26" i="22"/>
  <c r="O26" i="22"/>
  <c r="K26" i="22"/>
  <c r="G26" i="22"/>
  <c r="F26" i="22"/>
  <c r="E26" i="22"/>
  <c r="C26" i="22"/>
  <c r="X25" i="22"/>
  <c r="S25" i="22"/>
  <c r="O25" i="22"/>
  <c r="K25" i="22"/>
  <c r="G25" i="22"/>
  <c r="E25" i="22"/>
  <c r="C25" i="22"/>
  <c r="F25" i="22" s="1"/>
  <c r="X24" i="22"/>
  <c r="S24" i="22"/>
  <c r="O24" i="22"/>
  <c r="K24" i="22"/>
  <c r="G24" i="22"/>
  <c r="E24" i="22" s="1"/>
  <c r="C24" i="22"/>
  <c r="F24" i="22" s="1"/>
  <c r="X23" i="22"/>
  <c r="S23" i="22"/>
  <c r="O23" i="22"/>
  <c r="K23" i="22"/>
  <c r="G23" i="22"/>
  <c r="C23" i="22"/>
  <c r="F23" i="22" s="1"/>
  <c r="X22" i="22"/>
  <c r="S22" i="22"/>
  <c r="O22" i="22"/>
  <c r="K22" i="22"/>
  <c r="G22" i="22"/>
  <c r="F22" i="22"/>
  <c r="E22" i="22"/>
  <c r="C22" i="22"/>
  <c r="X21" i="22"/>
  <c r="S21" i="22"/>
  <c r="O21" i="22"/>
  <c r="K21" i="22"/>
  <c r="G21" i="22"/>
  <c r="E21" i="22"/>
  <c r="C21" i="22"/>
  <c r="F21" i="22" s="1"/>
  <c r="X20" i="22"/>
  <c r="S20" i="22"/>
  <c r="O20" i="22"/>
  <c r="K20" i="22"/>
  <c r="G20" i="22"/>
  <c r="E20" i="22" s="1"/>
  <c r="C20" i="22"/>
  <c r="F20" i="22" s="1"/>
  <c r="X19" i="22"/>
  <c r="S19" i="22"/>
  <c r="O19" i="22"/>
  <c r="K19" i="22"/>
  <c r="G19" i="22"/>
  <c r="F19" i="22"/>
  <c r="E19" i="22"/>
  <c r="C19" i="22"/>
  <c r="X18" i="22"/>
  <c r="S18" i="22"/>
  <c r="O18" i="22"/>
  <c r="K18" i="22"/>
  <c r="G18" i="22"/>
  <c r="F18" i="22"/>
  <c r="E18" i="22"/>
  <c r="C18" i="22"/>
  <c r="X17" i="22"/>
  <c r="S17" i="22"/>
  <c r="O17" i="22"/>
  <c r="K17" i="22"/>
  <c r="G17" i="22"/>
  <c r="E17" i="22"/>
  <c r="C17" i="22"/>
  <c r="F17" i="22" s="1"/>
  <c r="X16" i="22"/>
  <c r="S16" i="22"/>
  <c r="O16" i="22"/>
  <c r="K16" i="22"/>
  <c r="G16" i="22"/>
  <c r="C16" i="22"/>
  <c r="F16" i="22" s="1"/>
  <c r="X15" i="22"/>
  <c r="S15" i="22"/>
  <c r="O15" i="22"/>
  <c r="K15" i="22"/>
  <c r="G15" i="22"/>
  <c r="F15" i="22"/>
  <c r="C15" i="22"/>
  <c r="X14" i="22"/>
  <c r="S14" i="22"/>
  <c r="O14" i="22"/>
  <c r="K14" i="22"/>
  <c r="G14" i="22"/>
  <c r="F14" i="22"/>
  <c r="E14" i="22"/>
  <c r="C14" i="22"/>
  <c r="X13" i="22"/>
  <c r="S13" i="22"/>
  <c r="O13" i="22"/>
  <c r="E13" i="22" s="1"/>
  <c r="K13" i="22"/>
  <c r="G13" i="22"/>
  <c r="C13" i="22"/>
  <c r="F13" i="22" s="1"/>
  <c r="X12" i="22"/>
  <c r="S12" i="22"/>
  <c r="O12" i="22"/>
  <c r="K12" i="22"/>
  <c r="G12" i="22"/>
  <c r="C12" i="22"/>
  <c r="F12" i="22" s="1"/>
  <c r="X11" i="22"/>
  <c r="S11" i="22"/>
  <c r="O11" i="22"/>
  <c r="E11" i="22" s="1"/>
  <c r="K11" i="22"/>
  <c r="G11" i="22"/>
  <c r="C11" i="22"/>
  <c r="F11" i="22" s="1"/>
  <c r="AE10" i="22"/>
  <c r="G10" i="22" s="1"/>
  <c r="E10" i="22" s="1"/>
  <c r="X10" i="22"/>
  <c r="S10" i="22"/>
  <c r="O10" i="22"/>
  <c r="K10" i="22"/>
  <c r="C10" i="22"/>
  <c r="F10" i="22" s="1"/>
  <c r="AJ9" i="22"/>
  <c r="K9" i="22" s="1"/>
  <c r="AE9" i="22"/>
  <c r="X9" i="22"/>
  <c r="S9" i="22"/>
  <c r="O9" i="22"/>
  <c r="G9" i="22"/>
  <c r="C9" i="22"/>
  <c r="F9" i="22" s="1"/>
  <c r="X8" i="22"/>
  <c r="S8" i="22"/>
  <c r="O8" i="22"/>
  <c r="K8" i="22"/>
  <c r="E8" i="22" s="1"/>
  <c r="G8" i="22"/>
  <c r="C8" i="22"/>
  <c r="F8" i="22" s="1"/>
  <c r="X7" i="22"/>
  <c r="S7" i="22"/>
  <c r="O7" i="22"/>
  <c r="K7" i="22"/>
  <c r="G7" i="22"/>
  <c r="F7" i="22"/>
  <c r="E7" i="22"/>
  <c r="C7" i="22"/>
  <c r="AJ6" i="22"/>
  <c r="AF6" i="22"/>
  <c r="X6" i="22"/>
  <c r="S6" i="22"/>
  <c r="O6" i="22"/>
  <c r="E6" i="22" s="1"/>
  <c r="K6" i="22"/>
  <c r="G6" i="22"/>
  <c r="C6" i="22"/>
  <c r="F6" i="22" s="1"/>
  <c r="F4" i="22"/>
  <c r="J4" i="22" s="1"/>
  <c r="N4" i="22" s="1"/>
  <c r="R4" i="22" s="1"/>
  <c r="B3" i="22"/>
  <c r="C43" i="21"/>
  <c r="C42" i="21"/>
  <c r="S35" i="21"/>
  <c r="O35" i="21"/>
  <c r="K35" i="21"/>
  <c r="S34" i="21"/>
  <c r="O34" i="21"/>
  <c r="K34" i="21"/>
  <c r="G34" i="21"/>
  <c r="E34" i="21" s="1"/>
  <c r="S33" i="21"/>
  <c r="O33" i="21"/>
  <c r="K33" i="21"/>
  <c r="G33" i="21"/>
  <c r="E33" i="21" s="1"/>
  <c r="Z32" i="21"/>
  <c r="S32" i="21"/>
  <c r="O32" i="21"/>
  <c r="K32" i="21"/>
  <c r="G32" i="21"/>
  <c r="E32" i="21" s="1"/>
  <c r="S31" i="21"/>
  <c r="O31" i="21"/>
  <c r="K31" i="21"/>
  <c r="G31" i="21"/>
  <c r="D31" i="21"/>
  <c r="S30" i="21"/>
  <c r="O30" i="21"/>
  <c r="K30" i="21"/>
  <c r="G30" i="21"/>
  <c r="C30" i="21"/>
  <c r="F30" i="21" s="1"/>
  <c r="S29" i="21"/>
  <c r="O29" i="21"/>
  <c r="K29" i="21"/>
  <c r="G29" i="21"/>
  <c r="C29" i="21"/>
  <c r="F29" i="21" s="1"/>
  <c r="S28" i="21"/>
  <c r="O28" i="21"/>
  <c r="K28" i="21"/>
  <c r="G28" i="21"/>
  <c r="F28" i="21"/>
  <c r="C28" i="21"/>
  <c r="S27" i="21"/>
  <c r="O27" i="21"/>
  <c r="K27" i="21"/>
  <c r="E27" i="21" s="1"/>
  <c r="G27" i="21"/>
  <c r="F27" i="21"/>
  <c r="S26" i="21"/>
  <c r="O26" i="21"/>
  <c r="K26" i="21"/>
  <c r="G26" i="21"/>
  <c r="C26" i="21"/>
  <c r="F26" i="21" s="1"/>
  <c r="S25" i="21"/>
  <c r="O25" i="21"/>
  <c r="K25" i="21"/>
  <c r="G25" i="21"/>
  <c r="D25" i="21"/>
  <c r="S24" i="21"/>
  <c r="O24" i="21"/>
  <c r="K24" i="21"/>
  <c r="E24" i="21" s="1"/>
  <c r="G24" i="21"/>
  <c r="C24" i="21"/>
  <c r="F24" i="21" s="1"/>
  <c r="S23" i="21"/>
  <c r="O23" i="21"/>
  <c r="K23" i="21"/>
  <c r="E23" i="21" s="1"/>
  <c r="G23" i="21"/>
  <c r="C23" i="21"/>
  <c r="F23" i="21" s="1"/>
  <c r="S22" i="21"/>
  <c r="O22" i="21"/>
  <c r="K22" i="21"/>
  <c r="G22" i="21"/>
  <c r="E22" i="21" s="1"/>
  <c r="F22" i="21"/>
  <c r="C22" i="21"/>
  <c r="S21" i="21"/>
  <c r="O21" i="21"/>
  <c r="K21" i="21"/>
  <c r="G21" i="21"/>
  <c r="F21" i="21"/>
  <c r="E21" i="21"/>
  <c r="C21" i="21"/>
  <c r="S20" i="21"/>
  <c r="O20" i="21"/>
  <c r="K20" i="21"/>
  <c r="E20" i="21" s="1"/>
  <c r="G20" i="21"/>
  <c r="C20" i="21"/>
  <c r="F20" i="21" s="1"/>
  <c r="S19" i="21"/>
  <c r="O19" i="21"/>
  <c r="K19" i="21"/>
  <c r="E19" i="21" s="1"/>
  <c r="G19" i="21"/>
  <c r="C19" i="21"/>
  <c r="F19" i="21" s="1"/>
  <c r="S18" i="21"/>
  <c r="O18" i="21"/>
  <c r="K18" i="21"/>
  <c r="G18" i="21"/>
  <c r="E18" i="21" s="1"/>
  <c r="F18" i="21"/>
  <c r="C18" i="21"/>
  <c r="S17" i="21"/>
  <c r="O17" i="21"/>
  <c r="K17" i="21"/>
  <c r="G17" i="21"/>
  <c r="F17" i="21"/>
  <c r="E17" i="21"/>
  <c r="C17" i="21"/>
  <c r="S16" i="21"/>
  <c r="O16" i="21"/>
  <c r="K16" i="21"/>
  <c r="E16" i="21" s="1"/>
  <c r="G16" i="21"/>
  <c r="C16" i="21"/>
  <c r="F16" i="21" s="1"/>
  <c r="S15" i="21"/>
  <c r="O15" i="21"/>
  <c r="K15" i="21"/>
  <c r="E15" i="21" s="1"/>
  <c r="G15" i="21"/>
  <c r="C15" i="21"/>
  <c r="F15" i="21" s="1"/>
  <c r="S14" i="21"/>
  <c r="O14" i="21"/>
  <c r="K14" i="21"/>
  <c r="G14" i="21"/>
  <c r="E14" i="21" s="1"/>
  <c r="F14" i="21"/>
  <c r="C14" i="21"/>
  <c r="AM13" i="21"/>
  <c r="S13" i="21"/>
  <c r="O13" i="21"/>
  <c r="K13" i="21"/>
  <c r="G13" i="21"/>
  <c r="F13" i="21"/>
  <c r="E13" i="21"/>
  <c r="C13" i="21"/>
  <c r="S12" i="21"/>
  <c r="O12" i="21"/>
  <c r="K12" i="21"/>
  <c r="E12" i="21" s="1"/>
  <c r="G12" i="21"/>
  <c r="C12" i="21"/>
  <c r="F12" i="21" s="1"/>
  <c r="S11" i="21"/>
  <c r="O11" i="21"/>
  <c r="K11" i="21"/>
  <c r="E11" i="21" s="1"/>
  <c r="G11" i="21"/>
  <c r="C11" i="21"/>
  <c r="F11" i="21" s="1"/>
  <c r="S10" i="21"/>
  <c r="O10" i="21"/>
  <c r="K10" i="21"/>
  <c r="G10" i="21"/>
  <c r="C10" i="21"/>
  <c r="F10" i="21" s="1"/>
  <c r="S9" i="21"/>
  <c r="O9" i="21"/>
  <c r="K9" i="21"/>
  <c r="G9" i="21"/>
  <c r="F9" i="21"/>
  <c r="E9" i="21"/>
  <c r="C9" i="21"/>
  <c r="S8" i="21"/>
  <c r="O8" i="21"/>
  <c r="K8" i="21"/>
  <c r="E8" i="21" s="1"/>
  <c r="G8" i="21"/>
  <c r="C8" i="21"/>
  <c r="F8" i="21" s="1"/>
  <c r="S7" i="21"/>
  <c r="O7" i="21"/>
  <c r="K7" i="21"/>
  <c r="E7" i="21" s="1"/>
  <c r="G7" i="21"/>
  <c r="C7" i="21"/>
  <c r="F7" i="21" s="1"/>
  <c r="S6" i="21"/>
  <c r="O6" i="21"/>
  <c r="K6" i="21"/>
  <c r="G6" i="21"/>
  <c r="C6" i="21"/>
  <c r="F6" i="21" s="1"/>
  <c r="F4" i="21"/>
  <c r="J4" i="21" s="1"/>
  <c r="N4" i="21" s="1"/>
  <c r="R4" i="21" s="1"/>
  <c r="B3" i="21"/>
  <c r="C38" i="20"/>
  <c r="C37" i="20"/>
  <c r="AM35" i="20"/>
  <c r="AL35" i="20"/>
  <c r="AJ35" i="20"/>
  <c r="AE35" i="20"/>
  <c r="AM34" i="20"/>
  <c r="AL34" i="20"/>
  <c r="AJ34" i="20"/>
  <c r="AH34" i="20"/>
  <c r="AE34" i="20"/>
  <c r="S33" i="20"/>
  <c r="W32" i="20"/>
  <c r="S32" i="20"/>
  <c r="O32" i="20"/>
  <c r="K32" i="20"/>
  <c r="AB31" i="20"/>
  <c r="W31" i="20"/>
  <c r="S31" i="20"/>
  <c r="E31" i="20" s="1"/>
  <c r="O31" i="20"/>
  <c r="K31" i="20"/>
  <c r="G31" i="20"/>
  <c r="AB30" i="20"/>
  <c r="W30" i="20"/>
  <c r="S30" i="20"/>
  <c r="O30" i="20"/>
  <c r="K30" i="20"/>
  <c r="G30" i="20"/>
  <c r="AB29" i="20"/>
  <c r="W29" i="20"/>
  <c r="S29" i="20"/>
  <c r="O29" i="20"/>
  <c r="K29" i="20"/>
  <c r="E29" i="20" s="1"/>
  <c r="G29" i="20"/>
  <c r="C29" i="20"/>
  <c r="F29" i="20" s="1"/>
  <c r="AB28" i="20"/>
  <c r="W28" i="20"/>
  <c r="S28" i="20"/>
  <c r="O28" i="20"/>
  <c r="K28" i="20"/>
  <c r="E28" i="20" s="1"/>
  <c r="G28" i="20"/>
  <c r="C28" i="20"/>
  <c r="F28" i="20" s="1"/>
  <c r="AB27" i="20"/>
  <c r="W27" i="20"/>
  <c r="S27" i="20"/>
  <c r="O27" i="20"/>
  <c r="K27" i="20"/>
  <c r="G27" i="20"/>
  <c r="E27" i="20" s="1"/>
  <c r="F27" i="20"/>
  <c r="C27" i="20"/>
  <c r="AB26" i="20"/>
  <c r="W26" i="20"/>
  <c r="S26" i="20"/>
  <c r="O26" i="20"/>
  <c r="K26" i="20"/>
  <c r="E26" i="20" s="1"/>
  <c r="G26" i="20"/>
  <c r="C26" i="20"/>
  <c r="F26" i="20" s="1"/>
  <c r="AB25" i="20"/>
  <c r="W25" i="20"/>
  <c r="S25" i="20"/>
  <c r="O25" i="20"/>
  <c r="K25" i="20"/>
  <c r="G25" i="20"/>
  <c r="F25" i="20"/>
  <c r="E25" i="20"/>
  <c r="C25" i="20"/>
  <c r="AB24" i="20"/>
  <c r="W24" i="20"/>
  <c r="S24" i="20"/>
  <c r="O24" i="20"/>
  <c r="K24" i="20"/>
  <c r="G24" i="20"/>
  <c r="E24" i="20" s="1"/>
  <c r="C24" i="20"/>
  <c r="F24" i="20" s="1"/>
  <c r="AB23" i="20"/>
  <c r="W23" i="20"/>
  <c r="S23" i="20"/>
  <c r="O23" i="20"/>
  <c r="K23" i="20"/>
  <c r="E23" i="20" s="1"/>
  <c r="G23" i="20"/>
  <c r="F23" i="20"/>
  <c r="AB22" i="20"/>
  <c r="W22" i="20"/>
  <c r="S22" i="20"/>
  <c r="O22" i="20"/>
  <c r="K22" i="20"/>
  <c r="G22" i="20"/>
  <c r="F22" i="20"/>
  <c r="E22" i="20"/>
  <c r="AB21" i="20"/>
  <c r="W21" i="20"/>
  <c r="S21" i="20"/>
  <c r="O21" i="20"/>
  <c r="K21" i="20"/>
  <c r="G21" i="20"/>
  <c r="E21" i="20" s="1"/>
  <c r="F21" i="20"/>
  <c r="C21" i="20"/>
  <c r="AB20" i="20"/>
  <c r="W20" i="20"/>
  <c r="S20" i="20"/>
  <c r="O20" i="20"/>
  <c r="K20" i="20"/>
  <c r="E20" i="20" s="1"/>
  <c r="G20" i="20"/>
  <c r="F20" i="20"/>
  <c r="AB18" i="20"/>
  <c r="W18" i="20"/>
  <c r="S18" i="20"/>
  <c r="O18" i="20"/>
  <c r="K18" i="20"/>
  <c r="E18" i="20" s="1"/>
  <c r="G18" i="20"/>
  <c r="C18" i="20"/>
  <c r="F18" i="20" s="1"/>
  <c r="AB17" i="20"/>
  <c r="W17" i="20"/>
  <c r="S17" i="20"/>
  <c r="O17" i="20"/>
  <c r="K17" i="20"/>
  <c r="G17" i="20"/>
  <c r="E17" i="20" s="1"/>
  <c r="F17" i="20"/>
  <c r="C17" i="20"/>
  <c r="BD16" i="20"/>
  <c r="O16" i="20" s="1"/>
  <c r="AB16" i="20"/>
  <c r="W16" i="20"/>
  <c r="S16" i="20"/>
  <c r="K16" i="20"/>
  <c r="G16" i="20"/>
  <c r="C16" i="20"/>
  <c r="F16" i="20" s="1"/>
  <c r="AB15" i="20"/>
  <c r="W15" i="20"/>
  <c r="S15" i="20"/>
  <c r="O15" i="20"/>
  <c r="K15" i="20"/>
  <c r="G15" i="20"/>
  <c r="F15" i="20"/>
  <c r="E15" i="20"/>
  <c r="C15" i="20"/>
  <c r="BD14" i="20"/>
  <c r="AB14" i="20"/>
  <c r="W14" i="20"/>
  <c r="S14" i="20"/>
  <c r="O14" i="20"/>
  <c r="K14" i="20"/>
  <c r="E14" i="20" s="1"/>
  <c r="G14" i="20"/>
  <c r="C14" i="20"/>
  <c r="F14" i="20" s="1"/>
  <c r="AC13" i="20"/>
  <c r="AB13" i="20"/>
  <c r="W13" i="20"/>
  <c r="S13" i="20"/>
  <c r="O13" i="20"/>
  <c r="K13" i="20"/>
  <c r="E13" i="20" s="1"/>
  <c r="G13" i="20"/>
  <c r="F13" i="20"/>
  <c r="D13" i="20"/>
  <c r="H13" i="20" s="1"/>
  <c r="L13" i="20" s="1"/>
  <c r="P13" i="20" s="1"/>
  <c r="T13" i="20" s="1"/>
  <c r="X13" i="20" s="1"/>
  <c r="AB12" i="20"/>
  <c r="W12" i="20"/>
  <c r="S12" i="20"/>
  <c r="O12" i="20"/>
  <c r="K12" i="20"/>
  <c r="G12" i="20"/>
  <c r="F12" i="20"/>
  <c r="E12" i="20"/>
  <c r="C12" i="20"/>
  <c r="AB11" i="20"/>
  <c r="W11" i="20"/>
  <c r="S11" i="20"/>
  <c r="O11" i="20"/>
  <c r="K11" i="20"/>
  <c r="E11" i="20" s="1"/>
  <c r="G11" i="20"/>
  <c r="C11" i="20"/>
  <c r="F11" i="20" s="1"/>
  <c r="AB10" i="20"/>
  <c r="W10" i="20"/>
  <c r="S10" i="20"/>
  <c r="O10" i="20"/>
  <c r="K10" i="20"/>
  <c r="E10" i="20" s="1"/>
  <c r="G10" i="20"/>
  <c r="C10" i="20"/>
  <c r="F10" i="20" s="1"/>
  <c r="AU9" i="20"/>
  <c r="AB9" i="20"/>
  <c r="W9" i="20"/>
  <c r="S9" i="20"/>
  <c r="O9" i="20"/>
  <c r="K9" i="20"/>
  <c r="G9" i="20"/>
  <c r="E9" i="20" s="1"/>
  <c r="C9" i="20"/>
  <c r="F9" i="20" s="1"/>
  <c r="AK8" i="20"/>
  <c r="AK34" i="20" s="1"/>
  <c r="AK35" i="20" s="1"/>
  <c r="AB8" i="20"/>
  <c r="W8" i="20"/>
  <c r="S8" i="20"/>
  <c r="O8" i="20"/>
  <c r="K8" i="20"/>
  <c r="E8" i="20" s="1"/>
  <c r="G8" i="20"/>
  <c r="C8" i="20"/>
  <c r="F8" i="20" s="1"/>
  <c r="AP7" i="20"/>
  <c r="AB7" i="20"/>
  <c r="W7" i="20"/>
  <c r="S7" i="20"/>
  <c r="O7" i="20"/>
  <c r="K7" i="20"/>
  <c r="G7" i="20"/>
  <c r="E7" i="20" s="1"/>
  <c r="C7" i="20"/>
  <c r="F7" i="20" s="1"/>
  <c r="BL6" i="20"/>
  <c r="BD6" i="20"/>
  <c r="BC6" i="20"/>
  <c r="O6" i="20" s="1"/>
  <c r="E6" i="20" s="1"/>
  <c r="AB6" i="20"/>
  <c r="W6" i="20"/>
  <c r="S6" i="20"/>
  <c r="K6" i="20"/>
  <c r="G6" i="20"/>
  <c r="F6" i="20"/>
  <c r="C6" i="20"/>
  <c r="F4" i="20"/>
  <c r="J4" i="20" s="1"/>
  <c r="N4" i="20" s="1"/>
  <c r="R4" i="20" s="1"/>
  <c r="V4" i="20" s="1"/>
  <c r="B3" i="20"/>
  <c r="AS830" i="19"/>
  <c r="C830" i="19"/>
  <c r="D81" i="22" s="1"/>
  <c r="AS829" i="19"/>
  <c r="AS828" i="19"/>
  <c r="AS827" i="19"/>
  <c r="AS826" i="19"/>
  <c r="AS825" i="19"/>
  <c r="C825" i="19"/>
  <c r="D17" i="25" s="1"/>
  <c r="AS824" i="19"/>
  <c r="C824" i="19"/>
  <c r="D23" i="25" s="1"/>
  <c r="AS823" i="19"/>
  <c r="AS822" i="19"/>
  <c r="AS821" i="19"/>
  <c r="C821" i="19"/>
  <c r="E38" i="26" s="1"/>
  <c r="J38" i="26" s="1"/>
  <c r="N38" i="26" s="1"/>
  <c r="R38" i="26" s="1"/>
  <c r="V38" i="26" s="1"/>
  <c r="Z38" i="26" s="1"/>
  <c r="AS820" i="19"/>
  <c r="C820" i="19"/>
  <c r="E37" i="26" s="1"/>
  <c r="J37" i="26" s="1"/>
  <c r="AS819" i="19"/>
  <c r="C819" i="19"/>
  <c r="E157" i="26" s="1"/>
  <c r="J157" i="26" s="1"/>
  <c r="N157" i="26" s="1"/>
  <c r="R157" i="26" s="1"/>
  <c r="V157" i="26" s="1"/>
  <c r="Z157" i="26" s="1"/>
  <c r="AS818" i="19"/>
  <c r="C818" i="19"/>
  <c r="E156" i="26" s="1"/>
  <c r="J156" i="26" s="1"/>
  <c r="N156" i="26" s="1"/>
  <c r="R156" i="26" s="1"/>
  <c r="V156" i="26" s="1"/>
  <c r="Z156" i="26" s="1"/>
  <c r="AS781" i="19"/>
  <c r="C781" i="19"/>
  <c r="E139" i="26" s="1"/>
  <c r="J139" i="26" s="1"/>
  <c r="AS776" i="19"/>
  <c r="AR776" i="19"/>
  <c r="AR775" i="19"/>
  <c r="C775" i="19" s="1"/>
  <c r="D26" i="23" s="1"/>
  <c r="I26" i="23" s="1"/>
  <c r="AS774" i="19"/>
  <c r="AR774" i="19"/>
  <c r="C774" i="19"/>
  <c r="D24" i="23" s="1"/>
  <c r="I24" i="23" s="1"/>
  <c r="M24" i="23" s="1"/>
  <c r="Q24" i="23" s="1"/>
  <c r="U24" i="23" s="1"/>
  <c r="Y24" i="23" s="1"/>
  <c r="AS773" i="19"/>
  <c r="AR773" i="19"/>
  <c r="C773" i="19" s="1"/>
  <c r="AS772" i="19"/>
  <c r="AR772" i="19"/>
  <c r="C772" i="19" s="1"/>
  <c r="E245" i="26" s="1"/>
  <c r="J245" i="26" s="1"/>
  <c r="N245" i="26" s="1"/>
  <c r="R245" i="26" s="1"/>
  <c r="V245" i="26" s="1"/>
  <c r="Z245" i="26" s="1"/>
  <c r="AS767" i="19"/>
  <c r="AR767" i="19"/>
  <c r="AS766" i="19"/>
  <c r="AR766" i="19"/>
  <c r="AS765" i="19"/>
  <c r="AR765" i="19"/>
  <c r="AS764" i="19"/>
  <c r="AR764" i="19"/>
  <c r="C764" i="19"/>
  <c r="E240" i="26" s="1"/>
  <c r="J240" i="26" s="1"/>
  <c r="N240" i="26" s="1"/>
  <c r="R240" i="26" s="1"/>
  <c r="V240" i="26" s="1"/>
  <c r="Z240" i="26" s="1"/>
  <c r="AS763" i="19"/>
  <c r="AR763" i="19"/>
  <c r="C763" i="19"/>
  <c r="E64" i="26" s="1"/>
  <c r="J64" i="26" s="1"/>
  <c r="N64" i="26" s="1"/>
  <c r="R64" i="26" s="1"/>
  <c r="V64" i="26" s="1"/>
  <c r="Z64" i="26" s="1"/>
  <c r="AS762" i="19"/>
  <c r="AR762" i="19"/>
  <c r="AS761" i="19"/>
  <c r="AR761" i="19"/>
  <c r="AS760" i="19"/>
  <c r="AR760" i="19"/>
  <c r="AQ760" i="19"/>
  <c r="AQ759" i="19"/>
  <c r="AS758" i="19"/>
  <c r="AR758" i="19"/>
  <c r="AQ758" i="19"/>
  <c r="AS757" i="19"/>
  <c r="AR757" i="19"/>
  <c r="AQ757" i="19"/>
  <c r="C757" i="19"/>
  <c r="AS756" i="19"/>
  <c r="AR756" i="19"/>
  <c r="AQ756" i="19"/>
  <c r="AP756" i="19"/>
  <c r="AS755" i="19"/>
  <c r="AR755" i="19"/>
  <c r="AQ755" i="19"/>
  <c r="AP755" i="19"/>
  <c r="C755" i="19"/>
  <c r="E187" i="26" s="1"/>
  <c r="J187" i="26" s="1"/>
  <c r="N187" i="26" s="1"/>
  <c r="R187" i="26" s="1"/>
  <c r="V187" i="26" s="1"/>
  <c r="Z187" i="26" s="1"/>
  <c r="AS754" i="19"/>
  <c r="AR754" i="19"/>
  <c r="AQ754" i="19"/>
  <c r="C754" i="19" s="1"/>
  <c r="E47" i="26" s="1"/>
  <c r="J47" i="26" s="1"/>
  <c r="N47" i="26" s="1"/>
  <c r="R47" i="26" s="1"/>
  <c r="V47" i="26" s="1"/>
  <c r="Z47" i="26" s="1"/>
  <c r="AP754" i="19"/>
  <c r="AS753" i="19"/>
  <c r="AR753" i="19"/>
  <c r="AQ753" i="19"/>
  <c r="AP753" i="19"/>
  <c r="AS752" i="19"/>
  <c r="AR752" i="19"/>
  <c r="AQ752" i="19"/>
  <c r="AP752" i="19"/>
  <c r="C752" i="19"/>
  <c r="E74" i="26" s="1"/>
  <c r="J74" i="26" s="1"/>
  <c r="AS751" i="19"/>
  <c r="AR751" i="19"/>
  <c r="AQ751" i="19"/>
  <c r="AP751" i="19"/>
  <c r="C751" i="19" s="1"/>
  <c r="E65" i="26" s="1"/>
  <c r="J65" i="26" s="1"/>
  <c r="AS750" i="19"/>
  <c r="AR750" i="19"/>
  <c r="AQ750" i="19"/>
  <c r="AP750" i="19"/>
  <c r="AS749" i="19"/>
  <c r="AR749" i="19"/>
  <c r="C749" i="19" s="1"/>
  <c r="AQ749" i="19"/>
  <c r="AS748" i="19"/>
  <c r="AR748" i="19"/>
  <c r="AQ748" i="19"/>
  <c r="AP748" i="19"/>
  <c r="C748" i="19" s="1"/>
  <c r="E185" i="26" s="1"/>
  <c r="J185" i="26" s="1"/>
  <c r="N185" i="26" s="1"/>
  <c r="R185" i="26" s="1"/>
  <c r="V185" i="26" s="1"/>
  <c r="Z185" i="26" s="1"/>
  <c r="AS747" i="19"/>
  <c r="AR747" i="19"/>
  <c r="AQ747" i="19"/>
  <c r="AP747" i="19"/>
  <c r="AS746" i="19"/>
  <c r="AR746" i="19"/>
  <c r="C746" i="19" s="1"/>
  <c r="E90" i="26" s="1"/>
  <c r="J90" i="26" s="1"/>
  <c r="N90" i="26" s="1"/>
  <c r="R90" i="26" s="1"/>
  <c r="V90" i="26" s="1"/>
  <c r="Z90" i="26" s="1"/>
  <c r="AQ746" i="19"/>
  <c r="AP746" i="19"/>
  <c r="AS745" i="19"/>
  <c r="AR745" i="19"/>
  <c r="AQ745" i="19"/>
  <c r="AP745" i="19"/>
  <c r="C745" i="19" s="1"/>
  <c r="E241" i="26" s="1"/>
  <c r="J241" i="26" s="1"/>
  <c r="AQ744" i="19"/>
  <c r="C744" i="19" s="1"/>
  <c r="E168" i="26" s="1"/>
  <c r="J168" i="26" s="1"/>
  <c r="AS743" i="19"/>
  <c r="AR743" i="19"/>
  <c r="AQ743" i="19"/>
  <c r="AP743" i="19"/>
  <c r="AS742" i="19"/>
  <c r="AR742" i="19"/>
  <c r="AQ742" i="19"/>
  <c r="AP742" i="19"/>
  <c r="AS741" i="19"/>
  <c r="AR741" i="19"/>
  <c r="AQ741" i="19"/>
  <c r="AP741" i="19"/>
  <c r="C741" i="19"/>
  <c r="E238" i="26" s="1"/>
  <c r="J238" i="26" s="1"/>
  <c r="N238" i="26" s="1"/>
  <c r="R238" i="26" s="1"/>
  <c r="V238" i="26" s="1"/>
  <c r="Z238" i="26" s="1"/>
  <c r="AS740" i="19"/>
  <c r="AR740" i="19"/>
  <c r="AQ740" i="19"/>
  <c r="AP740" i="19"/>
  <c r="C740" i="19"/>
  <c r="E215" i="26" s="1"/>
  <c r="J215" i="26" s="1"/>
  <c r="N215" i="26" s="1"/>
  <c r="R215" i="26" s="1"/>
  <c r="V215" i="26" s="1"/>
  <c r="Z215" i="26" s="1"/>
  <c r="AS739" i="19"/>
  <c r="AR739" i="19"/>
  <c r="AQ739" i="19"/>
  <c r="AP739" i="19"/>
  <c r="C739" i="19" s="1"/>
  <c r="E222" i="26" s="1"/>
  <c r="J222" i="26" s="1"/>
  <c r="N222" i="26" s="1"/>
  <c r="R222" i="26" s="1"/>
  <c r="V222" i="26" s="1"/>
  <c r="Z222" i="26" s="1"/>
  <c r="AQ738" i="19"/>
  <c r="AP738" i="19"/>
  <c r="C738" i="19"/>
  <c r="E218" i="26" s="1"/>
  <c r="J218" i="26" s="1"/>
  <c r="N218" i="26" s="1"/>
  <c r="R218" i="26" s="1"/>
  <c r="V218" i="26" s="1"/>
  <c r="Z218" i="26" s="1"/>
  <c r="AS737" i="19"/>
  <c r="AR737" i="19"/>
  <c r="AQ737" i="19"/>
  <c r="AP737" i="19"/>
  <c r="AO737" i="19"/>
  <c r="AS736" i="19"/>
  <c r="AR736" i="19"/>
  <c r="AQ736" i="19"/>
  <c r="AP736" i="19"/>
  <c r="AO736" i="19"/>
  <c r="AS735" i="19"/>
  <c r="AR735" i="19"/>
  <c r="AQ735" i="19"/>
  <c r="AP735" i="19"/>
  <c r="AO735" i="19"/>
  <c r="C735" i="19"/>
  <c r="AS734" i="19"/>
  <c r="C734" i="19" s="1"/>
  <c r="AR734" i="19"/>
  <c r="AQ734" i="19"/>
  <c r="AP734" i="19"/>
  <c r="AO734" i="19"/>
  <c r="AR733" i="19"/>
  <c r="AQ733" i="19"/>
  <c r="AP733" i="19"/>
  <c r="AO733" i="19"/>
  <c r="C733" i="19" s="1"/>
  <c r="AR732" i="19"/>
  <c r="AQ732" i="19"/>
  <c r="AP732" i="19"/>
  <c r="AO732" i="19"/>
  <c r="C732" i="19"/>
  <c r="AS731" i="19"/>
  <c r="AR731" i="19"/>
  <c r="AQ731" i="19"/>
  <c r="AP731" i="19"/>
  <c r="AS730" i="19"/>
  <c r="AR730" i="19"/>
  <c r="AQ730" i="19"/>
  <c r="AP730" i="19"/>
  <c r="AO730" i="19"/>
  <c r="AS729" i="19"/>
  <c r="AR729" i="19"/>
  <c r="AQ729" i="19"/>
  <c r="AP729" i="19"/>
  <c r="AO729" i="19"/>
  <c r="AN728" i="19"/>
  <c r="C728" i="19" s="1"/>
  <c r="AE728" i="19"/>
  <c r="AD728" i="19"/>
  <c r="AS727" i="19"/>
  <c r="AR727" i="19"/>
  <c r="AQ727" i="19"/>
  <c r="AP727" i="19"/>
  <c r="C727" i="19" s="1"/>
  <c r="D24" i="21" s="1"/>
  <c r="H24" i="21" s="1"/>
  <c r="L24" i="21" s="1"/>
  <c r="P24" i="21" s="1"/>
  <c r="T24" i="21" s="1"/>
  <c r="AE727" i="19"/>
  <c r="AD727" i="19"/>
  <c r="AS726" i="19"/>
  <c r="AR726" i="19"/>
  <c r="AQ726" i="19"/>
  <c r="AP726" i="19"/>
  <c r="AN726" i="19"/>
  <c r="C726" i="19" s="1"/>
  <c r="D30" i="21" s="1"/>
  <c r="H30" i="21" s="1"/>
  <c r="L30" i="21" s="1"/>
  <c r="P30" i="21" s="1"/>
  <c r="T30" i="21" s="1"/>
  <c r="AE726" i="19"/>
  <c r="AD726" i="19"/>
  <c r="AS725" i="19"/>
  <c r="AR725" i="19"/>
  <c r="AQ725" i="19"/>
  <c r="AP725" i="19"/>
  <c r="AN725" i="19"/>
  <c r="C725" i="19" s="1"/>
  <c r="D29" i="21" s="1"/>
  <c r="H29" i="21" s="1"/>
  <c r="L29" i="21" s="1"/>
  <c r="P29" i="21" s="1"/>
  <c r="T29" i="21" s="1"/>
  <c r="AE725" i="19"/>
  <c r="AD725" i="19"/>
  <c r="AS724" i="19"/>
  <c r="AR724" i="19"/>
  <c r="AN724" i="19"/>
  <c r="AE724" i="19"/>
  <c r="AD724" i="19"/>
  <c r="C724" i="19"/>
  <c r="D28" i="21" s="1"/>
  <c r="H28" i="21" s="1"/>
  <c r="L28" i="21" s="1"/>
  <c r="P28" i="21" s="1"/>
  <c r="T28" i="21" s="1"/>
  <c r="AS723" i="19"/>
  <c r="AR723" i="19"/>
  <c r="AQ723" i="19"/>
  <c r="AP723" i="19"/>
  <c r="AN723" i="19"/>
  <c r="AE723" i="19"/>
  <c r="AD723" i="19"/>
  <c r="C723" i="19"/>
  <c r="D49" i="22" s="1"/>
  <c r="H49" i="22" s="1"/>
  <c r="L49" i="22" s="1"/>
  <c r="P49" i="22" s="1"/>
  <c r="T49" i="22" s="1"/>
  <c r="AS722" i="19"/>
  <c r="AR722" i="19"/>
  <c r="AQ722" i="19"/>
  <c r="AP722" i="19"/>
  <c r="AN722" i="19"/>
  <c r="AM722" i="19"/>
  <c r="C722" i="19" s="1"/>
  <c r="AE722" i="19"/>
  <c r="AD722" i="19"/>
  <c r="AS721" i="19"/>
  <c r="AR721" i="19"/>
  <c r="AQ721" i="19"/>
  <c r="AP721" i="19"/>
  <c r="AN721" i="19"/>
  <c r="AM721" i="19"/>
  <c r="C721" i="19" s="1"/>
  <c r="AE721" i="19"/>
  <c r="AD721" i="19"/>
  <c r="AS720" i="19"/>
  <c r="AR720" i="19"/>
  <c r="AQ720" i="19"/>
  <c r="AP720" i="19"/>
  <c r="C720" i="19" s="1"/>
  <c r="D57" i="22" s="1"/>
  <c r="H57" i="22" s="1"/>
  <c r="AS719" i="19"/>
  <c r="AR719" i="19"/>
  <c r="AQ719" i="19"/>
  <c r="AP719" i="19"/>
  <c r="AN719" i="19"/>
  <c r="AM719" i="19"/>
  <c r="AE719" i="19"/>
  <c r="AD719" i="19"/>
  <c r="C719" i="19"/>
  <c r="AS718" i="19"/>
  <c r="AR718" i="19"/>
  <c r="AQ718" i="19"/>
  <c r="AP718" i="19"/>
  <c r="AN718" i="19"/>
  <c r="C718" i="19"/>
  <c r="D11" i="25" s="1"/>
  <c r="I11" i="25" s="1"/>
  <c r="M11" i="25" s="1"/>
  <c r="Q11" i="25" s="1"/>
  <c r="U11" i="25" s="1"/>
  <c r="AS717" i="19"/>
  <c r="AR717" i="19"/>
  <c r="C717" i="19" s="1"/>
  <c r="AQ717" i="19"/>
  <c r="AP717" i="19"/>
  <c r="AN717" i="19"/>
  <c r="AM717" i="19"/>
  <c r="AE717" i="19"/>
  <c r="AD717" i="19"/>
  <c r="AS716" i="19"/>
  <c r="C716" i="19" s="1"/>
  <c r="D9" i="25" s="1"/>
  <c r="I9" i="25" s="1"/>
  <c r="M9" i="25" s="1"/>
  <c r="Q9" i="25" s="1"/>
  <c r="U9" i="25" s="1"/>
  <c r="AR716" i="19"/>
  <c r="AQ716" i="19"/>
  <c r="AP716" i="19"/>
  <c r="AN716" i="19"/>
  <c r="AS715" i="19"/>
  <c r="AR715" i="19"/>
  <c r="AQ715" i="19"/>
  <c r="AP715" i="19"/>
  <c r="AN715" i="19"/>
  <c r="AE715" i="19"/>
  <c r="AD715" i="19"/>
  <c r="AS714" i="19"/>
  <c r="AR714" i="19"/>
  <c r="AQ714" i="19"/>
  <c r="AP714" i="19"/>
  <c r="AN714" i="19"/>
  <c r="AS713" i="19"/>
  <c r="AR713" i="19"/>
  <c r="AQ713" i="19"/>
  <c r="AP713" i="19"/>
  <c r="AM713" i="19"/>
  <c r="AL713" i="19"/>
  <c r="C713" i="19" s="1"/>
  <c r="E20" i="28" s="1"/>
  <c r="J20" i="28" s="1"/>
  <c r="N20" i="28" s="1"/>
  <c r="R20" i="28" s="1"/>
  <c r="V20" i="28" s="1"/>
  <c r="Z20" i="28" s="1"/>
  <c r="AS712" i="19"/>
  <c r="AR712" i="19"/>
  <c r="AQ712" i="19"/>
  <c r="AP712" i="19"/>
  <c r="AO712" i="19"/>
  <c r="AM712" i="19"/>
  <c r="AL712" i="19"/>
  <c r="AE712" i="19"/>
  <c r="AD712" i="19"/>
  <c r="AS711" i="19"/>
  <c r="AR711" i="19"/>
  <c r="AQ711" i="19"/>
  <c r="AP711" i="19"/>
  <c r="AO711" i="19"/>
  <c r="AM711" i="19"/>
  <c r="AL711" i="19"/>
  <c r="AP710" i="19"/>
  <c r="AO710" i="19"/>
  <c r="AM710" i="19"/>
  <c r="AL710" i="19"/>
  <c r="C710" i="19" s="1"/>
  <c r="E137" i="26" s="1"/>
  <c r="J137" i="26" s="1"/>
  <c r="N137" i="26" s="1"/>
  <c r="R137" i="26" s="1"/>
  <c r="V137" i="26" s="1"/>
  <c r="Z137" i="26" s="1"/>
  <c r="AE710" i="19"/>
  <c r="AD710" i="19"/>
  <c r="AP709" i="19"/>
  <c r="AO709" i="19"/>
  <c r="AM709" i="19"/>
  <c r="AL709" i="19"/>
  <c r="C709" i="19" s="1"/>
  <c r="E118" i="26" s="1"/>
  <c r="J118" i="26" s="1"/>
  <c r="N118" i="26" s="1"/>
  <c r="R118" i="26" s="1"/>
  <c r="V118" i="26" s="1"/>
  <c r="Z118" i="26" s="1"/>
  <c r="AE709" i="19"/>
  <c r="AD709" i="19"/>
  <c r="AS708" i="19"/>
  <c r="AR708" i="19"/>
  <c r="AQ708" i="19"/>
  <c r="AP708" i="19"/>
  <c r="AO708" i="19"/>
  <c r="AL708" i="19"/>
  <c r="AE708" i="19"/>
  <c r="AD708" i="19"/>
  <c r="AS707" i="19"/>
  <c r="AR707" i="19"/>
  <c r="AQ707" i="19"/>
  <c r="AP707" i="19"/>
  <c r="AO707" i="19"/>
  <c r="AM707" i="19"/>
  <c r="AL707" i="19"/>
  <c r="AS706" i="19"/>
  <c r="AR706" i="19"/>
  <c r="AP706" i="19"/>
  <c r="AO706" i="19"/>
  <c r="AL706" i="19"/>
  <c r="C706" i="19" s="1"/>
  <c r="E149" i="26" s="1"/>
  <c r="J149" i="26" s="1"/>
  <c r="N149" i="26" s="1"/>
  <c r="R149" i="26" s="1"/>
  <c r="V149" i="26" s="1"/>
  <c r="Z149" i="26" s="1"/>
  <c r="AS705" i="19"/>
  <c r="AR705" i="19"/>
  <c r="AQ705" i="19"/>
  <c r="AP705" i="19"/>
  <c r="AO705" i="19"/>
  <c r="AL705" i="19"/>
  <c r="AE705" i="19"/>
  <c r="AD705" i="19"/>
  <c r="AS704" i="19"/>
  <c r="AR704" i="19"/>
  <c r="AQ704" i="19"/>
  <c r="AP704" i="19"/>
  <c r="AO704" i="19"/>
  <c r="AL704" i="19"/>
  <c r="C704" i="19"/>
  <c r="E235" i="26" s="1"/>
  <c r="J235" i="26" s="1"/>
  <c r="AS703" i="19"/>
  <c r="AR703" i="19"/>
  <c r="AQ703" i="19"/>
  <c r="AP703" i="19"/>
  <c r="AO703" i="19"/>
  <c r="AL703" i="19"/>
  <c r="AE703" i="19"/>
  <c r="AD703" i="19"/>
  <c r="AS702" i="19"/>
  <c r="AR702" i="19"/>
  <c r="AQ702" i="19"/>
  <c r="AP702" i="19"/>
  <c r="AO702" i="19"/>
  <c r="AL702" i="19"/>
  <c r="C702" i="19" s="1"/>
  <c r="E225" i="26" s="1"/>
  <c r="J225" i="26" s="1"/>
  <c r="AS701" i="19"/>
  <c r="AR701" i="19"/>
  <c r="AQ701" i="19"/>
  <c r="AP701" i="19"/>
  <c r="AO701" i="19"/>
  <c r="AL701" i="19"/>
  <c r="AE701" i="19"/>
  <c r="AD701" i="19"/>
  <c r="AS700" i="19"/>
  <c r="AR700" i="19"/>
  <c r="AQ700" i="19"/>
  <c r="AP700" i="19"/>
  <c r="AO700" i="19"/>
  <c r="C700" i="19" s="1"/>
  <c r="E290" i="26" s="1"/>
  <c r="J290" i="26" s="1"/>
  <c r="AL700" i="19"/>
  <c r="AS699" i="19"/>
  <c r="AR699" i="19"/>
  <c r="AQ699" i="19"/>
  <c r="AP699" i="19"/>
  <c r="AO699" i="19"/>
  <c r="AN699" i="19"/>
  <c r="AM699" i="19"/>
  <c r="AL699" i="19"/>
  <c r="C699" i="19" s="1"/>
  <c r="AE699" i="19"/>
  <c r="AD699" i="19"/>
  <c r="AS698" i="19"/>
  <c r="AR698" i="19"/>
  <c r="AQ698" i="19"/>
  <c r="AP698" i="19"/>
  <c r="AO698" i="19"/>
  <c r="C698" i="19" s="1"/>
  <c r="E259" i="26" s="1"/>
  <c r="J259" i="26" s="1"/>
  <c r="N259" i="26" s="1"/>
  <c r="R259" i="26" s="1"/>
  <c r="V259" i="26" s="1"/>
  <c r="Z259" i="26" s="1"/>
  <c r="AN698" i="19"/>
  <c r="AM698" i="19"/>
  <c r="AL698" i="19"/>
  <c r="AS697" i="19"/>
  <c r="AR697" i="19"/>
  <c r="AQ697" i="19"/>
  <c r="AP697" i="19"/>
  <c r="AO697" i="19"/>
  <c r="AN697" i="19"/>
  <c r="C697" i="19" s="1"/>
  <c r="AM697" i="19"/>
  <c r="AL697" i="19"/>
  <c r="AE697" i="19"/>
  <c r="AD697" i="19"/>
  <c r="AS696" i="19"/>
  <c r="AR696" i="19"/>
  <c r="AQ696" i="19"/>
  <c r="AP696" i="19"/>
  <c r="AO696" i="19"/>
  <c r="AN696" i="19"/>
  <c r="AM696" i="19"/>
  <c r="AL696" i="19"/>
  <c r="C696" i="19" s="1"/>
  <c r="E252" i="26" s="1"/>
  <c r="J252" i="26" s="1"/>
  <c r="N252" i="26" s="1"/>
  <c r="R252" i="26" s="1"/>
  <c r="V252" i="26" s="1"/>
  <c r="Z252" i="26" s="1"/>
  <c r="AS695" i="19"/>
  <c r="AR695" i="19"/>
  <c r="AQ695" i="19"/>
  <c r="AP695" i="19"/>
  <c r="AO695" i="19"/>
  <c r="AN695" i="19"/>
  <c r="AM695" i="19"/>
  <c r="AL695" i="19"/>
  <c r="C695" i="19" s="1"/>
  <c r="AE695" i="19"/>
  <c r="AD695" i="19"/>
  <c r="AS694" i="19"/>
  <c r="AR694" i="19"/>
  <c r="AQ694" i="19"/>
  <c r="AP694" i="19"/>
  <c r="AO694" i="19"/>
  <c r="AN694" i="19"/>
  <c r="AM694" i="19"/>
  <c r="AL694" i="19"/>
  <c r="C694" i="19" s="1"/>
  <c r="E250" i="26" s="1"/>
  <c r="J250" i="26" s="1"/>
  <c r="N250" i="26" s="1"/>
  <c r="R250" i="26" s="1"/>
  <c r="V250" i="26" s="1"/>
  <c r="Z250" i="26" s="1"/>
  <c r="AS693" i="19"/>
  <c r="AR693" i="19"/>
  <c r="AQ693" i="19"/>
  <c r="AP693" i="19"/>
  <c r="AO693" i="19"/>
  <c r="AN693" i="19"/>
  <c r="C693" i="19" s="1"/>
  <c r="AM693" i="19"/>
  <c r="AL693" i="19"/>
  <c r="AE693" i="19"/>
  <c r="AD693" i="19"/>
  <c r="AS692" i="19"/>
  <c r="AR692" i="19"/>
  <c r="AQ692" i="19"/>
  <c r="AP692" i="19"/>
  <c r="AO692" i="19"/>
  <c r="AN692" i="19"/>
  <c r="AM692" i="19"/>
  <c r="AL692" i="19"/>
  <c r="C692" i="19" s="1"/>
  <c r="E257" i="26" s="1"/>
  <c r="J257" i="26" s="1"/>
  <c r="N257" i="26" s="1"/>
  <c r="R257" i="26" s="1"/>
  <c r="V257" i="26" s="1"/>
  <c r="Z257" i="26" s="1"/>
  <c r="AS691" i="19"/>
  <c r="AR691" i="19"/>
  <c r="AQ691" i="19"/>
  <c r="AP691" i="19"/>
  <c r="AO691" i="19"/>
  <c r="AN691" i="19"/>
  <c r="AM691" i="19"/>
  <c r="AL691" i="19"/>
  <c r="C691" i="19" s="1"/>
  <c r="AE691" i="19"/>
  <c r="AD691" i="19"/>
  <c r="AS690" i="19"/>
  <c r="AR690" i="19"/>
  <c r="AQ690" i="19"/>
  <c r="AP690" i="19"/>
  <c r="AO690" i="19"/>
  <c r="AN690" i="19"/>
  <c r="AM690" i="19"/>
  <c r="AL690" i="19"/>
  <c r="C690" i="19" s="1"/>
  <c r="E49" i="26" s="1"/>
  <c r="J49" i="26" s="1"/>
  <c r="N49" i="26" s="1"/>
  <c r="R49" i="26" s="1"/>
  <c r="V49" i="26" s="1"/>
  <c r="Z49" i="26" s="1"/>
  <c r="AS689" i="19"/>
  <c r="AR689" i="19"/>
  <c r="AQ689" i="19"/>
  <c r="AP689" i="19"/>
  <c r="AO689" i="19"/>
  <c r="AN689" i="19"/>
  <c r="C689" i="19" s="1"/>
  <c r="AE689" i="19"/>
  <c r="AD689" i="19"/>
  <c r="AS688" i="19"/>
  <c r="AR688" i="19"/>
  <c r="AQ688" i="19"/>
  <c r="AP688" i="19"/>
  <c r="AO688" i="19"/>
  <c r="AN688" i="19"/>
  <c r="C688" i="19" s="1"/>
  <c r="D26" i="21" s="1"/>
  <c r="H26" i="21" s="1"/>
  <c r="L26" i="21" s="1"/>
  <c r="P26" i="21" s="1"/>
  <c r="T26" i="21" s="1"/>
  <c r="AS687" i="19"/>
  <c r="AR687" i="19"/>
  <c r="AQ687" i="19"/>
  <c r="AP687" i="19"/>
  <c r="AO687" i="19"/>
  <c r="AN687" i="19"/>
  <c r="C687" i="19" s="1"/>
  <c r="AM687" i="19"/>
  <c r="AL687" i="19"/>
  <c r="AE687" i="19"/>
  <c r="AD687" i="19"/>
  <c r="AS686" i="19"/>
  <c r="AR686" i="19"/>
  <c r="AQ686" i="19"/>
  <c r="AP686" i="19"/>
  <c r="AO686" i="19"/>
  <c r="AN686" i="19"/>
  <c r="AM686" i="19"/>
  <c r="AL686" i="19"/>
  <c r="C686" i="19" s="1"/>
  <c r="D36" i="22" s="1"/>
  <c r="H36" i="22" s="1"/>
  <c r="L36" i="22" s="1"/>
  <c r="P36" i="22" s="1"/>
  <c r="T36" i="22" s="1"/>
  <c r="AE685" i="19"/>
  <c r="AD685" i="19"/>
  <c r="C685" i="19"/>
  <c r="E279" i="26" s="1"/>
  <c r="J279" i="26" s="1"/>
  <c r="N279" i="26" s="1"/>
  <c r="R279" i="26" s="1"/>
  <c r="V279" i="26" s="1"/>
  <c r="Z279" i="26" s="1"/>
  <c r="AS684" i="19"/>
  <c r="AR684" i="19"/>
  <c r="AQ684" i="19"/>
  <c r="C684" i="19" s="1"/>
  <c r="E123" i="26" s="1"/>
  <c r="J123" i="26" s="1"/>
  <c r="AL684" i="19"/>
  <c r="AE684" i="19"/>
  <c r="AD684" i="19"/>
  <c r="AL683" i="19"/>
  <c r="AE683" i="19"/>
  <c r="AD683" i="19"/>
  <c r="C683" i="19"/>
  <c r="AL682" i="19"/>
  <c r="AE682" i="19"/>
  <c r="AD682" i="19"/>
  <c r="C682" i="19"/>
  <c r="AM681" i="19"/>
  <c r="AL681" i="19"/>
  <c r="AE681" i="19"/>
  <c r="AD681" i="19"/>
  <c r="C681" i="19"/>
  <c r="D14" i="25" s="1"/>
  <c r="I14" i="25" s="1"/>
  <c r="AS680" i="19"/>
  <c r="AR680" i="19"/>
  <c r="AQ680" i="19"/>
  <c r="AP680" i="19"/>
  <c r="AO680" i="19"/>
  <c r="AN680" i="19"/>
  <c r="AM680" i="19"/>
  <c r="AL680" i="19"/>
  <c r="C680" i="19" s="1"/>
  <c r="D52" i="22" s="1"/>
  <c r="H52" i="22" s="1"/>
  <c r="L52" i="22" s="1"/>
  <c r="P52" i="22" s="1"/>
  <c r="T52" i="22" s="1"/>
  <c r="AS679" i="19"/>
  <c r="AR679" i="19"/>
  <c r="AQ679" i="19"/>
  <c r="AP679" i="19"/>
  <c r="AO679" i="19"/>
  <c r="AN679" i="19"/>
  <c r="AM679" i="19"/>
  <c r="AL679" i="19"/>
  <c r="C679" i="19" s="1"/>
  <c r="D50" i="22" s="1"/>
  <c r="H50" i="22" s="1"/>
  <c r="AS678" i="19"/>
  <c r="AR678" i="19"/>
  <c r="AQ678" i="19"/>
  <c r="AP678" i="19"/>
  <c r="AO678" i="19"/>
  <c r="C678" i="19" s="1"/>
  <c r="D11" i="23" s="1"/>
  <c r="I11" i="23" s="1"/>
  <c r="M11" i="23" s="1"/>
  <c r="Q11" i="23" s="1"/>
  <c r="U11" i="23" s="1"/>
  <c r="Y11" i="23" s="1"/>
  <c r="AN678" i="19"/>
  <c r="AM678" i="19"/>
  <c r="AL678" i="19"/>
  <c r="AS677" i="19"/>
  <c r="AR677" i="19"/>
  <c r="C677" i="19"/>
  <c r="D6" i="23" s="1"/>
  <c r="I6" i="23" s="1"/>
  <c r="AN676" i="19"/>
  <c r="AM676" i="19"/>
  <c r="AL676" i="19"/>
  <c r="C676" i="19" s="1"/>
  <c r="AS675" i="19"/>
  <c r="AR675" i="19"/>
  <c r="AQ675" i="19"/>
  <c r="AP675" i="19"/>
  <c r="AM675" i="19"/>
  <c r="AL675" i="19"/>
  <c r="C675" i="19" s="1"/>
  <c r="D46" i="22" s="1"/>
  <c r="H46" i="22" s="1"/>
  <c r="L46" i="22" s="1"/>
  <c r="P46" i="22" s="1"/>
  <c r="T46" i="22" s="1"/>
  <c r="AK675" i="19"/>
  <c r="AE675" i="19"/>
  <c r="AD675" i="19"/>
  <c r="AS674" i="19"/>
  <c r="AR674" i="19"/>
  <c r="AQ674" i="19"/>
  <c r="AP674" i="19"/>
  <c r="AO674" i="19"/>
  <c r="AN674" i="19"/>
  <c r="AM674" i="19"/>
  <c r="C674" i="19" s="1"/>
  <c r="D55" i="22" s="1"/>
  <c r="H55" i="22" s="1"/>
  <c r="L55" i="22" s="1"/>
  <c r="P55" i="22" s="1"/>
  <c r="T55" i="22" s="1"/>
  <c r="AL674" i="19"/>
  <c r="AK674" i="19"/>
  <c r="AS673" i="19"/>
  <c r="C673" i="19" s="1"/>
  <c r="D25" i="23" s="1"/>
  <c r="I25" i="23" s="1"/>
  <c r="M25" i="23" s="1"/>
  <c r="Q25" i="23" s="1"/>
  <c r="U25" i="23" s="1"/>
  <c r="Y25" i="23" s="1"/>
  <c r="AR673" i="19"/>
  <c r="AP673" i="19"/>
  <c r="AO673" i="19"/>
  <c r="AS672" i="19"/>
  <c r="AR672" i="19"/>
  <c r="AQ672" i="19"/>
  <c r="AP672" i="19"/>
  <c r="AO672" i="19"/>
  <c r="AN672" i="19"/>
  <c r="AM672" i="19"/>
  <c r="AL672" i="19"/>
  <c r="C672" i="19" s="1"/>
  <c r="D61" i="22" s="1"/>
  <c r="H61" i="22" s="1"/>
  <c r="L61" i="22" s="1"/>
  <c r="P61" i="22" s="1"/>
  <c r="T61" i="22" s="1"/>
  <c r="AK672" i="19"/>
  <c r="AJ672" i="19"/>
  <c r="AS671" i="19"/>
  <c r="AR671" i="19"/>
  <c r="AQ671" i="19"/>
  <c r="AP671" i="19"/>
  <c r="AO671" i="19"/>
  <c r="AN671" i="19"/>
  <c r="AM671" i="19"/>
  <c r="AL671" i="19"/>
  <c r="C671" i="19" s="1"/>
  <c r="D51" i="22" s="1"/>
  <c r="H51" i="22" s="1"/>
  <c r="L51" i="22" s="1"/>
  <c r="P51" i="22" s="1"/>
  <c r="T51" i="22" s="1"/>
  <c r="AK671" i="19"/>
  <c r="AJ671" i="19"/>
  <c r="AS670" i="19"/>
  <c r="AR670" i="19"/>
  <c r="AQ670" i="19"/>
  <c r="AO670" i="19"/>
  <c r="AN670" i="19"/>
  <c r="AM670" i="19"/>
  <c r="C670" i="19" s="1"/>
  <c r="AL670" i="19"/>
  <c r="AK670" i="19"/>
  <c r="AJ670" i="19"/>
  <c r="AI670" i="19"/>
  <c r="AS669" i="19"/>
  <c r="AR669" i="19"/>
  <c r="AQ669" i="19"/>
  <c r="AP669" i="19"/>
  <c r="AO669" i="19"/>
  <c r="AN669" i="19"/>
  <c r="AM669" i="19"/>
  <c r="AL669" i="19"/>
  <c r="C669" i="19" s="1"/>
  <c r="D58" i="22" s="1"/>
  <c r="H58" i="22" s="1"/>
  <c r="L58" i="22" s="1"/>
  <c r="P58" i="22" s="1"/>
  <c r="T58" i="22" s="1"/>
  <c r="AK669" i="19"/>
  <c r="AJ669" i="19"/>
  <c r="AI669" i="19"/>
  <c r="AH669" i="19"/>
  <c r="AS668" i="19"/>
  <c r="AR668" i="19"/>
  <c r="AQ668" i="19"/>
  <c r="AO668" i="19"/>
  <c r="AN668" i="19"/>
  <c r="AM668" i="19"/>
  <c r="AL668" i="19"/>
  <c r="C668" i="19" s="1"/>
  <c r="AK668" i="19"/>
  <c r="AJ668" i="19"/>
  <c r="AI668" i="19"/>
  <c r="AH668" i="19"/>
  <c r="AG668" i="19"/>
  <c r="AS667" i="19"/>
  <c r="AR667" i="19"/>
  <c r="AQ667" i="19"/>
  <c r="AP667" i="19"/>
  <c r="AO667" i="19"/>
  <c r="C667" i="19" s="1"/>
  <c r="AN667" i="19"/>
  <c r="AM667" i="19"/>
  <c r="AL667" i="19"/>
  <c r="AK667" i="19"/>
  <c r="AJ667" i="19"/>
  <c r="AI667" i="19"/>
  <c r="AH667" i="19"/>
  <c r="AG667" i="19"/>
  <c r="AS666" i="19"/>
  <c r="AR666" i="19"/>
  <c r="AQ666" i="19"/>
  <c r="AP666" i="19"/>
  <c r="AO666" i="19"/>
  <c r="AN666" i="19"/>
  <c r="AM666" i="19"/>
  <c r="AL666" i="19"/>
  <c r="AK666" i="19"/>
  <c r="AJ666" i="19"/>
  <c r="C666" i="19"/>
  <c r="D11" i="29" s="1"/>
  <c r="I11" i="29" s="1"/>
  <c r="M11" i="29" s="1"/>
  <c r="Q11" i="29" s="1"/>
  <c r="U11" i="29" s="1"/>
  <c r="AS665" i="19"/>
  <c r="AR665" i="19"/>
  <c r="AQ665" i="19"/>
  <c r="AP665" i="19"/>
  <c r="AO665" i="19"/>
  <c r="AN665" i="19"/>
  <c r="AM665" i="19"/>
  <c r="AL665" i="19"/>
  <c r="C665" i="19" s="1"/>
  <c r="D10" i="29" s="1"/>
  <c r="I10" i="29" s="1"/>
  <c r="M10" i="29" s="1"/>
  <c r="Q10" i="29" s="1"/>
  <c r="U10" i="29" s="1"/>
  <c r="AK665" i="19"/>
  <c r="AJ665" i="19"/>
  <c r="AS664" i="19"/>
  <c r="AR664" i="19"/>
  <c r="AQ664" i="19"/>
  <c r="AP664" i="19"/>
  <c r="AO664" i="19"/>
  <c r="AN664" i="19"/>
  <c r="AM664" i="19"/>
  <c r="C664" i="19" s="1"/>
  <c r="D9" i="29" s="1"/>
  <c r="I9" i="29" s="1"/>
  <c r="AL664" i="19"/>
  <c r="AK664" i="19"/>
  <c r="AJ664" i="19"/>
  <c r="AS663" i="19"/>
  <c r="AR663" i="19"/>
  <c r="C663" i="19" s="1"/>
  <c r="D8" i="29" s="1"/>
  <c r="I8" i="29" s="1"/>
  <c r="M8" i="29" s="1"/>
  <c r="Q8" i="29" s="1"/>
  <c r="U8" i="29" s="1"/>
  <c r="AQ663" i="19"/>
  <c r="AP663" i="19"/>
  <c r="AO663" i="19"/>
  <c r="AN663" i="19"/>
  <c r="AM663" i="19"/>
  <c r="AL663" i="19"/>
  <c r="AK663" i="19"/>
  <c r="AJ663" i="19"/>
  <c r="AS662" i="19"/>
  <c r="AR662" i="19"/>
  <c r="AQ662" i="19"/>
  <c r="AP662" i="19"/>
  <c r="AO662" i="19"/>
  <c r="AN662" i="19"/>
  <c r="AM662" i="19"/>
  <c r="AL662" i="19"/>
  <c r="C662" i="19" s="1"/>
  <c r="D7" i="29" s="1"/>
  <c r="I7" i="29" s="1"/>
  <c r="M7" i="29" s="1"/>
  <c r="Q7" i="29" s="1"/>
  <c r="U7" i="29" s="1"/>
  <c r="AK662" i="19"/>
  <c r="AS661" i="19"/>
  <c r="AR661" i="19"/>
  <c r="AQ661" i="19"/>
  <c r="AP661" i="19"/>
  <c r="AO661" i="19"/>
  <c r="AN661" i="19"/>
  <c r="C661" i="19" s="1"/>
  <c r="D6" i="29" s="1"/>
  <c r="I6" i="29" s="1"/>
  <c r="M6" i="29" s="1"/>
  <c r="Q6" i="29" s="1"/>
  <c r="U6" i="29" s="1"/>
  <c r="AM661" i="19"/>
  <c r="AL661" i="19"/>
  <c r="AK661" i="19"/>
  <c r="AS660" i="19"/>
  <c r="AR660" i="19"/>
  <c r="AQ660" i="19"/>
  <c r="AP660" i="19"/>
  <c r="AO660" i="19"/>
  <c r="AN660" i="19"/>
  <c r="AM660" i="19"/>
  <c r="AL660" i="19"/>
  <c r="C660" i="19" s="1"/>
  <c r="AK660" i="19"/>
  <c r="AJ660" i="19"/>
  <c r="AI660" i="19"/>
  <c r="AH660" i="19"/>
  <c r="AG660" i="19"/>
  <c r="AS659" i="19"/>
  <c r="AR659" i="19"/>
  <c r="AQ659" i="19"/>
  <c r="AP659" i="19"/>
  <c r="AO659" i="19"/>
  <c r="C659" i="19" s="1"/>
  <c r="AN659" i="19"/>
  <c r="AM659" i="19"/>
  <c r="AL659" i="19"/>
  <c r="AK659" i="19"/>
  <c r="AJ659" i="19"/>
  <c r="AI659" i="19"/>
  <c r="AH659" i="19"/>
  <c r="AG659" i="19"/>
  <c r="AS658" i="19"/>
  <c r="AR658" i="19"/>
  <c r="AQ658" i="19"/>
  <c r="AP658" i="19"/>
  <c r="AO658" i="19"/>
  <c r="AN658" i="19"/>
  <c r="AM658" i="19"/>
  <c r="AL658" i="19"/>
  <c r="C658" i="19" s="1"/>
  <c r="E231" i="26" s="1"/>
  <c r="J231" i="26" s="1"/>
  <c r="N231" i="26" s="1"/>
  <c r="R231" i="26" s="1"/>
  <c r="V231" i="26" s="1"/>
  <c r="Z231" i="26" s="1"/>
  <c r="AK658" i="19"/>
  <c r="AJ658" i="19"/>
  <c r="AI658" i="19"/>
  <c r="AH658" i="19"/>
  <c r="AG658" i="19"/>
  <c r="AS657" i="19"/>
  <c r="AR657" i="19"/>
  <c r="AQ657" i="19"/>
  <c r="AP657" i="19"/>
  <c r="AO657" i="19"/>
  <c r="AN657" i="19"/>
  <c r="AM657" i="19"/>
  <c r="C657" i="19" s="1"/>
  <c r="E266" i="26" s="1"/>
  <c r="J266" i="26" s="1"/>
  <c r="N266" i="26" s="1"/>
  <c r="R266" i="26" s="1"/>
  <c r="V266" i="26" s="1"/>
  <c r="Z266" i="26" s="1"/>
  <c r="AL657" i="19"/>
  <c r="AK657" i="19"/>
  <c r="AJ657" i="19"/>
  <c r="AI657" i="19"/>
  <c r="AH657" i="19"/>
  <c r="AG657" i="19"/>
  <c r="AP656" i="19"/>
  <c r="AO656" i="19"/>
  <c r="AN656" i="19"/>
  <c r="AM656" i="19"/>
  <c r="C656" i="19" s="1"/>
  <c r="E219" i="26" s="1"/>
  <c r="J219" i="26" s="1"/>
  <c r="N219" i="26" s="1"/>
  <c r="R219" i="26" s="1"/>
  <c r="V219" i="26" s="1"/>
  <c r="Z219" i="26" s="1"/>
  <c r="AL656" i="19"/>
  <c r="AK656" i="19"/>
  <c r="AJ656" i="19"/>
  <c r="AI656" i="19"/>
  <c r="AH656" i="19"/>
  <c r="AG656" i="19"/>
  <c r="AS655" i="19"/>
  <c r="AR655" i="19"/>
  <c r="AQ655" i="19"/>
  <c r="AP655" i="19"/>
  <c r="C655" i="19" s="1"/>
  <c r="E203" i="26" s="1"/>
  <c r="J203" i="26" s="1"/>
  <c r="N203" i="26" s="1"/>
  <c r="R203" i="26" s="1"/>
  <c r="V203" i="26" s="1"/>
  <c r="Z203" i="26" s="1"/>
  <c r="AI655" i="19"/>
  <c r="AH655" i="19"/>
  <c r="AG655" i="19"/>
  <c r="AS654" i="19"/>
  <c r="AR654" i="19"/>
  <c r="AQ654" i="19"/>
  <c r="AP654" i="19"/>
  <c r="AO654" i="19"/>
  <c r="AN654" i="19"/>
  <c r="AM654" i="19"/>
  <c r="AL654" i="19"/>
  <c r="C654" i="19" s="1"/>
  <c r="E211" i="26" s="1"/>
  <c r="J211" i="26" s="1"/>
  <c r="N211" i="26" s="1"/>
  <c r="R211" i="26" s="1"/>
  <c r="V211" i="26" s="1"/>
  <c r="Z211" i="26" s="1"/>
  <c r="AK654" i="19"/>
  <c r="AJ654" i="19"/>
  <c r="AI654" i="19"/>
  <c r="AH654" i="19"/>
  <c r="AG654" i="19"/>
  <c r="AE653" i="19"/>
  <c r="AD653" i="19"/>
  <c r="AS652" i="19"/>
  <c r="AR652" i="19"/>
  <c r="AQ652" i="19"/>
  <c r="AP652" i="19"/>
  <c r="AO652" i="19"/>
  <c r="AN652" i="19"/>
  <c r="AM652" i="19"/>
  <c r="AL652" i="19"/>
  <c r="C652" i="19" s="1"/>
  <c r="D18" i="21" s="1"/>
  <c r="H18" i="21" s="1"/>
  <c r="L18" i="21" s="1"/>
  <c r="P18" i="21" s="1"/>
  <c r="T18" i="21" s="1"/>
  <c r="AK652" i="19"/>
  <c r="AJ652" i="19"/>
  <c r="AI652" i="19"/>
  <c r="AH652" i="19"/>
  <c r="AG652" i="19"/>
  <c r="AF652" i="19"/>
  <c r="AS651" i="19"/>
  <c r="AR651" i="19"/>
  <c r="AQ651" i="19"/>
  <c r="AP651" i="19"/>
  <c r="AO651" i="19"/>
  <c r="C651" i="19" s="1"/>
  <c r="D17" i="21" s="1"/>
  <c r="H17" i="21" s="1"/>
  <c r="L17" i="21" s="1"/>
  <c r="P17" i="21" s="1"/>
  <c r="T17" i="21" s="1"/>
  <c r="AN651" i="19"/>
  <c r="AM651" i="19"/>
  <c r="AL651" i="19"/>
  <c r="AK651" i="19"/>
  <c r="AJ651" i="19"/>
  <c r="AI651" i="19"/>
  <c r="AH651" i="19"/>
  <c r="AG651" i="19"/>
  <c r="AF651" i="19"/>
  <c r="AS650" i="19"/>
  <c r="AR650" i="19"/>
  <c r="AQ650" i="19"/>
  <c r="AP650" i="19"/>
  <c r="AO650" i="19"/>
  <c r="AN650" i="19"/>
  <c r="AM650" i="19"/>
  <c r="AL650" i="19"/>
  <c r="C650" i="19" s="1"/>
  <c r="D16" i="21" s="1"/>
  <c r="H16" i="21" s="1"/>
  <c r="L16" i="21" s="1"/>
  <c r="P16" i="21" s="1"/>
  <c r="T16" i="21" s="1"/>
  <c r="AK650" i="19"/>
  <c r="AJ650" i="19"/>
  <c r="AI650" i="19"/>
  <c r="AH650" i="19"/>
  <c r="AG650" i="19"/>
  <c r="AF650" i="19"/>
  <c r="AF649" i="19"/>
  <c r="AE649" i="19"/>
  <c r="AD649" i="19"/>
  <c r="AS648" i="19"/>
  <c r="AR648" i="19"/>
  <c r="AQ648" i="19"/>
  <c r="AP648" i="19"/>
  <c r="AO648" i="19"/>
  <c r="AN648" i="19"/>
  <c r="C648" i="19" s="1"/>
  <c r="D8" i="25" s="1"/>
  <c r="I8" i="25" s="1"/>
  <c r="M8" i="25" s="1"/>
  <c r="Q8" i="25" s="1"/>
  <c r="U8" i="25" s="1"/>
  <c r="AS647" i="19"/>
  <c r="AR647" i="19"/>
  <c r="AQ647" i="19"/>
  <c r="AP647" i="19"/>
  <c r="AO647" i="19"/>
  <c r="C647" i="19" s="1"/>
  <c r="D7" i="25" s="1"/>
  <c r="I7" i="25" s="1"/>
  <c r="AN647" i="19"/>
  <c r="AS646" i="19"/>
  <c r="AR646" i="19"/>
  <c r="AQ646" i="19"/>
  <c r="AP646" i="19"/>
  <c r="AO646" i="19"/>
  <c r="AN646" i="19"/>
  <c r="AM646" i="19"/>
  <c r="AL646" i="19"/>
  <c r="C646" i="19" s="1"/>
  <c r="AK646" i="19"/>
  <c r="AJ646" i="19"/>
  <c r="AI646" i="19"/>
  <c r="AH646" i="19"/>
  <c r="AG646" i="19"/>
  <c r="AF646" i="19"/>
  <c r="AS645" i="19"/>
  <c r="AR645" i="19"/>
  <c r="AQ645" i="19"/>
  <c r="AP645" i="19"/>
  <c r="AO645" i="19"/>
  <c r="AN645" i="19"/>
  <c r="AM645" i="19"/>
  <c r="C645" i="19" s="1"/>
  <c r="AL645" i="19"/>
  <c r="AK645" i="19"/>
  <c r="AJ645" i="19"/>
  <c r="AI645" i="19"/>
  <c r="AH645" i="19"/>
  <c r="AG645" i="19"/>
  <c r="AF645" i="19"/>
  <c r="AE645" i="19"/>
  <c r="AS644" i="19"/>
  <c r="AR644" i="19"/>
  <c r="AQ644" i="19"/>
  <c r="AP644" i="19"/>
  <c r="AO644" i="19"/>
  <c r="AN644" i="19"/>
  <c r="AM644" i="19"/>
  <c r="C644" i="19" s="1"/>
  <c r="AL644" i="19"/>
  <c r="AK644" i="19"/>
  <c r="AJ644" i="19"/>
  <c r="AI644" i="19"/>
  <c r="AH644" i="19"/>
  <c r="AG644" i="19"/>
  <c r="AF644" i="19"/>
  <c r="AE644" i="19"/>
  <c r="AS643" i="19"/>
  <c r="AR643" i="19"/>
  <c r="AQ643" i="19"/>
  <c r="AP643" i="19"/>
  <c r="AO643" i="19"/>
  <c r="AN643" i="19"/>
  <c r="AM643" i="19"/>
  <c r="C643" i="19" s="1"/>
  <c r="E209" i="26" s="1"/>
  <c r="J209" i="26" s="1"/>
  <c r="N209" i="26" s="1"/>
  <c r="R209" i="26" s="1"/>
  <c r="V209" i="26" s="1"/>
  <c r="Z209" i="26" s="1"/>
  <c r="AL643" i="19"/>
  <c r="AK643" i="19"/>
  <c r="AJ643" i="19"/>
  <c r="AI643" i="19"/>
  <c r="AH643" i="19"/>
  <c r="AG643" i="19"/>
  <c r="AF643" i="19"/>
  <c r="AE643" i="19"/>
  <c r="AS642" i="19"/>
  <c r="AR642" i="19"/>
  <c r="AQ642" i="19"/>
  <c r="AP642" i="19"/>
  <c r="AO642" i="19"/>
  <c r="AN642" i="19"/>
  <c r="AM642" i="19"/>
  <c r="C642" i="19" s="1"/>
  <c r="E214" i="26" s="1"/>
  <c r="J214" i="26" s="1"/>
  <c r="N214" i="26" s="1"/>
  <c r="R214" i="26" s="1"/>
  <c r="V214" i="26" s="1"/>
  <c r="Z214" i="26" s="1"/>
  <c r="AL642" i="19"/>
  <c r="AK642" i="19"/>
  <c r="AJ642" i="19"/>
  <c r="AI642" i="19"/>
  <c r="AH642" i="19"/>
  <c r="AG642" i="19"/>
  <c r="AF642" i="19"/>
  <c r="AE642" i="19"/>
  <c r="AS641" i="19"/>
  <c r="AR641" i="19"/>
  <c r="AQ641" i="19"/>
  <c r="AP641" i="19"/>
  <c r="AO641" i="19"/>
  <c r="AN641" i="19"/>
  <c r="AM641" i="19"/>
  <c r="C641" i="19" s="1"/>
  <c r="D62" i="22" s="1"/>
  <c r="H62" i="22" s="1"/>
  <c r="L62" i="22" s="1"/>
  <c r="P62" i="22" s="1"/>
  <c r="T62" i="22" s="1"/>
  <c r="AL641" i="19"/>
  <c r="AK641" i="19"/>
  <c r="AJ641" i="19"/>
  <c r="AI641" i="19"/>
  <c r="AH641" i="19"/>
  <c r="AG641" i="19"/>
  <c r="AF641" i="19"/>
  <c r="AE641" i="19"/>
  <c r="AS640" i="19"/>
  <c r="AR640" i="19"/>
  <c r="AQ640" i="19"/>
  <c r="AP640" i="19"/>
  <c r="AO640" i="19"/>
  <c r="AN640" i="19"/>
  <c r="AM640" i="19"/>
  <c r="C640" i="19" s="1"/>
  <c r="D56" i="22" s="1"/>
  <c r="H56" i="22" s="1"/>
  <c r="L56" i="22" s="1"/>
  <c r="P56" i="22" s="1"/>
  <c r="T56" i="22" s="1"/>
  <c r="AL640" i="19"/>
  <c r="AK640" i="19"/>
  <c r="AJ640" i="19"/>
  <c r="AI640" i="19"/>
  <c r="AH640" i="19"/>
  <c r="AG640" i="19"/>
  <c r="AF640" i="19"/>
  <c r="AE640" i="19"/>
  <c r="AN639" i="19"/>
  <c r="AM639" i="19"/>
  <c r="AL639" i="19"/>
  <c r="AK639" i="19"/>
  <c r="AJ639" i="19"/>
  <c r="AI639" i="19"/>
  <c r="AH639" i="19"/>
  <c r="AG639" i="19"/>
  <c r="AF639" i="19"/>
  <c r="AE639" i="19"/>
  <c r="C639" i="19"/>
  <c r="AS638" i="19"/>
  <c r="AR638" i="19"/>
  <c r="AQ638" i="19"/>
  <c r="AP638" i="19"/>
  <c r="C638" i="19" s="1"/>
  <c r="AO638" i="19"/>
  <c r="AM638" i="19"/>
  <c r="AL638" i="19"/>
  <c r="AK638" i="19"/>
  <c r="AJ638" i="19"/>
  <c r="AI638" i="19"/>
  <c r="AH638" i="19"/>
  <c r="AG638" i="19"/>
  <c r="AF638" i="19"/>
  <c r="AE638" i="19"/>
  <c r="AD638" i="19"/>
  <c r="AS637" i="19"/>
  <c r="AR637" i="19"/>
  <c r="AQ637" i="19"/>
  <c r="AP637" i="19"/>
  <c r="C637" i="19" s="1"/>
  <c r="D54" i="22" s="1"/>
  <c r="H54" i="22" s="1"/>
  <c r="L54" i="22" s="1"/>
  <c r="P54" i="22" s="1"/>
  <c r="T54" i="22" s="1"/>
  <c r="AO637" i="19"/>
  <c r="AN637" i="19"/>
  <c r="AM637" i="19"/>
  <c r="AL637" i="19"/>
  <c r="AK637" i="19"/>
  <c r="AJ637" i="19"/>
  <c r="AI637" i="19"/>
  <c r="AH637" i="19"/>
  <c r="AG637" i="19"/>
  <c r="AF637" i="19"/>
  <c r="AE637" i="19"/>
  <c r="AS636" i="19"/>
  <c r="AR636" i="19"/>
  <c r="AQ636" i="19"/>
  <c r="AP636" i="19"/>
  <c r="C636" i="19" s="1"/>
  <c r="D42" i="22" s="1"/>
  <c r="H42" i="22" s="1"/>
  <c r="L42" i="22" s="1"/>
  <c r="P42" i="22" s="1"/>
  <c r="T42" i="22" s="1"/>
  <c r="AO636" i="19"/>
  <c r="AN636" i="19"/>
  <c r="AM636" i="19"/>
  <c r="AL636" i="19"/>
  <c r="AK636" i="19"/>
  <c r="AJ636" i="19"/>
  <c r="AI636" i="19"/>
  <c r="AH636" i="19"/>
  <c r="AG636" i="19"/>
  <c r="AF636" i="19"/>
  <c r="AE636" i="19"/>
  <c r="AS635" i="19"/>
  <c r="AR635" i="19"/>
  <c r="AQ635" i="19"/>
  <c r="AP635" i="19"/>
  <c r="C635" i="19" s="1"/>
  <c r="D40" i="22" s="1"/>
  <c r="H40" i="22" s="1"/>
  <c r="L40" i="22" s="1"/>
  <c r="P40" i="22" s="1"/>
  <c r="T40" i="22" s="1"/>
  <c r="AO635" i="19"/>
  <c r="AN635" i="19"/>
  <c r="AM635" i="19"/>
  <c r="AL635" i="19"/>
  <c r="AK635" i="19"/>
  <c r="AJ635" i="19"/>
  <c r="AI635" i="19"/>
  <c r="AH635" i="19"/>
  <c r="AG635" i="19"/>
  <c r="AF635" i="19"/>
  <c r="AE635" i="19"/>
  <c r="AS634" i="19"/>
  <c r="AR634" i="19"/>
  <c r="AQ634" i="19"/>
  <c r="AP634" i="19"/>
  <c r="C634" i="19" s="1"/>
  <c r="D27" i="21" s="1"/>
  <c r="H27" i="21" s="1"/>
  <c r="L27" i="21" s="1"/>
  <c r="P27" i="21" s="1"/>
  <c r="T27" i="21" s="1"/>
  <c r="AO634" i="19"/>
  <c r="AN634" i="19"/>
  <c r="AM634" i="19"/>
  <c r="AL634" i="19"/>
  <c r="AK634" i="19"/>
  <c r="AJ634" i="19"/>
  <c r="AI634" i="19"/>
  <c r="AH634" i="19"/>
  <c r="AG634" i="19"/>
  <c r="AF634" i="19"/>
  <c r="AE634" i="19"/>
  <c r="AS633" i="19"/>
  <c r="AR633" i="19"/>
  <c r="AQ633" i="19"/>
  <c r="AP633" i="19"/>
  <c r="C633" i="19" s="1"/>
  <c r="D12" i="21" s="1"/>
  <c r="H12" i="21" s="1"/>
  <c r="L12" i="21" s="1"/>
  <c r="P12" i="21" s="1"/>
  <c r="T12" i="21" s="1"/>
  <c r="AO633" i="19"/>
  <c r="AN633" i="19"/>
  <c r="AM633" i="19"/>
  <c r="AL633" i="19"/>
  <c r="AK633" i="19"/>
  <c r="AJ633" i="19"/>
  <c r="AI633" i="19"/>
  <c r="AH633" i="19"/>
  <c r="AG633" i="19"/>
  <c r="AF633" i="19"/>
  <c r="AE633" i="19"/>
  <c r="AS632" i="19"/>
  <c r="AR632" i="19"/>
  <c r="AQ632" i="19"/>
  <c r="AP632" i="19"/>
  <c r="AO632" i="19"/>
  <c r="AN632" i="19"/>
  <c r="AM632" i="19"/>
  <c r="AL632" i="19"/>
  <c r="C632" i="19" s="1"/>
  <c r="D31" i="22" s="1"/>
  <c r="H31" i="22" s="1"/>
  <c r="L31" i="22" s="1"/>
  <c r="P31" i="22" s="1"/>
  <c r="T31" i="22" s="1"/>
  <c r="AK632" i="19"/>
  <c r="AJ632" i="19"/>
  <c r="AI632" i="19"/>
  <c r="AH632" i="19"/>
  <c r="AG632" i="19"/>
  <c r="AF632" i="19"/>
  <c r="AE632" i="19"/>
  <c r="AD632" i="19"/>
  <c r="AE631" i="19"/>
  <c r="AD631" i="19"/>
  <c r="AF630" i="19"/>
  <c r="AE630" i="19"/>
  <c r="AD630" i="19"/>
  <c r="AF629" i="19"/>
  <c r="AE629" i="19"/>
  <c r="AD629" i="19"/>
  <c r="AS628" i="19"/>
  <c r="AR628" i="19"/>
  <c r="AQ628" i="19"/>
  <c r="AP628" i="19"/>
  <c r="AO628" i="19"/>
  <c r="AN628" i="19"/>
  <c r="AM628" i="19"/>
  <c r="AL628" i="19"/>
  <c r="C628" i="19" s="1"/>
  <c r="D64" i="22" s="1"/>
  <c r="H64" i="22" s="1"/>
  <c r="L64" i="22" s="1"/>
  <c r="P64" i="22" s="1"/>
  <c r="T64" i="22" s="1"/>
  <c r="AK628" i="19"/>
  <c r="AJ628" i="19"/>
  <c r="AI628" i="19"/>
  <c r="AH628" i="19"/>
  <c r="AG628" i="19"/>
  <c r="AF628" i="19"/>
  <c r="AE628" i="19"/>
  <c r="AD628" i="19"/>
  <c r="AS627" i="19"/>
  <c r="AR627" i="19"/>
  <c r="AQ627" i="19"/>
  <c r="AP627" i="19"/>
  <c r="AO627" i="19"/>
  <c r="AN627" i="19"/>
  <c r="AM627" i="19"/>
  <c r="AL627" i="19"/>
  <c r="C627" i="19" s="1"/>
  <c r="AK627" i="19"/>
  <c r="AJ627" i="19"/>
  <c r="AI627" i="19"/>
  <c r="AH627" i="19"/>
  <c r="AG627" i="19"/>
  <c r="AF627" i="19"/>
  <c r="AE627" i="19"/>
  <c r="AD627" i="19"/>
  <c r="AS626" i="19"/>
  <c r="AR626" i="19"/>
  <c r="AQ626" i="19"/>
  <c r="AP626" i="19"/>
  <c r="AO626" i="19"/>
  <c r="AN626" i="19"/>
  <c r="AM626" i="19"/>
  <c r="AL626" i="19"/>
  <c r="AK626" i="19"/>
  <c r="AJ626" i="19"/>
  <c r="AI626" i="19"/>
  <c r="AH626" i="19"/>
  <c r="AG626" i="19"/>
  <c r="AF626" i="19"/>
  <c r="AE626" i="19"/>
  <c r="AD626" i="19"/>
  <c r="C626" i="19"/>
  <c r="E153" i="26" s="1"/>
  <c r="J153" i="26" s="1"/>
  <c r="N153" i="26" s="1"/>
  <c r="R153" i="26" s="1"/>
  <c r="V153" i="26" s="1"/>
  <c r="Z153" i="26" s="1"/>
  <c r="AS625" i="19"/>
  <c r="AR625" i="19"/>
  <c r="AQ625" i="19"/>
  <c r="AP625" i="19"/>
  <c r="AO625" i="19"/>
  <c r="AN625" i="19"/>
  <c r="AM625" i="19"/>
  <c r="AL625" i="19"/>
  <c r="C625" i="19" s="1"/>
  <c r="D38" i="22" s="1"/>
  <c r="H38" i="22" s="1"/>
  <c r="L38" i="22" s="1"/>
  <c r="P38" i="22" s="1"/>
  <c r="T38" i="22" s="1"/>
  <c r="AK625" i="19"/>
  <c r="AJ625" i="19"/>
  <c r="AI625" i="19"/>
  <c r="AH625" i="19"/>
  <c r="AG625" i="19"/>
  <c r="AF625" i="19"/>
  <c r="AE625" i="19"/>
  <c r="AD625" i="19"/>
  <c r="AS624" i="19"/>
  <c r="AR624" i="19"/>
  <c r="AQ624" i="19"/>
  <c r="AP624" i="19"/>
  <c r="AO624" i="19"/>
  <c r="AN624" i="19"/>
  <c r="AM624" i="19"/>
  <c r="AL624" i="19"/>
  <c r="C624" i="19" s="1"/>
  <c r="D33" i="22" s="1"/>
  <c r="H33" i="22" s="1"/>
  <c r="AK624" i="19"/>
  <c r="AJ624" i="19"/>
  <c r="AI624" i="19"/>
  <c r="AH624" i="19"/>
  <c r="AG624" i="19"/>
  <c r="AF624" i="19"/>
  <c r="AE624" i="19"/>
  <c r="AD624" i="19"/>
  <c r="AS623" i="19"/>
  <c r="AR623" i="19"/>
  <c r="AQ623" i="19"/>
  <c r="AP623" i="19"/>
  <c r="AG623" i="19"/>
  <c r="AF623" i="19"/>
  <c r="AE623" i="19"/>
  <c r="AD623" i="19"/>
  <c r="C623" i="19"/>
  <c r="AS622" i="19"/>
  <c r="AR622" i="19"/>
  <c r="AQ622" i="19"/>
  <c r="AP622" i="19"/>
  <c r="AO622" i="19"/>
  <c r="AN622" i="19"/>
  <c r="AM622" i="19"/>
  <c r="AL622" i="19"/>
  <c r="C622" i="19" s="1"/>
  <c r="AK622" i="19"/>
  <c r="AJ622" i="19"/>
  <c r="AI622" i="19"/>
  <c r="AH622" i="19"/>
  <c r="AG622" i="19"/>
  <c r="AF622" i="19"/>
  <c r="AE622" i="19"/>
  <c r="AD622" i="19"/>
  <c r="AE621" i="19"/>
  <c r="AD621" i="19"/>
  <c r="AE620" i="19"/>
  <c r="AD620" i="19"/>
  <c r="AS619" i="19"/>
  <c r="AR619" i="19"/>
  <c r="AQ619" i="19"/>
  <c r="AP619" i="19"/>
  <c r="AO619" i="19"/>
  <c r="AN619" i="19"/>
  <c r="AM619" i="19"/>
  <c r="AL619" i="19"/>
  <c r="C619" i="19" s="1"/>
  <c r="E269" i="26" s="1"/>
  <c r="J269" i="26" s="1"/>
  <c r="N269" i="26" s="1"/>
  <c r="R269" i="26" s="1"/>
  <c r="V269" i="26" s="1"/>
  <c r="Z269" i="26" s="1"/>
  <c r="AK619" i="19"/>
  <c r="AJ619" i="19"/>
  <c r="AI619" i="19"/>
  <c r="AH619" i="19"/>
  <c r="AG619" i="19"/>
  <c r="AF619" i="19"/>
  <c r="AE619" i="19"/>
  <c r="AD619" i="19"/>
  <c r="AS618" i="19"/>
  <c r="AR618" i="19"/>
  <c r="AQ618" i="19"/>
  <c r="AP618" i="19"/>
  <c r="AO618" i="19"/>
  <c r="AN618" i="19"/>
  <c r="AM618" i="19"/>
  <c r="C618" i="19" s="1"/>
  <c r="D10" i="20" s="1"/>
  <c r="H10" i="20" s="1"/>
  <c r="L10" i="20" s="1"/>
  <c r="P10" i="20" s="1"/>
  <c r="T10" i="20" s="1"/>
  <c r="X10" i="20" s="1"/>
  <c r="AG618" i="19"/>
  <c r="AF618" i="19"/>
  <c r="AD618" i="19"/>
  <c r="AN617" i="19"/>
  <c r="AM617" i="19"/>
  <c r="C617" i="19" s="1"/>
  <c r="AL617" i="19"/>
  <c r="AK617" i="19"/>
  <c r="AJ617" i="19"/>
  <c r="AI617" i="19"/>
  <c r="AH617" i="19"/>
  <c r="AG617" i="19"/>
  <c r="AF617" i="19"/>
  <c r="AE617" i="19"/>
  <c r="AD617" i="19"/>
  <c r="AS616" i="19"/>
  <c r="AR616" i="19"/>
  <c r="AQ616" i="19"/>
  <c r="AP616" i="19"/>
  <c r="AO616" i="19"/>
  <c r="AM616" i="19"/>
  <c r="AL616" i="19"/>
  <c r="C616" i="19" s="1"/>
  <c r="D22" i="20" s="1"/>
  <c r="H22" i="20" s="1"/>
  <c r="L22" i="20" s="1"/>
  <c r="P22" i="20" s="1"/>
  <c r="T22" i="20" s="1"/>
  <c r="X22" i="20" s="1"/>
  <c r="AE616" i="19"/>
  <c r="AD616" i="19"/>
  <c r="AS615" i="19"/>
  <c r="AR615" i="19"/>
  <c r="AQ615" i="19"/>
  <c r="AP615" i="19"/>
  <c r="AO615" i="19"/>
  <c r="AN615" i="19"/>
  <c r="C615" i="19" s="1"/>
  <c r="AM615" i="19"/>
  <c r="AL615" i="19"/>
  <c r="AK615" i="19"/>
  <c r="AJ615" i="19"/>
  <c r="AI615" i="19"/>
  <c r="AH615" i="19"/>
  <c r="AG615" i="19"/>
  <c r="AD615" i="19"/>
  <c r="AS614" i="19"/>
  <c r="AR614" i="19"/>
  <c r="AQ614" i="19"/>
  <c r="AP614" i="19"/>
  <c r="AO614" i="19"/>
  <c r="C614" i="19" s="1"/>
  <c r="D14" i="20" s="1"/>
  <c r="H14" i="20" s="1"/>
  <c r="AK614" i="19"/>
  <c r="AH614" i="19"/>
  <c r="AE614" i="19"/>
  <c r="AS613" i="19"/>
  <c r="AR613" i="19"/>
  <c r="AQ613" i="19"/>
  <c r="AP613" i="19"/>
  <c r="AO613" i="19"/>
  <c r="AN613" i="19"/>
  <c r="AM613" i="19"/>
  <c r="AL613" i="19"/>
  <c r="AK613" i="19"/>
  <c r="AJ613" i="19"/>
  <c r="AI613" i="19"/>
  <c r="AH613" i="19"/>
  <c r="AG613" i="19"/>
  <c r="AF613" i="19"/>
  <c r="AE613" i="19"/>
  <c r="AD613" i="19"/>
  <c r="C613" i="19"/>
  <c r="D24" i="22" s="1"/>
  <c r="H24" i="22" s="1"/>
  <c r="L24" i="22" s="1"/>
  <c r="P24" i="22" s="1"/>
  <c r="T24" i="22" s="1"/>
  <c r="AS612" i="19"/>
  <c r="AR612" i="19"/>
  <c r="AQ612" i="19"/>
  <c r="AP612" i="19"/>
  <c r="AO612" i="19"/>
  <c r="AN612" i="19"/>
  <c r="AM612" i="19"/>
  <c r="AL612" i="19"/>
  <c r="C612" i="19" s="1"/>
  <c r="AK612" i="19"/>
  <c r="AJ612" i="19"/>
  <c r="AI612" i="19"/>
  <c r="AH612" i="19"/>
  <c r="AG612" i="19"/>
  <c r="AF612" i="19"/>
  <c r="AE612" i="19"/>
  <c r="AD612" i="19"/>
  <c r="AE611" i="19"/>
  <c r="AD611" i="19"/>
  <c r="AS610" i="19"/>
  <c r="AR610" i="19"/>
  <c r="AQ610" i="19"/>
  <c r="AP610" i="19"/>
  <c r="AO610" i="19"/>
  <c r="AN610" i="19"/>
  <c r="AM610" i="19"/>
  <c r="AL610" i="19"/>
  <c r="C610" i="19" s="1"/>
  <c r="AK610" i="19"/>
  <c r="AJ610" i="19"/>
  <c r="AI610" i="19"/>
  <c r="AH610" i="19"/>
  <c r="AG610" i="19"/>
  <c r="AF610" i="19"/>
  <c r="AE610" i="19"/>
  <c r="AD610" i="19"/>
  <c r="AE609" i="19"/>
  <c r="AD609" i="19"/>
  <c r="AS608" i="19"/>
  <c r="AR608" i="19"/>
  <c r="AQ608" i="19"/>
  <c r="AP608" i="19"/>
  <c r="AO608" i="19"/>
  <c r="AN608" i="19"/>
  <c r="AM608" i="19"/>
  <c r="AL608" i="19"/>
  <c r="C608" i="19" s="1"/>
  <c r="AK608" i="19"/>
  <c r="AJ608" i="19"/>
  <c r="AI608" i="19"/>
  <c r="AH608" i="19"/>
  <c r="AG608" i="19"/>
  <c r="AF608" i="19"/>
  <c r="AE608" i="19"/>
  <c r="AD608" i="19"/>
  <c r="AE607" i="19"/>
  <c r="AD607" i="19"/>
  <c r="AS606" i="19"/>
  <c r="AR606" i="19"/>
  <c r="AQ606" i="19"/>
  <c r="AP606" i="19"/>
  <c r="AO606" i="19"/>
  <c r="AN606" i="19"/>
  <c r="AM606" i="19"/>
  <c r="C606" i="19" s="1"/>
  <c r="AL606" i="19"/>
  <c r="AK606" i="19"/>
  <c r="AD606" i="19"/>
  <c r="AE605" i="19"/>
  <c r="AD605" i="19"/>
  <c r="AS604" i="19"/>
  <c r="AR604" i="19"/>
  <c r="AQ604" i="19"/>
  <c r="AP604" i="19"/>
  <c r="AO604" i="19"/>
  <c r="AN604" i="19"/>
  <c r="AM604" i="19"/>
  <c r="AL604" i="19"/>
  <c r="C604" i="19" s="1"/>
  <c r="AK604" i="19"/>
  <c r="AJ604" i="19"/>
  <c r="AI604" i="19"/>
  <c r="AH604" i="19"/>
  <c r="AG604" i="19"/>
  <c r="AF604" i="19"/>
  <c r="AE604" i="19"/>
  <c r="AD604" i="19"/>
  <c r="AS603" i="19"/>
  <c r="AR603" i="19"/>
  <c r="AQ603" i="19"/>
  <c r="AP603" i="19"/>
  <c r="AO603" i="19"/>
  <c r="AN603" i="19"/>
  <c r="AM603" i="19"/>
  <c r="AL603" i="19"/>
  <c r="AK603" i="19"/>
  <c r="AJ603" i="19"/>
  <c r="AI603" i="19"/>
  <c r="AH603" i="19"/>
  <c r="AG603" i="19"/>
  <c r="AF603" i="19"/>
  <c r="AE603" i="19"/>
  <c r="AD603" i="19"/>
  <c r="C603" i="19"/>
  <c r="AS602" i="19"/>
  <c r="AR602" i="19"/>
  <c r="AQ602" i="19"/>
  <c r="AP602" i="19"/>
  <c r="AO602" i="19"/>
  <c r="AN602" i="19"/>
  <c r="AM602" i="19"/>
  <c r="AL602" i="19"/>
  <c r="C602" i="19" s="1"/>
  <c r="AK602" i="19"/>
  <c r="AJ602" i="19"/>
  <c r="AI602" i="19"/>
  <c r="AH602" i="19"/>
  <c r="AG602" i="19"/>
  <c r="AF602" i="19"/>
  <c r="AE602" i="19"/>
  <c r="AD602" i="19"/>
  <c r="AS601" i="19"/>
  <c r="AR601" i="19"/>
  <c r="AQ601" i="19"/>
  <c r="AP601" i="19"/>
  <c r="AO601" i="19"/>
  <c r="AN601" i="19"/>
  <c r="AM601" i="19"/>
  <c r="C601" i="19" s="1"/>
  <c r="AL601" i="19"/>
  <c r="AK601" i="19"/>
  <c r="AJ601" i="19"/>
  <c r="AI601" i="19"/>
  <c r="AH601" i="19"/>
  <c r="AG601" i="19"/>
  <c r="AF601" i="19"/>
  <c r="AE601" i="19"/>
  <c r="AD601" i="19"/>
  <c r="AS600" i="19"/>
  <c r="AR600" i="19"/>
  <c r="AQ600" i="19"/>
  <c r="AP600" i="19"/>
  <c r="AO600" i="19"/>
  <c r="AN600" i="19"/>
  <c r="C600" i="19" s="1"/>
  <c r="D30" i="22" s="1"/>
  <c r="H30" i="22" s="1"/>
  <c r="AM600" i="19"/>
  <c r="AL600" i="19"/>
  <c r="AK600" i="19"/>
  <c r="AJ600" i="19"/>
  <c r="AI600" i="19"/>
  <c r="AH600" i="19"/>
  <c r="AG600" i="19"/>
  <c r="AF600" i="19"/>
  <c r="AE600" i="19"/>
  <c r="AD600" i="19"/>
  <c r="AS599" i="19"/>
  <c r="AR599" i="19"/>
  <c r="AQ599" i="19"/>
  <c r="AP599" i="19"/>
  <c r="AO599" i="19"/>
  <c r="AN599" i="19"/>
  <c r="AM599" i="19"/>
  <c r="AL599" i="19"/>
  <c r="C599" i="19" s="1"/>
  <c r="AK599" i="19"/>
  <c r="AJ599" i="19"/>
  <c r="AI599" i="19"/>
  <c r="AH599" i="19"/>
  <c r="AG599" i="19"/>
  <c r="AF599" i="19"/>
  <c r="AS598" i="19"/>
  <c r="AR598" i="19"/>
  <c r="AQ598" i="19"/>
  <c r="AP598" i="19"/>
  <c r="AO598" i="19"/>
  <c r="AN598" i="19"/>
  <c r="C598" i="19" s="1"/>
  <c r="AM598" i="19"/>
  <c r="AL598" i="19"/>
  <c r="AK598" i="19"/>
  <c r="AJ598" i="19"/>
  <c r="AI598" i="19"/>
  <c r="AH598" i="19"/>
  <c r="AG598" i="19"/>
  <c r="AF598" i="19"/>
  <c r="AE598" i="19"/>
  <c r="AD598" i="19"/>
  <c r="AS597" i="19"/>
  <c r="AR597" i="19"/>
  <c r="AQ597" i="19"/>
  <c r="AN597" i="19"/>
  <c r="AM597" i="19"/>
  <c r="C597" i="19" s="1"/>
  <c r="E17" i="28" s="1"/>
  <c r="J17" i="28" s="1"/>
  <c r="N17" i="28" s="1"/>
  <c r="R17" i="28" s="1"/>
  <c r="V17" i="28" s="1"/>
  <c r="Z17" i="28" s="1"/>
  <c r="AL597" i="19"/>
  <c r="AK597" i="19"/>
  <c r="AM596" i="19"/>
  <c r="AL596" i="19"/>
  <c r="C596" i="19" s="1"/>
  <c r="AK596" i="19"/>
  <c r="AJ596" i="19"/>
  <c r="AI596" i="19"/>
  <c r="AH596" i="19"/>
  <c r="AG596" i="19"/>
  <c r="AF596" i="19"/>
  <c r="AE596" i="19"/>
  <c r="AD596" i="19"/>
  <c r="AS595" i="19"/>
  <c r="AR595" i="19"/>
  <c r="AQ595" i="19"/>
  <c r="AP595" i="19"/>
  <c r="AO595" i="19"/>
  <c r="AN595" i="19"/>
  <c r="AM595" i="19"/>
  <c r="AL595" i="19"/>
  <c r="C595" i="19" s="1"/>
  <c r="E80" i="26" s="1"/>
  <c r="J80" i="26" s="1"/>
  <c r="N80" i="26" s="1"/>
  <c r="R80" i="26" s="1"/>
  <c r="V80" i="26" s="1"/>
  <c r="Z80" i="26" s="1"/>
  <c r="AK595" i="19"/>
  <c r="AJ595" i="19"/>
  <c r="AI595" i="19"/>
  <c r="AH595" i="19"/>
  <c r="AG595" i="19"/>
  <c r="AF595" i="19"/>
  <c r="AE595" i="19"/>
  <c r="AD595" i="19"/>
  <c r="AS594" i="19"/>
  <c r="AR594" i="19"/>
  <c r="AQ594" i="19"/>
  <c r="AP594" i="19"/>
  <c r="AO594" i="19"/>
  <c r="AN594" i="19"/>
  <c r="AM594" i="19"/>
  <c r="AL594" i="19"/>
  <c r="AK594" i="19"/>
  <c r="AJ594" i="19"/>
  <c r="AI594" i="19"/>
  <c r="AH594" i="19"/>
  <c r="AG594" i="19"/>
  <c r="AF594" i="19"/>
  <c r="AE594" i="19"/>
  <c r="AD594" i="19"/>
  <c r="C594" i="19"/>
  <c r="E79" i="26" s="1"/>
  <c r="J79" i="26" s="1"/>
  <c r="N79" i="26" s="1"/>
  <c r="R79" i="26" s="1"/>
  <c r="V79" i="26" s="1"/>
  <c r="Z79" i="26" s="1"/>
  <c r="AS593" i="19"/>
  <c r="AR593" i="19"/>
  <c r="AQ593" i="19"/>
  <c r="AP593" i="19"/>
  <c r="AO593" i="19"/>
  <c r="AN593" i="19"/>
  <c r="AM593" i="19"/>
  <c r="AL593" i="19"/>
  <c r="C593" i="19" s="1"/>
  <c r="E221" i="26" s="1"/>
  <c r="J221" i="26" s="1"/>
  <c r="N221" i="26" s="1"/>
  <c r="R221" i="26" s="1"/>
  <c r="V221" i="26" s="1"/>
  <c r="Z221" i="26" s="1"/>
  <c r="AK593" i="19"/>
  <c r="AJ593" i="19"/>
  <c r="AI593" i="19"/>
  <c r="AH593" i="19"/>
  <c r="AG593" i="19"/>
  <c r="AF593" i="19"/>
  <c r="AE593" i="19"/>
  <c r="AD593" i="19"/>
  <c r="AS592" i="19"/>
  <c r="AR592" i="19"/>
  <c r="AQ592" i="19"/>
  <c r="C592" i="19" s="1"/>
  <c r="AP592" i="19"/>
  <c r="AO592" i="19"/>
  <c r="AN592" i="19"/>
  <c r="AH592" i="19"/>
  <c r="AG592" i="19"/>
  <c r="AF592" i="19"/>
  <c r="AE592" i="19"/>
  <c r="AD592" i="19"/>
  <c r="AS591" i="19"/>
  <c r="AR591" i="19"/>
  <c r="AQ591" i="19"/>
  <c r="AP591" i="19"/>
  <c r="AO591" i="19"/>
  <c r="AN591" i="19"/>
  <c r="AM591" i="19"/>
  <c r="AL591" i="19"/>
  <c r="C591" i="19" s="1"/>
  <c r="E171" i="26" s="1"/>
  <c r="J171" i="26" s="1"/>
  <c r="AK591" i="19"/>
  <c r="AG591" i="19"/>
  <c r="AF591" i="19"/>
  <c r="AE591" i="19"/>
  <c r="AD591" i="19"/>
  <c r="AS590" i="19"/>
  <c r="AR590" i="19"/>
  <c r="AQ590" i="19"/>
  <c r="AP590" i="19"/>
  <c r="AO590" i="19"/>
  <c r="AN590" i="19"/>
  <c r="AM590" i="19"/>
  <c r="C590" i="19" s="1"/>
  <c r="AL590" i="19"/>
  <c r="AK590" i="19"/>
  <c r="AJ590" i="19"/>
  <c r="AI590" i="19"/>
  <c r="AH590" i="19"/>
  <c r="AG590" i="19"/>
  <c r="AF590" i="19"/>
  <c r="AE590" i="19"/>
  <c r="AD590" i="19"/>
  <c r="AS589" i="19"/>
  <c r="AR589" i="19"/>
  <c r="AQ589" i="19"/>
  <c r="AP589" i="19"/>
  <c r="AO589" i="19"/>
  <c r="AN589" i="19"/>
  <c r="AM589" i="19"/>
  <c r="AL589" i="19"/>
  <c r="C589" i="19" s="1"/>
  <c r="E289" i="26" s="1"/>
  <c r="J289" i="26" s="1"/>
  <c r="N289" i="26" s="1"/>
  <c r="R289" i="26" s="1"/>
  <c r="V289" i="26" s="1"/>
  <c r="Z289" i="26" s="1"/>
  <c r="AK589" i="19"/>
  <c r="AJ589" i="19"/>
  <c r="AI589" i="19"/>
  <c r="AH589" i="19"/>
  <c r="AG589" i="19"/>
  <c r="AF589" i="19"/>
  <c r="AE589" i="19"/>
  <c r="AD589" i="19"/>
  <c r="AS588" i="19"/>
  <c r="AR588" i="19"/>
  <c r="AQ588" i="19"/>
  <c r="AP588" i="19"/>
  <c r="AO588" i="19"/>
  <c r="AN588" i="19"/>
  <c r="AM588" i="19"/>
  <c r="AL588" i="19"/>
  <c r="C588" i="19" s="1"/>
  <c r="E143" i="26" s="1"/>
  <c r="J143" i="26" s="1"/>
  <c r="N143" i="26" s="1"/>
  <c r="R143" i="26" s="1"/>
  <c r="V143" i="26" s="1"/>
  <c r="Z143" i="26" s="1"/>
  <c r="AK588" i="19"/>
  <c r="AJ588" i="19"/>
  <c r="AI588" i="19"/>
  <c r="AH588" i="19"/>
  <c r="AG588" i="19"/>
  <c r="AF588" i="19"/>
  <c r="AE588" i="19"/>
  <c r="AD588" i="19"/>
  <c r="AS587" i="19"/>
  <c r="AR587" i="19"/>
  <c r="AQ587" i="19"/>
  <c r="AP587" i="19"/>
  <c r="AO587" i="19"/>
  <c r="AN587" i="19"/>
  <c r="AM587" i="19"/>
  <c r="AL587" i="19"/>
  <c r="C587" i="19" s="1"/>
  <c r="E109" i="26" s="1"/>
  <c r="J109" i="26" s="1"/>
  <c r="N109" i="26" s="1"/>
  <c r="R109" i="26" s="1"/>
  <c r="V109" i="26" s="1"/>
  <c r="Z109" i="26" s="1"/>
  <c r="AK587" i="19"/>
  <c r="AJ587" i="19"/>
  <c r="AI587" i="19"/>
  <c r="AH587" i="19"/>
  <c r="AG587" i="19"/>
  <c r="AF587" i="19"/>
  <c r="AE587" i="19"/>
  <c r="AD587" i="19"/>
  <c r="AS586" i="19"/>
  <c r="AR586" i="19"/>
  <c r="AQ586" i="19"/>
  <c r="AP586" i="19"/>
  <c r="AO586" i="19"/>
  <c r="AN586" i="19"/>
  <c r="C586" i="19" s="1"/>
  <c r="E24" i="26" s="1"/>
  <c r="J24" i="26" s="1"/>
  <c r="N24" i="26" s="1"/>
  <c r="R24" i="26" s="1"/>
  <c r="V24" i="26" s="1"/>
  <c r="Z24" i="26" s="1"/>
  <c r="AM586" i="19"/>
  <c r="AL586" i="19"/>
  <c r="AK586" i="19"/>
  <c r="AF586" i="19"/>
  <c r="AE586" i="19"/>
  <c r="AD586" i="19"/>
  <c r="AS585" i="19"/>
  <c r="AR585" i="19"/>
  <c r="AQ585" i="19"/>
  <c r="AP585" i="19"/>
  <c r="AO585" i="19"/>
  <c r="C585" i="19" s="1"/>
  <c r="E121" i="26" s="1"/>
  <c r="J121" i="26" s="1"/>
  <c r="N121" i="26" s="1"/>
  <c r="R121" i="26" s="1"/>
  <c r="V121" i="26" s="1"/>
  <c r="Z121" i="26" s="1"/>
  <c r="AN585" i="19"/>
  <c r="AM585" i="19"/>
  <c r="AL585" i="19"/>
  <c r="AK585" i="19"/>
  <c r="AJ585" i="19"/>
  <c r="AI585" i="19"/>
  <c r="AH585" i="19"/>
  <c r="AG585" i="19"/>
  <c r="AF585" i="19"/>
  <c r="AE585" i="19"/>
  <c r="AD585" i="19"/>
  <c r="AS584" i="19"/>
  <c r="AR584" i="19"/>
  <c r="AQ584" i="19"/>
  <c r="AP584" i="19"/>
  <c r="AO584" i="19"/>
  <c r="AN584" i="19"/>
  <c r="AM584" i="19"/>
  <c r="AL584" i="19"/>
  <c r="C584" i="19" s="1"/>
  <c r="E105" i="26" s="1"/>
  <c r="J105" i="26" s="1"/>
  <c r="N105" i="26" s="1"/>
  <c r="R105" i="26" s="1"/>
  <c r="V105" i="26" s="1"/>
  <c r="Z105" i="26" s="1"/>
  <c r="AK584" i="19"/>
  <c r="AJ584" i="19"/>
  <c r="AI584" i="19"/>
  <c r="AH584" i="19"/>
  <c r="AG584" i="19"/>
  <c r="AF584" i="19"/>
  <c r="AE584" i="19"/>
  <c r="AD584" i="19"/>
  <c r="AS583" i="19"/>
  <c r="AR583" i="19"/>
  <c r="AQ583" i="19"/>
  <c r="AP583" i="19"/>
  <c r="AO583" i="19"/>
  <c r="AN583" i="19"/>
  <c r="AM583" i="19"/>
  <c r="AL583" i="19"/>
  <c r="C583" i="19" s="1"/>
  <c r="E14" i="26" s="1"/>
  <c r="J14" i="26" s="1"/>
  <c r="N14" i="26" s="1"/>
  <c r="R14" i="26" s="1"/>
  <c r="V14" i="26" s="1"/>
  <c r="Z14" i="26" s="1"/>
  <c r="AK583" i="19"/>
  <c r="AJ583" i="19"/>
  <c r="AI583" i="19"/>
  <c r="AH583" i="19"/>
  <c r="AG583" i="19"/>
  <c r="AF583" i="19"/>
  <c r="AE583" i="19"/>
  <c r="AD583" i="19"/>
  <c r="AS582" i="19"/>
  <c r="AR582" i="19"/>
  <c r="AQ582" i="19"/>
  <c r="AP582" i="19"/>
  <c r="AO582" i="19"/>
  <c r="AN582" i="19"/>
  <c r="C582" i="19" s="1"/>
  <c r="E41" i="26" s="1"/>
  <c r="J41" i="26" s="1"/>
  <c r="N41" i="26" s="1"/>
  <c r="R41" i="26" s="1"/>
  <c r="V41" i="26" s="1"/>
  <c r="Z41" i="26" s="1"/>
  <c r="AM582" i="19"/>
  <c r="AL582" i="19"/>
  <c r="AK582" i="19"/>
  <c r="AJ582" i="19"/>
  <c r="AI582" i="19"/>
  <c r="AH582" i="19"/>
  <c r="AG582" i="19"/>
  <c r="AF582" i="19"/>
  <c r="AE582" i="19"/>
  <c r="AD582" i="19"/>
  <c r="AS581" i="19"/>
  <c r="AR581" i="19"/>
  <c r="AQ581" i="19"/>
  <c r="AP581" i="19"/>
  <c r="AO581" i="19"/>
  <c r="AN581" i="19"/>
  <c r="AM581" i="19"/>
  <c r="AL581" i="19"/>
  <c r="AK581" i="19"/>
  <c r="AJ581" i="19"/>
  <c r="AI581" i="19"/>
  <c r="AH581" i="19"/>
  <c r="AG581" i="19"/>
  <c r="AF581" i="19"/>
  <c r="AE581" i="19"/>
  <c r="AD581" i="19"/>
  <c r="C581" i="19"/>
  <c r="E26" i="26" s="1"/>
  <c r="J26" i="26" s="1"/>
  <c r="N26" i="26" s="1"/>
  <c r="R26" i="26" s="1"/>
  <c r="V26" i="26" s="1"/>
  <c r="Z26" i="26" s="1"/>
  <c r="AS580" i="19"/>
  <c r="AR580" i="19"/>
  <c r="AQ580" i="19"/>
  <c r="AP580" i="19"/>
  <c r="AO580" i="19"/>
  <c r="AN580" i="19"/>
  <c r="AM580" i="19"/>
  <c r="AL580" i="19"/>
  <c r="C580" i="19" s="1"/>
  <c r="E25" i="26" s="1"/>
  <c r="J25" i="26" s="1"/>
  <c r="AK580" i="19"/>
  <c r="AJ580" i="19"/>
  <c r="AI580" i="19"/>
  <c r="AH580" i="19"/>
  <c r="AG580" i="19"/>
  <c r="AF580" i="19"/>
  <c r="AE580" i="19"/>
  <c r="AD580" i="19"/>
  <c r="AS579" i="19"/>
  <c r="AR579" i="19"/>
  <c r="AQ579" i="19"/>
  <c r="AP579" i="19"/>
  <c r="AO579" i="19"/>
  <c r="AN579" i="19"/>
  <c r="AM579" i="19"/>
  <c r="AL579" i="19"/>
  <c r="C579" i="19" s="1"/>
  <c r="E145" i="26" s="1"/>
  <c r="J145" i="26" s="1"/>
  <c r="N145" i="26" s="1"/>
  <c r="R145" i="26" s="1"/>
  <c r="V145" i="26" s="1"/>
  <c r="Z145" i="26" s="1"/>
  <c r="AK579" i="19"/>
  <c r="AJ579" i="19"/>
  <c r="AI579" i="19"/>
  <c r="AH579" i="19"/>
  <c r="AG579" i="19"/>
  <c r="AF579" i="19"/>
  <c r="AE579" i="19"/>
  <c r="AD579" i="19"/>
  <c r="AP578" i="19"/>
  <c r="AO578" i="19"/>
  <c r="AN578" i="19"/>
  <c r="AM578" i="19"/>
  <c r="AL578" i="19"/>
  <c r="AK578" i="19"/>
  <c r="AJ578" i="19"/>
  <c r="AI578" i="19"/>
  <c r="AH578" i="19"/>
  <c r="AG578" i="19"/>
  <c r="AF578" i="19"/>
  <c r="AE578" i="19"/>
  <c r="AD578" i="19"/>
  <c r="C578" i="19"/>
  <c r="E169" i="26" s="1"/>
  <c r="J169" i="26" s="1"/>
  <c r="AS577" i="19"/>
  <c r="AR577" i="19"/>
  <c r="AP577" i="19"/>
  <c r="C577" i="19" s="1"/>
  <c r="E162" i="26" s="1"/>
  <c r="J162" i="26" s="1"/>
  <c r="N162" i="26" s="1"/>
  <c r="R162" i="26" s="1"/>
  <c r="V162" i="26" s="1"/>
  <c r="Z162" i="26" s="1"/>
  <c r="AI577" i="19"/>
  <c r="AH577" i="19"/>
  <c r="AG577" i="19"/>
  <c r="AF577" i="19"/>
  <c r="AE577" i="19"/>
  <c r="AD577" i="19"/>
  <c r="AS576" i="19"/>
  <c r="AR576" i="19"/>
  <c r="AQ576" i="19"/>
  <c r="AP576" i="19"/>
  <c r="AO576" i="19"/>
  <c r="AN576" i="19"/>
  <c r="AM576" i="19"/>
  <c r="C576" i="19" s="1"/>
  <c r="E258" i="26" s="1"/>
  <c r="J258" i="26" s="1"/>
  <c r="N258" i="26" s="1"/>
  <c r="R258" i="26" s="1"/>
  <c r="V258" i="26" s="1"/>
  <c r="Z258" i="26" s="1"/>
  <c r="AL576" i="19"/>
  <c r="AK576" i="19"/>
  <c r="AJ576" i="19"/>
  <c r="AI576" i="19"/>
  <c r="AH576" i="19"/>
  <c r="AG576" i="19"/>
  <c r="AF576" i="19"/>
  <c r="AE576" i="19"/>
  <c r="AD576" i="19"/>
  <c r="AQ575" i="19"/>
  <c r="AP575" i="19"/>
  <c r="AO575" i="19"/>
  <c r="AN575" i="19"/>
  <c r="AM575" i="19"/>
  <c r="C575" i="19" s="1"/>
  <c r="E210" i="26" s="1"/>
  <c r="J210" i="26" s="1"/>
  <c r="N210" i="26" s="1"/>
  <c r="R210" i="26" s="1"/>
  <c r="V210" i="26" s="1"/>
  <c r="Z210" i="26" s="1"/>
  <c r="AL575" i="19"/>
  <c r="AK575" i="19"/>
  <c r="AJ575" i="19"/>
  <c r="AI575" i="19"/>
  <c r="AH575" i="19"/>
  <c r="AG575" i="19"/>
  <c r="AD575" i="19"/>
  <c r="AS574" i="19"/>
  <c r="AR574" i="19"/>
  <c r="AQ574" i="19"/>
  <c r="AP574" i="19"/>
  <c r="AO574" i="19"/>
  <c r="AN574" i="19"/>
  <c r="AM574" i="19"/>
  <c r="AL574" i="19"/>
  <c r="C574" i="19" s="1"/>
  <c r="D14" i="22" s="1"/>
  <c r="H14" i="22" s="1"/>
  <c r="L14" i="22" s="1"/>
  <c r="P14" i="22" s="1"/>
  <c r="T14" i="22" s="1"/>
  <c r="AK574" i="19"/>
  <c r="AJ574" i="19"/>
  <c r="AI574" i="19"/>
  <c r="AH574" i="19"/>
  <c r="AG574" i="19"/>
  <c r="AF574" i="19"/>
  <c r="AS573" i="19"/>
  <c r="C573" i="19" s="1"/>
  <c r="D22" i="23" s="1"/>
  <c r="I22" i="23" s="1"/>
  <c r="M22" i="23" s="1"/>
  <c r="Q22" i="23" s="1"/>
  <c r="U22" i="23" s="1"/>
  <c r="Y22" i="23" s="1"/>
  <c r="AR573" i="19"/>
  <c r="AQ573" i="19"/>
  <c r="AP573" i="19"/>
  <c r="AO573" i="19"/>
  <c r="AN573" i="19"/>
  <c r="AM573" i="19"/>
  <c r="AL573" i="19"/>
  <c r="AK573" i="19"/>
  <c r="AJ573" i="19"/>
  <c r="AI573" i="19"/>
  <c r="AH573" i="19"/>
  <c r="AG573" i="19"/>
  <c r="AF573" i="19"/>
  <c r="AE573" i="19"/>
  <c r="AD573" i="19"/>
  <c r="AS572" i="19"/>
  <c r="AR572" i="19"/>
  <c r="AQ572" i="19"/>
  <c r="AP572" i="19"/>
  <c r="AO572" i="19"/>
  <c r="AN572" i="19"/>
  <c r="AM572" i="19"/>
  <c r="AL572" i="19"/>
  <c r="C572" i="19" s="1"/>
  <c r="D16" i="22" s="1"/>
  <c r="H16" i="22" s="1"/>
  <c r="L16" i="22" s="1"/>
  <c r="P16" i="22" s="1"/>
  <c r="T16" i="22" s="1"/>
  <c r="AK572" i="19"/>
  <c r="AJ572" i="19"/>
  <c r="AI572" i="19"/>
  <c r="AH572" i="19"/>
  <c r="AG572" i="19"/>
  <c r="AF572" i="19"/>
  <c r="AE572" i="19"/>
  <c r="AD572" i="19"/>
  <c r="AS571" i="19"/>
  <c r="AR571" i="19"/>
  <c r="AQ571" i="19"/>
  <c r="AP571" i="19"/>
  <c r="AO571" i="19"/>
  <c r="AN571" i="19"/>
  <c r="AM571" i="19"/>
  <c r="AL571" i="19"/>
  <c r="C571" i="19" s="1"/>
  <c r="D35" i="22" s="1"/>
  <c r="H35" i="22" s="1"/>
  <c r="L35" i="22" s="1"/>
  <c r="P35" i="22" s="1"/>
  <c r="T35" i="22" s="1"/>
  <c r="AK571" i="19"/>
  <c r="AJ571" i="19"/>
  <c r="AI571" i="19"/>
  <c r="AH571" i="19"/>
  <c r="AG571" i="19"/>
  <c r="AF571" i="19"/>
  <c r="AE571" i="19"/>
  <c r="AD571" i="19"/>
  <c r="AS570" i="19"/>
  <c r="AR570" i="19"/>
  <c r="AQ570" i="19"/>
  <c r="AP570" i="19"/>
  <c r="AO570" i="19"/>
  <c r="AN570" i="19"/>
  <c r="AM570" i="19"/>
  <c r="C570" i="19" s="1"/>
  <c r="D29" i="22" s="1"/>
  <c r="H29" i="22" s="1"/>
  <c r="L29" i="22" s="1"/>
  <c r="P29" i="22" s="1"/>
  <c r="T29" i="22" s="1"/>
  <c r="AL570" i="19"/>
  <c r="AK570" i="19"/>
  <c r="AJ570" i="19"/>
  <c r="AI570" i="19"/>
  <c r="AH570" i="19"/>
  <c r="AG570" i="19"/>
  <c r="AF570" i="19"/>
  <c r="AE570" i="19"/>
  <c r="AD570" i="19"/>
  <c r="AS569" i="19"/>
  <c r="AR569" i="19"/>
  <c r="AQ569" i="19"/>
  <c r="AP569" i="19"/>
  <c r="AO569" i="19"/>
  <c r="C569" i="19" s="1"/>
  <c r="E28" i="26" s="1"/>
  <c r="J28" i="26" s="1"/>
  <c r="N28" i="26" s="1"/>
  <c r="R28" i="26" s="1"/>
  <c r="V28" i="26" s="1"/>
  <c r="Z28" i="26" s="1"/>
  <c r="AN569" i="19"/>
  <c r="AM569" i="19"/>
  <c r="AL569" i="19"/>
  <c r="AK569" i="19"/>
  <c r="AJ569" i="19"/>
  <c r="AI569" i="19"/>
  <c r="AH569" i="19"/>
  <c r="AG569" i="19"/>
  <c r="AF569" i="19"/>
  <c r="AE569" i="19"/>
  <c r="AD569" i="19"/>
  <c r="AS568" i="19"/>
  <c r="AR568" i="19"/>
  <c r="AQ568" i="19"/>
  <c r="AP568" i="19"/>
  <c r="AO568" i="19"/>
  <c r="AN568" i="19"/>
  <c r="AM568" i="19"/>
  <c r="AL568" i="19"/>
  <c r="C568" i="19" s="1"/>
  <c r="E66" i="26" s="1"/>
  <c r="J66" i="26" s="1"/>
  <c r="N66" i="26" s="1"/>
  <c r="R66" i="26" s="1"/>
  <c r="V66" i="26" s="1"/>
  <c r="Z66" i="26" s="1"/>
  <c r="AK568" i="19"/>
  <c r="AJ568" i="19"/>
  <c r="AI568" i="19"/>
  <c r="AH568" i="19"/>
  <c r="AG568" i="19"/>
  <c r="AF568" i="19"/>
  <c r="AE568" i="19"/>
  <c r="AD568" i="19"/>
  <c r="AS567" i="19"/>
  <c r="AR567" i="19"/>
  <c r="AQ567" i="19"/>
  <c r="C567" i="19" s="1"/>
  <c r="E62" i="26" s="1"/>
  <c r="J62" i="26" s="1"/>
  <c r="N62" i="26" s="1"/>
  <c r="R62" i="26" s="1"/>
  <c r="V62" i="26" s="1"/>
  <c r="Z62" i="26" s="1"/>
  <c r="AP567" i="19"/>
  <c r="AO567" i="19"/>
  <c r="AN567" i="19"/>
  <c r="AM567" i="19"/>
  <c r="AL567" i="19"/>
  <c r="AK567" i="19"/>
  <c r="AJ567" i="19"/>
  <c r="AI567" i="19"/>
  <c r="AH567" i="19"/>
  <c r="AG567" i="19"/>
  <c r="AF567" i="19"/>
  <c r="AE567" i="19"/>
  <c r="AD567" i="19"/>
  <c r="AS566" i="19"/>
  <c r="AR566" i="19"/>
  <c r="AQ566" i="19"/>
  <c r="AP566" i="19"/>
  <c r="AO566" i="19"/>
  <c r="AN566" i="19"/>
  <c r="AM566" i="19"/>
  <c r="AL566" i="19"/>
  <c r="C566" i="19" s="1"/>
  <c r="D39" i="22" s="1"/>
  <c r="H39" i="22" s="1"/>
  <c r="L39" i="22" s="1"/>
  <c r="P39" i="22" s="1"/>
  <c r="T39" i="22" s="1"/>
  <c r="AK566" i="19"/>
  <c r="AJ566" i="19"/>
  <c r="AI566" i="19"/>
  <c r="AH566" i="19"/>
  <c r="AG566" i="19"/>
  <c r="AF566" i="19"/>
  <c r="AE566" i="19"/>
  <c r="AD566" i="19"/>
  <c r="AS565" i="19"/>
  <c r="AR565" i="19"/>
  <c r="AQ565" i="19"/>
  <c r="AP565" i="19"/>
  <c r="AO565" i="19"/>
  <c r="AN565" i="19"/>
  <c r="AM565" i="19"/>
  <c r="C565" i="19" s="1"/>
  <c r="D60" i="22" s="1"/>
  <c r="H60" i="22" s="1"/>
  <c r="L60" i="22" s="1"/>
  <c r="P60" i="22" s="1"/>
  <c r="T60" i="22" s="1"/>
  <c r="AL565" i="19"/>
  <c r="AK565" i="19"/>
  <c r="AJ565" i="19"/>
  <c r="AI565" i="19"/>
  <c r="AH565" i="19"/>
  <c r="AG565" i="19"/>
  <c r="AE565" i="19"/>
  <c r="AD565" i="19"/>
  <c r="AS564" i="19"/>
  <c r="AR564" i="19"/>
  <c r="AQ564" i="19"/>
  <c r="AP564" i="19"/>
  <c r="AO564" i="19"/>
  <c r="AN564" i="19"/>
  <c r="AM564" i="19"/>
  <c r="AL564" i="19"/>
  <c r="AK564" i="19"/>
  <c r="AJ564" i="19"/>
  <c r="AI564" i="19"/>
  <c r="AH564" i="19"/>
  <c r="AG564" i="19"/>
  <c r="AF564" i="19"/>
  <c r="AE564" i="19"/>
  <c r="AD564" i="19"/>
  <c r="C564" i="19"/>
  <c r="D45" i="22" s="1"/>
  <c r="H45" i="22" s="1"/>
  <c r="L45" i="22" s="1"/>
  <c r="P45" i="22" s="1"/>
  <c r="T45" i="22" s="1"/>
  <c r="AS563" i="19"/>
  <c r="AR563" i="19"/>
  <c r="AQ563" i="19"/>
  <c r="AP563" i="19"/>
  <c r="AO563" i="19"/>
  <c r="AN563" i="19"/>
  <c r="AM563" i="19"/>
  <c r="AL563" i="19"/>
  <c r="C563" i="19" s="1"/>
  <c r="D27" i="22" s="1"/>
  <c r="H27" i="22" s="1"/>
  <c r="L27" i="22" s="1"/>
  <c r="P27" i="22" s="1"/>
  <c r="T27" i="22" s="1"/>
  <c r="AK563" i="19"/>
  <c r="AJ563" i="19"/>
  <c r="AI563" i="19"/>
  <c r="AH563" i="19"/>
  <c r="AG563" i="19"/>
  <c r="AF563" i="19"/>
  <c r="AE563" i="19"/>
  <c r="AD563" i="19"/>
  <c r="AS562" i="19"/>
  <c r="AR562" i="19"/>
  <c r="AQ562" i="19"/>
  <c r="AP562" i="19"/>
  <c r="AO562" i="19"/>
  <c r="AN562" i="19"/>
  <c r="AM562" i="19"/>
  <c r="AL562" i="19"/>
  <c r="C562" i="19" s="1"/>
  <c r="D41" i="22" s="1"/>
  <c r="H41" i="22" s="1"/>
  <c r="AK562" i="19"/>
  <c r="AJ562" i="19"/>
  <c r="AI562" i="19"/>
  <c r="AH562" i="19"/>
  <c r="AG562" i="19"/>
  <c r="AF562" i="19"/>
  <c r="AE562" i="19"/>
  <c r="AD562" i="19"/>
  <c r="AS561" i="19"/>
  <c r="AR561" i="19"/>
  <c r="AQ561" i="19"/>
  <c r="AP561" i="19"/>
  <c r="AO561" i="19"/>
  <c r="AN561" i="19"/>
  <c r="AM561" i="19"/>
  <c r="C561" i="19" s="1"/>
  <c r="D23" i="22" s="1"/>
  <c r="H23" i="22" s="1"/>
  <c r="L23" i="22" s="1"/>
  <c r="P23" i="22" s="1"/>
  <c r="T23" i="22" s="1"/>
  <c r="AL561" i="19"/>
  <c r="AK561" i="19"/>
  <c r="AJ561" i="19"/>
  <c r="AI561" i="19"/>
  <c r="AH561" i="19"/>
  <c r="AG561" i="19"/>
  <c r="AF561" i="19"/>
  <c r="AE561" i="19"/>
  <c r="AD561" i="19"/>
  <c r="AS560" i="19"/>
  <c r="AR560" i="19"/>
  <c r="AQ560" i="19"/>
  <c r="AP560" i="19"/>
  <c r="AO560" i="19"/>
  <c r="C560" i="19" s="1"/>
  <c r="D59" i="22" s="1"/>
  <c r="H59" i="22" s="1"/>
  <c r="L59" i="22" s="1"/>
  <c r="P59" i="22" s="1"/>
  <c r="T59" i="22" s="1"/>
  <c r="AN560" i="19"/>
  <c r="AM560" i="19"/>
  <c r="AL560" i="19"/>
  <c r="AK560" i="19"/>
  <c r="AJ560" i="19"/>
  <c r="AI560" i="19"/>
  <c r="AH560" i="19"/>
  <c r="AG560" i="19"/>
  <c r="AF560" i="19"/>
  <c r="AE560" i="19"/>
  <c r="AD560" i="19"/>
  <c r="AS559" i="19"/>
  <c r="AR559" i="19"/>
  <c r="AQ559" i="19"/>
  <c r="AP559" i="19"/>
  <c r="AO559" i="19"/>
  <c r="AN559" i="19"/>
  <c r="AM559" i="19"/>
  <c r="AL559" i="19"/>
  <c r="C559" i="19" s="1"/>
  <c r="D15" i="21" s="1"/>
  <c r="H15" i="21" s="1"/>
  <c r="L15" i="21" s="1"/>
  <c r="P15" i="21" s="1"/>
  <c r="T15" i="21" s="1"/>
  <c r="AK559" i="19"/>
  <c r="AJ559" i="19"/>
  <c r="AI559" i="19"/>
  <c r="AH559" i="19"/>
  <c r="AG559" i="19"/>
  <c r="AF559" i="19"/>
  <c r="AE559" i="19"/>
  <c r="AD559" i="19"/>
  <c r="AS558" i="19"/>
  <c r="AR558" i="19"/>
  <c r="AQ558" i="19"/>
  <c r="AP558" i="19"/>
  <c r="C558" i="19" s="1"/>
  <c r="D22" i="21" s="1"/>
  <c r="H22" i="21" s="1"/>
  <c r="L22" i="21" s="1"/>
  <c r="P22" i="21" s="1"/>
  <c r="T22" i="21" s="1"/>
  <c r="AN558" i="19"/>
  <c r="AK558" i="19"/>
  <c r="AI558" i="19"/>
  <c r="AH558" i="19"/>
  <c r="AG558" i="19"/>
  <c r="AF558" i="19"/>
  <c r="AE558" i="19"/>
  <c r="AD558" i="19"/>
  <c r="AS557" i="19"/>
  <c r="AR557" i="19"/>
  <c r="AQ557" i="19"/>
  <c r="AP557" i="19"/>
  <c r="AO557" i="19"/>
  <c r="AN557" i="19"/>
  <c r="AM557" i="19"/>
  <c r="C557" i="19" s="1"/>
  <c r="D19" i="21" s="1"/>
  <c r="H19" i="21" s="1"/>
  <c r="L19" i="21" s="1"/>
  <c r="P19" i="21" s="1"/>
  <c r="T19" i="21" s="1"/>
  <c r="AL557" i="19"/>
  <c r="AK557" i="19"/>
  <c r="AJ557" i="19"/>
  <c r="AI557" i="19"/>
  <c r="AH557" i="19"/>
  <c r="AF557" i="19"/>
  <c r="AE557" i="19"/>
  <c r="AD557" i="19"/>
  <c r="AS556" i="19"/>
  <c r="AR556" i="19"/>
  <c r="AQ556" i="19"/>
  <c r="AP556" i="19"/>
  <c r="AO556" i="19"/>
  <c r="C556" i="19" s="1"/>
  <c r="E125" i="26" s="1"/>
  <c r="J125" i="26" s="1"/>
  <c r="N125" i="26" s="1"/>
  <c r="R125" i="26" s="1"/>
  <c r="V125" i="26" s="1"/>
  <c r="Z125" i="26" s="1"/>
  <c r="AI556" i="19"/>
  <c r="AH556" i="19"/>
  <c r="AD556" i="19"/>
  <c r="AS555" i="19"/>
  <c r="AR555" i="19"/>
  <c r="AQ555" i="19"/>
  <c r="AP555" i="19"/>
  <c r="AO555" i="19"/>
  <c r="C555" i="19" s="1"/>
  <c r="E60" i="26" s="1"/>
  <c r="J60" i="26" s="1"/>
  <c r="N60" i="26" s="1"/>
  <c r="R60" i="26" s="1"/>
  <c r="V60" i="26" s="1"/>
  <c r="Z60" i="26" s="1"/>
  <c r="AM555" i="19"/>
  <c r="AL555" i="19"/>
  <c r="AH555" i="19"/>
  <c r="AG555" i="19"/>
  <c r="AF555" i="19"/>
  <c r="AE555" i="19"/>
  <c r="AD555" i="19"/>
  <c r="AS554" i="19"/>
  <c r="AR554" i="19"/>
  <c r="AQ554" i="19"/>
  <c r="AP554" i="19"/>
  <c r="AO554" i="19"/>
  <c r="AN554" i="19"/>
  <c r="AM554" i="19"/>
  <c r="AL554" i="19"/>
  <c r="C554" i="19" s="1"/>
  <c r="D12" i="20" s="1"/>
  <c r="H12" i="20" s="1"/>
  <c r="L12" i="20" s="1"/>
  <c r="P12" i="20" s="1"/>
  <c r="T12" i="20" s="1"/>
  <c r="X12" i="20" s="1"/>
  <c r="AK554" i="19"/>
  <c r="AJ554" i="19"/>
  <c r="AI554" i="19"/>
  <c r="AH554" i="19"/>
  <c r="AG554" i="19"/>
  <c r="AF554" i="19"/>
  <c r="AE554" i="19"/>
  <c r="AD554" i="19"/>
  <c r="AS553" i="19"/>
  <c r="AR553" i="19"/>
  <c r="AQ553" i="19"/>
  <c r="AP553" i="19"/>
  <c r="AO553" i="19"/>
  <c r="AN553" i="19"/>
  <c r="AM553" i="19"/>
  <c r="C553" i="19" s="1"/>
  <c r="D10" i="21" s="1"/>
  <c r="H10" i="21" s="1"/>
  <c r="L10" i="21" s="1"/>
  <c r="P10" i="21" s="1"/>
  <c r="T10" i="21" s="1"/>
  <c r="AL553" i="19"/>
  <c r="AK553" i="19"/>
  <c r="AJ553" i="19"/>
  <c r="AG553" i="19"/>
  <c r="AF553" i="19"/>
  <c r="AE553" i="19"/>
  <c r="AD553" i="19"/>
  <c r="AS552" i="19"/>
  <c r="AR552" i="19"/>
  <c r="AQ552" i="19"/>
  <c r="AP552" i="19"/>
  <c r="AO552" i="19"/>
  <c r="AN552" i="19"/>
  <c r="AM552" i="19"/>
  <c r="AL552" i="19"/>
  <c r="C552" i="19" s="1"/>
  <c r="D20" i="22" s="1"/>
  <c r="H20" i="22" s="1"/>
  <c r="L20" i="22" s="1"/>
  <c r="P20" i="22" s="1"/>
  <c r="T20" i="22" s="1"/>
  <c r="AK552" i="19"/>
  <c r="AJ552" i="19"/>
  <c r="AI552" i="19"/>
  <c r="AH552" i="19"/>
  <c r="AG552" i="19"/>
  <c r="AF552" i="19"/>
  <c r="AE552" i="19"/>
  <c r="AD552" i="19"/>
  <c r="AS551" i="19"/>
  <c r="AR551" i="19"/>
  <c r="AQ551" i="19"/>
  <c r="AP551" i="19"/>
  <c r="AO551" i="19"/>
  <c r="AN551" i="19"/>
  <c r="AM551" i="19"/>
  <c r="AL551" i="19"/>
  <c r="C551" i="19" s="1"/>
  <c r="D9" i="22" s="1"/>
  <c r="H9" i="22" s="1"/>
  <c r="L9" i="22" s="1"/>
  <c r="P9" i="22" s="1"/>
  <c r="T9" i="22" s="1"/>
  <c r="AK551" i="19"/>
  <c r="AJ551" i="19"/>
  <c r="AI551" i="19"/>
  <c r="AH551" i="19"/>
  <c r="AG551" i="19"/>
  <c r="AF551" i="19"/>
  <c r="AE551" i="19"/>
  <c r="AD551" i="19"/>
  <c r="AS550" i="19"/>
  <c r="AR550" i="19"/>
  <c r="AQ550" i="19"/>
  <c r="AP550" i="19"/>
  <c r="AO550" i="19"/>
  <c r="AN550" i="19"/>
  <c r="AM550" i="19"/>
  <c r="AL550" i="19"/>
  <c r="C550" i="19" s="1"/>
  <c r="D16" i="23" s="1"/>
  <c r="I16" i="23" s="1"/>
  <c r="AK550" i="19"/>
  <c r="AJ550" i="19"/>
  <c r="AI550" i="19"/>
  <c r="AH550" i="19"/>
  <c r="AG550" i="19"/>
  <c r="AF550" i="19"/>
  <c r="AE550" i="19"/>
  <c r="AD550" i="19"/>
  <c r="AK548" i="19"/>
  <c r="AJ548" i="19"/>
  <c r="AI548" i="19"/>
  <c r="AH548" i="19"/>
  <c r="AG548" i="19"/>
  <c r="AF548" i="19"/>
  <c r="AE548" i="19"/>
  <c r="AD548" i="19"/>
  <c r="AS547" i="19"/>
  <c r="AR547" i="19"/>
  <c r="AQ547" i="19"/>
  <c r="AP547" i="19"/>
  <c r="AO547" i="19"/>
  <c r="AN547" i="19"/>
  <c r="AM547" i="19"/>
  <c r="C547" i="19" s="1"/>
  <c r="AL547" i="19"/>
  <c r="AK547" i="19"/>
  <c r="AJ547" i="19"/>
  <c r="AI547" i="19"/>
  <c r="AH547" i="19"/>
  <c r="AG547" i="19"/>
  <c r="AE547" i="19"/>
  <c r="AD547" i="19"/>
  <c r="AS546" i="19"/>
  <c r="AR546" i="19"/>
  <c r="AQ546" i="19"/>
  <c r="AP546" i="19"/>
  <c r="AO546" i="19"/>
  <c r="C546" i="19" s="1"/>
  <c r="D27" i="23" s="1"/>
  <c r="I27" i="23" s="1"/>
  <c r="AN546" i="19"/>
  <c r="AM546" i="19"/>
  <c r="AL546" i="19"/>
  <c r="AK546" i="19"/>
  <c r="AJ546" i="19"/>
  <c r="AH546" i="19"/>
  <c r="AG546" i="19"/>
  <c r="AD546" i="19"/>
  <c r="AS545" i="19"/>
  <c r="AR545" i="19"/>
  <c r="AQ545" i="19"/>
  <c r="AP545" i="19"/>
  <c r="AO545" i="19"/>
  <c r="AN545" i="19"/>
  <c r="AL545" i="19"/>
  <c r="C545" i="19" s="1"/>
  <c r="AK545" i="19"/>
  <c r="AJ545" i="19"/>
  <c r="AE545" i="19"/>
  <c r="AD545" i="19"/>
  <c r="AS544" i="19"/>
  <c r="AR544" i="19"/>
  <c r="AQ544" i="19"/>
  <c r="AP544" i="19"/>
  <c r="AO544" i="19"/>
  <c r="AN544" i="19"/>
  <c r="AM544" i="19"/>
  <c r="C544" i="19" s="1"/>
  <c r="E207" i="26" s="1"/>
  <c r="J207" i="26" s="1"/>
  <c r="N207" i="26" s="1"/>
  <c r="R207" i="26" s="1"/>
  <c r="V207" i="26" s="1"/>
  <c r="Z207" i="26" s="1"/>
  <c r="AL544" i="19"/>
  <c r="AK544" i="19"/>
  <c r="AJ544" i="19"/>
  <c r="AI544" i="19"/>
  <c r="AH544" i="19"/>
  <c r="AG544" i="19"/>
  <c r="AF544" i="19"/>
  <c r="AE544" i="19"/>
  <c r="AD544" i="19"/>
  <c r="AS543" i="19"/>
  <c r="AR543" i="19"/>
  <c r="AQ543" i="19"/>
  <c r="C543" i="19" s="1"/>
  <c r="E58" i="26" s="1"/>
  <c r="J58" i="26" s="1"/>
  <c r="N58" i="26" s="1"/>
  <c r="R58" i="26" s="1"/>
  <c r="V58" i="26" s="1"/>
  <c r="Z58" i="26" s="1"/>
  <c r="AP543" i="19"/>
  <c r="AO543" i="19"/>
  <c r="AN543" i="19"/>
  <c r="AM543" i="19"/>
  <c r="AL543" i="19"/>
  <c r="AK543" i="19"/>
  <c r="AJ543" i="19"/>
  <c r="AI543" i="19"/>
  <c r="AH543" i="19"/>
  <c r="AG543" i="19"/>
  <c r="AF543" i="19"/>
  <c r="AE543" i="19"/>
  <c r="AD543" i="19"/>
  <c r="AS541" i="19"/>
  <c r="AR541" i="19"/>
  <c r="AQ541" i="19"/>
  <c r="AP541" i="19"/>
  <c r="AO541" i="19"/>
  <c r="AN541" i="19"/>
  <c r="AM541" i="19"/>
  <c r="AL541" i="19"/>
  <c r="AK541" i="19"/>
  <c r="AJ541" i="19"/>
  <c r="AI541" i="19"/>
  <c r="AH541" i="19"/>
  <c r="AG541" i="19"/>
  <c r="AF541" i="19"/>
  <c r="AE541" i="19"/>
  <c r="AD541" i="19"/>
  <c r="C541" i="19"/>
  <c r="AS540" i="19"/>
  <c r="AR540" i="19"/>
  <c r="AQ540" i="19"/>
  <c r="AP540" i="19"/>
  <c r="AO540" i="19"/>
  <c r="AN540" i="19"/>
  <c r="AM540" i="19"/>
  <c r="AL540" i="19"/>
  <c r="C540" i="19" s="1"/>
  <c r="D63" i="22" s="1"/>
  <c r="H63" i="22" s="1"/>
  <c r="L63" i="22" s="1"/>
  <c r="P63" i="22" s="1"/>
  <c r="T63" i="22" s="1"/>
  <c r="AK540" i="19"/>
  <c r="AJ540" i="19"/>
  <c r="AI540" i="19"/>
  <c r="AH540" i="19"/>
  <c r="AG540" i="19"/>
  <c r="AF540" i="19"/>
  <c r="AE540" i="19"/>
  <c r="AD540" i="19"/>
  <c r="AS539" i="19"/>
  <c r="AR539" i="19"/>
  <c r="AQ539" i="19"/>
  <c r="AP539" i="19"/>
  <c r="AO539" i="19"/>
  <c r="AN539" i="19"/>
  <c r="AM539" i="19"/>
  <c r="AL539" i="19"/>
  <c r="C539" i="19" s="1"/>
  <c r="D44" i="22" s="1"/>
  <c r="H44" i="22" s="1"/>
  <c r="L44" i="22" s="1"/>
  <c r="P44" i="22" s="1"/>
  <c r="T44" i="22" s="1"/>
  <c r="AK539" i="19"/>
  <c r="AJ539" i="19"/>
  <c r="AI539" i="19"/>
  <c r="AH539" i="19"/>
  <c r="AG539" i="19"/>
  <c r="AF539" i="19"/>
  <c r="AE539" i="19"/>
  <c r="AD539" i="19"/>
  <c r="AS538" i="19"/>
  <c r="AR538" i="19"/>
  <c r="AQ538" i="19"/>
  <c r="AP538" i="19"/>
  <c r="AO538" i="19"/>
  <c r="AN538" i="19"/>
  <c r="AM538" i="19"/>
  <c r="C538" i="19" s="1"/>
  <c r="D21" i="22" s="1"/>
  <c r="H21" i="22" s="1"/>
  <c r="AL538" i="19"/>
  <c r="AK538" i="19"/>
  <c r="AJ538" i="19"/>
  <c r="AI538" i="19"/>
  <c r="AH538" i="19"/>
  <c r="AG538" i="19"/>
  <c r="AF538" i="19"/>
  <c r="AE538" i="19"/>
  <c r="AD538" i="19"/>
  <c r="AS537" i="19"/>
  <c r="AR537" i="19"/>
  <c r="AQ537" i="19"/>
  <c r="AP537" i="19"/>
  <c r="AO537" i="19"/>
  <c r="AN537" i="19"/>
  <c r="C537" i="19" s="1"/>
  <c r="D32" i="22" s="1"/>
  <c r="H32" i="22" s="1"/>
  <c r="L32" i="22" s="1"/>
  <c r="P32" i="22" s="1"/>
  <c r="T32" i="22" s="1"/>
  <c r="AM537" i="19"/>
  <c r="AL537" i="19"/>
  <c r="AK537" i="19"/>
  <c r="AJ537" i="19"/>
  <c r="AI537" i="19"/>
  <c r="AH537" i="19"/>
  <c r="AG537" i="19"/>
  <c r="AF537" i="19"/>
  <c r="AE537" i="19"/>
  <c r="AD537" i="19"/>
  <c r="AS536" i="19"/>
  <c r="AR536" i="19"/>
  <c r="AQ536" i="19"/>
  <c r="AP536" i="19"/>
  <c r="AO536" i="19"/>
  <c r="AN536" i="19"/>
  <c r="AM536" i="19"/>
  <c r="AL536" i="19"/>
  <c r="C536" i="19" s="1"/>
  <c r="D37" i="22" s="1"/>
  <c r="H37" i="22" s="1"/>
  <c r="AK536" i="19"/>
  <c r="AJ536" i="19"/>
  <c r="AI536" i="19"/>
  <c r="AH536" i="19"/>
  <c r="AG536" i="19"/>
  <c r="AF536" i="19"/>
  <c r="AE536" i="19"/>
  <c r="AD536" i="19"/>
  <c r="AS535" i="19"/>
  <c r="AR535" i="19"/>
  <c r="AQ535" i="19"/>
  <c r="AP535" i="19"/>
  <c r="AO535" i="19"/>
  <c r="AN535" i="19"/>
  <c r="AM535" i="19"/>
  <c r="C535" i="19" s="1"/>
  <c r="D22" i="22" s="1"/>
  <c r="H22" i="22" s="1"/>
  <c r="L22" i="22" s="1"/>
  <c r="P22" i="22" s="1"/>
  <c r="T22" i="22" s="1"/>
  <c r="AL535" i="19"/>
  <c r="AK535" i="19"/>
  <c r="AJ535" i="19"/>
  <c r="AI535" i="19"/>
  <c r="AH535" i="19"/>
  <c r="AG535" i="19"/>
  <c r="AF535" i="19"/>
  <c r="AE535" i="19"/>
  <c r="AD535" i="19"/>
  <c r="AS534" i="19"/>
  <c r="AR534" i="19"/>
  <c r="C534" i="19" s="1"/>
  <c r="E136" i="26" s="1"/>
  <c r="J136" i="26" s="1"/>
  <c r="N136" i="26" s="1"/>
  <c r="R136" i="26" s="1"/>
  <c r="V136" i="26" s="1"/>
  <c r="Z136" i="26" s="1"/>
  <c r="AQ534" i="19"/>
  <c r="AP534" i="19"/>
  <c r="AO534" i="19"/>
  <c r="AN534" i="19"/>
  <c r="AM534" i="19"/>
  <c r="AL534" i="19"/>
  <c r="AK534" i="19"/>
  <c r="AJ534" i="19"/>
  <c r="AI534" i="19"/>
  <c r="AH534" i="19"/>
  <c r="AG534" i="19"/>
  <c r="AF534" i="19"/>
  <c r="AE534" i="19"/>
  <c r="AD534" i="19"/>
  <c r="AS533" i="19"/>
  <c r="AR533" i="19"/>
  <c r="AQ533" i="19"/>
  <c r="AP533" i="19"/>
  <c r="AO533" i="19"/>
  <c r="AN533" i="19"/>
  <c r="AM533" i="19"/>
  <c r="AL533" i="19"/>
  <c r="AK533" i="19"/>
  <c r="AJ533" i="19"/>
  <c r="AI533" i="19"/>
  <c r="AH533" i="19"/>
  <c r="AG533" i="19"/>
  <c r="AF533" i="19"/>
  <c r="AE533" i="19"/>
  <c r="AD533" i="19"/>
  <c r="C533" i="19"/>
  <c r="E193" i="26" s="1"/>
  <c r="J193" i="26" s="1"/>
  <c r="N193" i="26" s="1"/>
  <c r="R193" i="26" s="1"/>
  <c r="V193" i="26" s="1"/>
  <c r="Z193" i="26" s="1"/>
  <c r="AS532" i="19"/>
  <c r="AR532" i="19"/>
  <c r="AQ532" i="19"/>
  <c r="AP532" i="19"/>
  <c r="AO532" i="19"/>
  <c r="AN532" i="19"/>
  <c r="AM532" i="19"/>
  <c r="AL532" i="19"/>
  <c r="C532" i="19" s="1"/>
  <c r="E150" i="26" s="1"/>
  <c r="J150" i="26" s="1"/>
  <c r="N150" i="26" s="1"/>
  <c r="R150" i="26" s="1"/>
  <c r="V150" i="26" s="1"/>
  <c r="Z150" i="26" s="1"/>
  <c r="AK532" i="19"/>
  <c r="AJ532" i="19"/>
  <c r="AI532" i="19"/>
  <c r="AH532" i="19"/>
  <c r="AG532" i="19"/>
  <c r="AF532" i="19"/>
  <c r="AE532" i="19"/>
  <c r="AD532" i="19"/>
  <c r="AS531" i="19"/>
  <c r="AR531" i="19"/>
  <c r="AQ531" i="19"/>
  <c r="AP531" i="19"/>
  <c r="AO531" i="19"/>
  <c r="AN531" i="19"/>
  <c r="AM531" i="19"/>
  <c r="AL531" i="19"/>
  <c r="C531" i="19" s="1"/>
  <c r="E92" i="26" s="1"/>
  <c r="J92" i="26" s="1"/>
  <c r="N92" i="26" s="1"/>
  <c r="R92" i="26" s="1"/>
  <c r="V92" i="26" s="1"/>
  <c r="Z92" i="26" s="1"/>
  <c r="AK531" i="19"/>
  <c r="AJ531" i="19"/>
  <c r="AI531" i="19"/>
  <c r="AH531" i="19"/>
  <c r="AG531" i="19"/>
  <c r="AF531" i="19"/>
  <c r="AE531" i="19"/>
  <c r="AD531" i="19"/>
  <c r="AS530" i="19"/>
  <c r="AR530" i="19"/>
  <c r="AQ530" i="19"/>
  <c r="AO530" i="19"/>
  <c r="AN530" i="19"/>
  <c r="AM530" i="19"/>
  <c r="AL530" i="19"/>
  <c r="C530" i="19" s="1"/>
  <c r="E154" i="26" s="1"/>
  <c r="J154" i="26" s="1"/>
  <c r="N154" i="26" s="1"/>
  <c r="R154" i="26" s="1"/>
  <c r="V154" i="26" s="1"/>
  <c r="Z154" i="26" s="1"/>
  <c r="AK530" i="19"/>
  <c r="AJ530" i="19"/>
  <c r="AI530" i="19"/>
  <c r="AH530" i="19"/>
  <c r="AG530" i="19"/>
  <c r="AF530" i="19"/>
  <c r="AE530" i="19"/>
  <c r="AD530" i="19"/>
  <c r="AS529" i="19"/>
  <c r="AR529" i="19"/>
  <c r="AQ529" i="19"/>
  <c r="AP529" i="19"/>
  <c r="AO529" i="19"/>
  <c r="AN529" i="19"/>
  <c r="AM529" i="19"/>
  <c r="AL529" i="19"/>
  <c r="C529" i="19" s="1"/>
  <c r="E91" i="26" s="1"/>
  <c r="J91" i="26" s="1"/>
  <c r="AK529" i="19"/>
  <c r="AJ529" i="19"/>
  <c r="AI529" i="19"/>
  <c r="AH529" i="19"/>
  <c r="AG529" i="19"/>
  <c r="AF529" i="19"/>
  <c r="AE529" i="19"/>
  <c r="AD529" i="19"/>
  <c r="AS528" i="19"/>
  <c r="AR528" i="19"/>
  <c r="AQ528" i="19"/>
  <c r="AP528" i="19"/>
  <c r="AO528" i="19"/>
  <c r="AN528" i="19"/>
  <c r="AM528" i="19"/>
  <c r="C528" i="19" s="1"/>
  <c r="D27" i="20" s="1"/>
  <c r="H27" i="20" s="1"/>
  <c r="L27" i="20" s="1"/>
  <c r="P27" i="20" s="1"/>
  <c r="T27" i="20" s="1"/>
  <c r="X27" i="20" s="1"/>
  <c r="AL528" i="19"/>
  <c r="AK528" i="19"/>
  <c r="AJ528" i="19"/>
  <c r="AI528" i="19"/>
  <c r="AG528" i="19"/>
  <c r="AF528" i="19"/>
  <c r="AE528" i="19"/>
  <c r="AD528" i="19"/>
  <c r="AS527" i="19"/>
  <c r="AR527" i="19"/>
  <c r="AQ527" i="19"/>
  <c r="AP527" i="19"/>
  <c r="AO527" i="19"/>
  <c r="AN527" i="19"/>
  <c r="C527" i="19" s="1"/>
  <c r="E48" i="26" s="1"/>
  <c r="J48" i="26" s="1"/>
  <c r="AM527" i="19"/>
  <c r="AL527" i="19"/>
  <c r="AK527" i="19"/>
  <c r="AJ527" i="19"/>
  <c r="AI527" i="19"/>
  <c r="AH527" i="19"/>
  <c r="AG527" i="19"/>
  <c r="AF527" i="19"/>
  <c r="AE527" i="19"/>
  <c r="AD527" i="19"/>
  <c r="AS526" i="19"/>
  <c r="AR526" i="19"/>
  <c r="AQ526" i="19"/>
  <c r="AP526" i="19"/>
  <c r="AO526" i="19"/>
  <c r="AN526" i="19"/>
  <c r="AM526" i="19"/>
  <c r="AL526" i="19"/>
  <c r="C526" i="19" s="1"/>
  <c r="E56" i="26" s="1"/>
  <c r="J56" i="26" s="1"/>
  <c r="N56" i="26" s="1"/>
  <c r="R56" i="26" s="1"/>
  <c r="V56" i="26" s="1"/>
  <c r="Z56" i="26" s="1"/>
  <c r="AK526" i="19"/>
  <c r="AJ526" i="19"/>
  <c r="AI526" i="19"/>
  <c r="AH526" i="19"/>
  <c r="AG526" i="19"/>
  <c r="AF526" i="19"/>
  <c r="AE526" i="19"/>
  <c r="AD526" i="19"/>
  <c r="AS525" i="19"/>
  <c r="AR525" i="19"/>
  <c r="AQ525" i="19"/>
  <c r="AP525" i="19"/>
  <c r="AO525" i="19"/>
  <c r="AN525" i="19"/>
  <c r="AM525" i="19"/>
  <c r="C525" i="19" s="1"/>
  <c r="E45" i="26" s="1"/>
  <c r="J45" i="26" s="1"/>
  <c r="N45" i="26" s="1"/>
  <c r="R45" i="26" s="1"/>
  <c r="V45" i="26" s="1"/>
  <c r="Z45" i="26" s="1"/>
  <c r="AL525" i="19"/>
  <c r="AK525" i="19"/>
  <c r="AJ525" i="19"/>
  <c r="AI525" i="19"/>
  <c r="AH525" i="19"/>
  <c r="AG525" i="19"/>
  <c r="AF525" i="19"/>
  <c r="AE525" i="19"/>
  <c r="AD525" i="19"/>
  <c r="AS524" i="19"/>
  <c r="AR524" i="19"/>
  <c r="C524" i="19" s="1"/>
  <c r="E212" i="26" s="1"/>
  <c r="J212" i="26" s="1"/>
  <c r="N212" i="26" s="1"/>
  <c r="R212" i="26" s="1"/>
  <c r="V212" i="26" s="1"/>
  <c r="Z212" i="26" s="1"/>
  <c r="AP524" i="19"/>
  <c r="AI524" i="19"/>
  <c r="AH524" i="19"/>
  <c r="AG524" i="19"/>
  <c r="AF524" i="19"/>
  <c r="AE524" i="19"/>
  <c r="AD524" i="19"/>
  <c r="AS523" i="19"/>
  <c r="AR523" i="19"/>
  <c r="AQ523" i="19"/>
  <c r="AP523" i="19"/>
  <c r="AO523" i="19"/>
  <c r="AN523" i="19"/>
  <c r="AM523" i="19"/>
  <c r="AL523" i="19"/>
  <c r="C523" i="19" s="1"/>
  <c r="E262" i="26" s="1"/>
  <c r="J262" i="26" s="1"/>
  <c r="N262" i="26" s="1"/>
  <c r="R262" i="26" s="1"/>
  <c r="V262" i="26" s="1"/>
  <c r="Z262" i="26" s="1"/>
  <c r="AK523" i="19"/>
  <c r="AJ523" i="19"/>
  <c r="AI523" i="19"/>
  <c r="AH523" i="19"/>
  <c r="AG523" i="19"/>
  <c r="AF523" i="19"/>
  <c r="AE523" i="19"/>
  <c r="AD523" i="19"/>
  <c r="AL522" i="19"/>
  <c r="C522" i="19" s="1"/>
  <c r="AK522" i="19"/>
  <c r="AJ522" i="19"/>
  <c r="AI522" i="19"/>
  <c r="AH522" i="19"/>
  <c r="AG522" i="19"/>
  <c r="AF522" i="19"/>
  <c r="AE522" i="19"/>
  <c r="AD522" i="19"/>
  <c r="AQ521" i="19"/>
  <c r="AP521" i="19"/>
  <c r="AO521" i="19"/>
  <c r="AN521" i="19"/>
  <c r="AM521" i="19"/>
  <c r="AL521" i="19"/>
  <c r="C521" i="19" s="1"/>
  <c r="E206" i="26" s="1"/>
  <c r="J206" i="26" s="1"/>
  <c r="N206" i="26" s="1"/>
  <c r="R206" i="26" s="1"/>
  <c r="V206" i="26" s="1"/>
  <c r="Z206" i="26" s="1"/>
  <c r="AK521" i="19"/>
  <c r="AJ521" i="19"/>
  <c r="AI521" i="19"/>
  <c r="AH521" i="19"/>
  <c r="AG521" i="19"/>
  <c r="AF521" i="19"/>
  <c r="AE521" i="19"/>
  <c r="AD521" i="19"/>
  <c r="AS520" i="19"/>
  <c r="AR520" i="19"/>
  <c r="AQ520" i="19"/>
  <c r="AP520" i="19"/>
  <c r="AO520" i="19"/>
  <c r="AN520" i="19"/>
  <c r="AM520" i="19"/>
  <c r="AL520" i="19"/>
  <c r="C520" i="19" s="1"/>
  <c r="E178" i="26" s="1"/>
  <c r="J178" i="26" s="1"/>
  <c r="N178" i="26" s="1"/>
  <c r="R178" i="26" s="1"/>
  <c r="V178" i="26" s="1"/>
  <c r="Z178" i="26" s="1"/>
  <c r="AK520" i="19"/>
  <c r="AJ520" i="19"/>
  <c r="AI520" i="19"/>
  <c r="AH520" i="19"/>
  <c r="AG520" i="19"/>
  <c r="AF520" i="19"/>
  <c r="AE520" i="19"/>
  <c r="AD520" i="19"/>
  <c r="AS519" i="19"/>
  <c r="AR519" i="19"/>
  <c r="AQ519" i="19"/>
  <c r="AP519" i="19"/>
  <c r="AO519" i="19"/>
  <c r="AN519" i="19"/>
  <c r="C519" i="19" s="1"/>
  <c r="E176" i="26" s="1"/>
  <c r="J176" i="26" s="1"/>
  <c r="N176" i="26" s="1"/>
  <c r="R176" i="26" s="1"/>
  <c r="V176" i="26" s="1"/>
  <c r="Z176" i="26" s="1"/>
  <c r="AM519" i="19"/>
  <c r="AL519" i="19"/>
  <c r="AK519" i="19"/>
  <c r="AJ519" i="19"/>
  <c r="AI519" i="19"/>
  <c r="AH519" i="19"/>
  <c r="AG519" i="19"/>
  <c r="AF519" i="19"/>
  <c r="AE519" i="19"/>
  <c r="AD519" i="19"/>
  <c r="AS518" i="19"/>
  <c r="AR518" i="19"/>
  <c r="AQ518" i="19"/>
  <c r="AP518" i="19"/>
  <c r="AO518" i="19"/>
  <c r="AN518" i="19"/>
  <c r="AM518" i="19"/>
  <c r="AL518" i="19"/>
  <c r="C518" i="19" s="1"/>
  <c r="E120" i="26" s="1"/>
  <c r="J120" i="26" s="1"/>
  <c r="N120" i="26" s="1"/>
  <c r="R120" i="26" s="1"/>
  <c r="V120" i="26" s="1"/>
  <c r="Z120" i="26" s="1"/>
  <c r="AG518" i="19"/>
  <c r="AS517" i="19"/>
  <c r="AR517" i="19"/>
  <c r="AQ517" i="19"/>
  <c r="AP517" i="19"/>
  <c r="AO517" i="19"/>
  <c r="AN517" i="19"/>
  <c r="C517" i="19" s="1"/>
  <c r="E152" i="26" s="1"/>
  <c r="J152" i="26" s="1"/>
  <c r="AM517" i="19"/>
  <c r="AL517" i="19"/>
  <c r="AK517" i="19"/>
  <c r="AJ517" i="19"/>
  <c r="AI517" i="19"/>
  <c r="AH517" i="19"/>
  <c r="AG517" i="19"/>
  <c r="AF517" i="19"/>
  <c r="AE517" i="19"/>
  <c r="AD517" i="19"/>
  <c r="AS516" i="19"/>
  <c r="C516" i="19" s="1"/>
  <c r="E130" i="26" s="1"/>
  <c r="J130" i="26" s="1"/>
  <c r="N130" i="26" s="1"/>
  <c r="R130" i="26" s="1"/>
  <c r="V130" i="26" s="1"/>
  <c r="Z130" i="26" s="1"/>
  <c r="AR516" i="19"/>
  <c r="AQ516" i="19"/>
  <c r="AP516" i="19"/>
  <c r="AO516" i="19"/>
  <c r="AN516" i="19"/>
  <c r="AM516" i="19"/>
  <c r="AL516" i="19"/>
  <c r="AK516" i="19"/>
  <c r="AJ516" i="19"/>
  <c r="AI516" i="19"/>
  <c r="AH516" i="19"/>
  <c r="AG516" i="19"/>
  <c r="AF516" i="19"/>
  <c r="AE516" i="19"/>
  <c r="AD516" i="19"/>
  <c r="AS515" i="19"/>
  <c r="AR515" i="19"/>
  <c r="AQ515" i="19"/>
  <c r="AL515" i="19"/>
  <c r="AI515" i="19"/>
  <c r="AH515" i="19"/>
  <c r="AG515" i="19"/>
  <c r="AF515" i="19"/>
  <c r="C515" i="19"/>
  <c r="E192" i="26" s="1"/>
  <c r="J192" i="26" s="1"/>
  <c r="N192" i="26" s="1"/>
  <c r="R192" i="26" s="1"/>
  <c r="V192" i="26" s="1"/>
  <c r="Z192" i="26" s="1"/>
  <c r="AS514" i="19"/>
  <c r="AR514" i="19"/>
  <c r="AQ514" i="19"/>
  <c r="AP514" i="19"/>
  <c r="AO514" i="19"/>
  <c r="AN514" i="19"/>
  <c r="AM514" i="19"/>
  <c r="AL514" i="19"/>
  <c r="C514" i="19" s="1"/>
  <c r="E186" i="26" s="1"/>
  <c r="J186" i="26" s="1"/>
  <c r="N186" i="26" s="1"/>
  <c r="R186" i="26" s="1"/>
  <c r="V186" i="26" s="1"/>
  <c r="Z186" i="26" s="1"/>
  <c r="AK514" i="19"/>
  <c r="AJ514" i="19"/>
  <c r="AI514" i="19"/>
  <c r="AH514" i="19"/>
  <c r="AG514" i="19"/>
  <c r="AF514" i="19"/>
  <c r="AE514" i="19"/>
  <c r="AD514" i="19"/>
  <c r="AS513" i="19"/>
  <c r="AR513" i="19"/>
  <c r="AQ513" i="19"/>
  <c r="AP513" i="19"/>
  <c r="C513" i="19" s="1"/>
  <c r="E167" i="26" s="1"/>
  <c r="J167" i="26" s="1"/>
  <c r="N167" i="26" s="1"/>
  <c r="R167" i="26" s="1"/>
  <c r="V167" i="26" s="1"/>
  <c r="Z167" i="26" s="1"/>
  <c r="AI513" i="19"/>
  <c r="AH513" i="19"/>
  <c r="AG513" i="19"/>
  <c r="AF513" i="19"/>
  <c r="AE513" i="19"/>
  <c r="AD513" i="19"/>
  <c r="AS512" i="19"/>
  <c r="AR512" i="19"/>
  <c r="AQ512" i="19"/>
  <c r="AP512" i="19"/>
  <c r="AO512" i="19"/>
  <c r="AN512" i="19"/>
  <c r="AM512" i="19"/>
  <c r="C512" i="19" s="1"/>
  <c r="E255" i="26" s="1"/>
  <c r="J255" i="26" s="1"/>
  <c r="N255" i="26" s="1"/>
  <c r="R255" i="26" s="1"/>
  <c r="V255" i="26" s="1"/>
  <c r="Z255" i="26" s="1"/>
  <c r="AL512" i="19"/>
  <c r="AK512" i="19"/>
  <c r="AJ512" i="19"/>
  <c r="AI512" i="19"/>
  <c r="AH512" i="19"/>
  <c r="AG512" i="19"/>
  <c r="AF512" i="19"/>
  <c r="AE512" i="19"/>
  <c r="AD512" i="19"/>
  <c r="AS511" i="19"/>
  <c r="AR511" i="19"/>
  <c r="AQ511" i="19"/>
  <c r="AP511" i="19"/>
  <c r="AO511" i="19"/>
  <c r="AN511" i="19"/>
  <c r="C511" i="19" s="1"/>
  <c r="E165" i="26" s="1"/>
  <c r="J165" i="26" s="1"/>
  <c r="AM511" i="19"/>
  <c r="AL511" i="19"/>
  <c r="AK511" i="19"/>
  <c r="AJ511" i="19"/>
  <c r="AI511" i="19"/>
  <c r="AH511" i="19"/>
  <c r="AG511" i="19"/>
  <c r="AF511" i="19"/>
  <c r="AE511" i="19"/>
  <c r="AD511" i="19"/>
  <c r="AS510" i="19"/>
  <c r="AR510" i="19"/>
  <c r="AQ510" i="19"/>
  <c r="AP510" i="19"/>
  <c r="AO510" i="19"/>
  <c r="AN510" i="19"/>
  <c r="AM510" i="19"/>
  <c r="AL510" i="19"/>
  <c r="AK510" i="19"/>
  <c r="AJ510" i="19"/>
  <c r="AI510" i="19"/>
  <c r="AH510" i="19"/>
  <c r="AG510" i="19"/>
  <c r="AF510" i="19"/>
  <c r="AE510" i="19"/>
  <c r="AD510" i="19"/>
  <c r="C510" i="19"/>
  <c r="E285" i="26" s="1"/>
  <c r="J285" i="26" s="1"/>
  <c r="N285" i="26" s="1"/>
  <c r="R285" i="26" s="1"/>
  <c r="V285" i="26" s="1"/>
  <c r="Z285" i="26" s="1"/>
  <c r="AR509" i="19"/>
  <c r="AQ509" i="19"/>
  <c r="AP509" i="19"/>
  <c r="AO509" i="19"/>
  <c r="AN509" i="19"/>
  <c r="AM509" i="19"/>
  <c r="AL509" i="19"/>
  <c r="AK509" i="19"/>
  <c r="AJ509" i="19"/>
  <c r="AI509" i="19"/>
  <c r="AH509" i="19"/>
  <c r="AG509" i="19"/>
  <c r="AF509" i="19"/>
  <c r="AE509" i="19"/>
  <c r="AD509" i="19"/>
  <c r="C509" i="19"/>
  <c r="E261" i="26" s="1"/>
  <c r="J261" i="26" s="1"/>
  <c r="N261" i="26" s="1"/>
  <c r="R261" i="26" s="1"/>
  <c r="V261" i="26" s="1"/>
  <c r="Z261" i="26" s="1"/>
  <c r="AS508" i="19"/>
  <c r="AR508" i="19"/>
  <c r="AQ508" i="19"/>
  <c r="AP508" i="19"/>
  <c r="AO508" i="19"/>
  <c r="AN508" i="19"/>
  <c r="AM508" i="19"/>
  <c r="AL508" i="19"/>
  <c r="C508" i="19" s="1"/>
  <c r="E93" i="26" s="1"/>
  <c r="J93" i="26" s="1"/>
  <c r="N93" i="26" s="1"/>
  <c r="R93" i="26" s="1"/>
  <c r="V93" i="26" s="1"/>
  <c r="Z93" i="26" s="1"/>
  <c r="AK508" i="19"/>
  <c r="AJ508" i="19"/>
  <c r="AI508" i="19"/>
  <c r="AH508" i="19"/>
  <c r="AG508" i="19"/>
  <c r="AF508" i="19"/>
  <c r="AE508" i="19"/>
  <c r="AD508" i="19"/>
  <c r="AS507" i="19"/>
  <c r="AR507" i="19"/>
  <c r="AQ507" i="19"/>
  <c r="AP507" i="19"/>
  <c r="AO507" i="19"/>
  <c r="AN507" i="19"/>
  <c r="AM507" i="19"/>
  <c r="AL507" i="19"/>
  <c r="C507" i="19" s="1"/>
  <c r="E288" i="26" s="1"/>
  <c r="J288" i="26" s="1"/>
  <c r="N288" i="26" s="1"/>
  <c r="R288" i="26" s="1"/>
  <c r="V288" i="26" s="1"/>
  <c r="Z288" i="26" s="1"/>
  <c r="AK507" i="19"/>
  <c r="AJ507" i="19"/>
  <c r="AI507" i="19"/>
  <c r="AH507" i="19"/>
  <c r="AG507" i="19"/>
  <c r="AF507" i="19"/>
  <c r="AE507" i="19"/>
  <c r="AD507" i="19"/>
  <c r="AS506" i="19"/>
  <c r="AR506" i="19"/>
  <c r="AQ506" i="19"/>
  <c r="AP506" i="19"/>
  <c r="AG506" i="19"/>
  <c r="C506" i="19"/>
  <c r="D19" i="23" s="1"/>
  <c r="I19" i="23" s="1"/>
  <c r="M19" i="23" s="1"/>
  <c r="Q19" i="23" s="1"/>
  <c r="U19" i="23" s="1"/>
  <c r="Y19" i="23" s="1"/>
  <c r="AS505" i="19"/>
  <c r="AR505" i="19"/>
  <c r="AQ505" i="19"/>
  <c r="AP505" i="19"/>
  <c r="AO505" i="19"/>
  <c r="AN505" i="19"/>
  <c r="AM505" i="19"/>
  <c r="AL505" i="19"/>
  <c r="C505" i="19" s="1"/>
  <c r="D12" i="23" s="1"/>
  <c r="I12" i="23" s="1"/>
  <c r="M12" i="23" s="1"/>
  <c r="Q12" i="23" s="1"/>
  <c r="U12" i="23" s="1"/>
  <c r="Y12" i="23" s="1"/>
  <c r="AK505" i="19"/>
  <c r="AI505" i="19"/>
  <c r="AH505" i="19"/>
  <c r="AF505" i="19"/>
  <c r="AD505" i="19"/>
  <c r="AS504" i="19"/>
  <c r="AR504" i="19"/>
  <c r="AQ504" i="19"/>
  <c r="C504" i="19" s="1"/>
  <c r="AP504" i="19"/>
  <c r="AO504" i="19"/>
  <c r="AN504" i="19"/>
  <c r="AM504" i="19"/>
  <c r="AL504" i="19"/>
  <c r="AK504" i="19"/>
  <c r="AJ504" i="19"/>
  <c r="AI504" i="19"/>
  <c r="AH504" i="19"/>
  <c r="AG504" i="19"/>
  <c r="AF504" i="19"/>
  <c r="AE504" i="19"/>
  <c r="AD504" i="19"/>
  <c r="AS503" i="19"/>
  <c r="C503" i="19" s="1"/>
  <c r="D26" i="22" s="1"/>
  <c r="H26" i="22" s="1"/>
  <c r="L26" i="22" s="1"/>
  <c r="P26" i="22" s="1"/>
  <c r="T26" i="22" s="1"/>
  <c r="AR503" i="19"/>
  <c r="AQ503" i="19"/>
  <c r="AP503" i="19"/>
  <c r="AO503" i="19"/>
  <c r="AN503" i="19"/>
  <c r="AM503" i="19"/>
  <c r="AL503" i="19"/>
  <c r="AK503" i="19"/>
  <c r="AJ503" i="19"/>
  <c r="AI503" i="19"/>
  <c r="AH503" i="19"/>
  <c r="AG503" i="19"/>
  <c r="AF503" i="19"/>
  <c r="AE503" i="19"/>
  <c r="AD503" i="19"/>
  <c r="AS502" i="19"/>
  <c r="AR502" i="19"/>
  <c r="AQ502" i="19"/>
  <c r="AP502" i="19"/>
  <c r="AO502" i="19"/>
  <c r="AN502" i="19"/>
  <c r="AM502" i="19"/>
  <c r="AL502" i="19"/>
  <c r="C502" i="19" s="1"/>
  <c r="D25" i="22" s="1"/>
  <c r="H25" i="22" s="1"/>
  <c r="AK502" i="19"/>
  <c r="AJ502" i="19"/>
  <c r="AI502" i="19"/>
  <c r="AH502" i="19"/>
  <c r="AG502" i="19"/>
  <c r="AF502" i="19"/>
  <c r="AE502" i="19"/>
  <c r="AD502" i="19"/>
  <c r="AS501" i="19"/>
  <c r="AR501" i="19"/>
  <c r="AQ501" i="19"/>
  <c r="AP501" i="19"/>
  <c r="AO501" i="19"/>
  <c r="AN501" i="19"/>
  <c r="AM501" i="19"/>
  <c r="AL501" i="19"/>
  <c r="C501" i="19" s="1"/>
  <c r="AK501" i="19"/>
  <c r="AJ501" i="19"/>
  <c r="AI501" i="19"/>
  <c r="AH501" i="19"/>
  <c r="AG501" i="19"/>
  <c r="AF501" i="19"/>
  <c r="AE501" i="19"/>
  <c r="AD501" i="19"/>
  <c r="AS500" i="19"/>
  <c r="AR500" i="19"/>
  <c r="AQ500" i="19"/>
  <c r="AP500" i="19"/>
  <c r="AO500" i="19"/>
  <c r="AN500" i="19"/>
  <c r="AM500" i="19"/>
  <c r="AL500" i="19"/>
  <c r="C500" i="19" s="1"/>
  <c r="AK500" i="19"/>
  <c r="AJ500" i="19"/>
  <c r="AI500" i="19"/>
  <c r="AH500" i="19"/>
  <c r="AG500" i="19"/>
  <c r="AF500" i="19"/>
  <c r="AE500" i="19"/>
  <c r="AD500" i="19"/>
  <c r="AS499" i="19"/>
  <c r="AO499" i="19"/>
  <c r="AN499" i="19"/>
  <c r="AM499" i="19"/>
  <c r="AL499" i="19"/>
  <c r="C499" i="19" s="1"/>
  <c r="AK499" i="19"/>
  <c r="AJ499" i="19"/>
  <c r="AI499" i="19"/>
  <c r="AH499" i="19"/>
  <c r="AG499" i="19"/>
  <c r="AF499" i="19"/>
  <c r="AE499" i="19"/>
  <c r="AD499" i="19"/>
  <c r="AS498" i="19"/>
  <c r="AR498" i="19"/>
  <c r="AQ498" i="19"/>
  <c r="AP498" i="19"/>
  <c r="AO498" i="19"/>
  <c r="AN498" i="19"/>
  <c r="AM498" i="19"/>
  <c r="AL498" i="19"/>
  <c r="C498" i="19" s="1"/>
  <c r="D11" i="22" s="1"/>
  <c r="H11" i="22" s="1"/>
  <c r="L11" i="22" s="1"/>
  <c r="P11" i="22" s="1"/>
  <c r="T11" i="22" s="1"/>
  <c r="AK498" i="19"/>
  <c r="AJ498" i="19"/>
  <c r="AI498" i="19"/>
  <c r="AH498" i="19"/>
  <c r="AG498" i="19"/>
  <c r="AF498" i="19"/>
  <c r="AE498" i="19"/>
  <c r="AD498" i="19"/>
  <c r="AS497" i="19"/>
  <c r="AR497" i="19"/>
  <c r="AQ497" i="19"/>
  <c r="AP497" i="19"/>
  <c r="AO497" i="19"/>
  <c r="AN497" i="19"/>
  <c r="AM497" i="19"/>
  <c r="C497" i="19" s="1"/>
  <c r="D14" i="23" s="1"/>
  <c r="I14" i="23" s="1"/>
  <c r="M14" i="23" s="1"/>
  <c r="Q14" i="23" s="1"/>
  <c r="U14" i="23" s="1"/>
  <c r="Y14" i="23" s="1"/>
  <c r="AL497" i="19"/>
  <c r="AK497" i="19"/>
  <c r="AS496" i="19"/>
  <c r="AR496" i="19"/>
  <c r="AQ496" i="19"/>
  <c r="AP496" i="19"/>
  <c r="AO496" i="19"/>
  <c r="AN496" i="19"/>
  <c r="AM496" i="19"/>
  <c r="AL496" i="19"/>
  <c r="C496" i="19" s="1"/>
  <c r="E166" i="26" s="1"/>
  <c r="J166" i="26" s="1"/>
  <c r="N166" i="26" s="1"/>
  <c r="R166" i="26" s="1"/>
  <c r="V166" i="26" s="1"/>
  <c r="Z166" i="26" s="1"/>
  <c r="AK496" i="19"/>
  <c r="AJ496" i="19"/>
  <c r="AI496" i="19"/>
  <c r="AH496" i="19"/>
  <c r="AG496" i="19"/>
  <c r="AF496" i="19"/>
  <c r="AE496" i="19"/>
  <c r="AD496" i="19"/>
  <c r="AS495" i="19"/>
  <c r="AR495" i="19"/>
  <c r="AQ495" i="19"/>
  <c r="AP495" i="19"/>
  <c r="AO495" i="19"/>
  <c r="AN495" i="19"/>
  <c r="AM495" i="19"/>
  <c r="C495" i="19" s="1"/>
  <c r="E208" i="26" s="1"/>
  <c r="J208" i="26" s="1"/>
  <c r="AL495" i="19"/>
  <c r="AK495" i="19"/>
  <c r="AJ495" i="19"/>
  <c r="AI495" i="19"/>
  <c r="AH495" i="19"/>
  <c r="AG495" i="19"/>
  <c r="AF495" i="19"/>
  <c r="AE495" i="19"/>
  <c r="AD495" i="19"/>
  <c r="AS494" i="19"/>
  <c r="AR494" i="19"/>
  <c r="C494" i="19" s="1"/>
  <c r="D29" i="20" s="1"/>
  <c r="H29" i="20" s="1"/>
  <c r="L29" i="20" s="1"/>
  <c r="P29" i="20" s="1"/>
  <c r="T29" i="20" s="1"/>
  <c r="X29" i="20" s="1"/>
  <c r="AQ494" i="19"/>
  <c r="AP494" i="19"/>
  <c r="AO494" i="19"/>
  <c r="AN494" i="19"/>
  <c r="AM494" i="19"/>
  <c r="AL494" i="19"/>
  <c r="AK494" i="19"/>
  <c r="AJ494" i="19"/>
  <c r="AI494" i="19"/>
  <c r="AH494" i="19"/>
  <c r="AG494" i="19"/>
  <c r="AF494" i="19"/>
  <c r="AE494" i="19"/>
  <c r="AD494" i="19"/>
  <c r="AS493" i="19"/>
  <c r="AR493" i="19"/>
  <c r="AQ493" i="19"/>
  <c r="AP493" i="19"/>
  <c r="AO493" i="19"/>
  <c r="AN493" i="19"/>
  <c r="AM493" i="19"/>
  <c r="AL493" i="19"/>
  <c r="AK493" i="19"/>
  <c r="AJ493" i="19"/>
  <c r="AI493" i="19"/>
  <c r="AH493" i="19"/>
  <c r="AG493" i="19"/>
  <c r="AF493" i="19"/>
  <c r="AE493" i="19"/>
  <c r="AD493" i="19"/>
  <c r="C493" i="19"/>
  <c r="D28" i="20" s="1"/>
  <c r="H28" i="20" s="1"/>
  <c r="L28" i="20" s="1"/>
  <c r="P28" i="20" s="1"/>
  <c r="T28" i="20" s="1"/>
  <c r="X28" i="20" s="1"/>
  <c r="AS492" i="19"/>
  <c r="AR492" i="19"/>
  <c r="AQ492" i="19"/>
  <c r="AP492" i="19"/>
  <c r="AO492" i="19"/>
  <c r="AN492" i="19"/>
  <c r="AM492" i="19"/>
  <c r="AL492" i="19"/>
  <c r="C492" i="19" s="1"/>
  <c r="AK492" i="19"/>
  <c r="AJ492" i="19"/>
  <c r="AI492" i="19"/>
  <c r="AH492" i="19"/>
  <c r="AG492" i="19"/>
  <c r="AF492" i="19"/>
  <c r="AE492" i="19"/>
  <c r="AD492" i="19"/>
  <c r="AS491" i="19"/>
  <c r="AR491" i="19"/>
  <c r="AQ491" i="19"/>
  <c r="AP491" i="19"/>
  <c r="AO491" i="19"/>
  <c r="AN491" i="19"/>
  <c r="AM491" i="19"/>
  <c r="AL491" i="19"/>
  <c r="C491" i="19" s="1"/>
  <c r="AK491" i="19"/>
  <c r="AJ491" i="19"/>
  <c r="AI491" i="19"/>
  <c r="AH491" i="19"/>
  <c r="AG491" i="19"/>
  <c r="AF491" i="19"/>
  <c r="AE491" i="19"/>
  <c r="AD491" i="19"/>
  <c r="AQ490" i="19"/>
  <c r="AP490" i="19"/>
  <c r="AO490" i="19"/>
  <c r="AN490" i="19"/>
  <c r="AM490" i="19"/>
  <c r="AL490" i="19"/>
  <c r="C490" i="19" s="1"/>
  <c r="AK490" i="19"/>
  <c r="AJ490" i="19"/>
  <c r="AI490" i="19"/>
  <c r="AH490" i="19"/>
  <c r="AG490" i="19"/>
  <c r="AF490" i="19"/>
  <c r="AE490" i="19"/>
  <c r="AD490" i="19"/>
  <c r="AS489" i="19"/>
  <c r="AR489" i="19"/>
  <c r="AQ489" i="19"/>
  <c r="AP489" i="19"/>
  <c r="AO489" i="19"/>
  <c r="AN489" i="19"/>
  <c r="AM489" i="19"/>
  <c r="AL489" i="19"/>
  <c r="C489" i="19" s="1"/>
  <c r="D28" i="22" s="1"/>
  <c r="H28" i="22" s="1"/>
  <c r="L28" i="22" s="1"/>
  <c r="P28" i="22" s="1"/>
  <c r="T28" i="22" s="1"/>
  <c r="AK489" i="19"/>
  <c r="AJ489" i="19"/>
  <c r="AI489" i="19"/>
  <c r="AH489" i="19"/>
  <c r="AG489" i="19"/>
  <c r="AF489" i="19"/>
  <c r="AE489" i="19"/>
  <c r="AD489" i="19"/>
  <c r="AS488" i="19"/>
  <c r="AR488" i="19"/>
  <c r="AQ488" i="19"/>
  <c r="AP488" i="19"/>
  <c r="AO488" i="19"/>
  <c r="AN488" i="19"/>
  <c r="AM488" i="19"/>
  <c r="AL488" i="19"/>
  <c r="C488" i="19" s="1"/>
  <c r="D47" i="22" s="1"/>
  <c r="H47" i="22" s="1"/>
  <c r="L47" i="22" s="1"/>
  <c r="P47" i="22" s="1"/>
  <c r="T47" i="22" s="1"/>
  <c r="AK488" i="19"/>
  <c r="AJ488" i="19"/>
  <c r="AI488" i="19"/>
  <c r="AS487" i="19"/>
  <c r="AR487" i="19"/>
  <c r="AQ487" i="19"/>
  <c r="AP487" i="19"/>
  <c r="AO487" i="19"/>
  <c r="AN487" i="19"/>
  <c r="C487" i="19" s="1"/>
  <c r="D14" i="21" s="1"/>
  <c r="H14" i="21" s="1"/>
  <c r="L14" i="21" s="1"/>
  <c r="P14" i="21" s="1"/>
  <c r="T14" i="21" s="1"/>
  <c r="AM487" i="19"/>
  <c r="AL487" i="19"/>
  <c r="AK487" i="19"/>
  <c r="AJ487" i="19"/>
  <c r="AI487" i="19"/>
  <c r="AH487" i="19"/>
  <c r="AG487" i="19"/>
  <c r="AF487" i="19"/>
  <c r="AE487" i="19"/>
  <c r="AS486" i="19"/>
  <c r="AR486" i="19"/>
  <c r="AQ486" i="19"/>
  <c r="C486" i="19" s="1"/>
  <c r="D24" i="20" s="1"/>
  <c r="H24" i="20" s="1"/>
  <c r="L24" i="20" s="1"/>
  <c r="P24" i="20" s="1"/>
  <c r="T24" i="20" s="1"/>
  <c r="X24" i="20" s="1"/>
  <c r="AP486" i="19"/>
  <c r="AJ486" i="19"/>
  <c r="AI486" i="19"/>
  <c r="AH486" i="19"/>
  <c r="AG486" i="19"/>
  <c r="AF486" i="19"/>
  <c r="AE486" i="19"/>
  <c r="AD486" i="19"/>
  <c r="AS485" i="19"/>
  <c r="AR485" i="19"/>
  <c r="AQ485" i="19"/>
  <c r="AP485" i="19"/>
  <c r="AO485" i="19"/>
  <c r="AN485" i="19"/>
  <c r="AM485" i="19"/>
  <c r="C485" i="19" s="1"/>
  <c r="D22" i="25" s="1"/>
  <c r="I22" i="25" s="1"/>
  <c r="M22" i="25" s="1"/>
  <c r="Q22" i="25" s="1"/>
  <c r="U22" i="25" s="1"/>
  <c r="AE485" i="19"/>
  <c r="AD485" i="19"/>
  <c r="AS484" i="19"/>
  <c r="AR484" i="19"/>
  <c r="AQ484" i="19"/>
  <c r="AP484" i="19"/>
  <c r="AO484" i="19"/>
  <c r="AN484" i="19"/>
  <c r="AM484" i="19"/>
  <c r="AL484" i="19"/>
  <c r="C484" i="19" s="1"/>
  <c r="E84" i="26" s="1"/>
  <c r="J84" i="26" s="1"/>
  <c r="N84" i="26" s="1"/>
  <c r="R84" i="26" s="1"/>
  <c r="V84" i="26" s="1"/>
  <c r="Z84" i="26" s="1"/>
  <c r="AK484" i="19"/>
  <c r="AJ484" i="19"/>
  <c r="AI484" i="19"/>
  <c r="AH484" i="19"/>
  <c r="AG484" i="19"/>
  <c r="AF484" i="19"/>
  <c r="AE484" i="19"/>
  <c r="AD484" i="19"/>
  <c r="AS483" i="19"/>
  <c r="AR483" i="19"/>
  <c r="AQ483" i="19"/>
  <c r="AP483" i="19"/>
  <c r="AO483" i="19"/>
  <c r="AN483" i="19"/>
  <c r="AM483" i="19"/>
  <c r="C483" i="19" s="1"/>
  <c r="E30" i="26" s="1"/>
  <c r="J30" i="26" s="1"/>
  <c r="N30" i="26" s="1"/>
  <c r="R30" i="26" s="1"/>
  <c r="V30" i="26" s="1"/>
  <c r="Z30" i="26" s="1"/>
  <c r="AL483" i="19"/>
  <c r="AK483" i="19"/>
  <c r="AJ483" i="19"/>
  <c r="AI483" i="19"/>
  <c r="AH483" i="19"/>
  <c r="AG483" i="19"/>
  <c r="AF483" i="19"/>
  <c r="AE483" i="19"/>
  <c r="AD483" i="19"/>
  <c r="AS482" i="19"/>
  <c r="AR482" i="19"/>
  <c r="C482" i="19" s="1"/>
  <c r="E220" i="26" s="1"/>
  <c r="J220" i="26" s="1"/>
  <c r="AQ482" i="19"/>
  <c r="AP482" i="19"/>
  <c r="AO482" i="19"/>
  <c r="AN482" i="19"/>
  <c r="AM482" i="19"/>
  <c r="AL482" i="19"/>
  <c r="AK482" i="19"/>
  <c r="AJ482" i="19"/>
  <c r="AI482" i="19"/>
  <c r="AH482" i="19"/>
  <c r="AG482" i="19"/>
  <c r="AF482" i="19"/>
  <c r="AE482" i="19"/>
  <c r="AD482" i="19"/>
  <c r="AS481" i="19"/>
  <c r="AR481" i="19"/>
  <c r="AQ481" i="19"/>
  <c r="AP481" i="19"/>
  <c r="AO481" i="19"/>
  <c r="AN481" i="19"/>
  <c r="AM481" i="19"/>
  <c r="AL481" i="19"/>
  <c r="AK481" i="19"/>
  <c r="AJ481" i="19"/>
  <c r="AI481" i="19"/>
  <c r="AH481" i="19"/>
  <c r="AG481" i="19"/>
  <c r="AF481" i="19"/>
  <c r="AE481" i="19"/>
  <c r="AD481" i="19"/>
  <c r="C481" i="19"/>
  <c r="E246" i="26" s="1"/>
  <c r="J246" i="26" s="1"/>
  <c r="N246" i="26" s="1"/>
  <c r="R246" i="26" s="1"/>
  <c r="V246" i="26" s="1"/>
  <c r="Z246" i="26" s="1"/>
  <c r="AS480" i="19"/>
  <c r="AR480" i="19"/>
  <c r="AQ480" i="19"/>
  <c r="AP480" i="19"/>
  <c r="AO480" i="19"/>
  <c r="AN480" i="19"/>
  <c r="AM480" i="19"/>
  <c r="AL480" i="19"/>
  <c r="C480" i="19" s="1"/>
  <c r="E242" i="26" s="1"/>
  <c r="J242" i="26" s="1"/>
  <c r="N242" i="26" s="1"/>
  <c r="R242" i="26" s="1"/>
  <c r="V242" i="26" s="1"/>
  <c r="Z242" i="26" s="1"/>
  <c r="AK480" i="19"/>
  <c r="AJ480" i="19"/>
  <c r="AI480" i="19"/>
  <c r="AH480" i="19"/>
  <c r="AG480" i="19"/>
  <c r="AF480" i="19"/>
  <c r="AE480" i="19"/>
  <c r="AD480" i="19"/>
  <c r="AS479" i="19"/>
  <c r="AR479" i="19"/>
  <c r="AQ479" i="19"/>
  <c r="AP479" i="19"/>
  <c r="AO479" i="19"/>
  <c r="AN479" i="19"/>
  <c r="AM479" i="19"/>
  <c r="AL479" i="19"/>
  <c r="C479" i="19" s="1"/>
  <c r="E236" i="26" s="1"/>
  <c r="J236" i="26" s="1"/>
  <c r="AK479" i="19"/>
  <c r="AJ479" i="19"/>
  <c r="AI479" i="19"/>
  <c r="AH479" i="19"/>
  <c r="AG479" i="19"/>
  <c r="AF479" i="19"/>
  <c r="AE479" i="19"/>
  <c r="AD479" i="19"/>
  <c r="AS478" i="19"/>
  <c r="AR478" i="19"/>
  <c r="AQ478" i="19"/>
  <c r="AP478" i="19"/>
  <c r="AO478" i="19"/>
  <c r="AN478" i="19"/>
  <c r="AM478" i="19"/>
  <c r="AL478" i="19"/>
  <c r="C478" i="19" s="1"/>
  <c r="E243" i="26" s="1"/>
  <c r="J243" i="26" s="1"/>
  <c r="AK478" i="19"/>
  <c r="AJ478" i="19"/>
  <c r="AI478" i="19"/>
  <c r="AH478" i="19"/>
  <c r="AG478" i="19"/>
  <c r="AF478" i="19"/>
  <c r="AE478" i="19"/>
  <c r="AD478" i="19"/>
  <c r="AS477" i="19"/>
  <c r="AR477" i="19"/>
  <c r="AQ477" i="19"/>
  <c r="AP477" i="19"/>
  <c r="AO477" i="19"/>
  <c r="AN477" i="19"/>
  <c r="C477" i="19" s="1"/>
  <c r="E232" i="26" s="1"/>
  <c r="J232" i="26" s="1"/>
  <c r="N232" i="26" s="1"/>
  <c r="R232" i="26" s="1"/>
  <c r="V232" i="26" s="1"/>
  <c r="Z232" i="26" s="1"/>
  <c r="AM477" i="19"/>
  <c r="AL477" i="19"/>
  <c r="AK477" i="19"/>
  <c r="AJ477" i="19"/>
  <c r="AI477" i="19"/>
  <c r="AH477" i="19"/>
  <c r="AG477" i="19"/>
  <c r="AF477" i="19"/>
  <c r="AE477" i="19"/>
  <c r="AD477" i="19"/>
  <c r="AS476" i="19"/>
  <c r="AR476" i="19"/>
  <c r="AQ476" i="19"/>
  <c r="AP476" i="19"/>
  <c r="AO476" i="19"/>
  <c r="AN476" i="19"/>
  <c r="AM476" i="19"/>
  <c r="AL476" i="19"/>
  <c r="C476" i="19" s="1"/>
  <c r="E237" i="26" s="1"/>
  <c r="J237" i="26" s="1"/>
  <c r="N237" i="26" s="1"/>
  <c r="R237" i="26" s="1"/>
  <c r="V237" i="26" s="1"/>
  <c r="Z237" i="26" s="1"/>
  <c r="AK476" i="19"/>
  <c r="AJ476" i="19"/>
  <c r="AI476" i="19"/>
  <c r="AH476" i="19"/>
  <c r="AG476" i="19"/>
  <c r="AF476" i="19"/>
  <c r="AE476" i="19"/>
  <c r="AD476" i="19"/>
  <c r="AS475" i="19"/>
  <c r="AR475" i="19"/>
  <c r="AQ475" i="19"/>
  <c r="AP475" i="19"/>
  <c r="AO475" i="19"/>
  <c r="AN475" i="19"/>
  <c r="AM475" i="19"/>
  <c r="C475" i="19" s="1"/>
  <c r="E234" i="26" s="1"/>
  <c r="J234" i="26" s="1"/>
  <c r="N234" i="26" s="1"/>
  <c r="R234" i="26" s="1"/>
  <c r="V234" i="26" s="1"/>
  <c r="Z234" i="26" s="1"/>
  <c r="AL475" i="19"/>
  <c r="AK475" i="19"/>
  <c r="AJ475" i="19"/>
  <c r="AI475" i="19"/>
  <c r="AH475" i="19"/>
  <c r="AG475" i="19"/>
  <c r="AF475" i="19"/>
  <c r="AE475" i="19"/>
  <c r="AD475" i="19"/>
  <c r="AS474" i="19"/>
  <c r="AR474" i="19"/>
  <c r="C474" i="19" s="1"/>
  <c r="E180" i="26" s="1"/>
  <c r="J180" i="26" s="1"/>
  <c r="AQ474" i="19"/>
  <c r="AP474" i="19"/>
  <c r="AO474" i="19"/>
  <c r="AN474" i="19"/>
  <c r="AM474" i="19"/>
  <c r="AL474" i="19"/>
  <c r="AK474" i="19"/>
  <c r="AJ474" i="19"/>
  <c r="AI474" i="19"/>
  <c r="AH474" i="19"/>
  <c r="AG474" i="19"/>
  <c r="AF474" i="19"/>
  <c r="AE474" i="19"/>
  <c r="AD474" i="19"/>
  <c r="AS473" i="19"/>
  <c r="AR473" i="19"/>
  <c r="AQ473" i="19"/>
  <c r="AP473" i="19"/>
  <c r="AO473" i="19"/>
  <c r="AN473" i="19"/>
  <c r="AM473" i="19"/>
  <c r="AL473" i="19"/>
  <c r="AK473" i="19"/>
  <c r="AJ473" i="19"/>
  <c r="AI473" i="19"/>
  <c r="AH473" i="19"/>
  <c r="AG473" i="19"/>
  <c r="AF473" i="19"/>
  <c r="AE473" i="19"/>
  <c r="AD473" i="19"/>
  <c r="C473" i="19"/>
  <c r="E254" i="26" s="1"/>
  <c r="J254" i="26" s="1"/>
  <c r="N254" i="26" s="1"/>
  <c r="R254" i="26" s="1"/>
  <c r="V254" i="26" s="1"/>
  <c r="Z254" i="26" s="1"/>
  <c r="AS472" i="19"/>
  <c r="AR472" i="19"/>
  <c r="AQ472" i="19"/>
  <c r="AP472" i="19"/>
  <c r="AO472" i="19"/>
  <c r="AN472" i="19"/>
  <c r="AM472" i="19"/>
  <c r="AL472" i="19"/>
  <c r="C472" i="19" s="1"/>
  <c r="E98" i="26" s="1"/>
  <c r="J98" i="26" s="1"/>
  <c r="N98" i="26" s="1"/>
  <c r="R98" i="26" s="1"/>
  <c r="V98" i="26" s="1"/>
  <c r="Z98" i="26" s="1"/>
  <c r="AK472" i="19"/>
  <c r="AJ472" i="19"/>
  <c r="AI472" i="19"/>
  <c r="AH472" i="19"/>
  <c r="AG472" i="19"/>
  <c r="AF472" i="19"/>
  <c r="AE472" i="19"/>
  <c r="AD472" i="19"/>
  <c r="AS471" i="19"/>
  <c r="AR471" i="19"/>
  <c r="AQ471" i="19"/>
  <c r="AP471" i="19"/>
  <c r="AO471" i="19"/>
  <c r="AN471" i="19"/>
  <c r="AM471" i="19"/>
  <c r="AL471" i="19"/>
  <c r="C471" i="19" s="1"/>
  <c r="E97" i="26" s="1"/>
  <c r="J97" i="26" s="1"/>
  <c r="N97" i="26" s="1"/>
  <c r="R97" i="26" s="1"/>
  <c r="V97" i="26" s="1"/>
  <c r="Z97" i="26" s="1"/>
  <c r="AK471" i="19"/>
  <c r="AJ471" i="19"/>
  <c r="AI471" i="19"/>
  <c r="AH471" i="19"/>
  <c r="AG471" i="19"/>
  <c r="AF471" i="19"/>
  <c r="AE471" i="19"/>
  <c r="AD471" i="19"/>
  <c r="AS470" i="19"/>
  <c r="AR470" i="19"/>
  <c r="AQ470" i="19"/>
  <c r="AP470" i="19"/>
  <c r="AO470" i="19"/>
  <c r="AN470" i="19"/>
  <c r="AM470" i="19"/>
  <c r="AL470" i="19"/>
  <c r="C470" i="19" s="1"/>
  <c r="E6" i="26" s="1"/>
  <c r="J6" i="26" s="1"/>
  <c r="N6" i="26" s="1"/>
  <c r="R6" i="26" s="1"/>
  <c r="V6" i="26" s="1"/>
  <c r="Z6" i="26" s="1"/>
  <c r="AK470" i="19"/>
  <c r="AJ470" i="19"/>
  <c r="AI470" i="19"/>
  <c r="AH470" i="19"/>
  <c r="AG470" i="19"/>
  <c r="AF470" i="19"/>
  <c r="AE470" i="19"/>
  <c r="AD470" i="19"/>
  <c r="AS469" i="19"/>
  <c r="AR469" i="19"/>
  <c r="AQ469" i="19"/>
  <c r="AP469" i="19"/>
  <c r="AO469" i="19"/>
  <c r="AN469" i="19"/>
  <c r="C469" i="19" s="1"/>
  <c r="E83" i="26" s="1"/>
  <c r="J83" i="26" s="1"/>
  <c r="N83" i="26" s="1"/>
  <c r="R83" i="26" s="1"/>
  <c r="V83" i="26" s="1"/>
  <c r="Z83" i="26" s="1"/>
  <c r="AM469" i="19"/>
  <c r="AL469" i="19"/>
  <c r="AK469" i="19"/>
  <c r="AJ469" i="19"/>
  <c r="AI469" i="19"/>
  <c r="AH469" i="19"/>
  <c r="AG469" i="19"/>
  <c r="AF469" i="19"/>
  <c r="AE469" i="19"/>
  <c r="AD469" i="19"/>
  <c r="AS468" i="19"/>
  <c r="AR468" i="19"/>
  <c r="AQ468" i="19"/>
  <c r="AP468" i="19"/>
  <c r="AO468" i="19"/>
  <c r="AN468" i="19"/>
  <c r="AM468" i="19"/>
  <c r="AL468" i="19"/>
  <c r="C468" i="19" s="1"/>
  <c r="E57" i="26" s="1"/>
  <c r="J57" i="26" s="1"/>
  <c r="N57" i="26" s="1"/>
  <c r="R57" i="26" s="1"/>
  <c r="V57" i="26" s="1"/>
  <c r="Z57" i="26" s="1"/>
  <c r="AK468" i="19"/>
  <c r="AJ468" i="19"/>
  <c r="AI468" i="19"/>
  <c r="AH468" i="19"/>
  <c r="AG468" i="19"/>
  <c r="AF468" i="19"/>
  <c r="AE468" i="19"/>
  <c r="AD468" i="19"/>
  <c r="AS467" i="19"/>
  <c r="AR467" i="19"/>
  <c r="AQ467" i="19"/>
  <c r="AP467" i="19"/>
  <c r="AO467" i="19"/>
  <c r="AN467" i="19"/>
  <c r="AM467" i="19"/>
  <c r="C467" i="19" s="1"/>
  <c r="E244" i="26" s="1"/>
  <c r="J244" i="26" s="1"/>
  <c r="AL467" i="19"/>
  <c r="AK467" i="19"/>
  <c r="AJ467" i="19"/>
  <c r="AI467" i="19"/>
  <c r="AH467" i="19"/>
  <c r="AG467" i="19"/>
  <c r="AF467" i="19"/>
  <c r="AE467" i="19"/>
  <c r="AD467" i="19"/>
  <c r="AN466" i="19"/>
  <c r="AM466" i="19"/>
  <c r="AL466" i="19"/>
  <c r="C466" i="19" s="1"/>
  <c r="E199" i="26" s="1"/>
  <c r="J199" i="26" s="1"/>
  <c r="N199" i="26" s="1"/>
  <c r="R199" i="26" s="1"/>
  <c r="V199" i="26" s="1"/>
  <c r="Z199" i="26" s="1"/>
  <c r="AK466" i="19"/>
  <c r="AJ466" i="19"/>
  <c r="AI466" i="19"/>
  <c r="AH466" i="19"/>
  <c r="AG466" i="19"/>
  <c r="AF466" i="19"/>
  <c r="AE466" i="19"/>
  <c r="AD466" i="19"/>
  <c r="AS465" i="19"/>
  <c r="AR465" i="19"/>
  <c r="AQ465" i="19"/>
  <c r="AP465" i="19"/>
  <c r="AO465" i="19"/>
  <c r="AN465" i="19"/>
  <c r="AM465" i="19"/>
  <c r="AL465" i="19"/>
  <c r="C465" i="19" s="1"/>
  <c r="E196" i="26" s="1"/>
  <c r="J196" i="26" s="1"/>
  <c r="N196" i="26" s="1"/>
  <c r="R196" i="26" s="1"/>
  <c r="V196" i="26" s="1"/>
  <c r="Z196" i="26" s="1"/>
  <c r="AK465" i="19"/>
  <c r="AJ465" i="19"/>
  <c r="AI465" i="19"/>
  <c r="AH465" i="19"/>
  <c r="AG465" i="19"/>
  <c r="AF465" i="19"/>
  <c r="AE465" i="19"/>
  <c r="AD465" i="19"/>
  <c r="AS464" i="19"/>
  <c r="AR464" i="19"/>
  <c r="AQ464" i="19"/>
  <c r="AP464" i="19"/>
  <c r="AO464" i="19"/>
  <c r="AN464" i="19"/>
  <c r="C464" i="19" s="1"/>
  <c r="E205" i="26" s="1"/>
  <c r="J205" i="26" s="1"/>
  <c r="N205" i="26" s="1"/>
  <c r="R205" i="26" s="1"/>
  <c r="V205" i="26" s="1"/>
  <c r="Z205" i="26" s="1"/>
  <c r="AM464" i="19"/>
  <c r="AL464" i="19"/>
  <c r="AK464" i="19"/>
  <c r="AJ464" i="19"/>
  <c r="AI464" i="19"/>
  <c r="AH464" i="19"/>
  <c r="AG464" i="19"/>
  <c r="AF464" i="19"/>
  <c r="AE464" i="19"/>
  <c r="AD464" i="19"/>
  <c r="AS463" i="19"/>
  <c r="AR463" i="19"/>
  <c r="AQ463" i="19"/>
  <c r="AJ463" i="19"/>
  <c r="AI463" i="19"/>
  <c r="AH463" i="19"/>
  <c r="AG463" i="19"/>
  <c r="AF463" i="19"/>
  <c r="AE463" i="19"/>
  <c r="AD463" i="19"/>
  <c r="C463" i="19"/>
  <c r="E95" i="26" s="1"/>
  <c r="J95" i="26" s="1"/>
  <c r="N95" i="26" s="1"/>
  <c r="R95" i="26" s="1"/>
  <c r="V95" i="26" s="1"/>
  <c r="Z95" i="26" s="1"/>
  <c r="AS462" i="19"/>
  <c r="AR462" i="19"/>
  <c r="AQ462" i="19"/>
  <c r="AP462" i="19"/>
  <c r="AO462" i="19"/>
  <c r="AN462" i="19"/>
  <c r="AM462" i="19"/>
  <c r="AL462" i="19"/>
  <c r="AK462" i="19"/>
  <c r="AJ462" i="19"/>
  <c r="AI462" i="19"/>
  <c r="AH462" i="19"/>
  <c r="AG462" i="19"/>
  <c r="AF462" i="19"/>
  <c r="AE462" i="19"/>
  <c r="AD462" i="19"/>
  <c r="C462" i="19"/>
  <c r="E287" i="26" s="1"/>
  <c r="J287" i="26" s="1"/>
  <c r="N287" i="26" s="1"/>
  <c r="R287" i="26" s="1"/>
  <c r="V287" i="26" s="1"/>
  <c r="Z287" i="26" s="1"/>
  <c r="AS461" i="19"/>
  <c r="AR461" i="19"/>
  <c r="AQ461" i="19"/>
  <c r="AP461" i="19"/>
  <c r="AO461" i="19"/>
  <c r="AN461" i="19"/>
  <c r="AM461" i="19"/>
  <c r="AL461" i="19"/>
  <c r="C461" i="19" s="1"/>
  <c r="E160" i="26" s="1"/>
  <c r="J160" i="26" s="1"/>
  <c r="N160" i="26" s="1"/>
  <c r="R160" i="26" s="1"/>
  <c r="V160" i="26" s="1"/>
  <c r="Z160" i="26" s="1"/>
  <c r="AK461" i="19"/>
  <c r="AJ461" i="19"/>
  <c r="AI461" i="19"/>
  <c r="AH461" i="19"/>
  <c r="AG461" i="19"/>
  <c r="AF461" i="19"/>
  <c r="AE461" i="19"/>
  <c r="AD461" i="19"/>
  <c r="AS460" i="19"/>
  <c r="AR460" i="19"/>
  <c r="AQ460" i="19"/>
  <c r="AP460" i="19"/>
  <c r="AO460" i="19"/>
  <c r="AN460" i="19"/>
  <c r="AM460" i="19"/>
  <c r="AL460" i="19"/>
  <c r="C460" i="19" s="1"/>
  <c r="E233" i="26" s="1"/>
  <c r="J233" i="26" s="1"/>
  <c r="N233" i="26" s="1"/>
  <c r="R233" i="26" s="1"/>
  <c r="V233" i="26" s="1"/>
  <c r="Z233" i="26" s="1"/>
  <c r="AK460" i="19"/>
  <c r="AJ460" i="19"/>
  <c r="AI460" i="19"/>
  <c r="AH460" i="19"/>
  <c r="AG460" i="19"/>
  <c r="AS459" i="19"/>
  <c r="AR459" i="19"/>
  <c r="C459" i="19" s="1"/>
  <c r="E42" i="26" s="1"/>
  <c r="J42" i="26" s="1"/>
  <c r="N42" i="26" s="1"/>
  <c r="R42" i="26" s="1"/>
  <c r="V42" i="26" s="1"/>
  <c r="Z42" i="26" s="1"/>
  <c r="AQ459" i="19"/>
  <c r="AP459" i="19"/>
  <c r="AO459" i="19"/>
  <c r="AN459" i="19"/>
  <c r="AM459" i="19"/>
  <c r="AH459" i="19"/>
  <c r="AG459" i="19"/>
  <c r="AF459" i="19"/>
  <c r="AE459" i="19"/>
  <c r="AD459" i="19"/>
  <c r="AS458" i="19"/>
  <c r="AR458" i="19"/>
  <c r="AQ458" i="19"/>
  <c r="AP458" i="19"/>
  <c r="C458" i="19" s="1"/>
  <c r="D15" i="20" s="1"/>
  <c r="H15" i="20" s="1"/>
  <c r="L15" i="20" s="1"/>
  <c r="P15" i="20" s="1"/>
  <c r="T15" i="20" s="1"/>
  <c r="X15" i="20" s="1"/>
  <c r="AO458" i="19"/>
  <c r="AN458" i="19"/>
  <c r="AJ458" i="19"/>
  <c r="AH458" i="19"/>
  <c r="AG458" i="19"/>
  <c r="AF458" i="19"/>
  <c r="AE458" i="19"/>
  <c r="AD458" i="19"/>
  <c r="AS457" i="19"/>
  <c r="AR457" i="19"/>
  <c r="AQ457" i="19"/>
  <c r="AN457" i="19"/>
  <c r="AM457" i="19"/>
  <c r="AL457" i="19"/>
  <c r="C457" i="19" s="1"/>
  <c r="E190" i="26" s="1"/>
  <c r="J190" i="26" s="1"/>
  <c r="N190" i="26" s="1"/>
  <c r="R190" i="26" s="1"/>
  <c r="V190" i="26" s="1"/>
  <c r="Z190" i="26" s="1"/>
  <c r="AK457" i="19"/>
  <c r="AI457" i="19"/>
  <c r="AH457" i="19"/>
  <c r="AG457" i="19"/>
  <c r="AS455" i="19"/>
  <c r="AR455" i="19"/>
  <c r="AQ455" i="19"/>
  <c r="AP455" i="19"/>
  <c r="AO455" i="19"/>
  <c r="AN455" i="19"/>
  <c r="AM455" i="19"/>
  <c r="AL455" i="19"/>
  <c r="C455" i="19" s="1"/>
  <c r="E148" i="26" s="1"/>
  <c r="J148" i="26" s="1"/>
  <c r="N148" i="26" s="1"/>
  <c r="R148" i="26" s="1"/>
  <c r="V148" i="26" s="1"/>
  <c r="Z148" i="26" s="1"/>
  <c r="AK455" i="19"/>
  <c r="AJ455" i="19"/>
  <c r="AI455" i="19"/>
  <c r="AH455" i="19"/>
  <c r="AG455" i="19"/>
  <c r="AF455" i="19"/>
  <c r="AE455" i="19"/>
  <c r="AD455" i="19"/>
  <c r="AS454" i="19"/>
  <c r="AR454" i="19"/>
  <c r="AQ454" i="19"/>
  <c r="C454" i="19" s="1"/>
  <c r="E158" i="26" s="1"/>
  <c r="J158" i="26" s="1"/>
  <c r="N158" i="26" s="1"/>
  <c r="R158" i="26" s="1"/>
  <c r="V158" i="26" s="1"/>
  <c r="Z158" i="26" s="1"/>
  <c r="AP454" i="19"/>
  <c r="AO454" i="19"/>
  <c r="AN454" i="19"/>
  <c r="AM454" i="19"/>
  <c r="AL454" i="19"/>
  <c r="AK454" i="19"/>
  <c r="AJ454" i="19"/>
  <c r="AD454" i="19"/>
  <c r="AS453" i="19"/>
  <c r="AR453" i="19"/>
  <c r="AQ453" i="19"/>
  <c r="AP453" i="19"/>
  <c r="AN453" i="19"/>
  <c r="AM453" i="19"/>
  <c r="AL453" i="19"/>
  <c r="C453" i="19" s="1"/>
  <c r="E144" i="26" s="1"/>
  <c r="J144" i="26" s="1"/>
  <c r="N144" i="26" s="1"/>
  <c r="R144" i="26" s="1"/>
  <c r="V144" i="26" s="1"/>
  <c r="Z144" i="26" s="1"/>
  <c r="AK453" i="19"/>
  <c r="AJ453" i="19"/>
  <c r="AI453" i="19"/>
  <c r="AH453" i="19"/>
  <c r="AG453" i="19"/>
  <c r="AF453" i="19"/>
  <c r="AE453" i="19"/>
  <c r="AD453" i="19"/>
  <c r="AS452" i="19"/>
  <c r="AR452" i="19"/>
  <c r="AQ452" i="19"/>
  <c r="AP452" i="19"/>
  <c r="AO452" i="19"/>
  <c r="AN452" i="19"/>
  <c r="AM452" i="19"/>
  <c r="AL452" i="19"/>
  <c r="C452" i="19" s="1"/>
  <c r="E188" i="26" s="1"/>
  <c r="J188" i="26" s="1"/>
  <c r="N188" i="26" s="1"/>
  <c r="R188" i="26" s="1"/>
  <c r="V188" i="26" s="1"/>
  <c r="Z188" i="26" s="1"/>
  <c r="AK452" i="19"/>
  <c r="AJ452" i="19"/>
  <c r="AI452" i="19"/>
  <c r="AH452" i="19"/>
  <c r="AG452" i="19"/>
  <c r="AF452" i="19"/>
  <c r="AE452" i="19"/>
  <c r="AD452" i="19"/>
  <c r="AS451" i="19"/>
  <c r="AR451" i="19"/>
  <c r="AQ451" i="19"/>
  <c r="AP451" i="19"/>
  <c r="AO451" i="19"/>
  <c r="AN451" i="19"/>
  <c r="AM451" i="19"/>
  <c r="AL451" i="19"/>
  <c r="C451" i="19" s="1"/>
  <c r="D10" i="22" s="1"/>
  <c r="H10" i="22" s="1"/>
  <c r="L10" i="22" s="1"/>
  <c r="P10" i="22" s="1"/>
  <c r="T10" i="22" s="1"/>
  <c r="AK451" i="19"/>
  <c r="AJ451" i="19"/>
  <c r="AI451" i="19"/>
  <c r="AH451" i="19"/>
  <c r="AG451" i="19"/>
  <c r="AF451" i="19"/>
  <c r="AE451" i="19"/>
  <c r="AD451" i="19"/>
  <c r="AS450" i="19"/>
  <c r="AR450" i="19"/>
  <c r="AQ450" i="19"/>
  <c r="AP450" i="19"/>
  <c r="AO450" i="19"/>
  <c r="AN450" i="19"/>
  <c r="C450" i="19" s="1"/>
  <c r="AM450" i="19"/>
  <c r="AL450" i="19"/>
  <c r="AK450" i="19"/>
  <c r="AJ450" i="19"/>
  <c r="AI450" i="19"/>
  <c r="AH450" i="19"/>
  <c r="AG450" i="19"/>
  <c r="AF450" i="19"/>
  <c r="AE450" i="19"/>
  <c r="AD450" i="19"/>
  <c r="AS449" i="19"/>
  <c r="AR449" i="19"/>
  <c r="AQ449" i="19"/>
  <c r="AP449" i="19"/>
  <c r="AO449" i="19"/>
  <c r="AN449" i="19"/>
  <c r="AM449" i="19"/>
  <c r="AL449" i="19"/>
  <c r="C449" i="19" s="1"/>
  <c r="AK449" i="19"/>
  <c r="AI449" i="19"/>
  <c r="AH449" i="19"/>
  <c r="AG449" i="19"/>
  <c r="AE449" i="19"/>
  <c r="AD449" i="19"/>
  <c r="AS448" i="19"/>
  <c r="AR448" i="19"/>
  <c r="AQ448" i="19"/>
  <c r="AP448" i="19"/>
  <c r="AO448" i="19"/>
  <c r="AN448" i="19"/>
  <c r="C448" i="19" s="1"/>
  <c r="D19" i="22" s="1"/>
  <c r="H19" i="22" s="1"/>
  <c r="L19" i="22" s="1"/>
  <c r="P19" i="22" s="1"/>
  <c r="T19" i="22" s="1"/>
  <c r="AM448" i="19"/>
  <c r="AL448" i="19"/>
  <c r="AK448" i="19"/>
  <c r="AJ448" i="19"/>
  <c r="AI448" i="19"/>
  <c r="AH448" i="19"/>
  <c r="AG448" i="19"/>
  <c r="AF448" i="19"/>
  <c r="AE448" i="19"/>
  <c r="AD448" i="19"/>
  <c r="AS447" i="19"/>
  <c r="AR447" i="19"/>
  <c r="AQ447" i="19"/>
  <c r="AP447" i="19"/>
  <c r="AO447" i="19"/>
  <c r="AN447" i="19"/>
  <c r="AM447" i="19"/>
  <c r="AL447" i="19"/>
  <c r="C447" i="19" s="1"/>
  <c r="D18" i="22" s="1"/>
  <c r="H18" i="22" s="1"/>
  <c r="AK447" i="19"/>
  <c r="AJ447" i="19"/>
  <c r="AI447" i="19"/>
  <c r="AH447" i="19"/>
  <c r="AG447" i="19"/>
  <c r="AF447" i="19"/>
  <c r="AE447" i="19"/>
  <c r="AD447" i="19"/>
  <c r="AS446" i="19"/>
  <c r="AR446" i="19"/>
  <c r="AQ446" i="19"/>
  <c r="AP446" i="19"/>
  <c r="AO446" i="19"/>
  <c r="AN446" i="19"/>
  <c r="AM446" i="19"/>
  <c r="C446" i="19" s="1"/>
  <c r="AL446" i="19"/>
  <c r="AK446" i="19"/>
  <c r="AJ446" i="19"/>
  <c r="AI446" i="19"/>
  <c r="AH446" i="19"/>
  <c r="AG446" i="19"/>
  <c r="AF446" i="19"/>
  <c r="AE446" i="19"/>
  <c r="AD446" i="19"/>
  <c r="AS445" i="19"/>
  <c r="AR445" i="19"/>
  <c r="AQ445" i="19"/>
  <c r="C445" i="19" s="1"/>
  <c r="D15" i="22" s="1"/>
  <c r="H15" i="22" s="1"/>
  <c r="AP445" i="19"/>
  <c r="AO445" i="19"/>
  <c r="AN445" i="19"/>
  <c r="AM445" i="19"/>
  <c r="AL445" i="19"/>
  <c r="AK445" i="19"/>
  <c r="AJ445" i="19"/>
  <c r="AI445" i="19"/>
  <c r="AH445" i="19"/>
  <c r="AG445" i="19"/>
  <c r="AF445" i="19"/>
  <c r="AE445" i="19"/>
  <c r="AD445" i="19"/>
  <c r="AS444" i="19"/>
  <c r="AR444" i="19"/>
  <c r="C444" i="19" s="1"/>
  <c r="E102" i="26" s="1"/>
  <c r="J102" i="26" s="1"/>
  <c r="AQ444" i="19"/>
  <c r="AP444" i="19"/>
  <c r="AO444" i="19"/>
  <c r="AN444" i="19"/>
  <c r="AM444" i="19"/>
  <c r="AK444" i="19"/>
  <c r="AJ444" i="19"/>
  <c r="AI444" i="19"/>
  <c r="AH444" i="19"/>
  <c r="AG444" i="19"/>
  <c r="AF444" i="19"/>
  <c r="AE444" i="19"/>
  <c r="AD444" i="19"/>
  <c r="AS443" i="19"/>
  <c r="AR443" i="19"/>
  <c r="AQ443" i="19"/>
  <c r="AP443" i="19"/>
  <c r="AO443" i="19"/>
  <c r="C443" i="19" s="1"/>
  <c r="E6" i="28" s="1"/>
  <c r="J6" i="28" s="1"/>
  <c r="N6" i="28" s="1"/>
  <c r="R6" i="28" s="1"/>
  <c r="V6" i="28" s="1"/>
  <c r="Z6" i="28" s="1"/>
  <c r="AM443" i="19"/>
  <c r="AL443" i="19"/>
  <c r="AK443" i="19"/>
  <c r="AJ443" i="19"/>
  <c r="AD443" i="19"/>
  <c r="AS442" i="19"/>
  <c r="AR442" i="19"/>
  <c r="AQ442" i="19"/>
  <c r="AP442" i="19"/>
  <c r="AO442" i="19"/>
  <c r="AN442" i="19"/>
  <c r="AM442" i="19"/>
  <c r="AL442" i="19"/>
  <c r="C442" i="19" s="1"/>
  <c r="D8" i="22" s="1"/>
  <c r="H8" i="22" s="1"/>
  <c r="L8" i="22" s="1"/>
  <c r="P8" i="22" s="1"/>
  <c r="T8" i="22" s="1"/>
  <c r="AK442" i="19"/>
  <c r="AJ442" i="19"/>
  <c r="AI442" i="19"/>
  <c r="AH442" i="19"/>
  <c r="AG442" i="19"/>
  <c r="AF442" i="19"/>
  <c r="AE442" i="19"/>
  <c r="AD442" i="19"/>
  <c r="AS441" i="19"/>
  <c r="AR441" i="19"/>
  <c r="AQ441" i="19"/>
  <c r="AP441" i="19"/>
  <c r="AO441" i="19"/>
  <c r="AN441" i="19"/>
  <c r="C441" i="19" s="1"/>
  <c r="D13" i="22" s="1"/>
  <c r="H13" i="22" s="1"/>
  <c r="L13" i="22" s="1"/>
  <c r="P13" i="22" s="1"/>
  <c r="T13" i="22" s="1"/>
  <c r="AM441" i="19"/>
  <c r="AL441" i="19"/>
  <c r="AK441" i="19"/>
  <c r="AJ441" i="19"/>
  <c r="AI441" i="19"/>
  <c r="AH441" i="19"/>
  <c r="AG441" i="19"/>
  <c r="AF441" i="19"/>
  <c r="AE441" i="19"/>
  <c r="AD441" i="19"/>
  <c r="AS440" i="19"/>
  <c r="AR440" i="19"/>
  <c r="AQ440" i="19"/>
  <c r="AP440" i="19"/>
  <c r="AO440" i="19"/>
  <c r="AN440" i="19"/>
  <c r="AM440" i="19"/>
  <c r="AL440" i="19"/>
  <c r="C440" i="19" s="1"/>
  <c r="E32" i="26" s="1"/>
  <c r="J32" i="26" s="1"/>
  <c r="N32" i="26" s="1"/>
  <c r="R32" i="26" s="1"/>
  <c r="V32" i="26" s="1"/>
  <c r="Z32" i="26" s="1"/>
  <c r="AK440" i="19"/>
  <c r="AJ440" i="19"/>
  <c r="AI440" i="19"/>
  <c r="AH440" i="19"/>
  <c r="AG440" i="19"/>
  <c r="AF440" i="19"/>
  <c r="AE440" i="19"/>
  <c r="AD440" i="19"/>
  <c r="AS439" i="19"/>
  <c r="AR439" i="19"/>
  <c r="AQ439" i="19"/>
  <c r="AP439" i="19"/>
  <c r="AO439" i="19"/>
  <c r="AN439" i="19"/>
  <c r="AM439" i="19"/>
  <c r="C439" i="19" s="1"/>
  <c r="E191" i="26" s="1"/>
  <c r="J191" i="26" s="1"/>
  <c r="N191" i="26" s="1"/>
  <c r="R191" i="26" s="1"/>
  <c r="V191" i="26" s="1"/>
  <c r="Z191" i="26" s="1"/>
  <c r="AL439" i="19"/>
  <c r="AK439" i="19"/>
  <c r="AJ439" i="19"/>
  <c r="AI439" i="19"/>
  <c r="AH439" i="19"/>
  <c r="AG439" i="19"/>
  <c r="AF439" i="19"/>
  <c r="AE439" i="19"/>
  <c r="AD439" i="19"/>
  <c r="AS438" i="19"/>
  <c r="AR438" i="19"/>
  <c r="AQ438" i="19"/>
  <c r="C438" i="19" s="1"/>
  <c r="E115" i="26" s="1"/>
  <c r="J115" i="26" s="1"/>
  <c r="N115" i="26" s="1"/>
  <c r="R115" i="26" s="1"/>
  <c r="V115" i="26" s="1"/>
  <c r="Z115" i="26" s="1"/>
  <c r="AP438" i="19"/>
  <c r="AO438" i="19"/>
  <c r="AN438" i="19"/>
  <c r="AM438" i="19"/>
  <c r="AL438" i="19"/>
  <c r="AK438" i="19"/>
  <c r="AJ438" i="19"/>
  <c r="AI438" i="19"/>
  <c r="AH438" i="19"/>
  <c r="AG438" i="19"/>
  <c r="AF438" i="19"/>
  <c r="AE438" i="19"/>
  <c r="AD438" i="19"/>
  <c r="AS437" i="19"/>
  <c r="AR437" i="19"/>
  <c r="AQ437" i="19"/>
  <c r="AP437" i="19"/>
  <c r="AO437" i="19"/>
  <c r="AN437" i="19"/>
  <c r="AM437" i="19"/>
  <c r="AL437" i="19"/>
  <c r="AK437" i="19"/>
  <c r="AJ437" i="19"/>
  <c r="AI437" i="19"/>
  <c r="AH437" i="19"/>
  <c r="AG437" i="19"/>
  <c r="AF437" i="19"/>
  <c r="AE437" i="19"/>
  <c r="AD437" i="19"/>
  <c r="C437" i="19"/>
  <c r="E122" i="26" s="1"/>
  <c r="J122" i="26" s="1"/>
  <c r="N122" i="26" s="1"/>
  <c r="R122" i="26" s="1"/>
  <c r="V122" i="26" s="1"/>
  <c r="Z122" i="26" s="1"/>
  <c r="AS436" i="19"/>
  <c r="AR436" i="19"/>
  <c r="AQ436" i="19"/>
  <c r="AP436" i="19"/>
  <c r="AO436" i="19"/>
  <c r="AN436" i="19"/>
  <c r="AM436" i="19"/>
  <c r="AL436" i="19"/>
  <c r="C436" i="19" s="1"/>
  <c r="E106" i="26" s="1"/>
  <c r="J106" i="26" s="1"/>
  <c r="N106" i="26" s="1"/>
  <c r="R106" i="26" s="1"/>
  <c r="V106" i="26" s="1"/>
  <c r="Z106" i="26" s="1"/>
  <c r="AK436" i="19"/>
  <c r="AJ436" i="19"/>
  <c r="AH436" i="19"/>
  <c r="AG436" i="19"/>
  <c r="AF436" i="19"/>
  <c r="AD436" i="19"/>
  <c r="AS435" i="19"/>
  <c r="AR435" i="19"/>
  <c r="AQ435" i="19"/>
  <c r="AP435" i="19"/>
  <c r="AO435" i="19"/>
  <c r="AN435" i="19"/>
  <c r="AM435" i="19"/>
  <c r="AL435" i="19"/>
  <c r="C435" i="19" s="1"/>
  <c r="E155" i="26" s="1"/>
  <c r="J155" i="26" s="1"/>
  <c r="AK435" i="19"/>
  <c r="AJ435" i="19"/>
  <c r="AH435" i="19"/>
  <c r="AG435" i="19"/>
  <c r="AF435" i="19"/>
  <c r="AD435" i="19"/>
  <c r="AS434" i="19"/>
  <c r="AR434" i="19"/>
  <c r="AQ434" i="19"/>
  <c r="C434" i="19" s="1"/>
  <c r="E251" i="26" s="1"/>
  <c r="J251" i="26" s="1"/>
  <c r="N251" i="26" s="1"/>
  <c r="R251" i="26" s="1"/>
  <c r="V251" i="26" s="1"/>
  <c r="Z251" i="26" s="1"/>
  <c r="AP434" i="19"/>
  <c r="AO434" i="19"/>
  <c r="AN434" i="19"/>
  <c r="AM434" i="19"/>
  <c r="AL434" i="19"/>
  <c r="AK434" i="19"/>
  <c r="AJ434" i="19"/>
  <c r="AI434" i="19"/>
  <c r="AH434" i="19"/>
  <c r="AG434" i="19"/>
  <c r="AF434" i="19"/>
  <c r="AE434" i="19"/>
  <c r="AD434" i="19"/>
  <c r="AS433" i="19"/>
  <c r="C433" i="19" s="1"/>
  <c r="E216" i="26" s="1"/>
  <c r="J216" i="26" s="1"/>
  <c r="N216" i="26" s="1"/>
  <c r="R216" i="26" s="1"/>
  <c r="V216" i="26" s="1"/>
  <c r="Z216" i="26" s="1"/>
  <c r="AR433" i="19"/>
  <c r="AQ433" i="19"/>
  <c r="AP433" i="19"/>
  <c r="AO433" i="19"/>
  <c r="AN433" i="19"/>
  <c r="AM433" i="19"/>
  <c r="AL433" i="19"/>
  <c r="AK433" i="19"/>
  <c r="AJ433" i="19"/>
  <c r="AI433" i="19"/>
  <c r="AH433" i="19"/>
  <c r="AG433" i="19"/>
  <c r="AF433" i="19"/>
  <c r="AE433" i="19"/>
  <c r="AD433" i="19"/>
  <c r="AS432" i="19"/>
  <c r="AR432" i="19"/>
  <c r="AQ432" i="19"/>
  <c r="AP432" i="19"/>
  <c r="AO432" i="19"/>
  <c r="AN432" i="19"/>
  <c r="AM432" i="19"/>
  <c r="AL432" i="19"/>
  <c r="C432" i="19" s="1"/>
  <c r="E33" i="26" s="1"/>
  <c r="J33" i="26" s="1"/>
  <c r="AK432" i="19"/>
  <c r="AJ432" i="19"/>
  <c r="AI432" i="19"/>
  <c r="AH432" i="19"/>
  <c r="AG432" i="19"/>
  <c r="AF432" i="19"/>
  <c r="AE432" i="19"/>
  <c r="AD432" i="19"/>
  <c r="AS431" i="19"/>
  <c r="AR431" i="19"/>
  <c r="AQ431" i="19"/>
  <c r="AP431" i="19"/>
  <c r="AO431" i="19"/>
  <c r="AN431" i="19"/>
  <c r="AM431" i="19"/>
  <c r="AL431" i="19"/>
  <c r="C431" i="19" s="1"/>
  <c r="E268" i="26" s="1"/>
  <c r="J268" i="26" s="1"/>
  <c r="AK431" i="19"/>
  <c r="AJ431" i="19"/>
  <c r="AI431" i="19"/>
  <c r="AH431" i="19"/>
  <c r="AG431" i="19"/>
  <c r="AF431" i="19"/>
  <c r="AE431" i="19"/>
  <c r="AD431" i="19"/>
  <c r="AS430" i="19"/>
  <c r="AR430" i="19"/>
  <c r="AQ430" i="19"/>
  <c r="AP430" i="19"/>
  <c r="AO430" i="19"/>
  <c r="AN430" i="19"/>
  <c r="AM430" i="19"/>
  <c r="AL430" i="19"/>
  <c r="C430" i="19" s="1"/>
  <c r="E267" i="26" s="1"/>
  <c r="J267" i="26" s="1"/>
  <c r="N267" i="26" s="1"/>
  <c r="R267" i="26" s="1"/>
  <c r="V267" i="26" s="1"/>
  <c r="Z267" i="26" s="1"/>
  <c r="AK430" i="19"/>
  <c r="AJ430" i="19"/>
  <c r="AI430" i="19"/>
  <c r="AH430" i="19"/>
  <c r="AG430" i="19"/>
  <c r="AF430" i="19"/>
  <c r="AE430" i="19"/>
  <c r="AD430" i="19"/>
  <c r="AS429" i="19"/>
  <c r="C429" i="19" s="1"/>
  <c r="E239" i="26" s="1"/>
  <c r="J239" i="26" s="1"/>
  <c r="AR429" i="19"/>
  <c r="AK429" i="19"/>
  <c r="AJ429" i="19"/>
  <c r="AI429" i="19"/>
  <c r="AH429" i="19"/>
  <c r="AG429" i="19"/>
  <c r="AF429" i="19"/>
  <c r="AE429" i="19"/>
  <c r="AD429" i="19"/>
  <c r="AS428" i="19"/>
  <c r="AR428" i="19"/>
  <c r="AQ428" i="19"/>
  <c r="C428" i="19" s="1"/>
  <c r="E174" i="26" s="1"/>
  <c r="J174" i="26" s="1"/>
  <c r="AP428" i="19"/>
  <c r="AO428" i="19"/>
  <c r="AN428" i="19"/>
  <c r="AM428" i="19"/>
  <c r="AL428" i="19"/>
  <c r="AK428" i="19"/>
  <c r="AJ428" i="19"/>
  <c r="AI428" i="19"/>
  <c r="AH428" i="19"/>
  <c r="AG428" i="19"/>
  <c r="AF428" i="19"/>
  <c r="AE428" i="19"/>
  <c r="AD428" i="19"/>
  <c r="AS427" i="19"/>
  <c r="C427" i="19" s="1"/>
  <c r="E197" i="26" s="1"/>
  <c r="J197" i="26" s="1"/>
  <c r="AR427" i="19"/>
  <c r="AJ427" i="19"/>
  <c r="AI427" i="19"/>
  <c r="AH427" i="19"/>
  <c r="AG427" i="19"/>
  <c r="AF427" i="19"/>
  <c r="AE427" i="19"/>
  <c r="AD427" i="19"/>
  <c r="AS426" i="19"/>
  <c r="AR426" i="19"/>
  <c r="AQ426" i="19"/>
  <c r="AP426" i="19"/>
  <c r="AO426" i="19"/>
  <c r="AN426" i="19"/>
  <c r="AM426" i="19"/>
  <c r="AL426" i="19"/>
  <c r="C426" i="19" s="1"/>
  <c r="E55" i="26" s="1"/>
  <c r="J55" i="26" s="1"/>
  <c r="N55" i="26" s="1"/>
  <c r="R55" i="26" s="1"/>
  <c r="V55" i="26" s="1"/>
  <c r="Z55" i="26" s="1"/>
  <c r="AK426" i="19"/>
  <c r="AJ426" i="19"/>
  <c r="AI426" i="19"/>
  <c r="AH426" i="19"/>
  <c r="AG426" i="19"/>
  <c r="AF426" i="19"/>
  <c r="AE426" i="19"/>
  <c r="AD426" i="19"/>
  <c r="AM425" i="19"/>
  <c r="AL425" i="19"/>
  <c r="C425" i="19" s="1"/>
  <c r="AK425" i="19"/>
  <c r="AJ425" i="19"/>
  <c r="AI425" i="19"/>
  <c r="AH425" i="19"/>
  <c r="AG425" i="19"/>
  <c r="AF425" i="19"/>
  <c r="AE425" i="19"/>
  <c r="AD425" i="19"/>
  <c r="AS424" i="19"/>
  <c r="AR424" i="19"/>
  <c r="AQ424" i="19"/>
  <c r="AP424" i="19"/>
  <c r="AO424" i="19"/>
  <c r="AN424" i="19"/>
  <c r="AM424" i="19"/>
  <c r="C424" i="19" s="1"/>
  <c r="E201" i="26" s="1"/>
  <c r="J201" i="26" s="1"/>
  <c r="N201" i="26" s="1"/>
  <c r="R201" i="26" s="1"/>
  <c r="V201" i="26" s="1"/>
  <c r="Z201" i="26" s="1"/>
  <c r="AL424" i="19"/>
  <c r="AK424" i="19"/>
  <c r="AJ424" i="19"/>
  <c r="AI424" i="19"/>
  <c r="AH424" i="19"/>
  <c r="AG424" i="19"/>
  <c r="AF424" i="19"/>
  <c r="AE424" i="19"/>
  <c r="AD424" i="19"/>
  <c r="AS423" i="19"/>
  <c r="AR423" i="19"/>
  <c r="AQ423" i="19"/>
  <c r="AP423" i="19"/>
  <c r="AO423" i="19"/>
  <c r="AN423" i="19"/>
  <c r="C423" i="19" s="1"/>
  <c r="E161" i="26" s="1"/>
  <c r="J161" i="26" s="1"/>
  <c r="N161" i="26" s="1"/>
  <c r="R161" i="26" s="1"/>
  <c r="V161" i="26" s="1"/>
  <c r="Z161" i="26" s="1"/>
  <c r="AM423" i="19"/>
  <c r="AL423" i="19"/>
  <c r="AK423" i="19"/>
  <c r="AJ423" i="19"/>
  <c r="AI423" i="19"/>
  <c r="AH423" i="19"/>
  <c r="AG423" i="19"/>
  <c r="AF423" i="19"/>
  <c r="AE423" i="19"/>
  <c r="AD423" i="19"/>
  <c r="AS422" i="19"/>
  <c r="AR422" i="19"/>
  <c r="C422" i="19" s="1"/>
  <c r="E198" i="26" s="1"/>
  <c r="J198" i="26" s="1"/>
  <c r="AQ422" i="19"/>
  <c r="AP422" i="19"/>
  <c r="AM422" i="19"/>
  <c r="AL422" i="19"/>
  <c r="AI422" i="19"/>
  <c r="AH422" i="19"/>
  <c r="AG422" i="19"/>
  <c r="AF422" i="19"/>
  <c r="AE422" i="19"/>
  <c r="AD422" i="19"/>
  <c r="AS421" i="19"/>
  <c r="AR421" i="19"/>
  <c r="AQ421" i="19"/>
  <c r="AP421" i="19"/>
  <c r="AO421" i="19"/>
  <c r="AN421" i="19"/>
  <c r="AM421" i="19"/>
  <c r="AL421" i="19"/>
  <c r="C421" i="19" s="1"/>
  <c r="E54" i="26" s="1"/>
  <c r="J54" i="26" s="1"/>
  <c r="N54" i="26" s="1"/>
  <c r="R54" i="26" s="1"/>
  <c r="V54" i="26" s="1"/>
  <c r="Z54" i="26" s="1"/>
  <c r="AK421" i="19"/>
  <c r="AJ421" i="19"/>
  <c r="AI421" i="19"/>
  <c r="AH421" i="19"/>
  <c r="AG421" i="19"/>
  <c r="AF421" i="19"/>
  <c r="AE421" i="19"/>
  <c r="AD421" i="19"/>
  <c r="AS420" i="19"/>
  <c r="AR420" i="19"/>
  <c r="AQ420" i="19"/>
  <c r="AP420" i="19"/>
  <c r="AO420" i="19"/>
  <c r="AN420" i="19"/>
  <c r="AM420" i="19"/>
  <c r="C420" i="19" s="1"/>
  <c r="E172" i="26" s="1"/>
  <c r="J172" i="26" s="1"/>
  <c r="AL420" i="19"/>
  <c r="AK420" i="19"/>
  <c r="AJ420" i="19"/>
  <c r="AI420" i="19"/>
  <c r="AH420" i="19"/>
  <c r="AG420" i="19"/>
  <c r="AF420" i="19"/>
  <c r="AE420" i="19"/>
  <c r="AD420" i="19"/>
  <c r="AS419" i="19"/>
  <c r="AR419" i="19"/>
  <c r="AQ419" i="19"/>
  <c r="AP419" i="19"/>
  <c r="AO419" i="19"/>
  <c r="AN419" i="19"/>
  <c r="AM419" i="19"/>
  <c r="AL419" i="19"/>
  <c r="C419" i="19" s="1"/>
  <c r="E184" i="26" s="1"/>
  <c r="J184" i="26" s="1"/>
  <c r="N184" i="26" s="1"/>
  <c r="R184" i="26" s="1"/>
  <c r="V184" i="26" s="1"/>
  <c r="Z184" i="26" s="1"/>
  <c r="AK419" i="19"/>
  <c r="AJ419" i="19"/>
  <c r="AI419" i="19"/>
  <c r="AH419" i="19"/>
  <c r="AF419" i="19"/>
  <c r="AD419" i="19"/>
  <c r="AS418" i="19"/>
  <c r="AR418" i="19"/>
  <c r="AQ418" i="19"/>
  <c r="AP418" i="19"/>
  <c r="AO418" i="19"/>
  <c r="AN418" i="19"/>
  <c r="AM418" i="19"/>
  <c r="C418" i="19" s="1"/>
  <c r="E189" i="26" s="1"/>
  <c r="J189" i="26" s="1"/>
  <c r="N189" i="26" s="1"/>
  <c r="R189" i="26" s="1"/>
  <c r="V189" i="26" s="1"/>
  <c r="Z189" i="26" s="1"/>
  <c r="AL418" i="19"/>
  <c r="AK418" i="19"/>
  <c r="AJ418" i="19"/>
  <c r="AI418" i="19"/>
  <c r="AH418" i="19"/>
  <c r="AG418" i="19"/>
  <c r="AF418" i="19"/>
  <c r="AE418" i="19"/>
  <c r="AS416" i="19"/>
  <c r="AR416" i="19"/>
  <c r="AQ416" i="19"/>
  <c r="AP416" i="19"/>
  <c r="C416" i="19" s="1"/>
  <c r="E230" i="26" s="1"/>
  <c r="J230" i="26" s="1"/>
  <c r="N230" i="26" s="1"/>
  <c r="R230" i="26" s="1"/>
  <c r="V230" i="26" s="1"/>
  <c r="Z230" i="26" s="1"/>
  <c r="AS415" i="19"/>
  <c r="AR415" i="19"/>
  <c r="AQ415" i="19"/>
  <c r="AP415" i="19"/>
  <c r="AO415" i="19"/>
  <c r="AN415" i="19"/>
  <c r="AM415" i="19"/>
  <c r="C415" i="19" s="1"/>
  <c r="E280" i="26" s="1"/>
  <c r="J280" i="26" s="1"/>
  <c r="N280" i="26" s="1"/>
  <c r="R280" i="26" s="1"/>
  <c r="V280" i="26" s="1"/>
  <c r="Z280" i="26" s="1"/>
  <c r="AL415" i="19"/>
  <c r="AK415" i="19"/>
  <c r="AJ415" i="19"/>
  <c r="AI415" i="19"/>
  <c r="AH415" i="19"/>
  <c r="AG415" i="19"/>
  <c r="AF415" i="19"/>
  <c r="AE415" i="19"/>
  <c r="AD415" i="19"/>
  <c r="AS414" i="19"/>
  <c r="C414" i="19" s="1"/>
  <c r="E77" i="26" s="1"/>
  <c r="J77" i="26" s="1"/>
  <c r="N77" i="26" s="1"/>
  <c r="R77" i="26" s="1"/>
  <c r="V77" i="26" s="1"/>
  <c r="Z77" i="26" s="1"/>
  <c r="AR414" i="19"/>
  <c r="AQ414" i="19"/>
  <c r="AS413" i="19"/>
  <c r="C413" i="19" s="1"/>
  <c r="E142" i="26" s="1"/>
  <c r="J142" i="26" s="1"/>
  <c r="AR413" i="19"/>
  <c r="AQ413" i="19"/>
  <c r="AP413" i="19"/>
  <c r="AO413" i="19"/>
  <c r="AN413" i="19"/>
  <c r="AM413" i="19"/>
  <c r="AL413" i="19"/>
  <c r="AK413" i="19"/>
  <c r="AJ413" i="19"/>
  <c r="AI413" i="19"/>
  <c r="AH413" i="19"/>
  <c r="AG413" i="19"/>
  <c r="AF413" i="19"/>
  <c r="AE413" i="19"/>
  <c r="AD413" i="19"/>
  <c r="AS412" i="19"/>
  <c r="AR412" i="19"/>
  <c r="AQ412" i="19"/>
  <c r="AP412" i="19"/>
  <c r="AO412" i="19"/>
  <c r="AN412" i="19"/>
  <c r="AM412" i="19"/>
  <c r="AL412" i="19"/>
  <c r="C412" i="19" s="1"/>
  <c r="E277" i="26" s="1"/>
  <c r="J277" i="26" s="1"/>
  <c r="N277" i="26" s="1"/>
  <c r="R277" i="26" s="1"/>
  <c r="V277" i="26" s="1"/>
  <c r="Z277" i="26" s="1"/>
  <c r="AK412" i="19"/>
  <c r="AJ412" i="19"/>
  <c r="AI412" i="19"/>
  <c r="AH412" i="19"/>
  <c r="AG412" i="19"/>
  <c r="AF412" i="19"/>
  <c r="AE412" i="19"/>
  <c r="AD412" i="19"/>
  <c r="AS411" i="19"/>
  <c r="AR411" i="19"/>
  <c r="AQ411" i="19"/>
  <c r="AP411" i="19"/>
  <c r="AO411" i="19"/>
  <c r="AN411" i="19"/>
  <c r="AM411" i="19"/>
  <c r="AL411" i="19"/>
  <c r="C411" i="19" s="1"/>
  <c r="E247" i="26" s="1"/>
  <c r="J247" i="26" s="1"/>
  <c r="N247" i="26" s="1"/>
  <c r="R247" i="26" s="1"/>
  <c r="V247" i="26" s="1"/>
  <c r="Z247" i="26" s="1"/>
  <c r="AK411" i="19"/>
  <c r="AJ411" i="19"/>
  <c r="AI411" i="19"/>
  <c r="AH411" i="19"/>
  <c r="AG411" i="19"/>
  <c r="AS410" i="19"/>
  <c r="AR410" i="19"/>
  <c r="AQ410" i="19"/>
  <c r="AP410" i="19"/>
  <c r="AO410" i="19"/>
  <c r="AN410" i="19"/>
  <c r="AM410" i="19"/>
  <c r="AL410" i="19"/>
  <c r="C410" i="19" s="1"/>
  <c r="E129" i="26" s="1"/>
  <c r="J129" i="26" s="1"/>
  <c r="N129" i="26" s="1"/>
  <c r="R129" i="26" s="1"/>
  <c r="V129" i="26" s="1"/>
  <c r="Z129" i="26" s="1"/>
  <c r="AK410" i="19"/>
  <c r="AJ410" i="19"/>
  <c r="AD410" i="19"/>
  <c r="AS408" i="19"/>
  <c r="AR408" i="19"/>
  <c r="AQ408" i="19"/>
  <c r="AP408" i="19"/>
  <c r="AO408" i="19"/>
  <c r="AN408" i="19"/>
  <c r="C408" i="19" s="1"/>
  <c r="E67" i="26" s="1"/>
  <c r="J67" i="26" s="1"/>
  <c r="N67" i="26" s="1"/>
  <c r="R67" i="26" s="1"/>
  <c r="V67" i="26" s="1"/>
  <c r="Z67" i="26" s="1"/>
  <c r="AM408" i="19"/>
  <c r="AL408" i="19"/>
  <c r="AK408" i="19"/>
  <c r="AJ408" i="19"/>
  <c r="AI408" i="19"/>
  <c r="AH408" i="19"/>
  <c r="AG408" i="19"/>
  <c r="AF408" i="19"/>
  <c r="AE408" i="19"/>
  <c r="AD408" i="19"/>
  <c r="AS407" i="19"/>
  <c r="AR407" i="19"/>
  <c r="AQ407" i="19"/>
  <c r="AP407" i="19"/>
  <c r="AO407" i="19"/>
  <c r="AN407" i="19"/>
  <c r="AM407" i="19"/>
  <c r="AL407" i="19"/>
  <c r="C407" i="19" s="1"/>
  <c r="E111" i="26" s="1"/>
  <c r="J111" i="26" s="1"/>
  <c r="AK407" i="19"/>
  <c r="AJ407" i="19"/>
  <c r="AI407" i="19"/>
  <c r="AH407" i="19"/>
  <c r="AG407" i="19"/>
  <c r="AF407" i="19"/>
  <c r="AE407" i="19"/>
  <c r="AD407" i="19"/>
  <c r="AS406" i="19"/>
  <c r="AR406" i="19"/>
  <c r="AQ406" i="19"/>
  <c r="AP406" i="19"/>
  <c r="C406" i="19" s="1"/>
  <c r="D21" i="25" s="1"/>
  <c r="I21" i="25" s="1"/>
  <c r="AO406" i="19"/>
  <c r="AN406" i="19"/>
  <c r="AM406" i="19"/>
  <c r="AK406" i="19"/>
  <c r="AJ406" i="19"/>
  <c r="AI406" i="19"/>
  <c r="AH406" i="19"/>
  <c r="AG406" i="19"/>
  <c r="AF406" i="19"/>
  <c r="AE406" i="19"/>
  <c r="AS405" i="19"/>
  <c r="AR405" i="19"/>
  <c r="AQ405" i="19"/>
  <c r="AP405" i="19"/>
  <c r="AO405" i="19"/>
  <c r="AN405" i="19"/>
  <c r="AM405" i="19"/>
  <c r="AL405" i="19"/>
  <c r="C405" i="19" s="1"/>
  <c r="E182" i="26" s="1"/>
  <c r="J182" i="26" s="1"/>
  <c r="N182" i="26" s="1"/>
  <c r="R182" i="26" s="1"/>
  <c r="V182" i="26" s="1"/>
  <c r="Z182" i="26" s="1"/>
  <c r="AK405" i="19"/>
  <c r="AJ405" i="19"/>
  <c r="AI405" i="19"/>
  <c r="AH405" i="19"/>
  <c r="AG405" i="19"/>
  <c r="AF405" i="19"/>
  <c r="AE405" i="19"/>
  <c r="AD405" i="19"/>
  <c r="AS404" i="19"/>
  <c r="AR404" i="19"/>
  <c r="AQ404" i="19"/>
  <c r="AP404" i="19"/>
  <c r="AO404" i="19"/>
  <c r="AN404" i="19"/>
  <c r="AM404" i="19"/>
  <c r="C404" i="19" s="1"/>
  <c r="E141" i="26" s="1"/>
  <c r="J141" i="26" s="1"/>
  <c r="N141" i="26" s="1"/>
  <c r="R141" i="26" s="1"/>
  <c r="V141" i="26" s="1"/>
  <c r="Z141" i="26" s="1"/>
  <c r="AL404" i="19"/>
  <c r="AK404" i="19"/>
  <c r="AJ404" i="19"/>
  <c r="AI404" i="19"/>
  <c r="AH404" i="19"/>
  <c r="AG404" i="19"/>
  <c r="AF404" i="19"/>
  <c r="AE404" i="19"/>
  <c r="AD404" i="19"/>
  <c r="AS403" i="19"/>
  <c r="AR403" i="19"/>
  <c r="AQ403" i="19"/>
  <c r="AP403" i="19"/>
  <c r="AO403" i="19"/>
  <c r="AN403" i="19"/>
  <c r="C403" i="19" s="1"/>
  <c r="AM403" i="19"/>
  <c r="AL403" i="19"/>
  <c r="AK403" i="19"/>
  <c r="AJ403" i="19"/>
  <c r="AI403" i="19"/>
  <c r="AH403" i="19"/>
  <c r="AG403" i="19"/>
  <c r="AF403" i="19"/>
  <c r="AE403" i="19"/>
  <c r="AD403" i="19"/>
  <c r="AS402" i="19"/>
  <c r="AR402" i="19"/>
  <c r="AP402" i="19"/>
  <c r="AN402" i="19"/>
  <c r="AM402" i="19"/>
  <c r="C402" i="19" s="1"/>
  <c r="E175" i="26" s="1"/>
  <c r="J175" i="26" s="1"/>
  <c r="N175" i="26" s="1"/>
  <c r="R175" i="26" s="1"/>
  <c r="V175" i="26" s="1"/>
  <c r="Z175" i="26" s="1"/>
  <c r="AL402" i="19"/>
  <c r="AK402" i="19"/>
  <c r="AI402" i="19"/>
  <c r="AH402" i="19"/>
  <c r="AG402" i="19"/>
  <c r="AF402" i="19"/>
  <c r="AE402" i="19"/>
  <c r="AD402" i="19"/>
  <c r="AS401" i="19"/>
  <c r="AR401" i="19"/>
  <c r="AQ401" i="19"/>
  <c r="AP401" i="19"/>
  <c r="AO401" i="19"/>
  <c r="AN401" i="19"/>
  <c r="AM401" i="19"/>
  <c r="C401" i="19" s="1"/>
  <c r="AL401" i="19"/>
  <c r="AK401" i="19"/>
  <c r="AI401" i="19"/>
  <c r="AH401" i="19"/>
  <c r="AG401" i="19"/>
  <c r="AF401" i="19"/>
  <c r="AE401" i="19"/>
  <c r="AD401" i="19"/>
  <c r="AS400" i="19"/>
  <c r="AR400" i="19"/>
  <c r="AQ400" i="19"/>
  <c r="C400" i="19" s="1"/>
  <c r="E204" i="26" s="1"/>
  <c r="J204" i="26" s="1"/>
  <c r="N204" i="26" s="1"/>
  <c r="R204" i="26" s="1"/>
  <c r="V204" i="26" s="1"/>
  <c r="Z204" i="26" s="1"/>
  <c r="AP400" i="19"/>
  <c r="AJ400" i="19"/>
  <c r="AI400" i="19"/>
  <c r="AH400" i="19"/>
  <c r="AG400" i="19"/>
  <c r="AF400" i="19"/>
  <c r="AE400" i="19"/>
  <c r="AD400" i="19"/>
  <c r="AS399" i="19"/>
  <c r="AR399" i="19"/>
  <c r="AQ399" i="19"/>
  <c r="AP399" i="19"/>
  <c r="AO399" i="19"/>
  <c r="AN399" i="19"/>
  <c r="AM399" i="19"/>
  <c r="AL399" i="19"/>
  <c r="C399" i="19" s="1"/>
  <c r="E202" i="26" s="1"/>
  <c r="J202" i="26" s="1"/>
  <c r="AK399" i="19"/>
  <c r="AJ399" i="19"/>
  <c r="AI399" i="19"/>
  <c r="AH399" i="19"/>
  <c r="AG399" i="19"/>
  <c r="AF399" i="19"/>
  <c r="AE399" i="19"/>
  <c r="AD399" i="19"/>
  <c r="AS398" i="19"/>
  <c r="AR398" i="19"/>
  <c r="AQ398" i="19"/>
  <c r="AP398" i="19"/>
  <c r="AO398" i="19"/>
  <c r="AN398" i="19"/>
  <c r="AM398" i="19"/>
  <c r="C398" i="19" s="1"/>
  <c r="AL398" i="19"/>
  <c r="AK398" i="19"/>
  <c r="AJ398" i="19"/>
  <c r="AI398" i="19"/>
  <c r="AH398" i="19"/>
  <c r="AG398" i="19"/>
  <c r="AF398" i="19"/>
  <c r="AE398" i="19"/>
  <c r="AD398" i="19"/>
  <c r="AS397" i="19"/>
  <c r="AR397" i="19"/>
  <c r="AQ397" i="19"/>
  <c r="AP397" i="19"/>
  <c r="AO397" i="19"/>
  <c r="AN397" i="19"/>
  <c r="C397" i="19" s="1"/>
  <c r="E249" i="26" s="1"/>
  <c r="J249" i="26" s="1"/>
  <c r="N249" i="26" s="1"/>
  <c r="R249" i="26" s="1"/>
  <c r="V249" i="26" s="1"/>
  <c r="Z249" i="26" s="1"/>
  <c r="AM397" i="19"/>
  <c r="AL397" i="19"/>
  <c r="AK397" i="19"/>
  <c r="AJ397" i="19"/>
  <c r="AI397" i="19"/>
  <c r="AH397" i="19"/>
  <c r="AG397" i="19"/>
  <c r="AF397" i="19"/>
  <c r="AE397" i="19"/>
  <c r="AD397" i="19"/>
  <c r="AS396" i="19"/>
  <c r="AR396" i="19"/>
  <c r="AQ396" i="19"/>
  <c r="AP396" i="19"/>
  <c r="AO396" i="19"/>
  <c r="AN396" i="19"/>
  <c r="AM396" i="19"/>
  <c r="AL396" i="19"/>
  <c r="C396" i="19" s="1"/>
  <c r="D15" i="23" s="1"/>
  <c r="I15" i="23" s="1"/>
  <c r="AK396" i="19"/>
  <c r="AJ396" i="19"/>
  <c r="AI396" i="19"/>
  <c r="AH396" i="19"/>
  <c r="AG396" i="19"/>
  <c r="AF396" i="19"/>
  <c r="AE396" i="19"/>
  <c r="AD396" i="19"/>
  <c r="AS395" i="19"/>
  <c r="AR395" i="19"/>
  <c r="AQ395" i="19"/>
  <c r="AP395" i="19"/>
  <c r="AO395" i="19"/>
  <c r="AN395" i="19"/>
  <c r="AM395" i="19"/>
  <c r="C395" i="19" s="1"/>
  <c r="E224" i="26" s="1"/>
  <c r="J224" i="26" s="1"/>
  <c r="AL395" i="19"/>
  <c r="AK395" i="19"/>
  <c r="AJ395" i="19"/>
  <c r="AI395" i="19"/>
  <c r="AH395" i="19"/>
  <c r="AG395" i="19"/>
  <c r="AF395" i="19"/>
  <c r="AE395" i="19"/>
  <c r="AD395" i="19"/>
  <c r="AS394" i="19"/>
  <c r="AR394" i="19"/>
  <c r="AQ394" i="19"/>
  <c r="AP394" i="19"/>
  <c r="AO394" i="19"/>
  <c r="AN394" i="19"/>
  <c r="C394" i="19" s="1"/>
  <c r="AM394" i="19"/>
  <c r="AL394" i="19"/>
  <c r="AK394" i="19"/>
  <c r="AJ394" i="19"/>
  <c r="AI394" i="19"/>
  <c r="AH394" i="19"/>
  <c r="AG394" i="19"/>
  <c r="AF394" i="19"/>
  <c r="AE394" i="19"/>
  <c r="AD394" i="19"/>
  <c r="AS393" i="19"/>
  <c r="C393" i="19" s="1"/>
  <c r="D18" i="23" s="1"/>
  <c r="I18" i="23" s="1"/>
  <c r="AR393" i="19"/>
  <c r="AQ393" i="19"/>
  <c r="AP393" i="19"/>
  <c r="AO393" i="19"/>
  <c r="AN393" i="19"/>
  <c r="AM393" i="19"/>
  <c r="AL393" i="19"/>
  <c r="AK393" i="19"/>
  <c r="AJ393" i="19"/>
  <c r="AI393" i="19"/>
  <c r="AH393" i="19"/>
  <c r="AG393" i="19"/>
  <c r="AF393" i="19"/>
  <c r="AE393" i="19"/>
  <c r="AD393" i="19"/>
  <c r="AS392" i="19"/>
  <c r="AR392" i="19"/>
  <c r="AQ392" i="19"/>
  <c r="AP392" i="19"/>
  <c r="AO392" i="19"/>
  <c r="AN392" i="19"/>
  <c r="AM392" i="19"/>
  <c r="AL392" i="19"/>
  <c r="C392" i="19" s="1"/>
  <c r="D11" i="21" s="1"/>
  <c r="H11" i="21" s="1"/>
  <c r="AK392" i="19"/>
  <c r="AJ392" i="19"/>
  <c r="AI392" i="19"/>
  <c r="AH392" i="19"/>
  <c r="AG392" i="19"/>
  <c r="AF392" i="19"/>
  <c r="AE392" i="19"/>
  <c r="AD392" i="19"/>
  <c r="AS391" i="19"/>
  <c r="AR391" i="19"/>
  <c r="AQ391" i="19"/>
  <c r="AP391" i="19"/>
  <c r="AO391" i="19"/>
  <c r="AN391" i="19"/>
  <c r="AM391" i="19"/>
  <c r="AL391" i="19"/>
  <c r="C391" i="19" s="1"/>
  <c r="E133" i="26" s="1"/>
  <c r="J133" i="26" s="1"/>
  <c r="N133" i="26" s="1"/>
  <c r="R133" i="26" s="1"/>
  <c r="V133" i="26" s="1"/>
  <c r="Z133" i="26" s="1"/>
  <c r="AK391" i="19"/>
  <c r="AJ391" i="19"/>
  <c r="AI391" i="19"/>
  <c r="AH391" i="19"/>
  <c r="AG391" i="19"/>
  <c r="AF391" i="19"/>
  <c r="AE391" i="19"/>
  <c r="AD391" i="19"/>
  <c r="AS390" i="19"/>
  <c r="AR390" i="19"/>
  <c r="AQ390" i="19"/>
  <c r="AP390" i="19"/>
  <c r="AO390" i="19"/>
  <c r="AN390" i="19"/>
  <c r="AM390" i="19"/>
  <c r="C390" i="19" s="1"/>
  <c r="E181" i="26" s="1"/>
  <c r="J181" i="26" s="1"/>
  <c r="N181" i="26" s="1"/>
  <c r="R181" i="26" s="1"/>
  <c r="V181" i="26" s="1"/>
  <c r="Z181" i="26" s="1"/>
  <c r="AL390" i="19"/>
  <c r="AK390" i="19"/>
  <c r="AJ390" i="19"/>
  <c r="AI390" i="19"/>
  <c r="AH390" i="19"/>
  <c r="AG390" i="19"/>
  <c r="AF390" i="19"/>
  <c r="AE390" i="19"/>
  <c r="AD390" i="19"/>
  <c r="AS388" i="19"/>
  <c r="AR388" i="19"/>
  <c r="AQ388" i="19"/>
  <c r="AP388" i="19"/>
  <c r="AO388" i="19"/>
  <c r="AN388" i="19"/>
  <c r="C388" i="19" s="1"/>
  <c r="AM388" i="19"/>
  <c r="AL388" i="19"/>
  <c r="AK388" i="19"/>
  <c r="AJ388" i="19"/>
  <c r="AI388" i="19"/>
  <c r="AH388" i="19"/>
  <c r="AG388" i="19"/>
  <c r="AF388" i="19"/>
  <c r="AE388" i="19"/>
  <c r="AD388" i="19"/>
  <c r="AS387" i="19"/>
  <c r="AR387" i="19"/>
  <c r="AQ387" i="19"/>
  <c r="AP387" i="19"/>
  <c r="AO387" i="19"/>
  <c r="AN387" i="19"/>
  <c r="AM387" i="19"/>
  <c r="AL387" i="19"/>
  <c r="C387" i="19" s="1"/>
  <c r="E286" i="26" s="1"/>
  <c r="J286" i="26" s="1"/>
  <c r="N286" i="26" s="1"/>
  <c r="R286" i="26" s="1"/>
  <c r="V286" i="26" s="1"/>
  <c r="Z286" i="26" s="1"/>
  <c r="AK387" i="19"/>
  <c r="AJ387" i="19"/>
  <c r="AI387" i="19"/>
  <c r="AH387" i="19"/>
  <c r="AG387" i="19"/>
  <c r="AF387" i="19"/>
  <c r="AE387" i="19"/>
  <c r="AD387" i="19"/>
  <c r="AS386" i="19"/>
  <c r="AR386" i="19"/>
  <c r="AQ386" i="19"/>
  <c r="AP386" i="19"/>
  <c r="AO386" i="19"/>
  <c r="AN386" i="19"/>
  <c r="AM386" i="19"/>
  <c r="C386" i="19" s="1"/>
  <c r="E96" i="26" s="1"/>
  <c r="J96" i="26" s="1"/>
  <c r="N96" i="26" s="1"/>
  <c r="R96" i="26" s="1"/>
  <c r="V96" i="26" s="1"/>
  <c r="Z96" i="26" s="1"/>
  <c r="AL386" i="19"/>
  <c r="AK386" i="19"/>
  <c r="AJ386" i="19"/>
  <c r="AI386" i="19"/>
  <c r="AH386" i="19"/>
  <c r="AG386" i="19"/>
  <c r="AF386" i="19"/>
  <c r="AE386" i="19"/>
  <c r="AD386" i="19"/>
  <c r="AS385" i="19"/>
  <c r="AR385" i="19"/>
  <c r="AQ385" i="19"/>
  <c r="AP385" i="19"/>
  <c r="AO385" i="19"/>
  <c r="AN385" i="19"/>
  <c r="C385" i="19" s="1"/>
  <c r="D6" i="21" s="1"/>
  <c r="H6" i="21" s="1"/>
  <c r="L6" i="21" s="1"/>
  <c r="P6" i="21" s="1"/>
  <c r="T6" i="21" s="1"/>
  <c r="AM385" i="19"/>
  <c r="AL385" i="19"/>
  <c r="AK385" i="19"/>
  <c r="AJ385" i="19"/>
  <c r="AI385" i="19"/>
  <c r="AH385" i="19"/>
  <c r="AG385" i="19"/>
  <c r="AF385" i="19"/>
  <c r="AE385" i="19"/>
  <c r="AD385" i="19"/>
  <c r="AS384" i="19"/>
  <c r="AR384" i="19"/>
  <c r="AQ384" i="19"/>
  <c r="AP384" i="19"/>
  <c r="AO384" i="19"/>
  <c r="AN384" i="19"/>
  <c r="AM384" i="19"/>
  <c r="AL384" i="19"/>
  <c r="AK384" i="19"/>
  <c r="AJ384" i="19"/>
  <c r="AI384" i="19"/>
  <c r="AH384" i="19"/>
  <c r="AG384" i="19"/>
  <c r="AF384" i="19"/>
  <c r="AE384" i="19"/>
  <c r="AD384" i="19"/>
  <c r="C384" i="19"/>
  <c r="AS383" i="19"/>
  <c r="AR383" i="19"/>
  <c r="AQ383" i="19"/>
  <c r="AP383" i="19"/>
  <c r="AO383" i="19"/>
  <c r="AN383" i="19"/>
  <c r="AM383" i="19"/>
  <c r="AL383" i="19"/>
  <c r="C383" i="19" s="1"/>
  <c r="AK383" i="19"/>
  <c r="AJ383" i="19"/>
  <c r="AI383" i="19"/>
  <c r="AH383" i="19"/>
  <c r="AG383" i="19"/>
  <c r="AF383" i="19"/>
  <c r="AE383" i="19"/>
  <c r="AD383" i="19"/>
  <c r="AS382" i="19"/>
  <c r="AR382" i="19"/>
  <c r="AQ382" i="19"/>
  <c r="AP382" i="19"/>
  <c r="AO382" i="19"/>
  <c r="AN382" i="19"/>
  <c r="AM382" i="19"/>
  <c r="AL382" i="19"/>
  <c r="C382" i="19" s="1"/>
  <c r="E100" i="26" s="1"/>
  <c r="J100" i="26" s="1"/>
  <c r="AK382" i="19"/>
  <c r="AJ382" i="19"/>
  <c r="AI382" i="19"/>
  <c r="AH382" i="19"/>
  <c r="AG382" i="19"/>
  <c r="AF382" i="19"/>
  <c r="AE382" i="19"/>
  <c r="AD382" i="19"/>
  <c r="AR381" i="19"/>
  <c r="AQ381" i="19"/>
  <c r="AP381" i="19"/>
  <c r="AO381" i="19"/>
  <c r="AN381" i="19"/>
  <c r="AM381" i="19"/>
  <c r="AL381" i="19"/>
  <c r="C381" i="19" s="1"/>
  <c r="E72" i="26" s="1"/>
  <c r="J72" i="26" s="1"/>
  <c r="N72" i="26" s="1"/>
  <c r="R72" i="26" s="1"/>
  <c r="V72" i="26" s="1"/>
  <c r="Z72" i="26" s="1"/>
  <c r="AK381" i="19"/>
  <c r="AJ381" i="19"/>
  <c r="AI381" i="19"/>
  <c r="AH381" i="19"/>
  <c r="AG381" i="19"/>
  <c r="AF381" i="19"/>
  <c r="AE381" i="19"/>
  <c r="AD381" i="19"/>
  <c r="AS380" i="19"/>
  <c r="AR380" i="19"/>
  <c r="AQ380" i="19"/>
  <c r="AP380" i="19"/>
  <c r="AO380" i="19"/>
  <c r="AN380" i="19"/>
  <c r="AM380" i="19"/>
  <c r="C380" i="19" s="1"/>
  <c r="E68" i="26" s="1"/>
  <c r="J68" i="26" s="1"/>
  <c r="N68" i="26" s="1"/>
  <c r="R68" i="26" s="1"/>
  <c r="V68" i="26" s="1"/>
  <c r="Z68" i="26" s="1"/>
  <c r="AL380" i="19"/>
  <c r="AK380" i="19"/>
  <c r="AJ380" i="19"/>
  <c r="AI380" i="19"/>
  <c r="AH380" i="19"/>
  <c r="AG380" i="19"/>
  <c r="AF380" i="19"/>
  <c r="AE380" i="19"/>
  <c r="AD380" i="19"/>
  <c r="AS379" i="19"/>
  <c r="AR379" i="19"/>
  <c r="AQ379" i="19"/>
  <c r="AP379" i="19"/>
  <c r="AO379" i="19"/>
  <c r="AN379" i="19"/>
  <c r="C379" i="19" s="1"/>
  <c r="AM379" i="19"/>
  <c r="AL379" i="19"/>
  <c r="AK379" i="19"/>
  <c r="AJ379" i="19"/>
  <c r="AI379" i="19"/>
  <c r="AH379" i="19"/>
  <c r="AG379" i="19"/>
  <c r="AF379" i="19"/>
  <c r="AE379" i="19"/>
  <c r="AD379" i="19"/>
  <c r="AS378" i="19"/>
  <c r="AR378" i="19"/>
  <c r="AQ378" i="19"/>
  <c r="AP378" i="19"/>
  <c r="AO378" i="19"/>
  <c r="AN378" i="19"/>
  <c r="AM378" i="19"/>
  <c r="AL378" i="19"/>
  <c r="C378" i="19" s="1"/>
  <c r="E260" i="26" s="1"/>
  <c r="J260" i="26" s="1"/>
  <c r="N260" i="26" s="1"/>
  <c r="R260" i="26" s="1"/>
  <c r="V260" i="26" s="1"/>
  <c r="Z260" i="26" s="1"/>
  <c r="AK378" i="19"/>
  <c r="AJ378" i="19"/>
  <c r="AI378" i="19"/>
  <c r="AH378" i="19"/>
  <c r="AG378" i="19"/>
  <c r="AF378" i="19"/>
  <c r="AE378" i="19"/>
  <c r="AD378" i="19"/>
  <c r="AS377" i="19"/>
  <c r="AR377" i="19"/>
  <c r="AQ377" i="19"/>
  <c r="AP377" i="19"/>
  <c r="AO377" i="19"/>
  <c r="AN377" i="19"/>
  <c r="AM377" i="19"/>
  <c r="C377" i="19" s="1"/>
  <c r="AL377" i="19"/>
  <c r="AK377" i="19"/>
  <c r="AJ377" i="19"/>
  <c r="AI377" i="19"/>
  <c r="AH377" i="19"/>
  <c r="AG377" i="19"/>
  <c r="AF377" i="19"/>
  <c r="AE377" i="19"/>
  <c r="AD377" i="19"/>
  <c r="AS376" i="19"/>
  <c r="C376" i="19" s="1"/>
  <c r="E170" i="26" s="1"/>
  <c r="J170" i="26" s="1"/>
  <c r="N170" i="26" s="1"/>
  <c r="R170" i="26" s="1"/>
  <c r="V170" i="26" s="1"/>
  <c r="Z170" i="26" s="1"/>
  <c r="AF376" i="19"/>
  <c r="AE376" i="19"/>
  <c r="AD376" i="19"/>
  <c r="AL373" i="19"/>
  <c r="C373" i="19" s="1"/>
  <c r="AS371" i="19"/>
  <c r="AR371" i="19"/>
  <c r="AQ371" i="19"/>
  <c r="AP371" i="19"/>
  <c r="AO371" i="19"/>
  <c r="AN371" i="19"/>
  <c r="AM371" i="19"/>
  <c r="C371" i="19" s="1"/>
  <c r="E13" i="26" s="1"/>
  <c r="J13" i="26" s="1"/>
  <c r="N13" i="26" s="1"/>
  <c r="R13" i="26" s="1"/>
  <c r="V13" i="26" s="1"/>
  <c r="Z13" i="26" s="1"/>
  <c r="AL371" i="19"/>
  <c r="AK371" i="19"/>
  <c r="AJ371" i="19"/>
  <c r="AI371" i="19"/>
  <c r="AH371" i="19"/>
  <c r="AG371" i="19"/>
  <c r="AF371" i="19"/>
  <c r="AE371" i="19"/>
  <c r="AD371" i="19"/>
  <c r="AS370" i="19"/>
  <c r="AR370" i="19"/>
  <c r="AQ370" i="19"/>
  <c r="AP370" i="19"/>
  <c r="AO370" i="19"/>
  <c r="AN370" i="19"/>
  <c r="C370" i="19" s="1"/>
  <c r="E51" i="26" s="1"/>
  <c r="J51" i="26" s="1"/>
  <c r="AM370" i="19"/>
  <c r="AL370" i="19"/>
  <c r="AK370" i="19"/>
  <c r="AJ370" i="19"/>
  <c r="AI370" i="19"/>
  <c r="AH370" i="19"/>
  <c r="AG370" i="19"/>
  <c r="AF370" i="19"/>
  <c r="AE370" i="19"/>
  <c r="AD370" i="19"/>
  <c r="AS369" i="19"/>
  <c r="C369" i="19" s="1"/>
  <c r="AR369" i="19"/>
  <c r="AQ369" i="19"/>
  <c r="AP369" i="19"/>
  <c r="AO369" i="19"/>
  <c r="AN369" i="19"/>
  <c r="AM369" i="19"/>
  <c r="AL369" i="19"/>
  <c r="AK369" i="19"/>
  <c r="AJ369" i="19"/>
  <c r="AI369" i="19"/>
  <c r="AH369" i="19"/>
  <c r="AG369" i="19"/>
  <c r="AF369" i="19"/>
  <c r="AE369" i="19"/>
  <c r="AD369" i="19"/>
  <c r="AS368" i="19"/>
  <c r="AR368" i="19"/>
  <c r="AQ368" i="19"/>
  <c r="AP368" i="19"/>
  <c r="AO368" i="19"/>
  <c r="AN368" i="19"/>
  <c r="AM368" i="19"/>
  <c r="AL368" i="19"/>
  <c r="C368" i="19" s="1"/>
  <c r="AK368" i="19"/>
  <c r="AJ368" i="19"/>
  <c r="AI368" i="19"/>
  <c r="AH368" i="19"/>
  <c r="AG368" i="19"/>
  <c r="AF368" i="19"/>
  <c r="AE368" i="19"/>
  <c r="AD368" i="19"/>
  <c r="AS367" i="19"/>
  <c r="AR367" i="19"/>
  <c r="AQ367" i="19"/>
  <c r="AP367" i="19"/>
  <c r="AN367" i="19"/>
  <c r="AM367" i="19"/>
  <c r="AL367" i="19"/>
  <c r="C367" i="19" s="1"/>
  <c r="E12" i="26" s="1"/>
  <c r="J12" i="26" s="1"/>
  <c r="N12" i="26" s="1"/>
  <c r="R12" i="26" s="1"/>
  <c r="V12" i="26" s="1"/>
  <c r="Z12" i="26" s="1"/>
  <c r="AJ367" i="19"/>
  <c r="AI367" i="19"/>
  <c r="AH367" i="19"/>
  <c r="AG367" i="19"/>
  <c r="AF367" i="19"/>
  <c r="AE367" i="19"/>
  <c r="AD367" i="19"/>
  <c r="AS366" i="19"/>
  <c r="AR366" i="19"/>
  <c r="AQ366" i="19"/>
  <c r="AP366" i="19"/>
  <c r="AO366" i="19"/>
  <c r="AN366" i="19"/>
  <c r="AL366" i="19"/>
  <c r="AK366" i="19"/>
  <c r="AJ366" i="19"/>
  <c r="AI366" i="19"/>
  <c r="AH366" i="19"/>
  <c r="AG366" i="19"/>
  <c r="AF366" i="19"/>
  <c r="AE366" i="19"/>
  <c r="AD366" i="19"/>
  <c r="C366" i="19"/>
  <c r="E20" i="26" s="1"/>
  <c r="J20" i="26" s="1"/>
  <c r="N20" i="26" s="1"/>
  <c r="R20" i="26" s="1"/>
  <c r="V20" i="26" s="1"/>
  <c r="Z20" i="26" s="1"/>
  <c r="AS365" i="19"/>
  <c r="AR365" i="19"/>
  <c r="AQ365" i="19"/>
  <c r="AP365" i="19"/>
  <c r="AO365" i="19"/>
  <c r="AM365" i="19"/>
  <c r="AL365" i="19"/>
  <c r="AK365" i="19"/>
  <c r="AJ365" i="19"/>
  <c r="AI365" i="19"/>
  <c r="AH365" i="19"/>
  <c r="AG365" i="19"/>
  <c r="AF365" i="19"/>
  <c r="AE365" i="19"/>
  <c r="AD365" i="19"/>
  <c r="C365" i="19"/>
  <c r="E8" i="26" s="1"/>
  <c r="J8" i="26" s="1"/>
  <c r="AS364" i="19"/>
  <c r="AR364" i="19"/>
  <c r="AQ364" i="19"/>
  <c r="AP364" i="19"/>
  <c r="C364" i="19" s="1"/>
  <c r="E27" i="26" s="1"/>
  <c r="J27" i="26" s="1"/>
  <c r="N27" i="26" s="1"/>
  <c r="R27" i="26" s="1"/>
  <c r="V27" i="26" s="1"/>
  <c r="Z27" i="26" s="1"/>
  <c r="AN364" i="19"/>
  <c r="AM364" i="19"/>
  <c r="AL364" i="19"/>
  <c r="AJ364" i="19"/>
  <c r="AI364" i="19"/>
  <c r="AH364" i="19"/>
  <c r="AG364" i="19"/>
  <c r="AF364" i="19"/>
  <c r="AE364" i="19"/>
  <c r="AD364" i="19"/>
  <c r="AS363" i="19"/>
  <c r="AR363" i="19"/>
  <c r="AQ363" i="19"/>
  <c r="AP363" i="19"/>
  <c r="AO363" i="19"/>
  <c r="AN363" i="19"/>
  <c r="AM363" i="19"/>
  <c r="AL363" i="19"/>
  <c r="AK363" i="19"/>
  <c r="AJ363" i="19"/>
  <c r="AI363" i="19"/>
  <c r="AH363" i="19"/>
  <c r="AG363" i="19"/>
  <c r="AF363" i="19"/>
  <c r="AE363" i="19"/>
  <c r="AD363" i="19"/>
  <c r="C363" i="19"/>
  <c r="E284" i="26" s="1"/>
  <c r="J284" i="26" s="1"/>
  <c r="N284" i="26" s="1"/>
  <c r="R284" i="26" s="1"/>
  <c r="V284" i="26" s="1"/>
  <c r="Z284" i="26" s="1"/>
  <c r="AS362" i="19"/>
  <c r="AR362" i="19"/>
  <c r="AQ362" i="19"/>
  <c r="AP362" i="19"/>
  <c r="AO362" i="19"/>
  <c r="AN362" i="19"/>
  <c r="AM362" i="19"/>
  <c r="AL362" i="19"/>
  <c r="C362" i="19" s="1"/>
  <c r="AK362" i="19"/>
  <c r="AJ362" i="19"/>
  <c r="AI362" i="19"/>
  <c r="AH362" i="19"/>
  <c r="AG362" i="19"/>
  <c r="AF362" i="19"/>
  <c r="AE362" i="19"/>
  <c r="AD362" i="19"/>
  <c r="AS361" i="19"/>
  <c r="AR361" i="19"/>
  <c r="AQ361" i="19"/>
  <c r="AP361" i="19"/>
  <c r="AO361" i="19"/>
  <c r="AN361" i="19"/>
  <c r="AM361" i="19"/>
  <c r="AL361" i="19"/>
  <c r="C361" i="19" s="1"/>
  <c r="E114" i="26" s="1"/>
  <c r="J114" i="26" s="1"/>
  <c r="N114" i="26" s="1"/>
  <c r="R114" i="26" s="1"/>
  <c r="V114" i="26" s="1"/>
  <c r="Z114" i="26" s="1"/>
  <c r="AK361" i="19"/>
  <c r="AJ361" i="19"/>
  <c r="AI361" i="19"/>
  <c r="AH361" i="19"/>
  <c r="AG361" i="19"/>
  <c r="AF361" i="19"/>
  <c r="AE361" i="19"/>
  <c r="AD361" i="19"/>
  <c r="AS360" i="19"/>
  <c r="AR360" i="19"/>
  <c r="AQ360" i="19"/>
  <c r="AP360" i="19"/>
  <c r="AO360" i="19"/>
  <c r="AN360" i="19"/>
  <c r="AM360" i="19"/>
  <c r="C360" i="19" s="1"/>
  <c r="AL360" i="19"/>
  <c r="AK360" i="19"/>
  <c r="AJ360" i="19"/>
  <c r="AI360" i="19"/>
  <c r="AH360" i="19"/>
  <c r="AG360" i="19"/>
  <c r="AF360" i="19"/>
  <c r="AE360" i="19"/>
  <c r="AD360" i="19"/>
  <c r="AM359" i="19"/>
  <c r="C359" i="19" s="1"/>
  <c r="AL359" i="19"/>
  <c r="AK359" i="19"/>
  <c r="AJ359" i="19"/>
  <c r="AI359" i="19"/>
  <c r="AH359" i="19"/>
  <c r="AG359" i="19"/>
  <c r="AF359" i="19"/>
  <c r="AE359" i="19"/>
  <c r="AD359" i="19"/>
  <c r="AS358" i="19"/>
  <c r="AR358" i="19"/>
  <c r="AQ358" i="19"/>
  <c r="AP358" i="19"/>
  <c r="AO358" i="19"/>
  <c r="AN358" i="19"/>
  <c r="C358" i="19" s="1"/>
  <c r="D6" i="22" s="1"/>
  <c r="H6" i="22" s="1"/>
  <c r="L6" i="22" s="1"/>
  <c r="P6" i="22" s="1"/>
  <c r="T6" i="22" s="1"/>
  <c r="AM358" i="19"/>
  <c r="AL358" i="19"/>
  <c r="AK358" i="19"/>
  <c r="AJ358" i="19"/>
  <c r="AI358" i="19"/>
  <c r="AH358" i="19"/>
  <c r="AG358" i="19"/>
  <c r="AF358" i="19"/>
  <c r="AE358" i="19"/>
  <c r="AD358" i="19"/>
  <c r="AS357" i="19"/>
  <c r="AR357" i="19"/>
  <c r="C357" i="19" s="1"/>
  <c r="AQ357" i="19"/>
  <c r="AP357" i="19"/>
  <c r="AJ357" i="19"/>
  <c r="AI357" i="19"/>
  <c r="AH357" i="19"/>
  <c r="AG357" i="19"/>
  <c r="AF357" i="19"/>
  <c r="AE357" i="19"/>
  <c r="AD357" i="19"/>
  <c r="AS356" i="19"/>
  <c r="AR356" i="19"/>
  <c r="AQ356" i="19"/>
  <c r="AP356" i="19"/>
  <c r="AO356" i="19"/>
  <c r="AN356" i="19"/>
  <c r="C356" i="19" s="1"/>
  <c r="AM356" i="19"/>
  <c r="AL356" i="19"/>
  <c r="AK356" i="19"/>
  <c r="AJ356" i="19"/>
  <c r="AI356" i="19"/>
  <c r="AH356" i="19"/>
  <c r="AG356" i="19"/>
  <c r="AF356" i="19"/>
  <c r="AE356" i="19"/>
  <c r="AD356" i="19"/>
  <c r="AS355" i="19"/>
  <c r="AR355" i="19"/>
  <c r="AQ355" i="19"/>
  <c r="AP355" i="19"/>
  <c r="AO355" i="19"/>
  <c r="AN355" i="19"/>
  <c r="AM355" i="19"/>
  <c r="AL355" i="19"/>
  <c r="C355" i="19" s="1"/>
  <c r="AK355" i="19"/>
  <c r="AJ355" i="19"/>
  <c r="AI355" i="19"/>
  <c r="AH355" i="19"/>
  <c r="AG355" i="19"/>
  <c r="AF355" i="19"/>
  <c r="AE355" i="19"/>
  <c r="AD355" i="19"/>
  <c r="AS354" i="19"/>
  <c r="AR354" i="19"/>
  <c r="AQ354" i="19"/>
  <c r="AP354" i="19"/>
  <c r="AO354" i="19"/>
  <c r="AN354" i="19"/>
  <c r="AM354" i="19"/>
  <c r="C354" i="19" s="1"/>
  <c r="AL354" i="19"/>
  <c r="AK354" i="19"/>
  <c r="AJ354" i="19"/>
  <c r="AI354" i="19"/>
  <c r="AH354" i="19"/>
  <c r="AG354" i="19"/>
  <c r="AF354" i="19"/>
  <c r="AE354" i="19"/>
  <c r="AD354" i="19"/>
  <c r="AS353" i="19"/>
  <c r="AR353" i="19"/>
  <c r="AQ353" i="19"/>
  <c r="AP353" i="19"/>
  <c r="AO353" i="19"/>
  <c r="AN353" i="19"/>
  <c r="C353" i="19" s="1"/>
  <c r="AL353" i="19"/>
  <c r="AK353" i="19"/>
  <c r="AJ353" i="19"/>
  <c r="AI353" i="19"/>
  <c r="AH353" i="19"/>
  <c r="AG353" i="19"/>
  <c r="AF353" i="19"/>
  <c r="AE353" i="19"/>
  <c r="AD353" i="19"/>
  <c r="AS352" i="19"/>
  <c r="AR352" i="19"/>
  <c r="AQ352" i="19"/>
  <c r="AP352" i="19"/>
  <c r="AO352" i="19"/>
  <c r="AN352" i="19"/>
  <c r="C352" i="19" s="1"/>
  <c r="AM352" i="19"/>
  <c r="AL352" i="19"/>
  <c r="AK352" i="19"/>
  <c r="AJ352" i="19"/>
  <c r="AI352" i="19"/>
  <c r="AH352" i="19"/>
  <c r="AG352" i="19"/>
  <c r="AF352" i="19"/>
  <c r="AE352" i="19"/>
  <c r="AD352" i="19"/>
  <c r="AS351" i="19"/>
  <c r="C351" i="19" s="1"/>
  <c r="AR351" i="19"/>
  <c r="AQ351" i="19"/>
  <c r="AP351" i="19"/>
  <c r="AO351" i="19"/>
  <c r="AN351" i="19"/>
  <c r="AM351" i="19"/>
  <c r="AL351" i="19"/>
  <c r="AK351" i="19"/>
  <c r="AJ351" i="19"/>
  <c r="AI351" i="19"/>
  <c r="AH351" i="19"/>
  <c r="AG351" i="19"/>
  <c r="AF351" i="19"/>
  <c r="AE351" i="19"/>
  <c r="AD351" i="19"/>
  <c r="AS350" i="19"/>
  <c r="AR350" i="19"/>
  <c r="AQ350" i="19"/>
  <c r="AP350" i="19"/>
  <c r="AO350" i="19"/>
  <c r="AN350" i="19"/>
  <c r="AM350" i="19"/>
  <c r="AL350" i="19"/>
  <c r="C350" i="19" s="1"/>
  <c r="AK350" i="19"/>
  <c r="AJ350" i="19"/>
  <c r="AI350" i="19"/>
  <c r="AH350" i="19"/>
  <c r="AG350" i="19"/>
  <c r="AF350" i="19"/>
  <c r="AE350" i="19"/>
  <c r="AD350" i="19"/>
  <c r="AS349" i="19"/>
  <c r="AR349" i="19"/>
  <c r="AQ349" i="19"/>
  <c r="AP349" i="19"/>
  <c r="AO349" i="19"/>
  <c r="AN349" i="19"/>
  <c r="AM349" i="19"/>
  <c r="AL349" i="19"/>
  <c r="C349" i="19" s="1"/>
  <c r="AK349" i="19"/>
  <c r="AJ349" i="19"/>
  <c r="AI349" i="19"/>
  <c r="AH349" i="19"/>
  <c r="AG349" i="19"/>
  <c r="AF349" i="19"/>
  <c r="AE349" i="19"/>
  <c r="AD349" i="19"/>
  <c r="AS348" i="19"/>
  <c r="AR348" i="19"/>
  <c r="AQ348" i="19"/>
  <c r="AP348" i="19"/>
  <c r="AO348" i="19"/>
  <c r="AN348" i="19"/>
  <c r="AM348" i="19"/>
  <c r="C348" i="19" s="1"/>
  <c r="D7" i="22" s="1"/>
  <c r="H7" i="22" s="1"/>
  <c r="L7" i="22" s="1"/>
  <c r="P7" i="22" s="1"/>
  <c r="T7" i="22" s="1"/>
  <c r="AL348" i="19"/>
  <c r="AK348" i="19"/>
  <c r="AJ348" i="19"/>
  <c r="AI348" i="19"/>
  <c r="AH348" i="19"/>
  <c r="AG348" i="19"/>
  <c r="AF348" i="19"/>
  <c r="AE348" i="19"/>
  <c r="AD348" i="19"/>
  <c r="AS347" i="19"/>
  <c r="AR347" i="19"/>
  <c r="AP347" i="19"/>
  <c r="AN347" i="19"/>
  <c r="AM347" i="19"/>
  <c r="AL347" i="19"/>
  <c r="C347" i="19" s="1"/>
  <c r="AK347" i="19"/>
  <c r="AJ347" i="19"/>
  <c r="AI347" i="19"/>
  <c r="AH347" i="19"/>
  <c r="AG347" i="19"/>
  <c r="AF347" i="19"/>
  <c r="AE347" i="19"/>
  <c r="AD347" i="19"/>
  <c r="AS346" i="19"/>
  <c r="AR346" i="19"/>
  <c r="AQ346" i="19"/>
  <c r="AP346" i="19"/>
  <c r="AO346" i="19"/>
  <c r="AN346" i="19"/>
  <c r="AM346" i="19"/>
  <c r="C346" i="19" s="1"/>
  <c r="D34" i="22" s="1"/>
  <c r="H34" i="22" s="1"/>
  <c r="AL346" i="19"/>
  <c r="AK346" i="19"/>
  <c r="AJ346" i="19"/>
  <c r="AI346" i="19"/>
  <c r="AH346" i="19"/>
  <c r="AG346" i="19"/>
  <c r="AF346" i="19"/>
  <c r="AE346" i="19"/>
  <c r="AD346" i="19"/>
  <c r="AS345" i="19"/>
  <c r="AR345" i="19"/>
  <c r="AQ345" i="19"/>
  <c r="AP345" i="19"/>
  <c r="AO345" i="19"/>
  <c r="AN345" i="19"/>
  <c r="C345" i="19" s="1"/>
  <c r="AM345" i="19"/>
  <c r="AL345" i="19"/>
  <c r="AK345" i="19"/>
  <c r="AJ345" i="19"/>
  <c r="AI345" i="19"/>
  <c r="AH345" i="19"/>
  <c r="AG345" i="19"/>
  <c r="AF345" i="19"/>
  <c r="AE345" i="19"/>
  <c r="AD345" i="19"/>
  <c r="AS344" i="19"/>
  <c r="AR344" i="19"/>
  <c r="AQ344" i="19"/>
  <c r="AP344" i="19"/>
  <c r="AO344" i="19"/>
  <c r="AN344" i="19"/>
  <c r="AM344" i="19"/>
  <c r="AL344" i="19"/>
  <c r="C344" i="19" s="1"/>
  <c r="AK344" i="19"/>
  <c r="AJ344" i="19"/>
  <c r="AI344" i="19"/>
  <c r="AH344" i="19"/>
  <c r="AG344" i="19"/>
  <c r="AF344" i="19"/>
  <c r="AE344" i="19"/>
  <c r="AD344" i="19"/>
  <c r="AS343" i="19"/>
  <c r="AR343" i="19"/>
  <c r="AQ343" i="19"/>
  <c r="AP343" i="19"/>
  <c r="AO343" i="19"/>
  <c r="AN343" i="19"/>
  <c r="AM343" i="19"/>
  <c r="C343" i="19" s="1"/>
  <c r="D12" i="22" s="1"/>
  <c r="H12" i="22" s="1"/>
  <c r="L12" i="22" s="1"/>
  <c r="P12" i="22" s="1"/>
  <c r="T12" i="22" s="1"/>
  <c r="AL343" i="19"/>
  <c r="AK343" i="19"/>
  <c r="AJ343" i="19"/>
  <c r="AI343" i="19"/>
  <c r="AH343" i="19"/>
  <c r="AG343" i="19"/>
  <c r="AF343" i="19"/>
  <c r="AE343" i="19"/>
  <c r="AD343" i="19"/>
  <c r="AS342" i="19"/>
  <c r="AR342" i="19"/>
  <c r="AQ342" i="19"/>
  <c r="C342" i="19" s="1"/>
  <c r="AP342" i="19"/>
  <c r="AO342" i="19"/>
  <c r="AN342" i="19"/>
  <c r="AM342" i="19"/>
  <c r="AL342" i="19"/>
  <c r="AK342" i="19"/>
  <c r="AJ342" i="19"/>
  <c r="AI342" i="19"/>
  <c r="AH342" i="19"/>
  <c r="AG342" i="19"/>
  <c r="AF342" i="19"/>
  <c r="AE342" i="19"/>
  <c r="AD342" i="19"/>
  <c r="AS341" i="19"/>
  <c r="AR341" i="19"/>
  <c r="C341" i="19" s="1"/>
  <c r="AS340" i="19"/>
  <c r="AR340" i="19"/>
  <c r="AQ340" i="19"/>
  <c r="AP340" i="19"/>
  <c r="AO340" i="19"/>
  <c r="AN340" i="19"/>
  <c r="AM340" i="19"/>
  <c r="C340" i="19" s="1"/>
  <c r="AL340" i="19"/>
  <c r="AK340" i="19"/>
  <c r="AJ340" i="19"/>
  <c r="AI340" i="19"/>
  <c r="AH340" i="19"/>
  <c r="AG340" i="19"/>
  <c r="AF340" i="19"/>
  <c r="AE340" i="19"/>
  <c r="AD340" i="19"/>
  <c r="AS339" i="19"/>
  <c r="AR339" i="19"/>
  <c r="AQ339" i="19"/>
  <c r="AP339" i="19"/>
  <c r="AO339" i="19"/>
  <c r="AN339" i="19"/>
  <c r="C339" i="19" s="1"/>
  <c r="AM339" i="19"/>
  <c r="AL339" i="19"/>
  <c r="AK339" i="19"/>
  <c r="AJ339" i="19"/>
  <c r="AI339" i="19"/>
  <c r="AH339" i="19"/>
  <c r="AG339" i="19"/>
  <c r="AF339" i="19"/>
  <c r="AE339" i="19"/>
  <c r="AD339" i="19"/>
  <c r="AS338" i="19"/>
  <c r="AR338" i="19"/>
  <c r="AQ338" i="19"/>
  <c r="AP338" i="19"/>
  <c r="AO338" i="19"/>
  <c r="AN338" i="19"/>
  <c r="AM338" i="19"/>
  <c r="AL338" i="19"/>
  <c r="C338" i="19" s="1"/>
  <c r="AK338" i="19"/>
  <c r="AJ338" i="19"/>
  <c r="AI338" i="19"/>
  <c r="AH338" i="19"/>
  <c r="AG338" i="19"/>
  <c r="AF338" i="19"/>
  <c r="AE338" i="19"/>
  <c r="AD338" i="19"/>
  <c r="AS337" i="19"/>
  <c r="AR337" i="19"/>
  <c r="AQ337" i="19"/>
  <c r="AP337" i="19"/>
  <c r="AO337" i="19"/>
  <c r="AN337" i="19"/>
  <c r="AM337" i="19"/>
  <c r="C337" i="19" s="1"/>
  <c r="AL337" i="19"/>
  <c r="AK337" i="19"/>
  <c r="AJ337" i="19"/>
  <c r="AI337" i="19"/>
  <c r="AH337" i="19"/>
  <c r="AG337" i="19"/>
  <c r="AF337" i="19"/>
  <c r="AE337" i="19"/>
  <c r="AD337" i="19"/>
  <c r="AS336" i="19"/>
  <c r="AR336" i="19"/>
  <c r="AQ336" i="19"/>
  <c r="C336" i="19" s="1"/>
  <c r="AP336" i="19"/>
  <c r="AO336" i="19"/>
  <c r="AN336" i="19"/>
  <c r="AM336" i="19"/>
  <c r="AL336" i="19"/>
  <c r="AK336" i="19"/>
  <c r="AJ336" i="19"/>
  <c r="AI336" i="19"/>
  <c r="AH336" i="19"/>
  <c r="AG336" i="19"/>
  <c r="AF336" i="19"/>
  <c r="AE336" i="19"/>
  <c r="AD336" i="19"/>
  <c r="AS335" i="19"/>
  <c r="AR335" i="19"/>
  <c r="AQ335" i="19"/>
  <c r="AP335" i="19"/>
  <c r="AO335" i="19"/>
  <c r="AN335" i="19"/>
  <c r="AM335" i="19"/>
  <c r="AL335" i="19"/>
  <c r="AK335" i="19"/>
  <c r="AJ335" i="19"/>
  <c r="AI335" i="19"/>
  <c r="AH335" i="19"/>
  <c r="AG335" i="19"/>
  <c r="AF335" i="19"/>
  <c r="AE335" i="19"/>
  <c r="AD335" i="19"/>
  <c r="C335" i="19"/>
  <c r="AS334" i="19"/>
  <c r="AR334" i="19"/>
  <c r="AQ334" i="19"/>
  <c r="AP334" i="19"/>
  <c r="AO334" i="19"/>
  <c r="AN334" i="19"/>
  <c r="AM334" i="19"/>
  <c r="AL334" i="19"/>
  <c r="C334" i="19" s="1"/>
  <c r="AK334" i="19"/>
  <c r="AJ334" i="19"/>
  <c r="AI334" i="19"/>
  <c r="AH334" i="19"/>
  <c r="AG334" i="19"/>
  <c r="AF334" i="19"/>
  <c r="AE334" i="19"/>
  <c r="AD334" i="19"/>
  <c r="AS333" i="19"/>
  <c r="AR333" i="19"/>
  <c r="AQ333" i="19"/>
  <c r="AP333" i="19"/>
  <c r="AO333" i="19"/>
  <c r="AN333" i="19"/>
  <c r="AM333" i="19"/>
  <c r="AL333" i="19"/>
  <c r="C333" i="19" s="1"/>
  <c r="AK333" i="19"/>
  <c r="AJ333" i="19"/>
  <c r="AI333" i="19"/>
  <c r="AH333" i="19"/>
  <c r="AG333" i="19"/>
  <c r="AF333" i="19"/>
  <c r="AE333" i="19"/>
  <c r="AD333" i="19"/>
  <c r="AS332" i="19"/>
  <c r="AR332" i="19"/>
  <c r="AQ332" i="19"/>
  <c r="AP332" i="19"/>
  <c r="AO332" i="19"/>
  <c r="AN332" i="19"/>
  <c r="AM332" i="19"/>
  <c r="C332" i="19" s="1"/>
  <c r="AL332" i="19"/>
  <c r="AK332" i="19"/>
  <c r="AJ332" i="19"/>
  <c r="AI332" i="19"/>
  <c r="AH332" i="19"/>
  <c r="AG332" i="19"/>
  <c r="AF332" i="19"/>
  <c r="AE332" i="19"/>
  <c r="AD332" i="19"/>
  <c r="AS330" i="19"/>
  <c r="AR330" i="19"/>
  <c r="AQ330" i="19"/>
  <c r="AP330" i="19"/>
  <c r="AO330" i="19"/>
  <c r="AN330" i="19"/>
  <c r="C330" i="19" s="1"/>
  <c r="D21" i="23" s="1"/>
  <c r="I21" i="23" s="1"/>
  <c r="M21" i="23" s="1"/>
  <c r="Q21" i="23" s="1"/>
  <c r="U21" i="23" s="1"/>
  <c r="Y21" i="23" s="1"/>
  <c r="AM330" i="19"/>
  <c r="AL330" i="19"/>
  <c r="AH330" i="19"/>
  <c r="AG330" i="19"/>
  <c r="AF330" i="19"/>
  <c r="AS329" i="19"/>
  <c r="C329" i="19" s="1"/>
  <c r="E53" i="26" s="1"/>
  <c r="J53" i="26" s="1"/>
  <c r="N53" i="26" s="1"/>
  <c r="R53" i="26" s="1"/>
  <c r="V53" i="26" s="1"/>
  <c r="Z53" i="26" s="1"/>
  <c r="AR329" i="19"/>
  <c r="AQ329" i="19"/>
  <c r="AP329" i="19"/>
  <c r="AO329" i="19"/>
  <c r="AN329" i="19"/>
  <c r="AM329" i="19"/>
  <c r="AL329" i="19"/>
  <c r="AK329" i="19"/>
  <c r="AJ329" i="19"/>
  <c r="AI329" i="19"/>
  <c r="AH329" i="19"/>
  <c r="AG329" i="19"/>
  <c r="AF329" i="19"/>
  <c r="AE329" i="19"/>
  <c r="AD329" i="19"/>
  <c r="AS327" i="19"/>
  <c r="C327" i="19" s="1"/>
  <c r="AR327" i="19"/>
  <c r="AQ327" i="19"/>
  <c r="AP327" i="19"/>
  <c r="AO327" i="19"/>
  <c r="AN327" i="19"/>
  <c r="AK327" i="19"/>
  <c r="AJ327" i="19"/>
  <c r="AI327" i="19"/>
  <c r="AH327" i="19"/>
  <c r="AG327" i="19"/>
  <c r="AF327" i="19"/>
  <c r="AE327" i="19"/>
  <c r="AD327" i="19"/>
  <c r="AS326" i="19"/>
  <c r="AR326" i="19"/>
  <c r="C326" i="19" s="1"/>
  <c r="D13" i="23" s="1"/>
  <c r="I13" i="23" s="1"/>
  <c r="M13" i="23" s="1"/>
  <c r="Q13" i="23" s="1"/>
  <c r="U13" i="23" s="1"/>
  <c r="Y13" i="23" s="1"/>
  <c r="AQ326" i="19"/>
  <c r="AP326" i="19"/>
  <c r="AO326" i="19"/>
  <c r="AM326" i="19"/>
  <c r="AL326" i="19"/>
  <c r="AK326" i="19"/>
  <c r="AJ326" i="19"/>
  <c r="AI326" i="19"/>
  <c r="AH326" i="19"/>
  <c r="AG326" i="19"/>
  <c r="AF326" i="19"/>
  <c r="AE326" i="19"/>
  <c r="AD326" i="19"/>
  <c r="AS325" i="19"/>
  <c r="C325" i="19" s="1"/>
  <c r="AR325" i="19"/>
  <c r="AQ325" i="19"/>
  <c r="AP325" i="19"/>
  <c r="AO325" i="19"/>
  <c r="AN325" i="19"/>
  <c r="AM325" i="19"/>
  <c r="AL325" i="19"/>
  <c r="AK325" i="19"/>
  <c r="AJ325" i="19"/>
  <c r="AI325" i="19"/>
  <c r="AH325" i="19"/>
  <c r="AG325" i="19"/>
  <c r="AF325" i="19"/>
  <c r="AE325" i="19"/>
  <c r="AD325" i="19"/>
  <c r="AS324" i="19"/>
  <c r="C324" i="19" s="1"/>
  <c r="D20" i="23" s="1"/>
  <c r="I20" i="23" s="1"/>
  <c r="M20" i="23" s="1"/>
  <c r="Q20" i="23" s="1"/>
  <c r="U20" i="23" s="1"/>
  <c r="Y20" i="23" s="1"/>
  <c r="AR324" i="19"/>
  <c r="AQ324" i="19"/>
  <c r="AP324" i="19"/>
  <c r="AO324" i="19"/>
  <c r="AN324" i="19"/>
  <c r="AM324" i="19"/>
  <c r="AK324" i="19"/>
  <c r="AJ324" i="19"/>
  <c r="AI324" i="19"/>
  <c r="AG324" i="19"/>
  <c r="AF324" i="19"/>
  <c r="AE324" i="19"/>
  <c r="AD324" i="19"/>
  <c r="AS323" i="19"/>
  <c r="C323" i="19" s="1"/>
  <c r="AR323" i="19"/>
  <c r="AQ323" i="19"/>
  <c r="AP323" i="19"/>
  <c r="AO323" i="19"/>
  <c r="AN323" i="19"/>
  <c r="AM323" i="19"/>
  <c r="AL323" i="19"/>
  <c r="AK323" i="19"/>
  <c r="AJ323" i="19"/>
  <c r="AI323" i="19"/>
  <c r="AH323" i="19"/>
  <c r="AG323" i="19"/>
  <c r="AF323" i="19"/>
  <c r="AE323" i="19"/>
  <c r="AD323" i="19"/>
  <c r="AS322" i="19"/>
  <c r="AR322" i="19"/>
  <c r="AQ322" i="19"/>
  <c r="AP322" i="19"/>
  <c r="AO322" i="19"/>
  <c r="AN322" i="19"/>
  <c r="AM322" i="19"/>
  <c r="AL322" i="19"/>
  <c r="C322" i="19" s="1"/>
  <c r="E195" i="26" s="1"/>
  <c r="J195" i="26" s="1"/>
  <c r="N195" i="26" s="1"/>
  <c r="R195" i="26" s="1"/>
  <c r="V195" i="26" s="1"/>
  <c r="Z195" i="26" s="1"/>
  <c r="AK322" i="19"/>
  <c r="AJ322" i="19"/>
  <c r="AI322" i="19"/>
  <c r="AH322" i="19"/>
  <c r="AG322" i="19"/>
  <c r="AF322" i="19"/>
  <c r="AE322" i="19"/>
  <c r="AD322" i="19"/>
  <c r="AS321" i="19"/>
  <c r="AR321" i="19"/>
  <c r="AQ321" i="19"/>
  <c r="AP321" i="19"/>
  <c r="AO321" i="19"/>
  <c r="AN321" i="19"/>
  <c r="AM321" i="19"/>
  <c r="AL321" i="19"/>
  <c r="C321" i="19" s="1"/>
  <c r="D10" i="23" s="1"/>
  <c r="I10" i="23" s="1"/>
  <c r="M10" i="23" s="1"/>
  <c r="Q10" i="23" s="1"/>
  <c r="U10" i="23" s="1"/>
  <c r="Y10" i="23" s="1"/>
  <c r="AK321" i="19"/>
  <c r="AJ321" i="19"/>
  <c r="AI321" i="19"/>
  <c r="AH321" i="19"/>
  <c r="AG321" i="19"/>
  <c r="AF321" i="19"/>
  <c r="AE321" i="19"/>
  <c r="AD321" i="19"/>
  <c r="AS320" i="19"/>
  <c r="AR320" i="19"/>
  <c r="AQ320" i="19"/>
  <c r="AP320" i="19"/>
  <c r="AO320" i="19"/>
  <c r="AN320" i="19"/>
  <c r="AM320" i="19"/>
  <c r="C320" i="19" s="1"/>
  <c r="D9" i="23" s="1"/>
  <c r="I9" i="23" s="1"/>
  <c r="AL320" i="19"/>
  <c r="AK320" i="19"/>
  <c r="AJ320" i="19"/>
  <c r="AI320" i="19"/>
  <c r="AH320" i="19"/>
  <c r="AG320" i="19"/>
  <c r="AF320" i="19"/>
  <c r="AE320" i="19"/>
  <c r="AD320" i="19"/>
  <c r="AS319" i="19"/>
  <c r="AR319" i="19"/>
  <c r="AQ319" i="19"/>
  <c r="AP319" i="19"/>
  <c r="AO319" i="19"/>
  <c r="AN319" i="19"/>
  <c r="C319" i="19" s="1"/>
  <c r="D8" i="23" s="1"/>
  <c r="I8" i="23" s="1"/>
  <c r="AM319" i="19"/>
  <c r="AL319" i="19"/>
  <c r="AK319" i="19"/>
  <c r="AJ319" i="19"/>
  <c r="AI319" i="19"/>
  <c r="AH319" i="19"/>
  <c r="AG319" i="19"/>
  <c r="AF319" i="19"/>
  <c r="AE319" i="19"/>
  <c r="AD319" i="19"/>
  <c r="AS317" i="19"/>
  <c r="AR317" i="19"/>
  <c r="AQ317" i="19"/>
  <c r="AP317" i="19"/>
  <c r="AO317" i="19"/>
  <c r="AN317" i="19"/>
  <c r="AM317" i="19"/>
  <c r="AL317" i="19"/>
  <c r="C317" i="19" s="1"/>
  <c r="E12" i="28" s="1"/>
  <c r="J12" i="28" s="1"/>
  <c r="N12" i="28" s="1"/>
  <c r="R12" i="28" s="1"/>
  <c r="V12" i="28" s="1"/>
  <c r="Z12" i="28" s="1"/>
  <c r="AJ317" i="19"/>
  <c r="AH317" i="19"/>
  <c r="AG317" i="19"/>
  <c r="AF317" i="19"/>
  <c r="AE317" i="19"/>
  <c r="AD317" i="19"/>
  <c r="AS316" i="19"/>
  <c r="AR316" i="19"/>
  <c r="AQ316" i="19"/>
  <c r="AP316" i="19"/>
  <c r="AO316" i="19"/>
  <c r="AN316" i="19"/>
  <c r="C316" i="19" s="1"/>
  <c r="E248" i="26" s="1"/>
  <c r="J248" i="26" s="1"/>
  <c r="N248" i="26" s="1"/>
  <c r="R248" i="26" s="1"/>
  <c r="V248" i="26" s="1"/>
  <c r="Z248" i="26" s="1"/>
  <c r="AM316" i="19"/>
  <c r="AL316" i="19"/>
  <c r="AK316" i="19"/>
  <c r="AJ316" i="19"/>
  <c r="AI316" i="19"/>
  <c r="AH316" i="19"/>
  <c r="AG316" i="19"/>
  <c r="AF316" i="19"/>
  <c r="AE316" i="19"/>
  <c r="AD316" i="19"/>
  <c r="AS314" i="19"/>
  <c r="AR314" i="19"/>
  <c r="AQ314" i="19"/>
  <c r="AP314" i="19"/>
  <c r="AO314" i="19"/>
  <c r="AN314" i="19"/>
  <c r="AM314" i="19"/>
  <c r="AL314" i="19"/>
  <c r="C314" i="19" s="1"/>
  <c r="AK314" i="19"/>
  <c r="AJ314" i="19"/>
  <c r="AI314" i="19"/>
  <c r="AH314" i="19"/>
  <c r="AG314" i="19"/>
  <c r="AF314" i="19"/>
  <c r="AE314" i="19"/>
  <c r="AD314" i="19"/>
  <c r="AS313" i="19"/>
  <c r="AR313" i="19"/>
  <c r="AQ313" i="19"/>
  <c r="AP313" i="19"/>
  <c r="AO313" i="19"/>
  <c r="AN313" i="19"/>
  <c r="AM313" i="19"/>
  <c r="C313" i="19" s="1"/>
  <c r="E21" i="26" s="1"/>
  <c r="J21" i="26" s="1"/>
  <c r="AL313" i="19"/>
  <c r="AK313" i="19"/>
  <c r="AJ313" i="19"/>
  <c r="AI313" i="19"/>
  <c r="AH313" i="19"/>
  <c r="AG313" i="19"/>
  <c r="AF313" i="19"/>
  <c r="AE313" i="19"/>
  <c r="AD313" i="19"/>
  <c r="AS312" i="19"/>
  <c r="AR312" i="19"/>
  <c r="AQ312" i="19"/>
  <c r="C312" i="19" s="1"/>
  <c r="D53" i="22" s="1"/>
  <c r="H53" i="22" s="1"/>
  <c r="AP312" i="19"/>
  <c r="AO312" i="19"/>
  <c r="AN312" i="19"/>
  <c r="AM312" i="19"/>
  <c r="AL312" i="19"/>
  <c r="AK312" i="19"/>
  <c r="AJ312" i="19"/>
  <c r="AI312" i="19"/>
  <c r="AH312" i="19"/>
  <c r="AG312" i="19"/>
  <c r="AF312" i="19"/>
  <c r="AE312" i="19"/>
  <c r="AD312" i="19"/>
  <c r="AS311" i="19"/>
  <c r="AR311" i="19"/>
  <c r="C311" i="19" s="1"/>
  <c r="E226" i="26" s="1"/>
  <c r="J226" i="26" s="1"/>
  <c r="N226" i="26" s="1"/>
  <c r="R226" i="26" s="1"/>
  <c r="V226" i="26" s="1"/>
  <c r="Z226" i="26" s="1"/>
  <c r="AQ311" i="19"/>
  <c r="AO311" i="19"/>
  <c r="AN311" i="19"/>
  <c r="AM311" i="19"/>
  <c r="AL311" i="19"/>
  <c r="AG311" i="19"/>
  <c r="AF311" i="19"/>
  <c r="AE311" i="19"/>
  <c r="AD311" i="19"/>
  <c r="AS310" i="19"/>
  <c r="AR310" i="19"/>
  <c r="AQ310" i="19"/>
  <c r="AP310" i="19"/>
  <c r="AO310" i="19"/>
  <c r="AN310" i="19"/>
  <c r="C310" i="19" s="1"/>
  <c r="E52" i="26" s="1"/>
  <c r="J52" i="26" s="1"/>
  <c r="N52" i="26" s="1"/>
  <c r="R52" i="26" s="1"/>
  <c r="V52" i="26" s="1"/>
  <c r="Z52" i="26" s="1"/>
  <c r="AM310" i="19"/>
  <c r="AL310" i="19"/>
  <c r="AK310" i="19"/>
  <c r="AJ310" i="19"/>
  <c r="AI310" i="19"/>
  <c r="AH310" i="19"/>
  <c r="AG310" i="19"/>
  <c r="AF310" i="19"/>
  <c r="AE310" i="19"/>
  <c r="AD310" i="19"/>
  <c r="AS309" i="19"/>
  <c r="AR309" i="19"/>
  <c r="AQ309" i="19"/>
  <c r="AP309" i="19"/>
  <c r="AO309" i="19"/>
  <c r="AN309" i="19"/>
  <c r="AM309" i="19"/>
  <c r="AL309" i="19"/>
  <c r="C309" i="19" s="1"/>
  <c r="D13" i="21" s="1"/>
  <c r="H13" i="21" s="1"/>
  <c r="L13" i="21" s="1"/>
  <c r="P13" i="21" s="1"/>
  <c r="T13" i="21" s="1"/>
  <c r="AK309" i="19"/>
  <c r="AJ309" i="19"/>
  <c r="AI309" i="19"/>
  <c r="AH309" i="19"/>
  <c r="AG309" i="19"/>
  <c r="AF309" i="19"/>
  <c r="AE309" i="19"/>
  <c r="AD309" i="19"/>
  <c r="AS308" i="19"/>
  <c r="AR308" i="19"/>
  <c r="C308" i="19" s="1"/>
  <c r="D20" i="25" s="1"/>
  <c r="I20" i="25" s="1"/>
  <c r="M20" i="25" s="1"/>
  <c r="Q20" i="25" s="1"/>
  <c r="U20" i="25" s="1"/>
  <c r="AE308" i="19"/>
  <c r="AD308" i="19"/>
  <c r="AS307" i="19"/>
  <c r="AR307" i="19"/>
  <c r="AE307" i="19"/>
  <c r="AD307" i="19"/>
  <c r="C307" i="19"/>
  <c r="D18" i="25" s="1"/>
  <c r="I18" i="25" s="1"/>
  <c r="AS306" i="19"/>
  <c r="C306" i="19" s="1"/>
  <c r="D16" i="25" s="1"/>
  <c r="I16" i="25" s="1"/>
  <c r="M16" i="25" s="1"/>
  <c r="Q16" i="25" s="1"/>
  <c r="U16" i="25" s="1"/>
  <c r="AR306" i="19"/>
  <c r="AQ306" i="19"/>
  <c r="AP306" i="19"/>
  <c r="AO306" i="19"/>
  <c r="AN306" i="19"/>
  <c r="AM306" i="19"/>
  <c r="AE306" i="19"/>
  <c r="AS305" i="19"/>
  <c r="AR305" i="19"/>
  <c r="AQ305" i="19"/>
  <c r="AO305" i="19"/>
  <c r="AM305" i="19"/>
  <c r="AL305" i="19"/>
  <c r="C305" i="19" s="1"/>
  <c r="D16" i="20" s="1"/>
  <c r="H16" i="20" s="1"/>
  <c r="L16" i="20" s="1"/>
  <c r="P16" i="20" s="1"/>
  <c r="T16" i="20" s="1"/>
  <c r="X16" i="20" s="1"/>
  <c r="AI305" i="19"/>
  <c r="AH305" i="19"/>
  <c r="AG305" i="19"/>
  <c r="AF305" i="19"/>
  <c r="AE305" i="19"/>
  <c r="AD305" i="19"/>
  <c r="AS304" i="19"/>
  <c r="AR304" i="19"/>
  <c r="AQ304" i="19"/>
  <c r="AO304" i="19"/>
  <c r="AN304" i="19"/>
  <c r="AL304" i="19"/>
  <c r="C304" i="19" s="1"/>
  <c r="D26" i="20" s="1"/>
  <c r="H26" i="20" s="1"/>
  <c r="AJ304" i="19"/>
  <c r="AH304" i="19"/>
  <c r="AG304" i="19"/>
  <c r="AF304" i="19"/>
  <c r="AE304" i="19"/>
  <c r="AD304" i="19"/>
  <c r="AS303" i="19"/>
  <c r="AR303" i="19"/>
  <c r="AQ303" i="19"/>
  <c r="AP303" i="19"/>
  <c r="AO303" i="19"/>
  <c r="AN303" i="19"/>
  <c r="AM303" i="19"/>
  <c r="C303" i="19" s="1"/>
  <c r="AL303" i="19"/>
  <c r="AK303" i="19"/>
  <c r="AJ303" i="19"/>
  <c r="AI303" i="19"/>
  <c r="AH303" i="19"/>
  <c r="AG303" i="19"/>
  <c r="AF303" i="19"/>
  <c r="AE303" i="19"/>
  <c r="AD303" i="19"/>
  <c r="AS302" i="19"/>
  <c r="AR302" i="19"/>
  <c r="AQ302" i="19"/>
  <c r="AP302" i="19"/>
  <c r="AO302" i="19"/>
  <c r="AN302" i="19"/>
  <c r="C302" i="19" s="1"/>
  <c r="AM302" i="19"/>
  <c r="AL302" i="19"/>
  <c r="AK302" i="19"/>
  <c r="AJ302" i="19"/>
  <c r="AI302" i="19"/>
  <c r="AH302" i="19"/>
  <c r="AG302" i="19"/>
  <c r="AF302" i="19"/>
  <c r="AE302" i="19"/>
  <c r="AD302" i="19"/>
  <c r="AS301" i="19"/>
  <c r="AR301" i="19"/>
  <c r="AQ301" i="19"/>
  <c r="AP301" i="19"/>
  <c r="AO301" i="19"/>
  <c r="AN301" i="19"/>
  <c r="AM301" i="19"/>
  <c r="AL301" i="19"/>
  <c r="C301" i="19" s="1"/>
  <c r="E88" i="26" s="1"/>
  <c r="J88" i="26" s="1"/>
  <c r="N88" i="26" s="1"/>
  <c r="R88" i="26" s="1"/>
  <c r="V88" i="26" s="1"/>
  <c r="Z88" i="26" s="1"/>
  <c r="AK301" i="19"/>
  <c r="AJ301" i="19"/>
  <c r="AI301" i="19"/>
  <c r="AH301" i="19"/>
  <c r="AG301" i="19"/>
  <c r="AF301" i="19"/>
  <c r="AE301" i="19"/>
  <c r="AD301" i="19"/>
  <c r="AS300" i="19"/>
  <c r="AR300" i="19"/>
  <c r="AQ300" i="19"/>
  <c r="AP300" i="19"/>
  <c r="AO300" i="19"/>
  <c r="AN300" i="19"/>
  <c r="AM300" i="19"/>
  <c r="C300" i="19" s="1"/>
  <c r="E138" i="26" s="1"/>
  <c r="J138" i="26" s="1"/>
  <c r="N138" i="26" s="1"/>
  <c r="R138" i="26" s="1"/>
  <c r="V138" i="26" s="1"/>
  <c r="Z138" i="26" s="1"/>
  <c r="AL300" i="19"/>
  <c r="AK300" i="19"/>
  <c r="AJ300" i="19"/>
  <c r="AI300" i="19"/>
  <c r="AH300" i="19"/>
  <c r="AG300" i="19"/>
  <c r="AF300" i="19"/>
  <c r="AE300" i="19"/>
  <c r="AD300" i="19"/>
  <c r="AS299" i="19"/>
  <c r="AR299" i="19"/>
  <c r="AQ299" i="19"/>
  <c r="C299" i="19" s="1"/>
  <c r="E282" i="26" s="1"/>
  <c r="J282" i="26" s="1"/>
  <c r="N282" i="26" s="1"/>
  <c r="R282" i="26" s="1"/>
  <c r="V282" i="26" s="1"/>
  <c r="Z282" i="26" s="1"/>
  <c r="AP299" i="19"/>
  <c r="AO299" i="19"/>
  <c r="AN299" i="19"/>
  <c r="AM299" i="19"/>
  <c r="AL299" i="19"/>
  <c r="AK299" i="19"/>
  <c r="AJ299" i="19"/>
  <c r="AI299" i="19"/>
  <c r="AH299" i="19"/>
  <c r="AG299" i="19"/>
  <c r="AF299" i="19"/>
  <c r="AE299" i="19"/>
  <c r="AD299" i="19"/>
  <c r="AS298" i="19"/>
  <c r="AR298" i="19"/>
  <c r="AQ298" i="19"/>
  <c r="AP298" i="19"/>
  <c r="AO298" i="19"/>
  <c r="AN298" i="19"/>
  <c r="AM298" i="19"/>
  <c r="AL298" i="19"/>
  <c r="AK298" i="19"/>
  <c r="AJ298" i="19"/>
  <c r="AI298" i="19"/>
  <c r="AH298" i="19"/>
  <c r="AG298" i="19"/>
  <c r="AF298" i="19"/>
  <c r="AE298" i="19"/>
  <c r="AD298" i="19"/>
  <c r="C298" i="19"/>
  <c r="E135" i="26" s="1"/>
  <c r="J135" i="26" s="1"/>
  <c r="N135" i="26" s="1"/>
  <c r="R135" i="26" s="1"/>
  <c r="V135" i="26" s="1"/>
  <c r="Z135" i="26" s="1"/>
  <c r="AS297" i="19"/>
  <c r="AR297" i="19"/>
  <c r="AQ297" i="19"/>
  <c r="AP297" i="19"/>
  <c r="AO297" i="19"/>
  <c r="AN297" i="19"/>
  <c r="AM297" i="19"/>
  <c r="AL297" i="19"/>
  <c r="C297" i="19" s="1"/>
  <c r="D17" i="22" s="1"/>
  <c r="H17" i="22" s="1"/>
  <c r="L17" i="22" s="1"/>
  <c r="P17" i="22" s="1"/>
  <c r="T17" i="22" s="1"/>
  <c r="AK297" i="19"/>
  <c r="AJ297" i="19"/>
  <c r="AI297" i="19"/>
  <c r="AH297" i="19"/>
  <c r="AG297" i="19"/>
  <c r="AF297" i="19"/>
  <c r="AE297" i="19"/>
  <c r="AD297" i="19"/>
  <c r="AS296" i="19"/>
  <c r="AR296" i="19"/>
  <c r="AQ296" i="19"/>
  <c r="AP296" i="19"/>
  <c r="AO296" i="19"/>
  <c r="AN296" i="19"/>
  <c r="AM296" i="19"/>
  <c r="AL296" i="19"/>
  <c r="C296" i="19" s="1"/>
  <c r="D8" i="21" s="1"/>
  <c r="H8" i="21" s="1"/>
  <c r="L8" i="21" s="1"/>
  <c r="P8" i="21" s="1"/>
  <c r="T8" i="21" s="1"/>
  <c r="AK296" i="19"/>
  <c r="AJ296" i="19"/>
  <c r="AI296" i="19"/>
  <c r="AH296" i="19"/>
  <c r="AG296" i="19"/>
  <c r="AF296" i="19"/>
  <c r="AE296" i="19"/>
  <c r="AD296" i="19"/>
  <c r="AS294" i="19"/>
  <c r="AR294" i="19"/>
  <c r="AQ294" i="19"/>
  <c r="AP294" i="19"/>
  <c r="AO294" i="19"/>
  <c r="AN294" i="19"/>
  <c r="AM294" i="19"/>
  <c r="C294" i="19" s="1"/>
  <c r="D9" i="21" s="1"/>
  <c r="H9" i="21" s="1"/>
  <c r="L9" i="21" s="1"/>
  <c r="P9" i="21" s="1"/>
  <c r="T9" i="21" s="1"/>
  <c r="AL294" i="19"/>
  <c r="AK294" i="19"/>
  <c r="AJ294" i="19"/>
  <c r="AI294" i="19"/>
  <c r="AH294" i="19"/>
  <c r="AG294" i="19"/>
  <c r="AF294" i="19"/>
  <c r="AE294" i="19"/>
  <c r="AD294" i="19"/>
  <c r="AS293" i="19"/>
  <c r="AR293" i="19"/>
  <c r="AQ293" i="19"/>
  <c r="AP293" i="19"/>
  <c r="AO293" i="19"/>
  <c r="AN293" i="19"/>
  <c r="C293" i="19" s="1"/>
  <c r="AM293" i="19"/>
  <c r="AK293" i="19"/>
  <c r="AJ293" i="19"/>
  <c r="AI293" i="19"/>
  <c r="AH293" i="19"/>
  <c r="AG293" i="19"/>
  <c r="AF293" i="19"/>
  <c r="AE293" i="19"/>
  <c r="AD293" i="19"/>
  <c r="AS291" i="19"/>
  <c r="AR291" i="19"/>
  <c r="AQ291" i="19"/>
  <c r="AP291" i="19"/>
  <c r="AO291" i="19"/>
  <c r="AN291" i="19"/>
  <c r="C291" i="19" s="1"/>
  <c r="E159" i="26" s="1"/>
  <c r="J159" i="26" s="1"/>
  <c r="N159" i="26" s="1"/>
  <c r="R159" i="26" s="1"/>
  <c r="V159" i="26" s="1"/>
  <c r="Z159" i="26" s="1"/>
  <c r="AM291" i="19"/>
  <c r="AL291" i="19"/>
  <c r="AK291" i="19"/>
  <c r="AG291" i="19"/>
  <c r="AF291" i="19"/>
  <c r="AS290" i="19"/>
  <c r="AR290" i="19"/>
  <c r="AQ290" i="19"/>
  <c r="AP290" i="19"/>
  <c r="AO290" i="19"/>
  <c r="AN290" i="19"/>
  <c r="AM290" i="19"/>
  <c r="AL290" i="19"/>
  <c r="AK290" i="19"/>
  <c r="AJ290" i="19"/>
  <c r="AI290" i="19"/>
  <c r="AH290" i="19"/>
  <c r="AG290" i="19"/>
  <c r="AF290" i="19"/>
  <c r="AE290" i="19"/>
  <c r="AD290" i="19"/>
  <c r="C290" i="19"/>
  <c r="E12" i="27" s="1"/>
  <c r="J12" i="27" s="1"/>
  <c r="N12" i="27" s="1"/>
  <c r="R12" i="27" s="1"/>
  <c r="V12" i="27" s="1"/>
  <c r="AS289" i="19"/>
  <c r="AR289" i="19"/>
  <c r="AQ289" i="19"/>
  <c r="AP289" i="19"/>
  <c r="AO289" i="19"/>
  <c r="AN289" i="19"/>
  <c r="AM289" i="19"/>
  <c r="AL289" i="19"/>
  <c r="AK289" i="19"/>
  <c r="AJ289" i="19"/>
  <c r="AH289" i="19"/>
  <c r="AG289" i="19"/>
  <c r="AF289" i="19"/>
  <c r="AE289" i="19"/>
  <c r="AD289" i="19"/>
  <c r="C289" i="19"/>
  <c r="D11" i="20" s="1"/>
  <c r="H11" i="20" s="1"/>
  <c r="L11" i="20" s="1"/>
  <c r="P11" i="20" s="1"/>
  <c r="T11" i="20" s="1"/>
  <c r="X11" i="20" s="1"/>
  <c r="AS287" i="19"/>
  <c r="AR287" i="19"/>
  <c r="AQ287" i="19"/>
  <c r="AP287" i="19"/>
  <c r="AO287" i="19"/>
  <c r="AN287" i="19"/>
  <c r="AM287" i="19"/>
  <c r="AL287" i="19"/>
  <c r="C287" i="19" s="1"/>
  <c r="D18" i="20" s="1"/>
  <c r="H18" i="20" s="1"/>
  <c r="L18" i="20" s="1"/>
  <c r="P18" i="20" s="1"/>
  <c r="T18" i="20" s="1"/>
  <c r="X18" i="20" s="1"/>
  <c r="AK287" i="19"/>
  <c r="AJ287" i="19"/>
  <c r="AI287" i="19"/>
  <c r="AH287" i="19"/>
  <c r="AG287" i="19"/>
  <c r="AF287" i="19"/>
  <c r="AE287" i="19"/>
  <c r="AD287" i="19"/>
  <c r="AS285" i="19"/>
  <c r="AR285" i="19"/>
  <c r="AP285" i="19"/>
  <c r="AN285" i="19"/>
  <c r="AM285" i="19"/>
  <c r="AK285" i="19"/>
  <c r="AJ285" i="19"/>
  <c r="AI285" i="19"/>
  <c r="AH285" i="19"/>
  <c r="AG285" i="19"/>
  <c r="AF285" i="19"/>
  <c r="AE285" i="19"/>
  <c r="AD285" i="19"/>
  <c r="C285" i="19"/>
  <c r="E25" i="28" s="1"/>
  <c r="J25" i="28" s="1"/>
  <c r="N25" i="28" s="1"/>
  <c r="R25" i="28" s="1"/>
  <c r="V25" i="28" s="1"/>
  <c r="Z25" i="28" s="1"/>
  <c r="AS284" i="19"/>
  <c r="AR284" i="19"/>
  <c r="AQ284" i="19"/>
  <c r="AP284" i="19"/>
  <c r="AO284" i="19"/>
  <c r="AN284" i="19"/>
  <c r="AM284" i="19"/>
  <c r="AL284" i="19"/>
  <c r="C284" i="19" s="1"/>
  <c r="D13" i="25" s="1"/>
  <c r="I13" i="25" s="1"/>
  <c r="M13" i="25" s="1"/>
  <c r="Q13" i="25" s="1"/>
  <c r="U13" i="25" s="1"/>
  <c r="AK284" i="19"/>
  <c r="AE284" i="19"/>
  <c r="AD284" i="19"/>
  <c r="AS283" i="19"/>
  <c r="AR283" i="19"/>
  <c r="AQ283" i="19"/>
  <c r="AP283" i="19"/>
  <c r="AO283" i="19"/>
  <c r="AN283" i="19"/>
  <c r="C283" i="19" s="1"/>
  <c r="D12" i="25" s="1"/>
  <c r="I12" i="25" s="1"/>
  <c r="M12" i="25" s="1"/>
  <c r="Q12" i="25" s="1"/>
  <c r="U12" i="25" s="1"/>
  <c r="AM283" i="19"/>
  <c r="AJ283" i="19"/>
  <c r="AG283" i="19"/>
  <c r="AF283" i="19"/>
  <c r="AS282" i="19"/>
  <c r="AR282" i="19"/>
  <c r="AQ282" i="19"/>
  <c r="C282" i="19" s="1"/>
  <c r="E253" i="26" s="1"/>
  <c r="J253" i="26" s="1"/>
  <c r="N253" i="26" s="1"/>
  <c r="R253" i="26" s="1"/>
  <c r="V253" i="26" s="1"/>
  <c r="Z253" i="26" s="1"/>
  <c r="AP282" i="19"/>
  <c r="AO282" i="19"/>
  <c r="AN282" i="19"/>
  <c r="AM282" i="19"/>
  <c r="AL282" i="19"/>
  <c r="AK282" i="19"/>
  <c r="AJ282" i="19"/>
  <c r="AI282" i="19"/>
  <c r="AH282" i="19"/>
  <c r="AG282" i="19"/>
  <c r="AF282" i="19"/>
  <c r="AE282" i="19"/>
  <c r="AD282" i="19"/>
  <c r="AS281" i="19"/>
  <c r="AR281" i="19"/>
  <c r="C281" i="19" s="1"/>
  <c r="D10" i="25" s="1"/>
  <c r="I10" i="25" s="1"/>
  <c r="M10" i="25" s="1"/>
  <c r="Q10" i="25" s="1"/>
  <c r="U10" i="25" s="1"/>
  <c r="AQ281" i="19"/>
  <c r="AP281" i="19"/>
  <c r="AO281" i="19"/>
  <c r="AN281" i="19"/>
  <c r="AM281" i="19"/>
  <c r="AS278" i="19"/>
  <c r="AR278" i="19"/>
  <c r="C278" i="19" s="1"/>
  <c r="D23" i="20" s="1"/>
  <c r="H23" i="20" s="1"/>
  <c r="L23" i="20" s="1"/>
  <c r="P23" i="20" s="1"/>
  <c r="T23" i="20" s="1"/>
  <c r="X23" i="20" s="1"/>
  <c r="AF278" i="19"/>
  <c r="AE278" i="19"/>
  <c r="AD278" i="19"/>
  <c r="AS277" i="19"/>
  <c r="AR277" i="19"/>
  <c r="AQ277" i="19"/>
  <c r="AP277" i="19"/>
  <c r="AO277" i="19"/>
  <c r="AN277" i="19"/>
  <c r="AM277" i="19"/>
  <c r="C277" i="19" s="1"/>
  <c r="AL277" i="19"/>
  <c r="AK277" i="19"/>
  <c r="AJ277" i="19"/>
  <c r="AI277" i="19"/>
  <c r="AH277" i="19"/>
  <c r="AG277" i="19"/>
  <c r="AF277" i="19"/>
  <c r="AE277" i="19"/>
  <c r="AD277" i="19"/>
  <c r="AS276" i="19"/>
  <c r="AR276" i="19"/>
  <c r="AQ276" i="19"/>
  <c r="AP276" i="19"/>
  <c r="AM276" i="19"/>
  <c r="AL276" i="19"/>
  <c r="C276" i="19" s="1"/>
  <c r="E35" i="26" s="1"/>
  <c r="J35" i="26" s="1"/>
  <c r="N35" i="26" s="1"/>
  <c r="R35" i="26" s="1"/>
  <c r="V35" i="26" s="1"/>
  <c r="Z35" i="26" s="1"/>
  <c r="AK276" i="19"/>
  <c r="AJ276" i="19"/>
  <c r="AI276" i="19"/>
  <c r="AH276" i="19"/>
  <c r="AG276" i="19"/>
  <c r="AF276" i="19"/>
  <c r="AE276" i="19"/>
  <c r="AD276" i="19"/>
  <c r="AS275" i="19"/>
  <c r="AR275" i="19"/>
  <c r="AQ275" i="19"/>
  <c r="AP275" i="19"/>
  <c r="AO275" i="19"/>
  <c r="AN275" i="19"/>
  <c r="AM275" i="19"/>
  <c r="C275" i="19" s="1"/>
  <c r="AL275" i="19"/>
  <c r="AK275" i="19"/>
  <c r="AJ275" i="19"/>
  <c r="AI275" i="19"/>
  <c r="AH275" i="19"/>
  <c r="AG275" i="19"/>
  <c r="AF275" i="19"/>
  <c r="AE275" i="19"/>
  <c r="AD275" i="19"/>
  <c r="AS274" i="19"/>
  <c r="AR274" i="19"/>
  <c r="AP274" i="19"/>
  <c r="AO274" i="19"/>
  <c r="AN274" i="19"/>
  <c r="AM274" i="19"/>
  <c r="C274" i="19" s="1"/>
  <c r="D25" i="20" s="1"/>
  <c r="H25" i="20" s="1"/>
  <c r="L25" i="20" s="1"/>
  <c r="P25" i="20" s="1"/>
  <c r="T25" i="20" s="1"/>
  <c r="X25" i="20" s="1"/>
  <c r="AK274" i="19"/>
  <c r="AJ274" i="19"/>
  <c r="AI274" i="19"/>
  <c r="AH274" i="19"/>
  <c r="AG274" i="19"/>
  <c r="AF274" i="19"/>
  <c r="AE274" i="19"/>
  <c r="AD274" i="19"/>
  <c r="AS273" i="19"/>
  <c r="AR273" i="19"/>
  <c r="AQ273" i="19"/>
  <c r="AP273" i="19"/>
  <c r="AO273" i="19"/>
  <c r="AN273" i="19"/>
  <c r="AM273" i="19"/>
  <c r="C273" i="19" s="1"/>
  <c r="AL273" i="19"/>
  <c r="AK273" i="19"/>
  <c r="AJ273" i="19"/>
  <c r="AI273" i="19"/>
  <c r="AH273" i="19"/>
  <c r="AG273" i="19"/>
  <c r="AF273" i="19"/>
  <c r="AE273" i="19"/>
  <c r="AD273" i="19"/>
  <c r="AS272" i="19"/>
  <c r="AR272" i="19"/>
  <c r="C272" i="19" s="1"/>
  <c r="D21" i="20" s="1"/>
  <c r="H21" i="20" s="1"/>
  <c r="L21" i="20" s="1"/>
  <c r="P21" i="20" s="1"/>
  <c r="T21" i="20" s="1"/>
  <c r="X21" i="20" s="1"/>
  <c r="AJ272" i="19"/>
  <c r="AH272" i="19"/>
  <c r="AG272" i="19"/>
  <c r="AF272" i="19"/>
  <c r="AE272" i="19"/>
  <c r="AD272" i="19"/>
  <c r="AS271" i="19"/>
  <c r="C271" i="19" s="1"/>
  <c r="AR271" i="19"/>
  <c r="AQ271" i="19"/>
  <c r="AP271" i="19"/>
  <c r="AO271" i="19"/>
  <c r="AN271" i="19"/>
  <c r="AM271" i="19"/>
  <c r="AL271" i="19"/>
  <c r="AK271" i="19"/>
  <c r="AJ271" i="19"/>
  <c r="AI271" i="19"/>
  <c r="AH271" i="19"/>
  <c r="AG271" i="19"/>
  <c r="AF271" i="19"/>
  <c r="AE271" i="19"/>
  <c r="AD271" i="19"/>
  <c r="AS270" i="19"/>
  <c r="AR270" i="19"/>
  <c r="AQ270" i="19"/>
  <c r="AP270" i="19"/>
  <c r="AO270" i="19"/>
  <c r="AN270" i="19"/>
  <c r="AM270" i="19"/>
  <c r="AL270" i="19"/>
  <c r="C270" i="19" s="1"/>
  <c r="AK270" i="19"/>
  <c r="AJ270" i="19"/>
  <c r="AI270" i="19"/>
  <c r="AH270" i="19"/>
  <c r="AG270" i="19"/>
  <c r="AF270" i="19"/>
  <c r="AE270" i="19"/>
  <c r="AD270" i="19"/>
  <c r="AS269" i="19"/>
  <c r="AR269" i="19"/>
  <c r="AQ269" i="19"/>
  <c r="AP269" i="19"/>
  <c r="AO269" i="19"/>
  <c r="AN269" i="19"/>
  <c r="AM269" i="19"/>
  <c r="AL269" i="19"/>
  <c r="C269" i="19" s="1"/>
  <c r="AK269" i="19"/>
  <c r="AJ269" i="19"/>
  <c r="AI269" i="19"/>
  <c r="AH269" i="19"/>
  <c r="AG269" i="19"/>
  <c r="AF269" i="19"/>
  <c r="AE269" i="19"/>
  <c r="AD269" i="19"/>
  <c r="AS268" i="19"/>
  <c r="AR268" i="19"/>
  <c r="AQ268" i="19"/>
  <c r="AP268" i="19"/>
  <c r="AO268" i="19"/>
  <c r="AN268" i="19"/>
  <c r="AM268" i="19"/>
  <c r="C268" i="19" s="1"/>
  <c r="AL268" i="19"/>
  <c r="AK268" i="19"/>
  <c r="AJ268" i="19"/>
  <c r="AI268" i="19"/>
  <c r="AH268" i="19"/>
  <c r="AG268" i="19"/>
  <c r="AF268" i="19"/>
  <c r="AE268" i="19"/>
  <c r="AD268" i="19"/>
  <c r="AS267" i="19"/>
  <c r="AR267" i="19"/>
  <c r="AQ267" i="19"/>
  <c r="AP267" i="19"/>
  <c r="AO267" i="19"/>
  <c r="AN267" i="19"/>
  <c r="AM267" i="19"/>
  <c r="AL267" i="19"/>
  <c r="C267" i="19" s="1"/>
  <c r="AK267" i="19"/>
  <c r="AJ267" i="19"/>
  <c r="AI267" i="19"/>
  <c r="AH267" i="19"/>
  <c r="AG267" i="19"/>
  <c r="AF267" i="19"/>
  <c r="AE267" i="19"/>
  <c r="AD267" i="19"/>
  <c r="AS264" i="19"/>
  <c r="AR264" i="19"/>
  <c r="AQ264" i="19"/>
  <c r="AP264" i="19"/>
  <c r="AO264" i="19"/>
  <c r="AN264" i="19"/>
  <c r="AM264" i="19"/>
  <c r="AL264" i="19"/>
  <c r="C264" i="19" s="1"/>
  <c r="E23" i="27" s="1"/>
  <c r="J23" i="27" s="1"/>
  <c r="N23" i="27" s="1"/>
  <c r="R23" i="27" s="1"/>
  <c r="V23" i="27" s="1"/>
  <c r="AK264" i="19"/>
  <c r="AJ264" i="19"/>
  <c r="AI264" i="19"/>
  <c r="AH264" i="19"/>
  <c r="AG264" i="19"/>
  <c r="AF264" i="19"/>
  <c r="AE264" i="19"/>
  <c r="AD264" i="19"/>
  <c r="AS263" i="19"/>
  <c r="AR263" i="19"/>
  <c r="AP263" i="19"/>
  <c r="AN263" i="19"/>
  <c r="C263" i="19" s="1"/>
  <c r="E21" i="28" s="1"/>
  <c r="J21" i="28" s="1"/>
  <c r="N21" i="28" s="1"/>
  <c r="R21" i="28" s="1"/>
  <c r="V21" i="28" s="1"/>
  <c r="Z21" i="28" s="1"/>
  <c r="AM263" i="19"/>
  <c r="AK263" i="19"/>
  <c r="AJ263" i="19"/>
  <c r="AI263" i="19"/>
  <c r="AH263" i="19"/>
  <c r="AG263" i="19"/>
  <c r="AF263" i="19"/>
  <c r="AE263" i="19"/>
  <c r="AD263" i="19"/>
  <c r="AS262" i="19"/>
  <c r="AR262" i="19"/>
  <c r="AQ262" i="19"/>
  <c r="AP262" i="19"/>
  <c r="AO262" i="19"/>
  <c r="AN262" i="19"/>
  <c r="AM262" i="19"/>
  <c r="AL262" i="19"/>
  <c r="C262" i="19" s="1"/>
  <c r="AK262" i="19"/>
  <c r="AJ262" i="19"/>
  <c r="AI262" i="19"/>
  <c r="AH262" i="19"/>
  <c r="AG262" i="19"/>
  <c r="AF262" i="19"/>
  <c r="AE262" i="19"/>
  <c r="AD262" i="19"/>
  <c r="AS261" i="19"/>
  <c r="AR261" i="19"/>
  <c r="AQ261" i="19"/>
  <c r="AP261" i="19"/>
  <c r="AO261" i="19"/>
  <c r="AN261" i="19"/>
  <c r="AM261" i="19"/>
  <c r="AL261" i="19"/>
  <c r="C261" i="19" s="1"/>
  <c r="AK261" i="19"/>
  <c r="AJ261" i="19"/>
  <c r="AI261" i="19"/>
  <c r="AH261" i="19"/>
  <c r="AG261" i="19"/>
  <c r="AF261" i="19"/>
  <c r="AE261" i="19"/>
  <c r="AD261" i="19"/>
  <c r="AS258" i="19"/>
  <c r="AR258" i="19"/>
  <c r="AQ258" i="19"/>
  <c r="AP258" i="19"/>
  <c r="AO258" i="19"/>
  <c r="AN258" i="19"/>
  <c r="AM258" i="19"/>
  <c r="C258" i="19" s="1"/>
  <c r="E29" i="28" s="1"/>
  <c r="J29" i="28" s="1"/>
  <c r="N29" i="28" s="1"/>
  <c r="R29" i="28" s="1"/>
  <c r="V29" i="28" s="1"/>
  <c r="Z29" i="28" s="1"/>
  <c r="AL258" i="19"/>
  <c r="AK258" i="19"/>
  <c r="AJ258" i="19"/>
  <c r="AI258" i="19"/>
  <c r="AH258" i="19"/>
  <c r="AG258" i="19"/>
  <c r="AF258" i="19"/>
  <c r="AE258" i="19"/>
  <c r="AD258" i="19"/>
  <c r="AS257" i="19"/>
  <c r="AR257" i="19"/>
  <c r="AQ257" i="19"/>
  <c r="C257" i="19" s="1"/>
  <c r="AP257" i="19"/>
  <c r="AO257" i="19"/>
  <c r="AN257" i="19"/>
  <c r="AM257" i="19"/>
  <c r="AL257" i="19"/>
  <c r="AK257" i="19"/>
  <c r="AJ257" i="19"/>
  <c r="AI257" i="19"/>
  <c r="AH257" i="19"/>
  <c r="AG257" i="19"/>
  <c r="AF257" i="19"/>
  <c r="AE257" i="19"/>
  <c r="AD257" i="19"/>
  <c r="AS256" i="19"/>
  <c r="C256" i="19" s="1"/>
  <c r="AR256" i="19"/>
  <c r="AQ256" i="19"/>
  <c r="AP256" i="19"/>
  <c r="AO256" i="19"/>
  <c r="AN256" i="19"/>
  <c r="AM256" i="19"/>
  <c r="AL256" i="19"/>
  <c r="AK256" i="19"/>
  <c r="AJ256" i="19"/>
  <c r="AI256" i="19"/>
  <c r="AH256" i="19"/>
  <c r="AG256" i="19"/>
  <c r="AF256" i="19"/>
  <c r="AE256" i="19"/>
  <c r="AD256" i="19"/>
  <c r="AS255" i="19"/>
  <c r="AR255" i="19"/>
  <c r="AQ255" i="19"/>
  <c r="AP255" i="19"/>
  <c r="AO255" i="19"/>
  <c r="AN255" i="19"/>
  <c r="AM255" i="19"/>
  <c r="AL255" i="19"/>
  <c r="C255" i="19" s="1"/>
  <c r="AK255" i="19"/>
  <c r="AJ255" i="19"/>
  <c r="AI255" i="19"/>
  <c r="AH255" i="19"/>
  <c r="AG255" i="19"/>
  <c r="AF255" i="19"/>
  <c r="AE255" i="19"/>
  <c r="AD255" i="19"/>
  <c r="AS254" i="19"/>
  <c r="AP254" i="19"/>
  <c r="AO254" i="19"/>
  <c r="AM254" i="19"/>
  <c r="AK254" i="19"/>
  <c r="AI254" i="19"/>
  <c r="AH254" i="19"/>
  <c r="AE254" i="19"/>
  <c r="AD254" i="19"/>
  <c r="C254" i="19"/>
  <c r="D20" i="20" s="1"/>
  <c r="H20" i="20" s="1"/>
  <c r="L20" i="20" s="1"/>
  <c r="P20" i="20" s="1"/>
  <c r="T20" i="20" s="1"/>
  <c r="X20" i="20" s="1"/>
  <c r="AS253" i="19"/>
  <c r="AR253" i="19"/>
  <c r="AN253" i="19"/>
  <c r="AM253" i="19"/>
  <c r="AL253" i="19"/>
  <c r="C253" i="19" s="1"/>
  <c r="D17" i="20" s="1"/>
  <c r="H17" i="20" s="1"/>
  <c r="L17" i="20" s="1"/>
  <c r="P17" i="20" s="1"/>
  <c r="T17" i="20" s="1"/>
  <c r="X17" i="20" s="1"/>
  <c r="AK253" i="19"/>
  <c r="AH253" i="19"/>
  <c r="AG253" i="19"/>
  <c r="AF253" i="19"/>
  <c r="AE253" i="19"/>
  <c r="AD253" i="19"/>
  <c r="AS252" i="19"/>
  <c r="C252" i="19" s="1"/>
  <c r="AR252" i="19"/>
  <c r="AQ252" i="19"/>
  <c r="AP252" i="19"/>
  <c r="AO252" i="19"/>
  <c r="AN252" i="19"/>
  <c r="AM252" i="19"/>
  <c r="AL252" i="19"/>
  <c r="AK252" i="19"/>
  <c r="AJ252" i="19"/>
  <c r="AI252" i="19"/>
  <c r="AH252" i="19"/>
  <c r="AG252" i="19"/>
  <c r="AF252" i="19"/>
  <c r="AE252" i="19"/>
  <c r="AD252" i="19"/>
  <c r="AS251" i="19"/>
  <c r="AR251" i="19"/>
  <c r="AQ251" i="19"/>
  <c r="AP251" i="19"/>
  <c r="AO251" i="19"/>
  <c r="AN251" i="19"/>
  <c r="AM251" i="19"/>
  <c r="AL251" i="19"/>
  <c r="C251" i="19" s="1"/>
  <c r="E22" i="28" s="1"/>
  <c r="J22" i="28" s="1"/>
  <c r="AK251" i="19"/>
  <c r="AJ251" i="19"/>
  <c r="AI251" i="19"/>
  <c r="AH251" i="19"/>
  <c r="AG251" i="19"/>
  <c r="AF251" i="19"/>
  <c r="AE251" i="19"/>
  <c r="AD251" i="19"/>
  <c r="AS249" i="19"/>
  <c r="AR249" i="19"/>
  <c r="AQ249" i="19"/>
  <c r="AP249" i="19"/>
  <c r="AO249" i="19"/>
  <c r="AN249" i="19"/>
  <c r="AM249" i="19"/>
  <c r="AL249" i="19"/>
  <c r="C249" i="19" s="1"/>
  <c r="AK249" i="19"/>
  <c r="AJ249" i="19"/>
  <c r="AI249" i="19"/>
  <c r="AH249" i="19"/>
  <c r="AG249" i="19"/>
  <c r="AF249" i="19"/>
  <c r="AE249" i="19"/>
  <c r="AD249" i="19"/>
  <c r="AS248" i="19"/>
  <c r="AR248" i="19"/>
  <c r="AQ248" i="19"/>
  <c r="AP248" i="19"/>
  <c r="AO248" i="19"/>
  <c r="AN248" i="19"/>
  <c r="AM248" i="19"/>
  <c r="C248" i="19" s="1"/>
  <c r="AL248" i="19"/>
  <c r="AK248" i="19"/>
  <c r="AJ248" i="19"/>
  <c r="AI248" i="19"/>
  <c r="AH248" i="19"/>
  <c r="AG248" i="19"/>
  <c r="AF248" i="19"/>
  <c r="AE248" i="19"/>
  <c r="AD248" i="19"/>
  <c r="AS246" i="19"/>
  <c r="AR246" i="19"/>
  <c r="AQ246" i="19"/>
  <c r="AP246" i="19"/>
  <c r="AO246" i="19"/>
  <c r="AN246" i="19"/>
  <c r="AM246" i="19"/>
  <c r="AL246" i="19"/>
  <c r="C246" i="19" s="1"/>
  <c r="AK246" i="19"/>
  <c r="AJ246" i="19"/>
  <c r="AI246" i="19"/>
  <c r="AH246" i="19"/>
  <c r="AG246" i="19"/>
  <c r="AF246" i="19"/>
  <c r="AE246" i="19"/>
  <c r="AD246" i="19"/>
  <c r="AS245" i="19"/>
  <c r="AR245" i="19"/>
  <c r="AQ245" i="19"/>
  <c r="AP245" i="19"/>
  <c r="AO245" i="19"/>
  <c r="AN245" i="19"/>
  <c r="AM245" i="19"/>
  <c r="AL245" i="19"/>
  <c r="C245" i="19" s="1"/>
  <c r="AK245" i="19"/>
  <c r="AJ245" i="19"/>
  <c r="AI245" i="19"/>
  <c r="AH245" i="19"/>
  <c r="AG245" i="19"/>
  <c r="AF245" i="19"/>
  <c r="AE245" i="19"/>
  <c r="AD245" i="19"/>
  <c r="AS244" i="19"/>
  <c r="AR244" i="19"/>
  <c r="AQ244" i="19"/>
  <c r="AP244" i="19"/>
  <c r="AO244" i="19"/>
  <c r="AN244" i="19"/>
  <c r="AM244" i="19"/>
  <c r="C244" i="19" s="1"/>
  <c r="AL244" i="19"/>
  <c r="AK244" i="19"/>
  <c r="AJ244" i="19"/>
  <c r="AI244" i="19"/>
  <c r="AH244" i="19"/>
  <c r="AG244" i="19"/>
  <c r="AF244" i="19"/>
  <c r="AE244" i="19"/>
  <c r="AD244" i="19"/>
  <c r="AS243" i="19"/>
  <c r="AR243" i="19"/>
  <c r="AQ243" i="19"/>
  <c r="C243" i="19" s="1"/>
  <c r="E27" i="28" s="1"/>
  <c r="J27" i="28" s="1"/>
  <c r="AP243" i="19"/>
  <c r="AO243" i="19"/>
  <c r="AN243" i="19"/>
  <c r="AM243" i="19"/>
  <c r="AL243" i="19"/>
  <c r="AK243" i="19"/>
  <c r="AJ243" i="19"/>
  <c r="AI243" i="19"/>
  <c r="AH243" i="19"/>
  <c r="AG243" i="19"/>
  <c r="AF243" i="19"/>
  <c r="AE243" i="19"/>
  <c r="AD243" i="19"/>
  <c r="AS242" i="19"/>
  <c r="C242" i="19" s="1"/>
  <c r="AR242" i="19"/>
  <c r="AQ242" i="19"/>
  <c r="AP242" i="19"/>
  <c r="AO242" i="19"/>
  <c r="AN242" i="19"/>
  <c r="AM242" i="19"/>
  <c r="AL242" i="19"/>
  <c r="AK242" i="19"/>
  <c r="AJ242" i="19"/>
  <c r="AI242" i="19"/>
  <c r="AH242" i="19"/>
  <c r="AG242" i="19"/>
  <c r="AF242" i="19"/>
  <c r="AE242" i="19"/>
  <c r="AD242" i="19"/>
  <c r="AS241" i="19"/>
  <c r="AR241" i="19"/>
  <c r="AQ241" i="19"/>
  <c r="AP241" i="19"/>
  <c r="AO241" i="19"/>
  <c r="AN241" i="19"/>
  <c r="AM241" i="19"/>
  <c r="AL241" i="19"/>
  <c r="C241" i="19" s="1"/>
  <c r="AK241" i="19"/>
  <c r="AJ241" i="19"/>
  <c r="AI241" i="19"/>
  <c r="AH241" i="19"/>
  <c r="AG241" i="19"/>
  <c r="AF241" i="19"/>
  <c r="AE241" i="19"/>
  <c r="AD241" i="19"/>
  <c r="AE238" i="19"/>
  <c r="AD238" i="19"/>
  <c r="AS235" i="19"/>
  <c r="AR235" i="19"/>
  <c r="AQ235" i="19"/>
  <c r="AP235" i="19"/>
  <c r="AO235" i="19"/>
  <c r="AN235" i="19"/>
  <c r="AM235" i="19"/>
  <c r="AL235" i="19"/>
  <c r="C235" i="19" s="1"/>
  <c r="AK235" i="19"/>
  <c r="AJ235" i="19"/>
  <c r="AI235" i="19"/>
  <c r="AH235" i="19"/>
  <c r="AG235" i="19"/>
  <c r="AF235" i="19"/>
  <c r="AE235" i="19"/>
  <c r="AD235" i="19"/>
  <c r="AS234" i="19"/>
  <c r="AR234" i="19"/>
  <c r="AQ234" i="19"/>
  <c r="AP234" i="19"/>
  <c r="AO234" i="19"/>
  <c r="AN234" i="19"/>
  <c r="AM234" i="19"/>
  <c r="AL234" i="19"/>
  <c r="C234" i="19" s="1"/>
  <c r="AK234" i="19"/>
  <c r="AJ234" i="19"/>
  <c r="AI234" i="19"/>
  <c r="AH234" i="19"/>
  <c r="AG234" i="19"/>
  <c r="AF234" i="19"/>
  <c r="AE234" i="19"/>
  <c r="AD234" i="19"/>
  <c r="AS232" i="19"/>
  <c r="AR232" i="19"/>
  <c r="AQ232" i="19"/>
  <c r="AP232" i="19"/>
  <c r="AO232" i="19"/>
  <c r="AN232" i="19"/>
  <c r="AM232" i="19"/>
  <c r="C232" i="19" s="1"/>
  <c r="AL232" i="19"/>
  <c r="AK232" i="19"/>
  <c r="AJ232" i="19"/>
  <c r="AI232" i="19"/>
  <c r="AH232" i="19"/>
  <c r="AG232" i="19"/>
  <c r="AF232" i="19"/>
  <c r="AE232" i="19"/>
  <c r="AD232" i="19"/>
  <c r="AI230" i="19"/>
  <c r="AH230" i="19"/>
  <c r="AG230" i="19"/>
  <c r="AF230" i="19"/>
  <c r="AE230" i="19"/>
  <c r="AD230" i="19"/>
  <c r="AS228" i="19"/>
  <c r="AR228" i="19"/>
  <c r="AQ228" i="19"/>
  <c r="AP228" i="19"/>
  <c r="AO228" i="19"/>
  <c r="AN228" i="19"/>
  <c r="AM228" i="19"/>
  <c r="AL228" i="19"/>
  <c r="C228" i="19" s="1"/>
  <c r="AK228" i="19"/>
  <c r="AJ228" i="19"/>
  <c r="AI228" i="19"/>
  <c r="AH228" i="19"/>
  <c r="AG228" i="19"/>
  <c r="AF228" i="19"/>
  <c r="AE228" i="19"/>
  <c r="AD228" i="19"/>
  <c r="AS227" i="19"/>
  <c r="AR227" i="19"/>
  <c r="AQ227" i="19"/>
  <c r="AP227" i="19"/>
  <c r="AO227" i="19"/>
  <c r="AN227" i="19"/>
  <c r="AM227" i="19"/>
  <c r="C227" i="19" s="1"/>
  <c r="D7" i="21" s="1"/>
  <c r="H7" i="21" s="1"/>
  <c r="AL227" i="19"/>
  <c r="AK227" i="19"/>
  <c r="AJ227" i="19"/>
  <c r="AI227" i="19"/>
  <c r="AH227" i="19"/>
  <c r="AG227" i="19"/>
  <c r="AF227" i="19"/>
  <c r="AE227" i="19"/>
  <c r="AD227" i="19"/>
  <c r="AS225" i="19"/>
  <c r="AR225" i="19"/>
  <c r="AQ225" i="19"/>
  <c r="AP225" i="19"/>
  <c r="AO225" i="19"/>
  <c r="C225" i="19" s="1"/>
  <c r="E30" i="28" s="1"/>
  <c r="J30" i="28" s="1"/>
  <c r="AN225" i="19"/>
  <c r="AK225" i="19"/>
  <c r="AI225" i="19"/>
  <c r="AH225" i="19"/>
  <c r="AG225" i="19"/>
  <c r="AF225" i="19"/>
  <c r="AE225" i="19"/>
  <c r="AD225" i="19"/>
  <c r="AS223" i="19"/>
  <c r="AR223" i="19"/>
  <c r="AQ223" i="19"/>
  <c r="AP223" i="19"/>
  <c r="AO223" i="19"/>
  <c r="AN223" i="19"/>
  <c r="AM223" i="19"/>
  <c r="AL223" i="19"/>
  <c r="C223" i="19" s="1"/>
  <c r="AK223" i="19"/>
  <c r="AJ223" i="19"/>
  <c r="AI223" i="19"/>
  <c r="AH223" i="19"/>
  <c r="AG223" i="19"/>
  <c r="AF223" i="19"/>
  <c r="AE223" i="19"/>
  <c r="AD223" i="19"/>
  <c r="AS222" i="19"/>
  <c r="AR222" i="19"/>
  <c r="AQ222" i="19"/>
  <c r="AP222" i="19"/>
  <c r="AO222" i="19"/>
  <c r="AN222" i="19"/>
  <c r="AM222" i="19"/>
  <c r="C222" i="19" s="1"/>
  <c r="E34" i="28" s="1"/>
  <c r="J34" i="28" s="1"/>
  <c r="N34" i="28" s="1"/>
  <c r="R34" i="28" s="1"/>
  <c r="V34" i="28" s="1"/>
  <c r="Z34" i="28" s="1"/>
  <c r="AL222" i="19"/>
  <c r="AK222" i="19"/>
  <c r="AJ222" i="19"/>
  <c r="AI222" i="19"/>
  <c r="AH222" i="19"/>
  <c r="AG222" i="19"/>
  <c r="AF222" i="19"/>
  <c r="AE222" i="19"/>
  <c r="AD222" i="19"/>
  <c r="AS221" i="19"/>
  <c r="AR221" i="19"/>
  <c r="AQ221" i="19"/>
  <c r="AP221" i="19"/>
  <c r="AO221" i="19"/>
  <c r="AN221" i="19"/>
  <c r="AM221" i="19"/>
  <c r="AL221" i="19"/>
  <c r="C221" i="19" s="1"/>
  <c r="E15" i="28" s="1"/>
  <c r="J15" i="28" s="1"/>
  <c r="AK221" i="19"/>
  <c r="AJ221" i="19"/>
  <c r="AH221" i="19"/>
  <c r="AG221" i="19"/>
  <c r="AE221" i="19"/>
  <c r="AD221" i="19"/>
  <c r="AS219" i="19"/>
  <c r="AR219" i="19"/>
  <c r="AQ219" i="19"/>
  <c r="AP219" i="19"/>
  <c r="AN219" i="19"/>
  <c r="AM219" i="19"/>
  <c r="AL219" i="19"/>
  <c r="C219" i="19" s="1"/>
  <c r="E8" i="28" s="1"/>
  <c r="J8" i="28" s="1"/>
  <c r="N8" i="28" s="1"/>
  <c r="R8" i="28" s="1"/>
  <c r="V8" i="28" s="1"/>
  <c r="Z8" i="28" s="1"/>
  <c r="AK219" i="19"/>
  <c r="AJ219" i="19"/>
  <c r="AG219" i="19"/>
  <c r="AE219" i="19"/>
  <c r="AD219" i="19"/>
  <c r="AS218" i="19"/>
  <c r="AR218" i="19"/>
  <c r="AQ218" i="19"/>
  <c r="AO218" i="19"/>
  <c r="AN218" i="19"/>
  <c r="AM218" i="19"/>
  <c r="AL218" i="19"/>
  <c r="C218" i="19" s="1"/>
  <c r="E11" i="28" s="1"/>
  <c r="J11" i="28" s="1"/>
  <c r="N11" i="28" s="1"/>
  <c r="R11" i="28" s="1"/>
  <c r="V11" i="28" s="1"/>
  <c r="Z11" i="28" s="1"/>
  <c r="AK218" i="19"/>
  <c r="AJ218" i="19"/>
  <c r="AI218" i="19"/>
  <c r="AH218" i="19"/>
  <c r="AG218" i="19"/>
  <c r="AF218" i="19"/>
  <c r="AE218" i="19"/>
  <c r="AD218" i="19"/>
  <c r="AS217" i="19"/>
  <c r="AR217" i="19"/>
  <c r="AQ217" i="19"/>
  <c r="AP217" i="19"/>
  <c r="AO217" i="19"/>
  <c r="AN217" i="19"/>
  <c r="AM217" i="19"/>
  <c r="C217" i="19" s="1"/>
  <c r="E7" i="27" s="1"/>
  <c r="J7" i="27" s="1"/>
  <c r="N7" i="27" s="1"/>
  <c r="R7" i="27" s="1"/>
  <c r="V7" i="27" s="1"/>
  <c r="AL217" i="19"/>
  <c r="AK217" i="19"/>
  <c r="AJ217" i="19"/>
  <c r="AI217" i="19"/>
  <c r="AH217" i="19"/>
  <c r="AG217" i="19"/>
  <c r="AF217" i="19"/>
  <c r="AE217" i="19"/>
  <c r="AD217" i="19"/>
  <c r="AS216" i="19"/>
  <c r="AR216" i="19"/>
  <c r="AQ216" i="19"/>
  <c r="AP216" i="19"/>
  <c r="AO216" i="19"/>
  <c r="AN216" i="19"/>
  <c r="AM216" i="19"/>
  <c r="AL216" i="19"/>
  <c r="C216" i="19" s="1"/>
  <c r="E11" i="27" s="1"/>
  <c r="J11" i="27" s="1"/>
  <c r="N11" i="27" s="1"/>
  <c r="R11" i="27" s="1"/>
  <c r="V11" i="27" s="1"/>
  <c r="AK216" i="19"/>
  <c r="AJ216" i="19"/>
  <c r="AI216" i="19"/>
  <c r="AH216" i="19"/>
  <c r="AG216" i="19"/>
  <c r="AF216" i="19"/>
  <c r="AE216" i="19"/>
  <c r="AD216" i="19"/>
  <c r="AS215" i="19"/>
  <c r="AR215" i="19"/>
  <c r="AQ215" i="19"/>
  <c r="AP215" i="19"/>
  <c r="AO215" i="19"/>
  <c r="AN215" i="19"/>
  <c r="AL215" i="19"/>
  <c r="C215" i="19" s="1"/>
  <c r="E173" i="26" s="1"/>
  <c r="J173" i="26" s="1"/>
  <c r="N173" i="26" s="1"/>
  <c r="R173" i="26" s="1"/>
  <c r="V173" i="26" s="1"/>
  <c r="Z173" i="26" s="1"/>
  <c r="AK215" i="19"/>
  <c r="AJ215" i="19"/>
  <c r="AI215" i="19"/>
  <c r="AH215" i="19"/>
  <c r="AG215" i="19"/>
  <c r="AF215" i="19"/>
  <c r="AE215" i="19"/>
  <c r="AD215" i="19"/>
  <c r="AS214" i="19"/>
  <c r="AR214" i="19"/>
  <c r="AQ214" i="19"/>
  <c r="AP214" i="19"/>
  <c r="AO214" i="19"/>
  <c r="AN214" i="19"/>
  <c r="AM214" i="19"/>
  <c r="AL214" i="19"/>
  <c r="C214" i="19" s="1"/>
  <c r="AK214" i="19"/>
  <c r="AJ214" i="19"/>
  <c r="AI214" i="19"/>
  <c r="AH214" i="19"/>
  <c r="AG214" i="19"/>
  <c r="AF214" i="19"/>
  <c r="AE214" i="19"/>
  <c r="AD214" i="19"/>
  <c r="AS213" i="19"/>
  <c r="AR213" i="19"/>
  <c r="AQ213" i="19"/>
  <c r="AP213" i="19"/>
  <c r="AO213" i="19"/>
  <c r="AN213" i="19"/>
  <c r="AM213" i="19"/>
  <c r="C213" i="19" s="1"/>
  <c r="AL213" i="19"/>
  <c r="AK213" i="19"/>
  <c r="AJ213" i="19"/>
  <c r="AI213" i="19"/>
  <c r="AH213" i="19"/>
  <c r="AG213" i="19"/>
  <c r="AF213" i="19"/>
  <c r="AE213" i="19"/>
  <c r="AD213" i="19"/>
  <c r="AS212" i="19"/>
  <c r="AR212" i="19"/>
  <c r="AQ212" i="19"/>
  <c r="AP212" i="19"/>
  <c r="AO212" i="19"/>
  <c r="C212" i="19" s="1"/>
  <c r="E71" i="26" s="1"/>
  <c r="J71" i="26" s="1"/>
  <c r="AN212" i="19"/>
  <c r="AM212" i="19"/>
  <c r="AL212" i="19"/>
  <c r="AK212" i="19"/>
  <c r="AJ212" i="19"/>
  <c r="AI212" i="19"/>
  <c r="AH212" i="19"/>
  <c r="AG212" i="19"/>
  <c r="AS211" i="19"/>
  <c r="AR211" i="19"/>
  <c r="AQ211" i="19"/>
  <c r="AP211" i="19"/>
  <c r="AO211" i="19"/>
  <c r="AN211" i="19"/>
  <c r="AM211" i="19"/>
  <c r="AL211" i="19"/>
  <c r="C211" i="19" s="1"/>
  <c r="E70" i="26" s="1"/>
  <c r="J70" i="26" s="1"/>
  <c r="N70" i="26" s="1"/>
  <c r="R70" i="26" s="1"/>
  <c r="V70" i="26" s="1"/>
  <c r="Z70" i="26" s="1"/>
  <c r="AK211" i="19"/>
  <c r="AJ211" i="19"/>
  <c r="AI211" i="19"/>
  <c r="AH211" i="19"/>
  <c r="AG211" i="19"/>
  <c r="AS210" i="19"/>
  <c r="AR210" i="19"/>
  <c r="AQ210" i="19"/>
  <c r="AP210" i="19"/>
  <c r="AO210" i="19"/>
  <c r="AN210" i="19"/>
  <c r="AM210" i="19"/>
  <c r="C210" i="19" s="1"/>
  <c r="E16" i="26" s="1"/>
  <c r="J16" i="26" s="1"/>
  <c r="N16" i="26" s="1"/>
  <c r="R16" i="26" s="1"/>
  <c r="V16" i="26" s="1"/>
  <c r="Z16" i="26" s="1"/>
  <c r="AL210" i="19"/>
  <c r="AK210" i="19"/>
  <c r="AJ210" i="19"/>
  <c r="AI210" i="19"/>
  <c r="AH210" i="19"/>
  <c r="AG210" i="19"/>
  <c r="AF210" i="19"/>
  <c r="AE210" i="19"/>
  <c r="AD210" i="19"/>
  <c r="AS207" i="19"/>
  <c r="AR207" i="19"/>
  <c r="AQ207" i="19"/>
  <c r="AN207" i="19"/>
  <c r="AL207" i="19"/>
  <c r="C207" i="19" s="1"/>
  <c r="E99" i="26" s="1"/>
  <c r="J99" i="26" s="1"/>
  <c r="N99" i="26" s="1"/>
  <c r="R99" i="26" s="1"/>
  <c r="V99" i="26" s="1"/>
  <c r="Z99" i="26" s="1"/>
  <c r="AS206" i="19"/>
  <c r="AR206" i="19"/>
  <c r="AQ206" i="19"/>
  <c r="AP206" i="19"/>
  <c r="AO206" i="19"/>
  <c r="AN206" i="19"/>
  <c r="AM206" i="19"/>
  <c r="AL206" i="19"/>
  <c r="C206" i="19" s="1"/>
  <c r="D21" i="21" s="1"/>
  <c r="H21" i="21" s="1"/>
  <c r="L21" i="21" s="1"/>
  <c r="P21" i="21" s="1"/>
  <c r="T21" i="21" s="1"/>
  <c r="AK206" i="19"/>
  <c r="AJ206" i="19"/>
  <c r="AI206" i="19"/>
  <c r="AH206" i="19"/>
  <c r="AG206" i="19"/>
  <c r="AF206" i="19"/>
  <c r="AE206" i="19"/>
  <c r="AD206" i="19"/>
  <c r="AS205" i="19"/>
  <c r="AR205" i="19"/>
  <c r="AQ205" i="19"/>
  <c r="AP205" i="19"/>
  <c r="AO205" i="19"/>
  <c r="AN205" i="19"/>
  <c r="AM205" i="19"/>
  <c r="C205" i="19" s="1"/>
  <c r="D20" i="21" s="1"/>
  <c r="H20" i="21" s="1"/>
  <c r="L20" i="21" s="1"/>
  <c r="P20" i="21" s="1"/>
  <c r="T20" i="21" s="1"/>
  <c r="AK205" i="19"/>
  <c r="AJ205" i="19"/>
  <c r="AI205" i="19"/>
  <c r="AH205" i="19"/>
  <c r="AG205" i="19"/>
  <c r="AF205" i="19"/>
  <c r="AE205" i="19"/>
  <c r="AD205" i="19"/>
  <c r="AS204" i="19"/>
  <c r="AR204" i="19"/>
  <c r="C204" i="19" s="1"/>
  <c r="E59" i="26" s="1"/>
  <c r="J59" i="26" s="1"/>
  <c r="N59" i="26" s="1"/>
  <c r="R59" i="26" s="1"/>
  <c r="V59" i="26" s="1"/>
  <c r="Z59" i="26" s="1"/>
  <c r="AQ204" i="19"/>
  <c r="AK204" i="19"/>
  <c r="AJ204" i="19"/>
  <c r="AI204" i="19"/>
  <c r="AH204" i="19"/>
  <c r="AG204" i="19"/>
  <c r="AF204" i="19"/>
  <c r="AE204" i="19"/>
  <c r="AD204" i="19"/>
  <c r="AS198" i="19"/>
  <c r="AR198" i="19"/>
  <c r="AQ198" i="19"/>
  <c r="AP198" i="19"/>
  <c r="AO198" i="19"/>
  <c r="C198" i="19" s="1"/>
  <c r="AN198" i="19"/>
  <c r="AM198" i="19"/>
  <c r="AL198" i="19"/>
  <c r="AK198" i="19"/>
  <c r="AJ198" i="19"/>
  <c r="AI198" i="19"/>
  <c r="AH198" i="19"/>
  <c r="AG198" i="19"/>
  <c r="AF198" i="19"/>
  <c r="AE198" i="19"/>
  <c r="AD198" i="19"/>
  <c r="AS191" i="19"/>
  <c r="C191" i="19" s="1"/>
  <c r="AR191" i="19"/>
  <c r="AQ191" i="19"/>
  <c r="AP191" i="19"/>
  <c r="AO191" i="19"/>
  <c r="AN191" i="19"/>
  <c r="AM191" i="19"/>
  <c r="AL191" i="19"/>
  <c r="AK191" i="19"/>
  <c r="AJ191" i="19"/>
  <c r="AI191" i="19"/>
  <c r="AH191" i="19"/>
  <c r="AG191" i="19"/>
  <c r="AF191" i="19"/>
  <c r="AE191" i="19"/>
  <c r="AD191" i="19"/>
  <c r="AS189" i="19"/>
  <c r="AR189" i="19"/>
  <c r="AQ189" i="19"/>
  <c r="AP189" i="19"/>
  <c r="AO189" i="19"/>
  <c r="AN189" i="19"/>
  <c r="AM189" i="19"/>
  <c r="AL189" i="19"/>
  <c r="C189" i="19" s="1"/>
  <c r="AK189" i="19"/>
  <c r="AJ189" i="19"/>
  <c r="AI189" i="19"/>
  <c r="AH189" i="19"/>
  <c r="AG189" i="19"/>
  <c r="AF189" i="19"/>
  <c r="AE189" i="19"/>
  <c r="AD189" i="19"/>
  <c r="AS187" i="19"/>
  <c r="AR187" i="19"/>
  <c r="AQ187" i="19"/>
  <c r="AP187" i="19"/>
  <c r="AO187" i="19"/>
  <c r="AN187" i="19"/>
  <c r="AM187" i="19"/>
  <c r="AL187" i="19"/>
  <c r="C187" i="19" s="1"/>
  <c r="AK187" i="19"/>
  <c r="AJ187" i="19"/>
  <c r="AI187" i="19"/>
  <c r="AH187" i="19"/>
  <c r="AG187" i="19"/>
  <c r="AF187" i="19"/>
  <c r="AE187" i="19"/>
  <c r="AD187" i="19"/>
  <c r="AS184" i="19"/>
  <c r="AR184" i="19"/>
  <c r="AQ184" i="19"/>
  <c r="AP184" i="19"/>
  <c r="AO184" i="19"/>
  <c r="AN184" i="19"/>
  <c r="AM184" i="19"/>
  <c r="C184" i="19" s="1"/>
  <c r="AL184" i="19"/>
  <c r="AK184" i="19"/>
  <c r="AJ184" i="19"/>
  <c r="AI184" i="19"/>
  <c r="AH184" i="19"/>
  <c r="AG184" i="19"/>
  <c r="AF184" i="19"/>
  <c r="AE184" i="19"/>
  <c r="AD184" i="19"/>
  <c r="AM183" i="19"/>
  <c r="C183" i="19" s="1"/>
  <c r="AL183" i="19"/>
  <c r="AK183" i="19"/>
  <c r="AJ183" i="19"/>
  <c r="AI183" i="19"/>
  <c r="AH183" i="19"/>
  <c r="AG183" i="19"/>
  <c r="AF183" i="19"/>
  <c r="AE183" i="19"/>
  <c r="AD183" i="19"/>
  <c r="AR182" i="19"/>
  <c r="AQ182" i="19"/>
  <c r="AP182" i="19"/>
  <c r="AO182" i="19"/>
  <c r="AN182" i="19"/>
  <c r="AM182" i="19"/>
  <c r="C182" i="19" s="1"/>
  <c r="E104" i="26" s="1"/>
  <c r="J104" i="26" s="1"/>
  <c r="N104" i="26" s="1"/>
  <c r="R104" i="26" s="1"/>
  <c r="V104" i="26" s="1"/>
  <c r="Z104" i="26" s="1"/>
  <c r="AL182" i="19"/>
  <c r="AK182" i="19"/>
  <c r="AJ182" i="19"/>
  <c r="AI182" i="19"/>
  <c r="AH182" i="19"/>
  <c r="AG182" i="19"/>
  <c r="AF182" i="19"/>
  <c r="AE182" i="19"/>
  <c r="AD182" i="19"/>
  <c r="AS181" i="19"/>
  <c r="AR181" i="19"/>
  <c r="AQ181" i="19"/>
  <c r="AP181" i="19"/>
  <c r="AO181" i="19"/>
  <c r="AN181" i="19"/>
  <c r="C181" i="19" s="1"/>
  <c r="E34" i="26" s="1"/>
  <c r="J34" i="26" s="1"/>
  <c r="N34" i="26" s="1"/>
  <c r="R34" i="26" s="1"/>
  <c r="V34" i="26" s="1"/>
  <c r="Z34" i="26" s="1"/>
  <c r="AM181" i="19"/>
  <c r="AL181" i="19"/>
  <c r="AF181" i="19"/>
  <c r="AE181" i="19"/>
  <c r="AD181" i="19"/>
  <c r="AS180" i="19"/>
  <c r="AR180" i="19"/>
  <c r="AQ180" i="19"/>
  <c r="AP180" i="19"/>
  <c r="AO180" i="19"/>
  <c r="AN180" i="19"/>
  <c r="C180" i="19" s="1"/>
  <c r="E43" i="26" s="1"/>
  <c r="J43" i="26" s="1"/>
  <c r="AM180" i="19"/>
  <c r="AL180" i="19"/>
  <c r="AK180" i="19"/>
  <c r="AJ180" i="19"/>
  <c r="AF180" i="19"/>
  <c r="AE180" i="19"/>
  <c r="AD180" i="19"/>
  <c r="AS179" i="19"/>
  <c r="AR179" i="19"/>
  <c r="AQ179" i="19"/>
  <c r="AP179" i="19"/>
  <c r="AO179" i="19"/>
  <c r="AN179" i="19"/>
  <c r="AM179" i="19"/>
  <c r="AL179" i="19"/>
  <c r="C179" i="19" s="1"/>
  <c r="E69" i="26" s="1"/>
  <c r="J69" i="26" s="1"/>
  <c r="N69" i="26" s="1"/>
  <c r="R69" i="26" s="1"/>
  <c r="V69" i="26" s="1"/>
  <c r="Z69" i="26" s="1"/>
  <c r="AI179" i="19"/>
  <c r="AH179" i="19"/>
  <c r="AG179" i="19"/>
  <c r="AF179" i="19"/>
  <c r="AE179" i="19"/>
  <c r="AD179" i="19"/>
  <c r="AS177" i="19"/>
  <c r="C177" i="19" s="1"/>
  <c r="AR177" i="19"/>
  <c r="AQ177" i="19"/>
  <c r="AP177" i="19"/>
  <c r="AO177" i="19"/>
  <c r="AN177" i="19"/>
  <c r="AM177" i="19"/>
  <c r="AL177" i="19"/>
  <c r="AK177" i="19"/>
  <c r="AJ177" i="19"/>
  <c r="AI177" i="19"/>
  <c r="AH177" i="19"/>
  <c r="AG177" i="19"/>
  <c r="AF177" i="19"/>
  <c r="AE177" i="19"/>
  <c r="AD177" i="19"/>
  <c r="AS175" i="19"/>
  <c r="AR175" i="19"/>
  <c r="AQ175" i="19"/>
  <c r="AP175" i="19"/>
  <c r="AO175" i="19"/>
  <c r="AN175" i="19"/>
  <c r="AM175" i="19"/>
  <c r="AL175" i="19"/>
  <c r="C175" i="19" s="1"/>
  <c r="AK175" i="19"/>
  <c r="AJ175" i="19"/>
  <c r="AI175" i="19"/>
  <c r="AH175" i="19"/>
  <c r="AG175" i="19"/>
  <c r="AF175" i="19"/>
  <c r="AE175" i="19"/>
  <c r="AD175" i="19"/>
  <c r="AS170" i="19"/>
  <c r="AR170" i="19"/>
  <c r="AQ170" i="19"/>
  <c r="AP170" i="19"/>
  <c r="AO170" i="19"/>
  <c r="AN170" i="19"/>
  <c r="AM170" i="19"/>
  <c r="AL170" i="19"/>
  <c r="C170" i="19" s="1"/>
  <c r="AK170" i="19"/>
  <c r="AJ170" i="19"/>
  <c r="AI170" i="19"/>
  <c r="AH170" i="19"/>
  <c r="AG170" i="19"/>
  <c r="AF170" i="19"/>
  <c r="AE170" i="19"/>
  <c r="AD170" i="19"/>
  <c r="AS167" i="19"/>
  <c r="AR167" i="19"/>
  <c r="AQ167" i="19"/>
  <c r="AP167" i="19"/>
  <c r="AO167" i="19"/>
  <c r="AN167" i="19"/>
  <c r="AM167" i="19"/>
  <c r="C167" i="19" s="1"/>
  <c r="AL167" i="19"/>
  <c r="AK167" i="19"/>
  <c r="AJ167" i="19"/>
  <c r="AI167" i="19"/>
  <c r="AH167" i="19"/>
  <c r="AG167" i="19"/>
  <c r="AF167" i="19"/>
  <c r="AE167" i="19"/>
  <c r="AD167" i="19"/>
  <c r="AS166" i="19"/>
  <c r="AR166" i="19"/>
  <c r="AQ166" i="19"/>
  <c r="AP166" i="19"/>
  <c r="AO166" i="19"/>
  <c r="AN166" i="19"/>
  <c r="AM166" i="19"/>
  <c r="AL166" i="19"/>
  <c r="C166" i="19" s="1"/>
  <c r="AK166" i="19"/>
  <c r="AJ166" i="19"/>
  <c r="AI166" i="19"/>
  <c r="AH166" i="19"/>
  <c r="AG166" i="19"/>
  <c r="AF166" i="19"/>
  <c r="AE166" i="19"/>
  <c r="AD166" i="19"/>
  <c r="AS165" i="19"/>
  <c r="AR165" i="19"/>
  <c r="AQ165" i="19"/>
  <c r="AP165" i="19"/>
  <c r="AO165" i="19"/>
  <c r="AN165" i="19"/>
  <c r="AM165" i="19"/>
  <c r="AL165" i="19"/>
  <c r="C165" i="19" s="1"/>
  <c r="AK165" i="19"/>
  <c r="AJ165" i="19"/>
  <c r="AI165" i="19"/>
  <c r="AH165" i="19"/>
  <c r="AG165" i="19"/>
  <c r="AF165" i="19"/>
  <c r="AE165" i="19"/>
  <c r="AD165" i="19"/>
  <c r="AS164" i="19"/>
  <c r="AR164" i="19"/>
  <c r="AQ164" i="19"/>
  <c r="AP164" i="19"/>
  <c r="AO164" i="19"/>
  <c r="AN164" i="19"/>
  <c r="AM164" i="19"/>
  <c r="C164" i="19" s="1"/>
  <c r="AL164" i="19"/>
  <c r="AK164" i="19"/>
  <c r="AJ164" i="19"/>
  <c r="AI164" i="19"/>
  <c r="AH164" i="19"/>
  <c r="AG164" i="19"/>
  <c r="AF164" i="19"/>
  <c r="AE164" i="19"/>
  <c r="AD164" i="19"/>
  <c r="AS163" i="19"/>
  <c r="AR163" i="19"/>
  <c r="AQ163" i="19"/>
  <c r="AP163" i="19"/>
  <c r="AO163" i="19"/>
  <c r="C163" i="19" s="1"/>
  <c r="AN163" i="19"/>
  <c r="AM163" i="19"/>
  <c r="AL163" i="19"/>
  <c r="AK163" i="19"/>
  <c r="AJ163" i="19"/>
  <c r="AI163" i="19"/>
  <c r="AH163" i="19"/>
  <c r="AG163" i="19"/>
  <c r="AF163" i="19"/>
  <c r="AE163" i="19"/>
  <c r="AD163" i="19"/>
  <c r="AS161" i="19"/>
  <c r="C161" i="19" s="1"/>
  <c r="AR161" i="19"/>
  <c r="AQ161" i="19"/>
  <c r="AP161" i="19"/>
  <c r="AO161" i="19"/>
  <c r="AN161" i="19"/>
  <c r="AM161" i="19"/>
  <c r="AL161" i="19"/>
  <c r="AK161" i="19"/>
  <c r="AJ161" i="19"/>
  <c r="AI161" i="19"/>
  <c r="AH161" i="19"/>
  <c r="AG161" i="19"/>
  <c r="AF161" i="19"/>
  <c r="AE161" i="19"/>
  <c r="AD161" i="19"/>
  <c r="AS159" i="19"/>
  <c r="AR159" i="19"/>
  <c r="AQ159" i="19"/>
  <c r="AP159" i="19"/>
  <c r="AO159" i="19"/>
  <c r="AN159" i="19"/>
  <c r="AM159" i="19"/>
  <c r="AL159" i="19"/>
  <c r="C159" i="19" s="1"/>
  <c r="AK159" i="19"/>
  <c r="AJ159" i="19"/>
  <c r="AI159" i="19"/>
  <c r="AH159" i="19"/>
  <c r="AG159" i="19"/>
  <c r="AF159" i="19"/>
  <c r="AE159" i="19"/>
  <c r="AD159" i="19"/>
  <c r="AS158" i="19"/>
  <c r="AR158" i="19"/>
  <c r="AQ158" i="19"/>
  <c r="AP158" i="19"/>
  <c r="AO158" i="19"/>
  <c r="AN158" i="19"/>
  <c r="AM158" i="19"/>
  <c r="AL158" i="19"/>
  <c r="C158" i="19" s="1"/>
  <c r="AK158" i="19"/>
  <c r="AJ158" i="19"/>
  <c r="AI158" i="19"/>
  <c r="AH158" i="19"/>
  <c r="AG158" i="19"/>
  <c r="AF158" i="19"/>
  <c r="AE158" i="19"/>
  <c r="AD158" i="19"/>
  <c r="AS155" i="19"/>
  <c r="AR155" i="19"/>
  <c r="AQ155" i="19"/>
  <c r="AP155" i="19"/>
  <c r="AO155" i="19"/>
  <c r="AN155" i="19"/>
  <c r="AM155" i="19"/>
  <c r="C155" i="19" s="1"/>
  <c r="AL155" i="19"/>
  <c r="AK155" i="19"/>
  <c r="AJ155" i="19"/>
  <c r="AI155" i="19"/>
  <c r="AH155" i="19"/>
  <c r="AG155" i="19"/>
  <c r="AF155" i="19"/>
  <c r="AE155" i="19"/>
  <c r="AD155" i="19"/>
  <c r="AS154" i="19"/>
  <c r="AR154" i="19"/>
  <c r="AQ154" i="19"/>
  <c r="AP154" i="19"/>
  <c r="AO154" i="19"/>
  <c r="AN154" i="19"/>
  <c r="AM154" i="19"/>
  <c r="AL154" i="19"/>
  <c r="C154" i="19" s="1"/>
  <c r="AK154" i="19"/>
  <c r="AJ154" i="19"/>
  <c r="AI154" i="19"/>
  <c r="AH154" i="19"/>
  <c r="AG154" i="19"/>
  <c r="AF154" i="19"/>
  <c r="AE154" i="19"/>
  <c r="AD154" i="19"/>
  <c r="AS152" i="19"/>
  <c r="AR152" i="19"/>
  <c r="AQ152" i="19"/>
  <c r="AP152" i="19"/>
  <c r="AO152" i="19"/>
  <c r="AN152" i="19"/>
  <c r="AM152" i="19"/>
  <c r="AL152" i="19"/>
  <c r="C152" i="19" s="1"/>
  <c r="AK152" i="19"/>
  <c r="AJ152" i="19"/>
  <c r="AI152" i="19"/>
  <c r="AH152" i="19"/>
  <c r="AG152" i="19"/>
  <c r="AF152" i="19"/>
  <c r="AE152" i="19"/>
  <c r="AD152" i="19"/>
  <c r="AS151" i="19"/>
  <c r="AR151" i="19"/>
  <c r="AQ151" i="19"/>
  <c r="AP151" i="19"/>
  <c r="AO151" i="19"/>
  <c r="AN151" i="19"/>
  <c r="AM151" i="19"/>
  <c r="C151" i="19" s="1"/>
  <c r="AL151" i="19"/>
  <c r="AK151" i="19"/>
  <c r="AJ151" i="19"/>
  <c r="AI151" i="19"/>
  <c r="AH151" i="19"/>
  <c r="AG151" i="19"/>
  <c r="AF151" i="19"/>
  <c r="AE151" i="19"/>
  <c r="AD151" i="19"/>
  <c r="AS150" i="19"/>
  <c r="AR150" i="19"/>
  <c r="AQ150" i="19"/>
  <c r="AP150" i="19"/>
  <c r="AO150" i="19"/>
  <c r="C150" i="19" s="1"/>
  <c r="AN150" i="19"/>
  <c r="AM150" i="19"/>
  <c r="AL150" i="19"/>
  <c r="AK150" i="19"/>
  <c r="AJ150" i="19"/>
  <c r="AI150" i="19"/>
  <c r="AH150" i="19"/>
  <c r="AG150" i="19"/>
  <c r="AF150" i="19"/>
  <c r="AE150" i="19"/>
  <c r="AD150" i="19"/>
  <c r="AS146" i="19"/>
  <c r="AR146" i="19"/>
  <c r="C146" i="19" s="1"/>
  <c r="AQ146" i="19"/>
  <c r="AP146" i="19"/>
  <c r="AO146" i="19"/>
  <c r="AN146" i="19"/>
  <c r="AM146" i="19"/>
  <c r="AL146" i="19"/>
  <c r="AK146" i="19"/>
  <c r="AJ146" i="19"/>
  <c r="AI146" i="19"/>
  <c r="AH146" i="19"/>
  <c r="AG146" i="19"/>
  <c r="AF146" i="19"/>
  <c r="AE146" i="19"/>
  <c r="AD146" i="19"/>
  <c r="AS141" i="19"/>
  <c r="AR141" i="19"/>
  <c r="AQ141" i="19"/>
  <c r="AN141" i="19"/>
  <c r="AM141" i="19"/>
  <c r="AL141" i="19"/>
  <c r="C141" i="19" s="1"/>
  <c r="E16" i="28" s="1"/>
  <c r="J16" i="28" s="1"/>
  <c r="N16" i="28" s="1"/>
  <c r="R16" i="28" s="1"/>
  <c r="V16" i="28" s="1"/>
  <c r="Z16" i="28" s="1"/>
  <c r="AI141" i="19"/>
  <c r="AH141" i="19"/>
  <c r="AG141" i="19"/>
  <c r="AF141" i="19"/>
  <c r="AE141" i="19"/>
  <c r="AD141" i="19"/>
  <c r="AS140" i="19"/>
  <c r="AR140" i="19"/>
  <c r="AQ140" i="19"/>
  <c r="AP140" i="19"/>
  <c r="AO140" i="19"/>
  <c r="AN140" i="19"/>
  <c r="AM140" i="19"/>
  <c r="C140" i="19" s="1"/>
  <c r="E33" i="28" s="1"/>
  <c r="J33" i="28" s="1"/>
  <c r="N33" i="28" s="1"/>
  <c r="R33" i="28" s="1"/>
  <c r="V33" i="28" s="1"/>
  <c r="Z33" i="28" s="1"/>
  <c r="AL140" i="19"/>
  <c r="AK140" i="19"/>
  <c r="AJ140" i="19"/>
  <c r="AI140" i="19"/>
  <c r="AH140" i="19"/>
  <c r="AG140" i="19"/>
  <c r="AF140" i="19"/>
  <c r="AE140" i="19"/>
  <c r="AD140" i="19"/>
  <c r="AS139" i="19"/>
  <c r="AR139" i="19"/>
  <c r="AQ139" i="19"/>
  <c r="AP139" i="19"/>
  <c r="AO139" i="19"/>
  <c r="C139" i="19" s="1"/>
  <c r="E10" i="28" s="1"/>
  <c r="J10" i="28" s="1"/>
  <c r="N10" i="28" s="1"/>
  <c r="R10" i="28" s="1"/>
  <c r="V10" i="28" s="1"/>
  <c r="Z10" i="28" s="1"/>
  <c r="AL139" i="19"/>
  <c r="AK139" i="19"/>
  <c r="AI139" i="19"/>
  <c r="AH139" i="19"/>
  <c r="AG139" i="19"/>
  <c r="AF139" i="19"/>
  <c r="AE139" i="19"/>
  <c r="AD139" i="19"/>
  <c r="AS138" i="19"/>
  <c r="AR138" i="19"/>
  <c r="AQ138" i="19"/>
  <c r="AP138" i="19"/>
  <c r="AO138" i="19"/>
  <c r="AN138" i="19"/>
  <c r="AM138" i="19"/>
  <c r="AL138" i="19"/>
  <c r="C138" i="19" s="1"/>
  <c r="AK138" i="19"/>
  <c r="AJ138" i="19"/>
  <c r="AI138" i="19"/>
  <c r="AH138" i="19"/>
  <c r="AG138" i="19"/>
  <c r="AF138" i="19"/>
  <c r="AE138" i="19"/>
  <c r="AD138" i="19"/>
  <c r="AS136" i="19"/>
  <c r="AR136" i="19"/>
  <c r="AQ136" i="19"/>
  <c r="AP136" i="19"/>
  <c r="AO136" i="19"/>
  <c r="AN136" i="19"/>
  <c r="AM136" i="19"/>
  <c r="C136" i="19" s="1"/>
  <c r="AL136" i="19"/>
  <c r="AK136" i="19"/>
  <c r="AJ136" i="19"/>
  <c r="AI136" i="19"/>
  <c r="AH136" i="19"/>
  <c r="AG136" i="19"/>
  <c r="AF136" i="19"/>
  <c r="AE136" i="19"/>
  <c r="AD136" i="19"/>
  <c r="AS135" i="19"/>
  <c r="AR135" i="19"/>
  <c r="AQ135" i="19"/>
  <c r="AP135" i="19"/>
  <c r="AO135" i="19"/>
  <c r="AL135" i="19"/>
  <c r="C135" i="19" s="1"/>
  <c r="D23" i="21" s="1"/>
  <c r="H23" i="21" s="1"/>
  <c r="L23" i="21" s="1"/>
  <c r="P23" i="21" s="1"/>
  <c r="T23" i="21" s="1"/>
  <c r="AK135" i="19"/>
  <c r="AJ135" i="19"/>
  <c r="AI135" i="19"/>
  <c r="AH135" i="19"/>
  <c r="AG135" i="19"/>
  <c r="AF135" i="19"/>
  <c r="AE135" i="19"/>
  <c r="AD135" i="19"/>
  <c r="AS134" i="19"/>
  <c r="AR134" i="19"/>
  <c r="AQ134" i="19"/>
  <c r="AP134" i="19"/>
  <c r="AO134" i="19"/>
  <c r="AN134" i="19"/>
  <c r="AM134" i="19"/>
  <c r="C134" i="19" s="1"/>
  <c r="AL134" i="19"/>
  <c r="AK134" i="19"/>
  <c r="AJ134" i="19"/>
  <c r="AI134" i="19"/>
  <c r="AH134" i="19"/>
  <c r="AG134" i="19"/>
  <c r="AF134" i="19"/>
  <c r="AE134" i="19"/>
  <c r="AD134" i="19"/>
  <c r="AS133" i="19"/>
  <c r="AR133" i="19"/>
  <c r="AQ133" i="19"/>
  <c r="AP133" i="19"/>
  <c r="AO133" i="19"/>
  <c r="C133" i="19" s="1"/>
  <c r="AN133" i="19"/>
  <c r="AM133" i="19"/>
  <c r="AL133" i="19"/>
  <c r="AK133" i="19"/>
  <c r="AJ133" i="19"/>
  <c r="AI133" i="19"/>
  <c r="AH133" i="19"/>
  <c r="AG133" i="19"/>
  <c r="AF133" i="19"/>
  <c r="AE133" i="19"/>
  <c r="AD133" i="19"/>
  <c r="AS130" i="19"/>
  <c r="AR130" i="19"/>
  <c r="C130" i="19" s="1"/>
  <c r="E9" i="27" s="1"/>
  <c r="J9" i="27" s="1"/>
  <c r="N9" i="27" s="1"/>
  <c r="R9" i="27" s="1"/>
  <c r="V9" i="27" s="1"/>
  <c r="AQ130" i="19"/>
  <c r="AP130" i="19"/>
  <c r="AO130" i="19"/>
  <c r="AN130" i="19"/>
  <c r="AM130" i="19"/>
  <c r="AL130" i="19"/>
  <c r="AK130" i="19"/>
  <c r="AJ130" i="19"/>
  <c r="AI130" i="19"/>
  <c r="AH130" i="19"/>
  <c r="AG130" i="19"/>
  <c r="AF130" i="19"/>
  <c r="AE130" i="19"/>
  <c r="AD130" i="19"/>
  <c r="AS129" i="19"/>
  <c r="AR129" i="19"/>
  <c r="AQ129" i="19"/>
  <c r="AP129" i="19"/>
  <c r="AO129" i="19"/>
  <c r="AN129" i="19"/>
  <c r="AM129" i="19"/>
  <c r="AL129" i="19"/>
  <c r="AK129" i="19"/>
  <c r="AJ129" i="19"/>
  <c r="AI129" i="19"/>
  <c r="AH129" i="19"/>
  <c r="AG129" i="19"/>
  <c r="AF129" i="19"/>
  <c r="AE129" i="19"/>
  <c r="AD129" i="19"/>
  <c r="C129" i="19"/>
  <c r="E24" i="27" s="1"/>
  <c r="J24" i="27" s="1"/>
  <c r="AS128" i="19"/>
  <c r="AR128" i="19"/>
  <c r="C128" i="19" s="1"/>
  <c r="AS127" i="19"/>
  <c r="AR127" i="19"/>
  <c r="AQ127" i="19"/>
  <c r="AP127" i="19"/>
  <c r="AO127" i="19"/>
  <c r="AN127" i="19"/>
  <c r="AM127" i="19"/>
  <c r="AL127" i="19"/>
  <c r="C127" i="19" s="1"/>
  <c r="E27" i="27" s="1"/>
  <c r="AK127" i="19"/>
  <c r="AJ127" i="19"/>
  <c r="AI127" i="19"/>
  <c r="AH127" i="19"/>
  <c r="AG127" i="19"/>
  <c r="AF127" i="19"/>
  <c r="AE127" i="19"/>
  <c r="AD127" i="19"/>
  <c r="AS126" i="19"/>
  <c r="AR126" i="19"/>
  <c r="AQ126" i="19"/>
  <c r="AP126" i="19"/>
  <c r="AO126" i="19"/>
  <c r="AN126" i="19"/>
  <c r="AM126" i="19"/>
  <c r="C126" i="19" s="1"/>
  <c r="AL126" i="19"/>
  <c r="AK126" i="19"/>
  <c r="AJ126" i="19"/>
  <c r="AI126" i="19"/>
  <c r="AH126" i="19"/>
  <c r="AG126" i="19"/>
  <c r="AF126" i="19"/>
  <c r="AE126" i="19"/>
  <c r="AD126" i="19"/>
  <c r="AS125" i="19"/>
  <c r="AR125" i="19"/>
  <c r="AQ125" i="19"/>
  <c r="AP125" i="19"/>
  <c r="AO125" i="19"/>
  <c r="AN125" i="19"/>
  <c r="C125" i="19" s="1"/>
  <c r="E15" i="27" s="1"/>
  <c r="J15" i="27" s="1"/>
  <c r="N15" i="27" s="1"/>
  <c r="R15" i="27" s="1"/>
  <c r="V15" i="27" s="1"/>
  <c r="AM125" i="19"/>
  <c r="AJ125" i="19"/>
  <c r="AI125" i="19"/>
  <c r="AH125" i="19"/>
  <c r="AG125" i="19"/>
  <c r="AF125" i="19"/>
  <c r="AE125" i="19"/>
  <c r="AD125" i="19"/>
  <c r="AS124" i="19"/>
  <c r="AR124" i="19"/>
  <c r="AQ124" i="19"/>
  <c r="AP124" i="19"/>
  <c r="C124" i="19" s="1"/>
  <c r="E19" i="28" s="1"/>
  <c r="J19" i="28" s="1"/>
  <c r="AO124" i="19"/>
  <c r="AN124" i="19"/>
  <c r="AM124" i="19"/>
  <c r="AL124" i="19"/>
  <c r="AK124" i="19"/>
  <c r="AI124" i="19"/>
  <c r="AS123" i="19"/>
  <c r="AR123" i="19"/>
  <c r="AM123" i="19"/>
  <c r="AL123" i="19"/>
  <c r="C123" i="19" s="1"/>
  <c r="E278" i="26" s="1"/>
  <c r="J278" i="26" s="1"/>
  <c r="N278" i="26" s="1"/>
  <c r="R278" i="26" s="1"/>
  <c r="V278" i="26" s="1"/>
  <c r="Z278" i="26" s="1"/>
  <c r="AK123" i="19"/>
  <c r="AJ123" i="19"/>
  <c r="AI123" i="19"/>
  <c r="AH123" i="19"/>
  <c r="AG123" i="19"/>
  <c r="AF123" i="19"/>
  <c r="AE123" i="19"/>
  <c r="AD123" i="19"/>
  <c r="AS121" i="19"/>
  <c r="AR121" i="19"/>
  <c r="AQ121" i="19"/>
  <c r="AP121" i="19"/>
  <c r="AO121" i="19"/>
  <c r="AN121" i="19"/>
  <c r="AM121" i="19"/>
  <c r="C121" i="19" s="1"/>
  <c r="E14" i="28" s="1"/>
  <c r="J14" i="28" s="1"/>
  <c r="AL121" i="19"/>
  <c r="AK121" i="19"/>
  <c r="AJ121" i="19"/>
  <c r="AI121" i="19"/>
  <c r="AH121" i="19"/>
  <c r="AG121" i="19"/>
  <c r="AF121" i="19"/>
  <c r="AE121" i="19"/>
  <c r="AD121" i="19"/>
  <c r="AS120" i="19"/>
  <c r="AR120" i="19"/>
  <c r="AQ120" i="19"/>
  <c r="AP120" i="19"/>
  <c r="AO120" i="19"/>
  <c r="C120" i="19" s="1"/>
  <c r="E20" i="27" s="1"/>
  <c r="J20" i="27" s="1"/>
  <c r="N20" i="27" s="1"/>
  <c r="R20" i="27" s="1"/>
  <c r="V20" i="27" s="1"/>
  <c r="AN120" i="19"/>
  <c r="AM120" i="19"/>
  <c r="AL120" i="19"/>
  <c r="AK120" i="19"/>
  <c r="AJ120" i="19"/>
  <c r="AI120" i="19"/>
  <c r="AH120" i="19"/>
  <c r="AG120" i="19"/>
  <c r="AF120" i="19"/>
  <c r="AE120" i="19"/>
  <c r="AD120" i="19"/>
  <c r="AS119" i="19"/>
  <c r="AR119" i="19"/>
  <c r="C119" i="19" s="1"/>
  <c r="AQ119" i="19"/>
  <c r="AP119" i="19"/>
  <c r="AO119" i="19"/>
  <c r="AN119" i="19"/>
  <c r="AM119" i="19"/>
  <c r="AL119" i="19"/>
  <c r="AK119" i="19"/>
  <c r="AJ119" i="19"/>
  <c r="AI119" i="19"/>
  <c r="AH119" i="19"/>
  <c r="AG119" i="19"/>
  <c r="AF119" i="19"/>
  <c r="AE119" i="19"/>
  <c r="AD119" i="19"/>
  <c r="AS118" i="19"/>
  <c r="AR118" i="19"/>
  <c r="AQ118" i="19"/>
  <c r="C118" i="19" s="1"/>
  <c r="AP118" i="19"/>
  <c r="AO118" i="19"/>
  <c r="AD118" i="19"/>
  <c r="AO117" i="19"/>
  <c r="AN117" i="19"/>
  <c r="AM117" i="19"/>
  <c r="AL117" i="19"/>
  <c r="C117" i="19" s="1"/>
  <c r="E31" i="28" s="1"/>
  <c r="J31" i="28" s="1"/>
  <c r="AK117" i="19"/>
  <c r="AJ117" i="19"/>
  <c r="AI117" i="19"/>
  <c r="AH117" i="19"/>
  <c r="AG117" i="19"/>
  <c r="AF117" i="19"/>
  <c r="AE117" i="19"/>
  <c r="AD117" i="19"/>
  <c r="AS115" i="19"/>
  <c r="AR115" i="19"/>
  <c r="AQ115" i="19"/>
  <c r="AP115" i="19"/>
  <c r="AO115" i="19"/>
  <c r="AN115" i="19"/>
  <c r="AM115" i="19"/>
  <c r="AL115" i="19"/>
  <c r="C115" i="19" s="1"/>
  <c r="AK115" i="19"/>
  <c r="AJ115" i="19"/>
  <c r="AI115" i="19"/>
  <c r="AH115" i="19"/>
  <c r="AG115" i="19"/>
  <c r="AF115" i="19"/>
  <c r="AE115" i="19"/>
  <c r="AD115" i="19"/>
  <c r="AS114" i="19"/>
  <c r="AR114" i="19"/>
  <c r="AQ114" i="19"/>
  <c r="AP114" i="19"/>
  <c r="AO114" i="19"/>
  <c r="AN114" i="19"/>
  <c r="AM114" i="19"/>
  <c r="C114" i="19" s="1"/>
  <c r="E147" i="26" s="1"/>
  <c r="J147" i="26" s="1"/>
  <c r="N147" i="26" s="1"/>
  <c r="R147" i="26" s="1"/>
  <c r="V147" i="26" s="1"/>
  <c r="Z147" i="26" s="1"/>
  <c r="AL114" i="19"/>
  <c r="AK114" i="19"/>
  <c r="AJ114" i="19"/>
  <c r="AI114" i="19"/>
  <c r="AH114" i="19"/>
  <c r="AG114" i="19"/>
  <c r="AF114" i="19"/>
  <c r="AE114" i="19"/>
  <c r="AD114" i="19"/>
  <c r="AS112" i="19"/>
  <c r="AR112" i="19"/>
  <c r="AQ112" i="19"/>
  <c r="AP112" i="19"/>
  <c r="AO112" i="19"/>
  <c r="C112" i="19" s="1"/>
  <c r="AN112" i="19"/>
  <c r="AM112" i="19"/>
  <c r="AL112" i="19"/>
  <c r="AK112" i="19"/>
  <c r="AJ112" i="19"/>
  <c r="AI112" i="19"/>
  <c r="AH112" i="19"/>
  <c r="AG112" i="19"/>
  <c r="AF112" i="19"/>
  <c r="AE112" i="19"/>
  <c r="AD112" i="19"/>
  <c r="AS111" i="19"/>
  <c r="AR111" i="19"/>
  <c r="AQ111" i="19"/>
  <c r="AP111" i="19"/>
  <c r="AO111" i="19"/>
  <c r="C111" i="19" s="1"/>
  <c r="E19" i="26" s="1"/>
  <c r="J19" i="26" s="1"/>
  <c r="N19" i="26" s="1"/>
  <c r="R19" i="26" s="1"/>
  <c r="V19" i="26" s="1"/>
  <c r="Z19" i="26" s="1"/>
  <c r="AM111" i="19"/>
  <c r="AL111" i="19"/>
  <c r="AJ111" i="19"/>
  <c r="AI111" i="19"/>
  <c r="AH111" i="19"/>
  <c r="AG111" i="19"/>
  <c r="AF111" i="19"/>
  <c r="AE111" i="19"/>
  <c r="AD111" i="19"/>
  <c r="AS110" i="19"/>
  <c r="AR110" i="19"/>
  <c r="AQ110" i="19"/>
  <c r="AP110" i="19"/>
  <c r="AO110" i="19"/>
  <c r="AN110" i="19"/>
  <c r="C110" i="19" s="1"/>
  <c r="E86" i="26" s="1"/>
  <c r="J86" i="26" s="1"/>
  <c r="N86" i="26" s="1"/>
  <c r="R86" i="26" s="1"/>
  <c r="V86" i="26" s="1"/>
  <c r="Z86" i="26" s="1"/>
  <c r="AL110" i="19"/>
  <c r="AK110" i="19"/>
  <c r="AJ110" i="19"/>
  <c r="AI110" i="19"/>
  <c r="AH110" i="19"/>
  <c r="AG110" i="19"/>
  <c r="AF110" i="19"/>
  <c r="AE110" i="19"/>
  <c r="AD110" i="19"/>
  <c r="AS109" i="19"/>
  <c r="AR109" i="19"/>
  <c r="AQ109" i="19"/>
  <c r="AP109" i="19"/>
  <c r="AO109" i="19"/>
  <c r="C109" i="19" s="1"/>
  <c r="AN109" i="19"/>
  <c r="AM109" i="19"/>
  <c r="AL109" i="19"/>
  <c r="AK109" i="19"/>
  <c r="AJ109" i="19"/>
  <c r="AI109" i="19"/>
  <c r="AH109" i="19"/>
  <c r="AG109" i="19"/>
  <c r="AF109" i="19"/>
  <c r="AE109" i="19"/>
  <c r="AD109" i="19"/>
  <c r="AS108" i="19"/>
  <c r="AR108" i="19"/>
  <c r="C108" i="19" s="1"/>
  <c r="AQ108" i="19"/>
  <c r="AP108" i="19"/>
  <c r="AO108" i="19"/>
  <c r="AN108" i="19"/>
  <c r="AM108" i="19"/>
  <c r="AL108" i="19"/>
  <c r="AK108" i="19"/>
  <c r="AJ108" i="19"/>
  <c r="AI108" i="19"/>
  <c r="AH108" i="19"/>
  <c r="AG108" i="19"/>
  <c r="AF108" i="19"/>
  <c r="AE108" i="19"/>
  <c r="AD108" i="19"/>
  <c r="AS107" i="19"/>
  <c r="C107" i="19" s="1"/>
  <c r="AR107" i="19"/>
  <c r="AQ107" i="19"/>
  <c r="AP107" i="19"/>
  <c r="AO107" i="19"/>
  <c r="AN107" i="19"/>
  <c r="AM107" i="19"/>
  <c r="AL107" i="19"/>
  <c r="AK107" i="19"/>
  <c r="AJ107" i="19"/>
  <c r="AI107" i="19"/>
  <c r="AH107" i="19"/>
  <c r="AG107" i="19"/>
  <c r="AF107" i="19"/>
  <c r="AE107" i="19"/>
  <c r="AD107" i="19"/>
  <c r="AS106" i="19"/>
  <c r="AR106" i="19"/>
  <c r="AQ106" i="19"/>
  <c r="AP106" i="19"/>
  <c r="AO106" i="19"/>
  <c r="AN106" i="19"/>
  <c r="AM106" i="19"/>
  <c r="AL106" i="19"/>
  <c r="C106" i="19" s="1"/>
  <c r="AK106" i="19"/>
  <c r="AJ106" i="19"/>
  <c r="AI106" i="19"/>
  <c r="AH106" i="19"/>
  <c r="AG106" i="19"/>
  <c r="AF106" i="19"/>
  <c r="AE106" i="19"/>
  <c r="AD106" i="19"/>
  <c r="AS105" i="19"/>
  <c r="AR105" i="19"/>
  <c r="AQ105" i="19"/>
  <c r="AP105" i="19"/>
  <c r="AO105" i="19"/>
  <c r="AN105" i="19"/>
  <c r="AM105" i="19"/>
  <c r="C105" i="19" s="1"/>
  <c r="AL105" i="19"/>
  <c r="AK105" i="19"/>
  <c r="AJ105" i="19"/>
  <c r="AI105" i="19"/>
  <c r="AH105" i="19"/>
  <c r="AG105" i="19"/>
  <c r="AF105" i="19"/>
  <c r="AE105" i="19"/>
  <c r="AD105" i="19"/>
  <c r="AS104" i="19"/>
  <c r="AR104" i="19"/>
  <c r="AQ104" i="19"/>
  <c r="AP104" i="19"/>
  <c r="AO104" i="19"/>
  <c r="AN104" i="19"/>
  <c r="AM104" i="19"/>
  <c r="AL104" i="19"/>
  <c r="C104" i="19" s="1"/>
  <c r="E113" i="26" s="1"/>
  <c r="J113" i="26" s="1"/>
  <c r="AK104" i="19"/>
  <c r="AJ104" i="19"/>
  <c r="AI104" i="19"/>
  <c r="AH104" i="19"/>
  <c r="AG104" i="19"/>
  <c r="AF104" i="19"/>
  <c r="AE104" i="19"/>
  <c r="AD104" i="19"/>
  <c r="AS103" i="19"/>
  <c r="AR103" i="19"/>
  <c r="AQ103" i="19"/>
  <c r="AP103" i="19"/>
  <c r="AO103" i="19"/>
  <c r="AN103" i="19"/>
  <c r="AM103" i="19"/>
  <c r="AL103" i="19"/>
  <c r="C103" i="19" s="1"/>
  <c r="AK103" i="19"/>
  <c r="AJ103" i="19"/>
  <c r="AI103" i="19"/>
  <c r="AH103" i="19"/>
  <c r="AG103" i="19"/>
  <c r="AF103" i="19"/>
  <c r="AE103" i="19"/>
  <c r="AD103" i="19"/>
  <c r="AS100" i="19"/>
  <c r="AR100" i="19"/>
  <c r="AQ100" i="19"/>
  <c r="AP100" i="19"/>
  <c r="AO100" i="19"/>
  <c r="AN100" i="19"/>
  <c r="AM100" i="19"/>
  <c r="C100" i="19" s="1"/>
  <c r="E127" i="26" s="1"/>
  <c r="J127" i="26" s="1"/>
  <c r="N127" i="26" s="1"/>
  <c r="R127" i="26" s="1"/>
  <c r="V127" i="26" s="1"/>
  <c r="Z127" i="26" s="1"/>
  <c r="AL100" i="19"/>
  <c r="AK100" i="19"/>
  <c r="AJ100" i="19"/>
  <c r="AI100" i="19"/>
  <c r="AH100" i="19"/>
  <c r="AG100" i="19"/>
  <c r="AF100" i="19"/>
  <c r="AE100" i="19"/>
  <c r="AD100" i="19"/>
  <c r="AS99" i="19"/>
  <c r="AR99" i="19"/>
  <c r="AQ99" i="19"/>
  <c r="AP99" i="19"/>
  <c r="AO99" i="19"/>
  <c r="C99" i="19" s="1"/>
  <c r="E164" i="26" s="1"/>
  <c r="J164" i="26" s="1"/>
  <c r="N164" i="26" s="1"/>
  <c r="R164" i="26" s="1"/>
  <c r="V164" i="26" s="1"/>
  <c r="Z164" i="26" s="1"/>
  <c r="AN99" i="19"/>
  <c r="AM99" i="19"/>
  <c r="AL99" i="19"/>
  <c r="AK99" i="19"/>
  <c r="AJ99" i="19"/>
  <c r="AI99" i="19"/>
  <c r="AH99" i="19"/>
  <c r="AG99" i="19"/>
  <c r="AF99" i="19"/>
  <c r="AE99" i="19"/>
  <c r="AD99" i="19"/>
  <c r="AS98" i="19"/>
  <c r="AR98" i="19"/>
  <c r="C98" i="19" s="1"/>
  <c r="E31" i="26" s="1"/>
  <c r="J31" i="26" s="1"/>
  <c r="N31" i="26" s="1"/>
  <c r="R31" i="26" s="1"/>
  <c r="V31" i="26" s="1"/>
  <c r="Z31" i="26" s="1"/>
  <c r="AQ98" i="19"/>
  <c r="AP98" i="19"/>
  <c r="AO98" i="19"/>
  <c r="AN98" i="19"/>
  <c r="AM98" i="19"/>
  <c r="AL98" i="19"/>
  <c r="AK98" i="19"/>
  <c r="AJ98" i="19"/>
  <c r="AI98" i="19"/>
  <c r="AH98" i="19"/>
  <c r="AG98" i="19"/>
  <c r="AF98" i="19"/>
  <c r="AE98" i="19"/>
  <c r="AD98" i="19"/>
  <c r="AS97" i="19"/>
  <c r="C97" i="19" s="1"/>
  <c r="E29" i="26" s="1"/>
  <c r="J29" i="26" s="1"/>
  <c r="AR97" i="19"/>
  <c r="AQ97" i="19"/>
  <c r="AP97" i="19"/>
  <c r="AO97" i="19"/>
  <c r="AN97" i="19"/>
  <c r="AM97" i="19"/>
  <c r="AL97" i="19"/>
  <c r="AK97" i="19"/>
  <c r="AJ97" i="19"/>
  <c r="AI97" i="19"/>
  <c r="AH97" i="19"/>
  <c r="AG97" i="19"/>
  <c r="AF97" i="19"/>
  <c r="AE97" i="19"/>
  <c r="AD97" i="19"/>
  <c r="AS96" i="19"/>
  <c r="AR96" i="19"/>
  <c r="AQ96" i="19"/>
  <c r="AP96" i="19"/>
  <c r="AO96" i="19"/>
  <c r="AN96" i="19"/>
  <c r="AM96" i="19"/>
  <c r="AL96" i="19"/>
  <c r="C96" i="19" s="1"/>
  <c r="E13" i="27" s="1"/>
  <c r="J13" i="27" s="1"/>
  <c r="N13" i="27" s="1"/>
  <c r="R13" i="27" s="1"/>
  <c r="V13" i="27" s="1"/>
  <c r="AK96" i="19"/>
  <c r="AJ96" i="19"/>
  <c r="AI96" i="19"/>
  <c r="AH96" i="19"/>
  <c r="AG96" i="19"/>
  <c r="AF96" i="19"/>
  <c r="AD96" i="19"/>
  <c r="AS95" i="19"/>
  <c r="AR95" i="19"/>
  <c r="AQ95" i="19"/>
  <c r="AP95" i="19"/>
  <c r="AO95" i="19"/>
  <c r="AN95" i="19"/>
  <c r="AM95" i="19"/>
  <c r="AL95" i="19"/>
  <c r="C95" i="19" s="1"/>
  <c r="E26" i="27" s="1"/>
  <c r="AK95" i="19"/>
  <c r="AJ95" i="19"/>
  <c r="AI95" i="19"/>
  <c r="AH95" i="19"/>
  <c r="AG95" i="19"/>
  <c r="AF95" i="19"/>
  <c r="AE95" i="19"/>
  <c r="AD95" i="19"/>
  <c r="AS94" i="19"/>
  <c r="AR94" i="19"/>
  <c r="AP94" i="19"/>
  <c r="AO94" i="19"/>
  <c r="AN94" i="19"/>
  <c r="AM94" i="19"/>
  <c r="AL94" i="19"/>
  <c r="C94" i="19" s="1"/>
  <c r="E81" i="26" s="1"/>
  <c r="J81" i="26" s="1"/>
  <c r="N81" i="26" s="1"/>
  <c r="R81" i="26" s="1"/>
  <c r="V81" i="26" s="1"/>
  <c r="Z81" i="26" s="1"/>
  <c r="AK94" i="19"/>
  <c r="AJ94" i="19"/>
  <c r="AI94" i="19"/>
  <c r="AH94" i="19"/>
  <c r="AG94" i="19"/>
  <c r="AF94" i="19"/>
  <c r="AE94" i="19"/>
  <c r="AD94" i="19"/>
  <c r="AS92" i="19"/>
  <c r="AR92" i="19"/>
  <c r="AQ92" i="19"/>
  <c r="AP92" i="19"/>
  <c r="AO92" i="19"/>
  <c r="AN92" i="19"/>
  <c r="AM92" i="19"/>
  <c r="C92" i="19" s="1"/>
  <c r="E24" i="28" s="1"/>
  <c r="J24" i="28" s="1"/>
  <c r="N24" i="28" s="1"/>
  <c r="R24" i="28" s="1"/>
  <c r="V24" i="28" s="1"/>
  <c r="Z24" i="28" s="1"/>
  <c r="AL92" i="19"/>
  <c r="AK92" i="19"/>
  <c r="AJ92" i="19"/>
  <c r="AI92" i="19"/>
  <c r="AH92" i="19"/>
  <c r="AG92" i="19"/>
  <c r="AF92" i="19"/>
  <c r="AE92" i="19"/>
  <c r="AD92" i="19"/>
  <c r="AS91" i="19"/>
  <c r="AR91" i="19"/>
  <c r="AQ91" i="19"/>
  <c r="AP91" i="19"/>
  <c r="AO91" i="19"/>
  <c r="AN91" i="19"/>
  <c r="AM91" i="19"/>
  <c r="AL91" i="19"/>
  <c r="C91" i="19" s="1"/>
  <c r="E32" i="28" s="1"/>
  <c r="J32" i="28" s="1"/>
  <c r="AK91" i="19"/>
  <c r="AJ91" i="19"/>
  <c r="AI91" i="19"/>
  <c r="AH91" i="19"/>
  <c r="AG91" i="19"/>
  <c r="AF91" i="19"/>
  <c r="AE91" i="19"/>
  <c r="AD91" i="19"/>
  <c r="AS90" i="19"/>
  <c r="AR90" i="19"/>
  <c r="AQ90" i="19"/>
  <c r="AP90" i="19"/>
  <c r="AO90" i="19"/>
  <c r="AN90" i="19"/>
  <c r="AM90" i="19"/>
  <c r="AL90" i="19"/>
  <c r="C90" i="19" s="1"/>
  <c r="D8" i="20" s="1"/>
  <c r="H8" i="20" s="1"/>
  <c r="L8" i="20" s="1"/>
  <c r="P8" i="20" s="1"/>
  <c r="T8" i="20" s="1"/>
  <c r="X8" i="20" s="1"/>
  <c r="AK90" i="19"/>
  <c r="AJ90" i="19"/>
  <c r="AI90" i="19"/>
  <c r="AH90" i="19"/>
  <c r="AG90" i="19"/>
  <c r="AF90" i="19"/>
  <c r="AE90" i="19"/>
  <c r="AD90" i="19"/>
  <c r="AS89" i="19"/>
  <c r="AR89" i="19"/>
  <c r="AQ89" i="19"/>
  <c r="AP89" i="19"/>
  <c r="AO89" i="19"/>
  <c r="AN89" i="19"/>
  <c r="AM89" i="19"/>
  <c r="C89" i="19" s="1"/>
  <c r="D7" i="20" s="1"/>
  <c r="H7" i="20" s="1"/>
  <c r="L7" i="20" s="1"/>
  <c r="P7" i="20" s="1"/>
  <c r="T7" i="20" s="1"/>
  <c r="X7" i="20" s="1"/>
  <c r="AL89" i="19"/>
  <c r="AK89" i="19"/>
  <c r="AJ89" i="19"/>
  <c r="AI89" i="19"/>
  <c r="AH89" i="19"/>
  <c r="AG89" i="19"/>
  <c r="AF89" i="19"/>
  <c r="AE89" i="19"/>
  <c r="AD89" i="19"/>
  <c r="AS88" i="19"/>
  <c r="AR88" i="19"/>
  <c r="AQ88" i="19"/>
  <c r="AP88" i="19"/>
  <c r="AO88" i="19"/>
  <c r="AN88" i="19"/>
  <c r="C88" i="19" s="1"/>
  <c r="D9" i="20" s="1"/>
  <c r="H9" i="20" s="1"/>
  <c r="L9" i="20" s="1"/>
  <c r="P9" i="20" s="1"/>
  <c r="T9" i="20" s="1"/>
  <c r="X9" i="20" s="1"/>
  <c r="AL88" i="19"/>
  <c r="AK88" i="19"/>
  <c r="AJ88" i="19"/>
  <c r="AI88" i="19"/>
  <c r="AH88" i="19"/>
  <c r="AG88" i="19"/>
  <c r="AF88" i="19"/>
  <c r="AE88" i="19"/>
  <c r="AD88" i="19"/>
  <c r="AS87" i="19"/>
  <c r="AR87" i="19"/>
  <c r="AQ87" i="19"/>
  <c r="AP87" i="19"/>
  <c r="AO87" i="19"/>
  <c r="AN87" i="19"/>
  <c r="C87" i="19" s="1"/>
  <c r="D6" i="20" s="1"/>
  <c r="H6" i="20" s="1"/>
  <c r="L6" i="20" s="1"/>
  <c r="P6" i="20" s="1"/>
  <c r="T6" i="20" s="1"/>
  <c r="X6" i="20" s="1"/>
  <c r="AL87" i="19"/>
  <c r="AK87" i="19"/>
  <c r="AI87" i="19"/>
  <c r="AH87" i="19"/>
  <c r="AG87" i="19"/>
  <c r="AF87" i="19"/>
  <c r="AE87" i="19"/>
  <c r="AD87" i="19"/>
  <c r="AS86" i="19"/>
  <c r="AR86" i="19"/>
  <c r="AQ86" i="19"/>
  <c r="AP86" i="19"/>
  <c r="AO86" i="19"/>
  <c r="AN86" i="19"/>
  <c r="AM86" i="19"/>
  <c r="C86" i="19" s="1"/>
  <c r="AL86" i="19"/>
  <c r="AK86" i="19"/>
  <c r="AJ86" i="19"/>
  <c r="AI86" i="19"/>
  <c r="AH86" i="19"/>
  <c r="AG86" i="19"/>
  <c r="AF86" i="19"/>
  <c r="AE86" i="19"/>
  <c r="AD86" i="19"/>
  <c r="AS85" i="19"/>
  <c r="AR85" i="19"/>
  <c r="AQ85" i="19"/>
  <c r="AP85" i="19"/>
  <c r="AO85" i="19"/>
  <c r="C85" i="19" s="1"/>
  <c r="AN85" i="19"/>
  <c r="AM85" i="19"/>
  <c r="AL85" i="19"/>
  <c r="AK85" i="19"/>
  <c r="AJ85" i="19"/>
  <c r="AI85" i="19"/>
  <c r="AH85" i="19"/>
  <c r="AG85" i="19"/>
  <c r="AF85" i="19"/>
  <c r="AE85" i="19"/>
  <c r="AD85" i="19"/>
  <c r="AS84" i="19"/>
  <c r="AR84" i="19"/>
  <c r="C84" i="19" s="1"/>
  <c r="E13" i="28" s="1"/>
  <c r="J13" i="28" s="1"/>
  <c r="N13" i="28" s="1"/>
  <c r="R13" i="28" s="1"/>
  <c r="V13" i="28" s="1"/>
  <c r="Z13" i="28" s="1"/>
  <c r="AQ84" i="19"/>
  <c r="AP84" i="19"/>
  <c r="AO84" i="19"/>
  <c r="AN84" i="19"/>
  <c r="AM84" i="19"/>
  <c r="AL84" i="19"/>
  <c r="AK84" i="19"/>
  <c r="AJ84" i="19"/>
  <c r="AI84" i="19"/>
  <c r="AH84" i="19"/>
  <c r="AG84" i="19"/>
  <c r="AF84" i="19"/>
  <c r="AE84" i="19"/>
  <c r="AD84" i="19"/>
  <c r="AS76" i="19"/>
  <c r="C76" i="19" s="1"/>
  <c r="E17" i="27" s="1"/>
  <c r="J17" i="27" s="1"/>
  <c r="N17" i="27" s="1"/>
  <c r="R17" i="27" s="1"/>
  <c r="V17" i="27" s="1"/>
  <c r="AR76" i="19"/>
  <c r="AQ76" i="19"/>
  <c r="AP76" i="19"/>
  <c r="AO76" i="19"/>
  <c r="AN76" i="19"/>
  <c r="AM76" i="19"/>
  <c r="AL76" i="19"/>
  <c r="AK76" i="19"/>
  <c r="AJ76" i="19"/>
  <c r="AI76" i="19"/>
  <c r="AH76" i="19"/>
  <c r="AG76" i="19"/>
  <c r="AF76" i="19"/>
  <c r="AE76" i="19"/>
  <c r="AD76" i="19"/>
  <c r="AS73" i="19"/>
  <c r="AR73" i="19"/>
  <c r="AQ73" i="19"/>
  <c r="AP73" i="19"/>
  <c r="AO73" i="19"/>
  <c r="AN73" i="19"/>
  <c r="AM73" i="19"/>
  <c r="AL73" i="19"/>
  <c r="C73" i="19" s="1"/>
  <c r="E126" i="26" s="1"/>
  <c r="J126" i="26" s="1"/>
  <c r="N126" i="26" s="1"/>
  <c r="R126" i="26" s="1"/>
  <c r="V126" i="26" s="1"/>
  <c r="Z126" i="26" s="1"/>
  <c r="AK73" i="19"/>
  <c r="AJ73" i="19"/>
  <c r="AI73" i="19"/>
  <c r="AH73" i="19"/>
  <c r="AG73" i="19"/>
  <c r="AF73" i="19"/>
  <c r="AE73" i="19"/>
  <c r="AD73" i="19"/>
  <c r="AS72" i="19"/>
  <c r="AR72" i="19"/>
  <c r="AQ72" i="19"/>
  <c r="AP72" i="19"/>
  <c r="AO72" i="19"/>
  <c r="AN72" i="19"/>
  <c r="AM72" i="19"/>
  <c r="C72" i="19" s="1"/>
  <c r="E281" i="26" s="1"/>
  <c r="J281" i="26" s="1"/>
  <c r="N281" i="26" s="1"/>
  <c r="R281" i="26" s="1"/>
  <c r="V281" i="26" s="1"/>
  <c r="Z281" i="26" s="1"/>
  <c r="AL72" i="19"/>
  <c r="AK72" i="19"/>
  <c r="AJ72" i="19"/>
  <c r="AI72" i="19"/>
  <c r="AH72" i="19"/>
  <c r="AG72" i="19"/>
  <c r="AF72" i="19"/>
  <c r="AE72" i="19"/>
  <c r="AD72" i="19"/>
  <c r="AS71" i="19"/>
  <c r="AR71" i="19"/>
  <c r="AQ71" i="19"/>
  <c r="AP71" i="19"/>
  <c r="AO71" i="19"/>
  <c r="AN71" i="19"/>
  <c r="AM71" i="19"/>
  <c r="AL71" i="19"/>
  <c r="C71" i="19" s="1"/>
  <c r="E11" i="26" s="1"/>
  <c r="J11" i="26" s="1"/>
  <c r="N11" i="26" s="1"/>
  <c r="R11" i="26" s="1"/>
  <c r="V11" i="26" s="1"/>
  <c r="Z11" i="26" s="1"/>
  <c r="AK71" i="19"/>
  <c r="AJ71" i="19"/>
  <c r="AI71" i="19"/>
  <c r="AH71" i="19"/>
  <c r="AG71" i="19"/>
  <c r="AF71" i="19"/>
  <c r="AE71" i="19"/>
  <c r="AD71" i="19"/>
  <c r="AS70" i="19"/>
  <c r="AR70" i="19"/>
  <c r="AQ70" i="19"/>
  <c r="AP70" i="19"/>
  <c r="AO70" i="19"/>
  <c r="AN70" i="19"/>
  <c r="AM70" i="19"/>
  <c r="AL70" i="19"/>
  <c r="C70" i="19" s="1"/>
  <c r="E18" i="26" s="1"/>
  <c r="J18" i="26" s="1"/>
  <c r="N18" i="26" s="1"/>
  <c r="R18" i="26" s="1"/>
  <c r="V18" i="26" s="1"/>
  <c r="Z18" i="26" s="1"/>
  <c r="AK70" i="19"/>
  <c r="AJ70" i="19"/>
  <c r="AI70" i="19"/>
  <c r="AH70" i="19"/>
  <c r="AG70" i="19"/>
  <c r="AF70" i="19"/>
  <c r="AE70" i="19"/>
  <c r="AD70" i="19"/>
  <c r="AS69" i="19"/>
  <c r="AR69" i="19"/>
  <c r="AQ69" i="19"/>
  <c r="AP69" i="19"/>
  <c r="AO69" i="19"/>
  <c r="AN69" i="19"/>
  <c r="AM69" i="19"/>
  <c r="C69" i="19" s="1"/>
  <c r="E9" i="28" s="1"/>
  <c r="J9" i="28" s="1"/>
  <c r="N9" i="28" s="1"/>
  <c r="R9" i="28" s="1"/>
  <c r="V9" i="28" s="1"/>
  <c r="Z9" i="28" s="1"/>
  <c r="AL69" i="19"/>
  <c r="AK69" i="19"/>
  <c r="AJ69" i="19"/>
  <c r="AI69" i="19"/>
  <c r="AH69" i="19"/>
  <c r="AG69" i="19"/>
  <c r="AF69" i="19"/>
  <c r="AE69" i="19"/>
  <c r="AD69" i="19"/>
  <c r="AS68" i="19"/>
  <c r="AR68" i="19"/>
  <c r="AQ68" i="19"/>
  <c r="AP68" i="19"/>
  <c r="AO68" i="19"/>
  <c r="AN68" i="19"/>
  <c r="C68" i="19" s="1"/>
  <c r="E73" i="26" s="1"/>
  <c r="J73" i="26" s="1"/>
  <c r="N73" i="26" s="1"/>
  <c r="R73" i="26" s="1"/>
  <c r="V73" i="26" s="1"/>
  <c r="Z73" i="26" s="1"/>
  <c r="AM68" i="19"/>
  <c r="AL68" i="19"/>
  <c r="AK68" i="19"/>
  <c r="AJ68" i="19"/>
  <c r="AI68" i="19"/>
  <c r="AH68" i="19"/>
  <c r="AG68" i="19"/>
  <c r="AF68" i="19"/>
  <c r="AE68" i="19"/>
  <c r="AD68" i="19"/>
  <c r="AS67" i="19"/>
  <c r="AR67" i="19"/>
  <c r="C67" i="19" s="1"/>
  <c r="E229" i="26" s="1"/>
  <c r="J229" i="26" s="1"/>
  <c r="N229" i="26" s="1"/>
  <c r="R229" i="26" s="1"/>
  <c r="V229" i="26" s="1"/>
  <c r="Z229" i="26" s="1"/>
  <c r="AQ67" i="19"/>
  <c r="AP67" i="19"/>
  <c r="AO67" i="19"/>
  <c r="AN67" i="19"/>
  <c r="AM67" i="19"/>
  <c r="AL67" i="19"/>
  <c r="AK67" i="19"/>
  <c r="AJ67" i="19"/>
  <c r="AI67" i="19"/>
  <c r="AH67" i="19"/>
  <c r="AG67" i="19"/>
  <c r="AF67" i="19"/>
  <c r="AE67" i="19"/>
  <c r="AD67" i="19"/>
  <c r="AS64" i="19"/>
  <c r="AR64" i="19"/>
  <c r="AQ64" i="19"/>
  <c r="AP64" i="19"/>
  <c r="C64" i="19" s="1"/>
  <c r="AO64" i="19"/>
  <c r="AN64" i="19"/>
  <c r="AS63" i="19"/>
  <c r="AR63" i="19"/>
  <c r="C63" i="19" s="1"/>
  <c r="AQ63" i="19"/>
  <c r="AP63" i="19"/>
  <c r="AO63" i="19"/>
  <c r="AN63" i="19"/>
  <c r="AM63" i="19"/>
  <c r="AL63" i="19"/>
  <c r="AK63" i="19"/>
  <c r="AJ63" i="19"/>
  <c r="AI63" i="19"/>
  <c r="AH63" i="19"/>
  <c r="AG63" i="19"/>
  <c r="AF63" i="19"/>
  <c r="AE63" i="19"/>
  <c r="AD63" i="19"/>
  <c r="AS62" i="19"/>
  <c r="AR62" i="19"/>
  <c r="AQ62" i="19"/>
  <c r="AP62" i="19"/>
  <c r="AO62" i="19"/>
  <c r="AN62" i="19"/>
  <c r="AM62" i="19"/>
  <c r="AL62" i="19"/>
  <c r="C62" i="19" s="1"/>
  <c r="E7" i="28" s="1"/>
  <c r="J7" i="28" s="1"/>
  <c r="AJ62" i="19"/>
  <c r="AI62" i="19"/>
  <c r="AH62" i="19"/>
  <c r="AG62" i="19"/>
  <c r="AF62" i="19"/>
  <c r="AE62" i="19"/>
  <c r="AD62" i="19"/>
  <c r="AS61" i="19"/>
  <c r="C61" i="19" s="1"/>
  <c r="AR61" i="19"/>
  <c r="AQ61" i="19"/>
  <c r="AP61" i="19"/>
  <c r="AO61" i="19"/>
  <c r="AN61" i="19"/>
  <c r="AM61" i="19"/>
  <c r="AL61" i="19"/>
  <c r="AK61" i="19"/>
  <c r="AJ61" i="19"/>
  <c r="AI61" i="19"/>
  <c r="AH61" i="19"/>
  <c r="AG61" i="19"/>
  <c r="AF61" i="19"/>
  <c r="AE61" i="19"/>
  <c r="AD61" i="19"/>
  <c r="AS59" i="19"/>
  <c r="AR59" i="19"/>
  <c r="AQ59" i="19"/>
  <c r="AP59" i="19"/>
  <c r="AO59" i="19"/>
  <c r="AN59" i="19"/>
  <c r="AM59" i="19"/>
  <c r="AL59" i="19"/>
  <c r="C59" i="19" s="1"/>
  <c r="E8" i="27" s="1"/>
  <c r="J8" i="27" s="1"/>
  <c r="N8" i="27" s="1"/>
  <c r="R8" i="27" s="1"/>
  <c r="V8" i="27" s="1"/>
  <c r="AJ59" i="19"/>
  <c r="AI59" i="19"/>
  <c r="AH59" i="19"/>
  <c r="AF59" i="19"/>
  <c r="AD59" i="19"/>
  <c r="AS58" i="19"/>
  <c r="AR58" i="19"/>
  <c r="C58" i="19" s="1"/>
  <c r="E25" i="27" s="1"/>
  <c r="AQ58" i="19"/>
  <c r="AP58" i="19"/>
  <c r="AO58" i="19"/>
  <c r="AN58" i="19"/>
  <c r="AM58" i="19"/>
  <c r="AL58" i="19"/>
  <c r="AK58" i="19"/>
  <c r="AJ58" i="19"/>
  <c r="AI58" i="19"/>
  <c r="AH58" i="19"/>
  <c r="AG58" i="19"/>
  <c r="AF58" i="19"/>
  <c r="AE58" i="19"/>
  <c r="AD58" i="19"/>
  <c r="AS57" i="19"/>
  <c r="C57" i="19" s="1"/>
  <c r="E18" i="27" s="1"/>
  <c r="J18" i="27" s="1"/>
  <c r="N18" i="27" s="1"/>
  <c r="R18" i="27" s="1"/>
  <c r="V18" i="27" s="1"/>
  <c r="AR57" i="19"/>
  <c r="AQ57" i="19"/>
  <c r="AP57" i="19"/>
  <c r="AO57" i="19"/>
  <c r="AN57" i="19"/>
  <c r="AM57" i="19"/>
  <c r="AL57" i="19"/>
  <c r="AK57" i="19"/>
  <c r="AJ57" i="19"/>
  <c r="AI57" i="19"/>
  <c r="AH57" i="19"/>
  <c r="AG57" i="19"/>
  <c r="AF57" i="19"/>
  <c r="AE57" i="19"/>
  <c r="AD57" i="19"/>
  <c r="AS56" i="19"/>
  <c r="AR56" i="19"/>
  <c r="AQ56" i="19"/>
  <c r="AP56" i="19"/>
  <c r="AO56" i="19"/>
  <c r="AN56" i="19"/>
  <c r="AM56" i="19"/>
  <c r="AL56" i="19"/>
  <c r="C56" i="19" s="1"/>
  <c r="E22" i="27" s="1"/>
  <c r="J22" i="27" s="1"/>
  <c r="N22" i="27" s="1"/>
  <c r="R22" i="27" s="1"/>
  <c r="V22" i="27" s="1"/>
  <c r="AK56" i="19"/>
  <c r="AJ56" i="19"/>
  <c r="AI56" i="19"/>
  <c r="AH56" i="19"/>
  <c r="AG56" i="19"/>
  <c r="AF56" i="19"/>
  <c r="AE56" i="19"/>
  <c r="AD56" i="19"/>
  <c r="AS55" i="19"/>
  <c r="AR55" i="19"/>
  <c r="AQ55" i="19"/>
  <c r="AP55" i="19"/>
  <c r="AO55" i="19"/>
  <c r="AN55" i="19"/>
  <c r="AM55" i="19"/>
  <c r="C55" i="19" s="1"/>
  <c r="E19" i="27" s="1"/>
  <c r="J19" i="27" s="1"/>
  <c r="N19" i="27" s="1"/>
  <c r="R19" i="27" s="1"/>
  <c r="V19" i="27" s="1"/>
  <c r="AL55" i="19"/>
  <c r="AK55" i="19"/>
  <c r="AJ55" i="19"/>
  <c r="AI55" i="19"/>
  <c r="AH55" i="19"/>
  <c r="AG55" i="19"/>
  <c r="AF55" i="19"/>
  <c r="AE55" i="19"/>
  <c r="AD55" i="19"/>
  <c r="AS54" i="19"/>
  <c r="AR54" i="19"/>
  <c r="AQ54" i="19"/>
  <c r="AP54" i="19"/>
  <c r="AO54" i="19"/>
  <c r="AN54" i="19"/>
  <c r="AM54" i="19"/>
  <c r="AL54" i="19"/>
  <c r="C54" i="19" s="1"/>
  <c r="E21" i="27" s="1"/>
  <c r="J21" i="27" s="1"/>
  <c r="N21" i="27" s="1"/>
  <c r="R21" i="27" s="1"/>
  <c r="V21" i="27" s="1"/>
  <c r="AK54" i="19"/>
  <c r="AJ54" i="19"/>
  <c r="AI54" i="19"/>
  <c r="AH54" i="19"/>
  <c r="AG54" i="19"/>
  <c r="AF54" i="19"/>
  <c r="AE54" i="19"/>
  <c r="AD54" i="19"/>
  <c r="AS51" i="19"/>
  <c r="AR51" i="19"/>
  <c r="AQ51" i="19"/>
  <c r="AP51" i="19"/>
  <c r="AO51" i="19"/>
  <c r="AN51" i="19"/>
  <c r="AM51" i="19"/>
  <c r="AL51" i="19"/>
  <c r="C51" i="19" s="1"/>
  <c r="AK51" i="19"/>
  <c r="AJ51" i="19"/>
  <c r="AI51" i="19"/>
  <c r="AH51" i="19"/>
  <c r="AG51" i="19"/>
  <c r="AF51" i="19"/>
  <c r="AE51" i="19"/>
  <c r="AD51" i="19"/>
  <c r="AS50" i="19"/>
  <c r="AR50" i="19"/>
  <c r="AQ50" i="19"/>
  <c r="AP50" i="19"/>
  <c r="AO50" i="19"/>
  <c r="AN50" i="19"/>
  <c r="AM50" i="19"/>
  <c r="C50" i="19" s="1"/>
  <c r="AL50" i="19"/>
  <c r="AK50" i="19"/>
  <c r="AJ50" i="19"/>
  <c r="AI50" i="19"/>
  <c r="AH50" i="19"/>
  <c r="AG50" i="19"/>
  <c r="AF50" i="19"/>
  <c r="AE50" i="19"/>
  <c r="AD50" i="19"/>
  <c r="AS49" i="19"/>
  <c r="AR49" i="19"/>
  <c r="AQ49" i="19"/>
  <c r="C49" i="19" s="1"/>
  <c r="E23" i="26" s="1"/>
  <c r="J23" i="26" s="1"/>
  <c r="N23" i="26" s="1"/>
  <c r="R23" i="26" s="1"/>
  <c r="V23" i="26" s="1"/>
  <c r="Z23" i="26" s="1"/>
  <c r="AP49" i="19"/>
  <c r="AG49" i="19"/>
  <c r="AF49" i="19"/>
  <c r="AE49" i="19"/>
  <c r="AD49" i="19"/>
  <c r="AS47" i="19"/>
  <c r="AR47" i="19"/>
  <c r="C47" i="19" s="1"/>
  <c r="AQ47" i="19"/>
  <c r="AP47" i="19"/>
  <c r="AO47" i="19"/>
  <c r="AN47" i="19"/>
  <c r="AM47" i="19"/>
  <c r="AL47" i="19"/>
  <c r="AK47" i="19"/>
  <c r="AJ47" i="19"/>
  <c r="AI47" i="19"/>
  <c r="AH47" i="19"/>
  <c r="AG47" i="19"/>
  <c r="AF47" i="19"/>
  <c r="AE47" i="19"/>
  <c r="AD47" i="19"/>
  <c r="AS45" i="19"/>
  <c r="C45" i="19" s="1"/>
  <c r="AR45" i="19"/>
  <c r="AQ45" i="19"/>
  <c r="AP45" i="19"/>
  <c r="AO45" i="19"/>
  <c r="AN45" i="19"/>
  <c r="AM45" i="19"/>
  <c r="AL45" i="19"/>
  <c r="AK45" i="19"/>
  <c r="AJ45" i="19"/>
  <c r="AI45" i="19"/>
  <c r="AH45" i="19"/>
  <c r="AG45" i="19"/>
  <c r="AF45" i="19"/>
  <c r="AE45" i="19"/>
  <c r="AD45" i="19"/>
  <c r="AS37" i="19"/>
  <c r="AR37" i="19"/>
  <c r="AQ37" i="19"/>
  <c r="AP37" i="19"/>
  <c r="AO37" i="19"/>
  <c r="AN37" i="19"/>
  <c r="AM37" i="19"/>
  <c r="AL37" i="19"/>
  <c r="C37" i="19" s="1"/>
  <c r="AK37" i="19"/>
  <c r="AJ37" i="19"/>
  <c r="AI37" i="19"/>
  <c r="AH37" i="19"/>
  <c r="AG37" i="19"/>
  <c r="AF37" i="19"/>
  <c r="AE37" i="19"/>
  <c r="AD37" i="19"/>
  <c r="AS31" i="19"/>
  <c r="AR31" i="19"/>
  <c r="AQ31" i="19"/>
  <c r="AP31" i="19"/>
  <c r="AO31" i="19"/>
  <c r="AN31" i="19"/>
  <c r="AM31" i="19"/>
  <c r="C31" i="19" s="1"/>
  <c r="AL31" i="19"/>
  <c r="AK31" i="19"/>
  <c r="AJ31" i="19"/>
  <c r="AI31" i="19"/>
  <c r="AH31" i="19"/>
  <c r="AG31" i="19"/>
  <c r="AF31" i="19"/>
  <c r="AE31" i="19"/>
  <c r="AD31" i="19"/>
  <c r="AS30" i="19"/>
  <c r="AR30" i="19"/>
  <c r="AQ30" i="19"/>
  <c r="AP30" i="19"/>
  <c r="AO30" i="19"/>
  <c r="AN30" i="19"/>
  <c r="AM30" i="19"/>
  <c r="AL30" i="19"/>
  <c r="C30" i="19" s="1"/>
  <c r="AK30" i="19"/>
  <c r="AJ30" i="19"/>
  <c r="AI30" i="19"/>
  <c r="AH30" i="19"/>
  <c r="AG30" i="19"/>
  <c r="AF30" i="19"/>
  <c r="AE30" i="19"/>
  <c r="AD30" i="19"/>
  <c r="AS24" i="19"/>
  <c r="AR24" i="19"/>
  <c r="AQ24" i="19"/>
  <c r="AP24" i="19"/>
  <c r="AO24" i="19"/>
  <c r="AN24" i="19"/>
  <c r="AM24" i="19"/>
  <c r="AL24" i="19"/>
  <c r="C24" i="19" s="1"/>
  <c r="AK24" i="19"/>
  <c r="AJ24" i="19"/>
  <c r="AI24" i="19"/>
  <c r="AH24" i="19"/>
  <c r="AG24" i="19"/>
  <c r="AF24" i="19"/>
  <c r="AE24" i="19"/>
  <c r="AD24" i="19"/>
  <c r="AS23" i="19"/>
  <c r="AR23" i="19"/>
  <c r="AQ23" i="19"/>
  <c r="AP23" i="19"/>
  <c r="AO23" i="19"/>
  <c r="AN23" i="19"/>
  <c r="AM23" i="19"/>
  <c r="C23" i="19" s="1"/>
  <c r="AL23" i="19"/>
  <c r="AK23" i="19"/>
  <c r="AJ23" i="19"/>
  <c r="AI23" i="19"/>
  <c r="AH23" i="19"/>
  <c r="AG23" i="19"/>
  <c r="AF23" i="19"/>
  <c r="AE23" i="19"/>
  <c r="AD23" i="19"/>
  <c r="AS21" i="19"/>
  <c r="AR21" i="19"/>
  <c r="AQ21" i="19"/>
  <c r="AP21" i="19"/>
  <c r="AO21" i="19"/>
  <c r="AN21" i="19"/>
  <c r="C21" i="19" s="1"/>
  <c r="AM21" i="19"/>
  <c r="AL21" i="19"/>
  <c r="AK21" i="19"/>
  <c r="AJ21" i="19"/>
  <c r="AI21" i="19"/>
  <c r="AH21" i="19"/>
  <c r="AG21" i="19"/>
  <c r="AF21" i="19"/>
  <c r="AE21" i="19"/>
  <c r="AD21" i="19"/>
  <c r="AS20" i="19"/>
  <c r="AR20" i="19"/>
  <c r="C20" i="19" s="1"/>
  <c r="E131" i="26" s="1"/>
  <c r="J131" i="26" s="1"/>
  <c r="N131" i="26" s="1"/>
  <c r="R131" i="26" s="1"/>
  <c r="V131" i="26" s="1"/>
  <c r="Z131" i="26" s="1"/>
  <c r="AQ20" i="19"/>
  <c r="AP20" i="19"/>
  <c r="AO20" i="19"/>
  <c r="AN20" i="19"/>
  <c r="AM20" i="19"/>
  <c r="AL20" i="19"/>
  <c r="AK20" i="19"/>
  <c r="AJ20" i="19"/>
  <c r="AI20" i="19"/>
  <c r="AH20" i="19"/>
  <c r="AG20" i="19"/>
  <c r="AF20" i="19"/>
  <c r="AE20" i="19"/>
  <c r="AD20" i="19"/>
  <c r="AS15" i="19"/>
  <c r="AR15" i="19"/>
  <c r="AQ15" i="19"/>
  <c r="AP15" i="19"/>
  <c r="AO15" i="19"/>
  <c r="AN15" i="19"/>
  <c r="AM15" i="19"/>
  <c r="AL15" i="19"/>
  <c r="C15" i="19" s="1"/>
  <c r="AK15" i="19"/>
  <c r="AJ15" i="19"/>
  <c r="AI15" i="19"/>
  <c r="AS12" i="19"/>
  <c r="AR12" i="19"/>
  <c r="AQ12" i="19"/>
  <c r="AP12" i="19"/>
  <c r="AO12" i="19"/>
  <c r="AN12" i="19"/>
  <c r="AM12" i="19"/>
  <c r="AL12" i="19"/>
  <c r="C12" i="19" s="1"/>
  <c r="E18" i="28" s="1"/>
  <c r="J18" i="28" s="1"/>
  <c r="N18" i="28" s="1"/>
  <c r="R18" i="28" s="1"/>
  <c r="V18" i="28" s="1"/>
  <c r="Z18" i="28" s="1"/>
  <c r="AK12" i="19"/>
  <c r="AJ12" i="19"/>
  <c r="AI12" i="19"/>
  <c r="AH12" i="19"/>
  <c r="AG12" i="19"/>
  <c r="AF12" i="19"/>
  <c r="AE12" i="19"/>
  <c r="AD12" i="19"/>
  <c r="AS11" i="19"/>
  <c r="AR11" i="19"/>
  <c r="AQ11" i="19"/>
  <c r="AP11" i="19"/>
  <c r="AO11" i="19"/>
  <c r="AN11" i="19"/>
  <c r="AM11" i="19"/>
  <c r="C11" i="19" s="1"/>
  <c r="E28" i="28" s="1"/>
  <c r="J28" i="28" s="1"/>
  <c r="N28" i="28" s="1"/>
  <c r="R28" i="28" s="1"/>
  <c r="V28" i="28" s="1"/>
  <c r="Z28" i="28" s="1"/>
  <c r="AL11" i="19"/>
  <c r="AK11" i="19"/>
  <c r="AJ11" i="19"/>
  <c r="AI11" i="19"/>
  <c r="AH11" i="19"/>
  <c r="AG11" i="19"/>
  <c r="AF11" i="19"/>
  <c r="AE11" i="19"/>
  <c r="AD11" i="19"/>
  <c r="AS10" i="19"/>
  <c r="AR10" i="19"/>
  <c r="AQ10" i="19"/>
  <c r="AP10" i="19"/>
  <c r="AO10" i="19"/>
  <c r="AN10" i="19"/>
  <c r="C10" i="19" s="1"/>
  <c r="E23" i="28" s="1"/>
  <c r="J23" i="28" s="1"/>
  <c r="AM10" i="19"/>
  <c r="AL10" i="19"/>
  <c r="AK10" i="19"/>
  <c r="AJ10" i="19"/>
  <c r="AI10" i="19"/>
  <c r="AH10" i="19"/>
  <c r="AG10" i="19"/>
  <c r="AF10" i="19"/>
  <c r="AE10" i="19"/>
  <c r="AD10" i="19"/>
  <c r="AS9" i="19"/>
  <c r="AR9" i="19"/>
  <c r="C9" i="19" s="1"/>
  <c r="AQ9" i="19"/>
  <c r="AP9" i="19"/>
  <c r="AO9" i="19"/>
  <c r="AN9" i="19"/>
  <c r="AM9" i="19"/>
  <c r="AL9" i="19"/>
  <c r="AK9" i="19"/>
  <c r="AJ9" i="19"/>
  <c r="AI9" i="19"/>
  <c r="AH9" i="19"/>
  <c r="AG9" i="19"/>
  <c r="AF9" i="19"/>
  <c r="AE9" i="19"/>
  <c r="AD9" i="19"/>
  <c r="AS6" i="19"/>
  <c r="AR6" i="19"/>
  <c r="AQ6" i="19"/>
  <c r="AP6" i="19"/>
  <c r="AO6" i="19"/>
  <c r="AN6" i="19"/>
  <c r="AM6" i="19"/>
  <c r="AL6" i="19"/>
  <c r="C6" i="19" s="1"/>
  <c r="E10" i="27" s="1"/>
  <c r="J10" i="27" s="1"/>
  <c r="AK6" i="19"/>
  <c r="AJ6" i="19"/>
  <c r="AH6" i="19"/>
  <c r="AG6" i="19"/>
  <c r="AF6" i="19"/>
  <c r="AE6" i="19"/>
  <c r="AD6" i="19"/>
  <c r="AS5" i="19"/>
  <c r="C5" i="19" s="1"/>
  <c r="E16" i="27" s="1"/>
  <c r="J16" i="27" s="1"/>
  <c r="AR5" i="19"/>
  <c r="AQ5" i="19"/>
  <c r="AP5" i="19"/>
  <c r="AO5" i="19"/>
  <c r="AN5" i="19"/>
  <c r="AM5" i="19"/>
  <c r="AL5" i="19"/>
  <c r="AK5" i="19"/>
  <c r="AJ5" i="19"/>
  <c r="AI5" i="19"/>
  <c r="AH5" i="19"/>
  <c r="AG5" i="19"/>
  <c r="AF5" i="19"/>
  <c r="AE5" i="19"/>
  <c r="AD5" i="19"/>
  <c r="AS4" i="19"/>
  <c r="AR4" i="19"/>
  <c r="AQ4" i="19"/>
  <c r="AP4" i="19"/>
  <c r="AO4" i="19"/>
  <c r="AN4" i="19"/>
  <c r="AM4" i="19"/>
  <c r="AL4" i="19"/>
  <c r="C4" i="19" s="1"/>
  <c r="E14" i="27" s="1"/>
  <c r="J14" i="27" s="1"/>
  <c r="N14" i="27" s="1"/>
  <c r="R14" i="27" s="1"/>
  <c r="V14" i="27" s="1"/>
  <c r="AK4" i="19"/>
  <c r="AJ4" i="19"/>
  <c r="AI4" i="19"/>
  <c r="AH4" i="19"/>
  <c r="AG4" i="19"/>
  <c r="AF4" i="19"/>
  <c r="AE4" i="19"/>
  <c r="AD4" i="19"/>
  <c r="AS3" i="19"/>
  <c r="AR3" i="19"/>
  <c r="AQ3" i="19"/>
  <c r="AP3" i="19"/>
  <c r="AO3" i="19"/>
  <c r="AN3" i="19"/>
  <c r="AM3" i="19"/>
  <c r="C3" i="19" s="1"/>
  <c r="AL3" i="19"/>
  <c r="AK3" i="19"/>
  <c r="AJ3" i="19"/>
  <c r="AI3" i="19"/>
  <c r="AH3" i="19"/>
  <c r="AG3" i="19"/>
  <c r="AF3" i="19"/>
  <c r="AE3" i="19"/>
  <c r="AD3" i="19"/>
  <c r="AS2" i="19"/>
  <c r="AR2" i="19"/>
  <c r="AQ2" i="19"/>
  <c r="AP2" i="19"/>
  <c r="AO2" i="19"/>
  <c r="AN2" i="19"/>
  <c r="AM2" i="19"/>
  <c r="AL2" i="19"/>
  <c r="C2" i="19" s="1"/>
  <c r="E6" i="27" s="1"/>
  <c r="J6" i="27" s="1"/>
  <c r="N6" i="27" s="1"/>
  <c r="R6" i="27" s="1"/>
  <c r="V6" i="27" s="1"/>
  <c r="AK2" i="19"/>
  <c r="AJ2" i="19"/>
  <c r="AI2" i="19"/>
  <c r="AH2" i="19"/>
  <c r="AG2" i="19"/>
  <c r="AF2" i="19"/>
  <c r="AE2" i="19"/>
  <c r="AD2" i="19"/>
  <c r="J4" i="24" l="1"/>
  <c r="K4" i="23"/>
  <c r="O4" i="23" s="1"/>
  <c r="S4" i="23" s="1"/>
  <c r="W4" i="23" s="1"/>
  <c r="L4" i="26"/>
  <c r="P4" i="26" s="1"/>
  <c r="T4" i="26" s="1"/>
  <c r="X4" i="26" s="1"/>
  <c r="K4" i="25"/>
  <c r="O4" i="25" s="1"/>
  <c r="S4" i="25" s="1"/>
  <c r="K4" i="29"/>
  <c r="O4" i="29" s="1"/>
  <c r="S4" i="29" s="1"/>
  <c r="X4" i="28"/>
  <c r="E82" i="26"/>
  <c r="J82" i="26" s="1"/>
  <c r="N82" i="26" s="1"/>
  <c r="R82" i="26" s="1"/>
  <c r="V82" i="26" s="1"/>
  <c r="Z82" i="26" s="1"/>
  <c r="D19" i="24"/>
  <c r="H19" i="24" s="1"/>
  <c r="L19" i="24" s="1"/>
  <c r="K239" i="26"/>
  <c r="L239" i="26" s="1"/>
  <c r="N239" i="26"/>
  <c r="R239" i="26" s="1"/>
  <c r="V239" i="26" s="1"/>
  <c r="Z239" i="26" s="1"/>
  <c r="E26" i="28"/>
  <c r="J26" i="28" s="1"/>
  <c r="N26" i="28" s="1"/>
  <c r="R26" i="28" s="1"/>
  <c r="V26" i="28" s="1"/>
  <c r="Z26" i="28" s="1"/>
  <c r="E124" i="26"/>
  <c r="J124" i="26" s="1"/>
  <c r="N124" i="26" s="1"/>
  <c r="R124" i="26" s="1"/>
  <c r="V124" i="26" s="1"/>
  <c r="Z124" i="26" s="1"/>
  <c r="D39" i="24"/>
  <c r="H39" i="24" s="1"/>
  <c r="L39" i="24" s="1"/>
  <c r="L53" i="22"/>
  <c r="P53" i="22" s="1"/>
  <c r="T53" i="22" s="1"/>
  <c r="I53" i="22"/>
  <c r="J53" i="22" s="1"/>
  <c r="D6" i="24"/>
  <c r="H6" i="24" s="1"/>
  <c r="L6" i="24" s="1"/>
  <c r="E7" i="26"/>
  <c r="J7" i="26" s="1"/>
  <c r="N7" i="26" s="1"/>
  <c r="R7" i="26" s="1"/>
  <c r="V7" i="26" s="1"/>
  <c r="Z7" i="26" s="1"/>
  <c r="E263" i="26"/>
  <c r="J263" i="26" s="1"/>
  <c r="D52" i="24"/>
  <c r="H52" i="24" s="1"/>
  <c r="L52" i="24" s="1"/>
  <c r="E75" i="26"/>
  <c r="J75" i="26" s="1"/>
  <c r="D21" i="24"/>
  <c r="H21" i="24" s="1"/>
  <c r="L21" i="24" s="1"/>
  <c r="E117" i="26"/>
  <c r="J117" i="26" s="1"/>
  <c r="N117" i="26" s="1"/>
  <c r="R117" i="26" s="1"/>
  <c r="V117" i="26" s="1"/>
  <c r="Z117" i="26" s="1"/>
  <c r="D35" i="24"/>
  <c r="H35" i="24" s="1"/>
  <c r="L35" i="24" s="1"/>
  <c r="E108" i="26"/>
  <c r="J108" i="26" s="1"/>
  <c r="D31" i="24"/>
  <c r="H31" i="24" s="1"/>
  <c r="L31" i="24" s="1"/>
  <c r="E89" i="26"/>
  <c r="J89" i="26" s="1"/>
  <c r="D30" i="24"/>
  <c r="H30" i="24" s="1"/>
  <c r="L30" i="24" s="1"/>
  <c r="E177" i="26"/>
  <c r="J177" i="26" s="1"/>
  <c r="N177" i="26" s="1"/>
  <c r="R177" i="26" s="1"/>
  <c r="V177" i="26" s="1"/>
  <c r="Z177" i="26" s="1"/>
  <c r="D41" i="24"/>
  <c r="H41" i="24" s="1"/>
  <c r="L41" i="24" s="1"/>
  <c r="E213" i="26"/>
  <c r="J213" i="26" s="1"/>
  <c r="D47" i="24"/>
  <c r="H47" i="24" s="1"/>
  <c r="L47" i="24" s="1"/>
  <c r="E107" i="26"/>
  <c r="J107" i="26" s="1"/>
  <c r="N107" i="26" s="1"/>
  <c r="R107" i="26" s="1"/>
  <c r="V107" i="26" s="1"/>
  <c r="Z107" i="26" s="1"/>
  <c r="D29" i="24"/>
  <c r="H29" i="24" s="1"/>
  <c r="N172" i="26"/>
  <c r="R172" i="26" s="1"/>
  <c r="V172" i="26" s="1"/>
  <c r="Z172" i="26" s="1"/>
  <c r="K172" i="26"/>
  <c r="L172" i="26" s="1"/>
  <c r="O172" i="26" s="1"/>
  <c r="P172" i="26" s="1"/>
  <c r="S172" i="26" s="1"/>
  <c r="T172" i="26" s="1"/>
  <c r="W172" i="26" s="1"/>
  <c r="X172" i="26" s="1"/>
  <c r="AA172" i="26" s="1"/>
  <c r="AB172" i="26" s="1"/>
  <c r="AE172" i="26" s="1"/>
  <c r="AF172" i="26" s="1"/>
  <c r="N268" i="26"/>
  <c r="R268" i="26" s="1"/>
  <c r="V268" i="26" s="1"/>
  <c r="Z268" i="26" s="1"/>
  <c r="K268" i="26"/>
  <c r="L268" i="26" s="1"/>
  <c r="O268" i="26" s="1"/>
  <c r="P268" i="26" s="1"/>
  <c r="S268" i="26" s="1"/>
  <c r="T268" i="26" s="1"/>
  <c r="W268" i="26" s="1"/>
  <c r="X268" i="26" s="1"/>
  <c r="AA268" i="26" s="1"/>
  <c r="AB268" i="26" s="1"/>
  <c r="AE268" i="26" s="1"/>
  <c r="AF268" i="26" s="1"/>
  <c r="N33" i="26"/>
  <c r="R33" i="26" s="1"/>
  <c r="V33" i="26" s="1"/>
  <c r="Z33" i="26" s="1"/>
  <c r="K33" i="26"/>
  <c r="L33" i="26" s="1"/>
  <c r="N91" i="26"/>
  <c r="R91" i="26" s="1"/>
  <c r="V91" i="26" s="1"/>
  <c r="Z91" i="26" s="1"/>
  <c r="K91" i="26"/>
  <c r="L91" i="26" s="1"/>
  <c r="O91" i="26" s="1"/>
  <c r="P91" i="26" s="1"/>
  <c r="S91" i="26" s="1"/>
  <c r="T91" i="26" s="1"/>
  <c r="W91" i="26" s="1"/>
  <c r="X91" i="26" s="1"/>
  <c r="AA91" i="26" s="1"/>
  <c r="AB91" i="26" s="1"/>
  <c r="AE91" i="26" s="1"/>
  <c r="AF91" i="26" s="1"/>
  <c r="L37" i="22"/>
  <c r="P37" i="22" s="1"/>
  <c r="T37" i="22" s="1"/>
  <c r="I37" i="22"/>
  <c r="J37" i="22" s="1"/>
  <c r="M37" i="22" s="1"/>
  <c r="N37" i="22" s="1"/>
  <c r="Q37" i="22" s="1"/>
  <c r="R37" i="22" s="1"/>
  <c r="U37" i="22" s="1"/>
  <c r="V37" i="22" s="1"/>
  <c r="Y37" i="22" s="1"/>
  <c r="Z37" i="22" s="1"/>
  <c r="M16" i="23"/>
  <c r="Q16" i="23" s="1"/>
  <c r="U16" i="23" s="1"/>
  <c r="Y16" i="23" s="1"/>
  <c r="J16" i="23"/>
  <c r="K16" i="23" s="1"/>
  <c r="N16" i="23" s="1"/>
  <c r="O16" i="23" s="1"/>
  <c r="R16" i="23" s="1"/>
  <c r="S16" i="23" s="1"/>
  <c r="V16" i="23" s="1"/>
  <c r="W16" i="23" s="1"/>
  <c r="Z16" i="23" s="1"/>
  <c r="AA16" i="23" s="1"/>
  <c r="AD16" i="23" s="1"/>
  <c r="AE16" i="23" s="1"/>
  <c r="N171" i="26"/>
  <c r="R171" i="26" s="1"/>
  <c r="V171" i="26" s="1"/>
  <c r="Z171" i="26" s="1"/>
  <c r="K171" i="26"/>
  <c r="L171" i="26" s="1"/>
  <c r="E112" i="26"/>
  <c r="J112" i="26" s="1"/>
  <c r="N112" i="26" s="1"/>
  <c r="R112" i="26" s="1"/>
  <c r="V112" i="26" s="1"/>
  <c r="Z112" i="26" s="1"/>
  <c r="D34" i="24"/>
  <c r="L33" i="22"/>
  <c r="P33" i="22" s="1"/>
  <c r="T33" i="22" s="1"/>
  <c r="I33" i="22"/>
  <c r="J33" i="22" s="1"/>
  <c r="M33" i="22" s="1"/>
  <c r="N33" i="22" s="1"/>
  <c r="Q33" i="22" s="1"/>
  <c r="R33" i="22" s="1"/>
  <c r="U33" i="22" s="1"/>
  <c r="V33" i="22" s="1"/>
  <c r="Y33" i="22" s="1"/>
  <c r="Z33" i="22" s="1"/>
  <c r="I29" i="20"/>
  <c r="J29" i="20" s="1"/>
  <c r="M29" i="20" s="1"/>
  <c r="N29" i="20" s="1"/>
  <c r="Q29" i="20" s="1"/>
  <c r="R29" i="20" s="1"/>
  <c r="U29" i="20" s="1"/>
  <c r="V29" i="20" s="1"/>
  <c r="Y29" i="20" s="1"/>
  <c r="Z29" i="20" s="1"/>
  <c r="AC29" i="20" s="1"/>
  <c r="AD29" i="20" s="1"/>
  <c r="E94" i="26"/>
  <c r="J94" i="26" s="1"/>
  <c r="D27" i="24"/>
  <c r="H27" i="24" s="1"/>
  <c r="L27" i="24" s="1"/>
  <c r="N31" i="28"/>
  <c r="R31" i="28" s="1"/>
  <c r="V31" i="28" s="1"/>
  <c r="Z31" i="28" s="1"/>
  <c r="K31" i="28"/>
  <c r="L31" i="28" s="1"/>
  <c r="O31" i="28" s="1"/>
  <c r="P31" i="28" s="1"/>
  <c r="S31" i="28" s="1"/>
  <c r="T31" i="28" s="1"/>
  <c r="W31" i="28" s="1"/>
  <c r="X31" i="28" s="1"/>
  <c r="AA31" i="28" s="1"/>
  <c r="AB31" i="28" s="1"/>
  <c r="AE31" i="28" s="1"/>
  <c r="AF31" i="28" s="1"/>
  <c r="N15" i="28"/>
  <c r="R15" i="28" s="1"/>
  <c r="V15" i="28" s="1"/>
  <c r="Z15" i="28" s="1"/>
  <c r="K15" i="28"/>
  <c r="L15" i="28" s="1"/>
  <c r="K30" i="28"/>
  <c r="L30" i="28" s="1"/>
  <c r="O30" i="28" s="1"/>
  <c r="P30" i="28" s="1"/>
  <c r="S30" i="28" s="1"/>
  <c r="T30" i="28" s="1"/>
  <c r="W30" i="28" s="1"/>
  <c r="X30" i="28" s="1"/>
  <c r="AA30" i="28" s="1"/>
  <c r="AB30" i="28" s="1"/>
  <c r="AE30" i="28" s="1"/>
  <c r="AF30" i="28" s="1"/>
  <c r="N30" i="28"/>
  <c r="R30" i="28" s="1"/>
  <c r="V30" i="28" s="1"/>
  <c r="Z30" i="28" s="1"/>
  <c r="E15" i="26"/>
  <c r="J15" i="26" s="1"/>
  <c r="N15" i="26" s="1"/>
  <c r="R15" i="26" s="1"/>
  <c r="V15" i="26" s="1"/>
  <c r="Z15" i="26" s="1"/>
  <c r="D9" i="24"/>
  <c r="H9" i="24" s="1"/>
  <c r="L9" i="24" s="1"/>
  <c r="E61" i="26"/>
  <c r="J61" i="26" s="1"/>
  <c r="D18" i="24"/>
  <c r="H18" i="24" s="1"/>
  <c r="L18" i="24" s="1"/>
  <c r="E36" i="26"/>
  <c r="J36" i="26" s="1"/>
  <c r="N36" i="26" s="1"/>
  <c r="R36" i="26" s="1"/>
  <c r="V36" i="26" s="1"/>
  <c r="Z36" i="26" s="1"/>
  <c r="D13" i="24"/>
  <c r="H13" i="24" s="1"/>
  <c r="L13" i="24" s="1"/>
  <c r="E134" i="26"/>
  <c r="J134" i="26" s="1"/>
  <c r="N134" i="26" s="1"/>
  <c r="R134" i="26" s="1"/>
  <c r="V134" i="26" s="1"/>
  <c r="Z134" i="26" s="1"/>
  <c r="D36" i="24"/>
  <c r="H36" i="24" s="1"/>
  <c r="L36" i="24" s="1"/>
  <c r="E200" i="26"/>
  <c r="J200" i="26" s="1"/>
  <c r="D46" i="24"/>
  <c r="H46" i="24" s="1"/>
  <c r="L46" i="24" s="1"/>
  <c r="N198" i="26"/>
  <c r="R198" i="26" s="1"/>
  <c r="V198" i="26" s="1"/>
  <c r="Z198" i="26" s="1"/>
  <c r="K198" i="26"/>
  <c r="L198" i="26" s="1"/>
  <c r="O198" i="26" s="1"/>
  <c r="P198" i="26" s="1"/>
  <c r="S198" i="26" s="1"/>
  <c r="T198" i="26" s="1"/>
  <c r="W198" i="26" s="1"/>
  <c r="X198" i="26" s="1"/>
  <c r="AA198" i="26" s="1"/>
  <c r="AB198" i="26" s="1"/>
  <c r="AE198" i="26" s="1"/>
  <c r="AF198" i="26" s="1"/>
  <c r="E22" i="26"/>
  <c r="J22" i="26" s="1"/>
  <c r="N22" i="26" s="1"/>
  <c r="R22" i="26" s="1"/>
  <c r="V22" i="26" s="1"/>
  <c r="Z22" i="26" s="1"/>
  <c r="D11" i="24"/>
  <c r="H11" i="24" s="1"/>
  <c r="E76" i="26"/>
  <c r="J76" i="26" s="1"/>
  <c r="D22" i="24"/>
  <c r="H22" i="24" s="1"/>
  <c r="L25" i="22"/>
  <c r="P25" i="22" s="1"/>
  <c r="T25" i="22" s="1"/>
  <c r="I25" i="22"/>
  <c r="J25" i="22" s="1"/>
  <c r="M25" i="22" s="1"/>
  <c r="N25" i="22" s="1"/>
  <c r="Q25" i="22" s="1"/>
  <c r="R25" i="22" s="1"/>
  <c r="U25" i="22" s="1"/>
  <c r="V25" i="22" s="1"/>
  <c r="Y25" i="22" s="1"/>
  <c r="Z25" i="22" s="1"/>
  <c r="L21" i="22"/>
  <c r="P21" i="22" s="1"/>
  <c r="T21" i="22" s="1"/>
  <c r="I21" i="22"/>
  <c r="J21" i="22" s="1"/>
  <c r="M21" i="22" s="1"/>
  <c r="N21" i="22" s="1"/>
  <c r="Q21" i="22" s="1"/>
  <c r="R21" i="22" s="1"/>
  <c r="U21" i="22" s="1"/>
  <c r="V21" i="22" s="1"/>
  <c r="Y21" i="22" s="1"/>
  <c r="Z21" i="22" s="1"/>
  <c r="N224" i="26"/>
  <c r="R224" i="26" s="1"/>
  <c r="V224" i="26" s="1"/>
  <c r="Z224" i="26" s="1"/>
  <c r="K224" i="26"/>
  <c r="L224" i="26" s="1"/>
  <c r="N165" i="26"/>
  <c r="R165" i="26" s="1"/>
  <c r="V165" i="26" s="1"/>
  <c r="Z165" i="26" s="1"/>
  <c r="K165" i="26"/>
  <c r="L165" i="26" s="1"/>
  <c r="M7" i="25"/>
  <c r="Q7" i="25" s="1"/>
  <c r="U7" i="25" s="1"/>
  <c r="J7" i="25"/>
  <c r="K7" i="25" s="1"/>
  <c r="N7" i="25" s="1"/>
  <c r="O7" i="25" s="1"/>
  <c r="R7" i="25" s="1"/>
  <c r="S7" i="25" s="1"/>
  <c r="V7" i="25" s="1"/>
  <c r="W7" i="25" s="1"/>
  <c r="Z7" i="25" s="1"/>
  <c r="AA7" i="25" s="1"/>
  <c r="E50" i="26"/>
  <c r="J50" i="26" s="1"/>
  <c r="N50" i="26" s="1"/>
  <c r="R50" i="26" s="1"/>
  <c r="V50" i="26" s="1"/>
  <c r="Z50" i="26" s="1"/>
  <c r="D16" i="24"/>
  <c r="H16" i="24" s="1"/>
  <c r="L16" i="24" s="1"/>
  <c r="D12" i="24"/>
  <c r="H12" i="24" s="1"/>
  <c r="E40" i="26"/>
  <c r="J40" i="26" s="1"/>
  <c r="N40" i="26" s="1"/>
  <c r="R40" i="26" s="1"/>
  <c r="V40" i="26" s="1"/>
  <c r="Z40" i="26" s="1"/>
  <c r="M9" i="23"/>
  <c r="Q9" i="23" s="1"/>
  <c r="U9" i="23" s="1"/>
  <c r="Y9" i="23" s="1"/>
  <c r="J9" i="23"/>
  <c r="K9" i="23" s="1"/>
  <c r="E87" i="26"/>
  <c r="J87" i="26" s="1"/>
  <c r="N87" i="26" s="1"/>
  <c r="R87" i="26" s="1"/>
  <c r="V87" i="26" s="1"/>
  <c r="Z87" i="26" s="1"/>
  <c r="D24" i="24"/>
  <c r="H24" i="24" s="1"/>
  <c r="L24" i="24" s="1"/>
  <c r="E39" i="26"/>
  <c r="J39" i="26" s="1"/>
  <c r="N39" i="26" s="1"/>
  <c r="R39" i="26" s="1"/>
  <c r="V39" i="26" s="1"/>
  <c r="Z39" i="26" s="1"/>
  <c r="D14" i="24"/>
  <c r="H14" i="24" s="1"/>
  <c r="L14" i="24" s="1"/>
  <c r="E46" i="26"/>
  <c r="J46" i="26" s="1"/>
  <c r="N46" i="26" s="1"/>
  <c r="R46" i="26" s="1"/>
  <c r="V46" i="26" s="1"/>
  <c r="Z46" i="26" s="1"/>
  <c r="D15" i="24"/>
  <c r="H15" i="24" s="1"/>
  <c r="L15" i="24" s="1"/>
  <c r="E116" i="26"/>
  <c r="J116" i="26" s="1"/>
  <c r="N116" i="26" s="1"/>
  <c r="R116" i="26" s="1"/>
  <c r="V116" i="26" s="1"/>
  <c r="Z116" i="26" s="1"/>
  <c r="D32" i="24"/>
  <c r="H32" i="24" s="1"/>
  <c r="L32" i="24" s="1"/>
  <c r="N142" i="26"/>
  <c r="R142" i="26" s="1"/>
  <c r="V142" i="26" s="1"/>
  <c r="Z142" i="26" s="1"/>
  <c r="K142" i="26"/>
  <c r="L142" i="26" s="1"/>
  <c r="O142" i="26" s="1"/>
  <c r="P142" i="26" s="1"/>
  <c r="S142" i="26" s="1"/>
  <c r="T142" i="26" s="1"/>
  <c r="W142" i="26" s="1"/>
  <c r="X142" i="26" s="1"/>
  <c r="AA142" i="26" s="1"/>
  <c r="AB142" i="26" s="1"/>
  <c r="AE142" i="26" s="1"/>
  <c r="AF142" i="26" s="1"/>
  <c r="E101" i="26"/>
  <c r="J101" i="26" s="1"/>
  <c r="N101" i="26" s="1"/>
  <c r="R101" i="26" s="1"/>
  <c r="V101" i="26" s="1"/>
  <c r="Z101" i="26" s="1"/>
  <c r="D26" i="24"/>
  <c r="H26" i="24" s="1"/>
  <c r="L26" i="24" s="1"/>
  <c r="N152" i="26"/>
  <c r="R152" i="26" s="1"/>
  <c r="V152" i="26" s="1"/>
  <c r="Z152" i="26" s="1"/>
  <c r="K152" i="26"/>
  <c r="L152" i="26" s="1"/>
  <c r="L14" i="20"/>
  <c r="P14" i="20" s="1"/>
  <c r="T14" i="20" s="1"/>
  <c r="X14" i="20" s="1"/>
  <c r="I14" i="20"/>
  <c r="J14" i="20" s="1"/>
  <c r="M9" i="29"/>
  <c r="Q9" i="29" s="1"/>
  <c r="U9" i="29" s="1"/>
  <c r="J9" i="29"/>
  <c r="K9" i="29" s="1"/>
  <c r="N9" i="29" s="1"/>
  <c r="O9" i="29" s="1"/>
  <c r="R9" i="29" s="1"/>
  <c r="S9" i="29" s="1"/>
  <c r="V9" i="29" s="1"/>
  <c r="W9" i="29" s="1"/>
  <c r="Z9" i="29" s="1"/>
  <c r="AA9" i="29" s="1"/>
  <c r="E140" i="26"/>
  <c r="J140" i="26" s="1"/>
  <c r="N140" i="26" s="1"/>
  <c r="R140" i="26" s="1"/>
  <c r="V140" i="26" s="1"/>
  <c r="Z140" i="26" s="1"/>
  <c r="D40" i="24"/>
  <c r="H40" i="24" s="1"/>
  <c r="L40" i="24" s="1"/>
  <c r="M21" i="25"/>
  <c r="Q21" i="25" s="1"/>
  <c r="U21" i="25" s="1"/>
  <c r="J21" i="25"/>
  <c r="K21" i="25" s="1"/>
  <c r="N7" i="28"/>
  <c r="R7" i="28" s="1"/>
  <c r="V7" i="28" s="1"/>
  <c r="Z7" i="28" s="1"/>
  <c r="K7" i="28"/>
  <c r="L7" i="28" s="1"/>
  <c r="N29" i="26"/>
  <c r="R29" i="26" s="1"/>
  <c r="V29" i="26" s="1"/>
  <c r="Z29" i="26" s="1"/>
  <c r="K29" i="26"/>
  <c r="L29" i="26" s="1"/>
  <c r="O29" i="26" s="1"/>
  <c r="P29" i="26" s="1"/>
  <c r="S29" i="26" s="1"/>
  <c r="T29" i="26" s="1"/>
  <c r="W29" i="26" s="1"/>
  <c r="X29" i="26" s="1"/>
  <c r="AA29" i="26" s="1"/>
  <c r="AB29" i="26" s="1"/>
  <c r="AE29" i="26" s="1"/>
  <c r="AF29" i="26" s="1"/>
  <c r="N27" i="28"/>
  <c r="R27" i="28" s="1"/>
  <c r="V27" i="28" s="1"/>
  <c r="Z27" i="28" s="1"/>
  <c r="K27" i="28"/>
  <c r="L27" i="28" s="1"/>
  <c r="O27" i="28" s="1"/>
  <c r="P27" i="28" s="1"/>
  <c r="S27" i="28" s="1"/>
  <c r="T27" i="28" s="1"/>
  <c r="W27" i="28" s="1"/>
  <c r="X27" i="28" s="1"/>
  <c r="AA27" i="28" s="1"/>
  <c r="AB27" i="28" s="1"/>
  <c r="AE27" i="28" s="1"/>
  <c r="AF27" i="28" s="1"/>
  <c r="J8" i="23"/>
  <c r="K8" i="23" s="1"/>
  <c r="N8" i="23" s="1"/>
  <c r="O8" i="23" s="1"/>
  <c r="R8" i="23" s="1"/>
  <c r="S8" i="23" s="1"/>
  <c r="V8" i="23" s="1"/>
  <c r="W8" i="23" s="1"/>
  <c r="Z8" i="23" s="1"/>
  <c r="AA8" i="23" s="1"/>
  <c r="AD8" i="23" s="1"/>
  <c r="AE8" i="23" s="1"/>
  <c r="M8" i="23"/>
  <c r="Q8" i="23" s="1"/>
  <c r="U8" i="23" s="1"/>
  <c r="Y8" i="23" s="1"/>
  <c r="E44" i="26"/>
  <c r="J44" i="26" s="1"/>
  <c r="N44" i="26" s="1"/>
  <c r="R44" i="26" s="1"/>
  <c r="V44" i="26" s="1"/>
  <c r="Z44" i="26" s="1"/>
  <c r="D20" i="24"/>
  <c r="H20" i="24" s="1"/>
  <c r="L20" i="24" s="1"/>
  <c r="L34" i="22"/>
  <c r="P34" i="22" s="1"/>
  <c r="T34" i="22" s="1"/>
  <c r="I34" i="22"/>
  <c r="J34" i="22" s="1"/>
  <c r="M34" i="22" s="1"/>
  <c r="N34" i="22" s="1"/>
  <c r="Q34" i="22" s="1"/>
  <c r="R34" i="22" s="1"/>
  <c r="U34" i="22" s="1"/>
  <c r="V34" i="22" s="1"/>
  <c r="Y34" i="22" s="1"/>
  <c r="Z34" i="22" s="1"/>
  <c r="N51" i="26"/>
  <c r="R51" i="26" s="1"/>
  <c r="V51" i="26" s="1"/>
  <c r="Z51" i="26" s="1"/>
  <c r="K51" i="26"/>
  <c r="L51" i="26" s="1"/>
  <c r="O51" i="26" s="1"/>
  <c r="P51" i="26" s="1"/>
  <c r="S51" i="26" s="1"/>
  <c r="T51" i="26" s="1"/>
  <c r="W51" i="26" s="1"/>
  <c r="X51" i="26" s="1"/>
  <c r="AA51" i="26" s="1"/>
  <c r="AB51" i="26" s="1"/>
  <c r="AE51" i="26" s="1"/>
  <c r="AF51" i="26" s="1"/>
  <c r="N111" i="26"/>
  <c r="R111" i="26" s="1"/>
  <c r="V111" i="26" s="1"/>
  <c r="Z111" i="26" s="1"/>
  <c r="K111" i="26"/>
  <c r="L111" i="26" s="1"/>
  <c r="N174" i="26"/>
  <c r="R174" i="26" s="1"/>
  <c r="V174" i="26" s="1"/>
  <c r="Z174" i="26" s="1"/>
  <c r="K174" i="26"/>
  <c r="L174" i="26" s="1"/>
  <c r="L15" i="22"/>
  <c r="P15" i="22" s="1"/>
  <c r="T15" i="22" s="1"/>
  <c r="I15" i="22"/>
  <c r="J15" i="22" s="1"/>
  <c r="M15" i="22" s="1"/>
  <c r="N15" i="22" s="1"/>
  <c r="Q15" i="22" s="1"/>
  <c r="R15" i="22" s="1"/>
  <c r="U15" i="22" s="1"/>
  <c r="V15" i="22" s="1"/>
  <c r="Y15" i="22" s="1"/>
  <c r="Z15" i="22" s="1"/>
  <c r="N180" i="26"/>
  <c r="R180" i="26" s="1"/>
  <c r="V180" i="26" s="1"/>
  <c r="Z180" i="26" s="1"/>
  <c r="K180" i="26"/>
  <c r="L180" i="26" s="1"/>
  <c r="O180" i="26" s="1"/>
  <c r="P180" i="26" s="1"/>
  <c r="S180" i="26" s="1"/>
  <c r="T180" i="26" s="1"/>
  <c r="W180" i="26" s="1"/>
  <c r="X180" i="26" s="1"/>
  <c r="AA180" i="26" s="1"/>
  <c r="AB180" i="26" s="1"/>
  <c r="AE180" i="26" s="1"/>
  <c r="AF180" i="26" s="1"/>
  <c r="N48" i="26"/>
  <c r="R48" i="26" s="1"/>
  <c r="V48" i="26" s="1"/>
  <c r="Z48" i="26" s="1"/>
  <c r="K48" i="26"/>
  <c r="L48" i="26" s="1"/>
  <c r="N225" i="26"/>
  <c r="R225" i="26" s="1"/>
  <c r="V225" i="26" s="1"/>
  <c r="Z225" i="26" s="1"/>
  <c r="K225" i="26"/>
  <c r="L225" i="26" s="1"/>
  <c r="E228" i="26"/>
  <c r="J228" i="26" s="1"/>
  <c r="N228" i="26" s="1"/>
  <c r="R228" i="26" s="1"/>
  <c r="V228" i="26" s="1"/>
  <c r="Z228" i="26" s="1"/>
  <c r="D51" i="24"/>
  <c r="H51" i="24" s="1"/>
  <c r="L51" i="24" s="1"/>
  <c r="E151" i="26"/>
  <c r="J151" i="26" s="1"/>
  <c r="N151" i="26" s="1"/>
  <c r="R151" i="26" s="1"/>
  <c r="V151" i="26" s="1"/>
  <c r="Z151" i="26" s="1"/>
  <c r="D43" i="24"/>
  <c r="H43" i="24" s="1"/>
  <c r="E265" i="26"/>
  <c r="J265" i="26" s="1"/>
  <c r="D53" i="24"/>
  <c r="H53" i="24" s="1"/>
  <c r="L53" i="24" s="1"/>
  <c r="N16" i="27"/>
  <c r="R16" i="27" s="1"/>
  <c r="V16" i="27" s="1"/>
  <c r="K16" i="27"/>
  <c r="L16" i="27" s="1"/>
  <c r="N10" i="27"/>
  <c r="R10" i="27" s="1"/>
  <c r="V10" i="27" s="1"/>
  <c r="K10" i="27"/>
  <c r="L10" i="27" s="1"/>
  <c r="O10" i="27" s="1"/>
  <c r="P10" i="27" s="1"/>
  <c r="S10" i="27" s="1"/>
  <c r="T10" i="27" s="1"/>
  <c r="W10" i="27" s="1"/>
  <c r="X10" i="27" s="1"/>
  <c r="AA10" i="27" s="1"/>
  <c r="AB10" i="27" s="1"/>
  <c r="N113" i="26"/>
  <c r="R113" i="26" s="1"/>
  <c r="V113" i="26" s="1"/>
  <c r="Z113" i="26" s="1"/>
  <c r="K113" i="26"/>
  <c r="L113" i="26" s="1"/>
  <c r="O113" i="26" s="1"/>
  <c r="P113" i="26" s="1"/>
  <c r="S113" i="26" s="1"/>
  <c r="T113" i="26" s="1"/>
  <c r="W113" i="26" s="1"/>
  <c r="X113" i="26" s="1"/>
  <c r="AA113" i="26" s="1"/>
  <c r="AB113" i="26" s="1"/>
  <c r="AE113" i="26" s="1"/>
  <c r="AF113" i="26" s="1"/>
  <c r="E17" i="26"/>
  <c r="J17" i="26" s="1"/>
  <c r="D10" i="24"/>
  <c r="H10" i="24" s="1"/>
  <c r="L10" i="24" s="1"/>
  <c r="N14" i="28"/>
  <c r="R14" i="28" s="1"/>
  <c r="V14" i="28" s="1"/>
  <c r="Z14" i="28" s="1"/>
  <c r="K14" i="28"/>
  <c r="L14" i="28" s="1"/>
  <c r="N71" i="26"/>
  <c r="R71" i="26" s="1"/>
  <c r="V71" i="26" s="1"/>
  <c r="Z71" i="26" s="1"/>
  <c r="K71" i="26"/>
  <c r="L71" i="26" s="1"/>
  <c r="O71" i="26" s="1"/>
  <c r="P71" i="26" s="1"/>
  <c r="S71" i="26" s="1"/>
  <c r="T71" i="26" s="1"/>
  <c r="W71" i="26" s="1"/>
  <c r="X71" i="26" s="1"/>
  <c r="AA71" i="26" s="1"/>
  <c r="AB71" i="26" s="1"/>
  <c r="AE71" i="26" s="1"/>
  <c r="AF71" i="26" s="1"/>
  <c r="N21" i="26"/>
  <c r="R21" i="26" s="1"/>
  <c r="V21" i="26" s="1"/>
  <c r="Z21" i="26" s="1"/>
  <c r="K21" i="26"/>
  <c r="L21" i="26" s="1"/>
  <c r="O21" i="26" s="1"/>
  <c r="P21" i="26" s="1"/>
  <c r="S21" i="26" s="1"/>
  <c r="T21" i="26" s="1"/>
  <c r="W21" i="26" s="1"/>
  <c r="X21" i="26" s="1"/>
  <c r="AA21" i="26" s="1"/>
  <c r="AB21" i="26" s="1"/>
  <c r="AE21" i="26" s="1"/>
  <c r="AF21" i="26" s="1"/>
  <c r="E264" i="26"/>
  <c r="J264" i="26" s="1"/>
  <c r="N264" i="26" s="1"/>
  <c r="R264" i="26" s="1"/>
  <c r="V264" i="26" s="1"/>
  <c r="Z264" i="26" s="1"/>
  <c r="D54" i="24"/>
  <c r="H54" i="24" s="1"/>
  <c r="L54" i="24" s="1"/>
  <c r="N102" i="26"/>
  <c r="R102" i="26" s="1"/>
  <c r="V102" i="26" s="1"/>
  <c r="Z102" i="26" s="1"/>
  <c r="K102" i="26"/>
  <c r="L102" i="26" s="1"/>
  <c r="E132" i="26"/>
  <c r="J132" i="26" s="1"/>
  <c r="N132" i="26" s="1"/>
  <c r="R132" i="26" s="1"/>
  <c r="V132" i="26" s="1"/>
  <c r="Z132" i="26" s="1"/>
  <c r="D37" i="24"/>
  <c r="H37" i="24" s="1"/>
  <c r="L37" i="24" s="1"/>
  <c r="N220" i="26"/>
  <c r="R220" i="26" s="1"/>
  <c r="V220" i="26" s="1"/>
  <c r="Z220" i="26" s="1"/>
  <c r="K220" i="26"/>
  <c r="L220" i="26" s="1"/>
  <c r="O220" i="26" s="1"/>
  <c r="P220" i="26" s="1"/>
  <c r="S220" i="26" s="1"/>
  <c r="T220" i="26" s="1"/>
  <c r="W220" i="26" s="1"/>
  <c r="X220" i="26" s="1"/>
  <c r="AA220" i="26" s="1"/>
  <c r="AB220" i="26" s="1"/>
  <c r="AE220" i="26" s="1"/>
  <c r="AF220" i="26" s="1"/>
  <c r="E292" i="26"/>
  <c r="J292" i="26" s="1"/>
  <c r="D55" i="24"/>
  <c r="H55" i="24" s="1"/>
  <c r="L55" i="24" s="1"/>
  <c r="N208" i="26"/>
  <c r="R208" i="26" s="1"/>
  <c r="V208" i="26" s="1"/>
  <c r="Z208" i="26" s="1"/>
  <c r="K208" i="26"/>
  <c r="L208" i="26" s="1"/>
  <c r="E194" i="26"/>
  <c r="J194" i="26" s="1"/>
  <c r="N194" i="26" s="1"/>
  <c r="R194" i="26" s="1"/>
  <c r="V194" i="26" s="1"/>
  <c r="Z194" i="26" s="1"/>
  <c r="D45" i="24"/>
  <c r="H45" i="24" s="1"/>
  <c r="L45" i="24" s="1"/>
  <c r="M27" i="23"/>
  <c r="Q27" i="23" s="1"/>
  <c r="U27" i="23" s="1"/>
  <c r="Y27" i="23" s="1"/>
  <c r="J27" i="23"/>
  <c r="K27" i="23" s="1"/>
  <c r="N27" i="23" s="1"/>
  <c r="O27" i="23" s="1"/>
  <c r="R27" i="23" s="1"/>
  <c r="S27" i="23" s="1"/>
  <c r="V27" i="23" s="1"/>
  <c r="W27" i="23" s="1"/>
  <c r="Z27" i="23" s="1"/>
  <c r="AA27" i="23" s="1"/>
  <c r="AD27" i="23" s="1"/>
  <c r="AE27" i="23" s="1"/>
  <c r="I11" i="20"/>
  <c r="J11" i="20" s="1"/>
  <c r="M11" i="20" s="1"/>
  <c r="N11" i="20" s="1"/>
  <c r="Q11" i="20" s="1"/>
  <c r="R11" i="20" s="1"/>
  <c r="U11" i="20" s="1"/>
  <c r="V11" i="20" s="1"/>
  <c r="Y11" i="20" s="1"/>
  <c r="Z11" i="20" s="1"/>
  <c r="AC11" i="20" s="1"/>
  <c r="AD11" i="20" s="1"/>
  <c r="L7" i="21"/>
  <c r="P7" i="21" s="1"/>
  <c r="T7" i="21" s="1"/>
  <c r="I7" i="21"/>
  <c r="J7" i="21" s="1"/>
  <c r="M7" i="21" s="1"/>
  <c r="N7" i="21" s="1"/>
  <c r="Q7" i="21" s="1"/>
  <c r="R7" i="21" s="1"/>
  <c r="U7" i="21" s="1"/>
  <c r="V7" i="21" s="1"/>
  <c r="Y7" i="21" s="1"/>
  <c r="Z7" i="21" s="1"/>
  <c r="E223" i="26"/>
  <c r="J223" i="26" s="1"/>
  <c r="N223" i="26" s="1"/>
  <c r="R223" i="26" s="1"/>
  <c r="V223" i="26" s="1"/>
  <c r="Z223" i="26" s="1"/>
  <c r="D48" i="24"/>
  <c r="H48" i="24" s="1"/>
  <c r="L48" i="24" s="1"/>
  <c r="J26" i="27"/>
  <c r="F26" i="27"/>
  <c r="N19" i="28"/>
  <c r="R19" i="28" s="1"/>
  <c r="V19" i="28" s="1"/>
  <c r="Z19" i="28" s="1"/>
  <c r="K19" i="28"/>
  <c r="L19" i="28" s="1"/>
  <c r="E9" i="26"/>
  <c r="J9" i="26" s="1"/>
  <c r="N9" i="26" s="1"/>
  <c r="R9" i="26" s="1"/>
  <c r="V9" i="26" s="1"/>
  <c r="Z9" i="26" s="1"/>
  <c r="D8" i="24"/>
  <c r="H8" i="24" s="1"/>
  <c r="L8" i="24" s="1"/>
  <c r="L26" i="20"/>
  <c r="P26" i="20" s="1"/>
  <c r="T26" i="20" s="1"/>
  <c r="X26" i="20" s="1"/>
  <c r="I26" i="20"/>
  <c r="J26" i="20" s="1"/>
  <c r="M26" i="20" s="1"/>
  <c r="N26" i="20" s="1"/>
  <c r="Q26" i="20" s="1"/>
  <c r="R26" i="20" s="1"/>
  <c r="U26" i="20" s="1"/>
  <c r="V26" i="20" s="1"/>
  <c r="Y26" i="20" s="1"/>
  <c r="Z26" i="20" s="1"/>
  <c r="AC26" i="20" s="1"/>
  <c r="AD26" i="20" s="1"/>
  <c r="E78" i="26"/>
  <c r="J78" i="26" s="1"/>
  <c r="D17" i="24"/>
  <c r="H17" i="24" s="1"/>
  <c r="L17" i="24" s="1"/>
  <c r="N100" i="26"/>
  <c r="R100" i="26" s="1"/>
  <c r="V100" i="26" s="1"/>
  <c r="Z100" i="26" s="1"/>
  <c r="K100" i="26"/>
  <c r="L100" i="26" s="1"/>
  <c r="J18" i="23"/>
  <c r="K18" i="23" s="1"/>
  <c r="M18" i="23"/>
  <c r="Q18" i="23" s="1"/>
  <c r="U18" i="23" s="1"/>
  <c r="Y18" i="23" s="1"/>
  <c r="N197" i="26"/>
  <c r="R197" i="26" s="1"/>
  <c r="V197" i="26" s="1"/>
  <c r="Z197" i="26" s="1"/>
  <c r="K197" i="26"/>
  <c r="L197" i="26" s="1"/>
  <c r="O197" i="26" s="1"/>
  <c r="P197" i="26" s="1"/>
  <c r="S197" i="26" s="1"/>
  <c r="T197" i="26" s="1"/>
  <c r="W197" i="26" s="1"/>
  <c r="X197" i="26" s="1"/>
  <c r="AA197" i="26" s="1"/>
  <c r="AB197" i="26" s="1"/>
  <c r="AE197" i="26" s="1"/>
  <c r="AF197" i="26" s="1"/>
  <c r="N244" i="26"/>
  <c r="R244" i="26" s="1"/>
  <c r="V244" i="26" s="1"/>
  <c r="Z244" i="26" s="1"/>
  <c r="K244" i="26"/>
  <c r="L244" i="26" s="1"/>
  <c r="N243" i="26"/>
  <c r="R243" i="26" s="1"/>
  <c r="V243" i="26" s="1"/>
  <c r="Z243" i="26" s="1"/>
  <c r="K243" i="26"/>
  <c r="L243" i="26" s="1"/>
  <c r="N236" i="26"/>
  <c r="R236" i="26" s="1"/>
  <c r="V236" i="26" s="1"/>
  <c r="Z236" i="26" s="1"/>
  <c r="K236" i="26"/>
  <c r="L236" i="26" s="1"/>
  <c r="O236" i="26" s="1"/>
  <c r="P236" i="26" s="1"/>
  <c r="S236" i="26" s="1"/>
  <c r="T236" i="26" s="1"/>
  <c r="W236" i="26" s="1"/>
  <c r="X236" i="26" s="1"/>
  <c r="AA236" i="26" s="1"/>
  <c r="AB236" i="26" s="1"/>
  <c r="AE236" i="26" s="1"/>
  <c r="AF236" i="26" s="1"/>
  <c r="L41" i="22"/>
  <c r="P41" i="22" s="1"/>
  <c r="T41" i="22" s="1"/>
  <c r="I41" i="22"/>
  <c r="J41" i="22" s="1"/>
  <c r="M41" i="22" s="1"/>
  <c r="N41" i="22" s="1"/>
  <c r="Q41" i="22" s="1"/>
  <c r="R41" i="22" s="1"/>
  <c r="U41" i="22" s="1"/>
  <c r="V41" i="22" s="1"/>
  <c r="Y41" i="22" s="1"/>
  <c r="Z41" i="22" s="1"/>
  <c r="L30" i="22"/>
  <c r="P30" i="22" s="1"/>
  <c r="T30" i="22" s="1"/>
  <c r="I30" i="22"/>
  <c r="J30" i="22" s="1"/>
  <c r="L50" i="22"/>
  <c r="P50" i="22" s="1"/>
  <c r="T50" i="22" s="1"/>
  <c r="I50" i="22"/>
  <c r="J50" i="22" s="1"/>
  <c r="N123" i="26"/>
  <c r="R123" i="26" s="1"/>
  <c r="V123" i="26" s="1"/>
  <c r="Z123" i="26" s="1"/>
  <c r="K123" i="26"/>
  <c r="L123" i="26" s="1"/>
  <c r="O123" i="26" s="1"/>
  <c r="P123" i="26" s="1"/>
  <c r="S123" i="26" s="1"/>
  <c r="T123" i="26" s="1"/>
  <c r="W123" i="26" s="1"/>
  <c r="X123" i="26" s="1"/>
  <c r="AA123" i="26" s="1"/>
  <c r="AB123" i="26" s="1"/>
  <c r="AE123" i="26" s="1"/>
  <c r="AF123" i="26" s="1"/>
  <c r="N241" i="26"/>
  <c r="R241" i="26" s="1"/>
  <c r="V241" i="26" s="1"/>
  <c r="Z241" i="26" s="1"/>
  <c r="K241" i="26"/>
  <c r="L241" i="26" s="1"/>
  <c r="O241" i="26" s="1"/>
  <c r="P241" i="26" s="1"/>
  <c r="S241" i="26" s="1"/>
  <c r="T241" i="26" s="1"/>
  <c r="W241" i="26" s="1"/>
  <c r="X241" i="26" s="1"/>
  <c r="AA241" i="26" s="1"/>
  <c r="AB241" i="26" s="1"/>
  <c r="AE241" i="26" s="1"/>
  <c r="AF241" i="26" s="1"/>
  <c r="J27" i="27"/>
  <c r="N27" i="27" s="1"/>
  <c r="R27" i="27" s="1"/>
  <c r="V27" i="27" s="1"/>
  <c r="F27" i="27"/>
  <c r="E85" i="26"/>
  <c r="J85" i="26" s="1"/>
  <c r="N85" i="26" s="1"/>
  <c r="R85" i="26" s="1"/>
  <c r="V85" i="26" s="1"/>
  <c r="Z85" i="26" s="1"/>
  <c r="D28" i="24"/>
  <c r="H28" i="24" s="1"/>
  <c r="L28" i="24" s="1"/>
  <c r="F25" i="27"/>
  <c r="J25" i="27"/>
  <c r="N23" i="28"/>
  <c r="R23" i="28" s="1"/>
  <c r="V23" i="28" s="1"/>
  <c r="Z23" i="28" s="1"/>
  <c r="K23" i="28"/>
  <c r="L23" i="28" s="1"/>
  <c r="O23" i="28" s="1"/>
  <c r="P23" i="28" s="1"/>
  <c r="S23" i="28" s="1"/>
  <c r="T23" i="28" s="1"/>
  <c r="W23" i="28" s="1"/>
  <c r="X23" i="28" s="1"/>
  <c r="AA23" i="28" s="1"/>
  <c r="AB23" i="28" s="1"/>
  <c r="AE23" i="28" s="1"/>
  <c r="AF23" i="28" s="1"/>
  <c r="N32" i="28"/>
  <c r="R32" i="28" s="1"/>
  <c r="V32" i="28" s="1"/>
  <c r="Z32" i="28" s="1"/>
  <c r="K32" i="28"/>
  <c r="L32" i="28" s="1"/>
  <c r="N43" i="26"/>
  <c r="R43" i="26" s="1"/>
  <c r="V43" i="26" s="1"/>
  <c r="Z43" i="26" s="1"/>
  <c r="K43" i="26"/>
  <c r="L43" i="26" s="1"/>
  <c r="K22" i="28"/>
  <c r="L22" i="28" s="1"/>
  <c r="N22" i="28"/>
  <c r="R22" i="28" s="1"/>
  <c r="V22" i="28" s="1"/>
  <c r="Z22" i="28" s="1"/>
  <c r="E10" i="26"/>
  <c r="J10" i="26" s="1"/>
  <c r="N10" i="26" s="1"/>
  <c r="R10" i="26" s="1"/>
  <c r="V10" i="26" s="1"/>
  <c r="Z10" i="26" s="1"/>
  <c r="D7" i="24"/>
  <c r="H7" i="24" s="1"/>
  <c r="L11" i="21"/>
  <c r="P11" i="21" s="1"/>
  <c r="T11" i="21" s="1"/>
  <c r="I11" i="21"/>
  <c r="J11" i="21" s="1"/>
  <c r="J15" i="23"/>
  <c r="K15" i="23" s="1"/>
  <c r="N15" i="23" s="1"/>
  <c r="O15" i="23" s="1"/>
  <c r="R15" i="23" s="1"/>
  <c r="S15" i="23" s="1"/>
  <c r="V15" i="23" s="1"/>
  <c r="W15" i="23" s="1"/>
  <c r="Z15" i="23" s="1"/>
  <c r="AA15" i="23" s="1"/>
  <c r="AD15" i="23" s="1"/>
  <c r="AE15" i="23" s="1"/>
  <c r="M15" i="23"/>
  <c r="Q15" i="23" s="1"/>
  <c r="U15" i="23" s="1"/>
  <c r="Y15" i="23" s="1"/>
  <c r="N202" i="26"/>
  <c r="R202" i="26" s="1"/>
  <c r="V202" i="26" s="1"/>
  <c r="Z202" i="26" s="1"/>
  <c r="K202" i="26"/>
  <c r="L202" i="26" s="1"/>
  <c r="O202" i="26" s="1"/>
  <c r="P202" i="26" s="1"/>
  <c r="S202" i="26" s="1"/>
  <c r="T202" i="26" s="1"/>
  <c r="W202" i="26" s="1"/>
  <c r="X202" i="26" s="1"/>
  <c r="AA202" i="26" s="1"/>
  <c r="AB202" i="26" s="1"/>
  <c r="AE202" i="26" s="1"/>
  <c r="AF202" i="26" s="1"/>
  <c r="N155" i="26"/>
  <c r="R155" i="26" s="1"/>
  <c r="V155" i="26" s="1"/>
  <c r="Z155" i="26" s="1"/>
  <c r="K155" i="26"/>
  <c r="L155" i="26" s="1"/>
  <c r="O155" i="26" s="1"/>
  <c r="P155" i="26" s="1"/>
  <c r="S155" i="26" s="1"/>
  <c r="T155" i="26" s="1"/>
  <c r="W155" i="26" s="1"/>
  <c r="X155" i="26" s="1"/>
  <c r="AA155" i="26" s="1"/>
  <c r="AB155" i="26" s="1"/>
  <c r="AE155" i="26" s="1"/>
  <c r="AF155" i="26" s="1"/>
  <c r="L18" i="22"/>
  <c r="P18" i="22" s="1"/>
  <c r="T18" i="22" s="1"/>
  <c r="I18" i="22"/>
  <c r="J18" i="22" s="1"/>
  <c r="E103" i="26"/>
  <c r="J103" i="26" s="1"/>
  <c r="N103" i="26" s="1"/>
  <c r="R103" i="26" s="1"/>
  <c r="V103" i="26" s="1"/>
  <c r="Z103" i="26" s="1"/>
  <c r="D33" i="24"/>
  <c r="H33" i="24" s="1"/>
  <c r="L33" i="24" s="1"/>
  <c r="N25" i="26"/>
  <c r="R25" i="26" s="1"/>
  <c r="V25" i="26" s="1"/>
  <c r="Z25" i="26" s="1"/>
  <c r="K25" i="26"/>
  <c r="L25" i="26" s="1"/>
  <c r="O25" i="26" s="1"/>
  <c r="P25" i="26" s="1"/>
  <c r="S25" i="26" s="1"/>
  <c r="T25" i="26" s="1"/>
  <c r="W25" i="26" s="1"/>
  <c r="X25" i="26" s="1"/>
  <c r="AA25" i="26" s="1"/>
  <c r="AB25" i="26" s="1"/>
  <c r="AE25" i="26" s="1"/>
  <c r="AF25" i="26" s="1"/>
  <c r="K290" i="26"/>
  <c r="L290" i="26" s="1"/>
  <c r="N290" i="26"/>
  <c r="R290" i="26" s="1"/>
  <c r="V290" i="26" s="1"/>
  <c r="Z290" i="26" s="1"/>
  <c r="L57" i="22"/>
  <c r="P57" i="22" s="1"/>
  <c r="T57" i="22" s="1"/>
  <c r="I57" i="22"/>
  <c r="J57" i="22" s="1"/>
  <c r="E183" i="26"/>
  <c r="J183" i="26" s="1"/>
  <c r="N183" i="26" s="1"/>
  <c r="R183" i="26" s="1"/>
  <c r="V183" i="26" s="1"/>
  <c r="Z183" i="26" s="1"/>
  <c r="D42" i="24"/>
  <c r="H42" i="24" s="1"/>
  <c r="L42" i="24" s="1"/>
  <c r="J26" i="23"/>
  <c r="K26" i="23" s="1"/>
  <c r="M26" i="23"/>
  <c r="Q26" i="23" s="1"/>
  <c r="U26" i="23" s="1"/>
  <c r="Y26" i="23" s="1"/>
  <c r="I21" i="20"/>
  <c r="J21" i="20" s="1"/>
  <c r="M21" i="20" s="1"/>
  <c r="N21" i="20" s="1"/>
  <c r="Q21" i="20" s="1"/>
  <c r="R21" i="20" s="1"/>
  <c r="U21" i="20" s="1"/>
  <c r="V21" i="20" s="1"/>
  <c r="Y21" i="20" s="1"/>
  <c r="Z21" i="20" s="1"/>
  <c r="AC21" i="20" s="1"/>
  <c r="AD21" i="20" s="1"/>
  <c r="I23" i="20"/>
  <c r="J23" i="20" s="1"/>
  <c r="M23" i="20" s="1"/>
  <c r="N23" i="20" s="1"/>
  <c r="Q23" i="20" s="1"/>
  <c r="R23" i="20" s="1"/>
  <c r="U23" i="20" s="1"/>
  <c r="V23" i="20" s="1"/>
  <c r="Y23" i="20" s="1"/>
  <c r="Z23" i="20" s="1"/>
  <c r="AC23" i="20" s="1"/>
  <c r="AD23" i="20" s="1"/>
  <c r="I13" i="21"/>
  <c r="J13" i="21" s="1"/>
  <c r="M13" i="21" s="1"/>
  <c r="N13" i="21" s="1"/>
  <c r="Q13" i="21" s="1"/>
  <c r="R13" i="21" s="1"/>
  <c r="U13" i="21" s="1"/>
  <c r="V13" i="21" s="1"/>
  <c r="Y13" i="21" s="1"/>
  <c r="Z13" i="21" s="1"/>
  <c r="I15" i="21"/>
  <c r="J15" i="21" s="1"/>
  <c r="M15" i="21" s="1"/>
  <c r="N15" i="21" s="1"/>
  <c r="Q15" i="21" s="1"/>
  <c r="R15" i="21" s="1"/>
  <c r="U15" i="21" s="1"/>
  <c r="V15" i="21" s="1"/>
  <c r="Y15" i="21" s="1"/>
  <c r="Z15" i="21" s="1"/>
  <c r="I16" i="21"/>
  <c r="J16" i="21" s="1"/>
  <c r="M16" i="21" s="1"/>
  <c r="N16" i="21" s="1"/>
  <c r="Q16" i="21" s="1"/>
  <c r="R16" i="21" s="1"/>
  <c r="U16" i="21" s="1"/>
  <c r="V16" i="21" s="1"/>
  <c r="Y16" i="21" s="1"/>
  <c r="Z16" i="21" s="1"/>
  <c r="I17" i="22"/>
  <c r="J17" i="22" s="1"/>
  <c r="M17" i="22" s="1"/>
  <c r="N17" i="22" s="1"/>
  <c r="Q17" i="22" s="1"/>
  <c r="R17" i="22" s="1"/>
  <c r="U17" i="22" s="1"/>
  <c r="V17" i="22" s="1"/>
  <c r="Y17" i="22" s="1"/>
  <c r="Z17" i="22" s="1"/>
  <c r="I45" i="22"/>
  <c r="J45" i="22" s="1"/>
  <c r="M45" i="22" s="1"/>
  <c r="N45" i="22" s="1"/>
  <c r="Q45" i="22" s="1"/>
  <c r="R45" i="22" s="1"/>
  <c r="U45" i="22" s="1"/>
  <c r="V45" i="22" s="1"/>
  <c r="Y45" i="22" s="1"/>
  <c r="Z45" i="22" s="1"/>
  <c r="J10" i="23"/>
  <c r="K10" i="23" s="1"/>
  <c r="N10" i="23" s="1"/>
  <c r="O10" i="23" s="1"/>
  <c r="R10" i="23" s="1"/>
  <c r="S10" i="23" s="1"/>
  <c r="V10" i="23" s="1"/>
  <c r="W10" i="23" s="1"/>
  <c r="Z10" i="23" s="1"/>
  <c r="AA10" i="23" s="1"/>
  <c r="AD10" i="23" s="1"/>
  <c r="AE10" i="23" s="1"/>
  <c r="I32" i="24"/>
  <c r="N283" i="26"/>
  <c r="R283" i="26" s="1"/>
  <c r="V283" i="26" s="1"/>
  <c r="Z283" i="26" s="1"/>
  <c r="K283" i="26"/>
  <c r="L283" i="26" s="1"/>
  <c r="O283" i="26" s="1"/>
  <c r="P283" i="26" s="1"/>
  <c r="S283" i="26" s="1"/>
  <c r="T283" i="26" s="1"/>
  <c r="W283" i="26" s="1"/>
  <c r="X283" i="26" s="1"/>
  <c r="AA283" i="26" s="1"/>
  <c r="N8" i="26"/>
  <c r="R8" i="26" s="1"/>
  <c r="V8" i="26" s="1"/>
  <c r="Z8" i="26" s="1"/>
  <c r="K8" i="26"/>
  <c r="L8" i="26" s="1"/>
  <c r="O8" i="26" s="1"/>
  <c r="P8" i="26" s="1"/>
  <c r="S8" i="26" s="1"/>
  <c r="T8" i="26" s="1"/>
  <c r="W8" i="26" s="1"/>
  <c r="X8" i="26" s="1"/>
  <c r="AA8" i="26" s="1"/>
  <c r="AB8" i="26" s="1"/>
  <c r="AE8" i="26" s="1"/>
  <c r="AF8" i="26" s="1"/>
  <c r="N169" i="26"/>
  <c r="R169" i="26" s="1"/>
  <c r="V169" i="26" s="1"/>
  <c r="Z169" i="26" s="1"/>
  <c r="K169" i="26"/>
  <c r="L169" i="26" s="1"/>
  <c r="M18" i="25"/>
  <c r="Q18" i="25" s="1"/>
  <c r="U18" i="25" s="1"/>
  <c r="J18" i="25"/>
  <c r="K18" i="25" s="1"/>
  <c r="M6" i="23"/>
  <c r="Q6" i="23" s="1"/>
  <c r="U6" i="23" s="1"/>
  <c r="Y6" i="23" s="1"/>
  <c r="J6" i="23"/>
  <c r="K6" i="23" s="1"/>
  <c r="N6" i="23" s="1"/>
  <c r="O6" i="23" s="1"/>
  <c r="R6" i="23" s="1"/>
  <c r="S6" i="23" s="1"/>
  <c r="V6" i="23" s="1"/>
  <c r="W6" i="23" s="1"/>
  <c r="Z6" i="23" s="1"/>
  <c r="AA6" i="23" s="1"/>
  <c r="AD6" i="23" s="1"/>
  <c r="AE6" i="23" s="1"/>
  <c r="C707" i="19"/>
  <c r="E256" i="26" s="1"/>
  <c r="J256" i="26" s="1"/>
  <c r="N256" i="26" s="1"/>
  <c r="R256" i="26" s="1"/>
  <c r="V256" i="26" s="1"/>
  <c r="Z256" i="26" s="1"/>
  <c r="E227" i="26"/>
  <c r="J227" i="26" s="1"/>
  <c r="N227" i="26" s="1"/>
  <c r="R227" i="26" s="1"/>
  <c r="V227" i="26" s="1"/>
  <c r="Z227" i="26" s="1"/>
  <c r="D50" i="24"/>
  <c r="H50" i="24" s="1"/>
  <c r="L50" i="24" s="1"/>
  <c r="N37" i="26"/>
  <c r="R37" i="26" s="1"/>
  <c r="V37" i="26" s="1"/>
  <c r="Z37" i="26" s="1"/>
  <c r="K37" i="26"/>
  <c r="L37" i="26" s="1"/>
  <c r="O37" i="26" s="1"/>
  <c r="P37" i="26" s="1"/>
  <c r="S37" i="26" s="1"/>
  <c r="T37" i="26" s="1"/>
  <c r="W37" i="26" s="1"/>
  <c r="X37" i="26" s="1"/>
  <c r="AA37" i="26" s="1"/>
  <c r="AB37" i="26" s="1"/>
  <c r="AE37" i="26" s="1"/>
  <c r="AF37" i="26" s="1"/>
  <c r="I6" i="21"/>
  <c r="J6" i="21" s="1"/>
  <c r="M6" i="21" s="1"/>
  <c r="N6" i="21" s="1"/>
  <c r="Q6" i="21" s="1"/>
  <c r="R6" i="21" s="1"/>
  <c r="U6" i="21" s="1"/>
  <c r="V6" i="21" s="1"/>
  <c r="Y6" i="21" s="1"/>
  <c r="Z6" i="21" s="1"/>
  <c r="I12" i="21"/>
  <c r="J12" i="21" s="1"/>
  <c r="M12" i="21" s="1"/>
  <c r="N12" i="21" s="1"/>
  <c r="Q12" i="21" s="1"/>
  <c r="R12" i="21" s="1"/>
  <c r="U12" i="21" s="1"/>
  <c r="V12" i="21" s="1"/>
  <c r="Y12" i="21" s="1"/>
  <c r="Z12" i="21" s="1"/>
  <c r="I14" i="21"/>
  <c r="J14" i="21" s="1"/>
  <c r="M14" i="21" s="1"/>
  <c r="N14" i="21" s="1"/>
  <c r="Q14" i="21" s="1"/>
  <c r="R14" i="21" s="1"/>
  <c r="U14" i="21" s="1"/>
  <c r="V14" i="21" s="1"/>
  <c r="Y14" i="21" s="1"/>
  <c r="Z14" i="21" s="1"/>
  <c r="I19" i="21"/>
  <c r="J19" i="21" s="1"/>
  <c r="M19" i="21" s="1"/>
  <c r="N19" i="21" s="1"/>
  <c r="Q19" i="21" s="1"/>
  <c r="R19" i="21" s="1"/>
  <c r="U19" i="21" s="1"/>
  <c r="V19" i="21" s="1"/>
  <c r="Y19" i="21" s="1"/>
  <c r="Z19" i="21" s="1"/>
  <c r="I20" i="21"/>
  <c r="J20" i="21" s="1"/>
  <c r="M20" i="21" s="1"/>
  <c r="N20" i="21" s="1"/>
  <c r="Q20" i="21" s="1"/>
  <c r="R20" i="21" s="1"/>
  <c r="U20" i="21" s="1"/>
  <c r="V20" i="21" s="1"/>
  <c r="Y20" i="21" s="1"/>
  <c r="Z20" i="21" s="1"/>
  <c r="I6" i="22"/>
  <c r="J6" i="22" s="1"/>
  <c r="M6" i="22" s="1"/>
  <c r="N6" i="22" s="1"/>
  <c r="Q6" i="22" s="1"/>
  <c r="R6" i="22" s="1"/>
  <c r="U6" i="22" s="1"/>
  <c r="V6" i="22" s="1"/>
  <c r="Y6" i="22" s="1"/>
  <c r="Z6" i="22" s="1"/>
  <c r="I12" i="22"/>
  <c r="J12" i="22" s="1"/>
  <c r="M12" i="22" s="1"/>
  <c r="N12" i="22" s="1"/>
  <c r="Q12" i="22" s="1"/>
  <c r="R12" i="22" s="1"/>
  <c r="U12" i="22" s="1"/>
  <c r="V12" i="22" s="1"/>
  <c r="Y12" i="22" s="1"/>
  <c r="Z12" i="22" s="1"/>
  <c r="I13" i="22"/>
  <c r="J13" i="22" s="1"/>
  <c r="M13" i="22" s="1"/>
  <c r="N13" i="22" s="1"/>
  <c r="Q13" i="22" s="1"/>
  <c r="R13" i="22" s="1"/>
  <c r="U13" i="22" s="1"/>
  <c r="V13" i="22" s="1"/>
  <c r="Y13" i="22" s="1"/>
  <c r="Z13" i="22" s="1"/>
  <c r="I14" i="22"/>
  <c r="J14" i="22" s="1"/>
  <c r="M14" i="22" s="1"/>
  <c r="N14" i="22" s="1"/>
  <c r="Q14" i="22" s="1"/>
  <c r="R14" i="22" s="1"/>
  <c r="U14" i="22" s="1"/>
  <c r="V14" i="22" s="1"/>
  <c r="Y14" i="22" s="1"/>
  <c r="Z14" i="22" s="1"/>
  <c r="I54" i="22"/>
  <c r="J54" i="22" s="1"/>
  <c r="M54" i="22" s="1"/>
  <c r="N54" i="22" s="1"/>
  <c r="Q54" i="22" s="1"/>
  <c r="R54" i="22" s="1"/>
  <c r="U54" i="22" s="1"/>
  <c r="V54" i="22" s="1"/>
  <c r="Y54" i="22" s="1"/>
  <c r="Z54" i="22" s="1"/>
  <c r="I46" i="24"/>
  <c r="E146" i="26"/>
  <c r="J146" i="26" s="1"/>
  <c r="N146" i="26" s="1"/>
  <c r="R146" i="26" s="1"/>
  <c r="V146" i="26" s="1"/>
  <c r="Z146" i="26" s="1"/>
  <c r="D38" i="24"/>
  <c r="H38" i="24" s="1"/>
  <c r="L38" i="24" s="1"/>
  <c r="E63" i="26"/>
  <c r="J63" i="26" s="1"/>
  <c r="N63" i="26" s="1"/>
  <c r="R63" i="26" s="1"/>
  <c r="V63" i="26" s="1"/>
  <c r="Z63" i="26" s="1"/>
  <c r="D23" i="24"/>
  <c r="H23" i="24" s="1"/>
  <c r="L23" i="24" s="1"/>
  <c r="C708" i="19"/>
  <c r="C730" i="19"/>
  <c r="D43" i="22" s="1"/>
  <c r="H43" i="22" s="1"/>
  <c r="L43" i="22" s="1"/>
  <c r="P43" i="22" s="1"/>
  <c r="T43" i="22" s="1"/>
  <c r="N168" i="26"/>
  <c r="R168" i="26" s="1"/>
  <c r="V168" i="26" s="1"/>
  <c r="Z168" i="26" s="1"/>
  <c r="K168" i="26"/>
  <c r="L168" i="26" s="1"/>
  <c r="O168" i="26" s="1"/>
  <c r="P168" i="26" s="1"/>
  <c r="S168" i="26" s="1"/>
  <c r="T168" i="26" s="1"/>
  <c r="W168" i="26" s="1"/>
  <c r="X168" i="26" s="1"/>
  <c r="AA168" i="26" s="1"/>
  <c r="AB168" i="26" s="1"/>
  <c r="AE168" i="26" s="1"/>
  <c r="AF168" i="26" s="1"/>
  <c r="C762" i="19"/>
  <c r="D17" i="23" s="1"/>
  <c r="I17" i="23" s="1"/>
  <c r="M17" i="23" s="1"/>
  <c r="Q17" i="23" s="1"/>
  <c r="U17" i="23" s="1"/>
  <c r="Y17" i="23" s="1"/>
  <c r="I9" i="20"/>
  <c r="J9" i="20" s="1"/>
  <c r="M9" i="20" s="1"/>
  <c r="N9" i="20" s="1"/>
  <c r="Q9" i="20" s="1"/>
  <c r="R9" i="20" s="1"/>
  <c r="U9" i="20" s="1"/>
  <c r="V9" i="20" s="1"/>
  <c r="Y9" i="20" s="1"/>
  <c r="Z9" i="20" s="1"/>
  <c r="AC9" i="20" s="1"/>
  <c r="AD9" i="20" s="1"/>
  <c r="I24" i="20"/>
  <c r="J24" i="20" s="1"/>
  <c r="M24" i="20" s="1"/>
  <c r="N24" i="20" s="1"/>
  <c r="Q24" i="20" s="1"/>
  <c r="R24" i="20" s="1"/>
  <c r="U24" i="20" s="1"/>
  <c r="V24" i="20" s="1"/>
  <c r="Y24" i="20" s="1"/>
  <c r="Z24" i="20" s="1"/>
  <c r="AC24" i="20" s="1"/>
  <c r="AD24" i="20" s="1"/>
  <c r="I27" i="20"/>
  <c r="J27" i="20" s="1"/>
  <c r="M27" i="20" s="1"/>
  <c r="N27" i="20" s="1"/>
  <c r="Q27" i="20" s="1"/>
  <c r="R27" i="20" s="1"/>
  <c r="U27" i="20" s="1"/>
  <c r="V27" i="20" s="1"/>
  <c r="Y27" i="20" s="1"/>
  <c r="Z27" i="20" s="1"/>
  <c r="AC27" i="20" s="1"/>
  <c r="AD27" i="20" s="1"/>
  <c r="E6" i="21"/>
  <c r="I17" i="21"/>
  <c r="J17" i="21" s="1"/>
  <c r="M17" i="21" s="1"/>
  <c r="N17" i="21" s="1"/>
  <c r="Q17" i="21" s="1"/>
  <c r="R17" i="21" s="1"/>
  <c r="U17" i="21" s="1"/>
  <c r="V17" i="21" s="1"/>
  <c r="Y17" i="21" s="1"/>
  <c r="Z17" i="21" s="1"/>
  <c r="I18" i="21"/>
  <c r="J18" i="21" s="1"/>
  <c r="M18" i="21" s="1"/>
  <c r="N18" i="21" s="1"/>
  <c r="Q18" i="21" s="1"/>
  <c r="R18" i="21" s="1"/>
  <c r="U18" i="21" s="1"/>
  <c r="V18" i="21" s="1"/>
  <c r="Y18" i="21" s="1"/>
  <c r="Z18" i="21" s="1"/>
  <c r="I23" i="21"/>
  <c r="J23" i="21" s="1"/>
  <c r="M23" i="21" s="1"/>
  <c r="N23" i="21" s="1"/>
  <c r="Q23" i="21" s="1"/>
  <c r="R23" i="21" s="1"/>
  <c r="U23" i="21" s="1"/>
  <c r="V23" i="21" s="1"/>
  <c r="Y23" i="21" s="1"/>
  <c r="Z23" i="21" s="1"/>
  <c r="I24" i="21"/>
  <c r="J24" i="21" s="1"/>
  <c r="M24" i="21" s="1"/>
  <c r="N24" i="21" s="1"/>
  <c r="Q24" i="21" s="1"/>
  <c r="R24" i="21" s="1"/>
  <c r="U24" i="21" s="1"/>
  <c r="V24" i="21" s="1"/>
  <c r="Y24" i="21" s="1"/>
  <c r="Z24" i="21" s="1"/>
  <c r="I11" i="22"/>
  <c r="J11" i="22" s="1"/>
  <c r="M11" i="22" s="1"/>
  <c r="N11" i="22" s="1"/>
  <c r="Q11" i="22" s="1"/>
  <c r="R11" i="22" s="1"/>
  <c r="U11" i="22" s="1"/>
  <c r="V11" i="22" s="1"/>
  <c r="Y11" i="22" s="1"/>
  <c r="Z11" i="22" s="1"/>
  <c r="I24" i="22"/>
  <c r="J24" i="22" s="1"/>
  <c r="M24" i="22" s="1"/>
  <c r="N24" i="22" s="1"/>
  <c r="Q24" i="22" s="1"/>
  <c r="R24" i="22" s="1"/>
  <c r="U24" i="22" s="1"/>
  <c r="V24" i="22" s="1"/>
  <c r="Y24" i="22" s="1"/>
  <c r="Z24" i="22" s="1"/>
  <c r="I43" i="22"/>
  <c r="J43" i="22" s="1"/>
  <c r="M43" i="22" s="1"/>
  <c r="N43" i="22" s="1"/>
  <c r="Q43" i="22" s="1"/>
  <c r="R43" i="22" s="1"/>
  <c r="U43" i="22" s="1"/>
  <c r="V43" i="22" s="1"/>
  <c r="Y43" i="22" s="1"/>
  <c r="Z43" i="22" s="1"/>
  <c r="I46" i="22"/>
  <c r="J46" i="22" s="1"/>
  <c r="M46" i="22" s="1"/>
  <c r="N46" i="22" s="1"/>
  <c r="Q46" i="22" s="1"/>
  <c r="R46" i="22" s="1"/>
  <c r="U46" i="22" s="1"/>
  <c r="V46" i="22" s="1"/>
  <c r="Y46" i="22" s="1"/>
  <c r="Z46" i="22" s="1"/>
  <c r="I47" i="22"/>
  <c r="J47" i="22" s="1"/>
  <c r="M47" i="22" s="1"/>
  <c r="N47" i="22" s="1"/>
  <c r="Q47" i="22" s="1"/>
  <c r="R47" i="22" s="1"/>
  <c r="U47" i="22" s="1"/>
  <c r="V47" i="22" s="1"/>
  <c r="Y47" i="22" s="1"/>
  <c r="Z47" i="22" s="1"/>
  <c r="I51" i="22"/>
  <c r="J51" i="22" s="1"/>
  <c r="M51" i="22" s="1"/>
  <c r="N51" i="22" s="1"/>
  <c r="Q51" i="22" s="1"/>
  <c r="R51" i="22" s="1"/>
  <c r="U51" i="22" s="1"/>
  <c r="V51" i="22" s="1"/>
  <c r="Y51" i="22" s="1"/>
  <c r="Z51" i="22" s="1"/>
  <c r="I42" i="24"/>
  <c r="C714" i="19"/>
  <c r="D6" i="25" s="1"/>
  <c r="I6" i="25" s="1"/>
  <c r="M6" i="25" s="1"/>
  <c r="Q6" i="25" s="1"/>
  <c r="U6" i="25" s="1"/>
  <c r="C715" i="19"/>
  <c r="C742" i="19"/>
  <c r="E179" i="26" s="1"/>
  <c r="J179" i="26" s="1"/>
  <c r="N65" i="26"/>
  <c r="R65" i="26" s="1"/>
  <c r="V65" i="26" s="1"/>
  <c r="Z65" i="26" s="1"/>
  <c r="K65" i="26"/>
  <c r="L65" i="26" s="1"/>
  <c r="O65" i="26" s="1"/>
  <c r="P65" i="26" s="1"/>
  <c r="S65" i="26" s="1"/>
  <c r="T65" i="26" s="1"/>
  <c r="W65" i="26" s="1"/>
  <c r="X65" i="26" s="1"/>
  <c r="AA65" i="26" s="1"/>
  <c r="AB65" i="26" s="1"/>
  <c r="AE65" i="26" s="1"/>
  <c r="AF65" i="26" s="1"/>
  <c r="I7" i="20"/>
  <c r="J7" i="20" s="1"/>
  <c r="M7" i="20" s="1"/>
  <c r="N7" i="20" s="1"/>
  <c r="Q7" i="20" s="1"/>
  <c r="R7" i="20" s="1"/>
  <c r="U7" i="20" s="1"/>
  <c r="V7" i="20" s="1"/>
  <c r="Y7" i="20" s="1"/>
  <c r="Z7" i="20" s="1"/>
  <c r="AC7" i="20" s="1"/>
  <c r="AD7" i="20" s="1"/>
  <c r="I16" i="20"/>
  <c r="J16" i="20" s="1"/>
  <c r="M16" i="20" s="1"/>
  <c r="N16" i="20" s="1"/>
  <c r="Q16" i="20" s="1"/>
  <c r="R16" i="20" s="1"/>
  <c r="U16" i="20" s="1"/>
  <c r="V16" i="20" s="1"/>
  <c r="Y16" i="20" s="1"/>
  <c r="Z16" i="20" s="1"/>
  <c r="AC16" i="20" s="1"/>
  <c r="AD16" i="20" s="1"/>
  <c r="I22" i="20"/>
  <c r="J22" i="20" s="1"/>
  <c r="M22" i="20" s="1"/>
  <c r="N22" i="20" s="1"/>
  <c r="Q22" i="20" s="1"/>
  <c r="R22" i="20" s="1"/>
  <c r="U22" i="20" s="1"/>
  <c r="V22" i="20" s="1"/>
  <c r="Y22" i="20" s="1"/>
  <c r="Z22" i="20" s="1"/>
  <c r="AC22" i="20" s="1"/>
  <c r="AD22" i="20" s="1"/>
  <c r="I28" i="20"/>
  <c r="J28" i="20" s="1"/>
  <c r="M28" i="20" s="1"/>
  <c r="N28" i="20" s="1"/>
  <c r="Q28" i="20" s="1"/>
  <c r="R28" i="20" s="1"/>
  <c r="U28" i="20" s="1"/>
  <c r="V28" i="20" s="1"/>
  <c r="Y28" i="20" s="1"/>
  <c r="Z28" i="20" s="1"/>
  <c r="AC28" i="20" s="1"/>
  <c r="AD28" i="20" s="1"/>
  <c r="I21" i="21"/>
  <c r="J21" i="21" s="1"/>
  <c r="M21" i="21" s="1"/>
  <c r="N21" i="21" s="1"/>
  <c r="Q21" i="21" s="1"/>
  <c r="R21" i="21" s="1"/>
  <c r="U21" i="21" s="1"/>
  <c r="V21" i="21" s="1"/>
  <c r="Y21" i="21" s="1"/>
  <c r="Z21" i="21" s="1"/>
  <c r="I22" i="21"/>
  <c r="J22" i="21" s="1"/>
  <c r="M22" i="21" s="1"/>
  <c r="N22" i="21" s="1"/>
  <c r="Q22" i="21" s="1"/>
  <c r="R22" i="21" s="1"/>
  <c r="U22" i="21" s="1"/>
  <c r="V22" i="21" s="1"/>
  <c r="Y22" i="21" s="1"/>
  <c r="Z22" i="21" s="1"/>
  <c r="I7" i="22"/>
  <c r="J7" i="22" s="1"/>
  <c r="M7" i="22" s="1"/>
  <c r="N7" i="22" s="1"/>
  <c r="Q7" i="22" s="1"/>
  <c r="R7" i="22" s="1"/>
  <c r="U7" i="22" s="1"/>
  <c r="V7" i="22" s="1"/>
  <c r="Y7" i="22" s="1"/>
  <c r="Z7" i="22" s="1"/>
  <c r="I8" i="22"/>
  <c r="J8" i="22" s="1"/>
  <c r="M8" i="22" s="1"/>
  <c r="N8" i="22" s="1"/>
  <c r="Q8" i="22" s="1"/>
  <c r="R8" i="22" s="1"/>
  <c r="U8" i="22" s="1"/>
  <c r="V8" i="22" s="1"/>
  <c r="Y8" i="22" s="1"/>
  <c r="Z8" i="22" s="1"/>
  <c r="I9" i="22"/>
  <c r="J9" i="22" s="1"/>
  <c r="M9" i="22" s="1"/>
  <c r="N9" i="22" s="1"/>
  <c r="Q9" i="22" s="1"/>
  <c r="R9" i="22" s="1"/>
  <c r="U9" i="22" s="1"/>
  <c r="V9" i="22" s="1"/>
  <c r="Y9" i="22" s="1"/>
  <c r="Z9" i="22" s="1"/>
  <c r="I20" i="22"/>
  <c r="J20" i="22" s="1"/>
  <c r="M20" i="22" s="1"/>
  <c r="N20" i="22" s="1"/>
  <c r="Q20" i="22" s="1"/>
  <c r="R20" i="22" s="1"/>
  <c r="U20" i="22" s="1"/>
  <c r="V20" i="22" s="1"/>
  <c r="Y20" i="22" s="1"/>
  <c r="Z20" i="22" s="1"/>
  <c r="I23" i="22"/>
  <c r="J23" i="22" s="1"/>
  <c r="M23" i="22" s="1"/>
  <c r="N23" i="22" s="1"/>
  <c r="Q23" i="22" s="1"/>
  <c r="R23" i="22" s="1"/>
  <c r="U23" i="22" s="1"/>
  <c r="V23" i="22" s="1"/>
  <c r="Y23" i="22" s="1"/>
  <c r="Z23" i="22" s="1"/>
  <c r="I26" i="22"/>
  <c r="J26" i="22" s="1"/>
  <c r="M26" i="22" s="1"/>
  <c r="N26" i="22" s="1"/>
  <c r="Q26" i="22" s="1"/>
  <c r="R26" i="22" s="1"/>
  <c r="U26" i="22" s="1"/>
  <c r="V26" i="22" s="1"/>
  <c r="Y26" i="22" s="1"/>
  <c r="Z26" i="22" s="1"/>
  <c r="I27" i="22"/>
  <c r="J27" i="22" s="1"/>
  <c r="M27" i="22" s="1"/>
  <c r="N27" i="22" s="1"/>
  <c r="Q27" i="22" s="1"/>
  <c r="R27" i="22" s="1"/>
  <c r="U27" i="22" s="1"/>
  <c r="V27" i="22" s="1"/>
  <c r="Y27" i="22" s="1"/>
  <c r="Z27" i="22" s="1"/>
  <c r="I28" i="22"/>
  <c r="J28" i="22" s="1"/>
  <c r="M28" i="22" s="1"/>
  <c r="N28" i="22" s="1"/>
  <c r="Q28" i="22" s="1"/>
  <c r="R28" i="22" s="1"/>
  <c r="U28" i="22" s="1"/>
  <c r="V28" i="22" s="1"/>
  <c r="Y28" i="22" s="1"/>
  <c r="Z28" i="22" s="1"/>
  <c r="I29" i="22"/>
  <c r="J29" i="22" s="1"/>
  <c r="M29" i="22" s="1"/>
  <c r="N29" i="22" s="1"/>
  <c r="Q29" i="22" s="1"/>
  <c r="R29" i="22" s="1"/>
  <c r="U29" i="22" s="1"/>
  <c r="V29" i="22" s="1"/>
  <c r="Y29" i="22" s="1"/>
  <c r="Z29" i="22" s="1"/>
  <c r="I39" i="22"/>
  <c r="J39" i="22" s="1"/>
  <c r="M39" i="22" s="1"/>
  <c r="N39" i="22" s="1"/>
  <c r="Q39" i="22" s="1"/>
  <c r="R39" i="22" s="1"/>
  <c r="U39" i="22" s="1"/>
  <c r="V39" i="22" s="1"/>
  <c r="Y39" i="22" s="1"/>
  <c r="Z39" i="22" s="1"/>
  <c r="I42" i="22"/>
  <c r="J42" i="22" s="1"/>
  <c r="M42" i="22" s="1"/>
  <c r="N42" i="22" s="1"/>
  <c r="Q42" i="22" s="1"/>
  <c r="R42" i="22" s="1"/>
  <c r="U42" i="22" s="1"/>
  <c r="V42" i="22" s="1"/>
  <c r="Y42" i="22" s="1"/>
  <c r="Z42" i="22" s="1"/>
  <c r="I49" i="22"/>
  <c r="J49" i="22" s="1"/>
  <c r="M49" i="22" s="1"/>
  <c r="N49" i="22" s="1"/>
  <c r="Q49" i="22" s="1"/>
  <c r="R49" i="22" s="1"/>
  <c r="U49" i="22" s="1"/>
  <c r="V49" i="22" s="1"/>
  <c r="Y49" i="22" s="1"/>
  <c r="Z49" i="22" s="1"/>
  <c r="I33" i="24"/>
  <c r="J9" i="25"/>
  <c r="K9" i="25" s="1"/>
  <c r="N9" i="25" s="1"/>
  <c r="O9" i="25" s="1"/>
  <c r="R9" i="25" s="1"/>
  <c r="S9" i="25" s="1"/>
  <c r="V9" i="25" s="1"/>
  <c r="W9" i="25" s="1"/>
  <c r="Z9" i="25" s="1"/>
  <c r="AA9" i="25" s="1"/>
  <c r="N235" i="26"/>
  <c r="R235" i="26" s="1"/>
  <c r="V235" i="26" s="1"/>
  <c r="Z235" i="26" s="1"/>
  <c r="K235" i="26"/>
  <c r="L235" i="26" s="1"/>
  <c r="C753" i="19"/>
  <c r="E119" i="26" s="1"/>
  <c r="J119" i="26" s="1"/>
  <c r="N119" i="26" s="1"/>
  <c r="R119" i="26" s="1"/>
  <c r="V119" i="26" s="1"/>
  <c r="Z119" i="26" s="1"/>
  <c r="I13" i="20"/>
  <c r="J13" i="20" s="1"/>
  <c r="M13" i="20" s="1"/>
  <c r="N13" i="20" s="1"/>
  <c r="Q13" i="20" s="1"/>
  <c r="R13" i="20" s="1"/>
  <c r="U13" i="20" s="1"/>
  <c r="V13" i="20" s="1"/>
  <c r="Y13" i="20" s="1"/>
  <c r="I20" i="20"/>
  <c r="J20" i="20" s="1"/>
  <c r="M20" i="20" s="1"/>
  <c r="N20" i="20" s="1"/>
  <c r="Q20" i="20" s="1"/>
  <c r="R20" i="20" s="1"/>
  <c r="U20" i="20" s="1"/>
  <c r="V20" i="20" s="1"/>
  <c r="Y20" i="20" s="1"/>
  <c r="Z20" i="20" s="1"/>
  <c r="AC20" i="20" s="1"/>
  <c r="AD20" i="20" s="1"/>
  <c r="I10" i="21"/>
  <c r="J10" i="21" s="1"/>
  <c r="M10" i="21" s="1"/>
  <c r="N10" i="21" s="1"/>
  <c r="Q10" i="21" s="1"/>
  <c r="R10" i="21" s="1"/>
  <c r="U10" i="21" s="1"/>
  <c r="V10" i="21" s="1"/>
  <c r="Y10" i="21" s="1"/>
  <c r="Z10" i="21" s="1"/>
  <c r="I27" i="21"/>
  <c r="J27" i="21" s="1"/>
  <c r="M27" i="21" s="1"/>
  <c r="N27" i="21" s="1"/>
  <c r="Q27" i="21" s="1"/>
  <c r="R27" i="21" s="1"/>
  <c r="U27" i="21" s="1"/>
  <c r="V27" i="21" s="1"/>
  <c r="Y27" i="21" s="1"/>
  <c r="Z27" i="21" s="1"/>
  <c r="I29" i="21"/>
  <c r="J29" i="21" s="1"/>
  <c r="M29" i="21" s="1"/>
  <c r="N29" i="21" s="1"/>
  <c r="Q29" i="21" s="1"/>
  <c r="R29" i="21" s="1"/>
  <c r="U29" i="21" s="1"/>
  <c r="V29" i="21" s="1"/>
  <c r="Y29" i="21" s="1"/>
  <c r="Z29" i="21" s="1"/>
  <c r="I10" i="22"/>
  <c r="J10" i="22" s="1"/>
  <c r="M10" i="22" s="1"/>
  <c r="N10" i="22" s="1"/>
  <c r="Q10" i="22" s="1"/>
  <c r="R10" i="22" s="1"/>
  <c r="U10" i="22" s="1"/>
  <c r="V10" i="22" s="1"/>
  <c r="Y10" i="22" s="1"/>
  <c r="Z10" i="22" s="1"/>
  <c r="I22" i="22"/>
  <c r="J22" i="22" s="1"/>
  <c r="M22" i="22" s="1"/>
  <c r="N22" i="22" s="1"/>
  <c r="Q22" i="22" s="1"/>
  <c r="R22" i="22" s="1"/>
  <c r="U22" i="22" s="1"/>
  <c r="V22" i="22" s="1"/>
  <c r="Y22" i="22" s="1"/>
  <c r="Z22" i="22" s="1"/>
  <c r="I61" i="22"/>
  <c r="J61" i="22" s="1"/>
  <c r="M61" i="22" s="1"/>
  <c r="N61" i="22" s="1"/>
  <c r="Q61" i="22" s="1"/>
  <c r="R61" i="22" s="1"/>
  <c r="U61" i="22" s="1"/>
  <c r="V61" i="22" s="1"/>
  <c r="Y61" i="22" s="1"/>
  <c r="Z61" i="22" s="1"/>
  <c r="I15" i="24"/>
  <c r="C705" i="19"/>
  <c r="C712" i="19"/>
  <c r="C737" i="19"/>
  <c r="D48" i="22" s="1"/>
  <c r="H48" i="22" s="1"/>
  <c r="L48" i="22" s="1"/>
  <c r="P48" i="22" s="1"/>
  <c r="T48" i="22" s="1"/>
  <c r="E128" i="26"/>
  <c r="J128" i="26" s="1"/>
  <c r="D25" i="24"/>
  <c r="H25" i="24" s="1"/>
  <c r="I6" i="20"/>
  <c r="J6" i="20" s="1"/>
  <c r="M6" i="20" s="1"/>
  <c r="N6" i="20" s="1"/>
  <c r="Q6" i="20" s="1"/>
  <c r="R6" i="20" s="1"/>
  <c r="U6" i="20" s="1"/>
  <c r="V6" i="20" s="1"/>
  <c r="Y6" i="20" s="1"/>
  <c r="Z6" i="20" s="1"/>
  <c r="AC6" i="20" s="1"/>
  <c r="AD6" i="20" s="1"/>
  <c r="I10" i="20"/>
  <c r="J10" i="20" s="1"/>
  <c r="M10" i="20" s="1"/>
  <c r="N10" i="20" s="1"/>
  <c r="Q10" i="20" s="1"/>
  <c r="R10" i="20" s="1"/>
  <c r="U10" i="20" s="1"/>
  <c r="V10" i="20" s="1"/>
  <c r="Y10" i="20" s="1"/>
  <c r="Z10" i="20" s="1"/>
  <c r="AC10" i="20" s="1"/>
  <c r="AD10" i="20" s="1"/>
  <c r="I9" i="21"/>
  <c r="J9" i="21" s="1"/>
  <c r="M9" i="21" s="1"/>
  <c r="N9" i="21" s="1"/>
  <c r="Q9" i="21" s="1"/>
  <c r="R9" i="21" s="1"/>
  <c r="U9" i="21" s="1"/>
  <c r="V9" i="21" s="1"/>
  <c r="Y9" i="21" s="1"/>
  <c r="Z9" i="21" s="1"/>
  <c r="E10" i="21"/>
  <c r="I28" i="21"/>
  <c r="J28" i="21" s="1"/>
  <c r="M28" i="21" s="1"/>
  <c r="N28" i="21" s="1"/>
  <c r="Q28" i="21" s="1"/>
  <c r="R28" i="21" s="1"/>
  <c r="U28" i="21" s="1"/>
  <c r="V28" i="21" s="1"/>
  <c r="Y28" i="21" s="1"/>
  <c r="Z28" i="21" s="1"/>
  <c r="E30" i="21"/>
  <c r="I31" i="22"/>
  <c r="J31" i="22" s="1"/>
  <c r="M31" i="22" s="1"/>
  <c r="N31" i="22" s="1"/>
  <c r="Q31" i="22" s="1"/>
  <c r="R31" i="22" s="1"/>
  <c r="U31" i="22" s="1"/>
  <c r="V31" i="22" s="1"/>
  <c r="Y31" i="22" s="1"/>
  <c r="Z31" i="22" s="1"/>
  <c r="I38" i="22"/>
  <c r="J38" i="22" s="1"/>
  <c r="M38" i="22" s="1"/>
  <c r="N38" i="22" s="1"/>
  <c r="Q38" i="22" s="1"/>
  <c r="R38" i="22" s="1"/>
  <c r="U38" i="22" s="1"/>
  <c r="V38" i="22" s="1"/>
  <c r="Y38" i="22" s="1"/>
  <c r="Z38" i="22" s="1"/>
  <c r="J13" i="23"/>
  <c r="K13" i="23" s="1"/>
  <c r="N13" i="23" s="1"/>
  <c r="O13" i="23" s="1"/>
  <c r="R13" i="23" s="1"/>
  <c r="S13" i="23" s="1"/>
  <c r="V13" i="23" s="1"/>
  <c r="W13" i="23" s="1"/>
  <c r="Z13" i="23" s="1"/>
  <c r="AA13" i="23" s="1"/>
  <c r="AD13" i="23" s="1"/>
  <c r="AE13" i="23" s="1"/>
  <c r="J20" i="23"/>
  <c r="K20" i="23" s="1"/>
  <c r="N20" i="23" s="1"/>
  <c r="O20" i="23" s="1"/>
  <c r="R20" i="23" s="1"/>
  <c r="S20" i="23" s="1"/>
  <c r="V20" i="23" s="1"/>
  <c r="W20" i="23" s="1"/>
  <c r="Z20" i="23" s="1"/>
  <c r="AA20" i="23" s="1"/>
  <c r="AD20" i="23" s="1"/>
  <c r="AE20" i="23" s="1"/>
  <c r="K18" i="26"/>
  <c r="L18" i="26" s="1"/>
  <c r="O18" i="26" s="1"/>
  <c r="P18" i="26" s="1"/>
  <c r="S18" i="26" s="1"/>
  <c r="T18" i="26" s="1"/>
  <c r="W18" i="26" s="1"/>
  <c r="X18" i="26" s="1"/>
  <c r="AA18" i="26" s="1"/>
  <c r="AB18" i="26" s="1"/>
  <c r="AE18" i="26" s="1"/>
  <c r="AF18" i="26" s="1"/>
  <c r="K109" i="26"/>
  <c r="L109" i="26" s="1"/>
  <c r="O109" i="26" s="1"/>
  <c r="P109" i="26" s="1"/>
  <c r="S109" i="26" s="1"/>
  <c r="T109" i="26" s="1"/>
  <c r="W109" i="26" s="1"/>
  <c r="X109" i="26" s="1"/>
  <c r="AA109" i="26" s="1"/>
  <c r="AB109" i="26" s="1"/>
  <c r="AE109" i="26" s="1"/>
  <c r="AF109" i="26" s="1"/>
  <c r="K112" i="26"/>
  <c r="L112" i="26" s="1"/>
  <c r="O112" i="26" s="1"/>
  <c r="P112" i="26" s="1"/>
  <c r="S112" i="26" s="1"/>
  <c r="T112" i="26" s="1"/>
  <c r="W112" i="26" s="1"/>
  <c r="X112" i="26" s="1"/>
  <c r="AA112" i="26" s="1"/>
  <c r="AB112" i="26" s="1"/>
  <c r="AE112" i="26" s="1"/>
  <c r="AF112" i="26" s="1"/>
  <c r="E163" i="26"/>
  <c r="J163" i="26" s="1"/>
  <c r="N163" i="26" s="1"/>
  <c r="R163" i="26" s="1"/>
  <c r="V163" i="26" s="1"/>
  <c r="Z163" i="26" s="1"/>
  <c r="D44" i="24"/>
  <c r="H44" i="24" s="1"/>
  <c r="L44" i="24" s="1"/>
  <c r="C703" i="19"/>
  <c r="C711" i="19"/>
  <c r="E293" i="26" s="1"/>
  <c r="J293" i="26" s="1"/>
  <c r="N293" i="26" s="1"/>
  <c r="R293" i="26" s="1"/>
  <c r="V293" i="26" s="1"/>
  <c r="Z293" i="26" s="1"/>
  <c r="I8" i="20"/>
  <c r="J8" i="20" s="1"/>
  <c r="M8" i="20" s="1"/>
  <c r="N8" i="20" s="1"/>
  <c r="Q8" i="20" s="1"/>
  <c r="R8" i="20" s="1"/>
  <c r="U8" i="20" s="1"/>
  <c r="V8" i="20" s="1"/>
  <c r="Y8" i="20" s="1"/>
  <c r="Z8" i="20" s="1"/>
  <c r="AC8" i="20" s="1"/>
  <c r="AD8" i="20" s="1"/>
  <c r="AD13" i="20"/>
  <c r="E16" i="20"/>
  <c r="I17" i="20"/>
  <c r="J17" i="20" s="1"/>
  <c r="M17" i="20" s="1"/>
  <c r="N17" i="20" s="1"/>
  <c r="Q17" i="20" s="1"/>
  <c r="R17" i="20" s="1"/>
  <c r="U17" i="20" s="1"/>
  <c r="V17" i="20" s="1"/>
  <c r="Y17" i="20" s="1"/>
  <c r="Z17" i="20" s="1"/>
  <c r="AC17" i="20" s="1"/>
  <c r="AD17" i="20" s="1"/>
  <c r="I8" i="21"/>
  <c r="J8" i="21" s="1"/>
  <c r="M8" i="21" s="1"/>
  <c r="N8" i="21" s="1"/>
  <c r="Q8" i="21" s="1"/>
  <c r="R8" i="21" s="1"/>
  <c r="U8" i="21" s="1"/>
  <c r="V8" i="21" s="1"/>
  <c r="Y8" i="21" s="1"/>
  <c r="Z8" i="21" s="1"/>
  <c r="I26" i="21"/>
  <c r="J26" i="21" s="1"/>
  <c r="M26" i="21" s="1"/>
  <c r="N26" i="21" s="1"/>
  <c r="Q26" i="21" s="1"/>
  <c r="R26" i="21" s="1"/>
  <c r="U26" i="21" s="1"/>
  <c r="V26" i="21" s="1"/>
  <c r="Y26" i="21" s="1"/>
  <c r="Z26" i="21" s="1"/>
  <c r="I35" i="22"/>
  <c r="J35" i="22" s="1"/>
  <c r="M35" i="22" s="1"/>
  <c r="N35" i="22" s="1"/>
  <c r="Q35" i="22" s="1"/>
  <c r="R35" i="22" s="1"/>
  <c r="U35" i="22" s="1"/>
  <c r="V35" i="22" s="1"/>
  <c r="Y35" i="22" s="1"/>
  <c r="Z35" i="22" s="1"/>
  <c r="I59" i="22"/>
  <c r="J59" i="22" s="1"/>
  <c r="M59" i="22" s="1"/>
  <c r="N59" i="22" s="1"/>
  <c r="Q59" i="22" s="1"/>
  <c r="R59" i="22" s="1"/>
  <c r="U59" i="22" s="1"/>
  <c r="V59" i="22" s="1"/>
  <c r="Y59" i="22" s="1"/>
  <c r="Z59" i="22" s="1"/>
  <c r="I62" i="22"/>
  <c r="J62" i="22" s="1"/>
  <c r="M62" i="22" s="1"/>
  <c r="N62" i="22" s="1"/>
  <c r="Q62" i="22" s="1"/>
  <c r="R62" i="22" s="1"/>
  <c r="U62" i="22" s="1"/>
  <c r="V62" i="22" s="1"/>
  <c r="Y62" i="22" s="1"/>
  <c r="Z62" i="22" s="1"/>
  <c r="I63" i="22"/>
  <c r="J63" i="22" s="1"/>
  <c r="M63" i="22" s="1"/>
  <c r="N63" i="22" s="1"/>
  <c r="Q63" i="22" s="1"/>
  <c r="R63" i="22" s="1"/>
  <c r="U63" i="22" s="1"/>
  <c r="V63" i="22" s="1"/>
  <c r="Y63" i="22" s="1"/>
  <c r="Z63" i="22" s="1"/>
  <c r="I41" i="24"/>
  <c r="J10" i="25"/>
  <c r="K10" i="25" s="1"/>
  <c r="N10" i="25" s="1"/>
  <c r="O10" i="25" s="1"/>
  <c r="R10" i="25" s="1"/>
  <c r="S10" i="25" s="1"/>
  <c r="V10" i="25" s="1"/>
  <c r="W10" i="25" s="1"/>
  <c r="Z10" i="25" s="1"/>
  <c r="AA10" i="25" s="1"/>
  <c r="N24" i="27"/>
  <c r="R24" i="27" s="1"/>
  <c r="V24" i="27" s="1"/>
  <c r="K24" i="27"/>
  <c r="L24" i="27" s="1"/>
  <c r="O24" i="27" s="1"/>
  <c r="P24" i="27" s="1"/>
  <c r="S24" i="27" s="1"/>
  <c r="T24" i="27" s="1"/>
  <c r="W24" i="27" s="1"/>
  <c r="X24" i="27" s="1"/>
  <c r="AA24" i="27" s="1"/>
  <c r="AB24" i="27" s="1"/>
  <c r="J14" i="25"/>
  <c r="K14" i="25" s="1"/>
  <c r="M14" i="25"/>
  <c r="Q14" i="25" s="1"/>
  <c r="U14" i="25" s="1"/>
  <c r="C701" i="19"/>
  <c r="C731" i="19"/>
  <c r="C736" i="19"/>
  <c r="C750" i="19"/>
  <c r="E110" i="26" s="1"/>
  <c r="J110" i="26" s="1"/>
  <c r="N110" i="26" s="1"/>
  <c r="R110" i="26" s="1"/>
  <c r="V110" i="26" s="1"/>
  <c r="Z110" i="26" s="1"/>
  <c r="N74" i="26"/>
  <c r="R74" i="26" s="1"/>
  <c r="V74" i="26" s="1"/>
  <c r="Z74" i="26" s="1"/>
  <c r="K74" i="26"/>
  <c r="L74" i="26" s="1"/>
  <c r="O74" i="26" s="1"/>
  <c r="P74" i="26" s="1"/>
  <c r="S74" i="26" s="1"/>
  <c r="T74" i="26" s="1"/>
  <c r="W74" i="26" s="1"/>
  <c r="X74" i="26" s="1"/>
  <c r="AA74" i="26" s="1"/>
  <c r="AB74" i="26" s="1"/>
  <c r="AE74" i="26" s="1"/>
  <c r="AF74" i="26" s="1"/>
  <c r="I12" i="20"/>
  <c r="J12" i="20" s="1"/>
  <c r="M12" i="20" s="1"/>
  <c r="N12" i="20" s="1"/>
  <c r="Q12" i="20" s="1"/>
  <c r="R12" i="20" s="1"/>
  <c r="U12" i="20" s="1"/>
  <c r="V12" i="20" s="1"/>
  <c r="Y12" i="20" s="1"/>
  <c r="Z12" i="20" s="1"/>
  <c r="AC12" i="20" s="1"/>
  <c r="AD12" i="20" s="1"/>
  <c r="I15" i="20"/>
  <c r="J15" i="20" s="1"/>
  <c r="M15" i="20" s="1"/>
  <c r="N15" i="20" s="1"/>
  <c r="Q15" i="20" s="1"/>
  <c r="R15" i="20" s="1"/>
  <c r="U15" i="20" s="1"/>
  <c r="V15" i="20" s="1"/>
  <c r="Y15" i="20" s="1"/>
  <c r="Z15" i="20" s="1"/>
  <c r="AC15" i="20" s="1"/>
  <c r="AD15" i="20" s="1"/>
  <c r="I18" i="20"/>
  <c r="J18" i="20" s="1"/>
  <c r="M18" i="20" s="1"/>
  <c r="N18" i="20" s="1"/>
  <c r="Q18" i="20" s="1"/>
  <c r="R18" i="20" s="1"/>
  <c r="U18" i="20" s="1"/>
  <c r="V18" i="20" s="1"/>
  <c r="Y18" i="20" s="1"/>
  <c r="Z18" i="20" s="1"/>
  <c r="AC18" i="20" s="1"/>
  <c r="AD18" i="20" s="1"/>
  <c r="I25" i="20"/>
  <c r="J25" i="20" s="1"/>
  <c r="M25" i="20" s="1"/>
  <c r="N25" i="20" s="1"/>
  <c r="Q25" i="20" s="1"/>
  <c r="R25" i="20" s="1"/>
  <c r="U25" i="20" s="1"/>
  <c r="V25" i="20" s="1"/>
  <c r="Y25" i="20" s="1"/>
  <c r="Z25" i="20" s="1"/>
  <c r="AC25" i="20" s="1"/>
  <c r="AD25" i="20" s="1"/>
  <c r="E26" i="21"/>
  <c r="E29" i="21"/>
  <c r="I55" i="22"/>
  <c r="J55" i="22" s="1"/>
  <c r="M55" i="22" s="1"/>
  <c r="N55" i="22" s="1"/>
  <c r="Q55" i="22" s="1"/>
  <c r="R55" i="22" s="1"/>
  <c r="U55" i="22" s="1"/>
  <c r="V55" i="22" s="1"/>
  <c r="Y55" i="22" s="1"/>
  <c r="Z55" i="22" s="1"/>
  <c r="I58" i="22"/>
  <c r="J58" i="22" s="1"/>
  <c r="M58" i="22" s="1"/>
  <c r="N58" i="22" s="1"/>
  <c r="Q58" i="22" s="1"/>
  <c r="R58" i="22" s="1"/>
  <c r="U58" i="22" s="1"/>
  <c r="V58" i="22" s="1"/>
  <c r="Y58" i="22" s="1"/>
  <c r="Z58" i="22" s="1"/>
  <c r="I19" i="22"/>
  <c r="J19" i="22" s="1"/>
  <c r="M19" i="22" s="1"/>
  <c r="N19" i="22" s="1"/>
  <c r="Q19" i="22" s="1"/>
  <c r="R19" i="22" s="1"/>
  <c r="U19" i="22" s="1"/>
  <c r="V19" i="22" s="1"/>
  <c r="Y19" i="22" s="1"/>
  <c r="Z19" i="22" s="1"/>
  <c r="I36" i="22"/>
  <c r="J36" i="22" s="1"/>
  <c r="M36" i="22" s="1"/>
  <c r="N36" i="22" s="1"/>
  <c r="Q36" i="22" s="1"/>
  <c r="R36" i="22" s="1"/>
  <c r="U36" i="22" s="1"/>
  <c r="V36" i="22" s="1"/>
  <c r="Y36" i="22" s="1"/>
  <c r="Z36" i="22" s="1"/>
  <c r="I52" i="22"/>
  <c r="J52" i="22" s="1"/>
  <c r="M52" i="22" s="1"/>
  <c r="N52" i="22" s="1"/>
  <c r="Q52" i="22" s="1"/>
  <c r="R52" i="22" s="1"/>
  <c r="U52" i="22" s="1"/>
  <c r="V52" i="22" s="1"/>
  <c r="Y52" i="22" s="1"/>
  <c r="Z52" i="22" s="1"/>
  <c r="J19" i="23"/>
  <c r="K19" i="23" s="1"/>
  <c r="N19" i="23" s="1"/>
  <c r="O19" i="23" s="1"/>
  <c r="R19" i="23" s="1"/>
  <c r="S19" i="23" s="1"/>
  <c r="V19" i="23" s="1"/>
  <c r="W19" i="23" s="1"/>
  <c r="Z19" i="23" s="1"/>
  <c r="AA19" i="23" s="1"/>
  <c r="AD19" i="23" s="1"/>
  <c r="AE19" i="23" s="1"/>
  <c r="J21" i="23"/>
  <c r="K21" i="23" s="1"/>
  <c r="N21" i="23" s="1"/>
  <c r="O21" i="23" s="1"/>
  <c r="R21" i="23" s="1"/>
  <c r="S21" i="23" s="1"/>
  <c r="V21" i="23" s="1"/>
  <c r="W21" i="23" s="1"/>
  <c r="Z21" i="23" s="1"/>
  <c r="AA21" i="23" s="1"/>
  <c r="AD21" i="23" s="1"/>
  <c r="AE21" i="23" s="1"/>
  <c r="I30" i="24"/>
  <c r="I54" i="24"/>
  <c r="J22" i="25"/>
  <c r="K22" i="25" s="1"/>
  <c r="N22" i="25" s="1"/>
  <c r="O22" i="25" s="1"/>
  <c r="R22" i="25" s="1"/>
  <c r="S22" i="25" s="1"/>
  <c r="V22" i="25" s="1"/>
  <c r="W22" i="25" s="1"/>
  <c r="Z22" i="25" s="1"/>
  <c r="AA22" i="25" s="1"/>
  <c r="K16" i="26"/>
  <c r="L16" i="26" s="1"/>
  <c r="O16" i="26" s="1"/>
  <c r="P16" i="26" s="1"/>
  <c r="S16" i="26" s="1"/>
  <c r="T16" i="26" s="1"/>
  <c r="W16" i="26" s="1"/>
  <c r="X16" i="26" s="1"/>
  <c r="AA16" i="26" s="1"/>
  <c r="AB16" i="26" s="1"/>
  <c r="AE16" i="26" s="1"/>
  <c r="AF16" i="26" s="1"/>
  <c r="K19" i="26"/>
  <c r="L19" i="26" s="1"/>
  <c r="O19" i="26" s="1"/>
  <c r="P19" i="26" s="1"/>
  <c r="S19" i="26" s="1"/>
  <c r="T19" i="26" s="1"/>
  <c r="W19" i="26" s="1"/>
  <c r="X19" i="26" s="1"/>
  <c r="AA19" i="26" s="1"/>
  <c r="AB19" i="26" s="1"/>
  <c r="AE19" i="26" s="1"/>
  <c r="AF19" i="26" s="1"/>
  <c r="K22" i="26"/>
  <c r="L22" i="26" s="1"/>
  <c r="O22" i="26" s="1"/>
  <c r="P22" i="26" s="1"/>
  <c r="S22" i="26" s="1"/>
  <c r="T22" i="26" s="1"/>
  <c r="W22" i="26" s="1"/>
  <c r="X22" i="26" s="1"/>
  <c r="AA22" i="26" s="1"/>
  <c r="AB22" i="26" s="1"/>
  <c r="AE22" i="26" s="1"/>
  <c r="AF22" i="26" s="1"/>
  <c r="K30" i="26"/>
  <c r="L30" i="26" s="1"/>
  <c r="O30" i="26" s="1"/>
  <c r="P30" i="26" s="1"/>
  <c r="S30" i="26" s="1"/>
  <c r="T30" i="26" s="1"/>
  <c r="W30" i="26" s="1"/>
  <c r="X30" i="26" s="1"/>
  <c r="AA30" i="26" s="1"/>
  <c r="AB30" i="26" s="1"/>
  <c r="AE30" i="26" s="1"/>
  <c r="AF30" i="26" s="1"/>
  <c r="N139" i="26"/>
  <c r="R139" i="26" s="1"/>
  <c r="V139" i="26" s="1"/>
  <c r="Z139" i="26" s="1"/>
  <c r="K139" i="26"/>
  <c r="L139" i="26" s="1"/>
  <c r="O139" i="26" s="1"/>
  <c r="P139" i="26" s="1"/>
  <c r="S139" i="26" s="1"/>
  <c r="T139" i="26" s="1"/>
  <c r="W139" i="26" s="1"/>
  <c r="X139" i="26" s="1"/>
  <c r="AA139" i="26" s="1"/>
  <c r="AB139" i="26" s="1"/>
  <c r="AE139" i="26" s="1"/>
  <c r="AF139" i="26" s="1"/>
  <c r="E28" i="21"/>
  <c r="E39" i="22"/>
  <c r="E55" i="22"/>
  <c r="I21" i="24"/>
  <c r="I36" i="24"/>
  <c r="J13" i="25"/>
  <c r="K13" i="25" s="1"/>
  <c r="N13" i="25" s="1"/>
  <c r="O13" i="25" s="1"/>
  <c r="R13" i="25" s="1"/>
  <c r="S13" i="25" s="1"/>
  <c r="V13" i="25" s="1"/>
  <c r="W13" i="25" s="1"/>
  <c r="Z13" i="25" s="1"/>
  <c r="AA13" i="25" s="1"/>
  <c r="K24" i="26"/>
  <c r="L24" i="26" s="1"/>
  <c r="O24" i="26" s="1"/>
  <c r="P24" i="26" s="1"/>
  <c r="S24" i="26" s="1"/>
  <c r="T24" i="26" s="1"/>
  <c r="W24" i="26" s="1"/>
  <c r="X24" i="26" s="1"/>
  <c r="AA24" i="26" s="1"/>
  <c r="AB24" i="26" s="1"/>
  <c r="AE24" i="26" s="1"/>
  <c r="AF24" i="26" s="1"/>
  <c r="K32" i="26"/>
  <c r="L32" i="26" s="1"/>
  <c r="O32" i="26" s="1"/>
  <c r="P32" i="26" s="1"/>
  <c r="S32" i="26" s="1"/>
  <c r="T32" i="26" s="1"/>
  <c r="W32" i="26" s="1"/>
  <c r="X32" i="26" s="1"/>
  <c r="AA32" i="26" s="1"/>
  <c r="AB32" i="26" s="1"/>
  <c r="AE32" i="26" s="1"/>
  <c r="AF32" i="26" s="1"/>
  <c r="K40" i="26"/>
  <c r="L40" i="26" s="1"/>
  <c r="O40" i="26" s="1"/>
  <c r="P40" i="26" s="1"/>
  <c r="S40" i="26" s="1"/>
  <c r="T40" i="26" s="1"/>
  <c r="W40" i="26" s="1"/>
  <c r="X40" i="26" s="1"/>
  <c r="AA40" i="26" s="1"/>
  <c r="AB40" i="26" s="1"/>
  <c r="AE40" i="26" s="1"/>
  <c r="AF40" i="26" s="1"/>
  <c r="K55" i="26"/>
  <c r="L55" i="26" s="1"/>
  <c r="O55" i="26" s="1"/>
  <c r="P55" i="26" s="1"/>
  <c r="S55" i="26" s="1"/>
  <c r="T55" i="26" s="1"/>
  <c r="W55" i="26" s="1"/>
  <c r="X55" i="26" s="1"/>
  <c r="AA55" i="26" s="1"/>
  <c r="AB55" i="26" s="1"/>
  <c r="AE55" i="26" s="1"/>
  <c r="AF55" i="26" s="1"/>
  <c r="E12" i="22"/>
  <c r="I16" i="22"/>
  <c r="J16" i="22" s="1"/>
  <c r="M16" i="22" s="1"/>
  <c r="N16" i="22" s="1"/>
  <c r="Q16" i="22" s="1"/>
  <c r="R16" i="22" s="1"/>
  <c r="U16" i="22" s="1"/>
  <c r="V16" i="22" s="1"/>
  <c r="Y16" i="22" s="1"/>
  <c r="Z16" i="22" s="1"/>
  <c r="E36" i="22"/>
  <c r="I40" i="22"/>
  <c r="J40" i="22" s="1"/>
  <c r="M40" i="22" s="1"/>
  <c r="N40" i="22" s="1"/>
  <c r="Q40" i="22" s="1"/>
  <c r="R40" i="22" s="1"/>
  <c r="U40" i="22" s="1"/>
  <c r="V40" i="22" s="1"/>
  <c r="Y40" i="22" s="1"/>
  <c r="Z40" i="22" s="1"/>
  <c r="E52" i="22"/>
  <c r="I56" i="22"/>
  <c r="J56" i="22" s="1"/>
  <c r="M56" i="22" s="1"/>
  <c r="N56" i="22" s="1"/>
  <c r="Q56" i="22" s="1"/>
  <c r="R56" i="22" s="1"/>
  <c r="U56" i="22" s="1"/>
  <c r="V56" i="22" s="1"/>
  <c r="Y56" i="22" s="1"/>
  <c r="Z56" i="22" s="1"/>
  <c r="J11" i="23"/>
  <c r="K11" i="23" s="1"/>
  <c r="N11" i="23" s="1"/>
  <c r="O11" i="23" s="1"/>
  <c r="R11" i="23" s="1"/>
  <c r="S11" i="23" s="1"/>
  <c r="V11" i="23" s="1"/>
  <c r="W11" i="23" s="1"/>
  <c r="Z11" i="23" s="1"/>
  <c r="AA11" i="23" s="1"/>
  <c r="AD11" i="23" s="1"/>
  <c r="AE11" i="23" s="1"/>
  <c r="J17" i="23"/>
  <c r="K17" i="23" s="1"/>
  <c r="N17" i="23" s="1"/>
  <c r="O17" i="23" s="1"/>
  <c r="R17" i="23" s="1"/>
  <c r="S17" i="23" s="1"/>
  <c r="V17" i="23" s="1"/>
  <c r="W17" i="23" s="1"/>
  <c r="Z17" i="23" s="1"/>
  <c r="AA17" i="23" s="1"/>
  <c r="AD17" i="23" s="1"/>
  <c r="AE17" i="23" s="1"/>
  <c r="J22" i="23"/>
  <c r="K22" i="23" s="1"/>
  <c r="N22" i="23" s="1"/>
  <c r="O22" i="23" s="1"/>
  <c r="R22" i="23" s="1"/>
  <c r="S22" i="23" s="1"/>
  <c r="V22" i="23" s="1"/>
  <c r="W22" i="23" s="1"/>
  <c r="Z22" i="23" s="1"/>
  <c r="AA22" i="23" s="1"/>
  <c r="AD22" i="23" s="1"/>
  <c r="AE22" i="23" s="1"/>
  <c r="I6" i="24"/>
  <c r="I10" i="24"/>
  <c r="I20" i="24"/>
  <c r="I23" i="24"/>
  <c r="I38" i="24"/>
  <c r="J19" i="25"/>
  <c r="K19" i="25" s="1"/>
  <c r="N19" i="25" s="1"/>
  <c r="O19" i="25" s="1"/>
  <c r="R19" i="25" s="1"/>
  <c r="S19" i="25" s="1"/>
  <c r="V19" i="25" s="1"/>
  <c r="W19" i="25" s="1"/>
  <c r="Z19" i="25" s="1"/>
  <c r="AA19" i="25" s="1"/>
  <c r="K13" i="26"/>
  <c r="L13" i="26" s="1"/>
  <c r="O13" i="26" s="1"/>
  <c r="P13" i="26" s="1"/>
  <c r="S13" i="26" s="1"/>
  <c r="T13" i="26" s="1"/>
  <c r="W13" i="26" s="1"/>
  <c r="X13" i="26" s="1"/>
  <c r="AA13" i="26" s="1"/>
  <c r="AB13" i="26" s="1"/>
  <c r="AE13" i="26" s="1"/>
  <c r="AF13" i="26" s="1"/>
  <c r="K27" i="26"/>
  <c r="L27" i="26" s="1"/>
  <c r="O27" i="26" s="1"/>
  <c r="P27" i="26" s="1"/>
  <c r="S27" i="26" s="1"/>
  <c r="T27" i="26" s="1"/>
  <c r="W27" i="26" s="1"/>
  <c r="X27" i="26" s="1"/>
  <c r="AA27" i="26" s="1"/>
  <c r="AB27" i="26" s="1"/>
  <c r="AE27" i="26" s="1"/>
  <c r="AF27" i="26" s="1"/>
  <c r="I30" i="21"/>
  <c r="J30" i="21" s="1"/>
  <c r="M30" i="21" s="1"/>
  <c r="N30" i="21" s="1"/>
  <c r="Q30" i="21" s="1"/>
  <c r="R30" i="21" s="1"/>
  <c r="U30" i="21" s="1"/>
  <c r="V30" i="21" s="1"/>
  <c r="Y30" i="21" s="1"/>
  <c r="Z30" i="21" s="1"/>
  <c r="E23" i="22"/>
  <c r="E43" i="22"/>
  <c r="E59" i="22"/>
  <c r="F7" i="23"/>
  <c r="J7" i="23"/>
  <c r="K7" i="23" s="1"/>
  <c r="N7" i="23" s="1"/>
  <c r="O7" i="23" s="1"/>
  <c r="R7" i="23" s="1"/>
  <c r="S7" i="23" s="1"/>
  <c r="V7" i="23" s="1"/>
  <c r="W7" i="23" s="1"/>
  <c r="Z7" i="23" s="1"/>
  <c r="AA7" i="23" s="1"/>
  <c r="AD7" i="23" s="1"/>
  <c r="AE7" i="23" s="1"/>
  <c r="F17" i="23"/>
  <c r="J24" i="23"/>
  <c r="K24" i="23" s="1"/>
  <c r="N24" i="23" s="1"/>
  <c r="O24" i="23" s="1"/>
  <c r="R24" i="23" s="1"/>
  <c r="S24" i="23" s="1"/>
  <c r="V24" i="23" s="1"/>
  <c r="W24" i="23" s="1"/>
  <c r="Z24" i="23" s="1"/>
  <c r="AA24" i="23" s="1"/>
  <c r="AD24" i="23" s="1"/>
  <c r="AE24" i="23" s="1"/>
  <c r="I14" i="24"/>
  <c r="I17" i="24"/>
  <c r="I35" i="24"/>
  <c r="I53" i="24"/>
  <c r="J8" i="25"/>
  <c r="K8" i="25" s="1"/>
  <c r="N8" i="25" s="1"/>
  <c r="O8" i="25" s="1"/>
  <c r="R8" i="25" s="1"/>
  <c r="S8" i="25" s="1"/>
  <c r="V8" i="25" s="1"/>
  <c r="W8" i="25" s="1"/>
  <c r="Z8" i="25" s="1"/>
  <c r="AA8" i="25" s="1"/>
  <c r="J12" i="25"/>
  <c r="K12" i="25" s="1"/>
  <c r="N12" i="25" s="1"/>
  <c r="O12" i="25" s="1"/>
  <c r="R12" i="25" s="1"/>
  <c r="S12" i="25" s="1"/>
  <c r="V12" i="25" s="1"/>
  <c r="W12" i="25" s="1"/>
  <c r="Z12" i="25" s="1"/>
  <c r="AA12" i="25" s="1"/>
  <c r="E9" i="22"/>
  <c r="E16" i="22"/>
  <c r="E28" i="22"/>
  <c r="I32" i="22"/>
  <c r="J32" i="22" s="1"/>
  <c r="M32" i="22" s="1"/>
  <c r="N32" i="22" s="1"/>
  <c r="Q32" i="22" s="1"/>
  <c r="R32" i="22" s="1"/>
  <c r="U32" i="22" s="1"/>
  <c r="V32" i="22" s="1"/>
  <c r="Y32" i="22" s="1"/>
  <c r="Z32" i="22" s="1"/>
  <c r="E40" i="22"/>
  <c r="I44" i="22"/>
  <c r="J44" i="22" s="1"/>
  <c r="M44" i="22" s="1"/>
  <c r="N44" i="22" s="1"/>
  <c r="Q44" i="22" s="1"/>
  <c r="R44" i="22" s="1"/>
  <c r="U44" i="22" s="1"/>
  <c r="V44" i="22" s="1"/>
  <c r="Y44" i="22" s="1"/>
  <c r="Z44" i="22" s="1"/>
  <c r="E56" i="22"/>
  <c r="I60" i="22"/>
  <c r="J60" i="22" s="1"/>
  <c r="M60" i="22" s="1"/>
  <c r="N60" i="22" s="1"/>
  <c r="Q60" i="22" s="1"/>
  <c r="R60" i="22" s="1"/>
  <c r="U60" i="22" s="1"/>
  <c r="V60" i="22" s="1"/>
  <c r="Y60" i="22" s="1"/>
  <c r="Z60" i="22" s="1"/>
  <c r="Z81" i="22"/>
  <c r="J12" i="23"/>
  <c r="K12" i="23" s="1"/>
  <c r="N12" i="23" s="1"/>
  <c r="O12" i="23" s="1"/>
  <c r="R12" i="23" s="1"/>
  <c r="S12" i="23" s="1"/>
  <c r="V12" i="23" s="1"/>
  <c r="W12" i="23" s="1"/>
  <c r="Z12" i="23" s="1"/>
  <c r="AA12" i="23" s="1"/>
  <c r="AD12" i="23" s="1"/>
  <c r="AE12" i="23" s="1"/>
  <c r="F24" i="23"/>
  <c r="I8" i="24"/>
  <c r="I26" i="24"/>
  <c r="I40" i="24"/>
  <c r="I44" i="24"/>
  <c r="I50" i="24"/>
  <c r="K9" i="26"/>
  <c r="L9" i="26" s="1"/>
  <c r="O9" i="26" s="1"/>
  <c r="P9" i="26" s="1"/>
  <c r="S9" i="26" s="1"/>
  <c r="T9" i="26" s="1"/>
  <c r="W9" i="26" s="1"/>
  <c r="X9" i="26" s="1"/>
  <c r="AA9" i="26" s="1"/>
  <c r="AB9" i="26" s="1"/>
  <c r="AE9" i="26" s="1"/>
  <c r="AF9" i="26" s="1"/>
  <c r="K50" i="26"/>
  <c r="L50" i="26" s="1"/>
  <c r="O50" i="26" s="1"/>
  <c r="P50" i="26" s="1"/>
  <c r="S50" i="26" s="1"/>
  <c r="T50" i="26" s="1"/>
  <c r="W50" i="26" s="1"/>
  <c r="X50" i="26" s="1"/>
  <c r="AA50" i="26" s="1"/>
  <c r="AB50" i="26" s="1"/>
  <c r="AE50" i="26" s="1"/>
  <c r="AF50" i="26" s="1"/>
  <c r="E47" i="22"/>
  <c r="E63" i="22"/>
  <c r="J14" i="23"/>
  <c r="K14" i="23" s="1"/>
  <c r="N14" i="23" s="1"/>
  <c r="O14" i="23" s="1"/>
  <c r="R14" i="23" s="1"/>
  <c r="S14" i="23" s="1"/>
  <c r="V14" i="23" s="1"/>
  <c r="W14" i="23" s="1"/>
  <c r="Z14" i="23" s="1"/>
  <c r="AA14" i="23" s="1"/>
  <c r="AD14" i="23" s="1"/>
  <c r="AE14" i="23" s="1"/>
  <c r="F22" i="23"/>
  <c r="AC45" i="24"/>
  <c r="I13" i="24"/>
  <c r="I16" i="24"/>
  <c r="I19" i="24"/>
  <c r="I39" i="24"/>
  <c r="I47" i="24"/>
  <c r="I55" i="24"/>
  <c r="J20" i="25"/>
  <c r="K20" i="25" s="1"/>
  <c r="N20" i="25" s="1"/>
  <c r="O20" i="25" s="1"/>
  <c r="R20" i="25" s="1"/>
  <c r="S20" i="25" s="1"/>
  <c r="V20" i="25" s="1"/>
  <c r="W20" i="25" s="1"/>
  <c r="Z20" i="25" s="1"/>
  <c r="AA20" i="25" s="1"/>
  <c r="K10" i="26"/>
  <c r="L10" i="26" s="1"/>
  <c r="O10" i="26" s="1"/>
  <c r="P10" i="26" s="1"/>
  <c r="S10" i="26" s="1"/>
  <c r="T10" i="26" s="1"/>
  <c r="W10" i="26" s="1"/>
  <c r="X10" i="26" s="1"/>
  <c r="AA10" i="26" s="1"/>
  <c r="AB10" i="26" s="1"/>
  <c r="AE10" i="26" s="1"/>
  <c r="AF10" i="26" s="1"/>
  <c r="K42" i="26"/>
  <c r="L42" i="26" s="1"/>
  <c r="O42" i="26" s="1"/>
  <c r="P42" i="26" s="1"/>
  <c r="S42" i="26" s="1"/>
  <c r="T42" i="26" s="1"/>
  <c r="W42" i="26" s="1"/>
  <c r="X42" i="26" s="1"/>
  <c r="AA42" i="26" s="1"/>
  <c r="AB42" i="26" s="1"/>
  <c r="AE42" i="26" s="1"/>
  <c r="AF42" i="26" s="1"/>
  <c r="E15" i="22"/>
  <c r="E32" i="22"/>
  <c r="E44" i="22"/>
  <c r="I48" i="22"/>
  <c r="J48" i="22" s="1"/>
  <c r="M48" i="22" s="1"/>
  <c r="N48" i="22" s="1"/>
  <c r="Q48" i="22" s="1"/>
  <c r="R48" i="22" s="1"/>
  <c r="U48" i="22" s="1"/>
  <c r="V48" i="22" s="1"/>
  <c r="Y48" i="22" s="1"/>
  <c r="Z48" i="22" s="1"/>
  <c r="E60" i="22"/>
  <c r="I64" i="22"/>
  <c r="J64" i="22" s="1"/>
  <c r="M64" i="22" s="1"/>
  <c r="N64" i="22" s="1"/>
  <c r="Q64" i="22" s="1"/>
  <c r="R64" i="22" s="1"/>
  <c r="U64" i="22" s="1"/>
  <c r="V64" i="22" s="1"/>
  <c r="Y64" i="22" s="1"/>
  <c r="Z64" i="22" s="1"/>
  <c r="F14" i="23"/>
  <c r="J25" i="23"/>
  <c r="K25" i="23" s="1"/>
  <c r="N25" i="23" s="1"/>
  <c r="O25" i="23" s="1"/>
  <c r="R25" i="23" s="1"/>
  <c r="S25" i="23" s="1"/>
  <c r="V25" i="23" s="1"/>
  <c r="W25" i="23" s="1"/>
  <c r="Z25" i="23" s="1"/>
  <c r="AA25" i="23" s="1"/>
  <c r="AD25" i="23" s="1"/>
  <c r="AE25" i="23" s="1"/>
  <c r="I18" i="24"/>
  <c r="I28" i="24"/>
  <c r="I31" i="24"/>
  <c r="I52" i="24"/>
  <c r="J6" i="25"/>
  <c r="K6" i="25" s="1"/>
  <c r="N6" i="25" s="1"/>
  <c r="O6" i="25" s="1"/>
  <c r="R6" i="25" s="1"/>
  <c r="S6" i="25" s="1"/>
  <c r="V6" i="25" s="1"/>
  <c r="W6" i="25" s="1"/>
  <c r="Z6" i="25" s="1"/>
  <c r="AA6" i="25" s="1"/>
  <c r="J11" i="25"/>
  <c r="K11" i="25" s="1"/>
  <c r="N11" i="25" s="1"/>
  <c r="O11" i="25" s="1"/>
  <c r="R11" i="25" s="1"/>
  <c r="S11" i="25" s="1"/>
  <c r="V11" i="25" s="1"/>
  <c r="W11" i="25" s="1"/>
  <c r="Z11" i="25" s="1"/>
  <c r="AA11" i="25" s="1"/>
  <c r="K7" i="26"/>
  <c r="L7" i="26" s="1"/>
  <c r="O7" i="26" s="1"/>
  <c r="P7" i="26" s="1"/>
  <c r="S7" i="26" s="1"/>
  <c r="T7" i="26" s="1"/>
  <c r="W7" i="26" s="1"/>
  <c r="X7" i="26" s="1"/>
  <c r="AA7" i="26" s="1"/>
  <c r="AB7" i="26" s="1"/>
  <c r="AE7" i="26" s="1"/>
  <c r="AF7" i="26" s="1"/>
  <c r="K12" i="26"/>
  <c r="L12" i="26" s="1"/>
  <c r="O12" i="26" s="1"/>
  <c r="P12" i="26" s="1"/>
  <c r="S12" i="26" s="1"/>
  <c r="T12" i="26" s="1"/>
  <c r="W12" i="26" s="1"/>
  <c r="X12" i="26" s="1"/>
  <c r="AA12" i="26" s="1"/>
  <c r="AB12" i="26" s="1"/>
  <c r="AE12" i="26" s="1"/>
  <c r="AF12" i="26" s="1"/>
  <c r="K35" i="26"/>
  <c r="L35" i="26" s="1"/>
  <c r="O35" i="26" s="1"/>
  <c r="P35" i="26" s="1"/>
  <c r="S35" i="26" s="1"/>
  <c r="T35" i="26" s="1"/>
  <c r="W35" i="26" s="1"/>
  <c r="X35" i="26" s="1"/>
  <c r="AA35" i="26" s="1"/>
  <c r="AB35" i="26" s="1"/>
  <c r="AE35" i="26" s="1"/>
  <c r="AF35" i="26" s="1"/>
  <c r="K38" i="26"/>
  <c r="L38" i="26" s="1"/>
  <c r="O38" i="26" s="1"/>
  <c r="P38" i="26" s="1"/>
  <c r="S38" i="26" s="1"/>
  <c r="T38" i="26" s="1"/>
  <c r="W38" i="26" s="1"/>
  <c r="X38" i="26" s="1"/>
  <c r="AA38" i="26" s="1"/>
  <c r="AB38" i="26" s="1"/>
  <c r="AE38" i="26" s="1"/>
  <c r="AF38" i="26" s="1"/>
  <c r="K45" i="26"/>
  <c r="L45" i="26" s="1"/>
  <c r="O45" i="26" s="1"/>
  <c r="P45" i="26" s="1"/>
  <c r="S45" i="26" s="1"/>
  <c r="T45" i="26" s="1"/>
  <c r="W45" i="26" s="1"/>
  <c r="X45" i="26" s="1"/>
  <c r="AA45" i="26" s="1"/>
  <c r="AB45" i="26" s="1"/>
  <c r="AE45" i="26" s="1"/>
  <c r="AF45" i="26" s="1"/>
  <c r="K53" i="26"/>
  <c r="L53" i="26" s="1"/>
  <c r="O53" i="26" s="1"/>
  <c r="P53" i="26" s="1"/>
  <c r="S53" i="26" s="1"/>
  <c r="T53" i="26" s="1"/>
  <c r="W53" i="26" s="1"/>
  <c r="X53" i="26" s="1"/>
  <c r="AA53" i="26" s="1"/>
  <c r="AB53" i="26" s="1"/>
  <c r="AE53" i="26" s="1"/>
  <c r="AF53" i="26" s="1"/>
  <c r="K56" i="26"/>
  <c r="L56" i="26" s="1"/>
  <c r="O56" i="26" s="1"/>
  <c r="P56" i="26" s="1"/>
  <c r="S56" i="26" s="1"/>
  <c r="T56" i="26" s="1"/>
  <c r="W56" i="26" s="1"/>
  <c r="X56" i="26" s="1"/>
  <c r="AA56" i="26" s="1"/>
  <c r="AB56" i="26" s="1"/>
  <c r="AE56" i="26" s="1"/>
  <c r="AF56" i="26" s="1"/>
  <c r="K66" i="26"/>
  <c r="L66" i="26" s="1"/>
  <c r="O66" i="26" s="1"/>
  <c r="P66" i="26" s="1"/>
  <c r="S66" i="26" s="1"/>
  <c r="T66" i="26" s="1"/>
  <c r="W66" i="26" s="1"/>
  <c r="X66" i="26" s="1"/>
  <c r="AA66" i="26" s="1"/>
  <c r="AB66" i="26" s="1"/>
  <c r="AE66" i="26" s="1"/>
  <c r="AF66" i="26" s="1"/>
  <c r="K120" i="26"/>
  <c r="L120" i="26" s="1"/>
  <c r="O120" i="26" s="1"/>
  <c r="P120" i="26" s="1"/>
  <c r="S120" i="26" s="1"/>
  <c r="T120" i="26" s="1"/>
  <c r="W120" i="26" s="1"/>
  <c r="X120" i="26" s="1"/>
  <c r="AA120" i="26" s="1"/>
  <c r="AB120" i="26" s="1"/>
  <c r="AE120" i="26" s="1"/>
  <c r="AF120" i="26" s="1"/>
  <c r="K151" i="26"/>
  <c r="L151" i="26" s="1"/>
  <c r="O151" i="26" s="1"/>
  <c r="P151" i="26" s="1"/>
  <c r="S151" i="26" s="1"/>
  <c r="T151" i="26" s="1"/>
  <c r="W151" i="26" s="1"/>
  <c r="X151" i="26" s="1"/>
  <c r="AA151" i="26" s="1"/>
  <c r="AB151" i="26" s="1"/>
  <c r="AE151" i="26" s="1"/>
  <c r="AF151" i="26" s="1"/>
  <c r="J16" i="25"/>
  <c r="K16" i="25" s="1"/>
  <c r="N16" i="25" s="1"/>
  <c r="O16" i="25" s="1"/>
  <c r="R16" i="25" s="1"/>
  <c r="S16" i="25" s="1"/>
  <c r="V16" i="25" s="1"/>
  <c r="W16" i="25" s="1"/>
  <c r="Z16" i="25" s="1"/>
  <c r="AA16" i="25" s="1"/>
  <c r="K15" i="26"/>
  <c r="L15" i="26" s="1"/>
  <c r="O15" i="26" s="1"/>
  <c r="P15" i="26" s="1"/>
  <c r="S15" i="26" s="1"/>
  <c r="T15" i="26" s="1"/>
  <c r="W15" i="26" s="1"/>
  <c r="X15" i="26" s="1"/>
  <c r="AA15" i="26" s="1"/>
  <c r="AB15" i="26" s="1"/>
  <c r="AE15" i="26" s="1"/>
  <c r="AF15" i="26" s="1"/>
  <c r="K20" i="26"/>
  <c r="L20" i="26" s="1"/>
  <c r="O20" i="26" s="1"/>
  <c r="P20" i="26" s="1"/>
  <c r="S20" i="26" s="1"/>
  <c r="T20" i="26" s="1"/>
  <c r="W20" i="26" s="1"/>
  <c r="X20" i="26" s="1"/>
  <c r="AA20" i="26" s="1"/>
  <c r="AB20" i="26" s="1"/>
  <c r="AE20" i="26" s="1"/>
  <c r="AF20" i="26" s="1"/>
  <c r="K41" i="26"/>
  <c r="L41" i="26" s="1"/>
  <c r="O41" i="26" s="1"/>
  <c r="P41" i="26" s="1"/>
  <c r="S41" i="26" s="1"/>
  <c r="T41" i="26" s="1"/>
  <c r="W41" i="26" s="1"/>
  <c r="X41" i="26" s="1"/>
  <c r="AA41" i="26" s="1"/>
  <c r="AB41" i="26" s="1"/>
  <c r="AE41" i="26" s="1"/>
  <c r="AF41" i="26" s="1"/>
  <c r="K176" i="26"/>
  <c r="L176" i="26" s="1"/>
  <c r="O176" i="26" s="1"/>
  <c r="P176" i="26" s="1"/>
  <c r="S176" i="26" s="1"/>
  <c r="T176" i="26" s="1"/>
  <c r="W176" i="26" s="1"/>
  <c r="X176" i="26" s="1"/>
  <c r="AA176" i="26" s="1"/>
  <c r="AB176" i="26" s="1"/>
  <c r="AE176" i="26" s="1"/>
  <c r="AF176" i="26" s="1"/>
  <c r="K23" i="26"/>
  <c r="L23" i="26" s="1"/>
  <c r="O23" i="26" s="1"/>
  <c r="P23" i="26" s="1"/>
  <c r="S23" i="26" s="1"/>
  <c r="T23" i="26" s="1"/>
  <c r="W23" i="26" s="1"/>
  <c r="X23" i="26" s="1"/>
  <c r="AA23" i="26" s="1"/>
  <c r="AB23" i="26" s="1"/>
  <c r="AE23" i="26" s="1"/>
  <c r="AF23" i="26" s="1"/>
  <c r="K28" i="26"/>
  <c r="L28" i="26" s="1"/>
  <c r="O28" i="26" s="1"/>
  <c r="P28" i="26" s="1"/>
  <c r="S28" i="26" s="1"/>
  <c r="T28" i="26" s="1"/>
  <c r="W28" i="26" s="1"/>
  <c r="X28" i="26" s="1"/>
  <c r="AA28" i="26" s="1"/>
  <c r="AB28" i="26" s="1"/>
  <c r="AE28" i="26" s="1"/>
  <c r="AF28" i="26" s="1"/>
  <c r="K64" i="26"/>
  <c r="L64" i="26" s="1"/>
  <c r="O64" i="26" s="1"/>
  <c r="P64" i="26" s="1"/>
  <c r="S64" i="26" s="1"/>
  <c r="T64" i="26" s="1"/>
  <c r="W64" i="26" s="1"/>
  <c r="X64" i="26" s="1"/>
  <c r="AA64" i="26" s="1"/>
  <c r="AB64" i="26" s="1"/>
  <c r="K97" i="26"/>
  <c r="L97" i="26" s="1"/>
  <c r="O97" i="26" s="1"/>
  <c r="P97" i="26" s="1"/>
  <c r="S97" i="26" s="1"/>
  <c r="T97" i="26" s="1"/>
  <c r="W97" i="26" s="1"/>
  <c r="X97" i="26" s="1"/>
  <c r="AA97" i="26" s="1"/>
  <c r="AB97" i="26" s="1"/>
  <c r="AE97" i="26" s="1"/>
  <c r="AF97" i="26" s="1"/>
  <c r="K122" i="26"/>
  <c r="L122" i="26" s="1"/>
  <c r="O122" i="26" s="1"/>
  <c r="P122" i="26" s="1"/>
  <c r="S122" i="26" s="1"/>
  <c r="T122" i="26" s="1"/>
  <c r="K26" i="26"/>
  <c r="L26" i="26" s="1"/>
  <c r="O26" i="26" s="1"/>
  <c r="P26" i="26" s="1"/>
  <c r="S26" i="26" s="1"/>
  <c r="T26" i="26" s="1"/>
  <c r="W26" i="26" s="1"/>
  <c r="X26" i="26" s="1"/>
  <c r="AA26" i="26" s="1"/>
  <c r="AB26" i="26" s="1"/>
  <c r="AE26" i="26" s="1"/>
  <c r="AF26" i="26" s="1"/>
  <c r="K31" i="26"/>
  <c r="L31" i="26" s="1"/>
  <c r="O31" i="26" s="1"/>
  <c r="P31" i="26" s="1"/>
  <c r="S31" i="26" s="1"/>
  <c r="T31" i="26" s="1"/>
  <c r="W31" i="26" s="1"/>
  <c r="X31" i="26" s="1"/>
  <c r="AA31" i="26" s="1"/>
  <c r="AB31" i="26" s="1"/>
  <c r="AE31" i="26" s="1"/>
  <c r="AF31" i="26" s="1"/>
  <c r="K36" i="26"/>
  <c r="L36" i="26" s="1"/>
  <c r="O36" i="26" s="1"/>
  <c r="P36" i="26" s="1"/>
  <c r="S36" i="26" s="1"/>
  <c r="T36" i="26" s="1"/>
  <c r="W36" i="26" s="1"/>
  <c r="X36" i="26" s="1"/>
  <c r="AA36" i="26" s="1"/>
  <c r="AB36" i="26" s="1"/>
  <c r="AE36" i="26" s="1"/>
  <c r="AF36" i="26" s="1"/>
  <c r="K67" i="26"/>
  <c r="L67" i="26" s="1"/>
  <c r="O67" i="26" s="1"/>
  <c r="P67" i="26" s="1"/>
  <c r="S67" i="26" s="1"/>
  <c r="T67" i="26" s="1"/>
  <c r="W67" i="26" s="1"/>
  <c r="X67" i="26" s="1"/>
  <c r="AA67" i="26" s="1"/>
  <c r="AB67" i="26" s="1"/>
  <c r="AE67" i="26" s="1"/>
  <c r="AF67" i="26" s="1"/>
  <c r="K116" i="26"/>
  <c r="L116" i="26" s="1"/>
  <c r="O116" i="26" s="1"/>
  <c r="P116" i="26" s="1"/>
  <c r="S116" i="26" s="1"/>
  <c r="T116" i="26" s="1"/>
  <c r="W116" i="26" s="1"/>
  <c r="X116" i="26" s="1"/>
  <c r="AA116" i="26" s="1"/>
  <c r="AB116" i="26" s="1"/>
  <c r="AE116" i="26" s="1"/>
  <c r="AF116" i="26" s="1"/>
  <c r="K34" i="26"/>
  <c r="L34" i="26" s="1"/>
  <c r="O34" i="26" s="1"/>
  <c r="P34" i="26" s="1"/>
  <c r="S34" i="26" s="1"/>
  <c r="T34" i="26" s="1"/>
  <c r="W34" i="26" s="1"/>
  <c r="X34" i="26" s="1"/>
  <c r="AA34" i="26" s="1"/>
  <c r="AB34" i="26" s="1"/>
  <c r="AE34" i="26" s="1"/>
  <c r="AF34" i="26" s="1"/>
  <c r="K39" i="26"/>
  <c r="L39" i="26" s="1"/>
  <c r="O39" i="26" s="1"/>
  <c r="P39" i="26" s="1"/>
  <c r="S39" i="26" s="1"/>
  <c r="T39" i="26" s="1"/>
  <c r="W39" i="26" s="1"/>
  <c r="X39" i="26" s="1"/>
  <c r="AA39" i="26" s="1"/>
  <c r="AB39" i="26" s="1"/>
  <c r="AE39" i="26" s="1"/>
  <c r="AF39" i="26" s="1"/>
  <c r="K59" i="26"/>
  <c r="L59" i="26" s="1"/>
  <c r="O59" i="26" s="1"/>
  <c r="P59" i="26" s="1"/>
  <c r="S59" i="26" s="1"/>
  <c r="T59" i="26" s="1"/>
  <c r="W59" i="26" s="1"/>
  <c r="X59" i="26" s="1"/>
  <c r="AA59" i="26" s="1"/>
  <c r="AB59" i="26" s="1"/>
  <c r="AE59" i="26" s="1"/>
  <c r="AF59" i="26" s="1"/>
  <c r="K195" i="26"/>
  <c r="L195" i="26" s="1"/>
  <c r="O195" i="26" s="1"/>
  <c r="P195" i="26" s="1"/>
  <c r="S195" i="26" s="1"/>
  <c r="T195" i="26" s="1"/>
  <c r="W195" i="26" s="1"/>
  <c r="X195" i="26" s="1"/>
  <c r="AA195" i="26" s="1"/>
  <c r="AB195" i="26" s="1"/>
  <c r="AE195" i="26" s="1"/>
  <c r="AF195" i="26" s="1"/>
  <c r="K6" i="26"/>
  <c r="L6" i="26" s="1"/>
  <c r="O6" i="26" s="1"/>
  <c r="P6" i="26" s="1"/>
  <c r="S6" i="26" s="1"/>
  <c r="T6" i="26" s="1"/>
  <c r="W6" i="26" s="1"/>
  <c r="X6" i="26" s="1"/>
  <c r="AA6" i="26" s="1"/>
  <c r="AB6" i="26" s="1"/>
  <c r="AE6" i="26" s="1"/>
  <c r="AF6" i="26" s="1"/>
  <c r="K11" i="26"/>
  <c r="L11" i="26" s="1"/>
  <c r="O11" i="26" s="1"/>
  <c r="P11" i="26" s="1"/>
  <c r="S11" i="26" s="1"/>
  <c r="T11" i="26" s="1"/>
  <c r="W11" i="26" s="1"/>
  <c r="X11" i="26" s="1"/>
  <c r="AA11" i="26" s="1"/>
  <c r="AB11" i="26" s="1"/>
  <c r="AE11" i="26" s="1"/>
  <c r="AF11" i="26" s="1"/>
  <c r="K14" i="26"/>
  <c r="L14" i="26" s="1"/>
  <c r="O14" i="26" s="1"/>
  <c r="P14" i="26" s="1"/>
  <c r="S14" i="26" s="1"/>
  <c r="T14" i="26" s="1"/>
  <c r="W14" i="26" s="1"/>
  <c r="X14" i="26" s="1"/>
  <c r="AA14" i="26" s="1"/>
  <c r="AB14" i="26" s="1"/>
  <c r="AE14" i="26" s="1"/>
  <c r="AF14" i="26" s="1"/>
  <c r="K49" i="26"/>
  <c r="L49" i="26" s="1"/>
  <c r="O49" i="26" s="1"/>
  <c r="P49" i="26" s="1"/>
  <c r="S49" i="26" s="1"/>
  <c r="T49" i="26" s="1"/>
  <c r="W49" i="26" s="1"/>
  <c r="X49" i="26" s="1"/>
  <c r="AA49" i="26" s="1"/>
  <c r="AB49" i="26" s="1"/>
  <c r="AE49" i="26" s="1"/>
  <c r="AF49" i="26" s="1"/>
  <c r="K54" i="26"/>
  <c r="L54" i="26" s="1"/>
  <c r="O54" i="26" s="1"/>
  <c r="P54" i="26" s="1"/>
  <c r="S54" i="26" s="1"/>
  <c r="T54" i="26" s="1"/>
  <c r="W54" i="26" s="1"/>
  <c r="X54" i="26" s="1"/>
  <c r="AA54" i="26" s="1"/>
  <c r="AB54" i="26" s="1"/>
  <c r="AE54" i="26" s="1"/>
  <c r="AF54" i="26" s="1"/>
  <c r="K88" i="26"/>
  <c r="L88" i="26" s="1"/>
  <c r="O88" i="26" s="1"/>
  <c r="P88" i="26" s="1"/>
  <c r="S88" i="26" s="1"/>
  <c r="T88" i="26" s="1"/>
  <c r="W88" i="26" s="1"/>
  <c r="X88" i="26" s="1"/>
  <c r="AA88" i="26" s="1"/>
  <c r="AB88" i="26" s="1"/>
  <c r="AE88" i="26" s="1"/>
  <c r="AF88" i="26" s="1"/>
  <c r="K196" i="26"/>
  <c r="L196" i="26" s="1"/>
  <c r="O196" i="26" s="1"/>
  <c r="P196" i="26" s="1"/>
  <c r="S196" i="26" s="1"/>
  <c r="T196" i="26" s="1"/>
  <c r="W196" i="26" s="1"/>
  <c r="X196" i="26" s="1"/>
  <c r="AA196" i="26" s="1"/>
  <c r="AB196" i="26" s="1"/>
  <c r="AE196" i="26" s="1"/>
  <c r="AF196" i="26" s="1"/>
  <c r="K46" i="26"/>
  <c r="L46" i="26" s="1"/>
  <c r="O46" i="26" s="1"/>
  <c r="P46" i="26" s="1"/>
  <c r="S46" i="26" s="1"/>
  <c r="T46" i="26" s="1"/>
  <c r="W46" i="26" s="1"/>
  <c r="X46" i="26" s="1"/>
  <c r="AA46" i="26" s="1"/>
  <c r="AB46" i="26" s="1"/>
  <c r="AE46" i="26" s="1"/>
  <c r="AF46" i="26" s="1"/>
  <c r="K57" i="26"/>
  <c r="L57" i="26" s="1"/>
  <c r="O57" i="26" s="1"/>
  <c r="P57" i="26" s="1"/>
  <c r="S57" i="26" s="1"/>
  <c r="T57" i="26" s="1"/>
  <c r="W57" i="26" s="1"/>
  <c r="X57" i="26" s="1"/>
  <c r="AA57" i="26" s="1"/>
  <c r="AB57" i="26" s="1"/>
  <c r="AE57" i="26" s="1"/>
  <c r="AF57" i="26" s="1"/>
  <c r="K63" i="26"/>
  <c r="L63" i="26" s="1"/>
  <c r="O63" i="26" s="1"/>
  <c r="P63" i="26" s="1"/>
  <c r="S63" i="26" s="1"/>
  <c r="T63" i="26" s="1"/>
  <c r="W63" i="26" s="1"/>
  <c r="X63" i="26" s="1"/>
  <c r="AA63" i="26" s="1"/>
  <c r="AB63" i="26" s="1"/>
  <c r="AE63" i="26" s="1"/>
  <c r="AF63" i="26" s="1"/>
  <c r="K80" i="26"/>
  <c r="L80" i="26" s="1"/>
  <c r="O80" i="26" s="1"/>
  <c r="P80" i="26" s="1"/>
  <c r="S80" i="26" s="1"/>
  <c r="T80" i="26" s="1"/>
  <c r="W80" i="26" s="1"/>
  <c r="X80" i="26" s="1"/>
  <c r="AA80" i="26" s="1"/>
  <c r="AB80" i="26" s="1"/>
  <c r="AE80" i="26" s="1"/>
  <c r="AF80" i="26" s="1"/>
  <c r="K44" i="26"/>
  <c r="L44" i="26" s="1"/>
  <c r="O44" i="26" s="1"/>
  <c r="P44" i="26" s="1"/>
  <c r="S44" i="26" s="1"/>
  <c r="T44" i="26" s="1"/>
  <c r="W44" i="26" s="1"/>
  <c r="X44" i="26" s="1"/>
  <c r="AA44" i="26" s="1"/>
  <c r="AB44" i="26" s="1"/>
  <c r="AE44" i="26" s="1"/>
  <c r="AF44" i="26" s="1"/>
  <c r="K68" i="26"/>
  <c r="L68" i="26" s="1"/>
  <c r="O68" i="26" s="1"/>
  <c r="P68" i="26" s="1"/>
  <c r="S68" i="26" s="1"/>
  <c r="T68" i="26" s="1"/>
  <c r="W68" i="26" s="1"/>
  <c r="X68" i="26" s="1"/>
  <c r="AA68" i="26" s="1"/>
  <c r="AB68" i="26" s="1"/>
  <c r="AE68" i="26" s="1"/>
  <c r="AF68" i="26" s="1"/>
  <c r="K82" i="26"/>
  <c r="L82" i="26" s="1"/>
  <c r="O82" i="26" s="1"/>
  <c r="P82" i="26" s="1"/>
  <c r="S82" i="26" s="1"/>
  <c r="T82" i="26" s="1"/>
  <c r="W82" i="26" s="1"/>
  <c r="X82" i="26" s="1"/>
  <c r="AA82" i="26" s="1"/>
  <c r="AB82" i="26" s="1"/>
  <c r="AE82" i="26" s="1"/>
  <c r="AF82" i="26" s="1"/>
  <c r="K85" i="26"/>
  <c r="L85" i="26" s="1"/>
  <c r="O85" i="26" s="1"/>
  <c r="P85" i="26" s="1"/>
  <c r="S85" i="26" s="1"/>
  <c r="T85" i="26" s="1"/>
  <c r="W85" i="26" s="1"/>
  <c r="X85" i="26" s="1"/>
  <c r="AA85" i="26" s="1"/>
  <c r="AB85" i="26" s="1"/>
  <c r="AE85" i="26" s="1"/>
  <c r="AF85" i="26" s="1"/>
  <c r="K103" i="26"/>
  <c r="L103" i="26" s="1"/>
  <c r="O103" i="26" s="1"/>
  <c r="P103" i="26" s="1"/>
  <c r="S103" i="26" s="1"/>
  <c r="T103" i="26" s="1"/>
  <c r="W103" i="26" s="1"/>
  <c r="X103" i="26" s="1"/>
  <c r="AA103" i="26" s="1"/>
  <c r="AB103" i="26" s="1"/>
  <c r="AE103" i="26" s="1"/>
  <c r="AF103" i="26" s="1"/>
  <c r="K131" i="26"/>
  <c r="L131" i="26" s="1"/>
  <c r="O131" i="26" s="1"/>
  <c r="P131" i="26" s="1"/>
  <c r="S131" i="26" s="1"/>
  <c r="T131" i="26" s="1"/>
  <c r="W131" i="26" s="1"/>
  <c r="X131" i="26" s="1"/>
  <c r="AA131" i="26" s="1"/>
  <c r="AB131" i="26" s="1"/>
  <c r="AE131" i="26" s="1"/>
  <c r="AF131" i="26" s="1"/>
  <c r="K148" i="26"/>
  <c r="L148" i="26" s="1"/>
  <c r="O148" i="26" s="1"/>
  <c r="P148" i="26" s="1"/>
  <c r="S148" i="26" s="1"/>
  <c r="T148" i="26" s="1"/>
  <c r="W148" i="26" s="1"/>
  <c r="X148" i="26" s="1"/>
  <c r="AA148" i="26" s="1"/>
  <c r="AB148" i="26" s="1"/>
  <c r="AE148" i="26" s="1"/>
  <c r="AF148" i="26" s="1"/>
  <c r="K158" i="26"/>
  <c r="L158" i="26" s="1"/>
  <c r="O158" i="26" s="1"/>
  <c r="P158" i="26" s="1"/>
  <c r="S158" i="26" s="1"/>
  <c r="T158" i="26" s="1"/>
  <c r="W158" i="26" s="1"/>
  <c r="X158" i="26" s="1"/>
  <c r="AA158" i="26" s="1"/>
  <c r="AB158" i="26" s="1"/>
  <c r="AE158" i="26" s="1"/>
  <c r="AF158" i="26" s="1"/>
  <c r="K52" i="26"/>
  <c r="L52" i="26" s="1"/>
  <c r="O52" i="26" s="1"/>
  <c r="P52" i="26" s="1"/>
  <c r="S52" i="26" s="1"/>
  <c r="T52" i="26" s="1"/>
  <c r="W52" i="26" s="1"/>
  <c r="X52" i="26" s="1"/>
  <c r="AA52" i="26" s="1"/>
  <c r="AB52" i="26" s="1"/>
  <c r="AE52" i="26" s="1"/>
  <c r="AF52" i="26" s="1"/>
  <c r="K79" i="26"/>
  <c r="L79" i="26" s="1"/>
  <c r="O79" i="26" s="1"/>
  <c r="P79" i="26" s="1"/>
  <c r="S79" i="26" s="1"/>
  <c r="T79" i="26" s="1"/>
  <c r="W79" i="26" s="1"/>
  <c r="X79" i="26" s="1"/>
  <c r="AA79" i="26" s="1"/>
  <c r="AB79" i="26" s="1"/>
  <c r="AE79" i="26" s="1"/>
  <c r="AF79" i="26" s="1"/>
  <c r="K105" i="26"/>
  <c r="L105" i="26" s="1"/>
  <c r="O105" i="26" s="1"/>
  <c r="P105" i="26" s="1"/>
  <c r="S105" i="26" s="1"/>
  <c r="T105" i="26" s="1"/>
  <c r="W105" i="26" s="1"/>
  <c r="X105" i="26" s="1"/>
  <c r="AA105" i="26" s="1"/>
  <c r="AB105" i="26" s="1"/>
  <c r="AE105" i="26" s="1"/>
  <c r="AF105" i="26" s="1"/>
  <c r="K127" i="26"/>
  <c r="L127" i="26" s="1"/>
  <c r="O127" i="26" s="1"/>
  <c r="P127" i="26" s="1"/>
  <c r="S127" i="26" s="1"/>
  <c r="T127" i="26" s="1"/>
  <c r="W127" i="26" s="1"/>
  <c r="X127" i="26" s="1"/>
  <c r="AA127" i="26" s="1"/>
  <c r="AB127" i="26" s="1"/>
  <c r="AE127" i="26" s="1"/>
  <c r="AF127" i="26" s="1"/>
  <c r="K149" i="26"/>
  <c r="L149" i="26" s="1"/>
  <c r="O149" i="26" s="1"/>
  <c r="P149" i="26" s="1"/>
  <c r="S149" i="26" s="1"/>
  <c r="T149" i="26" s="1"/>
  <c r="W149" i="26" s="1"/>
  <c r="X149" i="26" s="1"/>
  <c r="AA149" i="26" s="1"/>
  <c r="AB149" i="26" s="1"/>
  <c r="AE149" i="26" s="1"/>
  <c r="AF149" i="26" s="1"/>
  <c r="K166" i="26"/>
  <c r="L166" i="26" s="1"/>
  <c r="O166" i="26" s="1"/>
  <c r="P166" i="26" s="1"/>
  <c r="S166" i="26" s="1"/>
  <c r="T166" i="26" s="1"/>
  <c r="W166" i="26" s="1"/>
  <c r="X166" i="26" s="1"/>
  <c r="AA166" i="26" s="1"/>
  <c r="AB166" i="26" s="1"/>
  <c r="AE166" i="26" s="1"/>
  <c r="AF166" i="26" s="1"/>
  <c r="K201" i="26"/>
  <c r="L201" i="26" s="1"/>
  <c r="O201" i="26" s="1"/>
  <c r="P201" i="26" s="1"/>
  <c r="S201" i="26" s="1"/>
  <c r="T201" i="26" s="1"/>
  <c r="W201" i="26" s="1"/>
  <c r="X201" i="26" s="1"/>
  <c r="AA201" i="26" s="1"/>
  <c r="AB201" i="26" s="1"/>
  <c r="AE201" i="26" s="1"/>
  <c r="AF201" i="26" s="1"/>
  <c r="G42" i="26"/>
  <c r="K47" i="26"/>
  <c r="L47" i="26" s="1"/>
  <c r="O47" i="26" s="1"/>
  <c r="P47" i="26" s="1"/>
  <c r="S47" i="26" s="1"/>
  <c r="T47" i="26" s="1"/>
  <c r="W47" i="26" s="1"/>
  <c r="X47" i="26" s="1"/>
  <c r="AA47" i="26" s="1"/>
  <c r="AB47" i="26" s="1"/>
  <c r="AE47" i="26" s="1"/>
  <c r="AF47" i="26" s="1"/>
  <c r="K58" i="26"/>
  <c r="L58" i="26" s="1"/>
  <c r="O58" i="26" s="1"/>
  <c r="P58" i="26" s="1"/>
  <c r="S58" i="26" s="1"/>
  <c r="T58" i="26" s="1"/>
  <c r="W58" i="26" s="1"/>
  <c r="X58" i="26" s="1"/>
  <c r="AA58" i="26" s="1"/>
  <c r="AB58" i="26" s="1"/>
  <c r="AE58" i="26" s="1"/>
  <c r="AF58" i="26" s="1"/>
  <c r="K62" i="26"/>
  <c r="L62" i="26" s="1"/>
  <c r="O62" i="26" s="1"/>
  <c r="P62" i="26" s="1"/>
  <c r="S62" i="26" s="1"/>
  <c r="T62" i="26" s="1"/>
  <c r="W62" i="26" s="1"/>
  <c r="X62" i="26" s="1"/>
  <c r="AA62" i="26" s="1"/>
  <c r="AB62" i="26" s="1"/>
  <c r="AE62" i="26" s="1"/>
  <c r="AF62" i="26" s="1"/>
  <c r="K73" i="26"/>
  <c r="L73" i="26" s="1"/>
  <c r="O73" i="26" s="1"/>
  <c r="P73" i="26" s="1"/>
  <c r="S73" i="26" s="1"/>
  <c r="T73" i="26" s="1"/>
  <c r="W73" i="26" s="1"/>
  <c r="X73" i="26" s="1"/>
  <c r="AA73" i="26" s="1"/>
  <c r="AB73" i="26" s="1"/>
  <c r="AE73" i="26" s="1"/>
  <c r="AF73" i="26" s="1"/>
  <c r="K84" i="26"/>
  <c r="L84" i="26" s="1"/>
  <c r="O84" i="26" s="1"/>
  <c r="P84" i="26" s="1"/>
  <c r="S84" i="26" s="1"/>
  <c r="T84" i="26" s="1"/>
  <c r="W84" i="26" s="1"/>
  <c r="X84" i="26" s="1"/>
  <c r="AA84" i="26" s="1"/>
  <c r="AB84" i="26" s="1"/>
  <c r="AE84" i="26" s="1"/>
  <c r="AF84" i="26" s="1"/>
  <c r="K114" i="26"/>
  <c r="L114" i="26" s="1"/>
  <c r="O114" i="26" s="1"/>
  <c r="P114" i="26" s="1"/>
  <c r="S114" i="26" s="1"/>
  <c r="T114" i="26" s="1"/>
  <c r="W114" i="26" s="1"/>
  <c r="X114" i="26" s="1"/>
  <c r="AA114" i="26" s="1"/>
  <c r="AB114" i="26" s="1"/>
  <c r="AE114" i="26" s="1"/>
  <c r="AF114" i="26" s="1"/>
  <c r="K121" i="26"/>
  <c r="L121" i="26" s="1"/>
  <c r="O121" i="26" s="1"/>
  <c r="P121" i="26" s="1"/>
  <c r="S121" i="26" s="1"/>
  <c r="T121" i="26" s="1"/>
  <c r="W121" i="26" s="1"/>
  <c r="X121" i="26" s="1"/>
  <c r="AA121" i="26" s="1"/>
  <c r="AB121" i="26" s="1"/>
  <c r="AE121" i="26" s="1"/>
  <c r="AF121" i="26" s="1"/>
  <c r="K167" i="26"/>
  <c r="L167" i="26" s="1"/>
  <c r="O167" i="26" s="1"/>
  <c r="P167" i="26" s="1"/>
  <c r="S167" i="26" s="1"/>
  <c r="T167" i="26" s="1"/>
  <c r="W167" i="26" s="1"/>
  <c r="X167" i="26" s="1"/>
  <c r="AA167" i="26" s="1"/>
  <c r="AB167" i="26" s="1"/>
  <c r="AE167" i="26" s="1"/>
  <c r="AF167" i="26" s="1"/>
  <c r="K60" i="26"/>
  <c r="L60" i="26" s="1"/>
  <c r="O60" i="26" s="1"/>
  <c r="P60" i="26" s="1"/>
  <c r="S60" i="26" s="1"/>
  <c r="T60" i="26" s="1"/>
  <c r="W60" i="26" s="1"/>
  <c r="X60" i="26" s="1"/>
  <c r="AA60" i="26" s="1"/>
  <c r="AB60" i="26" s="1"/>
  <c r="AE60" i="26" s="1"/>
  <c r="AF60" i="26" s="1"/>
  <c r="K69" i="26"/>
  <c r="L69" i="26" s="1"/>
  <c r="O69" i="26" s="1"/>
  <c r="P69" i="26" s="1"/>
  <c r="S69" i="26" s="1"/>
  <c r="T69" i="26" s="1"/>
  <c r="W69" i="26" s="1"/>
  <c r="X69" i="26" s="1"/>
  <c r="AA69" i="26" s="1"/>
  <c r="AB69" i="26" s="1"/>
  <c r="AE69" i="26" s="1"/>
  <c r="AF69" i="26" s="1"/>
  <c r="K70" i="26"/>
  <c r="L70" i="26" s="1"/>
  <c r="O70" i="26" s="1"/>
  <c r="P70" i="26" s="1"/>
  <c r="S70" i="26" s="1"/>
  <c r="T70" i="26" s="1"/>
  <c r="W70" i="26" s="1"/>
  <c r="X70" i="26" s="1"/>
  <c r="AA70" i="26" s="1"/>
  <c r="AB70" i="26" s="1"/>
  <c r="AE70" i="26" s="1"/>
  <c r="AF70" i="26" s="1"/>
  <c r="K77" i="26"/>
  <c r="L77" i="26" s="1"/>
  <c r="O77" i="26" s="1"/>
  <c r="P77" i="26" s="1"/>
  <c r="S77" i="26" s="1"/>
  <c r="T77" i="26" s="1"/>
  <c r="W77" i="26" s="1"/>
  <c r="X77" i="26" s="1"/>
  <c r="AA77" i="26" s="1"/>
  <c r="AB77" i="26" s="1"/>
  <c r="AE77" i="26" s="1"/>
  <c r="AF77" i="26" s="1"/>
  <c r="K81" i="26"/>
  <c r="L81" i="26" s="1"/>
  <c r="O81" i="26" s="1"/>
  <c r="P81" i="26" s="1"/>
  <c r="S81" i="26" s="1"/>
  <c r="T81" i="26" s="1"/>
  <c r="W81" i="26" s="1"/>
  <c r="X81" i="26" s="1"/>
  <c r="AA81" i="26" s="1"/>
  <c r="AB81" i="26" s="1"/>
  <c r="AE81" i="26" s="1"/>
  <c r="AF81" i="26" s="1"/>
  <c r="K83" i="26"/>
  <c r="L83" i="26" s="1"/>
  <c r="O83" i="26" s="1"/>
  <c r="P83" i="26" s="1"/>
  <c r="S83" i="26" s="1"/>
  <c r="T83" i="26" s="1"/>
  <c r="W83" i="26" s="1"/>
  <c r="X83" i="26" s="1"/>
  <c r="AA83" i="26" s="1"/>
  <c r="AB83" i="26" s="1"/>
  <c r="AE83" i="26" s="1"/>
  <c r="AF83" i="26" s="1"/>
  <c r="K86" i="26"/>
  <c r="L86" i="26" s="1"/>
  <c r="O86" i="26" s="1"/>
  <c r="P86" i="26" s="1"/>
  <c r="S86" i="26" s="1"/>
  <c r="T86" i="26" s="1"/>
  <c r="W86" i="26" s="1"/>
  <c r="X86" i="26" s="1"/>
  <c r="AA86" i="26" s="1"/>
  <c r="AB86" i="26" s="1"/>
  <c r="AE86" i="26" s="1"/>
  <c r="AF86" i="26" s="1"/>
  <c r="K92" i="26"/>
  <c r="L92" i="26" s="1"/>
  <c r="O92" i="26" s="1"/>
  <c r="P92" i="26" s="1"/>
  <c r="S92" i="26" s="1"/>
  <c r="T92" i="26" s="1"/>
  <c r="W92" i="26" s="1"/>
  <c r="X92" i="26" s="1"/>
  <c r="AA92" i="26" s="1"/>
  <c r="AB92" i="26" s="1"/>
  <c r="AE92" i="26" s="1"/>
  <c r="AF92" i="26" s="1"/>
  <c r="K93" i="26"/>
  <c r="L93" i="26" s="1"/>
  <c r="O93" i="26" s="1"/>
  <c r="P93" i="26" s="1"/>
  <c r="S93" i="26" s="1"/>
  <c r="T93" i="26" s="1"/>
  <c r="W93" i="26" s="1"/>
  <c r="X93" i="26" s="1"/>
  <c r="AA93" i="26" s="1"/>
  <c r="AB93" i="26" s="1"/>
  <c r="AE93" i="26" s="1"/>
  <c r="AF93" i="26" s="1"/>
  <c r="K99" i="26"/>
  <c r="L99" i="26" s="1"/>
  <c r="O99" i="26" s="1"/>
  <c r="P99" i="26" s="1"/>
  <c r="S99" i="26" s="1"/>
  <c r="T99" i="26" s="1"/>
  <c r="W99" i="26" s="1"/>
  <c r="X99" i="26" s="1"/>
  <c r="AA99" i="26" s="1"/>
  <c r="AB99" i="26" s="1"/>
  <c r="AE99" i="26" s="1"/>
  <c r="AF99" i="26" s="1"/>
  <c r="K98" i="26"/>
  <c r="L98" i="26" s="1"/>
  <c r="O98" i="26" s="1"/>
  <c r="P98" i="26" s="1"/>
  <c r="S98" i="26" s="1"/>
  <c r="T98" i="26" s="1"/>
  <c r="W98" i="26" s="1"/>
  <c r="X98" i="26" s="1"/>
  <c r="AA98" i="26" s="1"/>
  <c r="AB98" i="26" s="1"/>
  <c r="AE98" i="26" s="1"/>
  <c r="AF98" i="26" s="1"/>
  <c r="K104" i="26"/>
  <c r="L104" i="26" s="1"/>
  <c r="O104" i="26" s="1"/>
  <c r="P104" i="26" s="1"/>
  <c r="S104" i="26" s="1"/>
  <c r="T104" i="26" s="1"/>
  <c r="W104" i="26" s="1"/>
  <c r="X104" i="26" s="1"/>
  <c r="AA104" i="26" s="1"/>
  <c r="AB104" i="26" s="1"/>
  <c r="AE104" i="26" s="1"/>
  <c r="AF104" i="26" s="1"/>
  <c r="K130" i="26"/>
  <c r="L130" i="26" s="1"/>
  <c r="O130" i="26" s="1"/>
  <c r="P130" i="26" s="1"/>
  <c r="S130" i="26" s="1"/>
  <c r="T130" i="26" s="1"/>
  <c r="W130" i="26" s="1"/>
  <c r="X130" i="26" s="1"/>
  <c r="AA130" i="26" s="1"/>
  <c r="AB130" i="26" s="1"/>
  <c r="AE130" i="26" s="1"/>
  <c r="AF130" i="26" s="1"/>
  <c r="K133" i="26"/>
  <c r="L133" i="26" s="1"/>
  <c r="O133" i="26" s="1"/>
  <c r="P133" i="26" s="1"/>
  <c r="S133" i="26" s="1"/>
  <c r="T133" i="26" s="1"/>
  <c r="W133" i="26" s="1"/>
  <c r="X133" i="26" s="1"/>
  <c r="AA133" i="26" s="1"/>
  <c r="AB133" i="26" s="1"/>
  <c r="AE133" i="26" s="1"/>
  <c r="AF133" i="26" s="1"/>
  <c r="K135" i="26"/>
  <c r="L135" i="26" s="1"/>
  <c r="O135" i="26" s="1"/>
  <c r="P135" i="26" s="1"/>
  <c r="S135" i="26" s="1"/>
  <c r="T135" i="26" s="1"/>
  <c r="W135" i="26" s="1"/>
  <c r="X135" i="26" s="1"/>
  <c r="AA135" i="26" s="1"/>
  <c r="AB135" i="26" s="1"/>
  <c r="AE135" i="26" s="1"/>
  <c r="AF135" i="26" s="1"/>
  <c r="K163" i="26"/>
  <c r="L163" i="26" s="1"/>
  <c r="O163" i="26" s="1"/>
  <c r="P163" i="26" s="1"/>
  <c r="S163" i="26" s="1"/>
  <c r="T163" i="26" s="1"/>
  <c r="W163" i="26" s="1"/>
  <c r="X163" i="26" s="1"/>
  <c r="AA163" i="26" s="1"/>
  <c r="AB163" i="26" s="1"/>
  <c r="AE163" i="26" s="1"/>
  <c r="AF163" i="26" s="1"/>
  <c r="K107" i="26"/>
  <c r="L107" i="26" s="1"/>
  <c r="O107" i="26" s="1"/>
  <c r="P107" i="26" s="1"/>
  <c r="S107" i="26" s="1"/>
  <c r="T107" i="26" s="1"/>
  <c r="W107" i="26" s="1"/>
  <c r="X107" i="26" s="1"/>
  <c r="AA107" i="26" s="1"/>
  <c r="AB107" i="26" s="1"/>
  <c r="AE107" i="26" s="1"/>
  <c r="AF107" i="26" s="1"/>
  <c r="U122" i="26"/>
  <c r="K147" i="26"/>
  <c r="L147" i="26" s="1"/>
  <c r="O147" i="26" s="1"/>
  <c r="P147" i="26" s="1"/>
  <c r="S147" i="26" s="1"/>
  <c r="T147" i="26" s="1"/>
  <c r="W147" i="26" s="1"/>
  <c r="X147" i="26" s="1"/>
  <c r="AA147" i="26" s="1"/>
  <c r="AB147" i="26" s="1"/>
  <c r="AE147" i="26" s="1"/>
  <c r="AF147" i="26" s="1"/>
  <c r="K150" i="26"/>
  <c r="L150" i="26" s="1"/>
  <c r="O150" i="26" s="1"/>
  <c r="P150" i="26" s="1"/>
  <c r="S150" i="26" s="1"/>
  <c r="T150" i="26" s="1"/>
  <c r="W150" i="26" s="1"/>
  <c r="X150" i="26" s="1"/>
  <c r="AA150" i="26" s="1"/>
  <c r="AB150" i="26" s="1"/>
  <c r="AE150" i="26" s="1"/>
  <c r="AF150" i="26" s="1"/>
  <c r="K156" i="26"/>
  <c r="L156" i="26" s="1"/>
  <c r="O156" i="26" s="1"/>
  <c r="P156" i="26" s="1"/>
  <c r="S156" i="26" s="1"/>
  <c r="T156" i="26" s="1"/>
  <c r="W156" i="26" s="1"/>
  <c r="X156" i="26" s="1"/>
  <c r="AA156" i="26" s="1"/>
  <c r="AB156" i="26" s="1"/>
  <c r="AE156" i="26" s="1"/>
  <c r="AF156" i="26" s="1"/>
  <c r="K182" i="26"/>
  <c r="L182" i="26" s="1"/>
  <c r="O182" i="26" s="1"/>
  <c r="P182" i="26" s="1"/>
  <c r="S182" i="26" s="1"/>
  <c r="T182" i="26" s="1"/>
  <c r="W182" i="26" s="1"/>
  <c r="X182" i="26" s="1"/>
  <c r="AA182" i="26" s="1"/>
  <c r="AB182" i="26" s="1"/>
  <c r="AE182" i="26" s="1"/>
  <c r="AF182" i="26" s="1"/>
  <c r="K96" i="26"/>
  <c r="L96" i="26" s="1"/>
  <c r="O96" i="26" s="1"/>
  <c r="P96" i="26" s="1"/>
  <c r="S96" i="26" s="1"/>
  <c r="T96" i="26" s="1"/>
  <c r="W96" i="26" s="1"/>
  <c r="X96" i="26" s="1"/>
  <c r="AA96" i="26" s="1"/>
  <c r="AB96" i="26" s="1"/>
  <c r="AE96" i="26" s="1"/>
  <c r="AF96" i="26" s="1"/>
  <c r="K106" i="26"/>
  <c r="L106" i="26" s="1"/>
  <c r="O106" i="26" s="1"/>
  <c r="P106" i="26" s="1"/>
  <c r="S106" i="26" s="1"/>
  <c r="T106" i="26" s="1"/>
  <c r="W106" i="26" s="1"/>
  <c r="X106" i="26" s="1"/>
  <c r="AA106" i="26" s="1"/>
  <c r="AB106" i="26" s="1"/>
  <c r="AE106" i="26" s="1"/>
  <c r="AF106" i="26" s="1"/>
  <c r="K119" i="26"/>
  <c r="L119" i="26" s="1"/>
  <c r="O119" i="26" s="1"/>
  <c r="P119" i="26" s="1"/>
  <c r="S119" i="26" s="1"/>
  <c r="T119" i="26" s="1"/>
  <c r="W119" i="26" s="1"/>
  <c r="X119" i="26" s="1"/>
  <c r="AA119" i="26" s="1"/>
  <c r="AB119" i="26" s="1"/>
  <c r="AE119" i="26" s="1"/>
  <c r="AF119" i="26" s="1"/>
  <c r="K125" i="26"/>
  <c r="L125" i="26" s="1"/>
  <c r="O125" i="26" s="1"/>
  <c r="P125" i="26" s="1"/>
  <c r="S125" i="26" s="1"/>
  <c r="T125" i="26" s="1"/>
  <c r="W125" i="26" s="1"/>
  <c r="X125" i="26" s="1"/>
  <c r="AA125" i="26" s="1"/>
  <c r="AB125" i="26" s="1"/>
  <c r="AE125" i="26" s="1"/>
  <c r="AF125" i="26" s="1"/>
  <c r="K126" i="26"/>
  <c r="L126" i="26" s="1"/>
  <c r="O126" i="26" s="1"/>
  <c r="P126" i="26" s="1"/>
  <c r="S126" i="26" s="1"/>
  <c r="T126" i="26" s="1"/>
  <c r="W126" i="26" s="1"/>
  <c r="X126" i="26" s="1"/>
  <c r="AA126" i="26" s="1"/>
  <c r="AB126" i="26" s="1"/>
  <c r="AE126" i="26" s="1"/>
  <c r="AF126" i="26" s="1"/>
  <c r="K140" i="26"/>
  <c r="L140" i="26" s="1"/>
  <c r="O140" i="26" s="1"/>
  <c r="P140" i="26" s="1"/>
  <c r="S140" i="26" s="1"/>
  <c r="T140" i="26" s="1"/>
  <c r="W140" i="26" s="1"/>
  <c r="X140" i="26" s="1"/>
  <c r="AA140" i="26" s="1"/>
  <c r="AB140" i="26" s="1"/>
  <c r="AE140" i="26" s="1"/>
  <c r="AF140" i="26" s="1"/>
  <c r="K153" i="26"/>
  <c r="L153" i="26" s="1"/>
  <c r="O153" i="26" s="1"/>
  <c r="P153" i="26" s="1"/>
  <c r="S153" i="26" s="1"/>
  <c r="T153" i="26" s="1"/>
  <c r="W153" i="26" s="1"/>
  <c r="X153" i="26" s="1"/>
  <c r="AA153" i="26" s="1"/>
  <c r="AB153" i="26" s="1"/>
  <c r="AE153" i="26" s="1"/>
  <c r="AF153" i="26" s="1"/>
  <c r="K177" i="26"/>
  <c r="L177" i="26" s="1"/>
  <c r="O177" i="26" s="1"/>
  <c r="P177" i="26" s="1"/>
  <c r="S177" i="26" s="1"/>
  <c r="T177" i="26" s="1"/>
  <c r="W177" i="26" s="1"/>
  <c r="X177" i="26" s="1"/>
  <c r="AA177" i="26" s="1"/>
  <c r="AB177" i="26" s="1"/>
  <c r="AE177" i="26" s="1"/>
  <c r="AF177" i="26" s="1"/>
  <c r="K260" i="26"/>
  <c r="L260" i="26" s="1"/>
  <c r="O260" i="26" s="1"/>
  <c r="P260" i="26" s="1"/>
  <c r="S260" i="26" s="1"/>
  <c r="T260" i="26" s="1"/>
  <c r="W260" i="26" s="1"/>
  <c r="X260" i="26" s="1"/>
  <c r="AA260" i="26" s="1"/>
  <c r="AB260" i="26" s="1"/>
  <c r="AE260" i="26" s="1"/>
  <c r="AF260" i="26" s="1"/>
  <c r="K72" i="26"/>
  <c r="L72" i="26" s="1"/>
  <c r="O72" i="26" s="1"/>
  <c r="P72" i="26" s="1"/>
  <c r="S72" i="26" s="1"/>
  <c r="T72" i="26" s="1"/>
  <c r="W72" i="26" s="1"/>
  <c r="X72" i="26" s="1"/>
  <c r="AA72" i="26" s="1"/>
  <c r="AB72" i="26" s="1"/>
  <c r="AE72" i="26" s="1"/>
  <c r="AF72" i="26" s="1"/>
  <c r="K95" i="26"/>
  <c r="L95" i="26" s="1"/>
  <c r="O95" i="26" s="1"/>
  <c r="P95" i="26" s="1"/>
  <c r="S95" i="26" s="1"/>
  <c r="T95" i="26" s="1"/>
  <c r="W95" i="26" s="1"/>
  <c r="X95" i="26" s="1"/>
  <c r="AA95" i="26" s="1"/>
  <c r="AB95" i="26" s="1"/>
  <c r="AE95" i="26" s="1"/>
  <c r="AF95" i="26" s="1"/>
  <c r="K118" i="26"/>
  <c r="L118" i="26" s="1"/>
  <c r="O118" i="26" s="1"/>
  <c r="P118" i="26" s="1"/>
  <c r="S118" i="26" s="1"/>
  <c r="T118" i="26" s="1"/>
  <c r="W118" i="26" s="1"/>
  <c r="X118" i="26" s="1"/>
  <c r="AA118" i="26" s="1"/>
  <c r="AB118" i="26" s="1"/>
  <c r="AE118" i="26" s="1"/>
  <c r="AF118" i="26" s="1"/>
  <c r="K137" i="26"/>
  <c r="L137" i="26" s="1"/>
  <c r="O137" i="26" s="1"/>
  <c r="P137" i="26" s="1"/>
  <c r="S137" i="26" s="1"/>
  <c r="T137" i="26" s="1"/>
  <c r="W137" i="26" s="1"/>
  <c r="X137" i="26" s="1"/>
  <c r="AA137" i="26" s="1"/>
  <c r="AB137" i="26" s="1"/>
  <c r="AE137" i="26" s="1"/>
  <c r="AF137" i="26" s="1"/>
  <c r="K187" i="26"/>
  <c r="L187" i="26" s="1"/>
  <c r="O187" i="26" s="1"/>
  <c r="P187" i="26" s="1"/>
  <c r="S187" i="26" s="1"/>
  <c r="T187" i="26" s="1"/>
  <c r="W187" i="26" s="1"/>
  <c r="X187" i="26" s="1"/>
  <c r="AA187" i="26" s="1"/>
  <c r="AB187" i="26" s="1"/>
  <c r="AE187" i="26" s="1"/>
  <c r="AF187" i="26" s="1"/>
  <c r="K188" i="26"/>
  <c r="L188" i="26" s="1"/>
  <c r="O188" i="26" s="1"/>
  <c r="P188" i="26" s="1"/>
  <c r="S188" i="26" s="1"/>
  <c r="T188" i="26" s="1"/>
  <c r="W188" i="26" s="1"/>
  <c r="X188" i="26" s="1"/>
  <c r="AA188" i="26" s="1"/>
  <c r="AB188" i="26" s="1"/>
  <c r="AE188" i="26" s="1"/>
  <c r="AF188" i="26" s="1"/>
  <c r="K193" i="26"/>
  <c r="L193" i="26" s="1"/>
  <c r="O193" i="26" s="1"/>
  <c r="P193" i="26" s="1"/>
  <c r="S193" i="26" s="1"/>
  <c r="T193" i="26" s="1"/>
  <c r="W193" i="26" s="1"/>
  <c r="X193" i="26" s="1"/>
  <c r="AA193" i="26" s="1"/>
  <c r="AB193" i="26" s="1"/>
  <c r="AE193" i="26" s="1"/>
  <c r="AF193" i="26" s="1"/>
  <c r="K206" i="26"/>
  <c r="L206" i="26" s="1"/>
  <c r="O206" i="26" s="1"/>
  <c r="P206" i="26" s="1"/>
  <c r="S206" i="26" s="1"/>
  <c r="T206" i="26" s="1"/>
  <c r="W206" i="26" s="1"/>
  <c r="X206" i="26" s="1"/>
  <c r="AA206" i="26" s="1"/>
  <c r="AB206" i="26" s="1"/>
  <c r="AE206" i="26" s="1"/>
  <c r="AF206" i="26" s="1"/>
  <c r="K215" i="26"/>
  <c r="L215" i="26" s="1"/>
  <c r="O215" i="26" s="1"/>
  <c r="P215" i="26" s="1"/>
  <c r="S215" i="26" s="1"/>
  <c r="T215" i="26" s="1"/>
  <c r="W215" i="26" s="1"/>
  <c r="X215" i="26" s="1"/>
  <c r="AA215" i="26" s="1"/>
  <c r="AB215" i="26" s="1"/>
  <c r="AE215" i="26" s="1"/>
  <c r="AF215" i="26" s="1"/>
  <c r="K87" i="26"/>
  <c r="L87" i="26" s="1"/>
  <c r="O87" i="26" s="1"/>
  <c r="P87" i="26" s="1"/>
  <c r="S87" i="26" s="1"/>
  <c r="T87" i="26" s="1"/>
  <c r="W87" i="26" s="1"/>
  <c r="X87" i="26" s="1"/>
  <c r="AA87" i="26" s="1"/>
  <c r="AB87" i="26" s="1"/>
  <c r="AE87" i="26" s="1"/>
  <c r="AF87" i="26" s="1"/>
  <c r="K136" i="26"/>
  <c r="L136" i="26" s="1"/>
  <c r="O136" i="26" s="1"/>
  <c r="P136" i="26" s="1"/>
  <c r="S136" i="26" s="1"/>
  <c r="T136" i="26" s="1"/>
  <c r="W136" i="26" s="1"/>
  <c r="X136" i="26" s="1"/>
  <c r="AA136" i="26" s="1"/>
  <c r="AB136" i="26" s="1"/>
  <c r="AE136" i="26" s="1"/>
  <c r="AF136" i="26" s="1"/>
  <c r="K157" i="26"/>
  <c r="L157" i="26" s="1"/>
  <c r="O157" i="26" s="1"/>
  <c r="P157" i="26" s="1"/>
  <c r="S157" i="26" s="1"/>
  <c r="T157" i="26" s="1"/>
  <c r="W157" i="26" s="1"/>
  <c r="X157" i="26" s="1"/>
  <c r="AA157" i="26" s="1"/>
  <c r="AB157" i="26" s="1"/>
  <c r="AE157" i="26" s="1"/>
  <c r="AF157" i="26" s="1"/>
  <c r="K160" i="26"/>
  <c r="L160" i="26" s="1"/>
  <c r="O160" i="26" s="1"/>
  <c r="P160" i="26" s="1"/>
  <c r="S160" i="26" s="1"/>
  <c r="T160" i="26" s="1"/>
  <c r="W160" i="26" s="1"/>
  <c r="X160" i="26" s="1"/>
  <c r="AA160" i="26" s="1"/>
  <c r="AB160" i="26" s="1"/>
  <c r="AE160" i="26" s="1"/>
  <c r="AF160" i="26" s="1"/>
  <c r="K162" i="26"/>
  <c r="L162" i="26" s="1"/>
  <c r="O162" i="26" s="1"/>
  <c r="P162" i="26" s="1"/>
  <c r="S162" i="26" s="1"/>
  <c r="T162" i="26" s="1"/>
  <c r="W162" i="26" s="1"/>
  <c r="X162" i="26" s="1"/>
  <c r="AA162" i="26" s="1"/>
  <c r="AB162" i="26" s="1"/>
  <c r="AE162" i="26" s="1"/>
  <c r="AF162" i="26" s="1"/>
  <c r="K205" i="26"/>
  <c r="L205" i="26" s="1"/>
  <c r="O205" i="26" s="1"/>
  <c r="P205" i="26" s="1"/>
  <c r="S205" i="26" s="1"/>
  <c r="T205" i="26" s="1"/>
  <c r="W205" i="26" s="1"/>
  <c r="X205" i="26" s="1"/>
  <c r="AA205" i="26" s="1"/>
  <c r="AB205" i="26" s="1"/>
  <c r="AE205" i="26" s="1"/>
  <c r="AF205" i="26" s="1"/>
  <c r="K90" i="26"/>
  <c r="L90" i="26" s="1"/>
  <c r="O90" i="26" s="1"/>
  <c r="P90" i="26" s="1"/>
  <c r="S90" i="26" s="1"/>
  <c r="T90" i="26" s="1"/>
  <c r="W90" i="26" s="1"/>
  <c r="X90" i="26" s="1"/>
  <c r="AA90" i="26" s="1"/>
  <c r="AB90" i="26" s="1"/>
  <c r="AE90" i="26" s="1"/>
  <c r="AF90" i="26" s="1"/>
  <c r="K101" i="26"/>
  <c r="L101" i="26" s="1"/>
  <c r="O101" i="26" s="1"/>
  <c r="P101" i="26" s="1"/>
  <c r="S101" i="26" s="1"/>
  <c r="T101" i="26" s="1"/>
  <c r="W101" i="26" s="1"/>
  <c r="X101" i="26" s="1"/>
  <c r="AA101" i="26" s="1"/>
  <c r="AB101" i="26" s="1"/>
  <c r="AE101" i="26" s="1"/>
  <c r="AF101" i="26" s="1"/>
  <c r="K115" i="26"/>
  <c r="L115" i="26" s="1"/>
  <c r="O115" i="26" s="1"/>
  <c r="P115" i="26" s="1"/>
  <c r="S115" i="26" s="1"/>
  <c r="T115" i="26" s="1"/>
  <c r="W115" i="26" s="1"/>
  <c r="X115" i="26" s="1"/>
  <c r="AA115" i="26" s="1"/>
  <c r="AB115" i="26" s="1"/>
  <c r="AE115" i="26" s="1"/>
  <c r="AF115" i="26" s="1"/>
  <c r="K124" i="26"/>
  <c r="L124" i="26" s="1"/>
  <c r="O124" i="26" s="1"/>
  <c r="P124" i="26" s="1"/>
  <c r="S124" i="26" s="1"/>
  <c r="T124" i="26" s="1"/>
  <c r="W124" i="26" s="1"/>
  <c r="X124" i="26" s="1"/>
  <c r="AA124" i="26" s="1"/>
  <c r="AB124" i="26" s="1"/>
  <c r="AE124" i="26" s="1"/>
  <c r="AF124" i="26" s="1"/>
  <c r="K129" i="26"/>
  <c r="L129" i="26" s="1"/>
  <c r="O129" i="26" s="1"/>
  <c r="P129" i="26" s="1"/>
  <c r="S129" i="26" s="1"/>
  <c r="T129" i="26" s="1"/>
  <c r="W129" i="26" s="1"/>
  <c r="X129" i="26" s="1"/>
  <c r="AA129" i="26" s="1"/>
  <c r="AB129" i="26" s="1"/>
  <c r="AE129" i="26" s="1"/>
  <c r="AF129" i="26" s="1"/>
  <c r="K141" i="26"/>
  <c r="L141" i="26" s="1"/>
  <c r="O141" i="26" s="1"/>
  <c r="P141" i="26" s="1"/>
  <c r="S141" i="26" s="1"/>
  <c r="T141" i="26" s="1"/>
  <c r="W141" i="26" s="1"/>
  <c r="X141" i="26" s="1"/>
  <c r="AA141" i="26" s="1"/>
  <c r="AB141" i="26" s="1"/>
  <c r="AE141" i="26" s="1"/>
  <c r="AF141" i="26" s="1"/>
  <c r="K144" i="26"/>
  <c r="L144" i="26" s="1"/>
  <c r="O144" i="26" s="1"/>
  <c r="P144" i="26" s="1"/>
  <c r="S144" i="26" s="1"/>
  <c r="T144" i="26" s="1"/>
  <c r="W144" i="26" s="1"/>
  <c r="X144" i="26" s="1"/>
  <c r="AA144" i="26" s="1"/>
  <c r="AB144" i="26" s="1"/>
  <c r="AE144" i="26" s="1"/>
  <c r="AF144" i="26" s="1"/>
  <c r="K146" i="26"/>
  <c r="L146" i="26" s="1"/>
  <c r="O146" i="26" s="1"/>
  <c r="P146" i="26" s="1"/>
  <c r="S146" i="26" s="1"/>
  <c r="T146" i="26" s="1"/>
  <c r="W146" i="26" s="1"/>
  <c r="X146" i="26" s="1"/>
  <c r="AA146" i="26" s="1"/>
  <c r="AB146" i="26" s="1"/>
  <c r="AE146" i="26" s="1"/>
  <c r="AF146" i="26" s="1"/>
  <c r="K184" i="26"/>
  <c r="L184" i="26" s="1"/>
  <c r="O184" i="26" s="1"/>
  <c r="P184" i="26" s="1"/>
  <c r="S184" i="26" s="1"/>
  <c r="T184" i="26" s="1"/>
  <c r="W184" i="26" s="1"/>
  <c r="X184" i="26" s="1"/>
  <c r="AA184" i="26" s="1"/>
  <c r="AB184" i="26" s="1"/>
  <c r="AE184" i="26" s="1"/>
  <c r="AF184" i="26" s="1"/>
  <c r="K170" i="26"/>
  <c r="L170" i="26" s="1"/>
  <c r="O170" i="26" s="1"/>
  <c r="P170" i="26" s="1"/>
  <c r="S170" i="26" s="1"/>
  <c r="T170" i="26" s="1"/>
  <c r="W170" i="26" s="1"/>
  <c r="X170" i="26" s="1"/>
  <c r="AA170" i="26" s="1"/>
  <c r="AB170" i="26" s="1"/>
  <c r="AE170" i="26" s="1"/>
  <c r="AF170" i="26" s="1"/>
  <c r="K173" i="26"/>
  <c r="L173" i="26" s="1"/>
  <c r="O173" i="26" s="1"/>
  <c r="P173" i="26" s="1"/>
  <c r="S173" i="26" s="1"/>
  <c r="T173" i="26" s="1"/>
  <c r="W173" i="26" s="1"/>
  <c r="X173" i="26" s="1"/>
  <c r="AA173" i="26" s="1"/>
  <c r="AB173" i="26" s="1"/>
  <c r="AE173" i="26" s="1"/>
  <c r="AF173" i="26" s="1"/>
  <c r="K185" i="26"/>
  <c r="L185" i="26" s="1"/>
  <c r="O185" i="26" s="1"/>
  <c r="P185" i="26" s="1"/>
  <c r="S185" i="26" s="1"/>
  <c r="T185" i="26" s="1"/>
  <c r="W185" i="26" s="1"/>
  <c r="X185" i="26" s="1"/>
  <c r="AA185" i="26" s="1"/>
  <c r="K190" i="26"/>
  <c r="L190" i="26" s="1"/>
  <c r="O190" i="26" s="1"/>
  <c r="P190" i="26" s="1"/>
  <c r="S190" i="26" s="1"/>
  <c r="T190" i="26" s="1"/>
  <c r="W190" i="26" s="1"/>
  <c r="X190" i="26" s="1"/>
  <c r="AA190" i="26" s="1"/>
  <c r="AB190" i="26" s="1"/>
  <c r="AE190" i="26" s="1"/>
  <c r="AF190" i="26" s="1"/>
  <c r="K192" i="26"/>
  <c r="L192" i="26" s="1"/>
  <c r="O192" i="26" s="1"/>
  <c r="P192" i="26" s="1"/>
  <c r="S192" i="26" s="1"/>
  <c r="T192" i="26" s="1"/>
  <c r="W192" i="26" s="1"/>
  <c r="X192" i="26" s="1"/>
  <c r="AA192" i="26" s="1"/>
  <c r="AB192" i="26" s="1"/>
  <c r="AE192" i="26" s="1"/>
  <c r="AF192" i="26" s="1"/>
  <c r="K219" i="26"/>
  <c r="L219" i="26" s="1"/>
  <c r="O219" i="26" s="1"/>
  <c r="P219" i="26" s="1"/>
  <c r="S219" i="26" s="1"/>
  <c r="T219" i="26" s="1"/>
  <c r="W219" i="26" s="1"/>
  <c r="X219" i="26" s="1"/>
  <c r="AA219" i="26" s="1"/>
  <c r="AB219" i="26" s="1"/>
  <c r="AE219" i="26" s="1"/>
  <c r="AF219" i="26" s="1"/>
  <c r="K249" i="26"/>
  <c r="L249" i="26" s="1"/>
  <c r="O249" i="26" s="1"/>
  <c r="P249" i="26" s="1"/>
  <c r="S249" i="26" s="1"/>
  <c r="T249" i="26" s="1"/>
  <c r="W249" i="26" s="1"/>
  <c r="X249" i="26" s="1"/>
  <c r="AA249" i="26" s="1"/>
  <c r="AB249" i="26" s="1"/>
  <c r="AE249" i="26" s="1"/>
  <c r="AF249" i="26" s="1"/>
  <c r="K134" i="26"/>
  <c r="L134" i="26" s="1"/>
  <c r="O134" i="26" s="1"/>
  <c r="P134" i="26" s="1"/>
  <c r="S134" i="26" s="1"/>
  <c r="T134" i="26" s="1"/>
  <c r="W134" i="26" s="1"/>
  <c r="X134" i="26" s="1"/>
  <c r="AA134" i="26" s="1"/>
  <c r="AB134" i="26" s="1"/>
  <c r="AE134" i="26" s="1"/>
  <c r="AF134" i="26" s="1"/>
  <c r="K145" i="26"/>
  <c r="L145" i="26" s="1"/>
  <c r="O145" i="26" s="1"/>
  <c r="P145" i="26" s="1"/>
  <c r="S145" i="26" s="1"/>
  <c r="T145" i="26" s="1"/>
  <c r="W145" i="26" s="1"/>
  <c r="X145" i="26" s="1"/>
  <c r="AA145" i="26" s="1"/>
  <c r="AB145" i="26" s="1"/>
  <c r="AE145" i="26" s="1"/>
  <c r="AF145" i="26" s="1"/>
  <c r="K161" i="26"/>
  <c r="L161" i="26" s="1"/>
  <c r="O161" i="26" s="1"/>
  <c r="P161" i="26" s="1"/>
  <c r="S161" i="26" s="1"/>
  <c r="T161" i="26" s="1"/>
  <c r="W161" i="26" s="1"/>
  <c r="X161" i="26" s="1"/>
  <c r="AA161" i="26" s="1"/>
  <c r="AB161" i="26" s="1"/>
  <c r="AE161" i="26" s="1"/>
  <c r="AF161" i="26" s="1"/>
  <c r="K164" i="26"/>
  <c r="L164" i="26" s="1"/>
  <c r="O164" i="26" s="1"/>
  <c r="P164" i="26" s="1"/>
  <c r="S164" i="26" s="1"/>
  <c r="T164" i="26" s="1"/>
  <c r="W164" i="26" s="1"/>
  <c r="X164" i="26" s="1"/>
  <c r="AA164" i="26" s="1"/>
  <c r="AB164" i="26" s="1"/>
  <c r="AE164" i="26" s="1"/>
  <c r="AF164" i="26" s="1"/>
  <c r="K181" i="26"/>
  <c r="L181" i="26" s="1"/>
  <c r="O181" i="26" s="1"/>
  <c r="P181" i="26" s="1"/>
  <c r="S181" i="26" s="1"/>
  <c r="T181" i="26" s="1"/>
  <c r="W181" i="26" s="1"/>
  <c r="X181" i="26" s="1"/>
  <c r="AA181" i="26" s="1"/>
  <c r="AB181" i="26" s="1"/>
  <c r="AE181" i="26" s="1"/>
  <c r="AF181" i="26" s="1"/>
  <c r="K191" i="26"/>
  <c r="L191" i="26" s="1"/>
  <c r="O191" i="26" s="1"/>
  <c r="P191" i="26" s="1"/>
  <c r="S191" i="26" s="1"/>
  <c r="T191" i="26" s="1"/>
  <c r="W191" i="26" s="1"/>
  <c r="X191" i="26" s="1"/>
  <c r="AA191" i="26" s="1"/>
  <c r="AB191" i="26" s="1"/>
  <c r="AE191" i="26" s="1"/>
  <c r="AF191" i="26" s="1"/>
  <c r="K221" i="26"/>
  <c r="L221" i="26" s="1"/>
  <c r="O221" i="26" s="1"/>
  <c r="P221" i="26" s="1"/>
  <c r="S221" i="26" s="1"/>
  <c r="T221" i="26" s="1"/>
  <c r="W221" i="26" s="1"/>
  <c r="X221" i="26" s="1"/>
  <c r="AA221" i="26" s="1"/>
  <c r="AB221" i="26" s="1"/>
  <c r="AE221" i="26" s="1"/>
  <c r="AF221" i="26" s="1"/>
  <c r="K264" i="26"/>
  <c r="L264" i="26" s="1"/>
  <c r="O264" i="26" s="1"/>
  <c r="P264" i="26" s="1"/>
  <c r="S264" i="26" s="1"/>
  <c r="T264" i="26" s="1"/>
  <c r="W264" i="26" s="1"/>
  <c r="X264" i="26" s="1"/>
  <c r="AA264" i="26" s="1"/>
  <c r="AB264" i="26" s="1"/>
  <c r="AE264" i="26" s="1"/>
  <c r="AF264" i="26" s="1"/>
  <c r="K175" i="26"/>
  <c r="L175" i="26" s="1"/>
  <c r="O175" i="26" s="1"/>
  <c r="P175" i="26" s="1"/>
  <c r="S175" i="26" s="1"/>
  <c r="T175" i="26" s="1"/>
  <c r="W175" i="26" s="1"/>
  <c r="X175" i="26" s="1"/>
  <c r="AA175" i="26" s="1"/>
  <c r="AB175" i="26" s="1"/>
  <c r="AE175" i="26" s="1"/>
  <c r="AF175" i="26" s="1"/>
  <c r="K186" i="26"/>
  <c r="L186" i="26" s="1"/>
  <c r="O186" i="26" s="1"/>
  <c r="P186" i="26" s="1"/>
  <c r="S186" i="26" s="1"/>
  <c r="T186" i="26" s="1"/>
  <c r="W186" i="26" s="1"/>
  <c r="X186" i="26" s="1"/>
  <c r="AA186" i="26" s="1"/>
  <c r="AB186" i="26" s="1"/>
  <c r="AE186" i="26" s="1"/>
  <c r="AF186" i="26" s="1"/>
  <c r="K211" i="26"/>
  <c r="L211" i="26" s="1"/>
  <c r="O211" i="26" s="1"/>
  <c r="P211" i="26" s="1"/>
  <c r="S211" i="26" s="1"/>
  <c r="T211" i="26" s="1"/>
  <c r="W211" i="26" s="1"/>
  <c r="X211" i="26" s="1"/>
  <c r="AA211" i="26" s="1"/>
  <c r="AB211" i="26" s="1"/>
  <c r="AE211" i="26" s="1"/>
  <c r="AF211" i="26" s="1"/>
  <c r="K227" i="26"/>
  <c r="L227" i="26" s="1"/>
  <c r="O227" i="26" s="1"/>
  <c r="P227" i="26" s="1"/>
  <c r="S227" i="26" s="1"/>
  <c r="T227" i="26" s="1"/>
  <c r="W227" i="26" s="1"/>
  <c r="X227" i="26" s="1"/>
  <c r="AA227" i="26" s="1"/>
  <c r="AB227" i="26" s="1"/>
  <c r="AE227" i="26" s="1"/>
  <c r="AF227" i="26" s="1"/>
  <c r="K237" i="26"/>
  <c r="L237" i="26" s="1"/>
  <c r="O237" i="26" s="1"/>
  <c r="P237" i="26" s="1"/>
  <c r="S237" i="26" s="1"/>
  <c r="T237" i="26" s="1"/>
  <c r="W237" i="26" s="1"/>
  <c r="X237" i="26" s="1"/>
  <c r="AA237" i="26" s="1"/>
  <c r="AB237" i="26" s="1"/>
  <c r="AE237" i="26" s="1"/>
  <c r="AF237" i="26" s="1"/>
  <c r="K252" i="26"/>
  <c r="L252" i="26" s="1"/>
  <c r="O252" i="26" s="1"/>
  <c r="P252" i="26" s="1"/>
  <c r="S252" i="26" s="1"/>
  <c r="T252" i="26" s="1"/>
  <c r="W252" i="26" s="1"/>
  <c r="X252" i="26" s="1"/>
  <c r="AA252" i="26" s="1"/>
  <c r="AB252" i="26" s="1"/>
  <c r="AE252" i="26" s="1"/>
  <c r="AF252" i="26" s="1"/>
  <c r="K178" i="26"/>
  <c r="L178" i="26" s="1"/>
  <c r="O178" i="26" s="1"/>
  <c r="P178" i="26" s="1"/>
  <c r="S178" i="26" s="1"/>
  <c r="T178" i="26" s="1"/>
  <c r="W178" i="26" s="1"/>
  <c r="X178" i="26" s="1"/>
  <c r="AA178" i="26" s="1"/>
  <c r="AB178" i="26" s="1"/>
  <c r="AE178" i="26" s="1"/>
  <c r="AF178" i="26" s="1"/>
  <c r="K132" i="26"/>
  <c r="L132" i="26" s="1"/>
  <c r="O132" i="26" s="1"/>
  <c r="P132" i="26" s="1"/>
  <c r="S132" i="26" s="1"/>
  <c r="T132" i="26" s="1"/>
  <c r="W132" i="26" s="1"/>
  <c r="X132" i="26" s="1"/>
  <c r="AA132" i="26" s="1"/>
  <c r="AB132" i="26" s="1"/>
  <c r="AE132" i="26" s="1"/>
  <c r="AF132" i="26" s="1"/>
  <c r="K138" i="26"/>
  <c r="L138" i="26" s="1"/>
  <c r="O138" i="26" s="1"/>
  <c r="P138" i="26" s="1"/>
  <c r="S138" i="26" s="1"/>
  <c r="T138" i="26" s="1"/>
  <c r="W138" i="26" s="1"/>
  <c r="X138" i="26" s="1"/>
  <c r="AA138" i="26" s="1"/>
  <c r="AB138" i="26" s="1"/>
  <c r="AE138" i="26" s="1"/>
  <c r="AF138" i="26" s="1"/>
  <c r="K143" i="26"/>
  <c r="L143" i="26" s="1"/>
  <c r="O143" i="26" s="1"/>
  <c r="P143" i="26" s="1"/>
  <c r="S143" i="26" s="1"/>
  <c r="T143" i="26" s="1"/>
  <c r="W143" i="26" s="1"/>
  <c r="X143" i="26" s="1"/>
  <c r="AA143" i="26" s="1"/>
  <c r="AB143" i="26" s="1"/>
  <c r="AE143" i="26" s="1"/>
  <c r="AF143" i="26" s="1"/>
  <c r="K154" i="26"/>
  <c r="L154" i="26" s="1"/>
  <c r="O154" i="26" s="1"/>
  <c r="P154" i="26" s="1"/>
  <c r="S154" i="26" s="1"/>
  <c r="T154" i="26" s="1"/>
  <c r="W154" i="26" s="1"/>
  <c r="X154" i="26" s="1"/>
  <c r="AA154" i="26" s="1"/>
  <c r="AB154" i="26" s="1"/>
  <c r="AE154" i="26" s="1"/>
  <c r="AF154" i="26" s="1"/>
  <c r="K159" i="26"/>
  <c r="L159" i="26" s="1"/>
  <c r="O159" i="26" s="1"/>
  <c r="P159" i="26" s="1"/>
  <c r="S159" i="26" s="1"/>
  <c r="T159" i="26" s="1"/>
  <c r="W159" i="26" s="1"/>
  <c r="X159" i="26" s="1"/>
  <c r="AA159" i="26" s="1"/>
  <c r="AB159" i="26" s="1"/>
  <c r="AE159" i="26" s="1"/>
  <c r="AF159" i="26" s="1"/>
  <c r="K183" i="26"/>
  <c r="L183" i="26" s="1"/>
  <c r="O183" i="26" s="1"/>
  <c r="P183" i="26" s="1"/>
  <c r="S183" i="26" s="1"/>
  <c r="T183" i="26" s="1"/>
  <c r="W183" i="26" s="1"/>
  <c r="X183" i="26" s="1"/>
  <c r="AA183" i="26" s="1"/>
  <c r="AB183" i="26" s="1"/>
  <c r="AE183" i="26" s="1"/>
  <c r="AF183" i="26" s="1"/>
  <c r="K199" i="26"/>
  <c r="L199" i="26" s="1"/>
  <c r="O199" i="26" s="1"/>
  <c r="P199" i="26" s="1"/>
  <c r="S199" i="26" s="1"/>
  <c r="T199" i="26" s="1"/>
  <c r="W199" i="26" s="1"/>
  <c r="X199" i="26" s="1"/>
  <c r="AA199" i="26" s="1"/>
  <c r="AB199" i="26" s="1"/>
  <c r="AE199" i="26" s="1"/>
  <c r="AF199" i="26" s="1"/>
  <c r="K222" i="26"/>
  <c r="L222" i="26" s="1"/>
  <c r="O222" i="26" s="1"/>
  <c r="P222" i="26" s="1"/>
  <c r="S222" i="26" s="1"/>
  <c r="T222" i="26" s="1"/>
  <c r="W222" i="26" s="1"/>
  <c r="X222" i="26" s="1"/>
  <c r="AA222" i="26" s="1"/>
  <c r="AB222" i="26" s="1"/>
  <c r="AE222" i="26" s="1"/>
  <c r="AF222" i="26" s="1"/>
  <c r="K189" i="26"/>
  <c r="L189" i="26" s="1"/>
  <c r="O189" i="26" s="1"/>
  <c r="P189" i="26" s="1"/>
  <c r="S189" i="26" s="1"/>
  <c r="T189" i="26" s="1"/>
  <c r="W189" i="26" s="1"/>
  <c r="X189" i="26" s="1"/>
  <c r="AA189" i="26" s="1"/>
  <c r="AB189" i="26" s="1"/>
  <c r="AE189" i="26" s="1"/>
  <c r="AF189" i="26" s="1"/>
  <c r="K194" i="26"/>
  <c r="L194" i="26" s="1"/>
  <c r="O194" i="26" s="1"/>
  <c r="P194" i="26" s="1"/>
  <c r="S194" i="26" s="1"/>
  <c r="T194" i="26" s="1"/>
  <c r="W194" i="26" s="1"/>
  <c r="X194" i="26" s="1"/>
  <c r="AA194" i="26" s="1"/>
  <c r="AB194" i="26" s="1"/>
  <c r="AE194" i="26" s="1"/>
  <c r="AF194" i="26" s="1"/>
  <c r="K204" i="26"/>
  <c r="L204" i="26" s="1"/>
  <c r="O204" i="26" s="1"/>
  <c r="P204" i="26" s="1"/>
  <c r="S204" i="26" s="1"/>
  <c r="T204" i="26" s="1"/>
  <c r="W204" i="26" s="1"/>
  <c r="X204" i="26" s="1"/>
  <c r="AA204" i="26" s="1"/>
  <c r="AB204" i="26" s="1"/>
  <c r="AE204" i="26" s="1"/>
  <c r="AF204" i="26" s="1"/>
  <c r="K214" i="26"/>
  <c r="L214" i="26" s="1"/>
  <c r="O214" i="26" s="1"/>
  <c r="P214" i="26" s="1"/>
  <c r="S214" i="26" s="1"/>
  <c r="T214" i="26" s="1"/>
  <c r="W214" i="26" s="1"/>
  <c r="X214" i="26" s="1"/>
  <c r="AA214" i="26" s="1"/>
  <c r="AB214" i="26" s="1"/>
  <c r="AE214" i="26" s="1"/>
  <c r="AF214" i="26" s="1"/>
  <c r="K218" i="26"/>
  <c r="L218" i="26" s="1"/>
  <c r="O218" i="26" s="1"/>
  <c r="P218" i="26" s="1"/>
  <c r="S218" i="26" s="1"/>
  <c r="T218" i="26" s="1"/>
  <c r="W218" i="26" s="1"/>
  <c r="X218" i="26" s="1"/>
  <c r="AA218" i="26" s="1"/>
  <c r="AB218" i="26" s="1"/>
  <c r="AE218" i="26" s="1"/>
  <c r="AF218" i="26" s="1"/>
  <c r="K232" i="26"/>
  <c r="L232" i="26" s="1"/>
  <c r="O232" i="26" s="1"/>
  <c r="P232" i="26" s="1"/>
  <c r="S232" i="26" s="1"/>
  <c r="T232" i="26" s="1"/>
  <c r="W232" i="26" s="1"/>
  <c r="X232" i="26" s="1"/>
  <c r="AA232" i="26" s="1"/>
  <c r="AB232" i="26" s="1"/>
  <c r="AE232" i="26" s="1"/>
  <c r="AF232" i="26" s="1"/>
  <c r="K238" i="26"/>
  <c r="L238" i="26" s="1"/>
  <c r="O238" i="26" s="1"/>
  <c r="P238" i="26" s="1"/>
  <c r="S238" i="26" s="1"/>
  <c r="T238" i="26" s="1"/>
  <c r="W238" i="26" s="1"/>
  <c r="X238" i="26" s="1"/>
  <c r="AA238" i="26" s="1"/>
  <c r="AB238" i="26" s="1"/>
  <c r="AE238" i="26" s="1"/>
  <c r="AF238" i="26" s="1"/>
  <c r="K246" i="26"/>
  <c r="L246" i="26" s="1"/>
  <c r="O246" i="26" s="1"/>
  <c r="P246" i="26" s="1"/>
  <c r="S246" i="26" s="1"/>
  <c r="T246" i="26" s="1"/>
  <c r="W246" i="26" s="1"/>
  <c r="X246" i="26" s="1"/>
  <c r="AA246" i="26" s="1"/>
  <c r="AB246" i="26" s="1"/>
  <c r="AE246" i="26" s="1"/>
  <c r="AF246" i="26" s="1"/>
  <c r="K261" i="26"/>
  <c r="L261" i="26" s="1"/>
  <c r="O261" i="26" s="1"/>
  <c r="P261" i="26" s="1"/>
  <c r="S261" i="26" s="1"/>
  <c r="T261" i="26" s="1"/>
  <c r="W261" i="26" s="1"/>
  <c r="X261" i="26" s="1"/>
  <c r="AA261" i="26" s="1"/>
  <c r="AB261" i="26" s="1"/>
  <c r="AE261" i="26" s="1"/>
  <c r="AF261" i="26" s="1"/>
  <c r="K203" i="26"/>
  <c r="L203" i="26" s="1"/>
  <c r="O203" i="26" s="1"/>
  <c r="P203" i="26" s="1"/>
  <c r="S203" i="26" s="1"/>
  <c r="T203" i="26" s="1"/>
  <c r="W203" i="26" s="1"/>
  <c r="X203" i="26" s="1"/>
  <c r="AA203" i="26" s="1"/>
  <c r="AB203" i="26" s="1"/>
  <c r="AE203" i="26" s="1"/>
  <c r="AF203" i="26" s="1"/>
  <c r="K210" i="26"/>
  <c r="L210" i="26" s="1"/>
  <c r="O210" i="26" s="1"/>
  <c r="P210" i="26" s="1"/>
  <c r="S210" i="26" s="1"/>
  <c r="T210" i="26" s="1"/>
  <c r="W210" i="26" s="1"/>
  <c r="X210" i="26" s="1"/>
  <c r="AA210" i="26" s="1"/>
  <c r="AB210" i="26" s="1"/>
  <c r="AE210" i="26" s="1"/>
  <c r="AF210" i="26" s="1"/>
  <c r="K228" i="26"/>
  <c r="L228" i="26" s="1"/>
  <c r="O228" i="26" s="1"/>
  <c r="P228" i="26" s="1"/>
  <c r="S228" i="26" s="1"/>
  <c r="T228" i="26" s="1"/>
  <c r="W228" i="26" s="1"/>
  <c r="X228" i="26" s="1"/>
  <c r="AA228" i="26" s="1"/>
  <c r="AB228" i="26" s="1"/>
  <c r="AE228" i="26" s="1"/>
  <c r="AF228" i="26" s="1"/>
  <c r="K233" i="26"/>
  <c r="L233" i="26" s="1"/>
  <c r="O233" i="26" s="1"/>
  <c r="P233" i="26" s="1"/>
  <c r="S233" i="26" s="1"/>
  <c r="T233" i="26" s="1"/>
  <c r="W233" i="26" s="1"/>
  <c r="X233" i="26" s="1"/>
  <c r="AA233" i="26" s="1"/>
  <c r="AB233" i="26" s="1"/>
  <c r="AE233" i="26" s="1"/>
  <c r="AF233" i="26" s="1"/>
  <c r="K247" i="26"/>
  <c r="L247" i="26" s="1"/>
  <c r="O247" i="26" s="1"/>
  <c r="P247" i="26" s="1"/>
  <c r="S247" i="26" s="1"/>
  <c r="T247" i="26" s="1"/>
  <c r="W247" i="26" s="1"/>
  <c r="X247" i="26" s="1"/>
  <c r="AA247" i="26" s="1"/>
  <c r="AB247" i="26" s="1"/>
  <c r="AE247" i="26" s="1"/>
  <c r="AF247" i="26" s="1"/>
  <c r="K251" i="26"/>
  <c r="L251" i="26" s="1"/>
  <c r="O251" i="26" s="1"/>
  <c r="P251" i="26" s="1"/>
  <c r="S251" i="26" s="1"/>
  <c r="T251" i="26" s="1"/>
  <c r="W251" i="26" s="1"/>
  <c r="X251" i="26" s="1"/>
  <c r="AA251" i="26" s="1"/>
  <c r="AB251" i="26" s="1"/>
  <c r="AE251" i="26" s="1"/>
  <c r="AF251" i="26" s="1"/>
  <c r="K207" i="26"/>
  <c r="L207" i="26" s="1"/>
  <c r="O207" i="26" s="1"/>
  <c r="P207" i="26" s="1"/>
  <c r="S207" i="26" s="1"/>
  <c r="T207" i="26" s="1"/>
  <c r="W207" i="26" s="1"/>
  <c r="X207" i="26" s="1"/>
  <c r="AA207" i="26" s="1"/>
  <c r="AB207" i="26" s="1"/>
  <c r="AE207" i="26" s="1"/>
  <c r="AF207" i="26" s="1"/>
  <c r="K226" i="26"/>
  <c r="L226" i="26" s="1"/>
  <c r="O226" i="26" s="1"/>
  <c r="P226" i="26" s="1"/>
  <c r="S226" i="26" s="1"/>
  <c r="T226" i="26" s="1"/>
  <c r="W226" i="26" s="1"/>
  <c r="X226" i="26" s="1"/>
  <c r="AA226" i="26" s="1"/>
  <c r="AB226" i="26" s="1"/>
  <c r="AE226" i="26" s="1"/>
  <c r="AF226" i="26" s="1"/>
  <c r="K230" i="26"/>
  <c r="L230" i="26" s="1"/>
  <c r="O230" i="26" s="1"/>
  <c r="P230" i="26" s="1"/>
  <c r="S230" i="26" s="1"/>
  <c r="T230" i="26" s="1"/>
  <c r="W230" i="26" s="1"/>
  <c r="X230" i="26" s="1"/>
  <c r="AA230" i="26" s="1"/>
  <c r="AB230" i="26" s="1"/>
  <c r="AE230" i="26" s="1"/>
  <c r="AF230" i="26" s="1"/>
  <c r="K286" i="26"/>
  <c r="L286" i="26" s="1"/>
  <c r="O286" i="26" s="1"/>
  <c r="P286" i="26" s="1"/>
  <c r="S286" i="26" s="1"/>
  <c r="T286" i="26" s="1"/>
  <c r="W286" i="26" s="1"/>
  <c r="X286" i="26" s="1"/>
  <c r="AA286" i="26" s="1"/>
  <c r="AB286" i="26" s="1"/>
  <c r="AE286" i="26" s="1"/>
  <c r="AF286" i="26" s="1"/>
  <c r="K287" i="26"/>
  <c r="L287" i="26" s="1"/>
  <c r="O287" i="26" s="1"/>
  <c r="P287" i="26" s="1"/>
  <c r="S287" i="26" s="1"/>
  <c r="T287" i="26" s="1"/>
  <c r="W287" i="26" s="1"/>
  <c r="X287" i="26" s="1"/>
  <c r="AA287" i="26" s="1"/>
  <c r="AB287" i="26" s="1"/>
  <c r="AE287" i="26" s="1"/>
  <c r="AF287" i="26" s="1"/>
  <c r="K216" i="26"/>
  <c r="L216" i="26" s="1"/>
  <c r="O216" i="26" s="1"/>
  <c r="P216" i="26" s="1"/>
  <c r="S216" i="26" s="1"/>
  <c r="T216" i="26" s="1"/>
  <c r="W216" i="26" s="1"/>
  <c r="X216" i="26" s="1"/>
  <c r="AA216" i="26" s="1"/>
  <c r="AB216" i="26" s="1"/>
  <c r="AE216" i="26" s="1"/>
  <c r="AF216" i="26" s="1"/>
  <c r="K296" i="26"/>
  <c r="L296" i="26" s="1"/>
  <c r="N296" i="26"/>
  <c r="R296" i="26" s="1"/>
  <c r="V296" i="26" s="1"/>
  <c r="Z296" i="26" s="1"/>
  <c r="K234" i="26"/>
  <c r="L234" i="26" s="1"/>
  <c r="O234" i="26" s="1"/>
  <c r="P234" i="26" s="1"/>
  <c r="S234" i="26" s="1"/>
  <c r="T234" i="26" s="1"/>
  <c r="W234" i="26" s="1"/>
  <c r="X234" i="26" s="1"/>
  <c r="AA234" i="26" s="1"/>
  <c r="AB234" i="26" s="1"/>
  <c r="AE234" i="26" s="1"/>
  <c r="AF234" i="26" s="1"/>
  <c r="K250" i="26"/>
  <c r="L250" i="26" s="1"/>
  <c r="O250" i="26" s="1"/>
  <c r="P250" i="26" s="1"/>
  <c r="S250" i="26" s="1"/>
  <c r="T250" i="26" s="1"/>
  <c r="W250" i="26" s="1"/>
  <c r="X250" i="26" s="1"/>
  <c r="AA250" i="26" s="1"/>
  <c r="AB250" i="26" s="1"/>
  <c r="AE250" i="26" s="1"/>
  <c r="AF250" i="26" s="1"/>
  <c r="K255" i="26"/>
  <c r="L255" i="26" s="1"/>
  <c r="O255" i="26" s="1"/>
  <c r="P255" i="26" s="1"/>
  <c r="S255" i="26" s="1"/>
  <c r="T255" i="26" s="1"/>
  <c r="W255" i="26" s="1"/>
  <c r="X255" i="26" s="1"/>
  <c r="AA255" i="26" s="1"/>
  <c r="AB255" i="26" s="1"/>
  <c r="AE255" i="26" s="1"/>
  <c r="AF255" i="26" s="1"/>
  <c r="G6" i="31"/>
  <c r="H6" i="31" s="1"/>
  <c r="G5" i="31"/>
  <c r="H5" i="31" s="1"/>
  <c r="G4" i="31"/>
  <c r="H4" i="31" s="1"/>
  <c r="G3" i="31"/>
  <c r="H3" i="31" s="1"/>
  <c r="G2" i="31"/>
  <c r="H2" i="31" s="1"/>
  <c r="G7" i="31"/>
  <c r="H7" i="31" s="1"/>
  <c r="K223" i="26"/>
  <c r="L223" i="26" s="1"/>
  <c r="O223" i="26" s="1"/>
  <c r="P223" i="26" s="1"/>
  <c r="S223" i="26" s="1"/>
  <c r="T223" i="26" s="1"/>
  <c r="W223" i="26" s="1"/>
  <c r="X223" i="26" s="1"/>
  <c r="AA223" i="26" s="1"/>
  <c r="AB223" i="26" s="1"/>
  <c r="AE223" i="26" s="1"/>
  <c r="AF223" i="26" s="1"/>
  <c r="K240" i="26"/>
  <c r="L240" i="26" s="1"/>
  <c r="O240" i="26" s="1"/>
  <c r="P240" i="26" s="1"/>
  <c r="S240" i="26" s="1"/>
  <c r="T240" i="26" s="1"/>
  <c r="W240" i="26" s="1"/>
  <c r="X240" i="26" s="1"/>
  <c r="AA240" i="26" s="1"/>
  <c r="K245" i="26"/>
  <c r="L245" i="26" s="1"/>
  <c r="O245" i="26" s="1"/>
  <c r="P245" i="26" s="1"/>
  <c r="S245" i="26" s="1"/>
  <c r="T245" i="26" s="1"/>
  <c r="W245" i="26" s="1"/>
  <c r="X245" i="26" s="1"/>
  <c r="AA245" i="26" s="1"/>
  <c r="AB245" i="26" s="1"/>
  <c r="AE245" i="26" s="1"/>
  <c r="AF245" i="26" s="1"/>
  <c r="K262" i="26"/>
  <c r="L262" i="26" s="1"/>
  <c r="O262" i="26" s="1"/>
  <c r="P262" i="26" s="1"/>
  <c r="S262" i="26" s="1"/>
  <c r="T262" i="26" s="1"/>
  <c r="W262" i="26" s="1"/>
  <c r="X262" i="26" s="1"/>
  <c r="AA262" i="26" s="1"/>
  <c r="AB262" i="26" s="1"/>
  <c r="AE262" i="26" s="1"/>
  <c r="AF262" i="26" s="1"/>
  <c r="K209" i="26"/>
  <c r="L209" i="26" s="1"/>
  <c r="O209" i="26" s="1"/>
  <c r="P209" i="26" s="1"/>
  <c r="S209" i="26" s="1"/>
  <c r="T209" i="26" s="1"/>
  <c r="W209" i="26" s="1"/>
  <c r="X209" i="26" s="1"/>
  <c r="AA209" i="26" s="1"/>
  <c r="AB209" i="26" s="1"/>
  <c r="AE209" i="26" s="1"/>
  <c r="AF209" i="26" s="1"/>
  <c r="K248" i="26"/>
  <c r="L248" i="26" s="1"/>
  <c r="O248" i="26" s="1"/>
  <c r="P248" i="26" s="1"/>
  <c r="S248" i="26" s="1"/>
  <c r="T248" i="26" s="1"/>
  <c r="W248" i="26" s="1"/>
  <c r="X248" i="26" s="1"/>
  <c r="AA248" i="26" s="1"/>
  <c r="AB248" i="26" s="1"/>
  <c r="AE248" i="26" s="1"/>
  <c r="AF248" i="26" s="1"/>
  <c r="K229" i="26"/>
  <c r="L229" i="26" s="1"/>
  <c r="O229" i="26" s="1"/>
  <c r="P229" i="26" s="1"/>
  <c r="S229" i="26" s="1"/>
  <c r="T229" i="26" s="1"/>
  <c r="W229" i="26" s="1"/>
  <c r="X229" i="26" s="1"/>
  <c r="AA229" i="26" s="1"/>
  <c r="AB229" i="26" s="1"/>
  <c r="AE229" i="26" s="1"/>
  <c r="AF229" i="26" s="1"/>
  <c r="K242" i="26"/>
  <c r="L242" i="26" s="1"/>
  <c r="O242" i="26" s="1"/>
  <c r="P242" i="26" s="1"/>
  <c r="S242" i="26" s="1"/>
  <c r="T242" i="26" s="1"/>
  <c r="W242" i="26" s="1"/>
  <c r="X242" i="26" s="1"/>
  <c r="AA242" i="26" s="1"/>
  <c r="AB242" i="26" s="1"/>
  <c r="AE242" i="26" s="1"/>
  <c r="AF242" i="26" s="1"/>
  <c r="K253" i="26"/>
  <c r="L253" i="26" s="1"/>
  <c r="O253" i="26" s="1"/>
  <c r="P253" i="26" s="1"/>
  <c r="S253" i="26" s="1"/>
  <c r="T253" i="26" s="1"/>
  <c r="W253" i="26" s="1"/>
  <c r="X253" i="26" s="1"/>
  <c r="AA253" i="26" s="1"/>
  <c r="AB253" i="26" s="1"/>
  <c r="AE253" i="26" s="1"/>
  <c r="AF253" i="26" s="1"/>
  <c r="K254" i="26"/>
  <c r="L254" i="26" s="1"/>
  <c r="O254" i="26" s="1"/>
  <c r="P254" i="26" s="1"/>
  <c r="S254" i="26" s="1"/>
  <c r="T254" i="26" s="1"/>
  <c r="W254" i="26" s="1"/>
  <c r="X254" i="26" s="1"/>
  <c r="AA254" i="26" s="1"/>
  <c r="AB254" i="26" s="1"/>
  <c r="AE254" i="26" s="1"/>
  <c r="AF254" i="26" s="1"/>
  <c r="K259" i="26"/>
  <c r="L259" i="26" s="1"/>
  <c r="O259" i="26" s="1"/>
  <c r="P259" i="26" s="1"/>
  <c r="S259" i="26" s="1"/>
  <c r="T259" i="26" s="1"/>
  <c r="W259" i="26" s="1"/>
  <c r="X259" i="26" s="1"/>
  <c r="AA259" i="26" s="1"/>
  <c r="AB259" i="26" s="1"/>
  <c r="AE259" i="26" s="1"/>
  <c r="AF259" i="26" s="1"/>
  <c r="K231" i="26"/>
  <c r="L231" i="26" s="1"/>
  <c r="O231" i="26" s="1"/>
  <c r="P231" i="26" s="1"/>
  <c r="S231" i="26" s="1"/>
  <c r="T231" i="26" s="1"/>
  <c r="W231" i="26" s="1"/>
  <c r="X231" i="26" s="1"/>
  <c r="AA231" i="26" s="1"/>
  <c r="AB231" i="26" s="1"/>
  <c r="AE231" i="26" s="1"/>
  <c r="AF231" i="26" s="1"/>
  <c r="K289" i="26"/>
  <c r="L289" i="26" s="1"/>
  <c r="O289" i="26" s="1"/>
  <c r="P289" i="26" s="1"/>
  <c r="S289" i="26" s="1"/>
  <c r="T289" i="26" s="1"/>
  <c r="W289" i="26" s="1"/>
  <c r="X289" i="26" s="1"/>
  <c r="AA289" i="26" s="1"/>
  <c r="AB289" i="26" s="1"/>
  <c r="AE289" i="26" s="1"/>
  <c r="AF289" i="26" s="1"/>
  <c r="AA310" i="26"/>
  <c r="AB310" i="26" s="1"/>
  <c r="AE310" i="26" s="1"/>
  <c r="AF310" i="26" s="1"/>
  <c r="K212" i="26"/>
  <c r="L212" i="26" s="1"/>
  <c r="O212" i="26" s="1"/>
  <c r="P212" i="26" s="1"/>
  <c r="S212" i="26" s="1"/>
  <c r="T212" i="26" s="1"/>
  <c r="W212" i="26" s="1"/>
  <c r="X212" i="26" s="1"/>
  <c r="AA212" i="26" s="1"/>
  <c r="AB212" i="26" s="1"/>
  <c r="AE212" i="26" s="1"/>
  <c r="AF212" i="26" s="1"/>
  <c r="K256" i="26"/>
  <c r="L256" i="26" s="1"/>
  <c r="O256" i="26" s="1"/>
  <c r="P256" i="26" s="1"/>
  <c r="S256" i="26" s="1"/>
  <c r="T256" i="26" s="1"/>
  <c r="W256" i="26" s="1"/>
  <c r="X256" i="26" s="1"/>
  <c r="AA256" i="26" s="1"/>
  <c r="AB256" i="26" s="1"/>
  <c r="AE256" i="26" s="1"/>
  <c r="AF256" i="26" s="1"/>
  <c r="K257" i="26"/>
  <c r="L257" i="26" s="1"/>
  <c r="O257" i="26" s="1"/>
  <c r="P257" i="26" s="1"/>
  <c r="S257" i="26" s="1"/>
  <c r="T257" i="26" s="1"/>
  <c r="W257" i="26" s="1"/>
  <c r="X257" i="26" s="1"/>
  <c r="AA257" i="26" s="1"/>
  <c r="AB257" i="26" s="1"/>
  <c r="AE257" i="26" s="1"/>
  <c r="AF257" i="26" s="1"/>
  <c r="K278" i="26"/>
  <c r="L278" i="26" s="1"/>
  <c r="O278" i="26" s="1"/>
  <c r="P278" i="26" s="1"/>
  <c r="S278" i="26" s="1"/>
  <c r="T278" i="26" s="1"/>
  <c r="W278" i="26" s="1"/>
  <c r="X278" i="26" s="1"/>
  <c r="AA278" i="26" s="1"/>
  <c r="AB278" i="26" s="1"/>
  <c r="AE278" i="26" s="1"/>
  <c r="AF278" i="26" s="1"/>
  <c r="K275" i="26"/>
  <c r="L275" i="26" s="1"/>
  <c r="O275" i="26" s="1"/>
  <c r="P275" i="26" s="1"/>
  <c r="S275" i="26" s="1"/>
  <c r="T275" i="26" s="1"/>
  <c r="W275" i="26" s="1"/>
  <c r="X275" i="26" s="1"/>
  <c r="AA275" i="26" s="1"/>
  <c r="AB275" i="26" s="1"/>
  <c r="AE275" i="26" s="1"/>
  <c r="AF275" i="26" s="1"/>
  <c r="K282" i="26"/>
  <c r="L282" i="26" s="1"/>
  <c r="O282" i="26" s="1"/>
  <c r="P282" i="26" s="1"/>
  <c r="S282" i="26" s="1"/>
  <c r="T282" i="26" s="1"/>
  <c r="W282" i="26" s="1"/>
  <c r="X282" i="26" s="1"/>
  <c r="AA282" i="26" s="1"/>
  <c r="AB282" i="26" s="1"/>
  <c r="AE282" i="26" s="1"/>
  <c r="AF282" i="26" s="1"/>
  <c r="K284" i="26"/>
  <c r="L284" i="26" s="1"/>
  <c r="O284" i="26" s="1"/>
  <c r="P284" i="26" s="1"/>
  <c r="S284" i="26" s="1"/>
  <c r="T284" i="26" s="1"/>
  <c r="W284" i="26" s="1"/>
  <c r="X284" i="26" s="1"/>
  <c r="AA284" i="26" s="1"/>
  <c r="AB284" i="26" s="1"/>
  <c r="AE284" i="26" s="1"/>
  <c r="AF284" i="26" s="1"/>
  <c r="K291" i="26"/>
  <c r="L291" i="26" s="1"/>
  <c r="O291" i="26" s="1"/>
  <c r="P291" i="26" s="1"/>
  <c r="S291" i="26" s="1"/>
  <c r="T291" i="26" s="1"/>
  <c r="W291" i="26" s="1"/>
  <c r="X291" i="26" s="1"/>
  <c r="AA291" i="26" s="1"/>
  <c r="AB291" i="26" s="1"/>
  <c r="AE291" i="26" s="1"/>
  <c r="AF291" i="26" s="1"/>
  <c r="N315" i="26"/>
  <c r="R315" i="26" s="1"/>
  <c r="V315" i="26" s="1"/>
  <c r="Z315" i="26" s="1"/>
  <c r="K315" i="26"/>
  <c r="L315" i="26" s="1"/>
  <c r="K266" i="26"/>
  <c r="L266" i="26" s="1"/>
  <c r="O266" i="26" s="1"/>
  <c r="P266" i="26" s="1"/>
  <c r="S266" i="26" s="1"/>
  <c r="T266" i="26" s="1"/>
  <c r="W266" i="26" s="1"/>
  <c r="X266" i="26" s="1"/>
  <c r="AA266" i="26" s="1"/>
  <c r="AB266" i="26" s="1"/>
  <c r="AE266" i="26" s="1"/>
  <c r="AF266" i="26" s="1"/>
  <c r="K258" i="26"/>
  <c r="L258" i="26" s="1"/>
  <c r="O258" i="26" s="1"/>
  <c r="P258" i="26" s="1"/>
  <c r="S258" i="26" s="1"/>
  <c r="T258" i="26" s="1"/>
  <c r="W258" i="26" s="1"/>
  <c r="X258" i="26" s="1"/>
  <c r="AA258" i="26" s="1"/>
  <c r="AB258" i="26" s="1"/>
  <c r="AE258" i="26" s="1"/>
  <c r="AF258" i="26" s="1"/>
  <c r="K281" i="26"/>
  <c r="L281" i="26" s="1"/>
  <c r="O281" i="26" s="1"/>
  <c r="P281" i="26" s="1"/>
  <c r="S281" i="26" s="1"/>
  <c r="T281" i="26" s="1"/>
  <c r="W281" i="26" s="1"/>
  <c r="X281" i="26" s="1"/>
  <c r="AA281" i="26" s="1"/>
  <c r="AB281" i="26" s="1"/>
  <c r="AE281" i="26" s="1"/>
  <c r="AF281" i="26" s="1"/>
  <c r="K285" i="26"/>
  <c r="L285" i="26" s="1"/>
  <c r="O285" i="26" s="1"/>
  <c r="P285" i="26" s="1"/>
  <c r="S285" i="26" s="1"/>
  <c r="T285" i="26" s="1"/>
  <c r="W285" i="26" s="1"/>
  <c r="X285" i="26" s="1"/>
  <c r="AA285" i="26" s="1"/>
  <c r="AB285" i="26" s="1"/>
  <c r="AE285" i="26" s="1"/>
  <c r="AF285" i="26" s="1"/>
  <c r="S272" i="26"/>
  <c r="T272" i="26" s="1"/>
  <c r="W272" i="26" s="1"/>
  <c r="X272" i="26" s="1"/>
  <c r="AA272" i="26" s="1"/>
  <c r="W297" i="26"/>
  <c r="X297" i="26" s="1"/>
  <c r="AA297" i="26" s="1"/>
  <c r="AB297" i="26" s="1"/>
  <c r="AE297" i="26" s="1"/>
  <c r="AF297" i="26" s="1"/>
  <c r="W344" i="26"/>
  <c r="X344" i="26" s="1"/>
  <c r="AA344" i="26" s="1"/>
  <c r="K269" i="26"/>
  <c r="L269" i="26" s="1"/>
  <c r="O269" i="26" s="1"/>
  <c r="P269" i="26" s="1"/>
  <c r="S269" i="26" s="1"/>
  <c r="T269" i="26" s="1"/>
  <c r="W269" i="26" s="1"/>
  <c r="X269" i="26" s="1"/>
  <c r="AA269" i="26" s="1"/>
  <c r="AB269" i="26" s="1"/>
  <c r="AE269" i="26" s="1"/>
  <c r="AF269" i="26" s="1"/>
  <c r="K270" i="26"/>
  <c r="L270" i="26" s="1"/>
  <c r="O270" i="26" s="1"/>
  <c r="P270" i="26" s="1"/>
  <c r="S270" i="26" s="1"/>
  <c r="T270" i="26" s="1"/>
  <c r="W270" i="26" s="1"/>
  <c r="X270" i="26" s="1"/>
  <c r="AA270" i="26" s="1"/>
  <c r="K280" i="26"/>
  <c r="L280" i="26" s="1"/>
  <c r="O280" i="26" s="1"/>
  <c r="P280" i="26" s="1"/>
  <c r="S280" i="26" s="1"/>
  <c r="T280" i="26" s="1"/>
  <c r="W280" i="26" s="1"/>
  <c r="X280" i="26" s="1"/>
  <c r="AA280" i="26" s="1"/>
  <c r="AB280" i="26" s="1"/>
  <c r="AE280" i="26" s="1"/>
  <c r="AF280" i="26" s="1"/>
  <c r="K277" i="26"/>
  <c r="L277" i="26" s="1"/>
  <c r="O277" i="26" s="1"/>
  <c r="P277" i="26" s="1"/>
  <c r="S277" i="26" s="1"/>
  <c r="T277" i="26" s="1"/>
  <c r="W277" i="26" s="1"/>
  <c r="X277" i="26" s="1"/>
  <c r="AA277" i="26" s="1"/>
  <c r="AB277" i="26" s="1"/>
  <c r="AE277" i="26" s="1"/>
  <c r="AF277" i="26" s="1"/>
  <c r="K303" i="26"/>
  <c r="L303" i="26" s="1"/>
  <c r="O303" i="26" s="1"/>
  <c r="P303" i="26" s="1"/>
  <c r="S303" i="26" s="1"/>
  <c r="T303" i="26" s="1"/>
  <c r="W303" i="26" s="1"/>
  <c r="X303" i="26" s="1"/>
  <c r="AA303" i="26" s="1"/>
  <c r="AB303" i="26" s="1"/>
  <c r="AE303" i="26" s="1"/>
  <c r="AF303" i="26" s="1"/>
  <c r="K318" i="26"/>
  <c r="L318" i="26" s="1"/>
  <c r="O318" i="26" s="1"/>
  <c r="P318" i="26" s="1"/>
  <c r="S318" i="26" s="1"/>
  <c r="T318" i="26" s="1"/>
  <c r="W318" i="26" s="1"/>
  <c r="X318" i="26" s="1"/>
  <c r="AA318" i="26" s="1"/>
  <c r="AB318" i="26" s="1"/>
  <c r="AE318" i="26" s="1"/>
  <c r="AF318" i="26" s="1"/>
  <c r="O322" i="26"/>
  <c r="P322" i="26" s="1"/>
  <c r="S322" i="26" s="1"/>
  <c r="T322" i="26" s="1"/>
  <c r="W322" i="26" s="1"/>
  <c r="X322" i="26" s="1"/>
  <c r="AA322" i="26" s="1"/>
  <c r="AB322" i="26" s="1"/>
  <c r="AE322" i="26" s="1"/>
  <c r="AF322" i="26" s="1"/>
  <c r="N349" i="26"/>
  <c r="R349" i="26" s="1"/>
  <c r="V349" i="26" s="1"/>
  <c r="Z349" i="26" s="1"/>
  <c r="K349" i="26"/>
  <c r="L349" i="26" s="1"/>
  <c r="K273" i="26"/>
  <c r="L273" i="26" s="1"/>
  <c r="O273" i="26" s="1"/>
  <c r="P273" i="26" s="1"/>
  <c r="S273" i="26" s="1"/>
  <c r="T273" i="26" s="1"/>
  <c r="W273" i="26" s="1"/>
  <c r="X273" i="26" s="1"/>
  <c r="AA273" i="26" s="1"/>
  <c r="K293" i="26"/>
  <c r="L293" i="26" s="1"/>
  <c r="O293" i="26" s="1"/>
  <c r="P293" i="26" s="1"/>
  <c r="S293" i="26" s="1"/>
  <c r="T293" i="26" s="1"/>
  <c r="W293" i="26" s="1"/>
  <c r="X293" i="26" s="1"/>
  <c r="AA293" i="26" s="1"/>
  <c r="AB293" i="26" s="1"/>
  <c r="AE293" i="26" s="1"/>
  <c r="AF293" i="26" s="1"/>
  <c r="N334" i="26"/>
  <c r="R334" i="26" s="1"/>
  <c r="V334" i="26" s="1"/>
  <c r="Z334" i="26" s="1"/>
  <c r="K334" i="26"/>
  <c r="L334" i="26" s="1"/>
  <c r="O334" i="26" s="1"/>
  <c r="P334" i="26" s="1"/>
  <c r="S334" i="26" s="1"/>
  <c r="T334" i="26" s="1"/>
  <c r="W334" i="26" s="1"/>
  <c r="X334" i="26" s="1"/>
  <c r="AA334" i="26" s="1"/>
  <c r="AB334" i="26" s="1"/>
  <c r="AE334" i="26" s="1"/>
  <c r="AF334" i="26" s="1"/>
  <c r="K11" i="28"/>
  <c r="L11" i="28" s="1"/>
  <c r="O11" i="28" s="1"/>
  <c r="P11" i="28" s="1"/>
  <c r="S11" i="28" s="1"/>
  <c r="T11" i="28" s="1"/>
  <c r="W11" i="28" s="1"/>
  <c r="X11" i="28" s="1"/>
  <c r="AA11" i="28" s="1"/>
  <c r="AB11" i="28" s="1"/>
  <c r="AE11" i="28" s="1"/>
  <c r="AF11" i="28" s="1"/>
  <c r="N299" i="26"/>
  <c r="R299" i="26" s="1"/>
  <c r="V299" i="26" s="1"/>
  <c r="Z299" i="26" s="1"/>
  <c r="K299" i="26"/>
  <c r="L299" i="26" s="1"/>
  <c r="O299" i="26" s="1"/>
  <c r="P299" i="26" s="1"/>
  <c r="S299" i="26" s="1"/>
  <c r="T299" i="26" s="1"/>
  <c r="W299" i="26" s="1"/>
  <c r="X299" i="26" s="1"/>
  <c r="AA299" i="26" s="1"/>
  <c r="AB299" i="26" s="1"/>
  <c r="AE299" i="26" s="1"/>
  <c r="AF299" i="26" s="1"/>
  <c r="K311" i="26"/>
  <c r="L311" i="26" s="1"/>
  <c r="O311" i="26" s="1"/>
  <c r="P311" i="26" s="1"/>
  <c r="S311" i="26" s="1"/>
  <c r="T311" i="26" s="1"/>
  <c r="W311" i="26" s="1"/>
  <c r="X311" i="26" s="1"/>
  <c r="AA311" i="26" s="1"/>
  <c r="AB311" i="26" s="1"/>
  <c r="AE311" i="26" s="1"/>
  <c r="AF311" i="26" s="1"/>
  <c r="O329" i="26"/>
  <c r="P329" i="26" s="1"/>
  <c r="S329" i="26" s="1"/>
  <c r="T329" i="26" s="1"/>
  <c r="W329" i="26" s="1"/>
  <c r="X329" i="26" s="1"/>
  <c r="AA329" i="26" s="1"/>
  <c r="AB329" i="26" s="1"/>
  <c r="AE329" i="26" s="1"/>
  <c r="AF329" i="26" s="1"/>
  <c r="W337" i="26"/>
  <c r="X337" i="26" s="1"/>
  <c r="AA337" i="26" s="1"/>
  <c r="AB337" i="26" s="1"/>
  <c r="AE337" i="26" s="1"/>
  <c r="AF337" i="26" s="1"/>
  <c r="W342" i="26"/>
  <c r="X342" i="26" s="1"/>
  <c r="AA342" i="26" s="1"/>
  <c r="AB342" i="26" s="1"/>
  <c r="AE342" i="26" s="1"/>
  <c r="AF342" i="26" s="1"/>
  <c r="K288" i="26"/>
  <c r="L288" i="26" s="1"/>
  <c r="O288" i="26" s="1"/>
  <c r="P288" i="26" s="1"/>
  <c r="S288" i="26" s="1"/>
  <c r="T288" i="26" s="1"/>
  <c r="W288" i="26" s="1"/>
  <c r="X288" i="26" s="1"/>
  <c r="AA288" i="26" s="1"/>
  <c r="AB288" i="26" s="1"/>
  <c r="AE288" i="26" s="1"/>
  <c r="AF288" i="26" s="1"/>
  <c r="O326" i="26"/>
  <c r="P326" i="26" s="1"/>
  <c r="S326" i="26" s="1"/>
  <c r="T326" i="26" s="1"/>
  <c r="W326" i="26" s="1"/>
  <c r="X326" i="26" s="1"/>
  <c r="AA326" i="26" s="1"/>
  <c r="AB326" i="26" s="1"/>
  <c r="AE326" i="26" s="1"/>
  <c r="AF326" i="26" s="1"/>
  <c r="K267" i="26"/>
  <c r="L267" i="26" s="1"/>
  <c r="O267" i="26" s="1"/>
  <c r="P267" i="26" s="1"/>
  <c r="S267" i="26" s="1"/>
  <c r="T267" i="26" s="1"/>
  <c r="W267" i="26" s="1"/>
  <c r="X267" i="26" s="1"/>
  <c r="AA267" i="26" s="1"/>
  <c r="AB267" i="26" s="1"/>
  <c r="AE267" i="26" s="1"/>
  <c r="AF267" i="26" s="1"/>
  <c r="K294" i="26"/>
  <c r="L294" i="26" s="1"/>
  <c r="O294" i="26" s="1"/>
  <c r="P294" i="26" s="1"/>
  <c r="S294" i="26" s="1"/>
  <c r="T294" i="26" s="1"/>
  <c r="W294" i="26" s="1"/>
  <c r="X294" i="26" s="1"/>
  <c r="AA294" i="26" s="1"/>
  <c r="AB294" i="26" s="1"/>
  <c r="AE294" i="26" s="1"/>
  <c r="AF294" i="26" s="1"/>
  <c r="O302" i="26"/>
  <c r="P302" i="26" s="1"/>
  <c r="S302" i="26" s="1"/>
  <c r="T302" i="26" s="1"/>
  <c r="W302" i="26" s="1"/>
  <c r="X302" i="26" s="1"/>
  <c r="AA302" i="26" s="1"/>
  <c r="AB302" i="26" s="1"/>
  <c r="AE302" i="26" s="1"/>
  <c r="AF302" i="26" s="1"/>
  <c r="K305" i="26"/>
  <c r="L305" i="26" s="1"/>
  <c r="O305" i="26" s="1"/>
  <c r="P305" i="26" s="1"/>
  <c r="S305" i="26" s="1"/>
  <c r="T305" i="26" s="1"/>
  <c r="W305" i="26" s="1"/>
  <c r="X305" i="26" s="1"/>
  <c r="AA305" i="26" s="1"/>
  <c r="AB305" i="26" s="1"/>
  <c r="AE305" i="26" s="1"/>
  <c r="AF305" i="26" s="1"/>
  <c r="N307" i="26"/>
  <c r="R307" i="26" s="1"/>
  <c r="V307" i="26" s="1"/>
  <c r="Z307" i="26" s="1"/>
  <c r="K307" i="26"/>
  <c r="L307" i="26" s="1"/>
  <c r="O319" i="26"/>
  <c r="P319" i="26" s="1"/>
  <c r="S319" i="26" s="1"/>
  <c r="T319" i="26" s="1"/>
  <c r="W319" i="26" s="1"/>
  <c r="X319" i="26" s="1"/>
  <c r="AA319" i="26" s="1"/>
  <c r="AB319" i="26" s="1"/>
  <c r="AE319" i="26" s="1"/>
  <c r="AF319" i="26" s="1"/>
  <c r="K22" i="27"/>
  <c r="L22" i="27" s="1"/>
  <c r="O22" i="27" s="1"/>
  <c r="P22" i="27" s="1"/>
  <c r="S22" i="27" s="1"/>
  <c r="T22" i="27" s="1"/>
  <c r="W22" i="27" s="1"/>
  <c r="X22" i="27" s="1"/>
  <c r="AA22" i="27" s="1"/>
  <c r="AB22" i="27" s="1"/>
  <c r="K276" i="26"/>
  <c r="L276" i="26" s="1"/>
  <c r="O276" i="26" s="1"/>
  <c r="P276" i="26" s="1"/>
  <c r="S276" i="26" s="1"/>
  <c r="T276" i="26" s="1"/>
  <c r="W276" i="26" s="1"/>
  <c r="X276" i="26" s="1"/>
  <c r="AA276" i="26" s="1"/>
  <c r="AB276" i="26" s="1"/>
  <c r="AE276" i="26" s="1"/>
  <c r="AF276" i="26" s="1"/>
  <c r="K295" i="26"/>
  <c r="L295" i="26" s="1"/>
  <c r="O295" i="26" s="1"/>
  <c r="P295" i="26" s="1"/>
  <c r="S295" i="26" s="1"/>
  <c r="T295" i="26" s="1"/>
  <c r="W295" i="26" s="1"/>
  <c r="X295" i="26" s="1"/>
  <c r="AA295" i="26" s="1"/>
  <c r="AB295" i="26" s="1"/>
  <c r="AE295" i="26" s="1"/>
  <c r="AF295" i="26" s="1"/>
  <c r="K304" i="26"/>
  <c r="L304" i="26" s="1"/>
  <c r="O304" i="26" s="1"/>
  <c r="P304" i="26" s="1"/>
  <c r="S304" i="26" s="1"/>
  <c r="T304" i="26" s="1"/>
  <c r="W304" i="26" s="1"/>
  <c r="X304" i="26" s="1"/>
  <c r="AA304" i="26" s="1"/>
  <c r="AB304" i="26" s="1"/>
  <c r="AE304" i="26" s="1"/>
  <c r="AF304" i="26" s="1"/>
  <c r="K312" i="26"/>
  <c r="L312" i="26" s="1"/>
  <c r="O312" i="26" s="1"/>
  <c r="P312" i="26" s="1"/>
  <c r="S312" i="26" s="1"/>
  <c r="T312" i="26" s="1"/>
  <c r="W312" i="26" s="1"/>
  <c r="X312" i="26" s="1"/>
  <c r="AA312" i="26" s="1"/>
  <c r="AB312" i="26" s="1"/>
  <c r="AE312" i="26" s="1"/>
  <c r="AF312" i="26" s="1"/>
  <c r="K320" i="26"/>
  <c r="L320" i="26" s="1"/>
  <c r="O320" i="26" s="1"/>
  <c r="P320" i="26" s="1"/>
  <c r="S320" i="26" s="1"/>
  <c r="T320" i="26" s="1"/>
  <c r="W320" i="26" s="1"/>
  <c r="X320" i="26" s="1"/>
  <c r="AA320" i="26" s="1"/>
  <c r="AB320" i="26" s="1"/>
  <c r="AE320" i="26" s="1"/>
  <c r="AF320" i="26" s="1"/>
  <c r="K8" i="27"/>
  <c r="L8" i="27" s="1"/>
  <c r="O8" i="27" s="1"/>
  <c r="P8" i="27" s="1"/>
  <c r="S8" i="27" s="1"/>
  <c r="T8" i="27" s="1"/>
  <c r="W8" i="27" s="1"/>
  <c r="X8" i="27" s="1"/>
  <c r="AA8" i="27" s="1"/>
  <c r="AB8" i="27" s="1"/>
  <c r="K301" i="26"/>
  <c r="L301" i="26" s="1"/>
  <c r="O301" i="26" s="1"/>
  <c r="P301" i="26" s="1"/>
  <c r="S301" i="26" s="1"/>
  <c r="T301" i="26" s="1"/>
  <c r="W301" i="26" s="1"/>
  <c r="X301" i="26" s="1"/>
  <c r="AA301" i="26" s="1"/>
  <c r="AB301" i="26" s="1"/>
  <c r="AE301" i="26" s="1"/>
  <c r="AF301" i="26" s="1"/>
  <c r="K309" i="26"/>
  <c r="L309" i="26" s="1"/>
  <c r="O309" i="26" s="1"/>
  <c r="P309" i="26" s="1"/>
  <c r="S309" i="26" s="1"/>
  <c r="T309" i="26" s="1"/>
  <c r="W309" i="26" s="1"/>
  <c r="X309" i="26" s="1"/>
  <c r="AA309" i="26" s="1"/>
  <c r="AB309" i="26" s="1"/>
  <c r="AE309" i="26" s="1"/>
  <c r="AF309" i="26" s="1"/>
  <c r="K317" i="26"/>
  <c r="L317" i="26" s="1"/>
  <c r="O317" i="26" s="1"/>
  <c r="P317" i="26" s="1"/>
  <c r="S317" i="26" s="1"/>
  <c r="T317" i="26" s="1"/>
  <c r="W317" i="26" s="1"/>
  <c r="X317" i="26" s="1"/>
  <c r="AA317" i="26" s="1"/>
  <c r="AB317" i="26" s="1"/>
  <c r="AE317" i="26" s="1"/>
  <c r="AF317" i="26" s="1"/>
  <c r="K325" i="26"/>
  <c r="L325" i="26" s="1"/>
  <c r="O325" i="26" s="1"/>
  <c r="P325" i="26" s="1"/>
  <c r="S325" i="26" s="1"/>
  <c r="T325" i="26" s="1"/>
  <c r="W325" i="26" s="1"/>
  <c r="X325" i="26" s="1"/>
  <c r="AA325" i="26" s="1"/>
  <c r="AB325" i="26" s="1"/>
  <c r="AE325" i="26" s="1"/>
  <c r="AF325" i="26" s="1"/>
  <c r="K336" i="26"/>
  <c r="L336" i="26" s="1"/>
  <c r="O336" i="26" s="1"/>
  <c r="P336" i="26" s="1"/>
  <c r="S336" i="26" s="1"/>
  <c r="T336" i="26" s="1"/>
  <c r="W336" i="26" s="1"/>
  <c r="X336" i="26" s="1"/>
  <c r="AA336" i="26" s="1"/>
  <c r="AB336" i="26" s="1"/>
  <c r="AE336" i="26" s="1"/>
  <c r="AF336" i="26" s="1"/>
  <c r="K300" i="26"/>
  <c r="L300" i="26" s="1"/>
  <c r="O300" i="26" s="1"/>
  <c r="P300" i="26" s="1"/>
  <c r="S300" i="26" s="1"/>
  <c r="T300" i="26" s="1"/>
  <c r="W300" i="26" s="1"/>
  <c r="X300" i="26" s="1"/>
  <c r="AA300" i="26" s="1"/>
  <c r="AB300" i="26" s="1"/>
  <c r="AE300" i="26" s="1"/>
  <c r="AF300" i="26" s="1"/>
  <c r="K308" i="26"/>
  <c r="L308" i="26" s="1"/>
  <c r="O308" i="26" s="1"/>
  <c r="P308" i="26" s="1"/>
  <c r="S308" i="26" s="1"/>
  <c r="T308" i="26" s="1"/>
  <c r="W308" i="26" s="1"/>
  <c r="X308" i="26" s="1"/>
  <c r="AA308" i="26" s="1"/>
  <c r="AB308" i="26" s="1"/>
  <c r="AE308" i="26" s="1"/>
  <c r="AF308" i="26" s="1"/>
  <c r="K316" i="26"/>
  <c r="L316" i="26" s="1"/>
  <c r="O316" i="26" s="1"/>
  <c r="P316" i="26" s="1"/>
  <c r="S316" i="26" s="1"/>
  <c r="T316" i="26" s="1"/>
  <c r="W316" i="26" s="1"/>
  <c r="X316" i="26" s="1"/>
  <c r="AA316" i="26" s="1"/>
  <c r="AB316" i="26" s="1"/>
  <c r="AE316" i="26" s="1"/>
  <c r="AF316" i="26" s="1"/>
  <c r="K324" i="26"/>
  <c r="L324" i="26" s="1"/>
  <c r="O324" i="26" s="1"/>
  <c r="P324" i="26" s="1"/>
  <c r="S324" i="26" s="1"/>
  <c r="T324" i="26" s="1"/>
  <c r="W324" i="26" s="1"/>
  <c r="X324" i="26" s="1"/>
  <c r="AA324" i="26" s="1"/>
  <c r="AB324" i="26" s="1"/>
  <c r="AE324" i="26" s="1"/>
  <c r="AF324" i="26" s="1"/>
  <c r="K338" i="26"/>
  <c r="L338" i="26" s="1"/>
  <c r="O338" i="26" s="1"/>
  <c r="P338" i="26" s="1"/>
  <c r="S338" i="26" s="1"/>
  <c r="T338" i="26" s="1"/>
  <c r="W338" i="26" s="1"/>
  <c r="X338" i="26" s="1"/>
  <c r="AA338" i="26" s="1"/>
  <c r="AB338" i="26" s="1"/>
  <c r="AE338" i="26" s="1"/>
  <c r="AF338" i="26" s="1"/>
  <c r="K19" i="27"/>
  <c r="L19" i="27" s="1"/>
  <c r="O19" i="27" s="1"/>
  <c r="P19" i="27" s="1"/>
  <c r="S19" i="27" s="1"/>
  <c r="T19" i="27" s="1"/>
  <c r="W19" i="27" s="1"/>
  <c r="X19" i="27" s="1"/>
  <c r="AA19" i="27" s="1"/>
  <c r="AB19" i="27" s="1"/>
  <c r="K279" i="26"/>
  <c r="L279" i="26" s="1"/>
  <c r="O279" i="26" s="1"/>
  <c r="P279" i="26" s="1"/>
  <c r="S279" i="26" s="1"/>
  <c r="T279" i="26" s="1"/>
  <c r="W279" i="26" s="1"/>
  <c r="X279" i="26" s="1"/>
  <c r="AA279" i="26" s="1"/>
  <c r="AB279" i="26" s="1"/>
  <c r="AE279" i="26" s="1"/>
  <c r="AF279" i="26" s="1"/>
  <c r="K332" i="26"/>
  <c r="L332" i="26" s="1"/>
  <c r="O332" i="26" s="1"/>
  <c r="P332" i="26" s="1"/>
  <c r="S332" i="26" s="1"/>
  <c r="T332" i="26" s="1"/>
  <c r="W332" i="26" s="1"/>
  <c r="X332" i="26" s="1"/>
  <c r="AA332" i="26" s="1"/>
  <c r="AB332" i="26" s="1"/>
  <c r="AE332" i="26" s="1"/>
  <c r="AF332" i="26" s="1"/>
  <c r="K6" i="27"/>
  <c r="L6" i="27" s="1"/>
  <c r="O6" i="27" s="1"/>
  <c r="P6" i="27" s="1"/>
  <c r="S6" i="27" s="1"/>
  <c r="T6" i="27" s="1"/>
  <c r="W6" i="27" s="1"/>
  <c r="X6" i="27" s="1"/>
  <c r="AA6" i="27" s="1"/>
  <c r="AB6" i="27" s="1"/>
  <c r="S347" i="26"/>
  <c r="T347" i="26" s="1"/>
  <c r="W347" i="26" s="1"/>
  <c r="X347" i="26" s="1"/>
  <c r="AA347" i="26" s="1"/>
  <c r="K12" i="27"/>
  <c r="L12" i="27" s="1"/>
  <c r="O12" i="27" s="1"/>
  <c r="P12" i="27" s="1"/>
  <c r="S12" i="27" s="1"/>
  <c r="T12" i="27" s="1"/>
  <c r="W12" i="27" s="1"/>
  <c r="X12" i="27" s="1"/>
  <c r="AA12" i="27" s="1"/>
  <c r="AB12" i="27" s="1"/>
  <c r="K11" i="27"/>
  <c r="L11" i="27" s="1"/>
  <c r="O11" i="27" s="1"/>
  <c r="P11" i="27" s="1"/>
  <c r="S11" i="27" s="1"/>
  <c r="T11" i="27" s="1"/>
  <c r="W11" i="27" s="1"/>
  <c r="X11" i="27" s="1"/>
  <c r="AA11" i="27" s="1"/>
  <c r="AB11" i="27" s="1"/>
  <c r="K13" i="27"/>
  <c r="L13" i="27" s="1"/>
  <c r="O13" i="27" s="1"/>
  <c r="P13" i="27" s="1"/>
  <c r="S13" i="27" s="1"/>
  <c r="T13" i="27" s="1"/>
  <c r="W13" i="27" s="1"/>
  <c r="X13" i="27" s="1"/>
  <c r="AA13" i="27" s="1"/>
  <c r="AB13" i="27" s="1"/>
  <c r="K14" i="27"/>
  <c r="L14" i="27" s="1"/>
  <c r="O14" i="27" s="1"/>
  <c r="P14" i="27" s="1"/>
  <c r="S14" i="27" s="1"/>
  <c r="T14" i="27" s="1"/>
  <c r="W14" i="27" s="1"/>
  <c r="X14" i="27" s="1"/>
  <c r="AA14" i="27" s="1"/>
  <c r="AB14" i="27" s="1"/>
  <c r="K15" i="27"/>
  <c r="L15" i="27" s="1"/>
  <c r="O15" i="27" s="1"/>
  <c r="P15" i="27" s="1"/>
  <c r="S15" i="27" s="1"/>
  <c r="T15" i="27" s="1"/>
  <c r="W15" i="27" s="1"/>
  <c r="X15" i="27" s="1"/>
  <c r="AA15" i="27" s="1"/>
  <c r="AB15" i="27" s="1"/>
  <c r="K6" i="28"/>
  <c r="L6" i="28" s="1"/>
  <c r="O6" i="28" s="1"/>
  <c r="P6" i="28" s="1"/>
  <c r="S6" i="28" s="1"/>
  <c r="T6" i="28" s="1"/>
  <c r="W6" i="28" s="1"/>
  <c r="X6" i="28" s="1"/>
  <c r="AA6" i="28" s="1"/>
  <c r="AB6" i="28" s="1"/>
  <c r="AE6" i="28" s="1"/>
  <c r="AF6" i="28" s="1"/>
  <c r="K346" i="26"/>
  <c r="L346" i="26" s="1"/>
  <c r="O346" i="26" s="1"/>
  <c r="P346" i="26" s="1"/>
  <c r="S346" i="26" s="1"/>
  <c r="T346" i="26" s="1"/>
  <c r="W346" i="26" s="1"/>
  <c r="X346" i="26" s="1"/>
  <c r="AA346" i="26" s="1"/>
  <c r="K17" i="27"/>
  <c r="L17" i="27" s="1"/>
  <c r="O17" i="27" s="1"/>
  <c r="P17" i="27" s="1"/>
  <c r="S17" i="27" s="1"/>
  <c r="T17" i="27" s="1"/>
  <c r="W17" i="27" s="1"/>
  <c r="X17" i="27" s="1"/>
  <c r="AA17" i="27" s="1"/>
  <c r="AB17" i="27" s="1"/>
  <c r="K18" i="27"/>
  <c r="L18" i="27" s="1"/>
  <c r="O18" i="27" s="1"/>
  <c r="P18" i="27" s="1"/>
  <c r="S18" i="27" s="1"/>
  <c r="T18" i="27" s="1"/>
  <c r="W18" i="27" s="1"/>
  <c r="X18" i="27" s="1"/>
  <c r="AA18" i="27" s="1"/>
  <c r="AB18" i="27" s="1"/>
  <c r="K21" i="27"/>
  <c r="L21" i="27" s="1"/>
  <c r="O21" i="27" s="1"/>
  <c r="P21" i="27" s="1"/>
  <c r="S21" i="27" s="1"/>
  <c r="T21" i="27" s="1"/>
  <c r="W21" i="27" s="1"/>
  <c r="X21" i="27" s="1"/>
  <c r="AA21" i="27" s="1"/>
  <c r="AB21" i="27" s="1"/>
  <c r="K23" i="27"/>
  <c r="L23" i="27" s="1"/>
  <c r="O23" i="27" s="1"/>
  <c r="P23" i="27" s="1"/>
  <c r="S23" i="27" s="1"/>
  <c r="T23" i="27" s="1"/>
  <c r="W23" i="27" s="1"/>
  <c r="X23" i="27" s="1"/>
  <c r="AA23" i="27" s="1"/>
  <c r="AB23" i="27" s="1"/>
  <c r="K348" i="26"/>
  <c r="L348" i="26" s="1"/>
  <c r="O348" i="26" s="1"/>
  <c r="P348" i="26" s="1"/>
  <c r="S348" i="26" s="1"/>
  <c r="T348" i="26" s="1"/>
  <c r="W348" i="26" s="1"/>
  <c r="X348" i="26" s="1"/>
  <c r="AA348" i="26" s="1"/>
  <c r="S355" i="26"/>
  <c r="T355" i="26" s="1"/>
  <c r="W355" i="26" s="1"/>
  <c r="X355" i="26" s="1"/>
  <c r="AA355" i="26" s="1"/>
  <c r="K20" i="27"/>
  <c r="L20" i="27" s="1"/>
  <c r="O20" i="27" s="1"/>
  <c r="P20" i="27" s="1"/>
  <c r="S20" i="27" s="1"/>
  <c r="T20" i="27" s="1"/>
  <c r="W20" i="27" s="1"/>
  <c r="X20" i="27" s="1"/>
  <c r="AA20" i="27" s="1"/>
  <c r="AB20" i="27" s="1"/>
  <c r="K350" i="26"/>
  <c r="L350" i="26" s="1"/>
  <c r="O350" i="26" s="1"/>
  <c r="P350" i="26" s="1"/>
  <c r="S350" i="26" s="1"/>
  <c r="T350" i="26" s="1"/>
  <c r="W350" i="26" s="1"/>
  <c r="X350" i="26" s="1"/>
  <c r="AA350" i="26" s="1"/>
  <c r="N350" i="26"/>
  <c r="R350" i="26" s="1"/>
  <c r="V350" i="26" s="1"/>
  <c r="Z350" i="26" s="1"/>
  <c r="N351" i="26"/>
  <c r="R351" i="26" s="1"/>
  <c r="V351" i="26" s="1"/>
  <c r="Z351" i="26" s="1"/>
  <c r="K352" i="26"/>
  <c r="L352" i="26" s="1"/>
  <c r="O352" i="26" s="1"/>
  <c r="P352" i="26" s="1"/>
  <c r="S352" i="26" s="1"/>
  <c r="T352" i="26" s="1"/>
  <c r="W352" i="26" s="1"/>
  <c r="X352" i="26" s="1"/>
  <c r="AA352" i="26" s="1"/>
  <c r="K7" i="27"/>
  <c r="L7" i="27" s="1"/>
  <c r="O7" i="27" s="1"/>
  <c r="P7" i="27" s="1"/>
  <c r="S7" i="27" s="1"/>
  <c r="T7" i="27" s="1"/>
  <c r="W7" i="27" s="1"/>
  <c r="X7" i="27" s="1"/>
  <c r="AA7" i="27" s="1"/>
  <c r="AB7" i="27" s="1"/>
  <c r="K9" i="27"/>
  <c r="L9" i="27" s="1"/>
  <c r="O9" i="27" s="1"/>
  <c r="P9" i="27" s="1"/>
  <c r="S9" i="27" s="1"/>
  <c r="T9" i="27" s="1"/>
  <c r="W9" i="27" s="1"/>
  <c r="X9" i="27" s="1"/>
  <c r="AA9" i="27" s="1"/>
  <c r="AB9" i="27" s="1"/>
  <c r="O31" i="27"/>
  <c r="P31" i="27" s="1"/>
  <c r="G31" i="27"/>
  <c r="K12" i="28"/>
  <c r="L12" i="28" s="1"/>
  <c r="O12" i="28" s="1"/>
  <c r="P12" i="28" s="1"/>
  <c r="S12" i="28" s="1"/>
  <c r="T12" i="28" s="1"/>
  <c r="W12" i="28" s="1"/>
  <c r="X12" i="28" s="1"/>
  <c r="AA12" i="28" s="1"/>
  <c r="AB12" i="28" s="1"/>
  <c r="AE12" i="28" s="1"/>
  <c r="AF12" i="28" s="1"/>
  <c r="K16" i="28"/>
  <c r="L16" i="28" s="1"/>
  <c r="O16" i="28" s="1"/>
  <c r="P16" i="28" s="1"/>
  <c r="S16" i="28" s="1"/>
  <c r="T16" i="28" s="1"/>
  <c r="W16" i="28" s="1"/>
  <c r="X16" i="28" s="1"/>
  <c r="AA16" i="28" s="1"/>
  <c r="AB16" i="28" s="1"/>
  <c r="AE16" i="28" s="1"/>
  <c r="AF16" i="28" s="1"/>
  <c r="K28" i="28"/>
  <c r="L28" i="28" s="1"/>
  <c r="O28" i="28" s="1"/>
  <c r="P28" i="28" s="1"/>
  <c r="S28" i="28" s="1"/>
  <c r="T28" i="28" s="1"/>
  <c r="W28" i="28" s="1"/>
  <c r="X28" i="28" s="1"/>
  <c r="AA28" i="28" s="1"/>
  <c r="AB28" i="28" s="1"/>
  <c r="AE28" i="28" s="1"/>
  <c r="AF28" i="28" s="1"/>
  <c r="G29" i="28"/>
  <c r="K29" i="28"/>
  <c r="L29" i="28" s="1"/>
  <c r="O29" i="28" s="1"/>
  <c r="P29" i="28" s="1"/>
  <c r="S29" i="28" s="1"/>
  <c r="T29" i="28" s="1"/>
  <c r="W29" i="28" s="1"/>
  <c r="X29" i="28" s="1"/>
  <c r="AA29" i="28" s="1"/>
  <c r="AB29" i="28" s="1"/>
  <c r="AE29" i="28" s="1"/>
  <c r="AF29" i="28" s="1"/>
  <c r="G22" i="27"/>
  <c r="K20" i="28"/>
  <c r="L20" i="28" s="1"/>
  <c r="O20" i="28" s="1"/>
  <c r="P20" i="28" s="1"/>
  <c r="S20" i="28" s="1"/>
  <c r="T20" i="28" s="1"/>
  <c r="W20" i="28" s="1"/>
  <c r="X20" i="28" s="1"/>
  <c r="AA20" i="28" s="1"/>
  <c r="AB20" i="28" s="1"/>
  <c r="AE20" i="28" s="1"/>
  <c r="AF20" i="28" s="1"/>
  <c r="G14" i="27"/>
  <c r="K9" i="28"/>
  <c r="L9" i="28" s="1"/>
  <c r="O9" i="28" s="1"/>
  <c r="P9" i="28" s="1"/>
  <c r="S9" i="28" s="1"/>
  <c r="T9" i="28" s="1"/>
  <c r="W9" i="28" s="1"/>
  <c r="X9" i="28" s="1"/>
  <c r="AA9" i="28" s="1"/>
  <c r="AB9" i="28" s="1"/>
  <c r="AE9" i="28" s="1"/>
  <c r="AF9" i="28" s="1"/>
  <c r="K13" i="28"/>
  <c r="L13" i="28" s="1"/>
  <c r="O13" i="28" s="1"/>
  <c r="P13" i="28" s="1"/>
  <c r="S13" i="28" s="1"/>
  <c r="T13" i="28" s="1"/>
  <c r="W13" i="28" s="1"/>
  <c r="X13" i="28" s="1"/>
  <c r="AA13" i="28" s="1"/>
  <c r="AB13" i="28" s="1"/>
  <c r="AE13" i="28" s="1"/>
  <c r="AF13" i="28" s="1"/>
  <c r="G6" i="27"/>
  <c r="J10" i="29"/>
  <c r="K10" i="29" s="1"/>
  <c r="N10" i="29" s="1"/>
  <c r="O10" i="29" s="1"/>
  <c r="R10" i="29" s="1"/>
  <c r="S10" i="29" s="1"/>
  <c r="V10" i="29" s="1"/>
  <c r="W10" i="29" s="1"/>
  <c r="Z10" i="29" s="1"/>
  <c r="AA10" i="29" s="1"/>
  <c r="K10" i="28"/>
  <c r="L10" i="28" s="1"/>
  <c r="O10" i="28" s="1"/>
  <c r="P10" i="28" s="1"/>
  <c r="S10" i="28" s="1"/>
  <c r="T10" i="28" s="1"/>
  <c r="W10" i="28" s="1"/>
  <c r="X10" i="28" s="1"/>
  <c r="AA10" i="28" s="1"/>
  <c r="AB10" i="28" s="1"/>
  <c r="AE10" i="28" s="1"/>
  <c r="AF10" i="28" s="1"/>
  <c r="K8" i="28"/>
  <c r="L8" i="28" s="1"/>
  <c r="O8" i="28" s="1"/>
  <c r="P8" i="28" s="1"/>
  <c r="S8" i="28" s="1"/>
  <c r="T8" i="28" s="1"/>
  <c r="W8" i="28" s="1"/>
  <c r="X8" i="28" s="1"/>
  <c r="AA8" i="28" s="1"/>
  <c r="AB8" i="28" s="1"/>
  <c r="AE8" i="28" s="1"/>
  <c r="AF8" i="28" s="1"/>
  <c r="K18" i="28"/>
  <c r="L18" i="28" s="1"/>
  <c r="O18" i="28" s="1"/>
  <c r="P18" i="28" s="1"/>
  <c r="S18" i="28" s="1"/>
  <c r="T18" i="28" s="1"/>
  <c r="W18" i="28" s="1"/>
  <c r="X18" i="28" s="1"/>
  <c r="AA18" i="28" s="1"/>
  <c r="AB18" i="28" s="1"/>
  <c r="AE18" i="28" s="1"/>
  <c r="AF18" i="28" s="1"/>
  <c r="K24" i="28"/>
  <c r="L24" i="28" s="1"/>
  <c r="O24" i="28" s="1"/>
  <c r="P24" i="28" s="1"/>
  <c r="S24" i="28" s="1"/>
  <c r="T24" i="28" s="1"/>
  <c r="W24" i="28" s="1"/>
  <c r="X24" i="28" s="1"/>
  <c r="AA24" i="28" s="1"/>
  <c r="AB24" i="28" s="1"/>
  <c r="AE24" i="28" s="1"/>
  <c r="AF24" i="28" s="1"/>
  <c r="K33" i="28"/>
  <c r="L33" i="28" s="1"/>
  <c r="O33" i="28" s="1"/>
  <c r="P33" i="28" s="1"/>
  <c r="S33" i="28" s="1"/>
  <c r="T33" i="28" s="1"/>
  <c r="W33" i="28" s="1"/>
  <c r="X33" i="28" s="1"/>
  <c r="AA33" i="28" s="1"/>
  <c r="AB33" i="28" s="1"/>
  <c r="AE33" i="28" s="1"/>
  <c r="AF33" i="28" s="1"/>
  <c r="K17" i="28"/>
  <c r="L17" i="28" s="1"/>
  <c r="O17" i="28" s="1"/>
  <c r="P17" i="28" s="1"/>
  <c r="S17" i="28" s="1"/>
  <c r="T17" i="28" s="1"/>
  <c r="W17" i="28" s="1"/>
  <c r="X17" i="28" s="1"/>
  <c r="AA17" i="28" s="1"/>
  <c r="AB17" i="28" s="1"/>
  <c r="AE17" i="28" s="1"/>
  <c r="AF17" i="28" s="1"/>
  <c r="K34" i="28"/>
  <c r="L34" i="28" s="1"/>
  <c r="O34" i="28" s="1"/>
  <c r="P34" i="28" s="1"/>
  <c r="S34" i="28" s="1"/>
  <c r="T34" i="28" s="1"/>
  <c r="W34" i="28" s="1"/>
  <c r="X34" i="28" s="1"/>
  <c r="AA34" i="28" s="1"/>
  <c r="AB34" i="28" s="1"/>
  <c r="AE34" i="28" s="1"/>
  <c r="AF34" i="28" s="1"/>
  <c r="G21" i="28"/>
  <c r="K21" i="28"/>
  <c r="L21" i="28" s="1"/>
  <c r="O21" i="28" s="1"/>
  <c r="P21" i="28" s="1"/>
  <c r="S21" i="28" s="1"/>
  <c r="T21" i="28" s="1"/>
  <c r="W21" i="28" s="1"/>
  <c r="X21" i="28" s="1"/>
  <c r="AA21" i="28" s="1"/>
  <c r="AB21" i="28" s="1"/>
  <c r="AE21" i="28" s="1"/>
  <c r="AF21" i="28" s="1"/>
  <c r="K25" i="28"/>
  <c r="L25" i="28" s="1"/>
  <c r="O25" i="28" s="1"/>
  <c r="P25" i="28" s="1"/>
  <c r="S25" i="28" s="1"/>
  <c r="T25" i="28" s="1"/>
  <c r="W25" i="28" s="1"/>
  <c r="X25" i="28" s="1"/>
  <c r="AA25" i="28" s="1"/>
  <c r="AB25" i="28" s="1"/>
  <c r="AE25" i="28" s="1"/>
  <c r="AF25" i="28" s="1"/>
  <c r="K26" i="28"/>
  <c r="L26" i="28" s="1"/>
  <c r="O26" i="28" s="1"/>
  <c r="P26" i="28" s="1"/>
  <c r="S26" i="28" s="1"/>
  <c r="T26" i="28" s="1"/>
  <c r="W26" i="28" s="1"/>
  <c r="X26" i="28" s="1"/>
  <c r="AA26" i="28" s="1"/>
  <c r="AB26" i="28" s="1"/>
  <c r="AE26" i="28" s="1"/>
  <c r="AF26" i="28" s="1"/>
  <c r="G32" i="28"/>
  <c r="J6" i="29"/>
  <c r="K6" i="29" s="1"/>
  <c r="N6" i="29" s="1"/>
  <c r="O6" i="29" s="1"/>
  <c r="R6" i="29" s="1"/>
  <c r="S6" i="29" s="1"/>
  <c r="V6" i="29" s="1"/>
  <c r="W6" i="29" s="1"/>
  <c r="Z6" i="29" s="1"/>
  <c r="AA6" i="29" s="1"/>
  <c r="J11" i="29"/>
  <c r="K11" i="29" s="1"/>
  <c r="N11" i="29" s="1"/>
  <c r="O11" i="29" s="1"/>
  <c r="R11" i="29" s="1"/>
  <c r="S11" i="29" s="1"/>
  <c r="V11" i="29" s="1"/>
  <c r="W11" i="29" s="1"/>
  <c r="Z11" i="29" s="1"/>
  <c r="AA11" i="29" s="1"/>
  <c r="J7" i="29"/>
  <c r="K7" i="29" s="1"/>
  <c r="N7" i="29" s="1"/>
  <c r="O7" i="29" s="1"/>
  <c r="R7" i="29" s="1"/>
  <c r="S7" i="29" s="1"/>
  <c r="V7" i="29" s="1"/>
  <c r="W7" i="29" s="1"/>
  <c r="Z7" i="29" s="1"/>
  <c r="AA7" i="29" s="1"/>
  <c r="J8" i="29"/>
  <c r="K8" i="29" s="1"/>
  <c r="N8" i="29" s="1"/>
  <c r="O8" i="29" s="1"/>
  <c r="R8" i="29" s="1"/>
  <c r="S8" i="29" s="1"/>
  <c r="V8" i="29" s="1"/>
  <c r="W8" i="29" s="1"/>
  <c r="Z8" i="29" s="1"/>
  <c r="AA8" i="29" s="1"/>
  <c r="N12" i="29"/>
  <c r="O12" i="29" s="1"/>
  <c r="R12" i="29" s="1"/>
  <c r="S12" i="29" s="1"/>
  <c r="V12" i="29" s="1"/>
  <c r="W12" i="29" s="1"/>
  <c r="Z12" i="29" s="1"/>
  <c r="AA12" i="29" s="1"/>
  <c r="J42" i="24" l="1"/>
  <c r="M42" i="24" s="1"/>
  <c r="N42" i="24"/>
  <c r="Q42" i="24" s="1"/>
  <c r="R42" i="24" s="1"/>
  <c r="N40" i="24"/>
  <c r="Q40" i="24" s="1"/>
  <c r="R40" i="24" s="1"/>
  <c r="J40" i="24"/>
  <c r="M40" i="24" s="1"/>
  <c r="I24" i="24"/>
  <c r="E217" i="26"/>
  <c r="J217" i="26" s="1"/>
  <c r="D49" i="24"/>
  <c r="H49" i="24" s="1"/>
  <c r="N41" i="24"/>
  <c r="Q41" i="24" s="1"/>
  <c r="R41" i="24" s="1"/>
  <c r="J41" i="24"/>
  <c r="M41" i="24" s="1"/>
  <c r="L7" i="24"/>
  <c r="I7" i="24"/>
  <c r="N200" i="26"/>
  <c r="R200" i="26" s="1"/>
  <c r="V200" i="26" s="1"/>
  <c r="Z200" i="26" s="1"/>
  <c r="K200" i="26"/>
  <c r="L200" i="26" s="1"/>
  <c r="O200" i="26" s="1"/>
  <c r="P200" i="26" s="1"/>
  <c r="S200" i="26" s="1"/>
  <c r="T200" i="26" s="1"/>
  <c r="W200" i="26" s="1"/>
  <c r="X200" i="26" s="1"/>
  <c r="AA200" i="26" s="1"/>
  <c r="AB200" i="26" s="1"/>
  <c r="AE200" i="26" s="1"/>
  <c r="AF200" i="26" s="1"/>
  <c r="N94" i="26"/>
  <c r="R94" i="26" s="1"/>
  <c r="V94" i="26" s="1"/>
  <c r="Z94" i="26" s="1"/>
  <c r="K94" i="26"/>
  <c r="L94" i="26" s="1"/>
  <c r="O94" i="26" s="1"/>
  <c r="P94" i="26" s="1"/>
  <c r="S94" i="26" s="1"/>
  <c r="T94" i="26" s="1"/>
  <c r="W94" i="26" s="1"/>
  <c r="X94" i="26" s="1"/>
  <c r="AA94" i="26" s="1"/>
  <c r="AB94" i="26" s="1"/>
  <c r="AE94" i="26" s="1"/>
  <c r="AF94" i="26" s="1"/>
  <c r="N46" i="24"/>
  <c r="Q46" i="24" s="1"/>
  <c r="R46" i="24" s="1"/>
  <c r="J46" i="24"/>
  <c r="M46" i="24" s="1"/>
  <c r="O349" i="26"/>
  <c r="P349" i="26" s="1"/>
  <c r="S349" i="26" s="1"/>
  <c r="T349" i="26" s="1"/>
  <c r="W349" i="26" s="1"/>
  <c r="X349" i="26" s="1"/>
  <c r="AA349" i="26" s="1"/>
  <c r="O315" i="26"/>
  <c r="P315" i="26" s="1"/>
  <c r="S315" i="26" s="1"/>
  <c r="T315" i="26" s="1"/>
  <c r="W315" i="26" s="1"/>
  <c r="X315" i="26" s="1"/>
  <c r="AA315" i="26" s="1"/>
  <c r="AB315" i="26" s="1"/>
  <c r="AE315" i="26" s="1"/>
  <c r="AF315" i="26" s="1"/>
  <c r="I7" i="31"/>
  <c r="J7" i="31" s="1"/>
  <c r="M7" i="31"/>
  <c r="N55" i="24"/>
  <c r="Q55" i="24" s="1"/>
  <c r="R55" i="24" s="1"/>
  <c r="J55" i="24"/>
  <c r="M55" i="24" s="1"/>
  <c r="I37" i="24"/>
  <c r="I48" i="24"/>
  <c r="J21" i="24"/>
  <c r="M21" i="24" s="1"/>
  <c r="N21" i="24"/>
  <c r="Q21" i="24" s="1"/>
  <c r="R21" i="24" s="1"/>
  <c r="N18" i="25"/>
  <c r="O18" i="25" s="1"/>
  <c r="R18" i="25" s="1"/>
  <c r="S18" i="25" s="1"/>
  <c r="V18" i="25" s="1"/>
  <c r="W18" i="25" s="1"/>
  <c r="Z18" i="25" s="1"/>
  <c r="AA18" i="25" s="1"/>
  <c r="N32" i="24"/>
  <c r="Q32" i="24" s="1"/>
  <c r="R32" i="24" s="1"/>
  <c r="J32" i="24"/>
  <c r="M32" i="24" s="1"/>
  <c r="O290" i="26"/>
  <c r="P290" i="26" s="1"/>
  <c r="S290" i="26" s="1"/>
  <c r="T290" i="26" s="1"/>
  <c r="W290" i="26" s="1"/>
  <c r="X290" i="26" s="1"/>
  <c r="AA290" i="26" s="1"/>
  <c r="AB290" i="26" s="1"/>
  <c r="AE290" i="26" s="1"/>
  <c r="AF290" i="26" s="1"/>
  <c r="O208" i="26"/>
  <c r="P208" i="26" s="1"/>
  <c r="S208" i="26" s="1"/>
  <c r="T208" i="26" s="1"/>
  <c r="W208" i="26" s="1"/>
  <c r="X208" i="26" s="1"/>
  <c r="AA208" i="26" s="1"/>
  <c r="AB208" i="26" s="1"/>
  <c r="AE208" i="26" s="1"/>
  <c r="AF208" i="26" s="1"/>
  <c r="O102" i="26"/>
  <c r="P102" i="26" s="1"/>
  <c r="S102" i="26" s="1"/>
  <c r="T102" i="26" s="1"/>
  <c r="W102" i="26" s="1"/>
  <c r="X102" i="26" s="1"/>
  <c r="AA102" i="26" s="1"/>
  <c r="AB102" i="26" s="1"/>
  <c r="AE102" i="26" s="1"/>
  <c r="AF102" i="26" s="1"/>
  <c r="O14" i="28"/>
  <c r="P14" i="28" s="1"/>
  <c r="S14" i="28" s="1"/>
  <c r="T14" i="28" s="1"/>
  <c r="W14" i="28" s="1"/>
  <c r="X14" i="28" s="1"/>
  <c r="AA14" i="28" s="1"/>
  <c r="AB14" i="28" s="1"/>
  <c r="AE14" i="28" s="1"/>
  <c r="AF14" i="28" s="1"/>
  <c r="O16" i="27"/>
  <c r="P16" i="27" s="1"/>
  <c r="S16" i="27" s="1"/>
  <c r="T16" i="27" s="1"/>
  <c r="W16" i="27" s="1"/>
  <c r="X16" i="27" s="1"/>
  <c r="AA16" i="27" s="1"/>
  <c r="AB16" i="27" s="1"/>
  <c r="O225" i="26"/>
  <c r="P225" i="26" s="1"/>
  <c r="S225" i="26" s="1"/>
  <c r="T225" i="26" s="1"/>
  <c r="W225" i="26" s="1"/>
  <c r="X225" i="26" s="1"/>
  <c r="AA225" i="26" s="1"/>
  <c r="AB225" i="26" s="1"/>
  <c r="AE225" i="26" s="1"/>
  <c r="AF225" i="26" s="1"/>
  <c r="O174" i="26"/>
  <c r="P174" i="26" s="1"/>
  <c r="S174" i="26" s="1"/>
  <c r="T174" i="26" s="1"/>
  <c r="W174" i="26" s="1"/>
  <c r="X174" i="26" s="1"/>
  <c r="AA174" i="26" s="1"/>
  <c r="AB174" i="26" s="1"/>
  <c r="AE174" i="26" s="1"/>
  <c r="AF174" i="26" s="1"/>
  <c r="O7" i="28"/>
  <c r="P7" i="28" s="1"/>
  <c r="S7" i="28" s="1"/>
  <c r="T7" i="28" s="1"/>
  <c r="W7" i="28" s="1"/>
  <c r="X7" i="28" s="1"/>
  <c r="AA7" i="28" s="1"/>
  <c r="AB7" i="28" s="1"/>
  <c r="AE7" i="28" s="1"/>
  <c r="AF7" i="28" s="1"/>
  <c r="M14" i="20"/>
  <c r="N14" i="20" s="1"/>
  <c r="Q14" i="20" s="1"/>
  <c r="R14" i="20" s="1"/>
  <c r="U14" i="20" s="1"/>
  <c r="V14" i="20" s="1"/>
  <c r="Y14" i="20" s="1"/>
  <c r="Z14" i="20" s="1"/>
  <c r="AC14" i="20" s="1"/>
  <c r="AD14" i="20" s="1"/>
  <c r="AD34" i="20" s="1"/>
  <c r="AD35" i="20" s="1"/>
  <c r="N9" i="23"/>
  <c r="O9" i="23" s="1"/>
  <c r="R9" i="23" s="1"/>
  <c r="S9" i="23" s="1"/>
  <c r="V9" i="23" s="1"/>
  <c r="W9" i="23" s="1"/>
  <c r="Z9" i="23" s="1"/>
  <c r="AA9" i="23" s="1"/>
  <c r="AD9" i="23" s="1"/>
  <c r="AE9" i="23" s="1"/>
  <c r="O165" i="26"/>
  <c r="P165" i="26" s="1"/>
  <c r="S165" i="26" s="1"/>
  <c r="T165" i="26" s="1"/>
  <c r="W165" i="26" s="1"/>
  <c r="X165" i="26" s="1"/>
  <c r="AA165" i="26" s="1"/>
  <c r="AB165" i="26" s="1"/>
  <c r="AE165" i="26" s="1"/>
  <c r="AF165" i="26" s="1"/>
  <c r="L22" i="24"/>
  <c r="I22" i="24"/>
  <c r="N75" i="26"/>
  <c r="R75" i="26" s="1"/>
  <c r="V75" i="26" s="1"/>
  <c r="Z75" i="26" s="1"/>
  <c r="K75" i="26"/>
  <c r="L75" i="26" s="1"/>
  <c r="O75" i="26" s="1"/>
  <c r="P75" i="26" s="1"/>
  <c r="S75" i="26" s="1"/>
  <c r="T75" i="26" s="1"/>
  <c r="W75" i="26" s="1"/>
  <c r="X75" i="26" s="1"/>
  <c r="AA75" i="26" s="1"/>
  <c r="AB75" i="26" s="1"/>
  <c r="AE75" i="26" s="1"/>
  <c r="AF75" i="26" s="1"/>
  <c r="I2" i="31"/>
  <c r="J2" i="31" s="1"/>
  <c r="M2" i="31"/>
  <c r="N52" i="24"/>
  <c r="Q52" i="24" s="1"/>
  <c r="R52" i="24" s="1"/>
  <c r="J52" i="24"/>
  <c r="M52" i="24" s="1"/>
  <c r="N47" i="24"/>
  <c r="Q47" i="24" s="1"/>
  <c r="R47" i="24" s="1"/>
  <c r="J47" i="24"/>
  <c r="M47" i="24" s="1"/>
  <c r="J26" i="24"/>
  <c r="M26" i="24" s="1"/>
  <c r="N26" i="24"/>
  <c r="Q26" i="24" s="1"/>
  <c r="R26" i="24" s="1"/>
  <c r="N53" i="24"/>
  <c r="Q53" i="24" s="1"/>
  <c r="R53" i="24" s="1"/>
  <c r="J53" i="24"/>
  <c r="M53" i="24" s="1"/>
  <c r="N38" i="24"/>
  <c r="Q38" i="24" s="1"/>
  <c r="R38" i="24" s="1"/>
  <c r="J38" i="24"/>
  <c r="M38" i="24" s="1"/>
  <c r="N15" i="24"/>
  <c r="Q15" i="24" s="1"/>
  <c r="R15" i="24" s="1"/>
  <c r="J15" i="24"/>
  <c r="M15" i="24" s="1"/>
  <c r="N25" i="27"/>
  <c r="R25" i="27" s="1"/>
  <c r="V25" i="27" s="1"/>
  <c r="K25" i="27"/>
  <c r="L25" i="27" s="1"/>
  <c r="O25" i="27" s="1"/>
  <c r="P25" i="27" s="1"/>
  <c r="S25" i="27" s="1"/>
  <c r="T25" i="27" s="1"/>
  <c r="W25" i="27" s="1"/>
  <c r="X25" i="27" s="1"/>
  <c r="AA25" i="27" s="1"/>
  <c r="AB25" i="27" s="1"/>
  <c r="N76" i="26"/>
  <c r="R76" i="26" s="1"/>
  <c r="V76" i="26" s="1"/>
  <c r="Z76" i="26" s="1"/>
  <c r="K76" i="26"/>
  <c r="L76" i="26" s="1"/>
  <c r="O76" i="26" s="1"/>
  <c r="P76" i="26" s="1"/>
  <c r="S76" i="26" s="1"/>
  <c r="T76" i="26" s="1"/>
  <c r="W76" i="26" s="1"/>
  <c r="X76" i="26" s="1"/>
  <c r="AA76" i="26" s="1"/>
  <c r="AB76" i="26" s="1"/>
  <c r="AE76" i="26" s="1"/>
  <c r="AF76" i="26" s="1"/>
  <c r="N44" i="24"/>
  <c r="Q44" i="24" s="1"/>
  <c r="R44" i="24" s="1"/>
  <c r="J44" i="24"/>
  <c r="M44" i="24" s="1"/>
  <c r="I3" i="31"/>
  <c r="J3" i="31" s="1"/>
  <c r="M3" i="31"/>
  <c r="O296" i="26"/>
  <c r="P296" i="26" s="1"/>
  <c r="S296" i="26" s="1"/>
  <c r="T296" i="26" s="1"/>
  <c r="W296" i="26" s="1"/>
  <c r="X296" i="26" s="1"/>
  <c r="AA296" i="26" s="1"/>
  <c r="AB296" i="26" s="1"/>
  <c r="AE296" i="26" s="1"/>
  <c r="AF296" i="26" s="1"/>
  <c r="N31" i="24"/>
  <c r="Q31" i="24" s="1"/>
  <c r="R31" i="24" s="1"/>
  <c r="J31" i="24"/>
  <c r="M31" i="24" s="1"/>
  <c r="J39" i="24"/>
  <c r="M39" i="24" s="1"/>
  <c r="N39" i="24"/>
  <c r="Q39" i="24" s="1"/>
  <c r="R39" i="24" s="1"/>
  <c r="I9" i="24"/>
  <c r="J35" i="24"/>
  <c r="M35" i="24" s="1"/>
  <c r="N35" i="24"/>
  <c r="Q35" i="24" s="1"/>
  <c r="R35" i="24" s="1"/>
  <c r="J23" i="24"/>
  <c r="M23" i="24" s="1"/>
  <c r="N23" i="24"/>
  <c r="Q23" i="24" s="1"/>
  <c r="R23" i="24" s="1"/>
  <c r="O169" i="26"/>
  <c r="P169" i="26" s="1"/>
  <c r="S169" i="26" s="1"/>
  <c r="T169" i="26" s="1"/>
  <c r="W169" i="26" s="1"/>
  <c r="X169" i="26" s="1"/>
  <c r="AA169" i="26" s="1"/>
  <c r="AB169" i="26" s="1"/>
  <c r="AE169" i="26" s="1"/>
  <c r="AF169" i="26" s="1"/>
  <c r="N26" i="23"/>
  <c r="O26" i="23" s="1"/>
  <c r="R26" i="23" s="1"/>
  <c r="S26" i="23" s="1"/>
  <c r="V26" i="23" s="1"/>
  <c r="W26" i="23" s="1"/>
  <c r="Z26" i="23" s="1"/>
  <c r="AA26" i="23" s="1"/>
  <c r="AD26" i="23" s="1"/>
  <c r="AE26" i="23" s="1"/>
  <c r="O22" i="28"/>
  <c r="P22" i="28" s="1"/>
  <c r="S22" i="28" s="1"/>
  <c r="T22" i="28" s="1"/>
  <c r="W22" i="28" s="1"/>
  <c r="X22" i="28" s="1"/>
  <c r="AA22" i="28" s="1"/>
  <c r="AB22" i="28" s="1"/>
  <c r="AE22" i="28" s="1"/>
  <c r="AF22" i="28" s="1"/>
  <c r="N18" i="23"/>
  <c r="O18" i="23" s="1"/>
  <c r="R18" i="23" s="1"/>
  <c r="S18" i="23" s="1"/>
  <c r="V18" i="23" s="1"/>
  <c r="W18" i="23" s="1"/>
  <c r="Z18" i="23" s="1"/>
  <c r="AA18" i="23" s="1"/>
  <c r="AD18" i="23" s="1"/>
  <c r="AE18" i="23" s="1"/>
  <c r="O48" i="26"/>
  <c r="P48" i="26" s="1"/>
  <c r="S48" i="26" s="1"/>
  <c r="T48" i="26" s="1"/>
  <c r="W48" i="26" s="1"/>
  <c r="X48" i="26" s="1"/>
  <c r="AA48" i="26" s="1"/>
  <c r="AB48" i="26" s="1"/>
  <c r="AE48" i="26" s="1"/>
  <c r="AF48" i="26" s="1"/>
  <c r="O111" i="26"/>
  <c r="P111" i="26" s="1"/>
  <c r="S111" i="26" s="1"/>
  <c r="T111" i="26" s="1"/>
  <c r="W111" i="26" s="1"/>
  <c r="X111" i="26" s="1"/>
  <c r="AA111" i="26" s="1"/>
  <c r="AB111" i="26" s="1"/>
  <c r="AE111" i="26" s="1"/>
  <c r="AF111" i="26" s="1"/>
  <c r="N21" i="25"/>
  <c r="O21" i="25" s="1"/>
  <c r="R21" i="25" s="1"/>
  <c r="S21" i="25" s="1"/>
  <c r="V21" i="25" s="1"/>
  <c r="W21" i="25" s="1"/>
  <c r="Z21" i="25" s="1"/>
  <c r="AA21" i="25" s="1"/>
  <c r="O152" i="26"/>
  <c r="P152" i="26" s="1"/>
  <c r="S152" i="26" s="1"/>
  <c r="T152" i="26" s="1"/>
  <c r="W152" i="26" s="1"/>
  <c r="X152" i="26" s="1"/>
  <c r="AA152" i="26" s="1"/>
  <c r="AB152" i="26" s="1"/>
  <c r="AE152" i="26" s="1"/>
  <c r="AF152" i="26" s="1"/>
  <c r="O224" i="26"/>
  <c r="P224" i="26" s="1"/>
  <c r="S224" i="26" s="1"/>
  <c r="T224" i="26" s="1"/>
  <c r="W224" i="26" s="1"/>
  <c r="X224" i="26" s="1"/>
  <c r="AA224" i="26" s="1"/>
  <c r="AB224" i="26" s="1"/>
  <c r="AE224" i="26" s="1"/>
  <c r="AF224" i="26" s="1"/>
  <c r="L11" i="24"/>
  <c r="I11" i="24"/>
  <c r="O15" i="28"/>
  <c r="P15" i="28" s="1"/>
  <c r="S15" i="28" s="1"/>
  <c r="T15" i="28" s="1"/>
  <c r="W15" i="28" s="1"/>
  <c r="X15" i="28" s="1"/>
  <c r="AA15" i="28" s="1"/>
  <c r="AB15" i="28" s="1"/>
  <c r="AE15" i="28" s="1"/>
  <c r="AF15" i="28" s="1"/>
  <c r="N89" i="26"/>
  <c r="R89" i="26" s="1"/>
  <c r="V89" i="26" s="1"/>
  <c r="Z89" i="26" s="1"/>
  <c r="K89" i="26"/>
  <c r="L89" i="26" s="1"/>
  <c r="O89" i="26" s="1"/>
  <c r="P89" i="26" s="1"/>
  <c r="S89" i="26" s="1"/>
  <c r="T89" i="26" s="1"/>
  <c r="W89" i="26" s="1"/>
  <c r="X89" i="26" s="1"/>
  <c r="AA89" i="26" s="1"/>
  <c r="AB89" i="26" s="1"/>
  <c r="AE89" i="26" s="1"/>
  <c r="AF89" i="26" s="1"/>
  <c r="K263" i="26"/>
  <c r="L263" i="26" s="1"/>
  <c r="O263" i="26" s="1"/>
  <c r="P263" i="26" s="1"/>
  <c r="S263" i="26" s="1"/>
  <c r="T263" i="26" s="1"/>
  <c r="W263" i="26" s="1"/>
  <c r="X263" i="26" s="1"/>
  <c r="AA263" i="26" s="1"/>
  <c r="AB263" i="26" s="1"/>
  <c r="AE263" i="26" s="1"/>
  <c r="AF263" i="26" s="1"/>
  <c r="N263" i="26"/>
  <c r="R263" i="26" s="1"/>
  <c r="V263" i="26" s="1"/>
  <c r="Z263" i="26" s="1"/>
  <c r="K27" i="27"/>
  <c r="L27" i="27" s="1"/>
  <c r="O27" i="27" s="1"/>
  <c r="P27" i="27" s="1"/>
  <c r="S27" i="27" s="1"/>
  <c r="T27" i="27" s="1"/>
  <c r="W27" i="27" s="1"/>
  <c r="X27" i="27" s="1"/>
  <c r="AA27" i="27" s="1"/>
  <c r="AB27" i="27" s="1"/>
  <c r="I4" i="31"/>
  <c r="J4" i="31" s="1"/>
  <c r="M4" i="31"/>
  <c r="K110" i="26"/>
  <c r="L110" i="26" s="1"/>
  <c r="O110" i="26" s="1"/>
  <c r="P110" i="26" s="1"/>
  <c r="S110" i="26" s="1"/>
  <c r="T110" i="26" s="1"/>
  <c r="W110" i="26" s="1"/>
  <c r="X110" i="26" s="1"/>
  <c r="AA110" i="26" s="1"/>
  <c r="AB110" i="26" s="1"/>
  <c r="AE110" i="26" s="1"/>
  <c r="AF110" i="26" s="1"/>
  <c r="W122" i="26"/>
  <c r="X122" i="26" s="1"/>
  <c r="AA122" i="26" s="1"/>
  <c r="AB122" i="26" s="1"/>
  <c r="AE122" i="26" s="1"/>
  <c r="AF122" i="26" s="1"/>
  <c r="J28" i="24"/>
  <c r="M28" i="24" s="1"/>
  <c r="N28" i="24"/>
  <c r="Q28" i="24" s="1"/>
  <c r="R28" i="24" s="1"/>
  <c r="N19" i="24"/>
  <c r="Q19" i="24" s="1"/>
  <c r="R19" i="24" s="1"/>
  <c r="J19" i="24"/>
  <c r="M19" i="24" s="1"/>
  <c r="J8" i="24"/>
  <c r="M8" i="24" s="1"/>
  <c r="N8" i="24"/>
  <c r="Q8" i="24" s="1"/>
  <c r="R8" i="24" s="1"/>
  <c r="N17" i="24"/>
  <c r="Q17" i="24" s="1"/>
  <c r="R17" i="24" s="1"/>
  <c r="J17" i="24"/>
  <c r="M17" i="24" s="1"/>
  <c r="N20" i="24"/>
  <c r="Q20" i="24" s="1"/>
  <c r="R20" i="24" s="1"/>
  <c r="J20" i="24"/>
  <c r="M20" i="24" s="1"/>
  <c r="N54" i="24"/>
  <c r="Q54" i="24" s="1"/>
  <c r="R54" i="24" s="1"/>
  <c r="J54" i="24"/>
  <c r="M54" i="24" s="1"/>
  <c r="I27" i="24"/>
  <c r="N14" i="25"/>
  <c r="O14" i="25" s="1"/>
  <c r="R14" i="25" s="1"/>
  <c r="S14" i="25" s="1"/>
  <c r="V14" i="25" s="1"/>
  <c r="W14" i="25" s="1"/>
  <c r="Z14" i="25" s="1"/>
  <c r="AA14" i="25" s="1"/>
  <c r="L25" i="24"/>
  <c r="I25" i="24"/>
  <c r="O235" i="26"/>
  <c r="P235" i="26" s="1"/>
  <c r="S235" i="26" s="1"/>
  <c r="T235" i="26" s="1"/>
  <c r="W235" i="26" s="1"/>
  <c r="X235" i="26" s="1"/>
  <c r="AA235" i="26" s="1"/>
  <c r="AB235" i="26" s="1"/>
  <c r="AE235" i="26" s="1"/>
  <c r="AF235" i="26" s="1"/>
  <c r="N179" i="26"/>
  <c r="R179" i="26" s="1"/>
  <c r="V179" i="26" s="1"/>
  <c r="Z179" i="26" s="1"/>
  <c r="K179" i="26"/>
  <c r="L179" i="26" s="1"/>
  <c r="O43" i="26"/>
  <c r="P43" i="26" s="1"/>
  <c r="S43" i="26" s="1"/>
  <c r="T43" i="26" s="1"/>
  <c r="W43" i="26" s="1"/>
  <c r="X43" i="26" s="1"/>
  <c r="AA43" i="26" s="1"/>
  <c r="AB43" i="26" s="1"/>
  <c r="AE43" i="26" s="1"/>
  <c r="AF43" i="26" s="1"/>
  <c r="M50" i="22"/>
  <c r="N50" i="22" s="1"/>
  <c r="Q50" i="22" s="1"/>
  <c r="R50" i="22" s="1"/>
  <c r="U50" i="22" s="1"/>
  <c r="V50" i="22" s="1"/>
  <c r="Y50" i="22" s="1"/>
  <c r="Z50" i="22" s="1"/>
  <c r="O243" i="26"/>
  <c r="P243" i="26" s="1"/>
  <c r="S243" i="26" s="1"/>
  <c r="T243" i="26" s="1"/>
  <c r="W243" i="26" s="1"/>
  <c r="X243" i="26" s="1"/>
  <c r="AA243" i="26" s="1"/>
  <c r="AB243" i="26" s="1"/>
  <c r="AE243" i="26" s="1"/>
  <c r="AF243" i="26" s="1"/>
  <c r="O100" i="26"/>
  <c r="P100" i="26" s="1"/>
  <c r="S100" i="26" s="1"/>
  <c r="T100" i="26" s="1"/>
  <c r="W100" i="26" s="1"/>
  <c r="X100" i="26" s="1"/>
  <c r="AA100" i="26" s="1"/>
  <c r="AB100" i="26" s="1"/>
  <c r="AE100" i="26" s="1"/>
  <c r="AF100" i="26" s="1"/>
  <c r="O19" i="28"/>
  <c r="P19" i="28" s="1"/>
  <c r="S19" i="28" s="1"/>
  <c r="T19" i="28" s="1"/>
  <c r="W19" i="28" s="1"/>
  <c r="X19" i="28" s="1"/>
  <c r="AA19" i="28" s="1"/>
  <c r="AB19" i="28" s="1"/>
  <c r="AE19" i="28" s="1"/>
  <c r="AF19" i="28" s="1"/>
  <c r="N292" i="26"/>
  <c r="R292" i="26" s="1"/>
  <c r="V292" i="26" s="1"/>
  <c r="Z292" i="26" s="1"/>
  <c r="K292" i="26"/>
  <c r="L292" i="26" s="1"/>
  <c r="O292" i="26" s="1"/>
  <c r="P292" i="26" s="1"/>
  <c r="S292" i="26" s="1"/>
  <c r="T292" i="26" s="1"/>
  <c r="W292" i="26" s="1"/>
  <c r="X292" i="26" s="1"/>
  <c r="AA292" i="26" s="1"/>
  <c r="AB292" i="26" s="1"/>
  <c r="AE292" i="26" s="1"/>
  <c r="AF292" i="26" s="1"/>
  <c r="N17" i="26"/>
  <c r="R17" i="26" s="1"/>
  <c r="V17" i="26" s="1"/>
  <c r="Z17" i="26" s="1"/>
  <c r="K17" i="26"/>
  <c r="L17" i="26" s="1"/>
  <c r="O17" i="26" s="1"/>
  <c r="P17" i="26" s="1"/>
  <c r="S17" i="26" s="1"/>
  <c r="T17" i="26" s="1"/>
  <c r="W17" i="26" s="1"/>
  <c r="X17" i="26" s="1"/>
  <c r="AA17" i="26" s="1"/>
  <c r="AB17" i="26" s="1"/>
  <c r="AE17" i="26" s="1"/>
  <c r="AF17" i="26" s="1"/>
  <c r="K265" i="26"/>
  <c r="L265" i="26" s="1"/>
  <c r="O265" i="26" s="1"/>
  <c r="P265" i="26" s="1"/>
  <c r="S265" i="26" s="1"/>
  <c r="T265" i="26" s="1"/>
  <c r="W265" i="26" s="1"/>
  <c r="X265" i="26" s="1"/>
  <c r="AA265" i="26" s="1"/>
  <c r="AB265" i="26" s="1"/>
  <c r="AE265" i="26" s="1"/>
  <c r="AF265" i="26" s="1"/>
  <c r="N265" i="26"/>
  <c r="R265" i="26" s="1"/>
  <c r="V265" i="26" s="1"/>
  <c r="Z265" i="26" s="1"/>
  <c r="L12" i="24"/>
  <c r="I12" i="24"/>
  <c r="N34" i="24"/>
  <c r="Q34" i="24" s="1"/>
  <c r="R34" i="24" s="1"/>
  <c r="H34" i="24"/>
  <c r="L34" i="24" s="1"/>
  <c r="M34" i="24" s="1"/>
  <c r="L29" i="24"/>
  <c r="I29" i="24"/>
  <c r="O239" i="26"/>
  <c r="P239" i="26" s="1"/>
  <c r="S239" i="26" s="1"/>
  <c r="T239" i="26" s="1"/>
  <c r="W239" i="26" s="1"/>
  <c r="X239" i="26" s="1"/>
  <c r="AA239" i="26" s="1"/>
  <c r="AB239" i="26" s="1"/>
  <c r="AE239" i="26" s="1"/>
  <c r="AF239" i="26" s="1"/>
  <c r="J33" i="24"/>
  <c r="M33" i="24" s="1"/>
  <c r="N33" i="24"/>
  <c r="Q33" i="24" s="1"/>
  <c r="R33" i="24" s="1"/>
  <c r="N78" i="26"/>
  <c r="R78" i="26" s="1"/>
  <c r="V78" i="26" s="1"/>
  <c r="Z78" i="26" s="1"/>
  <c r="K78" i="26"/>
  <c r="L78" i="26" s="1"/>
  <c r="O78" i="26" s="1"/>
  <c r="P78" i="26" s="1"/>
  <c r="S78" i="26" s="1"/>
  <c r="T78" i="26" s="1"/>
  <c r="W78" i="26" s="1"/>
  <c r="X78" i="26" s="1"/>
  <c r="AA78" i="26" s="1"/>
  <c r="AB78" i="26" s="1"/>
  <c r="AE78" i="26" s="1"/>
  <c r="AF78" i="26" s="1"/>
  <c r="K213" i="26"/>
  <c r="L213" i="26" s="1"/>
  <c r="O213" i="26" s="1"/>
  <c r="P213" i="26" s="1"/>
  <c r="S213" i="26" s="1"/>
  <c r="T213" i="26" s="1"/>
  <c r="W213" i="26" s="1"/>
  <c r="X213" i="26" s="1"/>
  <c r="AA213" i="26" s="1"/>
  <c r="AB213" i="26" s="1"/>
  <c r="AE213" i="26" s="1"/>
  <c r="AF213" i="26" s="1"/>
  <c r="N213" i="26"/>
  <c r="R213" i="26" s="1"/>
  <c r="V213" i="26" s="1"/>
  <c r="Z213" i="26" s="1"/>
  <c r="O351" i="26"/>
  <c r="P351" i="26" s="1"/>
  <c r="S351" i="26" s="1"/>
  <c r="T351" i="26" s="1"/>
  <c r="W351" i="26" s="1"/>
  <c r="X351" i="26" s="1"/>
  <c r="AA351" i="26" s="1"/>
  <c r="I5" i="31"/>
  <c r="J5" i="31" s="1"/>
  <c r="M5" i="31"/>
  <c r="K117" i="26"/>
  <c r="L117" i="26" s="1"/>
  <c r="O117" i="26" s="1"/>
  <c r="P117" i="26" s="1"/>
  <c r="S117" i="26" s="1"/>
  <c r="T117" i="26" s="1"/>
  <c r="W117" i="26" s="1"/>
  <c r="X117" i="26" s="1"/>
  <c r="AA117" i="26" s="1"/>
  <c r="AB117" i="26" s="1"/>
  <c r="AE117" i="26" s="1"/>
  <c r="AF117" i="26" s="1"/>
  <c r="J18" i="24"/>
  <c r="M18" i="24" s="1"/>
  <c r="N18" i="24"/>
  <c r="Q18" i="24" s="1"/>
  <c r="R18" i="24" s="1"/>
  <c r="J16" i="24"/>
  <c r="M16" i="24" s="1"/>
  <c r="N16" i="24"/>
  <c r="Q16" i="24" s="1"/>
  <c r="R16" i="24" s="1"/>
  <c r="N14" i="24"/>
  <c r="Q14" i="24" s="1"/>
  <c r="R14" i="24" s="1"/>
  <c r="J14" i="24"/>
  <c r="M14" i="24" s="1"/>
  <c r="N10" i="24"/>
  <c r="Q10" i="24" s="1"/>
  <c r="R10" i="24" s="1"/>
  <c r="J10" i="24"/>
  <c r="M10" i="24" s="1"/>
  <c r="I51" i="24"/>
  <c r="I45" i="24"/>
  <c r="N128" i="26"/>
  <c r="R128" i="26" s="1"/>
  <c r="V128" i="26" s="1"/>
  <c r="Z128" i="26" s="1"/>
  <c r="K128" i="26"/>
  <c r="L128" i="26" s="1"/>
  <c r="L43" i="24"/>
  <c r="I43" i="24"/>
  <c r="N108" i="26"/>
  <c r="R108" i="26" s="1"/>
  <c r="V108" i="26" s="1"/>
  <c r="Z108" i="26" s="1"/>
  <c r="K108" i="26"/>
  <c r="L108" i="26" s="1"/>
  <c r="O108" i="26" s="1"/>
  <c r="P108" i="26" s="1"/>
  <c r="S108" i="26" s="1"/>
  <c r="T108" i="26" s="1"/>
  <c r="W108" i="26" s="1"/>
  <c r="X108" i="26" s="1"/>
  <c r="AA108" i="26" s="1"/>
  <c r="AB108" i="26" s="1"/>
  <c r="AE108" i="26" s="1"/>
  <c r="AF108" i="26" s="1"/>
  <c r="N26" i="27"/>
  <c r="R26" i="27" s="1"/>
  <c r="V26" i="27" s="1"/>
  <c r="K26" i="27"/>
  <c r="L26" i="27" s="1"/>
  <c r="O26" i="27" s="1"/>
  <c r="P26" i="27" s="1"/>
  <c r="S26" i="27" s="1"/>
  <c r="T26" i="27" s="1"/>
  <c r="W26" i="27" s="1"/>
  <c r="X26" i="27" s="1"/>
  <c r="AA26" i="27" s="1"/>
  <c r="AB26" i="27" s="1"/>
  <c r="O307" i="26"/>
  <c r="P307" i="26" s="1"/>
  <c r="S307" i="26" s="1"/>
  <c r="T307" i="26" s="1"/>
  <c r="W307" i="26" s="1"/>
  <c r="X307" i="26" s="1"/>
  <c r="AA307" i="26" s="1"/>
  <c r="AB307" i="26" s="1"/>
  <c r="AE307" i="26" s="1"/>
  <c r="AF307" i="26" s="1"/>
  <c r="I6" i="31"/>
  <c r="J6" i="31" s="1"/>
  <c r="M6" i="31"/>
  <c r="J13" i="24"/>
  <c r="M13" i="24" s="1"/>
  <c r="N13" i="24"/>
  <c r="Q13" i="24" s="1"/>
  <c r="R13" i="24" s="1"/>
  <c r="N50" i="24"/>
  <c r="Q50" i="24" s="1"/>
  <c r="R50" i="24" s="1"/>
  <c r="J50" i="24"/>
  <c r="M50" i="24" s="1"/>
  <c r="N6" i="24"/>
  <c r="Q6" i="24" s="1"/>
  <c r="R6" i="24" s="1"/>
  <c r="J6" i="24"/>
  <c r="M6" i="24" s="1"/>
  <c r="N36" i="24"/>
  <c r="Q36" i="24" s="1"/>
  <c r="R36" i="24" s="1"/>
  <c r="J36" i="24"/>
  <c r="M36" i="24" s="1"/>
  <c r="J30" i="24"/>
  <c r="M30" i="24" s="1"/>
  <c r="N30" i="24"/>
  <c r="Q30" i="24" s="1"/>
  <c r="R30" i="24" s="1"/>
  <c r="M57" i="22"/>
  <c r="N57" i="22" s="1"/>
  <c r="Q57" i="22" s="1"/>
  <c r="R57" i="22" s="1"/>
  <c r="U57" i="22" s="1"/>
  <c r="V57" i="22" s="1"/>
  <c r="Y57" i="22" s="1"/>
  <c r="Z57" i="22" s="1"/>
  <c r="M18" i="22"/>
  <c r="N18" i="22" s="1"/>
  <c r="Q18" i="22" s="1"/>
  <c r="R18" i="22" s="1"/>
  <c r="U18" i="22" s="1"/>
  <c r="V18" i="22" s="1"/>
  <c r="Y18" i="22" s="1"/>
  <c r="Z18" i="22" s="1"/>
  <c r="M11" i="21"/>
  <c r="N11" i="21" s="1"/>
  <c r="Q11" i="21" s="1"/>
  <c r="R11" i="21" s="1"/>
  <c r="U11" i="21" s="1"/>
  <c r="V11" i="21" s="1"/>
  <c r="Y11" i="21" s="1"/>
  <c r="Z11" i="21" s="1"/>
  <c r="O32" i="28"/>
  <c r="P32" i="28" s="1"/>
  <c r="S32" i="28" s="1"/>
  <c r="T32" i="28" s="1"/>
  <c r="W32" i="28" s="1"/>
  <c r="X32" i="28" s="1"/>
  <c r="AA32" i="28" s="1"/>
  <c r="AB32" i="28" s="1"/>
  <c r="AE32" i="28" s="1"/>
  <c r="AF32" i="28" s="1"/>
  <c r="M30" i="22"/>
  <c r="N30" i="22" s="1"/>
  <c r="Q30" i="22" s="1"/>
  <c r="R30" i="22" s="1"/>
  <c r="U30" i="22" s="1"/>
  <c r="V30" i="22" s="1"/>
  <c r="Y30" i="22" s="1"/>
  <c r="Z30" i="22" s="1"/>
  <c r="O244" i="26"/>
  <c r="P244" i="26" s="1"/>
  <c r="S244" i="26" s="1"/>
  <c r="T244" i="26" s="1"/>
  <c r="W244" i="26" s="1"/>
  <c r="X244" i="26" s="1"/>
  <c r="AA244" i="26" s="1"/>
  <c r="AB244" i="26" s="1"/>
  <c r="AE244" i="26" s="1"/>
  <c r="AF244" i="26" s="1"/>
  <c r="N61" i="26"/>
  <c r="R61" i="26" s="1"/>
  <c r="V61" i="26" s="1"/>
  <c r="Z61" i="26" s="1"/>
  <c r="K61" i="26"/>
  <c r="L61" i="26" s="1"/>
  <c r="O171" i="26"/>
  <c r="P171" i="26" s="1"/>
  <c r="S171" i="26" s="1"/>
  <c r="T171" i="26" s="1"/>
  <c r="W171" i="26" s="1"/>
  <c r="X171" i="26" s="1"/>
  <c r="AA171" i="26" s="1"/>
  <c r="AB171" i="26" s="1"/>
  <c r="AE171" i="26" s="1"/>
  <c r="AF171" i="26" s="1"/>
  <c r="O33" i="26"/>
  <c r="P33" i="26" s="1"/>
  <c r="S33" i="26" s="1"/>
  <c r="T33" i="26" s="1"/>
  <c r="W33" i="26" s="1"/>
  <c r="X33" i="26" s="1"/>
  <c r="AA33" i="26" s="1"/>
  <c r="AB33" i="26" s="1"/>
  <c r="AE33" i="26" s="1"/>
  <c r="AF33" i="26" s="1"/>
  <c r="M53" i="22"/>
  <c r="N53" i="22" s="1"/>
  <c r="Q53" i="22" s="1"/>
  <c r="R53" i="22" s="1"/>
  <c r="U53" i="22" s="1"/>
  <c r="V53" i="22" s="1"/>
  <c r="Y53" i="22" s="1"/>
  <c r="Z53" i="22" s="1"/>
  <c r="L49" i="24" l="1"/>
  <c r="I49" i="24"/>
  <c r="O128" i="26"/>
  <c r="P128" i="26" s="1"/>
  <c r="S128" i="26" s="1"/>
  <c r="T128" i="26" s="1"/>
  <c r="W128" i="26" s="1"/>
  <c r="X128" i="26" s="1"/>
  <c r="AA128" i="26" s="1"/>
  <c r="AB128" i="26" s="1"/>
  <c r="AE128" i="26" s="1"/>
  <c r="AF128" i="26" s="1"/>
  <c r="O179" i="26"/>
  <c r="P179" i="26" s="1"/>
  <c r="S179" i="26" s="1"/>
  <c r="T179" i="26" s="1"/>
  <c r="W179" i="26" s="1"/>
  <c r="X179" i="26" s="1"/>
  <c r="AA179" i="26" s="1"/>
  <c r="AB179" i="26" s="1"/>
  <c r="AE179" i="26" s="1"/>
  <c r="AF179" i="26" s="1"/>
  <c r="N217" i="26"/>
  <c r="R217" i="26" s="1"/>
  <c r="V217" i="26" s="1"/>
  <c r="Z217" i="26" s="1"/>
  <c r="K217" i="26"/>
  <c r="L217" i="26" s="1"/>
  <c r="O217" i="26" s="1"/>
  <c r="P217" i="26" s="1"/>
  <c r="S217" i="26" s="1"/>
  <c r="T217" i="26" s="1"/>
  <c r="W217" i="26" s="1"/>
  <c r="X217" i="26" s="1"/>
  <c r="AA217" i="26" s="1"/>
  <c r="AB217" i="26" s="1"/>
  <c r="AE217" i="26" s="1"/>
  <c r="AF217" i="26" s="1"/>
  <c r="N27" i="24"/>
  <c r="Q27" i="24" s="1"/>
  <c r="R27" i="24" s="1"/>
  <c r="J27" i="24"/>
  <c r="M27" i="24" s="1"/>
  <c r="J37" i="24"/>
  <c r="M37" i="24" s="1"/>
  <c r="N37" i="24"/>
  <c r="Q37" i="24" s="1"/>
  <c r="R37" i="24" s="1"/>
  <c r="N24" i="24"/>
  <c r="Q24" i="24" s="1"/>
  <c r="R24" i="24" s="1"/>
  <c r="J24" i="24"/>
  <c r="M24" i="24" s="1"/>
  <c r="N29" i="24"/>
  <c r="Q29" i="24" s="1"/>
  <c r="R29" i="24" s="1"/>
  <c r="J29" i="24"/>
  <c r="M29" i="24" s="1"/>
  <c r="N43" i="24"/>
  <c r="Q43" i="24" s="1"/>
  <c r="R43" i="24" s="1"/>
  <c r="J43" i="24"/>
  <c r="M43" i="24" s="1"/>
  <c r="J45" i="24"/>
  <c r="M45" i="24" s="1"/>
  <c r="N45" i="24"/>
  <c r="Q45" i="24" s="1"/>
  <c r="R45" i="24" s="1"/>
  <c r="N51" i="24"/>
  <c r="Q51" i="24" s="1"/>
  <c r="R51" i="24" s="1"/>
  <c r="J51" i="24"/>
  <c r="M51" i="24" s="1"/>
  <c r="N12" i="24"/>
  <c r="Q12" i="24" s="1"/>
  <c r="R12" i="24" s="1"/>
  <c r="J12" i="24"/>
  <c r="M12" i="24" s="1"/>
  <c r="N25" i="24"/>
  <c r="Q25" i="24" s="1"/>
  <c r="R25" i="24" s="1"/>
  <c r="J25" i="24"/>
  <c r="M25" i="24" s="1"/>
  <c r="N22" i="24"/>
  <c r="Q22" i="24" s="1"/>
  <c r="R22" i="24" s="1"/>
  <c r="J22" i="24"/>
  <c r="M22" i="24" s="1"/>
  <c r="N7" i="24"/>
  <c r="Q7" i="24" s="1"/>
  <c r="R7" i="24" s="1"/>
  <c r="J7" i="24"/>
  <c r="M7" i="24" s="1"/>
  <c r="O61" i="26"/>
  <c r="P61" i="26" s="1"/>
  <c r="S61" i="26" s="1"/>
  <c r="T61" i="26" s="1"/>
  <c r="W61" i="26" s="1"/>
  <c r="X61" i="26" s="1"/>
  <c r="AA61" i="26" s="1"/>
  <c r="AB61" i="26" s="1"/>
  <c r="AE61" i="26" s="1"/>
  <c r="AF61" i="26" s="1"/>
  <c r="N11" i="24"/>
  <c r="Q11" i="24" s="1"/>
  <c r="R11" i="24" s="1"/>
  <c r="J11" i="24"/>
  <c r="M11" i="24" s="1"/>
  <c r="J9" i="24"/>
  <c r="M9" i="24" s="1"/>
  <c r="N9" i="24"/>
  <c r="Q9" i="24" s="1"/>
  <c r="R9" i="24" s="1"/>
  <c r="N48" i="24"/>
  <c r="Q48" i="24" s="1"/>
  <c r="R48" i="24" s="1"/>
  <c r="J48" i="24"/>
  <c r="M48" i="24" s="1"/>
  <c r="N49" i="24" l="1"/>
  <c r="Q49" i="24" s="1"/>
  <c r="R49" i="24" s="1"/>
  <c r="J49" i="24"/>
  <c r="M49" i="2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89" authorId="0" shapeId="0" xr:uid="{00000000-0006-0000-1200-000001000000}">
      <text>
        <r>
          <rPr>
            <sz val="11"/>
            <color theme="1"/>
            <rFont val="Calibri"/>
            <scheme val="minor"/>
          </rPr>
          <t>======
ID#AAABlg3E8p4
Author    (2025-06-16 03:22:19)
STOCK ADJUSTMENT
612 TO 637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dfiKmdTtAdReQc+LJqmXjZrGSG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0" authorId="0" shapeId="0" xr:uid="{00000000-0006-0000-1300-000001000000}">
      <text>
        <r>
          <rPr>
            <sz val="11"/>
            <color theme="1"/>
            <rFont val="Calibri"/>
            <scheme val="minor"/>
          </rPr>
          <t>======
ID#AAABxCmW6gk
Mahant Investment    (2025-12-07 10:11:42)
120 PC COMING IN DS CTRS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JqfRVrB2i6dK4O8sf2TVqossziQ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02" authorId="0" shapeId="0" xr:uid="{00000000-0006-0000-1900-000003000000}">
      <text>
        <r>
          <rPr>
            <sz val="11"/>
            <color theme="1"/>
            <rFont val="Calibri"/>
            <scheme val="minor"/>
          </rPr>
          <t>======
ID#AAABrsaE0ME
Purchase MahantInvestment    (2025-10-02 17:35:04)
BLUE COLOR</t>
        </r>
      </text>
    </comment>
    <comment ref="AY168" authorId="0" shapeId="0" xr:uid="{00000000-0006-0000-1900-000001000000}">
      <text>
        <r>
          <rPr>
            <sz val="11"/>
            <color theme="1"/>
            <rFont val="Calibri"/>
            <scheme val="minor"/>
          </rPr>
          <t>======
ID#AAABzz5NgJY
Purchase MahantInvestment    (2026-02-06 11:05:38)
20orignal 20refurbishd</t>
        </r>
      </text>
    </comment>
    <comment ref="AY218" authorId="0" shapeId="0" xr:uid="{00000000-0006-0000-1900-000002000000}">
      <text>
        <r>
          <rPr>
            <sz val="11"/>
            <color theme="1"/>
            <rFont val="Calibri"/>
            <scheme val="minor"/>
          </rPr>
          <t>======
ID#AAABzz5NgJU
Purchase MahantInvestment    (2026-02-06 10:25:18)
5new 4 refurbished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V9IgMtOqHTG2WzMMzzy0nlfFqZQ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6" authorId="0" shapeId="0" xr:uid="{00000000-0006-0000-1A00-000001000000}">
      <text>
        <r>
          <rPr>
            <sz val="11"/>
            <color theme="1"/>
            <rFont val="Calibri"/>
            <scheme val="minor"/>
          </rPr>
          <t>======
ID#AAAB0oJ3xWA
Mahant Investment    (2026-02-23 10:53:53)
shacman diff need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NpgS06hUnDXYoRrvadMv+y1v4Lg=="/>
    </ext>
  </extLst>
</comments>
</file>

<file path=xl/sharedStrings.xml><?xml version="1.0" encoding="utf-8"?>
<sst xmlns="http://schemas.openxmlformats.org/spreadsheetml/2006/main" count="26078" uniqueCount="1675">
  <si>
    <t>Opening balance</t>
  </si>
  <si>
    <t>Purchases</t>
  </si>
  <si>
    <t>Debit Notes</t>
  </si>
  <si>
    <t>Inventory Write-offs</t>
  </si>
  <si>
    <t>Sales</t>
  </si>
  <si>
    <t>Credit Note</t>
  </si>
  <si>
    <t>Closing balance</t>
  </si>
  <si>
    <t>MI0001 - 4515-Wx Hendred Brake Lining</t>
  </si>
  <si>
    <t>MI0002 - MP31</t>
  </si>
  <si>
    <t>MI0003 - MP32</t>
  </si>
  <si>
    <t>MI0004 - MP36</t>
  </si>
  <si>
    <t>MI0005 - BC36</t>
  </si>
  <si>
    <t>MI0008 - 996075-K AIRBAG VOLVO O/M 1076076</t>
  </si>
  <si>
    <t>MI0009 - 994713-K AIRBAG VOLVO O/M 1076595</t>
  </si>
  <si>
    <t>MI0010 - 994913-K AIRBAG SCA 124 DIFF / 9881</t>
  </si>
  <si>
    <t>MI0011 - 999780-K AIRBAG FREIGHTLINER METAL</t>
  </si>
  <si>
    <t>MI0018 - BPW SPRING LONG</t>
  </si>
  <si>
    <t>MI0019 - OIL SEAL 125 X 150 X 13</t>
  </si>
  <si>
    <t>MI0021 - H24W05</t>
  </si>
  <si>
    <t>MI00218 - HENDRED ROLLER BIG</t>
  </si>
  <si>
    <t>MI0027 - FILTER 8193841 WATER SEPERATOR</t>
  </si>
  <si>
    <t>MI0029 - BOLT WITH NUT SCANIA REAR</t>
  </si>
  <si>
    <t>MI0035 - 0683578 WATER PUMP DAF</t>
  </si>
  <si>
    <t>MI0043 - L2320 PRESSURE PLATE SCANIA</t>
  </si>
  <si>
    <t>MI0045 - 4801030160 VALVE BENZ</t>
  </si>
  <si>
    <t>MI0047 - RL3530HA5 BRAKE CHAMBER</t>
  </si>
  <si>
    <t>MI0048 - HTP-NFH002R-R HEAD LAMP LENS RIGHT VOLVO</t>
  </si>
  <si>
    <t>MI0049 - HTP-NFH002R-L HEAD LAMP LENS LEFT VOLVO</t>
  </si>
  <si>
    <t>MI0052 - SV41 BRAKE LINING SCA</t>
  </si>
  <si>
    <t>MI0053 - SV42 BRAKE LINING SCANIA</t>
  </si>
  <si>
    <t>MI0054 - VL87 BRAKE LINING VOLVO</t>
  </si>
  <si>
    <t>MI0055 - VL88 BRAKE LINING VOLVO</t>
  </si>
  <si>
    <t>MI0056 - VL89 BRAKE LINING VOLVO</t>
  </si>
  <si>
    <t>MI0057 - BC37 BRAKE LINING BPW 8"</t>
  </si>
  <si>
    <t>MI0059 - RIVETING MACHINE</t>
  </si>
  <si>
    <t>MI0060 - W01M586364 AIRBAG 5813K</t>
  </si>
  <si>
    <t>MI0061 - WVA29124 BRAKE PAD ROR</t>
  </si>
  <si>
    <t>MI0064 - BRAKE SHOE BC36</t>
  </si>
  <si>
    <t>MI0065 - 4515 BRAKE SHOE COMP OR HENDRED</t>
  </si>
  <si>
    <t>MI0066 - W01-M58-8966</t>
  </si>
  <si>
    <t>MI0067 - HENDRED BRAKE SHOE SPRING LONG</t>
  </si>
  <si>
    <t>MI0068 - HENDRED BRAKE SHOE SPRING SHORT</t>
  </si>
  <si>
    <t>MI0069 - BRAKE SHOE ROLLER BPW</t>
  </si>
  <si>
    <t>MI0070 - BRAKE SHOE ROLLER LOCK</t>
  </si>
  <si>
    <t>MI0073 - 4707 BRAKE LINING</t>
  </si>
  <si>
    <t>MI0081 - W01M587074 AIRBAG</t>
  </si>
  <si>
    <t>MI0082 - MMCB BUS FRONT</t>
  </si>
  <si>
    <t>MI0083 - MMCB BUS REAR</t>
  </si>
  <si>
    <t>MI0084 - 315/80 R22.5 UNIVERSAL</t>
  </si>
  <si>
    <t>MI0085 - 315/80 R22.5 20PR STEER</t>
  </si>
  <si>
    <t>MI0086 - 315/80 R22.5 20PR DIFF</t>
  </si>
  <si>
    <t>MI0087 - 385/65 R22.5 20PR SUPER SINGLE</t>
  </si>
  <si>
    <t>MI0088 - W01M58-9880 AIRBAG</t>
  </si>
  <si>
    <t>MI0089 - W01M58-8683 AIRBAG</t>
  </si>
  <si>
    <t>MI0091 - 32 x 33 WHEEL SPANNER</t>
  </si>
  <si>
    <t>MI0093 - HOWO 14 HOLE BRAKE LINING</t>
  </si>
  <si>
    <t>MI0094 - FAW REAR BRAKE LINING</t>
  </si>
  <si>
    <t>MI0095 - SUZY PIPE RED</t>
  </si>
  <si>
    <t>MI0096 - SUZY PIPE YELLOW</t>
  </si>
  <si>
    <t>MI0097 - BC37 BRAKE SHOE</t>
  </si>
  <si>
    <t>MI0099 - TRAILER SHOCK UP SHORT</t>
  </si>
  <si>
    <t>MI0102 - PRESSURE PLATE BENZ AXOR</t>
  </si>
  <si>
    <t>MI0103 - RL3519DA4 BRAKE BOOSTER SMALL</t>
  </si>
  <si>
    <t>MI0104 - 20744939 WATER PUMP VOLVO</t>
  </si>
  <si>
    <t>MI0105 - RELEASE BEARING SCANIA 113</t>
  </si>
  <si>
    <t>MI0106 - TRAILER VALVE BSA</t>
  </si>
  <si>
    <t>MI0107 - CABIN PUMP</t>
  </si>
  <si>
    <t>MI0108 - AIR DRIER FILTER DAF</t>
  </si>
  <si>
    <t>MI0109 - 0022950706</t>
  </si>
  <si>
    <t>MI0110 - M30X250 PIN LONG</t>
  </si>
  <si>
    <t>MI0111 - M30X200 PIN SHORT</t>
  </si>
  <si>
    <t>MI0112 - 070.063 BUSH SMALL</t>
  </si>
  <si>
    <t>MI0114 - CLUTCH PLATE SINO</t>
  </si>
  <si>
    <t>MI0115 - H701WK WATER FILTER BENZ</t>
  </si>
  <si>
    <t>MI0118 - W01M586251</t>
  </si>
  <si>
    <t>MI0119 - WVA29244</t>
  </si>
  <si>
    <t>MI0120 - WVA29246</t>
  </si>
  <si>
    <t>MI0121 - BRAKE LINING HOWO A+B</t>
  </si>
  <si>
    <t>MI0122 - W013589121</t>
  </si>
  <si>
    <t>MI0124 - 24407 BPW SHOCKUP</t>
  </si>
  <si>
    <t>MI0126 - W01M589361 AIRBAG - 54156-15KPP</t>
  </si>
  <si>
    <t>MI0127 - FU/4/5/1 BRAKE LINING</t>
  </si>
  <si>
    <t>MI0128 - BC37XX BRAKE LINING</t>
  </si>
  <si>
    <t>MI0129 - TATA SM1 BRAKE LINING</t>
  </si>
  <si>
    <t>MI0131 - WVA4709 BRAKE LINING</t>
  </si>
  <si>
    <t>MI0132 - FAW 16 HOLE BRAKE LINING</t>
  </si>
  <si>
    <t>MI0136 - WVA29162</t>
  </si>
  <si>
    <t>MI0137 - WVA29125</t>
  </si>
  <si>
    <t>MI0138 - WVA29177</t>
  </si>
  <si>
    <t>MI0139 - 1878002732</t>
  </si>
  <si>
    <t>MI0141 - 1878063231</t>
  </si>
  <si>
    <t>MI0142 - W01M588609-5940K</t>
  </si>
  <si>
    <t>MI0143 - W01M588535</t>
  </si>
  <si>
    <t>MI0144 - W01M586297/54157-04KPP</t>
  </si>
  <si>
    <t>MI0149 - 1421186</t>
  </si>
  <si>
    <t>MI0151 - 1479576 RELEASE BEARING SCANIA R420</t>
  </si>
  <si>
    <t>MI0154 - 033488501</t>
  </si>
  <si>
    <t>MI0155 - 360200004 RH</t>
  </si>
  <si>
    <t>MI0156 - 360200005 LH</t>
  </si>
  <si>
    <t>MI0158 - W02M588009-FRONT</t>
  </si>
  <si>
    <t>MI0159 - W02M588007-REAR</t>
  </si>
  <si>
    <t>MI0162 - 21707133</t>
  </si>
  <si>
    <t>MI0163 - 20976003</t>
  </si>
  <si>
    <t>MI0165 - H200W02</t>
  </si>
  <si>
    <t>MI0167 - 21707132</t>
  </si>
  <si>
    <t>MI0168 - E500KP02D36</t>
  </si>
  <si>
    <t>MI0169 - E175HD129</t>
  </si>
  <si>
    <t>MI0170 - 20998367</t>
  </si>
  <si>
    <t>MI0171 - 1859653</t>
  </si>
  <si>
    <t>MI0174 - H17WK11</t>
  </si>
  <si>
    <t>MI0179 - 06106NO</t>
  </si>
  <si>
    <t>MI0181 - 2063357-R APU REPAIR KIT SCANIA R420</t>
  </si>
  <si>
    <t>MI0183 - H1/50320</t>
  </si>
  <si>
    <t>MI0184 - H4/50450U 24V</t>
  </si>
  <si>
    <t>MI0185 - H3 / 50350U</t>
  </si>
  <si>
    <t>MI0186 - H7 / TU58521</t>
  </si>
  <si>
    <t>MI0187 - 3099100</t>
  </si>
  <si>
    <t>MI0188 - E57KPD73</t>
  </si>
  <si>
    <t>MI0191 - 4572002970</t>
  </si>
  <si>
    <t>MI0193 - 1746135 OC GASKET</t>
  </si>
  <si>
    <t>MI0195 - 1511775</t>
  </si>
  <si>
    <t>MI0202 - 1744211 EYE</t>
  </si>
  <si>
    <t>MI0208 - SHOCKUP FAW FRONT</t>
  </si>
  <si>
    <t>MI0209 - WVA29174-SNP</t>
  </si>
  <si>
    <t>MI0210 - WVA29087-SNP</t>
  </si>
  <si>
    <t>MI0213 - 3 IN 1 LED LIGHT</t>
  </si>
  <si>
    <t>MI0216 - HENDRED SLAC ADJ SPRING</t>
  </si>
  <si>
    <t>MI0217 - HENDRED ROLLER SMALL</t>
  </si>
  <si>
    <t>MI0218 - CLUTCH RELEASE BEARING SINO</t>
  </si>
  <si>
    <t>MI0219 - 4515-IY YELLOW BRAKE LINING</t>
  </si>
  <si>
    <t>MI0220 - HOWO 12 HOLE BRAKE LINING</t>
  </si>
  <si>
    <t>MI0221 - 20843252 AIRBAG D13</t>
  </si>
  <si>
    <t>MI0222 - W01M588472 AIRBAG</t>
  </si>
  <si>
    <t>MI0224 - W01M588474 AIRBAG</t>
  </si>
  <si>
    <t>MI0225 - 1726258 AIRBAG</t>
  </si>
  <si>
    <t>MI0226 - WVA29137</t>
  </si>
  <si>
    <t>MI0228 - 22327063 SOLENOID VALVE</t>
  </si>
  <si>
    <t>MI0230 - 9.50R17.5 TYRE</t>
  </si>
  <si>
    <t>MI0231 - 1457711 STEERING PUMP</t>
  </si>
  <si>
    <t>MI0233 - E161H01D28 OIL FILTER BENZ</t>
  </si>
  <si>
    <t>MI0234 - WHEEL NUT HENDRED</t>
  </si>
  <si>
    <t>MI0236 - 1935423 V BELT SCANIA</t>
  </si>
  <si>
    <t>MI0237 - 2005369 DOOR HANDLE LH</t>
  </si>
  <si>
    <t>MI0240 - 2334403 BELT TENSIONER G440</t>
  </si>
  <si>
    <t>MI0243 - 1488083 MEGNATIC VALVE</t>
  </si>
  <si>
    <t>MI0244 - 4111540002 / Q85 COM.R/KIT</t>
  </si>
  <si>
    <t>MI0245 - 4123529232 / Q85 COM R/KIT</t>
  </si>
  <si>
    <t>MI0246 - 9125100000 / Q85 COM R/KIT</t>
  </si>
  <si>
    <t>MI0247 - RK.01.668 / Q86 COM R/KIT</t>
  </si>
  <si>
    <t>MI0248 - A0001307320 / Q88 COM R/KIT</t>
  </si>
  <si>
    <t>MI0250 - 7421136724 / Q92 COM R/KIT</t>
  </si>
  <si>
    <t>MI0251 - 85102274 COMP. R/KIT VOLVO</t>
  </si>
  <si>
    <t>MI0253 - Q85 COMPRESSOR PISTON RING</t>
  </si>
  <si>
    <t>MI0254 - Q92 COMPRESSOR PISTON RING</t>
  </si>
  <si>
    <t>MI0256 - 295/80 R22.5 STEER</t>
  </si>
  <si>
    <t>MI0257 - 295/80 R22.5 DIFF</t>
  </si>
  <si>
    <t>MI0258 - CLUTCH BUTTON 2 HOLE</t>
  </si>
  <si>
    <t>MI0259 - CLUTCH BUTTON 4 HOLE</t>
  </si>
  <si>
    <t>MI0260 - 6.13013 AIRBAG RENAULT 54912-13K</t>
  </si>
  <si>
    <t>MI0261 - 20534645 AIRBAG VOLVO</t>
  </si>
  <si>
    <t>MI0264 - BELT 9M WHITE</t>
  </si>
  <si>
    <t>MI0265 - 2.94250 COMPRESSOR REPAIR KIT VOLVO D13</t>
  </si>
  <si>
    <t>MI0266 - W01M580589 AIRBAG BENZ DIFF</t>
  </si>
  <si>
    <t>MI0267 - W01M588562 AIRBAG BENZ TERIOUS</t>
  </si>
  <si>
    <t>MI0268 - 14 HOLE NEW</t>
  </si>
  <si>
    <t>MI0269 - 4515-XX BRAKE LINING</t>
  </si>
  <si>
    <t>MI0270 - BC36-XX BRAKE LINING</t>
  </si>
  <si>
    <t>MI0270 - WK11001X WATER FILTER VOLVO N/M</t>
  </si>
  <si>
    <t>MI0271 - FF5562 FUEL FILTER FAW380</t>
  </si>
  <si>
    <t>MI0271 - VL88-XX BRAKE LINING</t>
  </si>
  <si>
    <t>MI0272 - 11.00R22.5 TYRE UNIVERSAL</t>
  </si>
  <si>
    <t>MI0272 - H18W01 OIL FILTER HOWO / FAW</t>
  </si>
  <si>
    <t>MI0273 - 275/70 R22.5 TYRE</t>
  </si>
  <si>
    <t>MI0273 - H18WK03 FUEL FILTER HOWO</t>
  </si>
  <si>
    <t>MI0274 - T250W AIR DRIER FILTER HOWO</t>
  </si>
  <si>
    <t>MI0274 - VL87 BRAKE SHOE</t>
  </si>
  <si>
    <t>MI0275 - 12.00R22.5 TYRE</t>
  </si>
  <si>
    <t>MI0275 - DIN60A BATTERY</t>
  </si>
  <si>
    <t>MI0275 - VL88 BRAKE SHOE</t>
  </si>
  <si>
    <t>MI0277 - CENTER BEARING SCA</t>
  </si>
  <si>
    <t>MI0278 - W01M588722 AIRBAG DAF</t>
  </si>
  <si>
    <t>MI0280 - 10.00R20 UNIVERSAL TYRE</t>
  </si>
  <si>
    <t>MI0281 - 385/55R22.5 STEER TYRE</t>
  </si>
  <si>
    <t>MI0281 - J6 FAW REAR BRAKE LINING</t>
  </si>
  <si>
    <t>MI0282 - 20515093 DISC VOLVO</t>
  </si>
  <si>
    <t>MI0284 - W01M588009-BB</t>
  </si>
  <si>
    <t>MI0285 - 215/75 R17.5 TYRE</t>
  </si>
  <si>
    <t>MI0286 - 7.50R16 TYRE</t>
  </si>
  <si>
    <t>MI0287 - 265/70R16 TYRE</t>
  </si>
  <si>
    <t>MI0288 - HOWO 12 HOLE BRAKE SHOE</t>
  </si>
  <si>
    <t>MI0289 - SHACMAN DIFF BRAKE SHOE</t>
  </si>
  <si>
    <t>MI0290 - FAW 16 HOLE BRAKE SHOE</t>
  </si>
  <si>
    <t>MI0291 - RL3530CA54</t>
  </si>
  <si>
    <t>MI0292 - M30X220 PIN MEDIUM</t>
  </si>
  <si>
    <t>MI0293 - 075.020 BUSH BIG</t>
  </si>
  <si>
    <t>MI0295 - 12.00R20 UNIVERSAL TYRE</t>
  </si>
  <si>
    <t>MI0296 - N120 BATTERY</t>
  </si>
  <si>
    <t>MI0297 - N150 BATTERY</t>
  </si>
  <si>
    <t>MI0298 - N180 BATTERY</t>
  </si>
  <si>
    <t>MI0299 - 235/75R17.5 TYRE</t>
  </si>
  <si>
    <t>MI0300 - 1060 SLAC ADJUSTER</t>
  </si>
  <si>
    <t>MI0301 - LANDING GEAR TRAILER</t>
  </si>
  <si>
    <t>MI0302 - P235/65R17 TYRE</t>
  </si>
  <si>
    <t>MI0303 - SLAC ADJUSTER 37 SPLINE</t>
  </si>
  <si>
    <t>MI0304 - 20581089 BALL JOINT</t>
  </si>
  <si>
    <t>MI0307 - BPW DRUM BC37'' ECO</t>
  </si>
  <si>
    <t>MI0307 - W01M586338 AIRBAG</t>
  </si>
  <si>
    <t>MI0309 - 22.5 X 11.75 FRONT RIM</t>
  </si>
  <si>
    <t>MI0310 - 22.5 X 11.75 TRAILER RIM</t>
  </si>
  <si>
    <t>MI0311 - 22.5 X 9 TRAILER RIM</t>
  </si>
  <si>
    <t>MI0312 - BRAKE DRUM BPW 8" 590</t>
  </si>
  <si>
    <t>MI0313 - HENDRED BUSH SMALL</t>
  </si>
  <si>
    <t>MI0313 - JY - 315/80R22.5 FRONT JY566</t>
  </si>
  <si>
    <t>MI0314 - HENDRED BUSH BIG</t>
  </si>
  <si>
    <t>MI0314 - JY - 315/80R22.5 DIFF JY711</t>
  </si>
  <si>
    <t>MI0315 - BRAKE DRUM HENDRED</t>
  </si>
  <si>
    <t>MI0316 - BRAKE SHOE REPAIR KIT Q4515</t>
  </si>
  <si>
    <t>MI0316 - JY - 385/65R22.5 FRONT JT560</t>
  </si>
  <si>
    <t>MI0318 - HENDRED ROLLER SHELL</t>
  </si>
  <si>
    <t>MI0319 - HENDRED BRAKE PIN</t>
  </si>
  <si>
    <t>MI0320 - FIXED ARM HENDRED SUS006</t>
  </si>
  <si>
    <t>MI0321 - ADJUSTABLE ARM HENDRED BRK0035</t>
  </si>
  <si>
    <t>MI0322 - 32T JACK</t>
  </si>
  <si>
    <t>MI0323 - WHEEL STUD HENDRED</t>
  </si>
  <si>
    <t>MI0325 - SUS 005 LONG PIN HENDRED</t>
  </si>
  <si>
    <t>MI0326 - SUS 003 SHORT PIN HENDRED</t>
  </si>
  <si>
    <t>MI0327 - RELAY VALVE R6 280375</t>
  </si>
  <si>
    <t>MI0328 - HENDRED HUB ASSY</t>
  </si>
  <si>
    <t>MI0329 - 205R16C TYRE</t>
  </si>
  <si>
    <t>MI0329 - BOGGIE ASSY HENDRED</t>
  </si>
  <si>
    <t>MI0330 - HUB OIL SEAL HENDRED 152.4x111x2x12.5</t>
  </si>
  <si>
    <t>MI0331 - 205/65R16 TYRE</t>
  </si>
  <si>
    <t>MI0331 - HT30185 WEWLER BOLT HEND 30x185</t>
  </si>
  <si>
    <t>MI0332 - 195/65R15 TYRE</t>
  </si>
  <si>
    <t>MI0332 - MAIN SPRING 51801-1 HEND</t>
  </si>
  <si>
    <t>MI0332 - SUS066 WEAR PLATE HEND</t>
  </si>
  <si>
    <t>MI0333 - SECOND SPRING 10-032T3 HEND</t>
  </si>
  <si>
    <t>MI0334 - M14 X 150 CENTER BOLT HEND</t>
  </si>
  <si>
    <t>MI0335 - 518445/10 WHEEL BEARING HEND</t>
  </si>
  <si>
    <t>MI0336 - QUICK RELEASE VALVE 22MM</t>
  </si>
  <si>
    <t>MI0337 - 1075765 FOUR WAY VALVE :: 7 POT</t>
  </si>
  <si>
    <t>MI0338 - 9730110010 RELAY VALVE SQR</t>
  </si>
  <si>
    <t>MI0339 - RL3530CA1 BRAKE BOOSTER</t>
  </si>
  <si>
    <t>MI0340 - 185/70R14 TYRE</t>
  </si>
  <si>
    <t>MI0341 - BPW SHOCKUP SMALL</t>
  </si>
  <si>
    <t>MI0342 - BRAKE LINING SINO NEW MODEL</t>
  </si>
  <si>
    <t>MI0343 - AZ976139001 BRAKEDRUM HOWO 371</t>
  </si>
  <si>
    <t>MI0344 - WHEEL STUD BPW</t>
  </si>
  <si>
    <t>MI0345 - WHEEL STUD SINO TRUCK</t>
  </si>
  <si>
    <t>MI0346 - AIR FILTER HOWO 371</t>
  </si>
  <si>
    <t>MI0347 - 1000424655A OIL FILTER SINO / FAW / FOTON</t>
  </si>
  <si>
    <t>MI0348 - VG1560080012 FUEL FILTER HOWO</t>
  </si>
  <si>
    <t>MI0349 - 1000424916A WATER FILTER WECHAI</t>
  </si>
  <si>
    <t>MI0349 - 9125129272 BENZ R/KIT</t>
  </si>
  <si>
    <t>MI0350 - 21023285 FILTER MOUNTING VOLVO</t>
  </si>
  <si>
    <t>MI0351 - BALL JOINT SINO RIGHT</t>
  </si>
  <si>
    <t>MI0352 - 1000442956A FUEL FILTER FAW / FOTON</t>
  </si>
  <si>
    <t>MI0355 - JSK37 FIFTH WHEEL</t>
  </si>
  <si>
    <t>MI0356 - MD14390-K02 AIRBAG BENZ</t>
  </si>
  <si>
    <t>MI0356 - SLAC ADJUSTER 19 SPLINE HOWO AK880340040</t>
  </si>
  <si>
    <t>MI0357 - 281672 RE6 VALVE</t>
  </si>
  <si>
    <t>MI0357 - BALL JOINT FAW LEFT SMALL</t>
  </si>
  <si>
    <t>MI0358 - 7 CORE ELECTRICAL CABLE HOWO</t>
  </si>
  <si>
    <t>MI0358 - BALL JOINT FAW LEFT BIG</t>
  </si>
  <si>
    <t>MI0358 - SHUT OFF VALVE</t>
  </si>
  <si>
    <t>MI0359 - 7.00R16 TYRE</t>
  </si>
  <si>
    <t>MI0359 - WG91003605 APU SINO 371</t>
  </si>
  <si>
    <t>MI0360 - WG900360524 RELAY VALVE SINO</t>
  </si>
  <si>
    <t>MI0361 - RATCHET MACHINE</t>
  </si>
  <si>
    <t>MI0362 - WG1642440051 LEVELING VALVE SINO</t>
  </si>
  <si>
    <t>MI0363 - 4640023300 TRAILER LEVELING VALVE</t>
  </si>
  <si>
    <t>MI0363 - 8.25R16 TYRES WITH TUBE</t>
  </si>
  <si>
    <t>MI0363 - JY - 385/65R22.5 TRAILER TYRE JT598</t>
  </si>
  <si>
    <t>MI0363 - WG9000360525 TRAILER CONTROL VALVE SINO</t>
  </si>
  <si>
    <t>MI0364 - 9730025210 TRAILER CONTROL VALVE N/M</t>
  </si>
  <si>
    <t>MI0364 - JY - 315/80R22.5 UNIVERSAL TYRE JY601</t>
  </si>
  <si>
    <t>MI0364 - STARTER MOTOR SINO</t>
  </si>
  <si>
    <t>MI0364 - TC0090010 TRAILER CONTROL VALVE O/M</t>
  </si>
  <si>
    <t>MI0364 - WG9719230023 CLUTCH MASTER SINO</t>
  </si>
  <si>
    <t>MI0365 - ALTORNATOR SINO</t>
  </si>
  <si>
    <t>MI0365 - QUICK RELEASE VALVE M16</t>
  </si>
  <si>
    <t>MI0365 - WG9725230041 CLUTCH SERVO SINO</t>
  </si>
  <si>
    <t>MI0366 - FOUR WAY VALVE : 5 POT</t>
  </si>
  <si>
    <t>MI0366 - WG1642430282 CABIN SHOCK FRONT SINO</t>
  </si>
  <si>
    <t>MI0367 - AZ1642440086 CABIN SHOCK REAR RUBBER SINO</t>
  </si>
  <si>
    <t>MI0367 - N200 BATTERY</t>
  </si>
  <si>
    <t>MI0368 - WG9112530333 WATER TANK SINO</t>
  </si>
  <si>
    <t>MI0368 - WIPER BLAD SINO</t>
  </si>
  <si>
    <t>MI0370 - WG16467700020 SIDE MIRROR RIGHT SINO</t>
  </si>
  <si>
    <t>MI0371 - PRESSURE PLATE FAW</t>
  </si>
  <si>
    <t>MI0371 - REAR CABIN SHOCKUP FAW</t>
  </si>
  <si>
    <t>MI0371 - WATER TANK FAW</t>
  </si>
  <si>
    <t>MI0373 - BRAKE SHOE PIN SINO</t>
  </si>
  <si>
    <t>MI0374 - FRONT BUMPER STEEL SINO</t>
  </si>
  <si>
    <t>MI0377 - SIDE MIRROR LEFT FAW</t>
  </si>
  <si>
    <t>MI0378 - SIDE MIRROR RIGHT FAW</t>
  </si>
  <si>
    <t>MI0379 - BALL JOINT FAW RIGHT BIG</t>
  </si>
  <si>
    <t>MI0380 - CLUTCH RELEASE BEARING FAW</t>
  </si>
  <si>
    <t>MI0381 - VG2600060313 BELT TENSIONER SINO</t>
  </si>
  <si>
    <t>MI0382 - CLUTCH PLATE FAW</t>
  </si>
  <si>
    <t>MI0383 - FRONT CABIN SHOCKUP FAW</t>
  </si>
  <si>
    <t>MI0384 - BALL JOINT SINO LEFT</t>
  </si>
  <si>
    <t>MI0385 - APU FAW</t>
  </si>
  <si>
    <t>MI0386 - CLUTCH MASTER CYLINDER FAW</t>
  </si>
  <si>
    <t>MI0387 - CLUTCH SERVO FAW</t>
  </si>
  <si>
    <t>MI0388 - BELT TENSIONER FAW</t>
  </si>
  <si>
    <t>MI0389 - FAN BELT FAW</t>
  </si>
  <si>
    <t>MI0390 - WIPER BLAD FAW</t>
  </si>
  <si>
    <t>MI0391 - STARTER MOTOR FAW</t>
  </si>
  <si>
    <t>MI0392 - ALTORNATOR FAW</t>
  </si>
  <si>
    <t>MI0393 - HEAD LAMP SINO RIGHT</t>
  </si>
  <si>
    <t>MI0394 - HEAD LAMP SINO LEFT</t>
  </si>
  <si>
    <t>MI0395 - HEAD LAMP FAW LEFT</t>
  </si>
  <si>
    <t>MI0396 - HEAD LAMP FAW RIGHT</t>
  </si>
  <si>
    <t>MI0397 - BRAKE DRUM FAW</t>
  </si>
  <si>
    <t>MI0398 - AIR FILTER FAW</t>
  </si>
  <si>
    <t>MI0399 - 215/60R16 TYRE</t>
  </si>
  <si>
    <t>MI0400 - 185/70R13 TYRE</t>
  </si>
  <si>
    <t>MI0401 - W01M586226 AIRBAG HENDRED</t>
  </si>
  <si>
    <t>MI0402 - TARPAULIN 16 X 9 MTR 650 GSM</t>
  </si>
  <si>
    <t>MI0403 - 265/65R17 TYRE</t>
  </si>
  <si>
    <t>MI0404 - M30X180 SHORT PIN</t>
  </si>
  <si>
    <t>MI0405 - 195R14C TYRE</t>
  </si>
  <si>
    <t>MI0406 - 225/65R17 TYRE</t>
  </si>
  <si>
    <t>MI0407 - BPW DRUM BC36'' ECO AT1107</t>
  </si>
  <si>
    <t>MI0408 - ALSV7145000 LOAD SENSING VALVE</t>
  </si>
  <si>
    <t>MI0409 - 195R15C TYRE</t>
  </si>
  <si>
    <t>MI0410 - WG900360523 FOUR WAY VALVE SINO</t>
  </si>
  <si>
    <t>MI0411 - FAN BELT 1050 SINO</t>
  </si>
  <si>
    <t>MI0412 - WG16467700019 SIDE MIRROR LEFT SINO</t>
  </si>
  <si>
    <t>MI0413 - VG1500080100 HAND OIL PUMP SINO</t>
  </si>
  <si>
    <t>MI0415 - WG1095118233 TURBO CHARGER SINO</t>
  </si>
  <si>
    <t>MI0416 - 295/80 R22.5 UNIVERSAL TYRE</t>
  </si>
  <si>
    <t>MI0417 - AIR FILTER SINO NEW MODEL</t>
  </si>
  <si>
    <t>MI0418 - WATER PUMP SINO</t>
  </si>
  <si>
    <t>MI0419 - BATTERY COVER WG9925761120</t>
  </si>
  <si>
    <t>MI0420 - SLAC ADJUSTER 26 SPLINE SINO</t>
  </si>
  <si>
    <t>MI0421 - MUD FLAP DIFF SINO 371</t>
  </si>
  <si>
    <t>MI0422 - BRAKE BOOSTER SINO WG9000360601</t>
  </si>
  <si>
    <t>MI0423 - WG9719720001 HEAD LAMP GLASS SINO LEFT</t>
  </si>
  <si>
    <t>MI0424 - WG9719720002 HEAD LAMP GLASS SINO RIGHT</t>
  </si>
  <si>
    <t>MI0425 - WG900360520 FOOT BRAKE VALVE SINO</t>
  </si>
  <si>
    <t>MI0426 - DIFF RETURN SPRING SINO SHORT</t>
  </si>
  <si>
    <t>MI0427 - DIFF RETURN SPRING SINO LONG</t>
  </si>
  <si>
    <t>MI0428 - CARGO BELT 10M</t>
  </si>
  <si>
    <t>MI0429 - AIR HORN 2 PIPE</t>
  </si>
  <si>
    <t>MI0430 - AZ9925522104 SPRING BUSH SINO</t>
  </si>
  <si>
    <t>MI0431 - WG9719826001 CABIN JACK SINO</t>
  </si>
  <si>
    <t>MI0432 - REGULATOR ALTORNATOR SINO</t>
  </si>
  <si>
    <t>MI0433 - WG9719810001 TAIL LAMP SINO LEFT</t>
  </si>
  <si>
    <t>MI0434 - WG9719810002 TAIL LAMP SINO RIGHT</t>
  </si>
  <si>
    <t>MI0435 - VG1500040049 CYLIDER HEAD GASKET SINO</t>
  </si>
  <si>
    <t>MI0436 - 1642230105 STEP BOW SINO LEFT</t>
  </si>
  <si>
    <t>MI0437 - 1642230106 STEP BOW SINO RIGHT</t>
  </si>
  <si>
    <t>MI0438 - SIDE FENDER SINO LEFT</t>
  </si>
  <si>
    <t>MI0439 - SIDE FENDER SINO RIGHT</t>
  </si>
  <si>
    <t>MI0440 - WG1642111011 FRONT GRILL SINO</t>
  </si>
  <si>
    <t>MI0441 - INJECTOR SINO</t>
  </si>
  <si>
    <t>MI0442 - TIP INJECTOR SINO</t>
  </si>
  <si>
    <t>MI0443 - N220 BATTERY</t>
  </si>
  <si>
    <t>MI0444 - 12.00R24 UNIVERSAL TYRE</t>
  </si>
  <si>
    <t>MI0446 - 265/70R19.5 PCR TYRE</t>
  </si>
  <si>
    <t>MI0448 - 215/45R17 TYRE PCR</t>
  </si>
  <si>
    <t>MI0449 - Cable Tie 450 x 4.6mm</t>
  </si>
  <si>
    <t>MI0450 - BPW NUT AND BOLT NURSON</t>
  </si>
  <si>
    <t>MI0451 - JSK36 MOON LOCK 3 HOLE SK210519</t>
  </si>
  <si>
    <t>MI0452 - 17.5-25-20PR E3/L3 OTR TYRE</t>
  </si>
  <si>
    <t>MI0452 - 23.5-25-24 E3/L3 OTR TYRE</t>
  </si>
  <si>
    <t>MI0454 - WG9925550703 FUEL SENSOR SINO</t>
  </si>
  <si>
    <t>MI0455 - BRAKE SHOE ROLLER FAW</t>
  </si>
  <si>
    <t>MI0510 - 205/55R16 PCR TYRE</t>
  </si>
  <si>
    <t>MI0511 - HEND FULL SPRING SET 9PC</t>
  </si>
  <si>
    <t>MI0512 - MALE FEMALE COUPLING</t>
  </si>
  <si>
    <t>MI0513 - 070.265 METAL BUSH M</t>
  </si>
  <si>
    <t>MI0514 - 215/70R16 HIGHWAY PCR TYRE</t>
  </si>
  <si>
    <t>MI0515 - P215/70R16 OFFROAD PCR TYRE</t>
  </si>
  <si>
    <t>MI0516 - PIVOT KIT 070.656 WEWLER</t>
  </si>
  <si>
    <t>MI0518 - JY - 315/80R22.5 DIFF JY958</t>
  </si>
  <si>
    <t>MI0519 - JY - 315/80R22.5 FRONT JY518</t>
  </si>
  <si>
    <t>MI0521 - CAP EXPANSION TANK SINO</t>
  </si>
  <si>
    <t>MI0522 - BUSH CABIN ROTATING SINO AZ1642430263</t>
  </si>
  <si>
    <t>MI0523 - DOOR STEP LEFT WG1642242103</t>
  </si>
  <si>
    <t>MI0524 - DOOR STEP RIGHT WG1642242104</t>
  </si>
  <si>
    <t>MI0525 - SHOCK UP REAR SINO METAL WG9731680031/7</t>
  </si>
  <si>
    <t>MI0526 - ENGINE MOUNTING SINO AZ9725520278</t>
  </si>
  <si>
    <t>MI0527 - MUFFLER SINO WG9727540001</t>
  </si>
  <si>
    <t>MI0528 - EXHAUST FLEXIBLE PIPE SINO WG9725540198</t>
  </si>
  <si>
    <t>MI0530 - SLAC ADJUSTER FAW 25 TEETH 3502205AA6T</t>
  </si>
  <si>
    <t>MI0531 - BRAKE SHOE 12 HOLE FAW - NEW ROUND TYPE</t>
  </si>
  <si>
    <t>MI0533 - FOG LAMP SINO LEFT WG9719720025</t>
  </si>
  <si>
    <t>MI0534 - FOG LAMP SINO RIGHT WG9719720026</t>
  </si>
  <si>
    <t>MI0535 - HANDBRAKE VALVE SINO WG900360522</t>
  </si>
  <si>
    <t>MI0536 - SLAC ADJ 25 TEETH SOUTH FAW</t>
  </si>
  <si>
    <t>MI0537 - ENGINE BRACKET SINO WG9725590569/1</t>
  </si>
  <si>
    <t>MI0538 - CLUTCH SERVO FAW - SOUTH 230042</t>
  </si>
  <si>
    <t>MI0539 - REVERSE LED LIGHT</t>
  </si>
  <si>
    <t>MI0540 - 7 PIN MALE</t>
  </si>
  <si>
    <t>MI0541 - 7 PIN FEMALE</t>
  </si>
  <si>
    <t>MI0543 - 9.00R20 UNIVERSAL TYRE</t>
  </si>
  <si>
    <t>MI0543 - MARKING LAMP LHS</t>
  </si>
  <si>
    <t>MI0544 - EXHAUST BUTTERFLY ASSY WG9725542041</t>
  </si>
  <si>
    <t>MI0544 - MARKING LAMP RHS</t>
  </si>
  <si>
    <t>MI0545 - EXHAUST CYLINDER SINO</t>
  </si>
  <si>
    <t>MI0546 - INJECTOR COUPLING WG1560080300</t>
  </si>
  <si>
    <t>MI0547 - INJECTOR COUPLING PLATE</t>
  </si>
  <si>
    <t>MI0548 - 225/45R17 TYRE PCR</t>
  </si>
  <si>
    <t>MI0549 - 265/60R18 TYRE</t>
  </si>
  <si>
    <t>MI0550 - 215/55R17 TYRE PCR</t>
  </si>
  <si>
    <t>MI0551 - P255/70R15 TYRE PCR OFFROAD</t>
  </si>
  <si>
    <t>MI0552 - 215/70R15 TYRE PCR</t>
  </si>
  <si>
    <t>MI0553 - 215/65R17 TYRE PCR</t>
  </si>
  <si>
    <t>MI0554 - CORNER PLATES</t>
  </si>
  <si>
    <t>MI0556 - 16A-OEM WATER FILTER SINO</t>
  </si>
  <si>
    <t>MI0557 - WG1642440021/2 SHOCKUP SHORT REAR SINO</t>
  </si>
  <si>
    <t>MI0558 - LA877 DS315/80R22.5 UNIVERSAL TYRE</t>
  </si>
  <si>
    <t>MI0559 - RT902 DS385/65R22.5 UNIVERSAL TYRE</t>
  </si>
  <si>
    <t>MI0560 - RT901 DS385/65R22.5 STEER TYRE</t>
  </si>
  <si>
    <t>MI0561 - CM335W WL-315/80R22.5 DIFF TYRES</t>
  </si>
  <si>
    <t>MI0563 - JY-12.00R20 UNIVERSAL JY602</t>
  </si>
  <si>
    <t>MI0568 - 195/70R14 PCR TYRE</t>
  </si>
  <si>
    <t>MI0569 - 205/65R15 PCR TYRE</t>
  </si>
  <si>
    <t>MI0570 - 225/80R17.5 TYRE TL</t>
  </si>
  <si>
    <t>MI0571 - 315/80R22.5 RS637+ DIFF TYRE</t>
  </si>
  <si>
    <t>MI0572 - TARPAULINE 15*6</t>
  </si>
  <si>
    <t>MI0573 - WG9925550182/1 FUEL FILTER SINO</t>
  </si>
  <si>
    <t>MI0574 - FAW FRONT SHOCK UP LONG</t>
  </si>
  <si>
    <t>MI0575 - 29174-GOLD BRAKE PAD</t>
  </si>
  <si>
    <t>MI0576 - 29087-GOLD BRAKE PAD</t>
  </si>
  <si>
    <t>MI0577 - 285/70R19.5 PCR TYRE</t>
  </si>
  <si>
    <t>MI0578 - 215/55R18 PCR TYRE</t>
  </si>
  <si>
    <t>MI0579 - 225/45R18 PCR TYRE</t>
  </si>
  <si>
    <t>MI0580 - P245/70R16 OFFROAD PCR TYRE</t>
  </si>
  <si>
    <t>MI0581 - 215/65R16 PCR TYRE</t>
  </si>
  <si>
    <t>MI0583 - 265/30R19 PCR TYRE</t>
  </si>
  <si>
    <t>MI0584 - 245/45R18 PCR TYRE</t>
  </si>
  <si>
    <t>MI0585 - LED LIGHT RED</t>
  </si>
  <si>
    <t>MI0586 - LED LIGHT YELLOW</t>
  </si>
  <si>
    <t>MI0587 - CARGO BELTS 9MT</t>
  </si>
  <si>
    <t>MI0588 - RL3518MA VALVE</t>
  </si>
  <si>
    <t>MI0589 - 55A OIL FILTER SINO</t>
  </si>
  <si>
    <t>MI0590 - BRAKE BONDING MACHINE</t>
  </si>
  <si>
    <t>MI0591 - 225/55R17 PCR TYRE</t>
  </si>
  <si>
    <t>MI0592 - 235/45R18 PCR TYRE</t>
  </si>
  <si>
    <t>MI0593 - 185/65R15 PCR TYRE</t>
  </si>
  <si>
    <t>MI0594 - JY - 385/55R22.5 TYRE JT560</t>
  </si>
  <si>
    <t>MI0595 - 175/70R14 PCR TYRE</t>
  </si>
  <si>
    <t>MI0596 - VG1560090007 STARTER SINO 10 TEETH</t>
  </si>
  <si>
    <t>MI0597 - 3515025-385 FOUR WAY VALVE FAW</t>
  </si>
  <si>
    <t>MI0598 - WG9725230042/2 CLUTCH SERVO SINO</t>
  </si>
  <si>
    <t>MI0599 - WG2203250003 SINO GEARBOX CONTROL VALVE</t>
  </si>
  <si>
    <t>MI0600 - 8404029.363 FAW MUD FLAP</t>
  </si>
  <si>
    <t>MI0601 - 6MM STRAIGHT CONNECTOR</t>
  </si>
  <si>
    <t>MI0602 - 8MM STRAIGHT CONNECTOR</t>
  </si>
  <si>
    <t>MI0603 - 10MM STRAIGHT CONNECTOR</t>
  </si>
  <si>
    <t>MI0604 - 12MM STRAIGHT CONNECTOR</t>
  </si>
  <si>
    <t>MI0605 - 14MM STRAIGHT CONNECTOR</t>
  </si>
  <si>
    <t>MI0606 - R10W 24V BULB</t>
  </si>
  <si>
    <t>MI0607 - R21W 24V BULB</t>
  </si>
  <si>
    <t>MI0608 - 5W 24V BULB</t>
  </si>
  <si>
    <t>MI0609 - WG9925682102 SINO STABILIZER BUSH</t>
  </si>
  <si>
    <t>MI0610 - WG1095094002 SINO SOLENOID NEW</t>
  </si>
  <si>
    <t>MI0611 - 3513801-D9800 FAW BATTERY COVER</t>
  </si>
  <si>
    <t>MI0612 - KINGPIN TRAILOR 2"</t>
  </si>
  <si>
    <t>MI0613 - 50T-19.5KG JACK</t>
  </si>
  <si>
    <t>MI0614 - WG9719410031 SINO KING PIN KITS</t>
  </si>
  <si>
    <t>MI0615 - (-) Terminal Heavy</t>
  </si>
  <si>
    <t>MI0616 - (+) Terminal Heavy</t>
  </si>
  <si>
    <t>MI0617 - 430W SOLAR PANEL - SLR</t>
  </si>
  <si>
    <t>MI0619 - 550W SOLAR PANEL - SLR</t>
  </si>
  <si>
    <t>MI0622 - RTR61 385/65R22.5 TYRE HIGHWAY</t>
  </si>
  <si>
    <t>MI0623 - RDR75 315/80R22.5 TYRE DIFF</t>
  </si>
  <si>
    <t>MI0624 - RMR61 315/80R22.5 TYRE HIGHWAY</t>
  </si>
  <si>
    <t>MI0625 - TALL TUBILAR 200AH BATTERY</t>
  </si>
  <si>
    <t>MI0626 - 300W SOLAR PANEL - SLR</t>
  </si>
  <si>
    <t>MI0627 - 3KW INVERTER - SLR</t>
  </si>
  <si>
    <t>MI0628 - 4.2KW INVERTER - SLR</t>
  </si>
  <si>
    <t>MI0629 - 6.2KW INVERTER - SLR</t>
  </si>
  <si>
    <t>MI0630 - 10.2KW INVERTER - SLR</t>
  </si>
  <si>
    <t>MI0631 - LITHIUM BATTERY 25.2V 100AH - SLR</t>
  </si>
  <si>
    <t>MI0632 - 4.8KV 100AH LITHIUM BATTERY - SLR</t>
  </si>
  <si>
    <t>MI0633 - LITHIUM BATTERY 51.2V 100AH - SLR</t>
  </si>
  <si>
    <t>MI0634 - 205/60R16 PCR TYRE</t>
  </si>
  <si>
    <t>MI0635 - 12.00R20 DIFF TYRE TTF</t>
  </si>
  <si>
    <t>MI0636 - RT906 DS315/80R22.5 HIGHWAY TYRE</t>
  </si>
  <si>
    <t>MI0637 - DSR188 DS - 8.25R20 TTF TYRE</t>
  </si>
  <si>
    <t>MI0640 - 1.5KW 24V WELION INVERTOR SLR</t>
  </si>
  <si>
    <t>MI0644 - RD951 DS315/80R22.5 DIFF TYRE</t>
  </si>
  <si>
    <t>MI0645 - TIP INJECTOR FAW</t>
  </si>
  <si>
    <t>MI0646 - 530W SOLAR PANEL - SLR</t>
  </si>
  <si>
    <t>27/Nov/99</t>
  </si>
  <si>
    <t>MI0647 - 525W SOLAR PANEL - SLR</t>
  </si>
  <si>
    <t> </t>
  </si>
  <si>
    <t>27/Dec/99</t>
  </si>
  <si>
    <t>20/Dec/99</t>
  </si>
  <si>
    <t>3/Apr/69</t>
  </si>
  <si>
    <t>.</t>
  </si>
  <si>
    <t>Inventory Quantity Summary</t>
  </si>
  <si>
    <t>For the period from 01.09.2024 to 30.09.2024</t>
  </si>
  <si>
    <t>MI0294 - 11.00R20 UNIVERSAL TYRE</t>
  </si>
  <si>
    <t>MI0621 - 175/65R14 PCR TYRE</t>
  </si>
  <si>
    <t>MI0639 - 1.6KW 12V WELION INVERTOR SLR</t>
  </si>
  <si>
    <t>MI0648 - 4KW INVERTER ITEL - SLR</t>
  </si>
  <si>
    <t>MI0649 - 6.2KW INVERTER ITEL - SLR</t>
  </si>
  <si>
    <t>MI0650 - 215/60R17 PCR TYRE</t>
  </si>
  <si>
    <t>MI0651 - 225/55R18 PCR TYRE</t>
  </si>
  <si>
    <t>MI0652 - AZ711451220 BRAKE SHOE SINO NEW 12 HOLE</t>
  </si>
  <si>
    <t>MI0653 - 60A MMPT SOLAR CONTROLLER</t>
  </si>
  <si>
    <t>MI0654 - 425W SOLAR PANEL - SLR</t>
  </si>
  <si>
    <t>MI0655 - LT265/60R18 R/T PCR PATTERN</t>
  </si>
  <si>
    <t>MI0657 - LITHIUM BATTERY 12V 100AH - SLR</t>
  </si>
  <si>
    <t>For the period from 01.10.2024 to 31.10.2024</t>
  </si>
  <si>
    <t>MI0582 - 265/35R18 PCR TYRE</t>
  </si>
  <si>
    <t>MI0656 - 10KW ITEL HYBRID INVERTER SLR</t>
  </si>
  <si>
    <t>MI0658 - LITHIUM BATTERY 14KW - SLR</t>
  </si>
  <si>
    <t>MI0659 - 185/65R14 TYRE PCR</t>
  </si>
  <si>
    <t>MI0660 - 410W SOLAR PANEL - SLR</t>
  </si>
  <si>
    <t>For the period from 01.11.2024 to 30.11.2024</t>
  </si>
  <si>
    <t>MI0276 - N70MF(65D31RMF) - battery 12V 70AH</t>
  </si>
  <si>
    <t>MI0376 - PRESSURE PLATE SINO</t>
  </si>
  <si>
    <t>MI0529 - TURBO CHARGER FAW 612601110952</t>
  </si>
  <si>
    <t>MI0658 - 51.2V 280AH LITHIUM BATTERY 14KW - SLR</t>
  </si>
  <si>
    <t>MI0662 - 205/75R17.5 TYRE PCR</t>
  </si>
  <si>
    <t>MI0663 - TUBE ONLY 12.00R20</t>
  </si>
  <si>
    <t>MI0664 - 245/45ZR19 PCR TYRE</t>
  </si>
  <si>
    <t>MI0665 - 225/35ZR19 PCR TYRE</t>
  </si>
  <si>
    <t>MI0666 - 225/35ZR20 PCR TYRE</t>
  </si>
  <si>
    <t>MI0667 - 560W LONGI SOLAR PANEL SLR LR5-72HTH</t>
  </si>
  <si>
    <t>MI0668 - N170 BATTERY</t>
  </si>
  <si>
    <t>MI0669 - 185R14C TYRE PCR</t>
  </si>
  <si>
    <t>MI0670 - P265/50R20 PCR TYRE</t>
  </si>
  <si>
    <t>MI0671 - BALL JOINT E7 SINO L/H</t>
  </si>
  <si>
    <t>MI0672 - BALL JOINT E7 SINO R/H</t>
  </si>
  <si>
    <t>MI0673 - 565W LONGI SOLAR PANEL SLR LR5-72HTH</t>
  </si>
  <si>
    <t>MI0674 - L11 RIVET</t>
  </si>
  <si>
    <t>For the period from 01.12.2024 to 31.12.2024</t>
  </si>
  <si>
    <t>MI0620 - 175/70R13 PCR TYRE</t>
  </si>
  <si>
    <t>MI0661 - BRAKE BONDING LABOUR</t>
  </si>
  <si>
    <t>MI0675 - TALL TUBILAR 220AH BATTERY</t>
  </si>
  <si>
    <t>MI0676 - N40 BATTERY PCR</t>
  </si>
  <si>
    <t>MI0677 - N50 BATTERY PCR</t>
  </si>
  <si>
    <t>MI0678 - 48V 200AH LITHIUM BATTERY</t>
  </si>
  <si>
    <t>MI0679 - 215/75R17.5 DIFF TYRE</t>
  </si>
  <si>
    <t>MI0680 - 9.50R17.5 DIFF TYRE</t>
  </si>
  <si>
    <t>MI0681 - 7.00R15LT TUBELESS HIGHWAY TYRE</t>
  </si>
  <si>
    <t>MI0682 - 225/45R19 PCR TYRE</t>
  </si>
  <si>
    <t>For the period from 01.01.2025 to 31.01.2025</t>
  </si>
  <si>
    <t>MI0214 - BPW SPRING MALE</t>
  </si>
  <si>
    <t>MI0215 - BPW SPRING FEMALE</t>
  </si>
  <si>
    <t>MI0532 - MOON LOCK 4 HOLE JSK37</t>
  </si>
  <si>
    <t>MI0683 - PISTONS SLEEVES OEM</t>
  </si>
  <si>
    <t>MI0684 - CORN ROID BEARINGS OEM</t>
  </si>
  <si>
    <t>MI0685 - ENGINE OVERALL GASKET KIT OEM</t>
  </si>
  <si>
    <t>MI0686 - MAIN BEARING OEM</t>
  </si>
  <si>
    <t>MI0687 - ENGINE PISTONS OEM</t>
  </si>
  <si>
    <t>MI0688 - RED - PV CABLE 6MM IMP</t>
  </si>
  <si>
    <t>MI0689 - BLACK - PV CABLE 6MM IMP</t>
  </si>
  <si>
    <t>MI0696 - 12Volt 1200 Solar-Hybrid Inverter Sukam</t>
  </si>
  <si>
    <t>MI0697 - 24Volt 2500 Solar-Hybrid Inverter Sukam</t>
  </si>
  <si>
    <t>For the period from 01.02.2025 to 28.02.2025</t>
  </si>
  <si>
    <t>MI0698 - 285/60R18 PCR TYRE</t>
  </si>
  <si>
    <t>For the period from 01.03.2025 to 31.03.2025</t>
  </si>
  <si>
    <t>MI0013 - 994183-24K AIRBAG BENZ</t>
  </si>
  <si>
    <t>MI0447 - 31x10.5R15 PCR TYRE</t>
  </si>
  <si>
    <t>MI0618 - SP 552626-KP AIRBAG W01-968-8393</t>
  </si>
  <si>
    <t>MI0699 - ALU-22.5 X 9 TRAILER RIM</t>
  </si>
  <si>
    <t>MI0700 - P255/55R19</t>
  </si>
  <si>
    <t>MI0701 - P255/50R19</t>
  </si>
  <si>
    <t>For the period from 01.04.2025 to 30.04.2025</t>
  </si>
  <si>
    <t>MI0509 - JY - 315/80R22.5 UNIVERSAL TYRE JY665</t>
  </si>
  <si>
    <t>MI0690 - M-10.00-20 LUG78 N16 TTF</t>
  </si>
  <si>
    <t>MI0691 - M-10.00-20 SML/SED N16 TTF</t>
  </si>
  <si>
    <t>MI0692 - M-265/70R16 WAT MRF PCR</t>
  </si>
  <si>
    <t>MI0693 - M-265/65R17 WAT MRF PCR</t>
  </si>
  <si>
    <t>MI0694 - M-265/60R18 WAT MRF PCR</t>
  </si>
  <si>
    <t>MI0695 - M-285/60R18 WHT A2 MRF PCR</t>
  </si>
  <si>
    <t>MI0700 - P255/55R19 PCR TYRE</t>
  </si>
  <si>
    <t>MI0701 - P255/50R19 PCR TYRE</t>
  </si>
  <si>
    <t>MI0702 - JY-12.00R20 DIFF TYRE JD681</t>
  </si>
  <si>
    <t>For the period from 01.05.2025 to 31.05.2025</t>
  </si>
  <si>
    <t>MI0277 - DIN80A BATTERY</t>
  </si>
  <si>
    <t>MI0607 - R21W 24V BULB SINGLE</t>
  </si>
  <si>
    <t>MI0638 - 1KW 12V WELION INVERTOR SLR</t>
  </si>
  <si>
    <t>MI0703 - 235/55R19 PCR TYRE</t>
  </si>
  <si>
    <t>MI0705 - 245/45R17 PCR TYRE</t>
  </si>
  <si>
    <t>MI0706 - MUD GAURD TRAILER</t>
  </si>
  <si>
    <t>MI0707 - WELDING RODS - 5KG</t>
  </si>
  <si>
    <t>MI0708 - ALU-22.5 X 11.75 FRONT RIM</t>
  </si>
  <si>
    <t>MI0709 - 285/70R17 TYRE M/T PCR</t>
  </si>
  <si>
    <t>MI0710 - 225/50R17 PCR TYRE</t>
  </si>
  <si>
    <t>MI0711 - TYRE LASER MACHINE</t>
  </si>
  <si>
    <t>For the period from 01.06.2025 to 30.06.2025</t>
  </si>
  <si>
    <t>MI0211 - 33118 BEARING</t>
  </si>
  <si>
    <t>MI0275 - DIN60A RMF BATTERY</t>
  </si>
  <si>
    <t>MI0296 - N120AH BATTERY</t>
  </si>
  <si>
    <t>MI0297 - 65034MF (DIN150MF) 12V 150AH BATTERY</t>
  </si>
  <si>
    <t>MI0298 - 68032MF (DIN180MF) -12V 180AH BATTERY</t>
  </si>
  <si>
    <t>MI0353 - DIAPHRAM T24</t>
  </si>
  <si>
    <t>MI0443 - DIN 12V N220AH BATTERY</t>
  </si>
  <si>
    <t>MI0676 - N40-LMF BATTERY PCR</t>
  </si>
  <si>
    <t>MI0677 - N50 LMF BATTERY PCR</t>
  </si>
  <si>
    <t>MI0706 - MUD GUARD TRAILER</t>
  </si>
  <si>
    <t>MI0712 - N90 BATTERY PCR</t>
  </si>
  <si>
    <t>MI0713 - GASKET HUP CAP</t>
  </si>
  <si>
    <t>MI0714 - HUB OIL SEAL MIS437600 PPAR</t>
  </si>
  <si>
    <t>MI0715 - NUMBER PLATE LIGHT TRAILER</t>
  </si>
  <si>
    <t>MI0716 - SHOCK - D8491-2643W HENRED TRAILER</t>
  </si>
  <si>
    <t>MI0717 - 205/70R15 PCR TYRE</t>
  </si>
  <si>
    <t>MI0718 - TUBE ONLY 10.00R20</t>
  </si>
  <si>
    <t>MI0719 - 56A FUEL FILTER FAW OEM</t>
  </si>
  <si>
    <t>MI0720 - REGULATOR ALTORNATOR SINO NEW</t>
  </si>
  <si>
    <t>MI0721 - FOG LAMP FAW LEFT</t>
  </si>
  <si>
    <t>MI0722 - FOG LAMP FAW RIGHT</t>
  </si>
  <si>
    <t>MI0723 - DOOR HANDLE W/KEY SINO LHS</t>
  </si>
  <si>
    <t>MI0724 - DOOR HANDLE W/KEY SINO RHS</t>
  </si>
  <si>
    <t>MI0725 - HEAD LAMP SINO NEW RIGHT</t>
  </si>
  <si>
    <t>MI0726 - HEAD LAMP SINO NEW LEFT</t>
  </si>
  <si>
    <t>MI0727 - 33213 BEARING</t>
  </si>
  <si>
    <t>MI0728 - WIPER MOTOR SINO</t>
  </si>
  <si>
    <t>MI0729 - FUEL FILTER HOWO NEW</t>
  </si>
  <si>
    <t>MI0730 - FUEL FILTER HOWO NEW OEM</t>
  </si>
  <si>
    <t>MI0731 - HUB BPW ECO PLUS COMPL HB002B</t>
  </si>
  <si>
    <t>MI0732 - W01M58-8619 BPW 6 HOLE AIRBAG 37941-C</t>
  </si>
  <si>
    <t>For the period from 01.07.2025 to 31.07.2025</t>
  </si>
  <si>
    <t>MI0733 - NS40-Z-LMF BATTERY PCR</t>
  </si>
  <si>
    <t>MI0734 - DIN60A LMF BATTERY</t>
  </si>
  <si>
    <t>MI0735 - N70MF(65D31LMF) - battery 12V 70AH</t>
  </si>
  <si>
    <t>MI0737 - 235/65R18 PCR TYRE</t>
  </si>
  <si>
    <t>MI0738 - SOLAR LED LIGHT 1000W</t>
  </si>
  <si>
    <t>For the period from 01.08.2025 to 31.08.2025</t>
  </si>
  <si>
    <t>MI0279 - DIN100A BATTERY 669</t>
  </si>
  <si>
    <t>MI0739 - 235/55R18 PCR TYRE</t>
  </si>
  <si>
    <t>MI0740 - TUBE ONLY 7.00R16</t>
  </si>
  <si>
    <t>MI0741 - TUBE ONLY 7.50R16</t>
  </si>
  <si>
    <t>MI0742 - TUBE ONLY 8.25R16</t>
  </si>
  <si>
    <t>MI0743 - WVA29173</t>
  </si>
  <si>
    <t>MI0744 - 12KW INVERTER - SLR</t>
  </si>
  <si>
    <t>-</t>
  </si>
  <si>
    <t>MI0047 - RL3530EA23-E BRAKE BOOSTER 24/30 TRAILER</t>
  </si>
  <si>
    <t>MI0519 - JY - 315/80R22.5 FRONT JF568</t>
  </si>
  <si>
    <t>MI0641 - 3KW- MATERIAL SLR</t>
  </si>
  <si>
    <t>MI0704 - 225/40R18 PCR TYRE</t>
  </si>
  <si>
    <t>MI0746 - GLUE FOR BRAKE LININGS 5LTS</t>
  </si>
  <si>
    <t>MI0747 - 245/40ZR19 PCR TYRE</t>
  </si>
  <si>
    <t>MI0748 - HA969 DS385/65R22.5 STEER TYRE</t>
  </si>
  <si>
    <t>MI0749 - HU 315/80R22.5 UNIVERSAL TYRE GT33</t>
  </si>
  <si>
    <t>MI0750 - HU 315/80R22.5 DIFF TYRE GD02</t>
  </si>
  <si>
    <t>MI0751 - CENTER HANGER</t>
  </si>
  <si>
    <t>MI0752 - REAR HANGER</t>
  </si>
  <si>
    <t>MI0753 - FRONT HANGER</t>
  </si>
  <si>
    <t>MI0754 - 245/40ZR18 PCR TYRE</t>
  </si>
  <si>
    <t>MI0756 - AIR COMPRESSOR SINO ASYY</t>
  </si>
  <si>
    <t>MI0769 - 6MM T CONNECTOR</t>
  </si>
  <si>
    <t>MI0774 - CHEVRON</t>
  </si>
  <si>
    <t>MI0775 - 4551 BRAKESHOE METAL/COMPLETE</t>
  </si>
  <si>
    <t>1st oct 2025 to 31 oct 2025</t>
  </si>
  <si>
    <t>MI0755 - ENGINE ASSY SINO371</t>
  </si>
  <si>
    <t>MI0757 - PVC PIPE 6MM 50MTR.</t>
  </si>
  <si>
    <t>MI0758 - PVC PIPE 8MM 50MTR.</t>
  </si>
  <si>
    <t>MI0759 - PVC PIPE 10MM 50MTR.</t>
  </si>
  <si>
    <t>MI0760 - PVC PIPE 12MM 50MTR.</t>
  </si>
  <si>
    <t>MI0761 - INJECTOR PUMP FAW</t>
  </si>
  <si>
    <t>MI0762 - INJECTOR PUMP SINO</t>
  </si>
  <si>
    <t>MI0763 - BRAKE LINING FRONT SINO WG4071450011+001/2</t>
  </si>
  <si>
    <t>MI0764 - BUSH FAW SHORT</t>
  </si>
  <si>
    <t>MI0765 - BUSH FAW LONG</t>
  </si>
  <si>
    <t>MI0766 - WATER PUMP FAW</t>
  </si>
  <si>
    <t>MI0767 - 7 CORE ELECTRICAL CABLE FAW</t>
  </si>
  <si>
    <t>MI0768 - STOP BLOCKS 30T</t>
  </si>
  <si>
    <t>MI0770 - 8MM T CONNECTOR</t>
  </si>
  <si>
    <t>MI0771 - 10MM T CONNECTOR</t>
  </si>
  <si>
    <t>MI0772 - 12MM T CONNECTOR</t>
  </si>
  <si>
    <t>MI0773 - ODO METER SINO371</t>
  </si>
  <si>
    <t>Journal Entries</t>
  </si>
  <si>
    <t>AALMAX</t>
  </si>
  <si>
    <t>AIRBAGS</t>
  </si>
  <si>
    <t>ALLMAX</t>
  </si>
  <si>
    <t>AOSEN</t>
  </si>
  <si>
    <t>AUTOMAN</t>
  </si>
  <si>
    <t>SPARES</t>
  </si>
  <si>
    <t>BATTERY</t>
  </si>
  <si>
    <t>GWI</t>
  </si>
  <si>
    <t>HAOHAU</t>
  </si>
  <si>
    <t>JINYU</t>
  </si>
  <si>
    <t>LTR</t>
  </si>
  <si>
    <t>MRF</t>
  </si>
  <si>
    <t>Not in Avg Sheet</t>
  </si>
  <si>
    <t>PCR</t>
  </si>
  <si>
    <t>MI0372 - WG9716570002 ACCELATOR CABLE SINO</t>
  </si>
  <si>
    <t>MI0385 - APU FAW ASSY</t>
  </si>
  <si>
    <t>RALSON</t>
  </si>
  <si>
    <t>RIM</t>
  </si>
  <si>
    <t>SOLAR</t>
  </si>
  <si>
    <t>MI0421 - MUD FLAP DIFF SINO 371 WG9719950130</t>
  </si>
  <si>
    <t>MI0707 - 3.2MM WELDING RODS - 5KG</t>
  </si>
  <si>
    <t>MI0729 - 1000422384 FUEL FILTER HOWO NX400</t>
  </si>
  <si>
    <t>MI0730 - OEM - 1000422384 FUEL FILTER HOWO NX400</t>
  </si>
  <si>
    <t>TBR</t>
  </si>
  <si>
    <t>MI0767 - 15 CORE ELECTRICAL CABLE FAW</t>
  </si>
  <si>
    <t>MI0777 - BOGGIE ASSY ROCKER BOX AFRIT</t>
  </si>
  <si>
    <t>MI0778 - OIL FILTER CX0708</t>
  </si>
  <si>
    <t>MI0779 - FUEL FILTER FF5327</t>
  </si>
  <si>
    <t>MI0781 - DRUM FAW SA 3502571D01A</t>
  </si>
  <si>
    <t>MI0130 - CLUTCH FAN FAW380</t>
  </si>
  <si>
    <t>MI0264 - CARGO BELT 9M WHITE</t>
  </si>
  <si>
    <t>MI0272 - 11R22.5 TYRE UNIVERSAL</t>
  </si>
  <si>
    <t>MI0275 - 12R22.5 TYRE</t>
  </si>
  <si>
    <t>MI0297 - N150LMF 12V (160G51MF) BATTERY</t>
  </si>
  <si>
    <t>MI0298 - N180LMF 12V BATTERY</t>
  </si>
  <si>
    <t>MI0328 - 15W40 ENGINE OIL 20LTR</t>
  </si>
  <si>
    <t>MI0450 - BPW STUD NUT AND BOLT NURSON</t>
  </si>
  <si>
    <t>MI0776 - ENGINE PISTON RINGS SET SINO</t>
  </si>
  <si>
    <t>MI0779 - FF5327 FUEL FILTER SINO 7 TON</t>
  </si>
  <si>
    <t>MI0782 - JY - 11R22.5 FRONT JF568</t>
  </si>
  <si>
    <t>MI0783 - JY - 11R22.5 UNIVERSAL TYRE JY601</t>
  </si>
  <si>
    <t>MI0784 - OIL FILTER SINO NX400</t>
  </si>
  <si>
    <t>MI0785 - TARPAULIN 9 X 9 MTR 650 GSM</t>
  </si>
  <si>
    <t>MI0786 - SHOCKUP FAW 2905010-D994</t>
  </si>
  <si>
    <t>MI0787 - DRAG LINK SINO 10T</t>
  </si>
  <si>
    <t>MI0788 - BALL JOINT RHS SINO 10T</t>
  </si>
  <si>
    <t>MI0789 - 5560676 FUEL FILTER SHACMAN X3000</t>
  </si>
  <si>
    <t>MI0790 - 5560438 WATER SEPERATOR SHACMAN X3000</t>
  </si>
  <si>
    <t>MI0791 - AIR FILTER K3052</t>
  </si>
  <si>
    <t>MI0792 - K3050 AIR FILTER SHACMAN</t>
  </si>
  <si>
    <t>MI0793 - SUZY REDUCER CONNECTOR 16x22</t>
  </si>
  <si>
    <t>MI0794 - SP 554737-K22 AIRBAG BENZ</t>
  </si>
  <si>
    <t>MI0795 - JY - 315/80R22.5 FRONT JF523</t>
  </si>
  <si>
    <t>MI0796 - JY - 315/80R22.5 TRAILER JA906</t>
  </si>
  <si>
    <t>MI0797 - 225/40R19 PCR TYRE</t>
  </si>
  <si>
    <t>MI00117 - Z SPRING BPW</t>
  </si>
  <si>
    <t>MI0745 - 40FT CONTAINER HC</t>
  </si>
  <si>
    <t>MI0780 - 15W40 OIL DIESEL 5LTR</t>
  </si>
  <si>
    <t>MI0802 - TRAILER LIGHT ASSY 3in1</t>
  </si>
  <si>
    <t>MI0839 - OIL FILTER SHACMAN LF9031</t>
  </si>
  <si>
    <t>MI0840 - FUEL FILTER SHACMAN FS1216</t>
  </si>
  <si>
    <t>MI0842 - FUEL FILTER FOTON FF266</t>
  </si>
  <si>
    <t>MI0843 - OIL FILTER FOTON LF17559</t>
  </si>
  <si>
    <t>MI0844 - TUBE ONLY 8.25 R20</t>
  </si>
  <si>
    <t>MI0845 - FUEL FILTER SHACMAN 5560436</t>
  </si>
  <si>
    <t>MI0846 - DIN230 12V BATTERY</t>
  </si>
  <si>
    <t>MI0847 - DIN150MF 12V 65034MF BATTERY</t>
  </si>
  <si>
    <t>MI0848 - DIN180MF 12V 68032MF BATTERY</t>
  </si>
  <si>
    <t>MI0849 - 215R15C PCR TYRE</t>
  </si>
  <si>
    <t>MI0850 - 225/60R17 PCR TYRE</t>
  </si>
  <si>
    <t>MI0851 - 245/40ZR17 XL PCR TYRE</t>
  </si>
  <si>
    <t>MI0852 - P265/70R17 PCR TYRE</t>
  </si>
  <si>
    <t>CAT</t>
  </si>
  <si>
    <t>ITEMS</t>
  </si>
  <si>
    <t>AVERAGE</t>
  </si>
  <si>
    <t>JAN</t>
  </si>
  <si>
    <t>MI0006 - WVA29174</t>
  </si>
  <si>
    <t>MI0007 - WVA29087-GOLD</t>
  </si>
  <si>
    <t>MI0012 - 999780-K-PP AIRBAG FREIGHTLINER</t>
  </si>
  <si>
    <t>MI0014 - 994757-02K AIRBAG BENZ</t>
  </si>
  <si>
    <t>MI0015 - 346418K AIRBAG VOLVO N/M</t>
  </si>
  <si>
    <t>MI0016 - 6356418-K AIRBAG VOLVO N/M</t>
  </si>
  <si>
    <t>MI0017 - E10.7803.C AIRBAG VOLVO N/M</t>
  </si>
  <si>
    <t>MI0020 - E500HD129</t>
  </si>
  <si>
    <t>MI0022 - HEAD LAMP VOLVO RH</t>
  </si>
  <si>
    <t>MI0023 - AIR CLEANER ATEGO</t>
  </si>
  <si>
    <t>MI0024 - FILTER BYPSS 477556</t>
  </si>
  <si>
    <t>MI0025 - FILTER 20430751 DIESEL</t>
  </si>
  <si>
    <t>MI0026 - FILTER 466634 OIL</t>
  </si>
  <si>
    <t>MI0030 - RL3530AM55 AIR DRIER SCA 124</t>
  </si>
  <si>
    <t>MI0031 - 1519631 SHOCK UP SCANIA</t>
  </si>
  <si>
    <t>MI0032 - 1628103 SHOCK UP VOLVO</t>
  </si>
  <si>
    <t>MI0033 - 20374546 SHOCK UP VOLVO</t>
  </si>
  <si>
    <t>MI0034 - TURBO CHARGER SCA R EURO 3</t>
  </si>
  <si>
    <t>MI0036 - 1353072 WATER PUMP SCA 124</t>
  </si>
  <si>
    <t>MI0037 - 43410012500 PRESSURE LIMITING VALVE</t>
  </si>
  <si>
    <t>MI0038 - 759331510 BELT TENSIONER BENZ</t>
  </si>
  <si>
    <t>MI0039 - MFJ FFJ COUPLING</t>
  </si>
  <si>
    <t>MI0040 - 4729000530 SOLONOID VALVE</t>
  </si>
  <si>
    <t>MI0041 - 1235571 CROSS JOINT DAF</t>
  </si>
  <si>
    <t>MI0042 - INDICATOR LIGHT SCANIA</t>
  </si>
  <si>
    <t>MI0044 - TURNTABLE 1100MM</t>
  </si>
  <si>
    <t>MI0046 - 1423017 DOOR HANDLE LH SCANIA</t>
  </si>
  <si>
    <t>MI0050 - STR2352 STARTER MOTOR SCA 124</t>
  </si>
  <si>
    <t>MI0051 - 21225115 BRAKE DISC ROR SMALL</t>
  </si>
  <si>
    <t>MI0058 - 29087-PREMIUM BRAKE PAD</t>
  </si>
  <si>
    <t>MI0062 - U BOLT HOWO</t>
  </si>
  <si>
    <t>MI0063 - W01-358-6226</t>
  </si>
  <si>
    <t>MI0071 - 1858884</t>
  </si>
  <si>
    <t>MI0072 - 8PK2020 / 04.19.077 V BELT SCA P380 BELT TENSION</t>
  </si>
  <si>
    <t>MI0074 - 1448933 Oil Cooler</t>
  </si>
  <si>
    <t>MI0075 - 1795526 Oil Cooler Cover</t>
  </si>
  <si>
    <t>MI0076 - OIL COOLER GASKET P380</t>
  </si>
  <si>
    <t>MI0077 - COMPRESSOR GASKET P380</t>
  </si>
  <si>
    <t>MI0078 - P50 CROSS JOINT</t>
  </si>
  <si>
    <t>MI0079 - WATER SEPERATOR FILTER WITH HOUSING</t>
  </si>
  <si>
    <t>MI0080 - BPW NUT &amp; BOLT</t>
  </si>
  <si>
    <t>MI0090 - T300 AIR DRIER FILTER</t>
  </si>
  <si>
    <t>MI0100 - PRESSURE PLATE BENZ ATEGO</t>
  </si>
  <si>
    <t>MI0101 - CLUTCH PLATE BENZ ATEGO</t>
  </si>
  <si>
    <t>MI0113 - BRAKE PAD VOLVO SMALL</t>
  </si>
  <si>
    <t>MI0116 - TRAILER TOWING PIN</t>
  </si>
  <si>
    <t>MI0123 - NUT BOLT FOR TURNTABLE</t>
  </si>
  <si>
    <t>MI0134 - VALVE FOR ATEGO</t>
  </si>
  <si>
    <t>MI0135 - WVA29171</t>
  </si>
  <si>
    <t>MI0140 - 1878056732</t>
  </si>
  <si>
    <t>AIRBAG</t>
  </si>
  <si>
    <t>MI0145 - WVA29124</t>
  </si>
  <si>
    <t>MI0146 - 1379168</t>
  </si>
  <si>
    <t>MI0147 - 1336882</t>
  </si>
  <si>
    <t>MI0148 - 1469287</t>
  </si>
  <si>
    <t>MI0150 - 1331770</t>
  </si>
  <si>
    <t>MI0152 - 1469288</t>
  </si>
  <si>
    <t>MI0153 - E451L</t>
  </si>
  <si>
    <t>MI0157 - 30X32 WHEEL SPANNER</t>
  </si>
  <si>
    <t>MI0160 - H7090WK30</t>
  </si>
  <si>
    <t>MI0161 - 1878085741 CLUTCH PLATE IVECO</t>
  </si>
  <si>
    <t>MI0164 - 21834205 AIR CLEANER</t>
  </si>
  <si>
    <t>MI0166 - E68KPD73</t>
  </si>
  <si>
    <t>MI0172 - W010950121 DIFF AIRBAG IVECO</t>
  </si>
  <si>
    <t>MI0173 - 28518 / 500055248 TERIOUS AIRBAG IVECO</t>
  </si>
  <si>
    <t>MI0175 - 3191767</t>
  </si>
  <si>
    <t>MI0176 - 033488001</t>
  </si>
  <si>
    <t>MI0177 - 033488502</t>
  </si>
  <si>
    <t>MI0178 - 110012300</t>
  </si>
  <si>
    <t>MI0180 - E123H0194</t>
  </si>
  <si>
    <t>MI0182 - 20513037</t>
  </si>
  <si>
    <t>MI0189 - 1927829 CLUTCH MASTER CYLINDER R420</t>
  </si>
  <si>
    <t>MI0190 - 1754943</t>
  </si>
  <si>
    <t>MI0192 - 1503113</t>
  </si>
  <si>
    <t>MI0194 - E10H02</t>
  </si>
  <si>
    <t>MI0196 - 4124420002</t>
  </si>
  <si>
    <t>MI0197 - 3979764</t>
  </si>
  <si>
    <t>MI0198 - 1676576</t>
  </si>
  <si>
    <t>MI0199 - 1395485</t>
  </si>
  <si>
    <t>MI0200 - 1425157</t>
  </si>
  <si>
    <t>MI0201 - 1443114 EYE</t>
  </si>
  <si>
    <t>MI0203 - 103599301</t>
  </si>
  <si>
    <t>MI0204 - 3979980</t>
  </si>
  <si>
    <t>MI0205 - 8149855</t>
  </si>
  <si>
    <t>MI0206 - 20487079</t>
  </si>
  <si>
    <t>MI0207 - 1343278</t>
  </si>
  <si>
    <t>MI0211 - 385/65R22.5 FRONT TYRE</t>
  </si>
  <si>
    <t>MI0212 - 385/65 R22.5 4 LINE TYRE</t>
  </si>
  <si>
    <t>MI0223 - W01M588473 AIRBAG</t>
  </si>
  <si>
    <t>MI0227 - 1726247 AIRBAG</t>
  </si>
  <si>
    <t>MI0230 - 1457710 STEERING PUMP</t>
  </si>
  <si>
    <t>MI0232 - 2224045 WATER PUMP</t>
  </si>
  <si>
    <t>MI0234 - E52KPD36 FUEL FILTER BENZ</t>
  </si>
  <si>
    <t>MI0235 - 3198849 CABIN SHOCK UP REAE VOLVO</t>
  </si>
  <si>
    <t>MI0238 - 2005370 DOOR HANDLE RH</t>
  </si>
  <si>
    <t>MI0239 - 2197390 BELT TENSIONER G440</t>
  </si>
  <si>
    <t>MI0241 - 2022275 OIL FILTER LONG G440</t>
  </si>
  <si>
    <t>MI0242 - 1536304 SOLENOID VALVE</t>
  </si>
  <si>
    <t>MI0249 - 4127049382 / Q85 COM R/KIT</t>
  </si>
  <si>
    <t>MI0252 - Q75 COMPRESSOR PISTON RING</t>
  </si>
  <si>
    <t>MI0262 - 945453-C CABIN AIRBAG RENAULT</t>
  </si>
  <si>
    <t>MI0263 - 20393063 DRAG LINK VOLVO</t>
  </si>
  <si>
    <t>MI0268 - 20393337 APU VOLVO OM</t>
  </si>
  <si>
    <t>MI0269 - 20466522 APU VOLVO N/M</t>
  </si>
  <si>
    <t>MI0275 - 1324883 CLUTCH PLATE SCANIA</t>
  </si>
  <si>
    <t>MI0275 - CLUTCH PLATE FREIGHT</t>
  </si>
  <si>
    <t>MI0279 - 21153968 BELT TENSIONER</t>
  </si>
  <si>
    <t>MI0280 - BATTERY 696 / 180A</t>
  </si>
  <si>
    <t>MI0283 - 1402272 DISC SCANIA</t>
  </si>
  <si>
    <t>MI0285 - M24X200 PIN</t>
  </si>
  <si>
    <t>MI0305 - 20710008 BALL JOINT</t>
  </si>
  <si>
    <t>MI0308 - 2063357 APU SCANIA</t>
  </si>
  <si>
    <t>MI0315 - JY - 385/65R22.5 TRAILER JT570</t>
  </si>
  <si>
    <t>MI0317 - BRAKE SHOE REPAIR KIT BPW</t>
  </si>
  <si>
    <t>MI0352 - U BOLT HEND 22X60X420</t>
  </si>
  <si>
    <t>MI0354 - DIAPHRAM T30</t>
  </si>
  <si>
    <t>MI0355 - FUEL FILTER FOTON WECHAI</t>
  </si>
  <si>
    <t>MI0362 - TYRE FITTING CHARGES</t>
  </si>
  <si>
    <t>MI0369 - BRAKE LINING REMOVING MACHINE</t>
  </si>
  <si>
    <t>MI0375 - RADIATOR FAW</t>
  </si>
  <si>
    <t>MI0414 - WG9719530277 RADIATOR SINO</t>
  </si>
  <si>
    <t>MI0555 - BEACON LIGHTS</t>
  </si>
  <si>
    <t>SUSPEND</t>
  </si>
  <si>
    <t>MI0562 - AS678W WL-315/80R22.5 FRONT TYRES</t>
  </si>
  <si>
    <t>MI0716 - SHOCK UP HENRED TRAILER</t>
  </si>
  <si>
    <t>DRUM</t>
  </si>
  <si>
    <t>MI0789 - FUEL FILTER 5560676 SINO10T</t>
  </si>
  <si>
    <t>MI0790 - WATER SEPERATOR 5560438 SINO10T</t>
  </si>
  <si>
    <t>MI0791 - AIR FILTER SHACMAN X3000</t>
  </si>
  <si>
    <t>MI0792 - AIR FILTER SHACMAN</t>
  </si>
  <si>
    <t>MI0798 - FOOT BRAKE VLAVE 35140042190/3514010-Q851W</t>
  </si>
  <si>
    <t>MI0799 - Clutch Servo WG9725230051</t>
  </si>
  <si>
    <t>MI0800 - Bell housing AZ1500010012</t>
  </si>
  <si>
    <t>MI0801 - FUEL PUMP FAW380</t>
  </si>
  <si>
    <t>MI0803 - CYLINDER HEAD HOWO 161560040058</t>
  </si>
  <si>
    <t>MI0804 - IGNITION SWITCH WG9725580090</t>
  </si>
  <si>
    <t>MI0805 - GEAR BOX MOUNTING WG9725592131</t>
  </si>
  <si>
    <t>MI0806 - COMPRESSOR '612600130777 FAW</t>
  </si>
  <si>
    <t>MI0807 - FUEL PUMP BRACKET VG1500080174</t>
  </si>
  <si>
    <t>MI0808 - CABIN JACK 5001170-Q204 FAW</t>
  </si>
  <si>
    <t>MI0809 - Engine stop cylinder WG9100570014</t>
  </si>
  <si>
    <t>MI0810 - KING PIN SET Q/QGW001-2011 FAW</t>
  </si>
  <si>
    <t>MI0811 - WHEEL STUD AND NUT SINO 371 FRONT</t>
  </si>
  <si>
    <t>MI0812 - WHEEL STUD FAW380 FRONT WITH NUT</t>
  </si>
  <si>
    <t>MI0813 - WHEEL STUD FAW380 REAR WITH NUT</t>
  </si>
  <si>
    <t>MI0814 - WHEEL STUD NX400 FRONT WITH NUT</t>
  </si>
  <si>
    <t>MI0815 - WHEEL STUD NX400 REAR WITH NUT</t>
  </si>
  <si>
    <t>MI0816 - WHEEL STUD FAW JH6 FRONT WITH NUT</t>
  </si>
  <si>
    <t>MI0817 - WHEEL STUD FAW JH6 REAR WITH NUT</t>
  </si>
  <si>
    <t>MI0818 - Engine mounting WG977059100 SMALL</t>
  </si>
  <si>
    <t>MI0819 - Stabiliser bush WG9925682107</t>
  </si>
  <si>
    <t>MI0820 - NEUTRAL SENSOR WG2209280022</t>
  </si>
  <si>
    <t>MI0821 - Steering column AZ9725478050</t>
  </si>
  <si>
    <t>MI0822 - Flywheel Assy AZ1560020567</t>
  </si>
  <si>
    <t>MI0823 - TURBO CHARGER ASSY X3000 SHACMAN</t>
  </si>
  <si>
    <t>MI0824 - SINO Crankshaft 161560020029</t>
  </si>
  <si>
    <t>MI0825 - STEERING BOX LA403/N223010050207L/3411010-Q724*C*000</t>
  </si>
  <si>
    <t>MI0826 - Steering box with big shaft WG9925477132</t>
  </si>
  <si>
    <t>MI0827 - BCU UNIT WG9716582011/1 SINO</t>
  </si>
  <si>
    <t>MI0828 - ALTERNATOR TYPE-JFZ2716D-VPP/2300803460</t>
  </si>
  <si>
    <t>MI0829 - Diff wheel hub AZ117339177</t>
  </si>
  <si>
    <t>MI0830 - COMBINATION SWITCH WG9730583118/1</t>
  </si>
  <si>
    <t>MI0831 - AIR PRESSURE SENSOR WG9727710002</t>
  </si>
  <si>
    <t>MI0832 - SPEEDOMETER SENSOR WC-2209280010/1</t>
  </si>
  <si>
    <t>MI0833 - WATER TEMPERATURE SENSOR WG1500090061</t>
  </si>
  <si>
    <t>MI0834 - battery Switch 4 holes</t>
  </si>
  <si>
    <t>MI0835 - battery Switch 2 holes wg9100760100</t>
  </si>
  <si>
    <t>MI0836 - 500 GSM TARPAULIN 16 X 9 MTR BLUE</t>
  </si>
  <si>
    <t>MI0837 - 070.656 WEWLER NUT AND BOLT ONLY</t>
  </si>
  <si>
    <t>MI0838 - 2.5MM WELDING RODS - 5KG</t>
  </si>
  <si>
    <t>TBR 230PC HC</t>
  </si>
  <si>
    <t>Updated 0n</t>
  </si>
  <si>
    <t>Procurement</t>
  </si>
  <si>
    <t>Management</t>
  </si>
  <si>
    <t>FEB</t>
  </si>
  <si>
    <t>MAR</t>
  </si>
  <si>
    <t>APR</t>
  </si>
  <si>
    <t>MAY</t>
  </si>
  <si>
    <t>JUNE</t>
  </si>
  <si>
    <t>S.No</t>
  </si>
  <si>
    <t>Part No. / Description</t>
  </si>
  <si>
    <t>Opening Stock</t>
  </si>
  <si>
    <t>Avg Con</t>
  </si>
  <si>
    <t>INFLOW TOTAL</t>
  </si>
  <si>
    <t>OB</t>
  </si>
  <si>
    <t>Inflow</t>
  </si>
  <si>
    <t>Actual sale</t>
  </si>
  <si>
    <t>Closing Stock</t>
  </si>
  <si>
    <t>Stk (in Months)</t>
  </si>
  <si>
    <t>Min Stk (In Months)</t>
  </si>
  <si>
    <t>Max Stk (In Months)</t>
  </si>
  <si>
    <t>Requirement (In Months)</t>
  </si>
  <si>
    <t>Requirements (Qty)</t>
  </si>
  <si>
    <t>FINAL QTY</t>
  </si>
  <si>
    <t>RS PRICE</t>
  </si>
  <si>
    <t>RB PRICE</t>
  </si>
  <si>
    <t>FDK PRICE</t>
  </si>
  <si>
    <t>TRSN PRICE</t>
  </si>
  <si>
    <t>ROADSHINE</t>
  </si>
  <si>
    <t>FEDRIK</t>
  </si>
  <si>
    <t>THREE A</t>
  </si>
  <si>
    <t>ROYALBLACK</t>
  </si>
  <si>
    <t>REMARKS</t>
  </si>
  <si>
    <t>RS EX-635/25 2HC</t>
  </si>
  <si>
    <t>RS EX-644/25 2HC</t>
  </si>
  <si>
    <t>RS 2HC EX-689 WITH tent belts</t>
  </si>
  <si>
    <t>RS 2HC EX-672 WTH SPARES</t>
  </si>
  <si>
    <t>B - FDK CAX-1109 4HC WtH RB PCR</t>
  </si>
  <si>
    <t>RS EX-714/25 2HC WITH PCR</t>
  </si>
  <si>
    <t>RB 2HC JT5001C WITH PCR</t>
  </si>
  <si>
    <t>RS EX-726 1HC  WITH SPARES</t>
  </si>
  <si>
    <t>RS EX-741/25 3HC WITH PCR</t>
  </si>
  <si>
    <t xml:space="preserve">FDK 3HC CAX-1017 + RODS </t>
  </si>
  <si>
    <t>TRANSTON T25I801 1HC</t>
  </si>
  <si>
    <t>RS EX-701/25 3HC  with spare in1</t>
  </si>
  <si>
    <t>RB JT5001A 3HC PCR</t>
  </si>
  <si>
    <t>RS EX-750/25 2HC WITH LINING</t>
  </si>
  <si>
    <t>TS T25I811 4HC WITH RODS</t>
  </si>
  <si>
    <t>FDK CAX-1216 2HC WIT RODS</t>
  </si>
  <si>
    <t>RB  T5112A 5HC WITH PCR</t>
  </si>
  <si>
    <t>RS 1HC EX-036/26 WITH CARGO BELTS</t>
  </si>
  <si>
    <t>RS 2HC EX-022/26 WITH SPARE</t>
  </si>
  <si>
    <t>FDK 4HC CAX-W-113 WITH RODS</t>
  </si>
  <si>
    <t>RB 1 HC 0114A WITH PCR</t>
  </si>
  <si>
    <t>RB 1 HC 0114B WITH PCR</t>
  </si>
  <si>
    <t>RS 2HC EX-035/26 WIT TARPULIN</t>
  </si>
  <si>
    <t>RB DEC ORDER</t>
  </si>
  <si>
    <t>RS BALANCE DEC ORDER</t>
  </si>
  <si>
    <t>FDK BALANCE ORDER</t>
  </si>
  <si>
    <t>RS JAN ORDER</t>
  </si>
  <si>
    <t>RB JAN ORDER</t>
  </si>
  <si>
    <t>RS602 - RS600 -FA808</t>
  </si>
  <si>
    <t>RS612 - RD801 -FD758</t>
  </si>
  <si>
    <t>FA626 - RS631+</t>
  </si>
  <si>
    <t>RS620 - RS201</t>
  </si>
  <si>
    <t>RS PRO</t>
  </si>
  <si>
    <t>ROADSHINE PRO</t>
  </si>
  <si>
    <t>RS201</t>
  </si>
  <si>
    <t>RS637</t>
  </si>
  <si>
    <t>ROYAL BLACK / FEDRIK</t>
  </si>
  <si>
    <t>WE NEED IN MAXZEZ, NEED BETTER THEN SAFERUN // 100PC 3 BLOCK PATTERN</t>
  </si>
  <si>
    <t>100PC GET FROM LOWER QUOTE</t>
  </si>
  <si>
    <t>CHECK WITH RS / RB / TS / FDR</t>
  </si>
  <si>
    <t>CHECK PRICE WITH RB</t>
  </si>
  <si>
    <t>TTF</t>
  </si>
  <si>
    <t>MI0280 - 10.00R20 DIFF</t>
  </si>
  <si>
    <t>50PC GET FROM LOWER QUOTE</t>
  </si>
  <si>
    <t>RS602</t>
  </si>
  <si>
    <t>GET LOWER PRICE</t>
  </si>
  <si>
    <t>UNIVERSAL</t>
  </si>
  <si>
    <t xml:space="preserve">NEXT TIME 18 PLY... </t>
  </si>
  <si>
    <t>RS602    TTF</t>
  </si>
  <si>
    <t>29.5R25</t>
  </si>
  <si>
    <t>14.00-25 TTF</t>
  </si>
  <si>
    <t>PROCESS TIME (Check, Prepare Inquiry)</t>
  </si>
  <si>
    <t>PRODUCTION</t>
  </si>
  <si>
    <t>TRANSIT china to DSM Port</t>
  </si>
  <si>
    <t>CTR</t>
  </si>
  <si>
    <t>ROAD TRANSPORT, DSM port to LSK</t>
  </si>
  <si>
    <t>TOTAL</t>
  </si>
  <si>
    <t>MONTHS</t>
  </si>
  <si>
    <t>LTR 700PC HC</t>
  </si>
  <si>
    <t>JY 4HC JY2513-2601 RODS PADS RIMS</t>
  </si>
  <si>
    <t>universal</t>
  </si>
  <si>
    <t>HIGHWAY</t>
  </si>
  <si>
    <t>rs / rb</t>
  </si>
  <si>
    <t>US$65.00</t>
  </si>
  <si>
    <t>universal TTF</t>
  </si>
  <si>
    <t>fdk</t>
  </si>
  <si>
    <t>US$58.00</t>
  </si>
  <si>
    <t>roadshine / fedrik / rb</t>
  </si>
  <si>
    <t>US$52.00</t>
  </si>
  <si>
    <t>rs</t>
  </si>
  <si>
    <t>UNIversal TTF</t>
  </si>
  <si>
    <t>fdr</t>
  </si>
  <si>
    <t>US$71.00</t>
  </si>
  <si>
    <t>US$60.00</t>
  </si>
  <si>
    <t>US$79.00</t>
  </si>
  <si>
    <t>DIFF</t>
  </si>
  <si>
    <t>Pads</t>
  </si>
  <si>
    <t>200 extra box mahant</t>
  </si>
  <si>
    <t>WVA 29228</t>
  </si>
  <si>
    <t>TUBE</t>
  </si>
  <si>
    <t>CONTAINER</t>
  </si>
  <si>
    <t>PROCESS TIME</t>
  </si>
  <si>
    <t>TRANSIT</t>
  </si>
  <si>
    <t>ROAD TRANSPORT</t>
  </si>
  <si>
    <t>LTR  + 1 TYRE</t>
  </si>
  <si>
    <t>PCR + PCR</t>
  </si>
  <si>
    <t>PCR - DOUBLE</t>
  </si>
  <si>
    <t>ZIGZAG</t>
  </si>
  <si>
    <t xml:space="preserve">A/T </t>
  </si>
  <si>
    <t>A/T</t>
  </si>
  <si>
    <t>LOW</t>
  </si>
  <si>
    <t>M/T</t>
  </si>
  <si>
    <t>R/T</t>
  </si>
  <si>
    <t>P275/65R17 A/T</t>
  </si>
  <si>
    <t>P265/75R16</t>
  </si>
  <si>
    <t>NEW</t>
  </si>
  <si>
    <t>225/40R19</t>
  </si>
  <si>
    <t>275/55R20</t>
  </si>
  <si>
    <t>285/75R16 M/T</t>
  </si>
  <si>
    <t>195/70R15C</t>
  </si>
  <si>
    <t>215/70R15C</t>
  </si>
  <si>
    <t>235/45ZR17 X</t>
  </si>
  <si>
    <t>245/35ZR19 XL</t>
  </si>
  <si>
    <t>245/45ZR20 XL</t>
  </si>
  <si>
    <t>255/35ZR18 XL</t>
  </si>
  <si>
    <t>255/45ZR20 XL</t>
  </si>
  <si>
    <t>275/40ZR20 XL</t>
  </si>
  <si>
    <t>275/40ZR22 XL</t>
  </si>
  <si>
    <t>295/40ZR21 XL</t>
  </si>
  <si>
    <t>285/75R18 M/T OWL 4X4</t>
  </si>
  <si>
    <t>235/45r19 need to add 40pcs</t>
  </si>
  <si>
    <t>FCL</t>
  </si>
  <si>
    <t>Details</t>
  </si>
  <si>
    <t>Days</t>
  </si>
  <si>
    <t>Processing Time</t>
  </si>
  <si>
    <t>Production Time</t>
  </si>
  <si>
    <t>Transit Time</t>
  </si>
  <si>
    <t>Clearance</t>
  </si>
  <si>
    <t>205/65R15</t>
  </si>
  <si>
    <t>JINYU TYRES</t>
  </si>
  <si>
    <t>|</t>
  </si>
  <si>
    <t>RFQ</t>
  </si>
  <si>
    <t>price</t>
  </si>
  <si>
    <t>JY2512 - B WIT RODS 2HC</t>
  </si>
  <si>
    <t>JY2512 - A WIT RIM 1HC</t>
  </si>
  <si>
    <t>JY2512 - C WITH LINING 1HC</t>
  </si>
  <si>
    <t>DS 1HC 2507056C-AO WITH ROD</t>
  </si>
  <si>
    <t>JY2511 ROD 1HC</t>
  </si>
  <si>
    <t>Nov order BAL 2513</t>
  </si>
  <si>
    <t>8HC  FEB LOADING</t>
  </si>
  <si>
    <t>2601 DEC ORDER</t>
  </si>
  <si>
    <t>2602 JAN ORDER</t>
  </si>
  <si>
    <t>rim PENDING ORDER</t>
  </si>
  <si>
    <t>RODS</t>
  </si>
  <si>
    <t>JY958</t>
  </si>
  <si>
    <t>JY711</t>
  </si>
  <si>
    <t>JY665</t>
  </si>
  <si>
    <t>JY602</t>
  </si>
  <si>
    <t>JY601</t>
  </si>
  <si>
    <t>JY598</t>
  </si>
  <si>
    <t>JF568</t>
  </si>
  <si>
    <t>JY566</t>
  </si>
  <si>
    <t>JT560</t>
  </si>
  <si>
    <t>JF523</t>
  </si>
  <si>
    <t>JD681</t>
  </si>
  <si>
    <t>JA906</t>
  </si>
  <si>
    <t>JT570</t>
  </si>
  <si>
    <t>Total</t>
  </si>
  <si>
    <t>11R22.5 HIGHWAY PATTERN</t>
  </si>
  <si>
    <t>LTR SIZES</t>
  </si>
  <si>
    <t>4HC</t>
  </si>
  <si>
    <t>2 HC ORDER</t>
  </si>
  <si>
    <t>SOUTH GOODS 30 DAYS LEAD TIME</t>
  </si>
  <si>
    <t>inflow</t>
  </si>
  <si>
    <t>Requirements</t>
  </si>
  <si>
    <t>remarks</t>
  </si>
  <si>
    <t>jan price</t>
  </si>
  <si>
    <t>DEC PRICE</t>
  </si>
  <si>
    <t>nov price</t>
  </si>
  <si>
    <t>OCT RAND PRICE</t>
  </si>
  <si>
    <t>Price rand sep order</t>
  </si>
  <si>
    <t>weight</t>
  </si>
  <si>
    <t>weight per pcs kgs</t>
  </si>
  <si>
    <t>BSH0048</t>
  </si>
  <si>
    <t>100 PCS IN A BOX (10 KG)=400KG</t>
  </si>
  <si>
    <t>BSH0047</t>
  </si>
  <si>
    <t>50 PCS IN ABOX (20 KG )=600 KG</t>
  </si>
  <si>
    <t>BNW0018</t>
  </si>
  <si>
    <t>100 PCS IN BOX (14 KG)=140 KG</t>
  </si>
  <si>
    <t>B0078</t>
  </si>
  <si>
    <t>80 PCS IN BOX (29KG)=377 KG</t>
  </si>
  <si>
    <t>BSH0017</t>
  </si>
  <si>
    <t>32 PCS IN A BOX(23KG)=230KG</t>
  </si>
  <si>
    <t>IMP</t>
  </si>
  <si>
    <t>10 PCS IN BOX(29KG)=725 KG</t>
  </si>
  <si>
    <t>SUS097</t>
  </si>
  <si>
    <t>2 PCS IN BAX(24KG)=2400KG</t>
  </si>
  <si>
    <t>HT30185</t>
  </si>
  <si>
    <t>15 PCS IN BOX (24KG)=336KG</t>
  </si>
  <si>
    <t>IN KIT</t>
  </si>
  <si>
    <t>AC0052</t>
  </si>
  <si>
    <t>RV-9730110010</t>
  </si>
  <si>
    <t>no</t>
  </si>
  <si>
    <t>SUS005</t>
  </si>
  <si>
    <t>4 PCS IN A BOX(19KG)=475 KG</t>
  </si>
  <si>
    <t>AC0051</t>
  </si>
  <si>
    <t>xxx</t>
  </si>
  <si>
    <t>SUS03</t>
  </si>
  <si>
    <t>14 PCS IN A BOX(21KG)=168 KG</t>
  </si>
  <si>
    <t>NEED COMPL REPAIR KIT</t>
  </si>
  <si>
    <t>NEED SINGLE ALSO 200</t>
  </si>
  <si>
    <t>TC90010</t>
  </si>
  <si>
    <t>QRV9735000000</t>
  </si>
  <si>
    <t>1 BOX 14 KG</t>
  </si>
  <si>
    <t>SUS066</t>
  </si>
  <si>
    <t>10 PCS IN X BOX (22.5)=113KG</t>
  </si>
  <si>
    <t>CBN001</t>
  </si>
  <si>
    <t>1 BOX=18 KG</t>
  </si>
  <si>
    <t>NEED NUT BOLT AND BUSH</t>
  </si>
  <si>
    <t>17 PCS IN A BOX(51 KG)=153KG</t>
  </si>
  <si>
    <t>AC0185</t>
  </si>
  <si>
    <t>BD064</t>
  </si>
  <si>
    <t>41 KG /PC=1640KG</t>
  </si>
  <si>
    <t>T075.020</t>
  </si>
  <si>
    <t>24 PCS INX BOX(22 KG)=120KG</t>
  </si>
  <si>
    <t>SPR004</t>
  </si>
  <si>
    <t>3 PCS BAUNDLE(9KG)=90KG</t>
  </si>
  <si>
    <t>BRK0035</t>
  </si>
  <si>
    <t>7 PCS IN A BOX(96 KG)</t>
  </si>
  <si>
    <t>QRV9735000140</t>
  </si>
  <si>
    <t>1 BOX 10KG</t>
  </si>
  <si>
    <t>booster 24/30</t>
  </si>
  <si>
    <t>FP 1005 1hc 20ft</t>
  </si>
  <si>
    <t>40 SMALL</t>
  </si>
  <si>
    <t>40 BIG</t>
  </si>
  <si>
    <t>100 AH BATTERY</t>
  </si>
  <si>
    <t>MORE***</t>
  </si>
  <si>
    <t>CLAIMS</t>
  </si>
  <si>
    <t>CHINA MIX || 26.5 ton + 40ft ctr</t>
  </si>
  <si>
    <t>SUNSHINE BELT</t>
  </si>
  <si>
    <t>june</t>
  </si>
  <si>
    <t>PART NUM</t>
  </si>
  <si>
    <t>FINAL ORDER</t>
  </si>
  <si>
    <t>Price June24</t>
  </si>
  <si>
    <t>Price June25</t>
  </si>
  <si>
    <t>Price July25</t>
  </si>
  <si>
    <t>price oct 25</t>
  </si>
  <si>
    <t>SPARE 1HC GUYUE1042</t>
  </si>
  <si>
    <t>2hc spare</t>
  </si>
  <si>
    <t>3rd lot</t>
  </si>
  <si>
    <t>Dec order tyre BAL</t>
  </si>
  <si>
    <t>Dec order cont</t>
  </si>
  <si>
    <t>welle order</t>
  </si>
  <si>
    <t>5 TON 10MTR ORANGE</t>
  </si>
  <si>
    <t>Filter</t>
  </si>
  <si>
    <t>1000424655A</t>
  </si>
  <si>
    <t>SHOE</t>
  </si>
  <si>
    <t>HENDRED SHORT=13.5</t>
  </si>
  <si>
    <t>1000424916A</t>
  </si>
  <si>
    <t>1000442956A</t>
  </si>
  <si>
    <t>NEED GOOD QUALITY</t>
  </si>
  <si>
    <t>HENDRED/21CM</t>
  </si>
  <si>
    <t>BOLT</t>
  </si>
  <si>
    <t>M30*200 带自锁螺母 刻字10.9 硬度</t>
  </si>
  <si>
    <t>WITH LOCKNUT</t>
  </si>
  <si>
    <t>SORL</t>
  </si>
  <si>
    <t>VG1560080012</t>
  </si>
  <si>
    <t>Trailer</t>
  </si>
  <si>
    <t>FUWA3孔37齿</t>
  </si>
  <si>
    <t>RL3530EA23</t>
  </si>
  <si>
    <t>BULB</t>
  </si>
  <si>
    <t>2841-4.1KG</t>
  </si>
  <si>
    <t>55A</t>
  </si>
  <si>
    <t>GUYUE HIGH COPY</t>
  </si>
  <si>
    <t>PA 红色</t>
  </si>
  <si>
    <t>SINO</t>
  </si>
  <si>
    <t>VG1560080276</t>
  </si>
  <si>
    <t>PA 黄色</t>
  </si>
  <si>
    <t>2845-4.1KG</t>
  </si>
  <si>
    <t>FAW</t>
  </si>
  <si>
    <t>5205060-50</t>
  </si>
  <si>
    <t>WG9000360521</t>
  </si>
  <si>
    <t>NO</t>
  </si>
  <si>
    <t>南非HENRED挂车 H6403/AT403</t>
  </si>
  <si>
    <t>HT30185/30x185</t>
  </si>
  <si>
    <t>7HOLE</t>
  </si>
  <si>
    <t>56A</t>
  </si>
  <si>
    <t>BALL JOINT</t>
  </si>
  <si>
    <t>WG9925430200</t>
  </si>
  <si>
    <t>BPW/6孔10齿</t>
  </si>
  <si>
    <t>Q4515</t>
  </si>
  <si>
    <t>16吨右/3003060-1H</t>
  </si>
  <si>
    <t>WG9925430100</t>
  </si>
  <si>
    <t>WG9761450130</t>
  </si>
  <si>
    <t>16A</t>
  </si>
  <si>
    <t>HIGH COPY</t>
  </si>
  <si>
    <t>SHOCKUP</t>
  </si>
  <si>
    <t>5001020B242</t>
  </si>
  <si>
    <t>Part - 5001020B242 \\ FAW SHORT</t>
  </si>
  <si>
    <t>WG9925550182/1</t>
  </si>
  <si>
    <t>HIGH COPY PART</t>
  </si>
  <si>
    <t>WG1642740011</t>
  </si>
  <si>
    <t>ST/3003055-A1S</t>
  </si>
  <si>
    <t>BPW/0339733060/19*115MM</t>
  </si>
  <si>
    <t>BPW/0339733070/19*121MM</t>
  </si>
  <si>
    <t xml:space="preserve">WG9724770015 </t>
  </si>
  <si>
    <t>TAKE PHOTO FROM DK</t>
  </si>
  <si>
    <t>ROR/FUWA16孔/4515Q/180MM</t>
  </si>
  <si>
    <t>SHORT NECK</t>
  </si>
  <si>
    <t>WG9716570002</t>
  </si>
  <si>
    <t>WITH HANDLE - GWI INDIA</t>
  </si>
  <si>
    <t>710W97610-0317=250CM</t>
  </si>
  <si>
    <t>DELPHI BRAND</t>
  </si>
  <si>
    <t>M30X250</t>
  </si>
  <si>
    <t>RL3530CA54</t>
  </si>
  <si>
    <t>RL3516ED21</t>
  </si>
  <si>
    <t>GLASS</t>
  </si>
  <si>
    <t>AZ1642430263</t>
  </si>
  <si>
    <t>super single / 315 plastic</t>
  </si>
  <si>
    <t>WG1642230104/WG1642230103</t>
  </si>
  <si>
    <t>HOWO/WG9000270001//WG97162700003/3721115-Q204</t>
  </si>
  <si>
    <t>AZ9925522104</t>
  </si>
  <si>
    <t>BEARING</t>
  </si>
  <si>
    <t>16吨左/3003055-1H</t>
  </si>
  <si>
    <t>50的 三孔 带螺栓</t>
  </si>
  <si>
    <t xml:space="preserve">100KG 16X 9 </t>
  </si>
  <si>
    <t>WG9719720001 -左置款-好质量蓝壳材质</t>
  </si>
  <si>
    <t>HOWO/WG9000360525</t>
  </si>
  <si>
    <t>RL3519DA4</t>
  </si>
  <si>
    <t>AZ976139001</t>
  </si>
  <si>
    <t>3711015-Q491Y</t>
  </si>
  <si>
    <t>2020PM/1000FG用</t>
  </si>
  <si>
    <t>50A 4孔 带螺栓</t>
  </si>
  <si>
    <t>3711020-Q491Y</t>
  </si>
  <si>
    <t>2905010-D9870</t>
  </si>
  <si>
    <t>BPW/0237228300</t>
  </si>
  <si>
    <t>BPW SHORT</t>
  </si>
  <si>
    <t>WG1646770002</t>
  </si>
  <si>
    <t>3503205-D6003C</t>
  </si>
  <si>
    <t>need to cjeck</t>
  </si>
  <si>
    <t>BPW 280长</t>
  </si>
  <si>
    <t>BPW/310967190花底</t>
  </si>
  <si>
    <t>HOWO/WG9000360525/4640023300</t>
  </si>
  <si>
    <t>AZ9761450100</t>
  </si>
  <si>
    <t>need to check type</t>
  </si>
  <si>
    <t>VG1560080300用</t>
  </si>
  <si>
    <t>VG1540080110</t>
  </si>
  <si>
    <t>457/3502375B00010/3502391-Q805/16孔200宽</t>
  </si>
  <si>
    <t>HUB ONLY</t>
  </si>
  <si>
    <t>WG1642430282</t>
  </si>
  <si>
    <t>1301010-D849</t>
  </si>
  <si>
    <t>WG9925682102</t>
  </si>
  <si>
    <t>8PK1050</t>
  </si>
  <si>
    <t>8404029-363</t>
  </si>
  <si>
    <t>with holder</t>
  </si>
  <si>
    <t>3003055-1H</t>
  </si>
  <si>
    <t>CLUTCH</t>
  </si>
  <si>
    <t>AZ9725160390</t>
  </si>
  <si>
    <t>VG1500080100</t>
  </si>
  <si>
    <t>WG9725542041</t>
  </si>
  <si>
    <t>ZL485D1-3501000</t>
  </si>
  <si>
    <t>WILL CONFIRM PHOTO</t>
  </si>
  <si>
    <t>AZ711451220</t>
  </si>
  <si>
    <t>WG9719720002</t>
  </si>
  <si>
    <t>WG1646770001</t>
  </si>
  <si>
    <t>20515093 小蓝盒包装</t>
  </si>
  <si>
    <t>GOOD PACKAGE</t>
  </si>
  <si>
    <t>VG2600060313</t>
  </si>
  <si>
    <t>WG9725230042/2</t>
  </si>
  <si>
    <t>BPW/BC37</t>
  </si>
  <si>
    <t>WG9731680031/7</t>
  </si>
  <si>
    <t>WG9727540001</t>
  </si>
  <si>
    <t>VG1560080022/3</t>
  </si>
  <si>
    <t>WG2203250003</t>
  </si>
  <si>
    <t>JSK37</t>
  </si>
  <si>
    <t>50#</t>
  </si>
  <si>
    <t>8202015-E02</t>
  </si>
  <si>
    <t>WG9725160510</t>
  </si>
  <si>
    <t>1602110-K185</t>
  </si>
  <si>
    <t>WG9725230041</t>
  </si>
  <si>
    <t>WG9719720025</t>
  </si>
  <si>
    <t>RL3530CA1</t>
  </si>
  <si>
    <t>WG9719720026</t>
  </si>
  <si>
    <t>VG1095094002用</t>
  </si>
  <si>
    <t>confirm photo</t>
  </si>
  <si>
    <t>WG1642440051</t>
  </si>
  <si>
    <t>AZ1642440086</t>
  </si>
  <si>
    <t>8202020-E02</t>
  </si>
  <si>
    <t>WG9725540198</t>
  </si>
  <si>
    <t>WG900360523</t>
  </si>
  <si>
    <t>AZ9921160200 or AZ9725160100</t>
  </si>
  <si>
    <t>VG1095118233</t>
  </si>
  <si>
    <t>W2405117F15C-全孔</t>
  </si>
  <si>
    <t>HOLSET BRAND</t>
  </si>
  <si>
    <t>WG1560080300</t>
  </si>
  <si>
    <t>BPW/0310677630 16吨</t>
  </si>
  <si>
    <t>WG9719720001</t>
  </si>
  <si>
    <t>3515010-Q851</t>
  </si>
  <si>
    <t>1601430-Q347</t>
  </si>
  <si>
    <t>PART NUMBER CHECK</t>
  </si>
  <si>
    <t>1601210-D897/拉式大孔50.8三级减震</t>
  </si>
  <si>
    <t>WG9719230023</t>
  </si>
  <si>
    <t>ENGINE</t>
  </si>
  <si>
    <t>VG1560030033.34</t>
  </si>
  <si>
    <t>VG1095094002</t>
  </si>
  <si>
    <t>BIG ONE</t>
  </si>
  <si>
    <t>WG9000360601</t>
  </si>
  <si>
    <t>WG900360522</t>
  </si>
  <si>
    <t>WG1642440021/2</t>
  </si>
  <si>
    <t>WG9625550131</t>
  </si>
  <si>
    <t>FAW 50 SENDER UNIT</t>
  </si>
  <si>
    <t>HOWOE7G/WG4005435501右</t>
  </si>
  <si>
    <t>VG1560090001</t>
  </si>
  <si>
    <t>10 teeth</t>
  </si>
  <si>
    <t>VG1540010006</t>
  </si>
  <si>
    <t>CHECK AGAIN</t>
  </si>
  <si>
    <t>HOWOE7G/WG4005435501左</t>
  </si>
  <si>
    <t>WP10/61560010701/612600821673</t>
  </si>
  <si>
    <t>DIVYANG</t>
  </si>
  <si>
    <t>WG1642111010</t>
  </si>
  <si>
    <t>WG9719410031</t>
  </si>
  <si>
    <t>3515025-385</t>
  </si>
  <si>
    <t>76KG</t>
  </si>
  <si>
    <t>BC36 BPW12吨 180宽</t>
  </si>
  <si>
    <t>HOWO/WG1642242101/WG1642241021/10款</t>
  </si>
  <si>
    <t>VG15600037011</t>
  </si>
  <si>
    <t>VG1500040049</t>
  </si>
  <si>
    <t>VG1500060051</t>
  </si>
  <si>
    <t>WG9719810001</t>
  </si>
  <si>
    <t>WG9719810002</t>
  </si>
  <si>
    <t>1602305A70A</t>
  </si>
  <si>
    <t>PART NUMBER</t>
  </si>
  <si>
    <t>BODY</t>
  </si>
  <si>
    <t>HOWO/WG1642111013</t>
  </si>
  <si>
    <t>WG9000360520</t>
  </si>
  <si>
    <t>HOWO/WG1642111014</t>
  </si>
  <si>
    <t>1601310-Q347</t>
  </si>
  <si>
    <t>BC37''</t>
  </si>
  <si>
    <t>NEED TO ADD</t>
  </si>
  <si>
    <t>VG1560090007</t>
  </si>
  <si>
    <t>3732015-Q491</t>
  </si>
  <si>
    <t>part number</t>
  </si>
  <si>
    <t>3732020-Q491</t>
  </si>
  <si>
    <t>VL88</t>
  </si>
  <si>
    <t>WG9719826001</t>
  </si>
  <si>
    <t>AZ9725520278</t>
  </si>
  <si>
    <t>WG1642741001</t>
  </si>
  <si>
    <t>WG1642340001</t>
  </si>
  <si>
    <t>AK880340040</t>
  </si>
  <si>
    <t>WG1642242103</t>
  </si>
  <si>
    <t>WG9725590569/1</t>
  </si>
  <si>
    <t>VG1500010046</t>
  </si>
  <si>
    <t>8PK1050/8PK800</t>
  </si>
  <si>
    <t>dephi brand</t>
  </si>
  <si>
    <t>PL420泵</t>
  </si>
  <si>
    <t>RADIATOR</t>
  </si>
  <si>
    <t>BOTH SINO AND FAW 10PC EACH</t>
  </si>
  <si>
    <t>BPW LONG</t>
  </si>
  <si>
    <t>BPW LONG 0237221400</t>
  </si>
  <si>
    <t>HENRED</t>
  </si>
  <si>
    <t>WEWLER  91-2643</t>
  </si>
  <si>
    <t>BPW12T/14T/16T</t>
  </si>
  <si>
    <t>DZ9112340060</t>
  </si>
  <si>
    <t>M22.5*105</t>
  </si>
  <si>
    <t>WG1642242104</t>
  </si>
  <si>
    <t>WG900360524</t>
  </si>
  <si>
    <t>WG9761349014</t>
  </si>
  <si>
    <t>WG9112530333</t>
  </si>
  <si>
    <t>WG1095094002</t>
  </si>
  <si>
    <t>WG1642340002</t>
  </si>
  <si>
    <t>BPW/0508212640</t>
  </si>
  <si>
    <t>STUD</t>
  </si>
  <si>
    <t>BPW/980623220</t>
  </si>
  <si>
    <t>STOCK CHECK</t>
  </si>
  <si>
    <t>HB002B</t>
  </si>
  <si>
    <t>WG9725230051</t>
  </si>
  <si>
    <t>221101Q204B2065</t>
  </si>
  <si>
    <t>SAME AS WEWLER</t>
  </si>
  <si>
    <t>tarpaulin 6×15meter 200GSM 6×15meter 200GSM</t>
  </si>
  <si>
    <t>WG9700240026</t>
  </si>
  <si>
    <t>GEAR LEVER KNOB SINO</t>
  </si>
  <si>
    <t>WG9725471016</t>
  </si>
  <si>
    <t>Steering pump sino</t>
  </si>
  <si>
    <t>VG1560130080A</t>
  </si>
  <si>
    <t>Air compressor Assy</t>
  </si>
  <si>
    <t>AZ9725529213=90*57*130</t>
  </si>
  <si>
    <t>Torque rod bush</t>
  </si>
  <si>
    <t>SJ349884</t>
  </si>
  <si>
    <t>Sino New model Cabin</t>
  </si>
  <si>
    <t>WP10.380</t>
  </si>
  <si>
    <t>FAW 380 Enginge WP10.380</t>
  </si>
  <si>
    <t>WG9X25190062/1=K2652</t>
  </si>
  <si>
    <t>AIR FILTER =K2652</t>
  </si>
  <si>
    <t>AIR FILTER 2841 SINO</t>
  </si>
  <si>
    <t>AIR FILTER 2845 FAW</t>
  </si>
  <si>
    <t>AIR FILTER SINO NX400</t>
  </si>
  <si>
    <t>VOLVO/21593944</t>
  </si>
  <si>
    <t>MI0175 - 3191767 CLUTCH PLATE VOLVO</t>
  </si>
  <si>
    <t>MI0516 - PIVOT KIT 070.656 NUT AND BOLT ONLY</t>
  </si>
  <si>
    <t>test machine scanner steel</t>
  </si>
  <si>
    <t>DZ9X259190121</t>
  </si>
  <si>
    <t>AIR FILTER SHAAN/SPEEDO</t>
  </si>
  <si>
    <t>BRAKES 2500 SET IN 20FT</t>
  </si>
  <si>
    <t>27.5 ton + 20ft ctr</t>
  </si>
  <si>
    <t>wght kgs</t>
  </si>
  <si>
    <t>MAX STOCK</t>
  </si>
  <si>
    <t>Final Qty</t>
  </si>
  <si>
    <t>Remarks</t>
  </si>
  <si>
    <t>Price hamako</t>
  </si>
  <si>
    <t>HM</t>
  </si>
  <si>
    <t>need shacman diff</t>
  </si>
  <si>
    <t>SHACMAN F3000 REAR BRAKE LINING</t>
  </si>
  <si>
    <t>MB/191-A</t>
  </si>
  <si>
    <t>SHACMAN DIFF BRAKE</t>
  </si>
  <si>
    <t>WG4071450011</t>
  </si>
  <si>
    <t>WG7117450180</t>
  </si>
  <si>
    <t>J6 FRONT LINING</t>
  </si>
  <si>
    <t>BOX</t>
  </si>
  <si>
    <t>WEIGHT</t>
  </si>
  <si>
    <t>10-11 TON + 20ft ctr</t>
  </si>
  <si>
    <t>AIRBAG 20FT 1000PC LIGHT TRUCK</t>
  </si>
  <si>
    <t>EUROSAN</t>
  </si>
  <si>
    <t>SMARTTECH</t>
  </si>
  <si>
    <t>TARGET</t>
  </si>
  <si>
    <t>OLD PRICE</t>
  </si>
  <si>
    <t>SAMPRE</t>
  </si>
  <si>
    <t>SMP156 AIRBAG 1HC</t>
  </si>
  <si>
    <t>JAN ORDER</t>
  </si>
  <si>
    <t>37810-20C</t>
  </si>
  <si>
    <t>ST 810.CS16</t>
  </si>
  <si>
    <t>37813-C</t>
  </si>
  <si>
    <t>ST 813.CS</t>
  </si>
  <si>
    <t>377803-C</t>
  </si>
  <si>
    <t>ST 7803.CS</t>
  </si>
  <si>
    <t>37881-C</t>
  </si>
  <si>
    <t>ST 881.CS</t>
  </si>
  <si>
    <t>37940-C</t>
  </si>
  <si>
    <t>371857-C</t>
  </si>
  <si>
    <t>ST 1857.CS</t>
  </si>
  <si>
    <t>374810-5C</t>
  </si>
  <si>
    <t>377074-CPL</t>
  </si>
  <si>
    <t>ST 7074.CP</t>
  </si>
  <si>
    <t>379121-C</t>
  </si>
  <si>
    <t>ST 9121.CS</t>
  </si>
  <si>
    <t>376416-C</t>
  </si>
  <si>
    <t>ST 6416.CS</t>
  </si>
  <si>
    <t>374157-4CPL</t>
  </si>
  <si>
    <t>ST 4157.CP04</t>
  </si>
  <si>
    <t>378393-CPL</t>
  </si>
  <si>
    <t>379781-CALU</t>
  </si>
  <si>
    <t>ST 9781.CAL</t>
  </si>
  <si>
    <t>LOCAL</t>
  </si>
  <si>
    <t>374156-15CPL</t>
  </si>
  <si>
    <t>54156-15KPP</t>
  </si>
  <si>
    <t>37941-C</t>
  </si>
  <si>
    <t>374713-2C</t>
  </si>
  <si>
    <t>ST 4713.CS</t>
  </si>
  <si>
    <t>37887-6C</t>
  </si>
  <si>
    <t>37836-C</t>
  </si>
  <si>
    <t>ST 4913.CS</t>
  </si>
  <si>
    <t>BUSH BPW SMALL 1000PC</t>
  </si>
  <si>
    <t>BUSH BPW MEDIAUM 500PC</t>
  </si>
  <si>
    <t>MRF TYRES</t>
  </si>
  <si>
    <t>MRF 4000028629/30 1HC</t>
  </si>
  <si>
    <t>8.25-20 REAR</t>
  </si>
  <si>
    <t>11.00-20 SUPERLUG78 N16</t>
  </si>
  <si>
    <t>11.00-20 MILER N16</t>
  </si>
  <si>
    <t>225/65R17</t>
  </si>
  <si>
    <t>195R15C</t>
  </si>
  <si>
    <t>PRICE</t>
  </si>
  <si>
    <t>AGRI PRICES EMAIL</t>
  </si>
  <si>
    <t>add</t>
  </si>
  <si>
    <t>10-00 need to change pattern</t>
  </si>
  <si>
    <t>4.00-10 need</t>
  </si>
  <si>
    <t>Pr Code</t>
  </si>
  <si>
    <t>Size</t>
  </si>
  <si>
    <t>Set</t>
  </si>
  <si>
    <t>FOB ($)</t>
  </si>
  <si>
    <t>7.50-16 SLF N8</t>
  </si>
  <si>
    <t>TT</t>
  </si>
  <si>
    <t>6.00-16 SLF N8</t>
  </si>
  <si>
    <t>8.3-24 KRISHI N8</t>
  </si>
  <si>
    <t>13.6-28 FARMGRIP N12</t>
  </si>
  <si>
    <t>14.9-28 FARMGRIP N12 TT</t>
  </si>
  <si>
    <t>16.9-28 FARMGRIP N12 TT</t>
  </si>
  <si>
    <t>16.9-30 FARMGRIP N12 TT</t>
  </si>
  <si>
    <t>8.25-20 M77 N14</t>
  </si>
  <si>
    <t>8.25-20 SL78 N14 EXP</t>
  </si>
  <si>
    <t>195R15LT SMR-M159 TL 106/104S</t>
  </si>
  <si>
    <t>TL</t>
  </si>
  <si>
    <t>195R15LT SMR-M160 TL 107/105Q</t>
  </si>
  <si>
    <t>PARTS NAME</t>
  </si>
  <si>
    <t>TRUCK BRAND</t>
  </si>
  <si>
    <t>TYRE</t>
  </si>
  <si>
    <t>TYRE TUBE PATCH</t>
  </si>
  <si>
    <t>BRAKE DRUM</t>
  </si>
  <si>
    <t>3502571D01A</t>
  </si>
  <si>
    <t>235/55R18</t>
  </si>
  <si>
    <t>TUBE PATCH SIZE-3</t>
  </si>
  <si>
    <t>ENGINE NO.</t>
  </si>
  <si>
    <t>CHASSIS NO.</t>
  </si>
  <si>
    <t>NUT BOLT DIFF AND FRONT</t>
  </si>
  <si>
    <t xml:space="preserve">SINO FAW SHACMAN </t>
  </si>
  <si>
    <t>275/45R21</t>
  </si>
  <si>
    <t>TUBE PATCH SIZE-4</t>
  </si>
  <si>
    <t xml:space="preserve">SHACMAN X3000 </t>
  </si>
  <si>
    <t>LZGJL4Y41RX099063</t>
  </si>
  <si>
    <t>V-  BAR</t>
  </si>
  <si>
    <t xml:space="preserve">SINO FAW </t>
  </si>
  <si>
    <t>TUBE PATCH SIZE-5</t>
  </si>
  <si>
    <t xml:space="preserve">SHACMAN H3000 </t>
  </si>
  <si>
    <t>KING PIN BUSH</t>
  </si>
  <si>
    <t>TYRE PATCH SIZE-4</t>
  </si>
  <si>
    <t>FAW JH6</t>
  </si>
  <si>
    <t>LFWNHXRJ9NAD21384</t>
  </si>
  <si>
    <t>KING PIN BEARINGS</t>
  </si>
  <si>
    <t>TYRE PATCH SIZE-5</t>
  </si>
  <si>
    <t>32T JACK</t>
  </si>
  <si>
    <t>TRAILER</t>
  </si>
  <si>
    <t>TYRE PATCH SIZE-6</t>
  </si>
  <si>
    <t>50T JACK</t>
  </si>
  <si>
    <t>DUST CAP</t>
  </si>
  <si>
    <t>DUST CAP O-RING</t>
  </si>
  <si>
    <t>OFFLOADING VALVE</t>
  </si>
  <si>
    <t>BOTTOM VALVE-L TYPE</t>
  </si>
  <si>
    <t>BOTTOM VALVE-T TYPE</t>
  </si>
  <si>
    <t>BOTTOM VALVE-SQUARE FLANGE</t>
  </si>
  <si>
    <t>CLUTCH FAN FAW</t>
  </si>
  <si>
    <t>TABDEM SHAFT SINO</t>
  </si>
  <si>
    <t>CABIN STABLIZER BAR SINO</t>
  </si>
  <si>
    <t>COMPLETE CYLINDER HEAD ASSY</t>
  </si>
  <si>
    <t>BEARING 3104020 - A6T</t>
  </si>
  <si>
    <t>BEARING 3104030 - A6T</t>
  </si>
  <si>
    <t>TAIL LIGHT SINO</t>
  </si>
  <si>
    <t>RELAY VALVE</t>
  </si>
  <si>
    <t>RL3518MA</t>
  </si>
  <si>
    <t>SMALL BUSH HENRED</t>
  </si>
  <si>
    <t>PRESSURE PLATE SINO</t>
  </si>
  <si>
    <t>REAR CABIN SHOCK</t>
  </si>
  <si>
    <t>ALTERNATOR SINO</t>
  </si>
  <si>
    <t>R-6 RELAY VALVE(with 12 mm Fittings)</t>
  </si>
  <si>
    <t>EMERENCY SHUT OFF VALVE</t>
  </si>
  <si>
    <t>AIR FITTING M16X8 MM</t>
  </si>
  <si>
    <t>BOTTOM VALVES</t>
  </si>
  <si>
    <t>TRAILER MUDGUARD (BACHU)</t>
  </si>
  <si>
    <t>BULL NOSE (BACHU)</t>
  </si>
  <si>
    <t>MAIN HOLE COVER REPAIR KIT (BACHU)</t>
  </si>
  <si>
    <t>ELECTRIC PLUG 15 PIN (BACHU)</t>
  </si>
  <si>
    <t>SPARE WHEEL CARRIER (BACHU)</t>
  </si>
  <si>
    <t>TRAILER SHOCK ABSORBER</t>
  </si>
  <si>
    <t>HAND BRAKE SWITCH</t>
  </si>
  <si>
    <t>10 AMS FUSE</t>
  </si>
  <si>
    <t>05 AMS FUSE</t>
  </si>
  <si>
    <t>WELDER CHALK</t>
  </si>
  <si>
    <t>13MM BOLT AND NUTS</t>
  </si>
  <si>
    <t>22MM BOLT AND NUTS</t>
  </si>
  <si>
    <t>NON RETURN VALVE</t>
  </si>
  <si>
    <t>NEGATIVE TERMINAL HEAVY DUTY</t>
  </si>
  <si>
    <t>SILICONE</t>
  </si>
  <si>
    <t>SPRIT OF SALT</t>
  </si>
  <si>
    <t>WINDOW WINDER HANDLE</t>
  </si>
  <si>
    <t>TRAILER WHEEL STUDS (BPW)</t>
  </si>
  <si>
    <t>HUB CIRCLIP INNER</t>
  </si>
  <si>
    <t>HUB CIRCLIP OUTER</t>
  </si>
  <si>
    <t>FLASH UNIT</t>
  </si>
  <si>
    <t>HUB CAP</t>
  </si>
  <si>
    <t>AXLE NUT</t>
  </si>
  <si>
    <t>HUB SEAL 65X80X12MM</t>
  </si>
  <si>
    <t>H1 BULB</t>
  </si>
  <si>
    <t>H3 BULB</t>
  </si>
  <si>
    <t>CABLE TIES BIG</t>
  </si>
  <si>
    <t>PALLET QTY</t>
  </si>
  <si>
    <t>ORDER</t>
  </si>
  <si>
    <t>COST</t>
  </si>
  <si>
    <t>SELLING</t>
  </si>
  <si>
    <t>INC</t>
  </si>
  <si>
    <t>ALDOBOWI</t>
  </si>
  <si>
    <t>N150-R</t>
  </si>
  <si>
    <t>N180 L/R</t>
  </si>
  <si>
    <t>N200-R</t>
  </si>
  <si>
    <t>N220-R</t>
  </si>
  <si>
    <t>N200 INVERTOR</t>
  </si>
  <si>
    <t>N220 INVERTOR</t>
  </si>
  <si>
    <t>FREIGHT</t>
  </si>
  <si>
    <t>TRANSP</t>
  </si>
  <si>
    <t>HANDLING</t>
  </si>
  <si>
    <t>BANK</t>
  </si>
  <si>
    <t>FOB</t>
  </si>
  <si>
    <t>DURA</t>
  </si>
  <si>
    <t>EXIDE</t>
  </si>
  <si>
    <t>CORONIC</t>
  </si>
  <si>
    <t>BK</t>
  </si>
  <si>
    <t>cost</t>
  </si>
  <si>
    <t>AH40</t>
  </si>
  <si>
    <t>AH50</t>
  </si>
  <si>
    <t>AH70</t>
  </si>
  <si>
    <t>AH45</t>
  </si>
  <si>
    <t>RALSON TYRES</t>
  </si>
  <si>
    <t>OCT</t>
  </si>
  <si>
    <t>IN</t>
  </si>
  <si>
    <t>ORDER-1</t>
  </si>
  <si>
    <t>ORDER-2</t>
  </si>
  <si>
    <t>ORDER-3</t>
  </si>
  <si>
    <t>REMARK</t>
  </si>
  <si>
    <t>DS05</t>
  </si>
  <si>
    <t>RS TYRES</t>
  </si>
  <si>
    <t>PENDING ORDER</t>
  </si>
  <si>
    <t>ORDER-1 POWER</t>
  </si>
  <si>
    <t>ORDER-2 POWER</t>
  </si>
  <si>
    <t>order-4</t>
  </si>
  <si>
    <t>order5</t>
  </si>
  <si>
    <t>RS</t>
  </si>
  <si>
    <t>FRONWAY</t>
  </si>
  <si>
    <t>NEW ORDER-1</t>
  </si>
  <si>
    <t>NEW ORDER-2</t>
  </si>
  <si>
    <t>NEW ORDER-3</t>
  </si>
  <si>
    <t>28.3 / 32.4</t>
  </si>
  <si>
    <t>TAJM20776600</t>
  </si>
  <si>
    <t>FM 064'</t>
  </si>
  <si>
    <t xml:space="preserve">185/70R13 RS906 86T 30 </t>
  </si>
  <si>
    <t>CONT 2</t>
  </si>
  <si>
    <t>BW</t>
  </si>
  <si>
    <t xml:space="preserve">195R15C RS901+ 106/104Q 50 </t>
  </si>
  <si>
    <t>315 DIFF 612</t>
  </si>
  <si>
    <t xml:space="preserve">205R16C RS901A 110/108S 40 </t>
  </si>
  <si>
    <t>315 DIFF 637+</t>
  </si>
  <si>
    <t xml:space="preserve">385/65R22.5-20PR TL SK531A 160K 78 </t>
  </si>
  <si>
    <t>184/70R14</t>
  </si>
  <si>
    <t>BAL</t>
  </si>
  <si>
    <t xml:space="preserve">12R22.5-18PR TL SK502 152/149K 20 </t>
  </si>
  <si>
    <t xml:space="preserve">315/80R22.5-20PR TL SK502 157/154K 60 </t>
  </si>
  <si>
    <t xml:space="preserve">315/80R22.5-20PR TL T312 157/154K 40 </t>
  </si>
  <si>
    <t>265/70R16 RS904A 112H 20</t>
  </si>
  <si>
    <t xml:space="preserve">7.00R16LT-14PR TTF RS602 118/114L 20 </t>
  </si>
  <si>
    <t>8.25R16LT-16PR TTF RS602 128/124K 20</t>
  </si>
  <si>
    <t xml:space="preserve">9.5R17.5-18PR TL RS615 143/141J 20 </t>
  </si>
  <si>
    <t xml:space="preserve">7.50R16LT-16PR TTF RS602 124/120L 20 </t>
  </si>
  <si>
    <t xml:space="preserve">215/60R16 RS906 95V 20 </t>
  </si>
  <si>
    <t xml:space="preserve">225/65R17 RS904A 102H 30 </t>
  </si>
  <si>
    <t xml:space="preserve">195R14C RS901+ 106/104Q 30 </t>
  </si>
  <si>
    <t>315 FRONT</t>
  </si>
  <si>
    <t>295 UNIVERSAL</t>
  </si>
  <si>
    <t>11.00R22.5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</si>
</sst>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/mmm/yy"/>
    <numFmt numFmtId="165" formatCode="_(* #,##0_);_(* \(#,##0\);_(* &quot;-&quot;??_);_(@_)"/>
    <numFmt numFmtId="166" formatCode="mmm\-d"/>
    <numFmt numFmtId="167" formatCode="_-* #,##0_-;\-* #,##0_-;_-* &quot;-&quot;??_-;_-@"/>
    <numFmt numFmtId="168" formatCode="&quot;$&quot;#,##0.00"/>
    <numFmt numFmtId="169" formatCode="_(* #,##0.000_);_(* \(#,##0.000\);_(* &quot;-&quot;??.000_);_(@_)"/>
    <numFmt numFmtId="170" formatCode="[$-409]d/mmm"/>
    <numFmt numFmtId="171" formatCode="_(* #,##0.00_);_(* \(#,##0.00\);_(* &quot;-&quot;??.00_);_(@_)"/>
  </numFmts>
  <fonts count="53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171717"/>
      <name val="Ui-sans-serif"/>
    </font>
    <font>
      <sz val="11"/>
      <color theme="1"/>
      <name val="Ui-sans-serif"/>
    </font>
    <font>
      <b/>
      <sz val="11"/>
      <color rgb="FF171717"/>
      <name val="Ui-sans-serif"/>
    </font>
    <font>
      <sz val="11"/>
      <color rgb="FF000000"/>
      <name val="Calibri"/>
    </font>
    <font>
      <sz val="11"/>
      <color rgb="FFFF0000"/>
      <name val="Calibri"/>
    </font>
    <font>
      <b/>
      <sz val="11"/>
      <color theme="1"/>
      <name val="Calibri"/>
    </font>
    <font>
      <b/>
      <sz val="18"/>
      <color theme="1"/>
      <name val="Calibri"/>
    </font>
    <font>
      <b/>
      <sz val="11"/>
      <color theme="0"/>
      <name val="Calibri"/>
    </font>
    <font>
      <sz val="11"/>
      <color rgb="FF00B050"/>
      <name val="Calibri"/>
    </font>
    <font>
      <b/>
      <sz val="11"/>
      <color rgb="FFFF0000"/>
      <name val="Calibri"/>
    </font>
    <font>
      <i/>
      <sz val="11"/>
      <color theme="1"/>
      <name val="Calibri"/>
    </font>
    <font>
      <sz val="11"/>
      <color rgb="FF38761D"/>
      <name val="Calibri"/>
    </font>
    <font>
      <b/>
      <sz val="14"/>
      <color theme="1"/>
      <name val="Calibri"/>
    </font>
    <font>
      <sz val="11"/>
      <name val="Calibri"/>
    </font>
    <font>
      <b/>
      <sz val="11"/>
      <color rgb="FF38761D"/>
      <name val="Calibri"/>
    </font>
    <font>
      <b/>
      <sz val="11"/>
      <color rgb="FF00B050"/>
      <name val="Calibri"/>
    </font>
    <font>
      <b/>
      <sz val="11"/>
      <color rgb="FF38761D"/>
      <name val="Calibri"/>
      <scheme val="minor"/>
    </font>
    <font>
      <b/>
      <sz val="11"/>
      <color theme="1"/>
      <name val="Calibri"/>
      <scheme val="minor"/>
    </font>
    <font>
      <b/>
      <sz val="9"/>
      <color theme="1"/>
      <name val="Arial"/>
    </font>
    <font>
      <sz val="11"/>
      <color theme="1"/>
      <name val="Arial"/>
    </font>
    <font>
      <b/>
      <sz val="11"/>
      <color rgb="FFFFFFFF"/>
      <name val="Calibri"/>
    </font>
    <font>
      <sz val="9"/>
      <color theme="1"/>
      <name val="Arial"/>
    </font>
    <font>
      <sz val="11"/>
      <color theme="0"/>
      <name val="Calibri"/>
    </font>
    <font>
      <b/>
      <sz val="11"/>
      <color rgb="FF00FF00"/>
      <name val="Calibri"/>
    </font>
    <font>
      <sz val="11"/>
      <color rgb="FF38761D"/>
      <name val="Calibri"/>
      <scheme val="minor"/>
    </font>
    <font>
      <sz val="11"/>
      <color theme="10"/>
      <name val="Calibri"/>
    </font>
    <font>
      <sz val="9"/>
      <color rgb="FF171717"/>
      <name val="&quot;Helvetica Neue&quot;"/>
    </font>
    <font>
      <sz val="11"/>
      <color rgb="FFFFFFFF"/>
      <name val="Calibri"/>
    </font>
    <font>
      <u/>
      <sz val="11"/>
      <color theme="10"/>
      <name val="Calibri"/>
    </font>
    <font>
      <b/>
      <sz val="11"/>
      <color rgb="FF000000"/>
      <name val="Calibri"/>
    </font>
    <font>
      <b/>
      <i/>
      <sz val="9"/>
      <color theme="1"/>
      <name val="Arial"/>
    </font>
    <font>
      <b/>
      <sz val="9"/>
      <color rgb="FF000000"/>
      <name val="Arial"/>
    </font>
    <font>
      <sz val="11"/>
      <color rgb="FFFF0000"/>
      <name val="Arial"/>
    </font>
    <font>
      <sz val="11"/>
      <color rgb="FF434343"/>
      <name val="Calibri"/>
    </font>
    <font>
      <sz val="11"/>
      <color rgb="FF0563C1"/>
      <name val="Calibri"/>
    </font>
    <font>
      <sz val="11"/>
      <color rgb="FF000000"/>
      <name val="Calibri"/>
      <scheme val="minor"/>
    </font>
    <font>
      <sz val="14"/>
      <color rgb="FF000000"/>
      <name val="Times New Roman"/>
    </font>
    <font>
      <sz val="10"/>
      <color theme="1"/>
      <name val="Arial"/>
    </font>
    <font>
      <sz val="12"/>
      <color theme="1"/>
      <name val="Calibri"/>
    </font>
    <font>
      <sz val="14"/>
      <color rgb="FFFF0000"/>
      <name val="Times New Roman"/>
    </font>
    <font>
      <sz val="11"/>
      <color rgb="FF000000"/>
      <name val="Calibri"/>
    </font>
    <font>
      <b/>
      <sz val="11"/>
      <color rgb="FF44546A"/>
      <name val="Calibri"/>
    </font>
    <font>
      <sz val="11"/>
      <color rgb="FF000000"/>
      <name val="Arial"/>
    </font>
    <font>
      <sz val="9"/>
      <color rgb="FF171717"/>
      <name val="Arial"/>
    </font>
    <font>
      <b/>
      <sz val="13"/>
      <color theme="1"/>
      <name val="Calibri"/>
    </font>
    <font>
      <b/>
      <sz val="18"/>
      <color rgb="FF000000"/>
      <name val="Calibri"/>
    </font>
    <font>
      <u/>
      <sz val="11"/>
      <color rgb="FF0000FF"/>
      <name val="Calibri"/>
    </font>
    <font>
      <i/>
      <sz val="11"/>
      <color rgb="FF000000"/>
      <name val="Calibri"/>
    </font>
    <font>
      <b/>
      <sz val="14"/>
      <color rgb="FF000000"/>
      <name val="Calibri"/>
    </font>
    <font>
      <i/>
      <sz val="11"/>
      <color rgb="FFFFFFFF"/>
      <name val="Calibri"/>
    </font>
  </fonts>
  <fills count="2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theme="1"/>
        <bgColor theme="1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757070"/>
        <bgColor rgb="FF757070"/>
      </patternFill>
    </fill>
    <fill>
      <patternFill patternType="solid">
        <fgColor rgb="FF000000"/>
        <bgColor rgb="FF000000"/>
      </patternFill>
    </fill>
    <fill>
      <patternFill patternType="solid">
        <fgColor rgb="FF00B050"/>
        <bgColor rgb="FF00B050"/>
      </patternFill>
    </fill>
    <fill>
      <patternFill patternType="solid">
        <fgColor rgb="FF00FFFF"/>
        <bgColor rgb="FF00FFFF"/>
      </patternFill>
    </fill>
    <fill>
      <patternFill patternType="solid">
        <fgColor rgb="FFF3F3F3"/>
        <bgColor rgb="FFF3F3F3"/>
      </patternFill>
    </fill>
    <fill>
      <patternFill patternType="solid">
        <fgColor rgb="FFD6DCE4"/>
        <bgColor rgb="FFD6DCE4"/>
      </patternFill>
    </fill>
    <fill>
      <patternFill patternType="solid">
        <fgColor rgb="FFECECEC"/>
        <bgColor rgb="FFECECEC"/>
      </patternFill>
    </fill>
    <fill>
      <patternFill patternType="solid">
        <fgColor rgb="FFEAD1DC"/>
        <bgColor rgb="FFEAD1DC"/>
      </patternFill>
    </fill>
    <fill>
      <patternFill patternType="solid">
        <fgColor rgb="FFFAFAFA"/>
        <bgColor rgb="FFFAFAFA"/>
      </patternFill>
    </fill>
    <fill>
      <patternFill patternType="solid">
        <fgColor rgb="FFD9D2E9"/>
        <bgColor rgb="FFD9D2E9"/>
      </patternFill>
    </fill>
    <fill>
      <patternFill patternType="solid">
        <fgColor rgb="FFD9E2F3"/>
        <bgColor rgb="FFD9E2F3"/>
      </patternFill>
    </fill>
    <fill>
      <patternFill patternType="solid">
        <fgColor rgb="FF948A54"/>
        <bgColor rgb="FF948A54"/>
      </patternFill>
    </fill>
    <fill>
      <patternFill patternType="solid">
        <fgColor rgb="FFFDE9D9"/>
        <bgColor rgb="FFFDE9D9"/>
      </patternFill>
    </fill>
    <fill>
      <patternFill patternType="solid">
        <fgColor rgb="FF4F81BD"/>
        <bgColor rgb="FF4F81BD"/>
      </patternFill>
    </fill>
  </fills>
  <borders count="22">
    <border>
      <left/>
      <right/>
      <top/>
      <bottom/>
      <diagonal/>
    </border>
    <border>
      <left/>
      <right/>
      <top style="thin">
        <color rgb="FF171717"/>
      </top>
      <bottom style="thin">
        <color rgb="FF17171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9">
    <xf numFmtId="0" fontId="0" fillId="0" borderId="0" xfId="0"/>
    <xf numFmtId="43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0" fontId="2" fillId="0" borderId="0" xfId="0" applyFont="1"/>
    <xf numFmtId="4" fontId="2" fillId="0" borderId="0" xfId="0" applyNumberFormat="1" applyFont="1"/>
    <xf numFmtId="3" fontId="2" fillId="0" borderId="0" xfId="0" applyNumberFormat="1" applyFont="1"/>
    <xf numFmtId="0" fontId="3" fillId="0" borderId="0" xfId="0" applyFont="1"/>
    <xf numFmtId="3" fontId="3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3" fontId="4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4" fontId="5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0" fontId="5" fillId="0" borderId="1" xfId="0" applyFont="1" applyBorder="1"/>
    <xf numFmtId="4" fontId="3" fillId="0" borderId="1" xfId="0" applyNumberFormat="1" applyFon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4" fontId="5" fillId="0" borderId="1" xfId="0" applyNumberFormat="1" applyFont="1" applyBorder="1" applyAlignment="1">
      <alignment horizontal="right"/>
    </xf>
    <xf numFmtId="0" fontId="6" fillId="0" borderId="0" xfId="0" applyFont="1"/>
    <xf numFmtId="4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3" fontId="6" fillId="0" borderId="0" xfId="0" applyNumberFormat="1" applyFont="1" applyAlignment="1">
      <alignment horizontal="right"/>
    </xf>
    <xf numFmtId="3" fontId="6" fillId="0" borderId="0" xfId="0" applyNumberFormat="1" applyFont="1"/>
    <xf numFmtId="4" fontId="6" fillId="0" borderId="0" xfId="0" applyNumberFormat="1" applyFont="1"/>
    <xf numFmtId="166" fontId="6" fillId="0" borderId="0" xfId="0" applyNumberFormat="1" applyFont="1" applyAlignment="1">
      <alignment horizontal="right"/>
    </xf>
    <xf numFmtId="0" fontId="3" fillId="2" borderId="0" xfId="0" applyFont="1" applyFill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" fontId="1" fillId="0" borderId="0" xfId="0" applyNumberFormat="1" applyFont="1" applyAlignment="1">
      <alignment horizontal="left"/>
    </xf>
    <xf numFmtId="17" fontId="1" fillId="0" borderId="0" xfId="0" applyNumberFormat="1" applyFont="1" applyAlignment="1">
      <alignment horizontal="left"/>
    </xf>
    <xf numFmtId="17" fontId="6" fillId="0" borderId="0" xfId="0" applyNumberFormat="1" applyFont="1" applyAlignment="1">
      <alignment horizontal="left"/>
    </xf>
    <xf numFmtId="166" fontId="1" fillId="0" borderId="0" xfId="0" applyNumberFormat="1" applyFont="1" applyAlignment="1">
      <alignment horizontal="left"/>
    </xf>
    <xf numFmtId="43" fontId="6" fillId="0" borderId="0" xfId="0" applyNumberFormat="1" applyFont="1"/>
    <xf numFmtId="4" fontId="7" fillId="0" borderId="0" xfId="0" applyNumberFormat="1" applyFont="1"/>
    <xf numFmtId="0" fontId="2" fillId="3" borderId="0" xfId="0" applyFont="1" applyFill="1"/>
    <xf numFmtId="43" fontId="7" fillId="0" borderId="0" xfId="0" applyNumberFormat="1" applyFont="1"/>
    <xf numFmtId="43" fontId="8" fillId="0" borderId="0" xfId="0" applyNumberFormat="1" applyFont="1"/>
    <xf numFmtId="0" fontId="2" fillId="0" borderId="2" xfId="0" applyFont="1" applyBorder="1"/>
    <xf numFmtId="43" fontId="1" fillId="4" borderId="0" xfId="0" applyNumberFormat="1" applyFont="1" applyFill="1"/>
    <xf numFmtId="43" fontId="1" fillId="0" borderId="3" xfId="0" applyNumberFormat="1" applyFont="1" applyBorder="1"/>
    <xf numFmtId="0" fontId="2" fillId="5" borderId="0" xfId="0" applyFont="1" applyFill="1"/>
    <xf numFmtId="0" fontId="2" fillId="2" borderId="0" xfId="0" applyFont="1" applyFill="1"/>
    <xf numFmtId="0" fontId="1" fillId="0" borderId="0" xfId="0" applyFont="1"/>
    <xf numFmtId="165" fontId="1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/>
    </xf>
    <xf numFmtId="165" fontId="10" fillId="6" borderId="3" xfId="0" applyNumberFormat="1" applyFont="1" applyFill="1" applyBorder="1"/>
    <xf numFmtId="165" fontId="9" fillId="0" borderId="0" xfId="0" applyNumberFormat="1" applyFont="1"/>
    <xf numFmtId="165" fontId="11" fillId="0" borderId="0" xfId="0" applyNumberFormat="1" applyFont="1"/>
    <xf numFmtId="165" fontId="7" fillId="0" borderId="0" xfId="0" applyNumberFormat="1" applyFont="1"/>
    <xf numFmtId="165" fontId="12" fillId="0" borderId="0" xfId="0" applyNumberFormat="1" applyFont="1"/>
    <xf numFmtId="0" fontId="13" fillId="0" borderId="0" xfId="0" applyFont="1"/>
    <xf numFmtId="165" fontId="14" fillId="2" borderId="0" xfId="0" applyNumberFormat="1" applyFont="1" applyFill="1"/>
    <xf numFmtId="164" fontId="9" fillId="0" borderId="0" xfId="0" applyNumberFormat="1" applyFont="1" applyAlignment="1">
      <alignment horizontal="left"/>
    </xf>
    <xf numFmtId="164" fontId="15" fillId="0" borderId="0" xfId="0" applyNumberFormat="1" applyFont="1" applyAlignment="1">
      <alignment horizontal="left"/>
    </xf>
    <xf numFmtId="164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/>
    </xf>
    <xf numFmtId="164" fontId="10" fillId="6" borderId="2" xfId="0" applyNumberFormat="1" applyFont="1" applyFill="1" applyBorder="1" applyAlignment="1">
      <alignment horizontal="center"/>
    </xf>
    <xf numFmtId="164" fontId="10" fillId="6" borderId="10" xfId="0" applyNumberFormat="1" applyFont="1" applyFill="1" applyBorder="1" applyAlignment="1">
      <alignment vertical="center"/>
    </xf>
    <xf numFmtId="9" fontId="17" fillId="2" borderId="11" xfId="0" applyNumberFormat="1" applyFont="1" applyFill="1" applyBorder="1" applyAlignment="1">
      <alignment horizontal="center"/>
    </xf>
    <xf numFmtId="9" fontId="8" fillId="8" borderId="11" xfId="0" applyNumberFormat="1" applyFont="1" applyFill="1" applyBorder="1" applyAlignment="1">
      <alignment horizontal="center"/>
    </xf>
    <xf numFmtId="0" fontId="8" fillId="8" borderId="11" xfId="0" applyFont="1" applyFill="1" applyBorder="1" applyAlignment="1">
      <alignment horizontal="center"/>
    </xf>
    <xf numFmtId="164" fontId="8" fillId="8" borderId="11" xfId="0" applyNumberFormat="1" applyFont="1" applyFill="1" applyBorder="1" applyAlignment="1">
      <alignment horizontal="center"/>
    </xf>
    <xf numFmtId="165" fontId="8" fillId="0" borderId="2" xfId="0" applyNumberFormat="1" applyFont="1" applyBorder="1" applyAlignment="1">
      <alignment horizontal="center" vertical="center" wrapText="1"/>
    </xf>
    <xf numFmtId="165" fontId="10" fillId="6" borderId="2" xfId="0" applyNumberFormat="1" applyFont="1" applyFill="1" applyBorder="1" applyAlignment="1">
      <alignment horizontal="center" vertical="center" wrapText="1"/>
    </xf>
    <xf numFmtId="165" fontId="18" fillId="0" borderId="2" xfId="0" applyNumberFormat="1" applyFont="1" applyBorder="1" applyAlignment="1">
      <alignment horizontal="center" vertical="center" wrapText="1"/>
    </xf>
    <xf numFmtId="165" fontId="7" fillId="0" borderId="2" xfId="0" applyNumberFormat="1" applyFont="1" applyBorder="1" applyAlignment="1">
      <alignment horizontal="center" vertical="center" wrapText="1"/>
    </xf>
    <xf numFmtId="165" fontId="12" fillId="0" borderId="2" xfId="0" applyNumberFormat="1" applyFont="1" applyBorder="1" applyAlignment="1">
      <alignment horizontal="center" vertical="center" wrapText="1"/>
    </xf>
    <xf numFmtId="43" fontId="8" fillId="9" borderId="2" xfId="0" applyNumberFormat="1" applyFont="1" applyFill="1" applyBorder="1" applyAlignment="1">
      <alignment horizontal="center" vertical="center" wrapText="1"/>
    </xf>
    <xf numFmtId="165" fontId="8" fillId="9" borderId="2" xfId="0" applyNumberFormat="1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10" borderId="2" xfId="0" applyFont="1" applyFill="1" applyBorder="1" applyAlignment="1">
      <alignment horizontal="center" vertical="center" wrapText="1"/>
    </xf>
    <xf numFmtId="165" fontId="8" fillId="2" borderId="2" xfId="0" applyNumberFormat="1" applyFont="1" applyFill="1" applyBorder="1" applyAlignment="1">
      <alignment horizontal="center" vertical="center" wrapText="1"/>
    </xf>
    <xf numFmtId="165" fontId="8" fillId="2" borderId="0" xfId="0" applyNumberFormat="1" applyFont="1" applyFill="1" applyAlignment="1">
      <alignment horizontal="center" vertical="center" wrapText="1"/>
    </xf>
    <xf numFmtId="165" fontId="21" fillId="0" borderId="0" xfId="0" applyNumberFormat="1" applyFont="1" applyAlignment="1">
      <alignment horizontal="center" vertical="center"/>
    </xf>
    <xf numFmtId="165" fontId="22" fillId="0" borderId="2" xfId="0" applyNumberFormat="1" applyFont="1" applyBorder="1" applyAlignment="1">
      <alignment horizontal="right" vertical="top"/>
    </xf>
    <xf numFmtId="165" fontId="10" fillId="6" borderId="2" xfId="0" applyNumberFormat="1" applyFont="1" applyFill="1" applyBorder="1"/>
    <xf numFmtId="165" fontId="1" fillId="0" borderId="2" xfId="0" applyNumberFormat="1" applyFont="1" applyBorder="1"/>
    <xf numFmtId="165" fontId="18" fillId="0" borderId="2" xfId="0" applyNumberFormat="1" applyFont="1" applyBorder="1"/>
    <xf numFmtId="165" fontId="7" fillId="0" borderId="2" xfId="0" applyNumberFormat="1" applyFont="1" applyBorder="1"/>
    <xf numFmtId="0" fontId="19" fillId="0" borderId="2" xfId="0" applyFont="1" applyBorder="1"/>
    <xf numFmtId="165" fontId="12" fillId="0" borderId="2" xfId="0" applyNumberFormat="1" applyFont="1" applyBorder="1"/>
    <xf numFmtId="43" fontId="1" fillId="7" borderId="2" xfId="0" applyNumberFormat="1" applyFont="1" applyFill="1" applyBorder="1"/>
    <xf numFmtId="43" fontId="1" fillId="9" borderId="2" xfId="0" applyNumberFormat="1" applyFont="1" applyFill="1" applyBorder="1"/>
    <xf numFmtId="167" fontId="1" fillId="9" borderId="2" xfId="0" applyNumberFormat="1" applyFont="1" applyFill="1" applyBorder="1"/>
    <xf numFmtId="165" fontId="23" fillId="11" borderId="3" xfId="0" applyNumberFormat="1" applyFont="1" applyFill="1" applyBorder="1"/>
    <xf numFmtId="168" fontId="14" fillId="2" borderId="3" xfId="0" applyNumberFormat="1" applyFont="1" applyFill="1" applyBorder="1"/>
    <xf numFmtId="165" fontId="1" fillId="7" borderId="3" xfId="0" applyNumberFormat="1" applyFont="1" applyFill="1" applyBorder="1"/>
    <xf numFmtId="165" fontId="23" fillId="6" borderId="3" xfId="0" applyNumberFormat="1" applyFont="1" applyFill="1" applyBorder="1"/>
    <xf numFmtId="165" fontId="24" fillId="12" borderId="0" xfId="0" applyNumberFormat="1" applyFont="1" applyFill="1" applyAlignment="1">
      <alignment horizontal="center" vertical="center"/>
    </xf>
    <xf numFmtId="43" fontId="1" fillId="12" borderId="0" xfId="0" applyNumberFormat="1" applyFont="1" applyFill="1"/>
    <xf numFmtId="165" fontId="8" fillId="0" borderId="2" xfId="0" applyNumberFormat="1" applyFont="1" applyBorder="1"/>
    <xf numFmtId="43" fontId="8" fillId="9" borderId="2" xfId="0" applyNumberFormat="1" applyFont="1" applyFill="1" applyBorder="1"/>
    <xf numFmtId="167" fontId="8" fillId="9" borderId="2" xfId="0" applyNumberFormat="1" applyFont="1" applyFill="1" applyBorder="1"/>
    <xf numFmtId="165" fontId="1" fillId="0" borderId="3" xfId="0" applyNumberFormat="1" applyFont="1" applyBorder="1"/>
    <xf numFmtId="165" fontId="24" fillId="2" borderId="0" xfId="0" applyNumberFormat="1" applyFont="1" applyFill="1" applyAlignment="1">
      <alignment horizontal="center" vertical="center"/>
    </xf>
    <xf numFmtId="165" fontId="22" fillId="2" borderId="2" xfId="0" applyNumberFormat="1" applyFont="1" applyFill="1" applyBorder="1" applyAlignment="1">
      <alignment horizontal="right" vertical="top"/>
    </xf>
    <xf numFmtId="165" fontId="10" fillId="2" borderId="12" xfId="0" applyNumberFormat="1" applyFont="1" applyFill="1" applyBorder="1"/>
    <xf numFmtId="165" fontId="8" fillId="2" borderId="2" xfId="0" applyNumberFormat="1" applyFont="1" applyFill="1" applyBorder="1"/>
    <xf numFmtId="165" fontId="7" fillId="2" borderId="2" xfId="0" applyNumberFormat="1" applyFont="1" applyFill="1" applyBorder="1"/>
    <xf numFmtId="165" fontId="1" fillId="2" borderId="2" xfId="0" applyNumberFormat="1" applyFont="1" applyFill="1" applyBorder="1"/>
    <xf numFmtId="165" fontId="12" fillId="2" borderId="2" xfId="0" applyNumberFormat="1" applyFont="1" applyFill="1" applyBorder="1"/>
    <xf numFmtId="43" fontId="1" fillId="2" borderId="13" xfId="0" applyNumberFormat="1" applyFont="1" applyFill="1" applyBorder="1"/>
    <xf numFmtId="43" fontId="8" fillId="2" borderId="3" xfId="0" applyNumberFormat="1" applyFont="1" applyFill="1" applyBorder="1"/>
    <xf numFmtId="167" fontId="8" fillId="2" borderId="3" xfId="0" applyNumberFormat="1" applyFont="1" applyFill="1" applyBorder="1"/>
    <xf numFmtId="165" fontId="1" fillId="2" borderId="0" xfId="0" applyNumberFormat="1" applyFont="1" applyFill="1"/>
    <xf numFmtId="165" fontId="24" fillId="0" borderId="0" xfId="0" applyNumberFormat="1" applyFont="1" applyAlignment="1">
      <alignment horizontal="center" vertical="center"/>
    </xf>
    <xf numFmtId="165" fontId="10" fillId="6" borderId="14" xfId="0" applyNumberFormat="1" applyFont="1" applyFill="1" applyBorder="1"/>
    <xf numFmtId="43" fontId="8" fillId="9" borderId="14" xfId="0" applyNumberFormat="1" applyFont="1" applyFill="1" applyBorder="1"/>
    <xf numFmtId="43" fontId="1" fillId="9" borderId="14" xfId="0" applyNumberFormat="1" applyFont="1" applyFill="1" applyBorder="1"/>
    <xf numFmtId="165" fontId="1" fillId="7" borderId="0" xfId="0" applyNumberFormat="1" applyFont="1" applyFill="1"/>
    <xf numFmtId="165" fontId="10" fillId="6" borderId="12" xfId="0" applyNumberFormat="1" applyFont="1" applyFill="1" applyBorder="1"/>
    <xf numFmtId="43" fontId="1" fillId="9" borderId="3" xfId="0" applyNumberFormat="1" applyFont="1" applyFill="1" applyBorder="1"/>
    <xf numFmtId="167" fontId="1" fillId="9" borderId="3" xfId="0" applyNumberFormat="1" applyFont="1" applyFill="1" applyBorder="1"/>
    <xf numFmtId="0" fontId="20" fillId="0" borderId="0" xfId="0" applyFont="1"/>
    <xf numFmtId="43" fontId="8" fillId="9" borderId="3" xfId="0" applyNumberFormat="1" applyFont="1" applyFill="1" applyBorder="1"/>
    <xf numFmtId="167" fontId="8" fillId="9" borderId="3" xfId="0" applyNumberFormat="1" applyFont="1" applyFill="1" applyBorder="1"/>
    <xf numFmtId="165" fontId="8" fillId="0" borderId="0" xfId="0" applyNumberFormat="1" applyFont="1"/>
    <xf numFmtId="43" fontId="1" fillId="7" borderId="13" xfId="0" applyNumberFormat="1" applyFont="1" applyFill="1" applyBorder="1"/>
    <xf numFmtId="165" fontId="10" fillId="6" borderId="0" xfId="0" applyNumberFormat="1" applyFont="1" applyFill="1"/>
    <xf numFmtId="43" fontId="1" fillId="7" borderId="0" xfId="0" applyNumberFormat="1" applyFont="1" applyFill="1"/>
    <xf numFmtId="43" fontId="8" fillId="9" borderId="0" xfId="0" applyNumberFormat="1" applyFont="1" applyFill="1"/>
    <xf numFmtId="167" fontId="8" fillId="9" borderId="0" xfId="0" applyNumberFormat="1" applyFont="1" applyFill="1"/>
    <xf numFmtId="165" fontId="10" fillId="6" borderId="15" xfId="0" applyNumberFormat="1" applyFont="1" applyFill="1" applyBorder="1"/>
    <xf numFmtId="165" fontId="1" fillId="7" borderId="15" xfId="0" applyNumberFormat="1" applyFont="1" applyFill="1" applyBorder="1"/>
    <xf numFmtId="165" fontId="23" fillId="6" borderId="15" xfId="0" applyNumberFormat="1" applyFont="1" applyFill="1" applyBorder="1"/>
    <xf numFmtId="165" fontId="1" fillId="0" borderId="15" xfId="0" applyNumberFormat="1" applyFont="1" applyBorder="1"/>
    <xf numFmtId="38" fontId="22" fillId="0" borderId="2" xfId="0" applyNumberFormat="1" applyFont="1" applyBorder="1" applyAlignment="1">
      <alignment horizontal="right" vertical="top"/>
    </xf>
    <xf numFmtId="38" fontId="22" fillId="0" borderId="0" xfId="0" applyNumberFormat="1" applyFont="1" applyAlignment="1">
      <alignment horizontal="right" vertical="top"/>
    </xf>
    <xf numFmtId="165" fontId="22" fillId="0" borderId="0" xfId="0" applyNumberFormat="1" applyFont="1" applyAlignment="1">
      <alignment horizontal="right" vertical="top"/>
    </xf>
    <xf numFmtId="165" fontId="25" fillId="0" borderId="0" xfId="0" applyNumberFormat="1" applyFont="1"/>
    <xf numFmtId="165" fontId="17" fillId="0" borderId="0" xfId="0" applyNumberFormat="1" applyFont="1"/>
    <xf numFmtId="165" fontId="17" fillId="2" borderId="3" xfId="0" applyNumberFormat="1" applyFont="1" applyFill="1" applyBorder="1"/>
    <xf numFmtId="165" fontId="26" fillId="0" borderId="0" xfId="0" applyNumberFormat="1" applyFont="1"/>
    <xf numFmtId="4" fontId="14" fillId="2" borderId="0" xfId="0" applyNumberFormat="1" applyFont="1" applyFill="1"/>
    <xf numFmtId="4" fontId="1" fillId="0" borderId="0" xfId="0" applyNumberFormat="1" applyFont="1"/>
    <xf numFmtId="43" fontId="22" fillId="0" borderId="0" xfId="0" applyNumberFormat="1" applyFont="1" applyAlignment="1">
      <alignment horizontal="right" vertical="top"/>
    </xf>
    <xf numFmtId="0" fontId="27" fillId="2" borderId="0" xfId="0" applyFont="1" applyFill="1"/>
    <xf numFmtId="165" fontId="18" fillId="0" borderId="0" xfId="0" applyNumberFormat="1" applyFont="1"/>
    <xf numFmtId="165" fontId="28" fillId="0" borderId="0" xfId="0" applyNumberFormat="1" applyFont="1"/>
    <xf numFmtId="164" fontId="13" fillId="0" borderId="0" xfId="0" applyNumberFormat="1" applyFont="1"/>
    <xf numFmtId="165" fontId="10" fillId="13" borderId="3" xfId="0" applyNumberFormat="1" applyFont="1" applyFill="1" applyBorder="1"/>
    <xf numFmtId="164" fontId="10" fillId="6" borderId="2" xfId="0" applyNumberFormat="1" applyFont="1" applyFill="1" applyBorder="1" applyAlignment="1">
      <alignment horizontal="center" vertical="center"/>
    </xf>
    <xf numFmtId="164" fontId="10" fillId="13" borderId="17" xfId="0" applyNumberFormat="1" applyFont="1" applyFill="1" applyBorder="1" applyAlignment="1">
      <alignment horizontal="center" vertical="center"/>
    </xf>
    <xf numFmtId="165" fontId="23" fillId="13" borderId="2" xfId="0" applyNumberFormat="1" applyFont="1" applyFill="1" applyBorder="1" applyAlignment="1">
      <alignment horizontal="center" vertical="center" wrapText="1"/>
    </xf>
    <xf numFmtId="43" fontId="8" fillId="0" borderId="2" xfId="0" applyNumberFormat="1" applyFont="1" applyBorder="1" applyAlignment="1">
      <alignment horizontal="center" vertical="center" wrapText="1"/>
    </xf>
    <xf numFmtId="165" fontId="8" fillId="2" borderId="2" xfId="0" applyNumberFormat="1" applyFont="1" applyFill="1" applyBorder="1" applyAlignment="1">
      <alignment vertical="center" wrapText="1"/>
    </xf>
    <xf numFmtId="165" fontId="1" fillId="0" borderId="0" xfId="0" applyNumberFormat="1" applyFont="1" applyAlignment="1">
      <alignment vertical="center" wrapText="1"/>
    </xf>
    <xf numFmtId="165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/>
    <xf numFmtId="165" fontId="1" fillId="9" borderId="2" xfId="0" applyNumberFormat="1" applyFont="1" applyFill="1" applyBorder="1"/>
    <xf numFmtId="165" fontId="23" fillId="13" borderId="15" xfId="0" applyNumberFormat="1" applyFont="1" applyFill="1" applyBorder="1"/>
    <xf numFmtId="168" fontId="1" fillId="7" borderId="3" xfId="0" applyNumberFormat="1" applyFont="1" applyFill="1" applyBorder="1"/>
    <xf numFmtId="165" fontId="23" fillId="13" borderId="3" xfId="0" applyNumberFormat="1" applyFont="1" applyFill="1" applyBorder="1"/>
    <xf numFmtId="43" fontId="1" fillId="0" borderId="2" xfId="0" applyNumberFormat="1" applyFont="1" applyBorder="1"/>
    <xf numFmtId="0" fontId="6" fillId="0" borderId="2" xfId="0" applyFont="1" applyBorder="1" applyAlignment="1">
      <alignment horizontal="center"/>
    </xf>
    <xf numFmtId="0" fontId="6" fillId="0" borderId="2" xfId="0" applyFont="1" applyBorder="1"/>
    <xf numFmtId="0" fontId="1" fillId="11" borderId="2" xfId="0" applyFont="1" applyFill="1" applyBorder="1"/>
    <xf numFmtId="0" fontId="29" fillId="2" borderId="0" xfId="0" applyFont="1" applyFill="1"/>
    <xf numFmtId="0" fontId="30" fillId="0" borderId="0" xfId="0" applyFont="1"/>
    <xf numFmtId="3" fontId="1" fillId="0" borderId="0" xfId="0" applyNumberFormat="1" applyFont="1"/>
    <xf numFmtId="43" fontId="1" fillId="0" borderId="18" xfId="0" applyNumberFormat="1" applyFont="1" applyBorder="1"/>
    <xf numFmtId="165" fontId="2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/>
    <xf numFmtId="38" fontId="22" fillId="2" borderId="0" xfId="0" applyNumberFormat="1" applyFont="1" applyFill="1" applyAlignment="1">
      <alignment horizontal="right" vertical="top"/>
    </xf>
    <xf numFmtId="165" fontId="22" fillId="2" borderId="0" xfId="0" applyNumberFormat="1" applyFont="1" applyFill="1" applyAlignment="1">
      <alignment horizontal="right" vertical="top"/>
    </xf>
    <xf numFmtId="165" fontId="10" fillId="2" borderId="0" xfId="0" applyNumberFormat="1" applyFont="1" applyFill="1"/>
    <xf numFmtId="165" fontId="18" fillId="2" borderId="0" xfId="0" applyNumberFormat="1" applyFont="1" applyFill="1"/>
    <xf numFmtId="165" fontId="7" fillId="2" borderId="0" xfId="0" applyNumberFormat="1" applyFont="1" applyFill="1"/>
    <xf numFmtId="165" fontId="12" fillId="2" borderId="0" xfId="0" applyNumberFormat="1" applyFont="1" applyFill="1"/>
    <xf numFmtId="43" fontId="1" fillId="2" borderId="0" xfId="0" applyNumberFormat="1" applyFont="1" applyFill="1"/>
    <xf numFmtId="165" fontId="23" fillId="2" borderId="0" xfId="0" applyNumberFormat="1" applyFont="1" applyFill="1"/>
    <xf numFmtId="43" fontId="22" fillId="2" borderId="0" xfId="0" applyNumberFormat="1" applyFont="1" applyFill="1" applyAlignment="1">
      <alignment horizontal="right" vertical="top"/>
    </xf>
    <xf numFmtId="0" fontId="1" fillId="2" borderId="0" xfId="0" applyFont="1" applyFill="1"/>
    <xf numFmtId="165" fontId="31" fillId="0" borderId="0" xfId="0" applyNumberFormat="1" applyFont="1"/>
    <xf numFmtId="165" fontId="10" fillId="2" borderId="3" xfId="0" applyNumberFormat="1" applyFont="1" applyFill="1" applyBorder="1"/>
    <xf numFmtId="165" fontId="32" fillId="2" borderId="3" xfId="0" applyNumberFormat="1" applyFont="1" applyFill="1" applyBorder="1"/>
    <xf numFmtId="164" fontId="10" fillId="14" borderId="2" xfId="0" applyNumberFormat="1" applyFont="1" applyFill="1" applyBorder="1" applyAlignment="1">
      <alignment horizontal="center"/>
    </xf>
    <xf numFmtId="164" fontId="10" fillId="14" borderId="2" xfId="0" applyNumberFormat="1" applyFont="1" applyFill="1" applyBorder="1" applyAlignment="1">
      <alignment horizontal="center" vertical="center"/>
    </xf>
    <xf numFmtId="164" fontId="32" fillId="2" borderId="0" xfId="0" applyNumberFormat="1" applyFont="1" applyFill="1" applyAlignment="1">
      <alignment horizontal="center" vertical="center"/>
    </xf>
    <xf numFmtId="165" fontId="10" fillId="14" borderId="2" xfId="0" applyNumberFormat="1" applyFont="1" applyFill="1" applyBorder="1" applyAlignment="1">
      <alignment horizontal="center" vertical="center" wrapText="1"/>
    </xf>
    <xf numFmtId="165" fontId="10" fillId="14" borderId="2" xfId="0" applyNumberFormat="1" applyFont="1" applyFill="1" applyBorder="1"/>
    <xf numFmtId="165" fontId="23" fillId="14" borderId="15" xfId="0" applyNumberFormat="1" applyFont="1" applyFill="1" applyBorder="1"/>
    <xf numFmtId="165" fontId="23" fillId="14" borderId="3" xfId="0" applyNumberFormat="1" applyFont="1" applyFill="1" applyBorder="1"/>
    <xf numFmtId="43" fontId="1" fillId="0" borderId="0" xfId="0" applyNumberFormat="1" applyFont="1" applyAlignment="1">
      <alignment horizontal="right"/>
    </xf>
    <xf numFmtId="164" fontId="7" fillId="0" borderId="0" xfId="0" applyNumberFormat="1" applyFont="1"/>
    <xf numFmtId="165" fontId="10" fillId="14" borderId="3" xfId="0" applyNumberFormat="1" applyFont="1" applyFill="1" applyBorder="1"/>
    <xf numFmtId="165" fontId="10" fillId="14" borderId="17" xfId="0" applyNumberFormat="1" applyFont="1" applyFill="1" applyBorder="1"/>
    <xf numFmtId="165" fontId="23" fillId="14" borderId="17" xfId="0" applyNumberFormat="1" applyFont="1" applyFill="1" applyBorder="1"/>
    <xf numFmtId="165" fontId="21" fillId="0" borderId="2" xfId="0" applyNumberFormat="1" applyFont="1" applyBorder="1" applyAlignment="1">
      <alignment horizontal="center" vertical="center"/>
    </xf>
    <xf numFmtId="0" fontId="1" fillId="0" borderId="2" xfId="0" applyFont="1" applyBorder="1"/>
    <xf numFmtId="168" fontId="1" fillId="7" borderId="13" xfId="0" applyNumberFormat="1" applyFont="1" applyFill="1" applyBorder="1"/>
    <xf numFmtId="165" fontId="10" fillId="14" borderId="15" xfId="0" applyNumberFormat="1" applyFont="1" applyFill="1" applyBorder="1"/>
    <xf numFmtId="43" fontId="1" fillId="9" borderId="0" xfId="0" applyNumberFormat="1" applyFont="1" applyFill="1"/>
    <xf numFmtId="165" fontId="1" fillId="9" borderId="0" xfId="0" applyNumberFormat="1" applyFont="1" applyFill="1"/>
    <xf numFmtId="168" fontId="1" fillId="7" borderId="15" xfId="0" applyNumberFormat="1" applyFont="1" applyFill="1" applyBorder="1"/>
    <xf numFmtId="165" fontId="33" fillId="0" borderId="2" xfId="0" applyNumberFormat="1" applyFont="1" applyBorder="1" applyAlignment="1">
      <alignment horizontal="left" vertical="top"/>
    </xf>
    <xf numFmtId="165" fontId="8" fillId="15" borderId="3" xfId="0" applyNumberFormat="1" applyFont="1" applyFill="1" applyBorder="1"/>
    <xf numFmtId="164" fontId="6" fillId="2" borderId="0" xfId="0" applyNumberFormat="1" applyFont="1" applyFill="1"/>
    <xf numFmtId="4" fontId="1" fillId="2" borderId="0" xfId="0" applyNumberFormat="1" applyFont="1" applyFill="1"/>
    <xf numFmtId="165" fontId="1" fillId="0" borderId="0" xfId="0" applyNumberFormat="1" applyFont="1" applyAlignment="1">
      <alignment vertical="center"/>
    </xf>
    <xf numFmtId="164" fontId="9" fillId="0" borderId="0" xfId="0" applyNumberFormat="1" applyFont="1" applyAlignment="1">
      <alignment horizontal="left" vertical="center"/>
    </xf>
    <xf numFmtId="165" fontId="28" fillId="0" borderId="0" xfId="0" applyNumberFormat="1" applyFont="1" applyAlignment="1">
      <alignment vertical="center"/>
    </xf>
    <xf numFmtId="165" fontId="9" fillId="0" borderId="0" xfId="0" applyNumberFormat="1" applyFont="1" applyAlignment="1">
      <alignment vertical="center"/>
    </xf>
    <xf numFmtId="165" fontId="11" fillId="0" borderId="0" xfId="0" applyNumberFormat="1" applyFont="1" applyAlignment="1">
      <alignment vertical="center"/>
    </xf>
    <xf numFmtId="43" fontId="1" fillId="0" borderId="0" xfId="0" applyNumberFormat="1" applyFont="1" applyAlignment="1">
      <alignment vertical="center"/>
    </xf>
    <xf numFmtId="165" fontId="1" fillId="6" borderId="3" xfId="0" applyNumberFormat="1" applyFont="1" applyFill="1" applyBorder="1" applyAlignment="1">
      <alignment vertical="center"/>
    </xf>
    <xf numFmtId="165" fontId="1" fillId="0" borderId="0" xfId="0" applyNumberFormat="1" applyFont="1" applyAlignment="1">
      <alignment horizontal="left" vertical="center"/>
    </xf>
    <xf numFmtId="165" fontId="1" fillId="2" borderId="0" xfId="0" applyNumberFormat="1" applyFont="1" applyFill="1" applyAlignment="1">
      <alignment horizontal="left" vertical="center"/>
    </xf>
    <xf numFmtId="164" fontId="15" fillId="0" borderId="0" xfId="0" applyNumberFormat="1" applyFont="1" applyAlignment="1">
      <alignment horizontal="left" vertical="center"/>
    </xf>
    <xf numFmtId="165" fontId="30" fillId="14" borderId="2" xfId="0" applyNumberFormat="1" applyFont="1" applyFill="1" applyBorder="1" applyAlignment="1">
      <alignment vertical="center"/>
    </xf>
    <xf numFmtId="164" fontId="8" fillId="7" borderId="5" xfId="0" applyNumberFormat="1" applyFont="1" applyFill="1" applyBorder="1" applyAlignment="1">
      <alignment horizontal="left" vertical="center"/>
    </xf>
    <xf numFmtId="164" fontId="8" fillId="6" borderId="2" xfId="0" applyNumberFormat="1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8" fillId="0" borderId="18" xfId="0" applyNumberFormat="1" applyFont="1" applyBorder="1" applyAlignment="1">
      <alignment horizontal="center" vertical="center" wrapText="1"/>
    </xf>
    <xf numFmtId="165" fontId="12" fillId="0" borderId="2" xfId="0" applyNumberFormat="1" applyFont="1" applyBorder="1" applyAlignment="1">
      <alignment horizontal="center" vertical="top" wrapText="1"/>
    </xf>
    <xf numFmtId="165" fontId="8" fillId="0" borderId="2" xfId="0" applyNumberFormat="1" applyFont="1" applyBorder="1" applyAlignment="1">
      <alignment horizontal="center" vertical="top" wrapText="1"/>
    </xf>
    <xf numFmtId="165" fontId="8" fillId="0" borderId="0" xfId="0" applyNumberFormat="1" applyFont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 wrapText="1"/>
    </xf>
    <xf numFmtId="165" fontId="8" fillId="4" borderId="2" xfId="0" applyNumberFormat="1" applyFont="1" applyFill="1" applyBorder="1" applyAlignment="1">
      <alignment horizontal="center" vertical="center" wrapText="1"/>
    </xf>
    <xf numFmtId="165" fontId="1" fillId="4" borderId="0" xfId="0" applyNumberFormat="1" applyFont="1" applyFill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 wrapText="1"/>
    </xf>
    <xf numFmtId="165" fontId="22" fillId="0" borderId="2" xfId="0" applyNumberFormat="1" applyFont="1" applyBorder="1" applyAlignment="1">
      <alignment horizontal="center" vertical="center"/>
    </xf>
    <xf numFmtId="165" fontId="23" fillId="14" borderId="2" xfId="0" applyNumberFormat="1" applyFont="1" applyFill="1" applyBorder="1" applyAlignment="1">
      <alignment horizontal="center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7" fillId="0" borderId="2" xfId="0" applyNumberFormat="1" applyFont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43" fontId="1" fillId="9" borderId="2" xfId="0" applyNumberFormat="1" applyFont="1" applyFill="1" applyBorder="1" applyAlignment="1">
      <alignment horizontal="center" vertical="center"/>
    </xf>
    <xf numFmtId="165" fontId="1" fillId="9" borderId="2" xfId="0" applyNumberFormat="1" applyFont="1" applyFill="1" applyBorder="1" applyAlignment="1">
      <alignment horizontal="center" vertical="center"/>
    </xf>
    <xf numFmtId="165" fontId="30" fillId="6" borderId="2" xfId="0" applyNumberFormat="1" applyFont="1" applyFill="1" applyBorder="1" applyAlignment="1">
      <alignment horizontal="center"/>
    </xf>
    <xf numFmtId="165" fontId="1" fillId="0" borderId="0" xfId="0" applyNumberFormat="1" applyFont="1" applyAlignment="1">
      <alignment horizontal="center"/>
    </xf>
    <xf numFmtId="165" fontId="1" fillId="2" borderId="0" xfId="0" applyNumberFormat="1" applyFont="1" applyFill="1" applyAlignment="1">
      <alignment horizontal="center"/>
    </xf>
    <xf numFmtId="165" fontId="24" fillId="0" borderId="2" xfId="0" applyNumberFormat="1" applyFont="1" applyBorder="1" applyAlignment="1">
      <alignment horizontal="center" vertical="top"/>
    </xf>
    <xf numFmtId="164" fontId="1" fillId="0" borderId="0" xfId="0" applyNumberFormat="1" applyFont="1" applyAlignment="1">
      <alignment horizontal="center"/>
    </xf>
    <xf numFmtId="165" fontId="1" fillId="6" borderId="3" xfId="0" applyNumberFormat="1" applyFont="1" applyFill="1" applyBorder="1" applyAlignment="1">
      <alignment horizontal="center"/>
    </xf>
    <xf numFmtId="165" fontId="1" fillId="0" borderId="3" xfId="0" applyNumberFormat="1" applyFont="1" applyBorder="1" applyAlignment="1">
      <alignment horizontal="center"/>
    </xf>
    <xf numFmtId="43" fontId="1" fillId="6" borderId="3" xfId="0" applyNumberFormat="1" applyFont="1" applyFill="1" applyBorder="1" applyAlignment="1">
      <alignment horizontal="center" vertical="center"/>
    </xf>
    <xf numFmtId="168" fontId="34" fillId="2" borderId="9" xfId="0" applyNumberFormat="1" applyFont="1" applyFill="1" applyBorder="1" applyAlignment="1">
      <alignment horizontal="left"/>
    </xf>
    <xf numFmtId="165" fontId="1" fillId="2" borderId="0" xfId="0" applyNumberFormat="1" applyFont="1" applyFill="1" applyAlignment="1">
      <alignment horizontal="center" vertical="center"/>
    </xf>
    <xf numFmtId="168" fontId="34" fillId="2" borderId="19" xfId="0" applyNumberFormat="1" applyFont="1" applyFill="1" applyBorder="1" applyAlignment="1">
      <alignment horizontal="left"/>
    </xf>
    <xf numFmtId="165" fontId="25" fillId="6" borderId="3" xfId="0" applyNumberFormat="1" applyFont="1" applyFill="1" applyBorder="1" applyAlignment="1">
      <alignment horizontal="center" vertical="center"/>
    </xf>
    <xf numFmtId="165" fontId="25" fillId="0" borderId="0" xfId="0" applyNumberFormat="1" applyFont="1" applyAlignment="1">
      <alignment horizontal="center" vertical="center"/>
    </xf>
    <xf numFmtId="165" fontId="25" fillId="2" borderId="0" xfId="0" applyNumberFormat="1" applyFont="1" applyFill="1" applyAlignment="1">
      <alignment horizontal="center" vertical="center"/>
    </xf>
    <xf numFmtId="43" fontId="1" fillId="9" borderId="3" xfId="0" applyNumberFormat="1" applyFont="1" applyFill="1" applyBorder="1" applyAlignment="1">
      <alignment horizontal="center" vertical="center"/>
    </xf>
    <xf numFmtId="165" fontId="1" fillId="9" borderId="3" xfId="0" applyNumberFormat="1" applyFont="1" applyFill="1" applyBorder="1" applyAlignment="1">
      <alignment horizontal="center" vertical="center"/>
    </xf>
    <xf numFmtId="165" fontId="1" fillId="6" borderId="3" xfId="0" applyNumberFormat="1" applyFont="1" applyFill="1" applyBorder="1" applyAlignment="1">
      <alignment horizontal="center" vertical="center"/>
    </xf>
    <xf numFmtId="164" fontId="1" fillId="3" borderId="0" xfId="0" applyNumberFormat="1" applyFont="1" applyFill="1" applyAlignment="1">
      <alignment horizontal="center"/>
    </xf>
    <xf numFmtId="168" fontId="1" fillId="0" borderId="0" xfId="0" applyNumberFormat="1" applyFont="1" applyAlignment="1">
      <alignment horizontal="center" vertical="center"/>
    </xf>
    <xf numFmtId="164" fontId="7" fillId="16" borderId="0" xfId="0" applyNumberFormat="1" applyFont="1" applyFill="1"/>
    <xf numFmtId="165" fontId="1" fillId="6" borderId="0" xfId="0" applyNumberFormat="1" applyFont="1" applyFill="1" applyAlignment="1">
      <alignment horizontal="center"/>
    </xf>
    <xf numFmtId="164" fontId="1" fillId="17" borderId="0" xfId="0" applyNumberFormat="1" applyFont="1" applyFill="1" applyAlignment="1">
      <alignment horizontal="center"/>
    </xf>
    <xf numFmtId="165" fontId="1" fillId="6" borderId="0" xfId="0" applyNumberFormat="1" applyFont="1" applyFill="1" applyAlignment="1">
      <alignment horizontal="center" vertical="center"/>
    </xf>
    <xf numFmtId="165" fontId="7" fillId="2" borderId="0" xfId="0" applyNumberFormat="1" applyFont="1" applyFill="1" applyAlignment="1">
      <alignment horizontal="center"/>
    </xf>
    <xf numFmtId="165" fontId="21" fillId="0" borderId="2" xfId="0" applyNumberFormat="1" applyFont="1" applyBorder="1" applyAlignment="1">
      <alignment vertical="center"/>
    </xf>
    <xf numFmtId="164" fontId="1" fillId="16" borderId="0" xfId="0" applyNumberFormat="1" applyFont="1" applyFill="1"/>
    <xf numFmtId="165" fontId="1" fillId="14" borderId="0" xfId="0" applyNumberFormat="1" applyFont="1" applyFill="1" applyAlignment="1">
      <alignment vertical="center"/>
    </xf>
    <xf numFmtId="164" fontId="1" fillId="18" borderId="3" xfId="0" applyNumberFormat="1" applyFont="1" applyFill="1" applyBorder="1" applyAlignment="1">
      <alignment vertical="center"/>
    </xf>
    <xf numFmtId="165" fontId="33" fillId="0" borderId="2" xfId="0" applyNumberFormat="1" applyFont="1" applyBorder="1" applyAlignment="1">
      <alignment horizontal="left" vertical="center"/>
    </xf>
    <xf numFmtId="165" fontId="8" fillId="0" borderId="2" xfId="0" applyNumberFormat="1" applyFont="1" applyBorder="1" applyAlignment="1">
      <alignment vertical="center"/>
    </xf>
    <xf numFmtId="165" fontId="1" fillId="0" borderId="0" xfId="0" applyNumberFormat="1" applyFont="1" applyAlignment="1">
      <alignment horizontal="left"/>
    </xf>
    <xf numFmtId="165" fontId="8" fillId="15" borderId="2" xfId="0" applyNumberFormat="1" applyFont="1" applyFill="1" applyBorder="1" applyAlignment="1">
      <alignment vertical="center"/>
    </xf>
    <xf numFmtId="43" fontId="8" fillId="0" borderId="2" xfId="0" applyNumberFormat="1" applyFont="1" applyBorder="1" applyAlignment="1">
      <alignment vertical="center"/>
    </xf>
    <xf numFmtId="165" fontId="1" fillId="2" borderId="0" xfId="0" applyNumberFormat="1" applyFont="1" applyFill="1" applyAlignment="1">
      <alignment horizontal="left"/>
    </xf>
    <xf numFmtId="164" fontId="1" fillId="0" borderId="0" xfId="0" applyNumberFormat="1" applyFont="1" applyAlignment="1">
      <alignment vertical="center"/>
    </xf>
    <xf numFmtId="164" fontId="11" fillId="0" borderId="0" xfId="0" applyNumberFormat="1" applyFont="1" applyAlignment="1">
      <alignment vertical="center"/>
    </xf>
    <xf numFmtId="164" fontId="1" fillId="0" borderId="0" xfId="0" applyNumberFormat="1" applyFont="1" applyAlignment="1">
      <alignment horizontal="left"/>
    </xf>
    <xf numFmtId="164" fontId="1" fillId="2" borderId="0" xfId="0" applyNumberFormat="1" applyFont="1" applyFill="1" applyAlignment="1">
      <alignment horizontal="left"/>
    </xf>
    <xf numFmtId="165" fontId="23" fillId="14" borderId="0" xfId="0" applyNumberFormat="1" applyFont="1" applyFill="1"/>
    <xf numFmtId="164" fontId="23" fillId="14" borderId="2" xfId="0" applyNumberFormat="1" applyFont="1" applyFill="1" applyBorder="1" applyAlignment="1">
      <alignment horizontal="center"/>
    </xf>
    <xf numFmtId="165" fontId="10" fillId="6" borderId="2" xfId="0" applyNumberFormat="1" applyFont="1" applyFill="1" applyBorder="1" applyAlignment="1">
      <alignment horizontal="center" vertical="center"/>
    </xf>
    <xf numFmtId="4" fontId="8" fillId="9" borderId="2" xfId="0" applyNumberFormat="1" applyFont="1" applyFill="1" applyBorder="1" applyAlignment="1">
      <alignment horizontal="center" vertical="center" wrapText="1"/>
    </xf>
    <xf numFmtId="3" fontId="8" fillId="9" borderId="2" xfId="0" applyNumberFormat="1" applyFont="1" applyFill="1" applyBorder="1" applyAlignment="1">
      <alignment horizontal="center" vertical="center" wrapText="1"/>
    </xf>
    <xf numFmtId="165" fontId="8" fillId="0" borderId="0" xfId="0" applyNumberFormat="1" applyFont="1" applyAlignment="1">
      <alignment horizontal="center" vertical="center" wrapText="1"/>
    </xf>
    <xf numFmtId="0" fontId="6" fillId="2" borderId="2" xfId="0" applyFont="1" applyFill="1" applyBorder="1"/>
    <xf numFmtId="164" fontId="1" fillId="2" borderId="2" xfId="0" applyNumberFormat="1" applyFont="1" applyFill="1" applyBorder="1"/>
    <xf numFmtId="165" fontId="23" fillId="14" borderId="2" xfId="0" applyNumberFormat="1" applyFont="1" applyFill="1" applyBorder="1"/>
    <xf numFmtId="43" fontId="18" fillId="0" borderId="2" xfId="0" applyNumberFormat="1" applyFont="1" applyBorder="1"/>
    <xf numFmtId="4" fontId="1" fillId="9" borderId="2" xfId="0" applyNumberFormat="1" applyFont="1" applyFill="1" applyBorder="1"/>
    <xf numFmtId="0" fontId="1" fillId="0" borderId="0" xfId="0" applyFont="1" applyAlignment="1">
      <alignment horizontal="left" vertical="top"/>
    </xf>
    <xf numFmtId="2" fontId="1" fillId="0" borderId="0" xfId="0" applyNumberFormat="1" applyFont="1" applyAlignment="1">
      <alignment horizontal="left" vertical="top"/>
    </xf>
    <xf numFmtId="165" fontId="6" fillId="2" borderId="2" xfId="0" applyNumberFormat="1" applyFont="1" applyFill="1" applyBorder="1"/>
    <xf numFmtId="165" fontId="1" fillId="0" borderId="0" xfId="0" applyNumberFormat="1" applyFont="1" applyAlignment="1">
      <alignment horizontal="left" vertical="top"/>
    </xf>
    <xf numFmtId="0" fontId="6" fillId="4" borderId="2" xfId="0" applyFont="1" applyFill="1" applyBorder="1"/>
    <xf numFmtId="0" fontId="1" fillId="2" borderId="2" xfId="0" applyFont="1" applyFill="1" applyBorder="1"/>
    <xf numFmtId="0" fontId="2" fillId="2" borderId="2" xfId="0" applyFont="1" applyFill="1" applyBorder="1"/>
    <xf numFmtId="165" fontId="35" fillId="0" borderId="2" xfId="0" applyNumberFormat="1" applyFont="1" applyBorder="1" applyAlignment="1">
      <alignment horizontal="right" vertical="top"/>
    </xf>
    <xf numFmtId="43" fontId="7" fillId="0" borderId="2" xfId="0" applyNumberFormat="1" applyFont="1" applyBorder="1"/>
    <xf numFmtId="43" fontId="7" fillId="9" borderId="2" xfId="0" applyNumberFormat="1" applyFont="1" applyFill="1" applyBorder="1"/>
    <xf numFmtId="164" fontId="6" fillId="0" borderId="2" xfId="0" applyNumberFormat="1" applyFont="1" applyBorder="1"/>
    <xf numFmtId="0" fontId="7" fillId="0" borderId="2" xfId="0" applyFont="1" applyBorder="1"/>
    <xf numFmtId="164" fontId="7" fillId="0" borderId="2" xfId="0" applyNumberFormat="1" applyFont="1" applyBorder="1"/>
    <xf numFmtId="164" fontId="8" fillId="2" borderId="2" xfId="0" applyNumberFormat="1" applyFont="1" applyFill="1" applyBorder="1"/>
    <xf numFmtId="169" fontId="6" fillId="2" borderId="2" xfId="0" applyNumberFormat="1" applyFont="1" applyFill="1" applyBorder="1"/>
    <xf numFmtId="0" fontId="36" fillId="0" borderId="2" xfId="0" applyFont="1" applyBorder="1"/>
    <xf numFmtId="165" fontId="1" fillId="0" borderId="20" xfId="0" applyNumberFormat="1" applyFont="1" applyBorder="1"/>
    <xf numFmtId="0" fontId="7" fillId="2" borderId="2" xfId="0" applyFont="1" applyFill="1" applyBorder="1"/>
    <xf numFmtId="0" fontId="6" fillId="2" borderId="2" xfId="0" applyFont="1" applyFill="1" applyBorder="1" applyAlignment="1">
      <alignment horizontal="right"/>
    </xf>
    <xf numFmtId="164" fontId="7" fillId="2" borderId="2" xfId="0" applyNumberFormat="1" applyFont="1" applyFill="1" applyBorder="1"/>
    <xf numFmtId="2" fontId="8" fillId="0" borderId="0" xfId="0" applyNumberFormat="1" applyFont="1" applyAlignment="1">
      <alignment horizontal="left" vertical="top"/>
    </xf>
    <xf numFmtId="0" fontId="6" fillId="2" borderId="0" xfId="0" applyFont="1" applyFill="1"/>
    <xf numFmtId="164" fontId="6" fillId="0" borderId="0" xfId="0" applyNumberFormat="1" applyFont="1"/>
    <xf numFmtId="4" fontId="1" fillId="9" borderId="0" xfId="0" applyNumberFormat="1" applyFont="1" applyFill="1"/>
    <xf numFmtId="164" fontId="30" fillId="14" borderId="0" xfId="0" applyNumberFormat="1" applyFont="1" applyFill="1"/>
    <xf numFmtId="164" fontId="30" fillId="14" borderId="2" xfId="0" applyNumberFormat="1" applyFont="1" applyFill="1" applyBorder="1"/>
    <xf numFmtId="4" fontId="1" fillId="0" borderId="2" xfId="0" applyNumberFormat="1" applyFont="1" applyBorder="1"/>
    <xf numFmtId="0" fontId="9" fillId="0" borderId="0" xfId="0" applyFont="1" applyAlignment="1">
      <alignment horizontal="left" vertical="center"/>
    </xf>
    <xf numFmtId="165" fontId="1" fillId="2" borderId="3" xfId="0" applyNumberFormat="1" applyFont="1" applyFill="1" applyBorder="1" applyAlignment="1">
      <alignment horizontal="left" vertical="center"/>
    </xf>
    <xf numFmtId="164" fontId="1" fillId="19" borderId="3" xfId="0" applyNumberFormat="1" applyFont="1" applyFill="1" applyBorder="1" applyAlignment="1">
      <alignment horizontal="center" vertical="center"/>
    </xf>
    <xf numFmtId="165" fontId="8" fillId="0" borderId="18" xfId="0" applyNumberFormat="1" applyFont="1" applyBorder="1" applyAlignment="1">
      <alignment vertical="center" wrapText="1"/>
    </xf>
    <xf numFmtId="165" fontId="8" fillId="0" borderId="2" xfId="0" applyNumberFormat="1" applyFont="1" applyBorder="1" applyAlignment="1">
      <alignment vertical="center" wrapText="1"/>
    </xf>
    <xf numFmtId="165" fontId="18" fillId="0" borderId="2" xfId="0" applyNumberFormat="1" applyFont="1" applyBorder="1" applyAlignment="1">
      <alignment vertical="center" wrapText="1"/>
    </xf>
    <xf numFmtId="165" fontId="12" fillId="0" borderId="2" xfId="0" applyNumberFormat="1" applyFont="1" applyBorder="1" applyAlignment="1">
      <alignment vertical="top" wrapText="1"/>
    </xf>
    <xf numFmtId="165" fontId="8" fillId="0" borderId="2" xfId="0" applyNumberFormat="1" applyFont="1" applyBorder="1" applyAlignment="1">
      <alignment vertical="top" wrapText="1"/>
    </xf>
    <xf numFmtId="43" fontId="8" fillId="9" borderId="2" xfId="0" applyNumberFormat="1" applyFont="1" applyFill="1" applyBorder="1" applyAlignment="1">
      <alignment vertical="center" wrapText="1"/>
    </xf>
    <xf numFmtId="165" fontId="8" fillId="9" borderId="2" xfId="0" applyNumberFormat="1" applyFont="1" applyFill="1" applyBorder="1" applyAlignment="1">
      <alignment vertical="center" wrapText="1"/>
    </xf>
    <xf numFmtId="165" fontId="1" fillId="19" borderId="3" xfId="0" applyNumberFormat="1" applyFont="1" applyFill="1" applyBorder="1" applyAlignment="1">
      <alignment vertical="center" wrapText="1"/>
    </xf>
    <xf numFmtId="0" fontId="20" fillId="0" borderId="2" xfId="0" applyFont="1" applyBorder="1" applyAlignment="1">
      <alignment wrapText="1"/>
    </xf>
    <xf numFmtId="165" fontId="1" fillId="0" borderId="2" xfId="0" applyNumberFormat="1" applyFont="1" applyBorder="1" applyAlignment="1">
      <alignment vertical="center"/>
    </xf>
    <xf numFmtId="165" fontId="22" fillId="0" borderId="2" xfId="0" applyNumberFormat="1" applyFont="1" applyBorder="1" applyAlignment="1">
      <alignment horizontal="right" vertical="center" wrapText="1"/>
    </xf>
    <xf numFmtId="165" fontId="23" fillId="14" borderId="2" xfId="0" applyNumberFormat="1" applyFont="1" applyFill="1" applyBorder="1" applyAlignment="1">
      <alignment vertical="center" wrapText="1"/>
    </xf>
    <xf numFmtId="165" fontId="1" fillId="0" borderId="2" xfId="0" applyNumberFormat="1" applyFont="1" applyBorder="1" applyAlignment="1">
      <alignment vertical="center" wrapText="1"/>
    </xf>
    <xf numFmtId="165" fontId="7" fillId="0" borderId="2" xfId="0" applyNumberFormat="1" applyFont="1" applyBorder="1" applyAlignment="1">
      <alignment wrapText="1"/>
    </xf>
    <xf numFmtId="165" fontId="1" fillId="0" borderId="2" xfId="0" applyNumberFormat="1" applyFont="1" applyBorder="1" applyAlignment="1">
      <alignment wrapText="1"/>
    </xf>
    <xf numFmtId="43" fontId="1" fillId="9" borderId="2" xfId="0" applyNumberFormat="1" applyFont="1" applyFill="1" applyBorder="1" applyAlignment="1">
      <alignment vertical="center" wrapText="1"/>
    </xf>
    <xf numFmtId="165" fontId="1" fillId="9" borderId="2" xfId="0" applyNumberFormat="1" applyFont="1" applyFill="1" applyBorder="1" applyAlignment="1">
      <alignment vertical="center" wrapText="1"/>
    </xf>
    <xf numFmtId="165" fontId="1" fillId="6" borderId="2" xfId="0" applyNumberFormat="1" applyFont="1" applyFill="1" applyBorder="1" applyAlignment="1">
      <alignment vertical="center" wrapText="1"/>
    </xf>
    <xf numFmtId="165" fontId="1" fillId="0" borderId="3" xfId="0" applyNumberFormat="1" applyFont="1" applyBorder="1" applyAlignment="1">
      <alignment horizontal="left"/>
    </xf>
    <xf numFmtId="165" fontId="1" fillId="6" borderId="3" xfId="0" applyNumberFormat="1" applyFont="1" applyFill="1" applyBorder="1" applyAlignment="1">
      <alignment vertical="center" wrapText="1"/>
    </xf>
    <xf numFmtId="43" fontId="1" fillId="6" borderId="3" xfId="0" applyNumberFormat="1" applyFont="1" applyFill="1" applyBorder="1" applyAlignment="1">
      <alignment vertical="center" wrapText="1"/>
    </xf>
    <xf numFmtId="165" fontId="1" fillId="19" borderId="0" xfId="0" applyNumberFormat="1" applyFont="1" applyFill="1" applyAlignment="1">
      <alignment vertical="center" wrapText="1"/>
    </xf>
    <xf numFmtId="165" fontId="22" fillId="5" borderId="2" xfId="0" applyNumberFormat="1" applyFont="1" applyFill="1" applyBorder="1" applyAlignment="1">
      <alignment horizontal="right" vertical="center" wrapText="1"/>
    </xf>
    <xf numFmtId="165" fontId="1" fillId="5" borderId="2" xfId="0" applyNumberFormat="1" applyFont="1" applyFill="1" applyBorder="1" applyAlignment="1">
      <alignment vertical="center" wrapText="1"/>
    </xf>
    <xf numFmtId="165" fontId="7" fillId="5" borderId="2" xfId="0" applyNumberFormat="1" applyFont="1" applyFill="1" applyBorder="1" applyAlignment="1">
      <alignment wrapText="1"/>
    </xf>
    <xf numFmtId="165" fontId="1" fillId="5" borderId="2" xfId="0" applyNumberFormat="1" applyFont="1" applyFill="1" applyBorder="1" applyAlignment="1">
      <alignment wrapText="1"/>
    </xf>
    <xf numFmtId="165" fontId="18" fillId="5" borderId="2" xfId="0" applyNumberFormat="1" applyFont="1" applyFill="1" applyBorder="1" applyAlignment="1">
      <alignment vertical="center" wrapText="1"/>
    </xf>
    <xf numFmtId="43" fontId="1" fillId="5" borderId="2" xfId="0" applyNumberFormat="1" applyFont="1" applyFill="1" applyBorder="1" applyAlignment="1">
      <alignment vertical="center" wrapText="1"/>
    </xf>
    <xf numFmtId="165" fontId="1" fillId="5" borderId="0" xfId="0" applyNumberFormat="1" applyFont="1" applyFill="1" applyAlignment="1">
      <alignment wrapText="1"/>
    </xf>
    <xf numFmtId="165" fontId="1" fillId="5" borderId="0" xfId="0" applyNumberFormat="1" applyFont="1" applyFill="1" applyAlignment="1">
      <alignment vertical="center" wrapText="1"/>
    </xf>
    <xf numFmtId="165" fontId="1" fillId="5" borderId="3" xfId="0" applyNumberFormat="1" applyFont="1" applyFill="1" applyBorder="1" applyAlignment="1">
      <alignment wrapText="1"/>
    </xf>
    <xf numFmtId="165" fontId="1" fillId="0" borderId="0" xfId="0" applyNumberFormat="1" applyFont="1" applyAlignment="1">
      <alignment wrapText="1"/>
    </xf>
    <xf numFmtId="165" fontId="1" fillId="6" borderId="3" xfId="0" applyNumberFormat="1" applyFont="1" applyFill="1" applyBorder="1" applyAlignment="1">
      <alignment wrapText="1"/>
    </xf>
    <xf numFmtId="165" fontId="1" fillId="19" borderId="0" xfId="0" applyNumberFormat="1" applyFont="1" applyFill="1" applyAlignment="1">
      <alignment wrapText="1"/>
    </xf>
    <xf numFmtId="165" fontId="18" fillId="0" borderId="0" xfId="0" applyNumberFormat="1" applyFont="1" applyAlignment="1">
      <alignment vertical="center" wrapText="1"/>
    </xf>
    <xf numFmtId="165" fontId="37" fillId="0" borderId="0" xfId="0" applyNumberFormat="1" applyFont="1"/>
    <xf numFmtId="165" fontId="6" fillId="0" borderId="0" xfId="0" applyNumberFormat="1" applyFont="1"/>
    <xf numFmtId="4" fontId="1" fillId="0" borderId="0" xfId="0" applyNumberFormat="1" applyFont="1" applyAlignment="1">
      <alignment horizontal="center"/>
    </xf>
    <xf numFmtId="164" fontId="1" fillId="0" borderId="2" xfId="0" applyNumberFormat="1" applyFont="1" applyBorder="1" applyAlignment="1">
      <alignment horizontal="left"/>
    </xf>
    <xf numFmtId="43" fontId="10" fillId="6" borderId="2" xfId="0" applyNumberFormat="1" applyFont="1" applyFill="1" applyBorder="1" applyAlignment="1">
      <alignment horizontal="center" vertical="center"/>
    </xf>
    <xf numFmtId="165" fontId="8" fillId="0" borderId="2" xfId="0" applyNumberFormat="1" applyFont="1" applyBorder="1" applyAlignment="1">
      <alignment horizontal="left" vertical="center" wrapText="1"/>
    </xf>
    <xf numFmtId="165" fontId="32" fillId="0" borderId="2" xfId="0" applyNumberFormat="1" applyFont="1" applyBorder="1" applyAlignment="1">
      <alignment horizontal="center" vertical="center" wrapText="1"/>
    </xf>
    <xf numFmtId="165" fontId="8" fillId="0" borderId="9" xfId="0" applyNumberFormat="1" applyFont="1" applyBorder="1" applyAlignment="1">
      <alignment horizontal="center" vertical="center" wrapText="1"/>
    </xf>
    <xf numFmtId="4" fontId="8" fillId="0" borderId="16" xfId="0" applyNumberFormat="1" applyFont="1" applyBorder="1" applyAlignment="1">
      <alignment horizontal="center" vertical="center" wrapText="1"/>
    </xf>
    <xf numFmtId="165" fontId="8" fillId="0" borderId="16" xfId="0" applyNumberFormat="1" applyFont="1" applyBorder="1" applyAlignment="1">
      <alignment horizontal="center" vertical="center" wrapText="1"/>
    </xf>
    <xf numFmtId="0" fontId="38" fillId="2" borderId="2" xfId="0" applyFont="1" applyFill="1" applyBorder="1" applyAlignment="1">
      <alignment wrapText="1"/>
    </xf>
    <xf numFmtId="0" fontId="38" fillId="2" borderId="0" xfId="0" applyFont="1" applyFill="1" applyAlignment="1">
      <alignment wrapText="1"/>
    </xf>
    <xf numFmtId="0" fontId="6" fillId="0" borderId="2" xfId="0" applyFont="1" applyBorder="1" applyAlignment="1">
      <alignment horizontal="left"/>
    </xf>
    <xf numFmtId="165" fontId="10" fillId="14" borderId="0" xfId="0" applyNumberFormat="1" applyFont="1" applyFill="1"/>
    <xf numFmtId="43" fontId="1" fillId="20" borderId="2" xfId="0" applyNumberFormat="1" applyFont="1" applyFill="1" applyBorder="1"/>
    <xf numFmtId="4" fontId="39" fillId="0" borderId="0" xfId="0" applyNumberFormat="1" applyFont="1" applyAlignment="1">
      <alignment horizontal="center" vertical="center"/>
    </xf>
    <xf numFmtId="0" fontId="39" fillId="2" borderId="0" xfId="0" applyFont="1" applyFill="1" applyAlignment="1">
      <alignment horizontal="center" vertical="center"/>
    </xf>
    <xf numFmtId="38" fontId="6" fillId="2" borderId="0" xfId="0" applyNumberFormat="1" applyFont="1" applyFill="1" applyAlignment="1">
      <alignment horizontal="right"/>
    </xf>
    <xf numFmtId="0" fontId="1" fillId="0" borderId="2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left"/>
    </xf>
    <xf numFmtId="3" fontId="6" fillId="2" borderId="0" xfId="0" applyNumberFormat="1" applyFont="1" applyFill="1"/>
    <xf numFmtId="0" fontId="6" fillId="2" borderId="2" xfId="0" applyFont="1" applyFill="1" applyBorder="1" applyAlignment="1">
      <alignment horizontal="center"/>
    </xf>
    <xf numFmtId="43" fontId="1" fillId="2" borderId="2" xfId="0" applyNumberFormat="1" applyFont="1" applyFill="1" applyBorder="1"/>
    <xf numFmtId="4" fontId="22" fillId="2" borderId="0" xfId="0" applyNumberFormat="1" applyFont="1" applyFill="1" applyAlignment="1">
      <alignment horizontal="center" vertical="top"/>
    </xf>
    <xf numFmtId="165" fontId="6" fillId="2" borderId="2" xfId="0" applyNumberFormat="1" applyFont="1" applyFill="1" applyBorder="1" applyAlignment="1">
      <alignment horizontal="left"/>
    </xf>
    <xf numFmtId="4" fontId="22" fillId="0" borderId="0" xfId="0" applyNumberFormat="1" applyFont="1" applyAlignment="1">
      <alignment horizontal="center" vertical="top"/>
    </xf>
    <xf numFmtId="4" fontId="40" fillId="2" borderId="0" xfId="0" applyNumberFormat="1" applyFont="1" applyFill="1" applyAlignment="1">
      <alignment horizontal="left" vertical="top"/>
    </xf>
    <xf numFmtId="165" fontId="40" fillId="2" borderId="0" xfId="0" applyNumberFormat="1" applyFont="1" applyFill="1" applyAlignment="1">
      <alignment horizontal="left" vertical="top"/>
    </xf>
    <xf numFmtId="38" fontId="6" fillId="2" borderId="0" xfId="0" applyNumberFormat="1" applyFont="1" applyFill="1"/>
    <xf numFmtId="0" fontId="41" fillId="2" borderId="2" xfId="0" applyFont="1" applyFill="1" applyBorder="1" applyAlignment="1">
      <alignment horizontal="left"/>
    </xf>
    <xf numFmtId="0" fontId="6" fillId="2" borderId="0" xfId="0" applyFont="1" applyFill="1" applyAlignment="1">
      <alignment horizontal="right"/>
    </xf>
    <xf numFmtId="0" fontId="1" fillId="2" borderId="2" xfId="0" applyFont="1" applyFill="1" applyBorder="1" applyAlignment="1">
      <alignment horizontal="left"/>
    </xf>
    <xf numFmtId="4" fontId="40" fillId="0" borderId="0" xfId="0" applyNumberFormat="1" applyFont="1" applyAlignment="1">
      <alignment horizontal="left" vertical="top"/>
    </xf>
    <xf numFmtId="165" fontId="40" fillId="0" borderId="0" xfId="0" applyNumberFormat="1" applyFont="1" applyAlignment="1">
      <alignment horizontal="left" vertical="top"/>
    </xf>
    <xf numFmtId="0" fontId="6" fillId="0" borderId="0" xfId="0" applyFont="1" applyAlignment="1">
      <alignment horizontal="center"/>
    </xf>
    <xf numFmtId="0" fontId="41" fillId="0" borderId="2" xfId="0" applyFont="1" applyBorder="1" applyAlignment="1">
      <alignment horizontal="left"/>
    </xf>
    <xf numFmtId="0" fontId="6" fillId="21" borderId="2" xfId="0" applyFont="1" applyFill="1" applyBorder="1" applyAlignment="1">
      <alignment horizontal="center"/>
    </xf>
    <xf numFmtId="0" fontId="6" fillId="21" borderId="2" xfId="0" applyFont="1" applyFill="1" applyBorder="1" applyAlignment="1">
      <alignment horizontal="left"/>
    </xf>
    <xf numFmtId="0" fontId="6" fillId="21" borderId="2" xfId="0" applyFont="1" applyFill="1" applyBorder="1"/>
    <xf numFmtId="43" fontId="1" fillId="21" borderId="2" xfId="0" applyNumberFormat="1" applyFont="1" applyFill="1" applyBorder="1"/>
    <xf numFmtId="165" fontId="1" fillId="21" borderId="2" xfId="0" applyNumberFormat="1" applyFont="1" applyFill="1" applyBorder="1"/>
    <xf numFmtId="4" fontId="1" fillId="21" borderId="0" xfId="0" applyNumberFormat="1" applyFont="1" applyFill="1"/>
    <xf numFmtId="4" fontId="1" fillId="21" borderId="0" xfId="0" applyNumberFormat="1" applyFont="1" applyFill="1" applyAlignment="1">
      <alignment horizontal="center"/>
    </xf>
    <xf numFmtId="164" fontId="1" fillId="21" borderId="0" xfId="0" applyNumberFormat="1" applyFont="1" applyFill="1"/>
    <xf numFmtId="0" fontId="42" fillId="2" borderId="0" xfId="0" applyFont="1" applyFill="1" applyAlignment="1">
      <alignment horizontal="center" vertical="center"/>
    </xf>
    <xf numFmtId="4" fontId="1" fillId="2" borderId="16" xfId="0" applyNumberFormat="1" applyFont="1" applyFill="1" applyBorder="1"/>
    <xf numFmtId="164" fontId="1" fillId="2" borderId="16" xfId="0" applyNumberFormat="1" applyFont="1" applyFill="1" applyBorder="1"/>
    <xf numFmtId="4" fontId="40" fillId="21" borderId="16" xfId="0" applyNumberFormat="1" applyFont="1" applyFill="1" applyBorder="1" applyAlignment="1">
      <alignment horizontal="left" vertical="top"/>
    </xf>
    <xf numFmtId="4" fontId="22" fillId="21" borderId="0" xfId="0" applyNumberFormat="1" applyFont="1" applyFill="1" applyAlignment="1">
      <alignment horizontal="center" vertical="top"/>
    </xf>
    <xf numFmtId="165" fontId="40" fillId="21" borderId="0" xfId="0" applyNumberFormat="1" applyFont="1" applyFill="1" applyAlignment="1">
      <alignment horizontal="left" vertical="top"/>
    </xf>
    <xf numFmtId="165" fontId="40" fillId="21" borderId="16" xfId="0" applyNumberFormat="1" applyFont="1" applyFill="1" applyBorder="1" applyAlignment="1">
      <alignment horizontal="left" vertical="top"/>
    </xf>
    <xf numFmtId="0" fontId="43" fillId="2" borderId="2" xfId="0" applyFont="1" applyFill="1" applyBorder="1" applyAlignment="1">
      <alignment horizontal="left"/>
    </xf>
    <xf numFmtId="4" fontId="1" fillId="2" borderId="0" xfId="0" applyNumberFormat="1" applyFont="1" applyFill="1" applyAlignment="1">
      <alignment horizontal="center"/>
    </xf>
    <xf numFmtId="4" fontId="1" fillId="0" borderId="16" xfId="0" applyNumberFormat="1" applyFont="1" applyBorder="1"/>
    <xf numFmtId="164" fontId="1" fillId="0" borderId="16" xfId="0" applyNumberFormat="1" applyFont="1" applyBorder="1"/>
    <xf numFmtId="0" fontId="2" fillId="0" borderId="2" xfId="0" applyFont="1" applyBorder="1" applyAlignment="1">
      <alignment horizontal="left"/>
    </xf>
    <xf numFmtId="0" fontId="44" fillId="0" borderId="2" xfId="0" applyFont="1" applyBorder="1"/>
    <xf numFmtId="165" fontId="6" fillId="0" borderId="2" xfId="0" applyNumberFormat="1" applyFont="1" applyBorder="1" applyAlignment="1">
      <alignment horizontal="center"/>
    </xf>
    <xf numFmtId="4" fontId="39" fillId="2" borderId="0" xfId="0" applyNumberFormat="1" applyFont="1" applyFill="1" applyAlignment="1">
      <alignment horizontal="center" vertical="center"/>
    </xf>
    <xf numFmtId="0" fontId="41" fillId="21" borderId="2" xfId="0" applyFont="1" applyFill="1" applyBorder="1" applyAlignment="1">
      <alignment horizontal="left"/>
    </xf>
    <xf numFmtId="4" fontId="2" fillId="0" borderId="0" xfId="0" applyNumberFormat="1" applyFont="1" applyAlignment="1">
      <alignment horizontal="center"/>
    </xf>
    <xf numFmtId="0" fontId="6" fillId="5" borderId="2" xfId="0" applyFont="1" applyFill="1" applyBorder="1"/>
    <xf numFmtId="164" fontId="6" fillId="0" borderId="2" xfId="0" applyNumberFormat="1" applyFont="1" applyBorder="1" applyAlignment="1">
      <alignment horizontal="left"/>
    </xf>
    <xf numFmtId="0" fontId="6" fillId="22" borderId="2" xfId="0" applyFont="1" applyFill="1" applyBorder="1" applyAlignment="1">
      <alignment horizontal="center"/>
    </xf>
    <xf numFmtId="4" fontId="29" fillId="21" borderId="0" xfId="0" applyNumberFormat="1" applyFont="1" applyFill="1"/>
    <xf numFmtId="0" fontId="29" fillId="21" borderId="0" xfId="0" applyFont="1" applyFill="1"/>
    <xf numFmtId="169" fontId="6" fillId="2" borderId="2" xfId="0" applyNumberFormat="1" applyFont="1" applyFill="1" applyBorder="1" applyAlignment="1">
      <alignment horizontal="left"/>
    </xf>
    <xf numFmtId="0" fontId="6" fillId="22" borderId="2" xfId="0" applyFont="1" applyFill="1" applyBorder="1" applyAlignment="1">
      <alignment horizontal="left"/>
    </xf>
    <xf numFmtId="4" fontId="2" fillId="2" borderId="0" xfId="0" applyNumberFormat="1" applyFont="1" applyFill="1"/>
    <xf numFmtId="4" fontId="2" fillId="2" borderId="0" xfId="0" applyNumberFormat="1" applyFont="1" applyFill="1" applyAlignment="1">
      <alignment horizontal="center"/>
    </xf>
    <xf numFmtId="4" fontId="42" fillId="0" borderId="0" xfId="0" applyNumberFormat="1" applyFont="1" applyAlignment="1">
      <alignment horizontal="center" vertical="center"/>
    </xf>
    <xf numFmtId="49" fontId="45" fillId="2" borderId="0" xfId="0" applyNumberFormat="1" applyFont="1" applyFill="1" applyAlignment="1">
      <alignment horizontal="center" vertical="center" wrapText="1"/>
    </xf>
    <xf numFmtId="0" fontId="6" fillId="10" borderId="2" xfId="0" applyFont="1" applyFill="1" applyBorder="1" applyAlignment="1">
      <alignment horizontal="center"/>
    </xf>
    <xf numFmtId="0" fontId="6" fillId="10" borderId="2" xfId="0" applyFont="1" applyFill="1" applyBorder="1" applyAlignment="1">
      <alignment horizontal="left"/>
    </xf>
    <xf numFmtId="0" fontId="6" fillId="10" borderId="2" xfId="0" applyFont="1" applyFill="1" applyBorder="1"/>
    <xf numFmtId="43" fontId="1" fillId="10" borderId="2" xfId="0" applyNumberFormat="1" applyFont="1" applyFill="1" applyBorder="1"/>
    <xf numFmtId="165" fontId="1" fillId="10" borderId="2" xfId="0" applyNumberFormat="1" applyFont="1" applyFill="1" applyBorder="1"/>
    <xf numFmtId="4" fontId="1" fillId="10" borderId="0" xfId="0" applyNumberFormat="1" applyFont="1" applyFill="1"/>
    <xf numFmtId="4" fontId="22" fillId="10" borderId="0" xfId="0" applyNumberFormat="1" applyFont="1" applyFill="1" applyAlignment="1">
      <alignment horizontal="center" vertical="top"/>
    </xf>
    <xf numFmtId="164" fontId="1" fillId="10" borderId="0" xfId="0" applyNumberFormat="1" applyFont="1" applyFill="1"/>
    <xf numFmtId="0" fontId="32" fillId="21" borderId="2" xfId="0" applyFont="1" applyFill="1" applyBorder="1" applyAlignment="1">
      <alignment horizontal="center"/>
    </xf>
    <xf numFmtId="49" fontId="6" fillId="2" borderId="0" xfId="0" applyNumberFormat="1" applyFont="1" applyFill="1"/>
    <xf numFmtId="0" fontId="6" fillId="22" borderId="2" xfId="0" applyFont="1" applyFill="1" applyBorder="1"/>
    <xf numFmtId="43" fontId="1" fillId="22" borderId="2" xfId="0" applyNumberFormat="1" applyFont="1" applyFill="1" applyBorder="1"/>
    <xf numFmtId="165" fontId="1" fillId="22" borderId="2" xfId="0" applyNumberFormat="1" applyFont="1" applyFill="1" applyBorder="1"/>
    <xf numFmtId="4" fontId="1" fillId="22" borderId="0" xfId="0" applyNumberFormat="1" applyFont="1" applyFill="1"/>
    <xf numFmtId="4" fontId="1" fillId="22" borderId="0" xfId="0" applyNumberFormat="1" applyFont="1" applyFill="1" applyAlignment="1">
      <alignment horizontal="center"/>
    </xf>
    <xf numFmtId="164" fontId="1" fillId="22" borderId="0" xfId="0" applyNumberFormat="1" applyFont="1" applyFill="1"/>
    <xf numFmtId="4" fontId="46" fillId="2" borderId="0" xfId="0" applyNumberFormat="1" applyFont="1" applyFill="1"/>
    <xf numFmtId="164" fontId="46" fillId="2" borderId="0" xfId="0" applyNumberFormat="1" applyFont="1" applyFill="1"/>
    <xf numFmtId="0" fontId="6" fillId="21" borderId="0" xfId="0" applyFont="1" applyFill="1"/>
    <xf numFmtId="0" fontId="32" fillId="0" borderId="2" xfId="0" applyFont="1" applyBorder="1"/>
    <xf numFmtId="0" fontId="7" fillId="2" borderId="0" xfId="0" applyFont="1" applyFill="1"/>
    <xf numFmtId="43" fontId="1" fillId="21" borderId="0" xfId="0" applyNumberFormat="1" applyFont="1" applyFill="1"/>
    <xf numFmtId="165" fontId="1" fillId="21" borderId="0" xfId="0" applyNumberFormat="1" applyFont="1" applyFill="1"/>
    <xf numFmtId="43" fontId="1" fillId="22" borderId="0" xfId="0" applyNumberFormat="1" applyFont="1" applyFill="1"/>
    <xf numFmtId="165" fontId="1" fillId="22" borderId="0" xfId="0" applyNumberFormat="1" applyFont="1" applyFill="1"/>
    <xf numFmtId="4" fontId="22" fillId="22" borderId="0" xfId="0" applyNumberFormat="1" applyFont="1" applyFill="1" applyAlignment="1">
      <alignment horizontal="center" vertical="top"/>
    </xf>
    <xf numFmtId="0" fontId="32" fillId="0" borderId="0" xfId="0" applyFont="1"/>
    <xf numFmtId="0" fontId="6" fillId="0" borderId="21" xfId="0" applyFont="1" applyBorder="1"/>
    <xf numFmtId="0" fontId="6" fillId="21" borderId="21" xfId="0" applyFont="1" applyFill="1" applyBorder="1"/>
    <xf numFmtId="164" fontId="1" fillId="2" borderId="21" xfId="0" applyNumberFormat="1" applyFont="1" applyFill="1" applyBorder="1"/>
    <xf numFmtId="0" fontId="32" fillId="0" borderId="21" xfId="0" applyFont="1" applyBorder="1"/>
    <xf numFmtId="0" fontId="2" fillId="0" borderId="21" xfId="0" applyFont="1" applyBorder="1"/>
    <xf numFmtId="0" fontId="6" fillId="2" borderId="21" xfId="0" applyFont="1" applyFill="1" applyBorder="1"/>
    <xf numFmtId="0" fontId="6" fillId="22" borderId="0" xfId="0" applyFont="1" applyFill="1" applyAlignment="1">
      <alignment horizontal="center"/>
    </xf>
    <xf numFmtId="4" fontId="45" fillId="0" borderId="0" xfId="0" applyNumberFormat="1" applyFont="1" applyAlignment="1">
      <alignment horizontal="center" vertical="center" wrapText="1"/>
    </xf>
    <xf numFmtId="165" fontId="6" fillId="0" borderId="2" xfId="0" applyNumberFormat="1" applyFont="1" applyBorder="1" applyAlignment="1">
      <alignment horizontal="left"/>
    </xf>
    <xf numFmtId="165" fontId="6" fillId="0" borderId="2" xfId="0" applyNumberFormat="1" applyFont="1" applyBorder="1"/>
    <xf numFmtId="0" fontId="6" fillId="2" borderId="0" xfId="0" applyFont="1" applyFill="1" applyAlignment="1">
      <alignment horizontal="center"/>
    </xf>
    <xf numFmtId="0" fontId="6" fillId="22" borderId="0" xfId="0" applyFont="1" applyFill="1"/>
    <xf numFmtId="0" fontId="6" fillId="5" borderId="0" xfId="0" applyFont="1" applyFill="1"/>
    <xf numFmtId="164" fontId="6" fillId="2" borderId="2" xfId="0" applyNumberFormat="1" applyFont="1" applyFill="1" applyBorder="1" applyAlignment="1">
      <alignment horizontal="left"/>
    </xf>
    <xf numFmtId="0" fontId="44" fillId="0" borderId="0" xfId="0" applyFont="1"/>
    <xf numFmtId="165" fontId="6" fillId="0" borderId="0" xfId="0" applyNumberFormat="1" applyFont="1" applyAlignment="1">
      <alignment horizontal="center"/>
    </xf>
    <xf numFmtId="4" fontId="29" fillId="2" borderId="0" xfId="0" applyNumberFormat="1" applyFont="1" applyFill="1"/>
    <xf numFmtId="0" fontId="41" fillId="2" borderId="0" xfId="0" applyFont="1" applyFill="1" applyAlignment="1">
      <alignment horizontal="center"/>
    </xf>
    <xf numFmtId="0" fontId="1" fillId="0" borderId="2" xfId="0" applyFont="1" applyBorder="1" applyAlignment="1">
      <alignment horizontal="left"/>
    </xf>
    <xf numFmtId="165" fontId="6" fillId="2" borderId="2" xfId="0" applyNumberFormat="1" applyFont="1" applyFill="1" applyBorder="1" applyAlignment="1">
      <alignment horizontal="center"/>
    </xf>
    <xf numFmtId="0" fontId="41" fillId="2" borderId="2" xfId="0" applyFont="1" applyFill="1" applyBorder="1" applyAlignment="1">
      <alignment horizontal="center"/>
    </xf>
    <xf numFmtId="164" fontId="11" fillId="0" borderId="0" xfId="0" applyNumberFormat="1" applyFont="1"/>
    <xf numFmtId="164" fontId="18" fillId="0" borderId="0" xfId="0" applyNumberFormat="1" applyFont="1"/>
    <xf numFmtId="164" fontId="1" fillId="14" borderId="0" xfId="0" applyNumberFormat="1" applyFont="1" applyFill="1"/>
    <xf numFmtId="43" fontId="8" fillId="0" borderId="0" xfId="0" applyNumberFormat="1" applyFont="1" applyAlignment="1">
      <alignment horizontal="center" vertical="center" wrapText="1"/>
    </xf>
    <xf numFmtId="171" fontId="1" fillId="0" borderId="0" xfId="0" applyNumberFormat="1" applyFont="1"/>
    <xf numFmtId="165" fontId="40" fillId="0" borderId="2" xfId="0" applyNumberFormat="1" applyFont="1" applyBorder="1" applyAlignment="1">
      <alignment horizontal="left" vertical="top"/>
    </xf>
    <xf numFmtId="165" fontId="21" fillId="0" borderId="0" xfId="0" applyNumberFormat="1" applyFont="1" applyAlignment="1">
      <alignment vertical="top"/>
    </xf>
    <xf numFmtId="165" fontId="1" fillId="9" borderId="3" xfId="0" applyNumberFormat="1" applyFont="1" applyFill="1" applyBorder="1"/>
    <xf numFmtId="165" fontId="8" fillId="15" borderId="2" xfId="0" applyNumberFormat="1" applyFont="1" applyFill="1" applyBorder="1"/>
    <xf numFmtId="43" fontId="8" fillId="0" borderId="2" xfId="0" applyNumberFormat="1" applyFont="1" applyBorder="1"/>
    <xf numFmtId="43" fontId="28" fillId="0" borderId="0" xfId="0" applyNumberFormat="1" applyFont="1"/>
    <xf numFmtId="44" fontId="1" fillId="0" borderId="0" xfId="0" applyNumberFormat="1" applyFont="1"/>
    <xf numFmtId="9" fontId="1" fillId="0" borderId="0" xfId="0" applyNumberFormat="1" applyFont="1"/>
    <xf numFmtId="43" fontId="1" fillId="0" borderId="2" xfId="0" applyNumberFormat="1" applyFont="1" applyBorder="1" applyAlignment="1">
      <alignment horizontal="center"/>
    </xf>
    <xf numFmtId="165" fontId="8" fillId="6" borderId="2" xfId="0" applyNumberFormat="1" applyFont="1" applyFill="1" applyBorder="1" applyAlignment="1">
      <alignment vertical="center"/>
    </xf>
    <xf numFmtId="164" fontId="10" fillId="6" borderId="14" xfId="0" applyNumberFormat="1" applyFont="1" applyFill="1" applyBorder="1" applyAlignment="1">
      <alignment horizontal="center" vertical="center"/>
    </xf>
    <xf numFmtId="44" fontId="8" fillId="0" borderId="2" xfId="0" applyNumberFormat="1" applyFont="1" applyBorder="1" applyAlignment="1">
      <alignment horizontal="center" vertical="center" wrapText="1"/>
    </xf>
    <xf numFmtId="44" fontId="1" fillId="0" borderId="0" xfId="0" applyNumberFormat="1" applyFont="1" applyAlignment="1">
      <alignment horizontal="center"/>
    </xf>
    <xf numFmtId="43" fontId="1" fillId="0" borderId="0" xfId="0" applyNumberFormat="1" applyFont="1" applyAlignment="1">
      <alignment horizontal="center"/>
    </xf>
    <xf numFmtId="165" fontId="6" fillId="2" borderId="2" xfId="0" applyNumberFormat="1" applyFont="1" applyFill="1" applyBorder="1" applyAlignment="1">
      <alignment horizontal="center" vertical="center" wrapText="1"/>
    </xf>
    <xf numFmtId="165" fontId="1" fillId="0" borderId="21" xfId="0" applyNumberFormat="1" applyFont="1" applyBorder="1"/>
    <xf numFmtId="44" fontId="1" fillId="0" borderId="2" xfId="0" applyNumberFormat="1" applyFont="1" applyBorder="1"/>
    <xf numFmtId="44" fontId="1" fillId="0" borderId="3" xfId="0" applyNumberFormat="1" applyFont="1" applyBorder="1"/>
    <xf numFmtId="165" fontId="1" fillId="0" borderId="16" xfId="0" applyNumberFormat="1" applyFont="1" applyBorder="1"/>
    <xf numFmtId="165" fontId="21" fillId="0" borderId="2" xfId="0" applyNumberFormat="1" applyFont="1" applyBorder="1" applyAlignment="1">
      <alignment vertical="top"/>
    </xf>
    <xf numFmtId="165" fontId="1" fillId="0" borderId="16" xfId="0" applyNumberFormat="1" applyFont="1" applyBorder="1" applyAlignment="1">
      <alignment vertical="center"/>
    </xf>
    <xf numFmtId="43" fontId="1" fillId="9" borderId="20" xfId="0" applyNumberFormat="1" applyFont="1" applyFill="1" applyBorder="1"/>
    <xf numFmtId="164" fontId="1" fillId="0" borderId="20" xfId="0" applyNumberFormat="1" applyFont="1" applyBorder="1"/>
    <xf numFmtId="164" fontId="1" fillId="0" borderId="21" xfId="0" applyNumberFormat="1" applyFont="1" applyBorder="1"/>
    <xf numFmtId="164" fontId="11" fillId="0" borderId="2" xfId="0" applyNumberFormat="1" applyFont="1" applyBorder="1"/>
    <xf numFmtId="44" fontId="1" fillId="0" borderId="0" xfId="0" applyNumberFormat="1" applyFont="1" applyAlignment="1">
      <alignment vertical="center"/>
    </xf>
    <xf numFmtId="43" fontId="8" fillId="15" borderId="2" xfId="0" applyNumberFormat="1" applyFont="1" applyFill="1" applyBorder="1"/>
    <xf numFmtId="0" fontId="38" fillId="3" borderId="2" xfId="0" applyFont="1" applyFill="1" applyBorder="1" applyAlignment="1">
      <alignment horizontal="center" wrapText="1"/>
    </xf>
    <xf numFmtId="165" fontId="21" fillId="0" borderId="2" xfId="0" applyNumberFormat="1" applyFont="1" applyBorder="1" applyAlignment="1">
      <alignment vertical="center" wrapText="1"/>
    </xf>
    <xf numFmtId="43" fontId="1" fillId="6" borderId="2" xfId="0" applyNumberFormat="1" applyFont="1" applyFill="1" applyBorder="1" applyAlignment="1">
      <alignment vertical="center" wrapText="1"/>
    </xf>
    <xf numFmtId="165" fontId="24" fillId="0" borderId="2" xfId="0" applyNumberFormat="1" applyFont="1" applyBorder="1" applyAlignment="1">
      <alignment vertical="top" wrapText="1"/>
    </xf>
    <xf numFmtId="165" fontId="1" fillId="19" borderId="3" xfId="0" applyNumberFormat="1" applyFont="1" applyFill="1" applyBorder="1" applyAlignment="1">
      <alignment wrapText="1"/>
    </xf>
    <xf numFmtId="165" fontId="8" fillId="2" borderId="3" xfId="0" applyNumberFormat="1" applyFont="1" applyFill="1" applyBorder="1" applyAlignment="1">
      <alignment vertical="center" wrapText="1"/>
    </xf>
    <xf numFmtId="0" fontId="1" fillId="0" borderId="2" xfId="0" applyFont="1" applyBorder="1" applyAlignment="1">
      <alignment wrapText="1"/>
    </xf>
    <xf numFmtId="164" fontId="1" fillId="0" borderId="2" xfId="0" applyNumberFormat="1" applyFont="1" applyBorder="1" applyAlignment="1">
      <alignment wrapText="1"/>
    </xf>
    <xf numFmtId="165" fontId="33" fillId="0" borderId="0" xfId="0" applyNumberFormat="1" applyFont="1" applyAlignment="1">
      <alignment horizontal="left" vertical="center"/>
    </xf>
    <xf numFmtId="165" fontId="8" fillId="0" borderId="0" xfId="0" applyNumberFormat="1" applyFont="1" applyAlignment="1">
      <alignment vertical="center"/>
    </xf>
    <xf numFmtId="165" fontId="8" fillId="0" borderId="21" xfId="0" applyNumberFormat="1" applyFont="1" applyBorder="1" applyAlignment="1">
      <alignment vertical="center"/>
    </xf>
    <xf numFmtId="165" fontId="32" fillId="4" borderId="2" xfId="0" applyNumberFormat="1" applyFont="1" applyFill="1" applyBorder="1" applyAlignment="1">
      <alignment horizontal="center"/>
    </xf>
    <xf numFmtId="165" fontId="1" fillId="0" borderId="2" xfId="0" applyNumberFormat="1" applyFont="1" applyBorder="1" applyAlignment="1">
      <alignment horizontal="left"/>
    </xf>
    <xf numFmtId="165" fontId="6" fillId="0" borderId="2" xfId="0" applyNumberFormat="1" applyFont="1" applyBorder="1" applyAlignment="1">
      <alignment horizontal="right"/>
    </xf>
    <xf numFmtId="0" fontId="8" fillId="0" borderId="2" xfId="0" applyFont="1" applyBorder="1"/>
    <xf numFmtId="0" fontId="47" fillId="0" borderId="2" xfId="0" applyFont="1" applyBorder="1"/>
    <xf numFmtId="0" fontId="1" fillId="0" borderId="2" xfId="0" applyFont="1" applyBorder="1" applyAlignment="1">
      <alignment horizontal="right"/>
    </xf>
    <xf numFmtId="0" fontId="2" fillId="0" borderId="2" xfId="0" applyFont="1" applyBorder="1" applyAlignment="1">
      <alignment vertical="top"/>
    </xf>
    <xf numFmtId="164" fontId="1" fillId="0" borderId="0" xfId="0" applyNumberFormat="1" applyFont="1" applyAlignment="1">
      <alignment horizontal="center" vertical="center" wrapText="1"/>
    </xf>
    <xf numFmtId="44" fontId="1" fillId="0" borderId="0" xfId="0" applyNumberFormat="1" applyFont="1" applyAlignment="1">
      <alignment horizontal="center" vertical="center"/>
    </xf>
    <xf numFmtId="43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164" fontId="1" fillId="23" borderId="3" xfId="0" applyNumberFormat="1" applyFont="1" applyFill="1" applyBorder="1" applyAlignment="1">
      <alignment horizontal="left"/>
    </xf>
    <xf numFmtId="164" fontId="1" fillId="7" borderId="3" xfId="0" applyNumberFormat="1" applyFont="1" applyFill="1" applyBorder="1" applyAlignment="1">
      <alignment horizontal="left"/>
    </xf>
    <xf numFmtId="165" fontId="8" fillId="0" borderId="18" xfId="0" applyNumberFormat="1" applyFont="1" applyBorder="1" applyAlignment="1">
      <alignment vertical="top" wrapText="1"/>
    </xf>
    <xf numFmtId="165" fontId="10" fillId="6" borderId="2" xfId="0" applyNumberFormat="1" applyFont="1" applyFill="1" applyBorder="1" applyAlignment="1">
      <alignment vertical="top" wrapText="1"/>
    </xf>
    <xf numFmtId="165" fontId="18" fillId="0" borderId="2" xfId="0" applyNumberFormat="1" applyFont="1" applyBorder="1" applyAlignment="1">
      <alignment vertical="top" wrapText="1"/>
    </xf>
    <xf numFmtId="43" fontId="8" fillId="9" borderId="2" xfId="0" applyNumberFormat="1" applyFont="1" applyFill="1" applyBorder="1" applyAlignment="1">
      <alignment vertical="top" wrapText="1"/>
    </xf>
    <xf numFmtId="165" fontId="8" fillId="9" borderId="2" xfId="0" applyNumberFormat="1" applyFont="1" applyFill="1" applyBorder="1" applyAlignment="1">
      <alignment vertical="top" wrapText="1"/>
    </xf>
    <xf numFmtId="165" fontId="1" fillId="23" borderId="3" xfId="0" applyNumberFormat="1" applyFont="1" applyFill="1" applyBorder="1" applyAlignment="1">
      <alignment vertical="center" wrapText="1"/>
    </xf>
    <xf numFmtId="165" fontId="1" fillId="23" borderId="3" xfId="0" applyNumberFormat="1" applyFont="1" applyFill="1" applyBorder="1" applyAlignment="1">
      <alignment vertical="center"/>
    </xf>
    <xf numFmtId="165" fontId="1" fillId="7" borderId="3" xfId="0" applyNumberFormat="1" applyFont="1" applyFill="1" applyBorder="1" applyAlignment="1">
      <alignment vertical="center"/>
    </xf>
    <xf numFmtId="164" fontId="48" fillId="0" borderId="0" xfId="0" applyNumberFormat="1" applyFont="1" applyAlignment="1">
      <alignment horizontal="left"/>
    </xf>
    <xf numFmtId="165" fontId="49" fillId="0" borderId="0" xfId="0" applyNumberFormat="1" applyFont="1"/>
    <xf numFmtId="165" fontId="48" fillId="0" borderId="0" xfId="0" applyNumberFormat="1" applyFont="1"/>
    <xf numFmtId="164" fontId="50" fillId="0" borderId="0" xfId="0" applyNumberFormat="1" applyFont="1"/>
    <xf numFmtId="165" fontId="23" fillId="24" borderId="3" xfId="0" applyNumberFormat="1" applyFont="1" applyFill="1" applyBorder="1"/>
    <xf numFmtId="164" fontId="51" fillId="0" borderId="0" xfId="0" applyNumberFormat="1" applyFont="1" applyAlignment="1">
      <alignment horizontal="left"/>
    </xf>
    <xf numFmtId="164" fontId="23" fillId="14" borderId="2" xfId="0" applyNumberFormat="1" applyFont="1" applyFill="1" applyBorder="1" applyAlignment="1">
      <alignment horizontal="center" vertical="center"/>
    </xf>
    <xf numFmtId="164" fontId="23" fillId="24" borderId="3" xfId="0" applyNumberFormat="1" applyFont="1" applyFill="1" applyBorder="1" applyAlignment="1">
      <alignment horizontal="center" vertical="center"/>
    </xf>
    <xf numFmtId="164" fontId="23" fillId="14" borderId="3" xfId="0" applyNumberFormat="1" applyFont="1" applyFill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43" fontId="32" fillId="9" borderId="2" xfId="0" applyNumberFormat="1" applyFont="1" applyFill="1" applyBorder="1" applyAlignment="1">
      <alignment horizontal="center" vertical="center" wrapText="1"/>
    </xf>
    <xf numFmtId="165" fontId="32" fillId="9" borderId="2" xfId="0" applyNumberFormat="1" applyFont="1" applyFill="1" applyBorder="1" applyAlignment="1">
      <alignment horizontal="center" vertical="center" wrapText="1"/>
    </xf>
    <xf numFmtId="165" fontId="23" fillId="24" borderId="2" xfId="0" applyNumberFormat="1" applyFont="1" applyFill="1" applyBorder="1" applyAlignment="1">
      <alignment horizontal="center" vertical="center" wrapText="1"/>
    </xf>
    <xf numFmtId="165" fontId="34" fillId="0" borderId="0" xfId="0" applyNumberFormat="1" applyFont="1" applyAlignment="1">
      <alignment vertical="top"/>
    </xf>
    <xf numFmtId="38" fontId="45" fillId="0" borderId="2" xfId="0" applyNumberFormat="1" applyFont="1" applyBorder="1" applyAlignment="1">
      <alignment horizontal="right" vertical="top"/>
    </xf>
    <xf numFmtId="165" fontId="45" fillId="0" borderId="2" xfId="0" applyNumberFormat="1" applyFont="1" applyBorder="1" applyAlignment="1">
      <alignment horizontal="right" vertical="top"/>
    </xf>
    <xf numFmtId="43" fontId="1" fillId="25" borderId="2" xfId="0" applyNumberFormat="1" applyFont="1" applyFill="1" applyBorder="1"/>
    <xf numFmtId="165" fontId="23" fillId="26" borderId="3" xfId="0" applyNumberFormat="1" applyFont="1" applyFill="1" applyBorder="1"/>
    <xf numFmtId="165" fontId="32" fillId="0" borderId="2" xfId="0" applyNumberFormat="1" applyFont="1" applyBorder="1"/>
    <xf numFmtId="165" fontId="32" fillId="0" borderId="0" xfId="0" applyNumberFormat="1" applyFont="1"/>
    <xf numFmtId="165" fontId="32" fillId="15" borderId="3" xfId="0" applyNumberFormat="1" applyFont="1" applyFill="1" applyBorder="1"/>
    <xf numFmtId="43" fontId="32" fillId="0" borderId="0" xfId="0" applyNumberFormat="1" applyFont="1"/>
    <xf numFmtId="164" fontId="52" fillId="14" borderId="3" xfId="0" applyNumberFormat="1" applyFont="1" applyFill="1" applyBorder="1"/>
    <xf numFmtId="164" fontId="10" fillId="6" borderId="16" xfId="0" applyNumberFormat="1" applyFont="1" applyFill="1" applyBorder="1" applyAlignment="1">
      <alignment horizontal="center" vertical="center"/>
    </xf>
    <xf numFmtId="0" fontId="16" fillId="0" borderId="8" xfId="0" applyFont="1" applyBorder="1"/>
    <xf numFmtId="0" fontId="16" fillId="0" borderId="9" xfId="0" applyFont="1" applyBorder="1"/>
    <xf numFmtId="164" fontId="8" fillId="7" borderId="4" xfId="0" applyNumberFormat="1" applyFont="1" applyFill="1" applyBorder="1" applyAlignment="1">
      <alignment horizontal="center"/>
    </xf>
    <xf numFmtId="0" fontId="16" fillId="0" borderId="5" xfId="0" applyFont="1" applyBorder="1"/>
    <xf numFmtId="0" fontId="16" fillId="0" borderId="6" xfId="0" applyFont="1" applyBorder="1"/>
    <xf numFmtId="164" fontId="8" fillId="0" borderId="4" xfId="0" applyNumberFormat="1" applyFont="1" applyBorder="1" applyAlignment="1">
      <alignment horizontal="center"/>
    </xf>
    <xf numFmtId="164" fontId="10" fillId="6" borderId="7" xfId="0" applyNumberFormat="1" applyFont="1" applyFill="1" applyBorder="1" applyAlignment="1">
      <alignment horizontal="center" vertical="center"/>
    </xf>
    <xf numFmtId="164" fontId="8" fillId="7" borderId="5" xfId="0" applyNumberFormat="1" applyFont="1" applyFill="1" applyBorder="1" applyAlignment="1">
      <alignment horizontal="left" vertical="center"/>
    </xf>
    <xf numFmtId="164" fontId="8" fillId="7" borderId="5" xfId="0" applyNumberFormat="1" applyFont="1" applyFill="1" applyBorder="1" applyAlignment="1">
      <alignment horizontal="center" vertical="center"/>
    </xf>
    <xf numFmtId="170" fontId="8" fillId="0" borderId="4" xfId="0" applyNumberFormat="1" applyFont="1" applyBorder="1" applyAlignment="1">
      <alignment horizontal="center"/>
    </xf>
    <xf numFmtId="164" fontId="32" fillId="25" borderId="4" xfId="0" applyNumberFormat="1" applyFont="1" applyFill="1" applyBorder="1" applyAlignment="1">
      <alignment horizontal="center"/>
    </xf>
    <xf numFmtId="164" fontId="32" fillId="0" borderId="4" xfId="0" applyNumberFormat="1" applyFont="1" applyBorder="1" applyAlignment="1">
      <alignment horizontal="center"/>
    </xf>
    <xf numFmtId="164" fontId="23" fillId="14" borderId="1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customschemas.google.com/relationships/workbookmetadata" Target="metadata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1000"/>
  <sheetViews>
    <sheetView workbookViewId="0"/>
  </sheetViews>
  <sheetFormatPr defaultColWidth="14.42578125" defaultRowHeight="15" customHeight="1"/>
  <cols>
    <col min="1" max="1" width="51.140625" customWidth="1"/>
    <col min="2" max="3" width="10.140625" customWidth="1"/>
    <col min="4" max="5" width="8.7109375" customWidth="1"/>
    <col min="6" max="6" width="9.7109375" customWidth="1"/>
    <col min="7" max="7" width="8.7109375" customWidth="1"/>
    <col min="8" max="8" width="10.140625" customWidth="1"/>
    <col min="9" max="26" width="8.85546875" customWidth="1"/>
  </cols>
  <sheetData>
    <row r="1" spans="1:26" ht="14.25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hidden="1" customHeight="1">
      <c r="A2" s="1" t="s">
        <v>7</v>
      </c>
      <c r="B2" s="1">
        <v>138.25</v>
      </c>
      <c r="C2" s="1">
        <v>1292</v>
      </c>
      <c r="D2" s="1">
        <v>0</v>
      </c>
      <c r="E2" s="1">
        <v>0</v>
      </c>
      <c r="F2" s="1">
        <v>-211.75</v>
      </c>
      <c r="G2" s="1">
        <v>0</v>
      </c>
      <c r="H2" s="1">
        <v>1218.5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hidden="1" customHeight="1">
      <c r="A3" s="1" t="s">
        <v>8</v>
      </c>
      <c r="B3" s="1">
        <v>0.25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0.25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hidden="1" customHeight="1">
      <c r="A4" s="1" t="s">
        <v>9</v>
      </c>
      <c r="B4" s="1">
        <v>-3</v>
      </c>
      <c r="C4" s="1">
        <v>26</v>
      </c>
      <c r="D4" s="1">
        <v>0</v>
      </c>
      <c r="E4" s="1">
        <v>0</v>
      </c>
      <c r="F4" s="1">
        <v>-4</v>
      </c>
      <c r="G4" s="1">
        <v>0</v>
      </c>
      <c r="H4" s="1">
        <v>19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hidden="1" customHeight="1">
      <c r="A5" s="1" t="s">
        <v>10</v>
      </c>
      <c r="B5" s="1">
        <v>172.75</v>
      </c>
      <c r="C5" s="1">
        <v>64</v>
      </c>
      <c r="D5" s="1">
        <v>0</v>
      </c>
      <c r="E5" s="1">
        <v>0</v>
      </c>
      <c r="F5" s="1">
        <v>-5</v>
      </c>
      <c r="G5" s="1">
        <v>0</v>
      </c>
      <c r="H5" s="1">
        <v>231.75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hidden="1" customHeight="1">
      <c r="A6" s="1" t="s">
        <v>11</v>
      </c>
      <c r="B6" s="1">
        <v>258.25</v>
      </c>
      <c r="C6" s="1">
        <v>0</v>
      </c>
      <c r="D6" s="1">
        <v>0</v>
      </c>
      <c r="E6" s="1">
        <v>-0.125</v>
      </c>
      <c r="F6" s="1">
        <v>-19.5</v>
      </c>
      <c r="G6" s="1">
        <v>0</v>
      </c>
      <c r="H6" s="1">
        <v>238.625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hidden="1" customHeight="1">
      <c r="A7" s="1" t="s">
        <v>12</v>
      </c>
      <c r="B7" s="1">
        <v>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2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hidden="1" customHeight="1">
      <c r="A8" s="1" t="s">
        <v>13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1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hidden="1" customHeight="1">
      <c r="A9" s="1" t="s">
        <v>14</v>
      </c>
      <c r="B9" s="1">
        <v>17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17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hidden="1" customHeight="1">
      <c r="A10" s="1" t="s">
        <v>15</v>
      </c>
      <c r="B10" s="1">
        <v>76</v>
      </c>
      <c r="C10" s="1">
        <v>0</v>
      </c>
      <c r="D10" s="1">
        <v>0</v>
      </c>
      <c r="E10" s="1">
        <v>0</v>
      </c>
      <c r="F10" s="1">
        <v>-4</v>
      </c>
      <c r="G10" s="1">
        <v>0</v>
      </c>
      <c r="H10" s="1">
        <v>72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hidden="1" customHeight="1">
      <c r="A11" s="1" t="s">
        <v>16</v>
      </c>
      <c r="B11" s="1">
        <v>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5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hidden="1" customHeight="1">
      <c r="A12" s="1" t="s">
        <v>17</v>
      </c>
      <c r="B12" s="1">
        <v>40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40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hidden="1" customHeight="1">
      <c r="A13" s="1" t="s">
        <v>18</v>
      </c>
      <c r="B13" s="1">
        <v>7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7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hidden="1" customHeight="1">
      <c r="A14" s="1" t="s">
        <v>19</v>
      </c>
      <c r="B14" s="1">
        <v>100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100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hidden="1" customHeight="1">
      <c r="A15" s="1" t="s">
        <v>20</v>
      </c>
      <c r="B15" s="1">
        <v>-32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-32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hidden="1" customHeight="1">
      <c r="A16" s="1" t="s">
        <v>21</v>
      </c>
      <c r="B16" s="1">
        <v>7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7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hidden="1" customHeight="1">
      <c r="A17" s="1" t="s">
        <v>22</v>
      </c>
      <c r="B17" s="1">
        <v>3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3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hidden="1" customHeight="1">
      <c r="A18" s="1" t="s">
        <v>23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1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hidden="1" customHeight="1">
      <c r="A19" s="1" t="s">
        <v>24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1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hidden="1" customHeight="1">
      <c r="A20" s="1" t="s">
        <v>25</v>
      </c>
      <c r="B20" s="1">
        <v>127</v>
      </c>
      <c r="C20" s="1">
        <v>0</v>
      </c>
      <c r="D20" s="1">
        <v>0</v>
      </c>
      <c r="E20" s="1">
        <v>0</v>
      </c>
      <c r="F20" s="1">
        <v>-64</v>
      </c>
      <c r="G20" s="1">
        <v>0</v>
      </c>
      <c r="H20" s="1">
        <v>63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hidden="1" customHeight="1">
      <c r="A21" s="1" t="s">
        <v>26</v>
      </c>
      <c r="B21" s="1">
        <v>7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7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hidden="1" customHeight="1">
      <c r="A22" s="1" t="s">
        <v>27</v>
      </c>
      <c r="B22" s="1">
        <v>7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7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hidden="1" customHeight="1">
      <c r="A23" s="1" t="s">
        <v>28</v>
      </c>
      <c r="B23" s="1">
        <v>38.75</v>
      </c>
      <c r="C23" s="1">
        <v>0</v>
      </c>
      <c r="D23" s="1">
        <v>0</v>
      </c>
      <c r="E23" s="1">
        <v>0</v>
      </c>
      <c r="F23" s="1">
        <v>-0.5</v>
      </c>
      <c r="G23" s="1">
        <v>0</v>
      </c>
      <c r="H23" s="1">
        <v>38.25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hidden="1" customHeight="1">
      <c r="A24" s="1" t="s">
        <v>29</v>
      </c>
      <c r="B24" s="1">
        <v>115.25</v>
      </c>
      <c r="C24" s="1">
        <v>0</v>
      </c>
      <c r="D24" s="1">
        <v>0</v>
      </c>
      <c r="E24" s="1">
        <v>0</v>
      </c>
      <c r="F24" s="1">
        <v>-2</v>
      </c>
      <c r="G24" s="1">
        <v>0</v>
      </c>
      <c r="H24" s="1">
        <v>113.25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hidden="1" customHeight="1">
      <c r="A25" s="1" t="s">
        <v>30</v>
      </c>
      <c r="B25" s="1">
        <v>23.5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23.5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hidden="1" customHeight="1">
      <c r="A26" s="1" t="s">
        <v>31</v>
      </c>
      <c r="B26" s="1">
        <v>30.5</v>
      </c>
      <c r="C26" s="1">
        <v>64</v>
      </c>
      <c r="D26" s="1">
        <v>0</v>
      </c>
      <c r="E26" s="1">
        <v>0</v>
      </c>
      <c r="F26" s="1">
        <v>-3</v>
      </c>
      <c r="G26" s="1">
        <v>0</v>
      </c>
      <c r="H26" s="1">
        <v>91.5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hidden="1" customHeight="1">
      <c r="A27" s="1" t="s">
        <v>32</v>
      </c>
      <c r="B27" s="1">
        <v>0.5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0.5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hidden="1" customHeight="1">
      <c r="A28" s="1" t="s">
        <v>33</v>
      </c>
      <c r="B28" s="1">
        <v>195.5</v>
      </c>
      <c r="C28" s="1">
        <v>0</v>
      </c>
      <c r="D28" s="1">
        <v>0</v>
      </c>
      <c r="E28" s="1">
        <v>0</v>
      </c>
      <c r="F28" s="1">
        <v>-22.5</v>
      </c>
      <c r="G28" s="1">
        <v>0</v>
      </c>
      <c r="H28" s="1">
        <v>173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hidden="1" customHeight="1">
      <c r="A29" s="1" t="s">
        <v>34</v>
      </c>
      <c r="B29" s="1">
        <v>6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6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hidden="1" customHeight="1">
      <c r="A30" s="1" t="s">
        <v>35</v>
      </c>
      <c r="B30" s="1">
        <v>124</v>
      </c>
      <c r="C30" s="1">
        <v>0</v>
      </c>
      <c r="D30" s="1">
        <v>0</v>
      </c>
      <c r="E30" s="1">
        <v>0</v>
      </c>
      <c r="F30" s="1">
        <v>-55</v>
      </c>
      <c r="G30" s="1">
        <v>0</v>
      </c>
      <c r="H30" s="1">
        <v>69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hidden="1" customHeight="1">
      <c r="A31" s="1" t="s">
        <v>36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1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hidden="1" customHeight="1">
      <c r="A32" s="1" t="s">
        <v>37</v>
      </c>
      <c r="B32" s="1">
        <v>15</v>
      </c>
      <c r="C32" s="1">
        <v>0</v>
      </c>
      <c r="D32" s="1">
        <v>0</v>
      </c>
      <c r="E32" s="1">
        <v>0</v>
      </c>
      <c r="F32" s="1">
        <v>-10</v>
      </c>
      <c r="G32" s="1">
        <v>0</v>
      </c>
      <c r="H32" s="1">
        <v>5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hidden="1" customHeight="1">
      <c r="A33" s="1" t="s">
        <v>38</v>
      </c>
      <c r="B33" s="1">
        <v>166</v>
      </c>
      <c r="C33" s="1">
        <v>0</v>
      </c>
      <c r="D33" s="1">
        <v>0</v>
      </c>
      <c r="E33" s="1">
        <v>0</v>
      </c>
      <c r="F33" s="1">
        <v>-57</v>
      </c>
      <c r="G33" s="1">
        <v>0</v>
      </c>
      <c r="H33" s="1">
        <v>109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hidden="1" customHeight="1">
      <c r="A34" s="1" t="s">
        <v>39</v>
      </c>
      <c r="B34" s="1">
        <v>233</v>
      </c>
      <c r="C34" s="1">
        <v>0</v>
      </c>
      <c r="D34" s="1">
        <v>0</v>
      </c>
      <c r="E34" s="1">
        <v>0</v>
      </c>
      <c r="F34" s="1">
        <v>-17</v>
      </c>
      <c r="G34" s="1">
        <v>0</v>
      </c>
      <c r="H34" s="1">
        <v>216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hidden="1" customHeight="1">
      <c r="A35" s="1" t="s">
        <v>40</v>
      </c>
      <c r="B35" s="1">
        <v>-75</v>
      </c>
      <c r="C35" s="1">
        <v>0</v>
      </c>
      <c r="D35" s="1">
        <v>0</v>
      </c>
      <c r="E35" s="1">
        <v>0</v>
      </c>
      <c r="F35" s="1">
        <v>-90</v>
      </c>
      <c r="G35" s="1">
        <v>0</v>
      </c>
      <c r="H35" s="1">
        <v>-165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hidden="1" customHeight="1">
      <c r="A36" s="1" t="s">
        <v>41</v>
      </c>
      <c r="B36" s="1">
        <v>57</v>
      </c>
      <c r="C36" s="1">
        <v>0</v>
      </c>
      <c r="D36" s="1">
        <v>0</v>
      </c>
      <c r="E36" s="1">
        <v>0</v>
      </c>
      <c r="F36" s="1">
        <v>-211</v>
      </c>
      <c r="G36" s="1">
        <v>0</v>
      </c>
      <c r="H36" s="1">
        <v>-154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hidden="1" customHeight="1">
      <c r="A37" s="1" t="s">
        <v>42</v>
      </c>
      <c r="B37" s="1">
        <v>-6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-6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hidden="1" customHeight="1">
      <c r="A38" s="1" t="s">
        <v>43</v>
      </c>
      <c r="B38" s="1">
        <v>-179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-179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hidden="1" customHeight="1">
      <c r="A39" s="1" t="s">
        <v>44</v>
      </c>
      <c r="B39" s="1">
        <v>245.5</v>
      </c>
      <c r="C39" s="1">
        <v>0</v>
      </c>
      <c r="D39" s="1">
        <v>0</v>
      </c>
      <c r="E39" s="1">
        <v>0</v>
      </c>
      <c r="F39" s="1">
        <v>-3</v>
      </c>
      <c r="G39" s="1">
        <v>0</v>
      </c>
      <c r="H39" s="1">
        <v>242.5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hidden="1" customHeight="1">
      <c r="A40" s="1" t="s">
        <v>45</v>
      </c>
      <c r="B40" s="1">
        <v>346</v>
      </c>
      <c r="C40" s="1">
        <v>0</v>
      </c>
      <c r="D40" s="1">
        <v>0</v>
      </c>
      <c r="E40" s="1">
        <v>0</v>
      </c>
      <c r="F40" s="1">
        <v>-23</v>
      </c>
      <c r="G40" s="1">
        <v>0</v>
      </c>
      <c r="H40" s="1">
        <v>323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hidden="1" customHeight="1">
      <c r="A41" s="1" t="s">
        <v>46</v>
      </c>
      <c r="B41" s="1">
        <v>38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38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hidden="1" customHeight="1">
      <c r="A42" s="1" t="s">
        <v>47</v>
      </c>
      <c r="B42" s="1">
        <v>4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4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hidden="1" customHeight="1">
      <c r="A43" s="1" t="s">
        <v>48</v>
      </c>
      <c r="B43" s="1">
        <v>327</v>
      </c>
      <c r="C43" s="1">
        <v>399</v>
      </c>
      <c r="D43" s="1">
        <v>0</v>
      </c>
      <c r="E43" s="1">
        <v>0</v>
      </c>
      <c r="F43" s="1">
        <v>-374</v>
      </c>
      <c r="G43" s="1">
        <v>0</v>
      </c>
      <c r="H43" s="1">
        <v>352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hidden="1" customHeight="1">
      <c r="A44" s="1" t="s">
        <v>49</v>
      </c>
      <c r="B44" s="1">
        <v>69</v>
      </c>
      <c r="C44" s="1">
        <v>100</v>
      </c>
      <c r="D44" s="1">
        <v>0</v>
      </c>
      <c r="E44" s="1">
        <v>0</v>
      </c>
      <c r="F44" s="1">
        <v>-153</v>
      </c>
      <c r="G44" s="1">
        <v>2</v>
      </c>
      <c r="H44" s="1">
        <v>18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hidden="1" customHeight="1">
      <c r="A45" s="1" t="s">
        <v>50</v>
      </c>
      <c r="B45" s="1">
        <v>686</v>
      </c>
      <c r="C45" s="1">
        <v>150</v>
      </c>
      <c r="D45" s="1">
        <v>0</v>
      </c>
      <c r="E45" s="1">
        <v>0</v>
      </c>
      <c r="F45" s="1">
        <v>-87</v>
      </c>
      <c r="G45" s="1">
        <v>0</v>
      </c>
      <c r="H45" s="1">
        <v>749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>
      <c r="A46" s="1" t="s">
        <v>51</v>
      </c>
      <c r="B46" s="1">
        <v>13</v>
      </c>
      <c r="C46" s="1">
        <v>4</v>
      </c>
      <c r="D46" s="1">
        <v>0</v>
      </c>
      <c r="E46" s="1">
        <v>0</v>
      </c>
      <c r="F46" s="1">
        <v>-17</v>
      </c>
      <c r="G46" s="1">
        <v>0</v>
      </c>
      <c r="H46" s="1">
        <v>0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hidden="1" customHeight="1">
      <c r="A47" s="1" t="s">
        <v>52</v>
      </c>
      <c r="B47" s="1">
        <v>9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9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hidden="1" customHeight="1">
      <c r="A48" s="1" t="s">
        <v>53</v>
      </c>
      <c r="B48" s="1">
        <v>24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24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hidden="1" customHeight="1">
      <c r="A49" s="1" t="s">
        <v>54</v>
      </c>
      <c r="B49" s="1">
        <v>78</v>
      </c>
      <c r="C49" s="1">
        <v>0</v>
      </c>
      <c r="D49" s="1">
        <v>0</v>
      </c>
      <c r="E49" s="1">
        <v>0</v>
      </c>
      <c r="F49" s="1">
        <v>-19</v>
      </c>
      <c r="G49" s="1">
        <v>0</v>
      </c>
      <c r="H49" s="1">
        <v>59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hidden="1" customHeight="1">
      <c r="A50" s="1" t="s">
        <v>55</v>
      </c>
      <c r="B50" s="1">
        <v>0.25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0.25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hidden="1" customHeight="1">
      <c r="A51" s="1" t="s">
        <v>56</v>
      </c>
      <c r="B51" s="1">
        <v>40.5</v>
      </c>
      <c r="C51" s="1">
        <v>0</v>
      </c>
      <c r="D51" s="1">
        <v>0</v>
      </c>
      <c r="E51" s="1">
        <v>0</v>
      </c>
      <c r="F51" s="1">
        <v>-11.25</v>
      </c>
      <c r="G51" s="1">
        <v>0</v>
      </c>
      <c r="H51" s="1">
        <v>29.25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hidden="1" customHeight="1">
      <c r="A52" s="1" t="s">
        <v>57</v>
      </c>
      <c r="B52" s="1">
        <v>419</v>
      </c>
      <c r="C52" s="1">
        <v>0</v>
      </c>
      <c r="D52" s="1">
        <v>0</v>
      </c>
      <c r="E52" s="1">
        <v>0</v>
      </c>
      <c r="F52" s="1">
        <v>-31</v>
      </c>
      <c r="G52" s="1">
        <v>0</v>
      </c>
      <c r="H52" s="1">
        <v>388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hidden="1" customHeight="1">
      <c r="A53" s="1" t="s">
        <v>58</v>
      </c>
      <c r="B53" s="1">
        <v>450</v>
      </c>
      <c r="C53" s="1">
        <v>0</v>
      </c>
      <c r="D53" s="1">
        <v>0</v>
      </c>
      <c r="E53" s="1">
        <v>0</v>
      </c>
      <c r="F53" s="1">
        <v>-51</v>
      </c>
      <c r="G53" s="1">
        <v>0</v>
      </c>
      <c r="H53" s="1">
        <v>399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hidden="1" customHeight="1">
      <c r="A54" s="1" t="s">
        <v>59</v>
      </c>
      <c r="B54" s="1">
        <v>31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31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hidden="1" customHeight="1">
      <c r="A55" s="1" t="s">
        <v>60</v>
      </c>
      <c r="B55" s="1">
        <v>30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30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hidden="1" customHeight="1">
      <c r="A56" s="1" t="s">
        <v>61</v>
      </c>
      <c r="B56" s="1">
        <v>1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1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hidden="1" customHeight="1">
      <c r="A57" s="1" t="s">
        <v>62</v>
      </c>
      <c r="B57" s="1">
        <v>81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81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hidden="1" customHeight="1">
      <c r="A58" s="1" t="s">
        <v>63</v>
      </c>
      <c r="B58" s="1">
        <v>5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5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hidden="1" customHeight="1">
      <c r="A59" s="1" t="s">
        <v>64</v>
      </c>
      <c r="B59" s="1">
        <v>1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1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hidden="1" customHeight="1">
      <c r="A60" s="1" t="s">
        <v>65</v>
      </c>
      <c r="B60" s="1">
        <v>1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1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hidden="1" customHeight="1">
      <c r="A61" s="1" t="s">
        <v>66</v>
      </c>
      <c r="B61" s="1">
        <v>1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1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hidden="1" customHeight="1">
      <c r="A62" s="1" t="s">
        <v>67</v>
      </c>
      <c r="B62" s="1">
        <v>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2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hidden="1" customHeight="1">
      <c r="A63" s="1" t="s">
        <v>68</v>
      </c>
      <c r="B63" s="1">
        <v>1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1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hidden="1" customHeight="1">
      <c r="A64" s="1" t="s">
        <v>69</v>
      </c>
      <c r="B64" s="1">
        <v>273</v>
      </c>
      <c r="C64" s="1">
        <v>0</v>
      </c>
      <c r="D64" s="1">
        <v>0</v>
      </c>
      <c r="E64" s="1">
        <v>0</v>
      </c>
      <c r="F64" s="1">
        <v>-7</v>
      </c>
      <c r="G64" s="1">
        <v>0</v>
      </c>
      <c r="H64" s="1">
        <v>266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hidden="1" customHeight="1">
      <c r="A65" s="1" t="s">
        <v>70</v>
      </c>
      <c r="B65" s="1">
        <v>57</v>
      </c>
      <c r="C65" s="1">
        <v>200</v>
      </c>
      <c r="D65" s="1">
        <v>0</v>
      </c>
      <c r="E65" s="1">
        <v>0</v>
      </c>
      <c r="F65" s="1">
        <v>-115</v>
      </c>
      <c r="G65" s="1">
        <v>0</v>
      </c>
      <c r="H65" s="1">
        <v>142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hidden="1" customHeight="1">
      <c r="A66" s="1" t="s">
        <v>71</v>
      </c>
      <c r="B66" s="1">
        <v>851</v>
      </c>
      <c r="C66" s="1">
        <v>0</v>
      </c>
      <c r="D66" s="1">
        <v>0</v>
      </c>
      <c r="E66" s="1">
        <v>0</v>
      </c>
      <c r="F66" s="1">
        <v>-21</v>
      </c>
      <c r="G66" s="1">
        <v>0</v>
      </c>
      <c r="H66" s="1">
        <v>830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hidden="1" customHeight="1">
      <c r="A67" s="1" t="s">
        <v>72</v>
      </c>
      <c r="B67" s="1">
        <v>25</v>
      </c>
      <c r="C67" s="1">
        <v>0</v>
      </c>
      <c r="D67" s="1">
        <v>0</v>
      </c>
      <c r="E67" s="1">
        <v>0</v>
      </c>
      <c r="F67" s="1">
        <v>-2</v>
      </c>
      <c r="G67" s="1">
        <v>0</v>
      </c>
      <c r="H67" s="1">
        <v>23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hidden="1" customHeight="1">
      <c r="A68" s="1" t="s">
        <v>73</v>
      </c>
      <c r="B68" s="1">
        <v>1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1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hidden="1" customHeight="1">
      <c r="A69" s="1" t="s">
        <v>74</v>
      </c>
      <c r="B69" s="1">
        <v>5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5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hidden="1" customHeight="1">
      <c r="A70" s="1" t="s">
        <v>75</v>
      </c>
      <c r="B70" s="1">
        <v>15</v>
      </c>
      <c r="C70" s="1">
        <v>0</v>
      </c>
      <c r="D70" s="1">
        <v>0</v>
      </c>
      <c r="E70" s="1">
        <v>0</v>
      </c>
      <c r="F70" s="1">
        <v>-13</v>
      </c>
      <c r="G70" s="1">
        <v>0</v>
      </c>
      <c r="H70" s="1">
        <v>2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hidden="1" customHeight="1">
      <c r="A71" s="1" t="s">
        <v>76</v>
      </c>
      <c r="B71" s="1">
        <v>67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67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hidden="1" customHeight="1">
      <c r="A72" s="1" t="s">
        <v>77</v>
      </c>
      <c r="B72" s="1">
        <v>27</v>
      </c>
      <c r="C72" s="1">
        <v>0</v>
      </c>
      <c r="D72" s="1">
        <v>0</v>
      </c>
      <c r="E72" s="1">
        <v>0</v>
      </c>
      <c r="F72" s="1">
        <v>-2.5</v>
      </c>
      <c r="G72" s="1">
        <v>0</v>
      </c>
      <c r="H72" s="1">
        <v>24.5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hidden="1" customHeight="1">
      <c r="A73" s="1" t="s">
        <v>78</v>
      </c>
      <c r="B73" s="1">
        <v>72</v>
      </c>
      <c r="C73" s="1">
        <v>0</v>
      </c>
      <c r="D73" s="1">
        <v>0</v>
      </c>
      <c r="E73" s="1">
        <v>0</v>
      </c>
      <c r="F73" s="1">
        <v>-34</v>
      </c>
      <c r="G73" s="1">
        <v>0</v>
      </c>
      <c r="H73" s="1">
        <v>38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hidden="1" customHeight="1">
      <c r="A74" s="1" t="s">
        <v>79</v>
      </c>
      <c r="B74" s="1">
        <v>15</v>
      </c>
      <c r="C74" s="1">
        <v>0</v>
      </c>
      <c r="D74" s="1">
        <v>0</v>
      </c>
      <c r="E74" s="1">
        <v>0</v>
      </c>
      <c r="F74" s="1">
        <v>-2</v>
      </c>
      <c r="G74" s="1">
        <v>0</v>
      </c>
      <c r="H74" s="1">
        <v>13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hidden="1" customHeight="1">
      <c r="A75" s="1" t="s">
        <v>80</v>
      </c>
      <c r="B75" s="1">
        <v>2</v>
      </c>
      <c r="C75" s="1">
        <v>0</v>
      </c>
      <c r="D75" s="1">
        <v>0</v>
      </c>
      <c r="E75" s="1">
        <v>0</v>
      </c>
      <c r="F75" s="1">
        <v>-2</v>
      </c>
      <c r="G75" s="1">
        <v>0</v>
      </c>
      <c r="H75" s="1">
        <v>0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hidden="1" customHeight="1">
      <c r="A76" s="1" t="s">
        <v>81</v>
      </c>
      <c r="B76" s="1">
        <v>1</v>
      </c>
      <c r="C76" s="1">
        <v>100</v>
      </c>
      <c r="D76" s="1">
        <v>0</v>
      </c>
      <c r="E76" s="1">
        <v>0</v>
      </c>
      <c r="F76" s="1">
        <v>-3.5</v>
      </c>
      <c r="G76" s="1">
        <v>0</v>
      </c>
      <c r="H76" s="1">
        <v>97.5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hidden="1" customHeight="1">
      <c r="A77" s="1" t="s">
        <v>82</v>
      </c>
      <c r="B77" s="1">
        <v>155.75</v>
      </c>
      <c r="C77" s="1">
        <v>0</v>
      </c>
      <c r="D77" s="1">
        <v>0</v>
      </c>
      <c r="E77" s="1">
        <v>0</v>
      </c>
      <c r="F77" s="1">
        <v>-1</v>
      </c>
      <c r="G77" s="1">
        <v>0</v>
      </c>
      <c r="H77" s="1">
        <v>154.75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hidden="1" customHeight="1">
      <c r="A78" s="1" t="s">
        <v>83</v>
      </c>
      <c r="B78" s="1">
        <v>5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5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hidden="1" customHeight="1">
      <c r="A79" s="1" t="s">
        <v>84</v>
      </c>
      <c r="B79" s="1">
        <v>9.75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9.75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hidden="1" customHeight="1">
      <c r="A80" s="1" t="s">
        <v>85</v>
      </c>
      <c r="B80" s="1">
        <v>-2.75</v>
      </c>
      <c r="C80" s="1">
        <v>314</v>
      </c>
      <c r="D80" s="1">
        <v>0</v>
      </c>
      <c r="E80" s="1">
        <v>0</v>
      </c>
      <c r="F80" s="1">
        <v>-22.25</v>
      </c>
      <c r="G80" s="1">
        <v>0</v>
      </c>
      <c r="H80" s="1">
        <v>289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hidden="1" customHeight="1">
      <c r="A81" s="1" t="s">
        <v>86</v>
      </c>
      <c r="B81" s="1">
        <v>6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6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hidden="1" customHeight="1">
      <c r="A82" s="1" t="s">
        <v>87</v>
      </c>
      <c r="B82" s="1">
        <v>29</v>
      </c>
      <c r="C82" s="1">
        <v>0</v>
      </c>
      <c r="D82" s="1">
        <v>0</v>
      </c>
      <c r="E82" s="1">
        <v>0</v>
      </c>
      <c r="F82" s="1">
        <v>-4</v>
      </c>
      <c r="G82" s="1">
        <v>0</v>
      </c>
      <c r="H82" s="1">
        <v>25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hidden="1" customHeight="1">
      <c r="A83" s="1" t="s">
        <v>88</v>
      </c>
      <c r="B83" s="1">
        <v>51</v>
      </c>
      <c r="C83" s="1">
        <v>0</v>
      </c>
      <c r="D83" s="1">
        <v>0</v>
      </c>
      <c r="E83" s="1">
        <v>0</v>
      </c>
      <c r="F83" s="1">
        <v>-7</v>
      </c>
      <c r="G83" s="1">
        <v>0</v>
      </c>
      <c r="H83" s="1">
        <v>44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hidden="1" customHeight="1">
      <c r="A84" s="1" t="s">
        <v>89</v>
      </c>
      <c r="B84" s="1">
        <v>1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1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hidden="1" customHeight="1">
      <c r="A85" s="1" t="s">
        <v>90</v>
      </c>
      <c r="B85" s="1">
        <v>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2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hidden="1" customHeight="1">
      <c r="A86" s="1" t="s">
        <v>91</v>
      </c>
      <c r="B86" s="1">
        <v>127</v>
      </c>
      <c r="C86" s="1">
        <v>0</v>
      </c>
      <c r="D86" s="1">
        <v>0</v>
      </c>
      <c r="E86" s="1">
        <v>0</v>
      </c>
      <c r="F86" s="1">
        <v>-15</v>
      </c>
      <c r="G86" s="1">
        <v>0</v>
      </c>
      <c r="H86" s="1">
        <v>112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hidden="1" customHeight="1">
      <c r="A87" s="1" t="s">
        <v>92</v>
      </c>
      <c r="B87" s="1">
        <v>1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1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hidden="1" customHeight="1">
      <c r="A88" s="1" t="s">
        <v>93</v>
      </c>
      <c r="B88" s="1">
        <v>58</v>
      </c>
      <c r="C88" s="1">
        <v>0</v>
      </c>
      <c r="D88" s="1">
        <v>0</v>
      </c>
      <c r="E88" s="1">
        <v>0</v>
      </c>
      <c r="F88" s="1">
        <v>-4</v>
      </c>
      <c r="G88" s="1">
        <v>0</v>
      </c>
      <c r="H88" s="1">
        <v>54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hidden="1" customHeight="1">
      <c r="A89" s="1" t="s">
        <v>94</v>
      </c>
      <c r="B89" s="1">
        <v>1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1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hidden="1" customHeight="1">
      <c r="A90" s="1" t="s">
        <v>95</v>
      </c>
      <c r="B90" s="1">
        <v>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2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hidden="1" customHeight="1">
      <c r="A91" s="1" t="s">
        <v>96</v>
      </c>
      <c r="B91" s="1">
        <v>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2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hidden="1" customHeight="1">
      <c r="A92" s="1" t="s">
        <v>97</v>
      </c>
      <c r="B92" s="1">
        <v>34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34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hidden="1" customHeight="1">
      <c r="A93" s="1" t="s">
        <v>98</v>
      </c>
      <c r="B93" s="1">
        <v>1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1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hidden="1" customHeight="1">
      <c r="A94" s="1" t="s">
        <v>99</v>
      </c>
      <c r="B94" s="1">
        <v>3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3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hidden="1" customHeight="1">
      <c r="A95" s="1" t="s">
        <v>100</v>
      </c>
      <c r="B95" s="1">
        <v>6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6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hidden="1" customHeight="1">
      <c r="A96" s="1" t="s">
        <v>101</v>
      </c>
      <c r="B96" s="1">
        <v>31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31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hidden="1" customHeight="1">
      <c r="A97" s="1" t="s">
        <v>102</v>
      </c>
      <c r="B97" s="1">
        <v>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3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hidden="1" customHeight="1">
      <c r="A98" s="1" t="s">
        <v>103</v>
      </c>
      <c r="B98" s="1">
        <v>3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3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hidden="1" customHeight="1">
      <c r="A99" s="1" t="s">
        <v>104</v>
      </c>
      <c r="B99" s="1">
        <v>256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256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hidden="1" customHeight="1">
      <c r="A100" s="1" t="s">
        <v>105</v>
      </c>
      <c r="B100" s="1">
        <v>1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1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hidden="1" customHeight="1">
      <c r="A101" s="1" t="s">
        <v>106</v>
      </c>
      <c r="B101" s="1">
        <v>7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7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hidden="1" customHeight="1">
      <c r="A102" s="1" t="s">
        <v>107</v>
      </c>
      <c r="B102" s="1">
        <v>20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20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hidden="1" customHeight="1">
      <c r="A103" s="1" t="s">
        <v>108</v>
      </c>
      <c r="B103" s="1">
        <v>1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1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hidden="1" customHeight="1">
      <c r="A104" s="1" t="s">
        <v>109</v>
      </c>
      <c r="B104" s="1">
        <v>6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6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hidden="1" customHeight="1">
      <c r="A105" s="1" t="s">
        <v>110</v>
      </c>
      <c r="B105" s="1">
        <v>6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6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hidden="1" customHeight="1">
      <c r="A106" s="1" t="s">
        <v>111</v>
      </c>
      <c r="B106" s="1">
        <v>38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38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hidden="1" customHeight="1">
      <c r="A107" s="1" t="s">
        <v>112</v>
      </c>
      <c r="B107" s="1">
        <v>145</v>
      </c>
      <c r="C107" s="1">
        <v>0</v>
      </c>
      <c r="D107" s="1">
        <v>0</v>
      </c>
      <c r="E107" s="1">
        <v>0</v>
      </c>
      <c r="F107" s="1">
        <v>-125</v>
      </c>
      <c r="G107" s="1">
        <v>0</v>
      </c>
      <c r="H107" s="1">
        <v>20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hidden="1" customHeight="1">
      <c r="A108" s="1" t="s">
        <v>113</v>
      </c>
      <c r="B108" s="1">
        <v>200</v>
      </c>
      <c r="C108" s="1">
        <v>0</v>
      </c>
      <c r="D108" s="1">
        <v>0</v>
      </c>
      <c r="E108" s="1">
        <v>0</v>
      </c>
      <c r="F108" s="1">
        <v>-173</v>
      </c>
      <c r="G108" s="1">
        <v>0</v>
      </c>
      <c r="H108" s="1">
        <v>27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hidden="1" customHeight="1">
      <c r="A109" s="1" t="s">
        <v>114</v>
      </c>
      <c r="B109" s="1">
        <v>169</v>
      </c>
      <c r="C109" s="1">
        <v>0</v>
      </c>
      <c r="D109" s="1">
        <v>0</v>
      </c>
      <c r="E109" s="1">
        <v>0</v>
      </c>
      <c r="F109" s="1">
        <v>-141</v>
      </c>
      <c r="G109" s="1">
        <v>0</v>
      </c>
      <c r="H109" s="1">
        <v>28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hidden="1" customHeight="1">
      <c r="A110" s="1" t="s">
        <v>115</v>
      </c>
      <c r="B110" s="1">
        <v>178</v>
      </c>
      <c r="C110" s="1">
        <v>0</v>
      </c>
      <c r="D110" s="1">
        <v>0</v>
      </c>
      <c r="E110" s="1">
        <v>0</v>
      </c>
      <c r="F110" s="1">
        <v>-8</v>
      </c>
      <c r="G110" s="1">
        <v>0</v>
      </c>
      <c r="H110" s="1">
        <v>170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hidden="1" customHeight="1">
      <c r="A111" s="1" t="s">
        <v>116</v>
      </c>
      <c r="B111" s="1">
        <v>1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1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hidden="1" customHeight="1">
      <c r="A112" s="1" t="s">
        <v>117</v>
      </c>
      <c r="B112" s="1">
        <v>10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10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hidden="1" customHeight="1">
      <c r="A113" s="1" t="s">
        <v>118</v>
      </c>
      <c r="B113" s="1">
        <v>1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1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hidden="1" customHeight="1">
      <c r="A114" s="1" t="s">
        <v>119</v>
      </c>
      <c r="B114" s="1">
        <v>8</v>
      </c>
      <c r="C114" s="1">
        <v>0</v>
      </c>
      <c r="D114" s="1">
        <v>0</v>
      </c>
      <c r="E114" s="1">
        <v>0</v>
      </c>
      <c r="F114" s="1">
        <v>-1</v>
      </c>
      <c r="G114" s="1">
        <v>0</v>
      </c>
      <c r="H114" s="1">
        <v>7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hidden="1" customHeight="1">
      <c r="A115" s="1" t="s">
        <v>120</v>
      </c>
      <c r="B115" s="1">
        <v>1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1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hidden="1" customHeight="1">
      <c r="A116" s="1" t="s">
        <v>121</v>
      </c>
      <c r="B116" s="1">
        <v>19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19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hidden="1" customHeight="1">
      <c r="A117" s="1" t="s">
        <v>122</v>
      </c>
      <c r="B117" s="1">
        <v>43</v>
      </c>
      <c r="C117" s="1">
        <v>0</v>
      </c>
      <c r="D117" s="1">
        <v>0</v>
      </c>
      <c r="E117" s="1">
        <v>0</v>
      </c>
      <c r="F117" s="1">
        <v>-2</v>
      </c>
      <c r="G117" s="1">
        <v>0</v>
      </c>
      <c r="H117" s="1">
        <v>41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hidden="1" customHeight="1">
      <c r="A118" s="1" t="s">
        <v>123</v>
      </c>
      <c r="B118" s="1">
        <v>220</v>
      </c>
      <c r="C118" s="1">
        <v>0</v>
      </c>
      <c r="D118" s="1">
        <v>0</v>
      </c>
      <c r="E118" s="1">
        <v>0</v>
      </c>
      <c r="F118" s="1">
        <v>-61</v>
      </c>
      <c r="G118" s="1">
        <v>0</v>
      </c>
      <c r="H118" s="1">
        <v>159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hidden="1" customHeight="1">
      <c r="A119" s="1" t="s">
        <v>124</v>
      </c>
      <c r="B119" s="1">
        <v>161</v>
      </c>
      <c r="C119" s="1">
        <v>0</v>
      </c>
      <c r="D119" s="1">
        <v>0</v>
      </c>
      <c r="E119" s="1">
        <v>0</v>
      </c>
      <c r="F119" s="1">
        <v>-21</v>
      </c>
      <c r="G119" s="1">
        <v>0</v>
      </c>
      <c r="H119" s="1">
        <v>140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hidden="1" customHeight="1">
      <c r="A120" s="1" t="s">
        <v>125</v>
      </c>
      <c r="B120" s="1">
        <v>595</v>
      </c>
      <c r="C120" s="1">
        <v>0</v>
      </c>
      <c r="D120" s="1">
        <v>0</v>
      </c>
      <c r="E120" s="1">
        <v>0</v>
      </c>
      <c r="F120" s="1">
        <v>-147</v>
      </c>
      <c r="G120" s="1">
        <v>0</v>
      </c>
      <c r="H120" s="1">
        <v>448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hidden="1" customHeight="1">
      <c r="A121" s="1" t="s">
        <v>126</v>
      </c>
      <c r="B121" s="1">
        <v>150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150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hidden="1" customHeight="1">
      <c r="A122" s="1" t="s">
        <v>127</v>
      </c>
      <c r="B122" s="1">
        <v>3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3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hidden="1" customHeight="1">
      <c r="A123" s="1" t="s">
        <v>128</v>
      </c>
      <c r="B123" s="1">
        <v>21</v>
      </c>
      <c r="C123" s="1">
        <v>0</v>
      </c>
      <c r="D123" s="1">
        <v>0</v>
      </c>
      <c r="E123" s="1">
        <v>0</v>
      </c>
      <c r="F123" s="1">
        <v>-5</v>
      </c>
      <c r="G123" s="1">
        <v>0</v>
      </c>
      <c r="H123" s="1">
        <v>16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hidden="1" customHeight="1">
      <c r="A124" s="1" t="s">
        <v>129</v>
      </c>
      <c r="B124" s="1">
        <v>10.5</v>
      </c>
      <c r="C124" s="1">
        <v>268</v>
      </c>
      <c r="D124" s="1">
        <v>0</v>
      </c>
      <c r="E124" s="1">
        <v>0</v>
      </c>
      <c r="F124" s="1">
        <v>0</v>
      </c>
      <c r="G124" s="1">
        <v>0</v>
      </c>
      <c r="H124" s="1">
        <v>278.5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hidden="1" customHeight="1">
      <c r="A125" s="1" t="s">
        <v>130</v>
      </c>
      <c r="B125" s="1">
        <v>44</v>
      </c>
      <c r="C125" s="1">
        <v>618</v>
      </c>
      <c r="D125" s="1">
        <v>0</v>
      </c>
      <c r="E125" s="1">
        <v>-0.75</v>
      </c>
      <c r="F125" s="1">
        <v>-81</v>
      </c>
      <c r="G125" s="1">
        <v>0</v>
      </c>
      <c r="H125" s="1">
        <v>580.25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hidden="1" customHeight="1">
      <c r="A126" s="1" t="s">
        <v>131</v>
      </c>
      <c r="B126" s="1">
        <v>125</v>
      </c>
      <c r="C126" s="1">
        <v>0</v>
      </c>
      <c r="D126" s="1">
        <v>0</v>
      </c>
      <c r="E126" s="1">
        <v>0</v>
      </c>
      <c r="F126" s="1">
        <v>-24</v>
      </c>
      <c r="G126" s="1">
        <v>1</v>
      </c>
      <c r="H126" s="1">
        <v>102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hidden="1" customHeight="1">
      <c r="A127" s="1" t="s">
        <v>132</v>
      </c>
      <c r="B127" s="1">
        <v>105</v>
      </c>
      <c r="C127" s="1">
        <v>0</v>
      </c>
      <c r="D127" s="1">
        <v>0</v>
      </c>
      <c r="E127" s="1">
        <v>0</v>
      </c>
      <c r="F127" s="1">
        <v>-24</v>
      </c>
      <c r="G127" s="1">
        <v>0</v>
      </c>
      <c r="H127" s="1">
        <v>81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hidden="1" customHeight="1">
      <c r="A128" s="1" t="s">
        <v>133</v>
      </c>
      <c r="B128" s="1">
        <v>114</v>
      </c>
      <c r="C128" s="1">
        <v>0</v>
      </c>
      <c r="D128" s="1">
        <v>0</v>
      </c>
      <c r="E128" s="1">
        <v>0</v>
      </c>
      <c r="F128" s="1">
        <v>-20</v>
      </c>
      <c r="G128" s="1">
        <v>0</v>
      </c>
      <c r="H128" s="1">
        <v>94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hidden="1" customHeight="1">
      <c r="A129" s="1" t="s">
        <v>134</v>
      </c>
      <c r="B129" s="1">
        <v>8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8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hidden="1" customHeight="1">
      <c r="A130" s="1" t="s">
        <v>135</v>
      </c>
      <c r="B130" s="1">
        <v>12</v>
      </c>
      <c r="C130" s="1">
        <v>0</v>
      </c>
      <c r="D130" s="1">
        <v>0</v>
      </c>
      <c r="E130" s="1">
        <v>0</v>
      </c>
      <c r="F130" s="1">
        <v>-1</v>
      </c>
      <c r="G130" s="1">
        <v>0</v>
      </c>
      <c r="H130" s="1">
        <v>11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hidden="1" customHeight="1">
      <c r="A131" s="1" t="s">
        <v>136</v>
      </c>
      <c r="B131" s="1">
        <v>18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18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hidden="1" customHeight="1">
      <c r="A132" s="1" t="s">
        <v>137</v>
      </c>
      <c r="B132" s="1">
        <v>174</v>
      </c>
      <c r="C132" s="1">
        <v>0</v>
      </c>
      <c r="D132" s="1">
        <v>0</v>
      </c>
      <c r="E132" s="1">
        <v>0</v>
      </c>
      <c r="F132" s="1">
        <v>-161</v>
      </c>
      <c r="G132" s="1">
        <v>2</v>
      </c>
      <c r="H132" s="1">
        <v>15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hidden="1" customHeight="1">
      <c r="A133" s="1" t="s">
        <v>138</v>
      </c>
      <c r="B133" s="1">
        <v>1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1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hidden="1" customHeight="1">
      <c r="A134" s="1" t="s">
        <v>139</v>
      </c>
      <c r="B134" s="1">
        <v>1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1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hidden="1" customHeight="1">
      <c r="A135" s="1" t="s">
        <v>140</v>
      </c>
      <c r="B135" s="1">
        <v>168</v>
      </c>
      <c r="C135" s="1">
        <v>240</v>
      </c>
      <c r="D135" s="1">
        <v>0</v>
      </c>
      <c r="E135" s="1">
        <v>0</v>
      </c>
      <c r="F135" s="1">
        <v>-50</v>
      </c>
      <c r="G135" s="1">
        <v>0</v>
      </c>
      <c r="H135" s="1">
        <v>358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hidden="1" customHeight="1">
      <c r="A136" s="1" t="s">
        <v>141</v>
      </c>
      <c r="B136" s="1">
        <v>2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2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hidden="1" customHeight="1">
      <c r="A137" s="1" t="s">
        <v>142</v>
      </c>
      <c r="B137" s="1">
        <v>2</v>
      </c>
      <c r="C137" s="1">
        <v>0</v>
      </c>
      <c r="D137" s="1">
        <v>0</v>
      </c>
      <c r="E137" s="1">
        <v>0</v>
      </c>
      <c r="F137" s="1">
        <v>-1</v>
      </c>
      <c r="G137" s="1">
        <v>0</v>
      </c>
      <c r="H137" s="1">
        <v>1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hidden="1" customHeight="1">
      <c r="A138" s="1" t="s">
        <v>143</v>
      </c>
      <c r="B138" s="1">
        <v>1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1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hidden="1" customHeight="1">
      <c r="A139" s="1" t="s">
        <v>144</v>
      </c>
      <c r="B139" s="1">
        <v>1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1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hidden="1" customHeight="1">
      <c r="A140" s="1" t="s">
        <v>145</v>
      </c>
      <c r="B140" s="1">
        <v>-1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-1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hidden="1" customHeight="1">
      <c r="A141" s="1" t="s">
        <v>146</v>
      </c>
      <c r="B141" s="1">
        <v>16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16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hidden="1" customHeight="1">
      <c r="A142" s="1" t="s">
        <v>147</v>
      </c>
      <c r="B142" s="1">
        <v>1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1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hidden="1" customHeight="1">
      <c r="A143" s="1" t="s">
        <v>148</v>
      </c>
      <c r="B143" s="1">
        <v>25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25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hidden="1" customHeight="1">
      <c r="A144" s="1" t="s">
        <v>149</v>
      </c>
      <c r="B144" s="1">
        <v>1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1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hidden="1" customHeight="1">
      <c r="A145" s="1" t="s">
        <v>150</v>
      </c>
      <c r="B145" s="1">
        <v>4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4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hidden="1" customHeight="1">
      <c r="A146" s="1" t="s">
        <v>151</v>
      </c>
      <c r="B146" s="1">
        <v>17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17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hidden="1" customHeight="1">
      <c r="A147" s="1" t="s">
        <v>152</v>
      </c>
      <c r="B147" s="1">
        <v>89</v>
      </c>
      <c r="C147" s="1">
        <v>0</v>
      </c>
      <c r="D147" s="1">
        <v>0</v>
      </c>
      <c r="E147" s="1">
        <v>0</v>
      </c>
      <c r="F147" s="1">
        <v>-8</v>
      </c>
      <c r="G147" s="1">
        <v>0</v>
      </c>
      <c r="H147" s="1">
        <v>81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hidden="1" customHeight="1">
      <c r="A148" s="1" t="s">
        <v>153</v>
      </c>
      <c r="B148" s="1">
        <v>4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4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hidden="1" customHeight="1">
      <c r="A149" s="1" t="s">
        <v>154</v>
      </c>
      <c r="B149" s="1">
        <v>7</v>
      </c>
      <c r="C149" s="1">
        <v>0</v>
      </c>
      <c r="D149" s="1">
        <v>0</v>
      </c>
      <c r="E149" s="1">
        <v>0</v>
      </c>
      <c r="F149" s="1">
        <v>-21</v>
      </c>
      <c r="G149" s="1">
        <v>0</v>
      </c>
      <c r="H149" s="1">
        <v>-14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hidden="1" customHeight="1">
      <c r="A150" s="1" t="s">
        <v>155</v>
      </c>
      <c r="B150" s="1">
        <v>20</v>
      </c>
      <c r="C150" s="1">
        <v>0</v>
      </c>
      <c r="D150" s="1">
        <v>0</v>
      </c>
      <c r="E150" s="1">
        <v>0</v>
      </c>
      <c r="F150" s="1">
        <v>-4</v>
      </c>
      <c r="G150" s="1">
        <v>0</v>
      </c>
      <c r="H150" s="1">
        <v>16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hidden="1" customHeight="1">
      <c r="A151" s="1" t="s">
        <v>156</v>
      </c>
      <c r="B151" s="1">
        <v>2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2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hidden="1" customHeight="1">
      <c r="A152" s="1" t="s">
        <v>157</v>
      </c>
      <c r="B152" s="1">
        <v>2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2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hidden="1" customHeight="1">
      <c r="A153" s="1" t="s">
        <v>158</v>
      </c>
      <c r="B153" s="1">
        <v>13</v>
      </c>
      <c r="C153" s="1">
        <v>0</v>
      </c>
      <c r="D153" s="1">
        <v>0</v>
      </c>
      <c r="E153" s="1">
        <v>0</v>
      </c>
      <c r="F153" s="1">
        <v>-1</v>
      </c>
      <c r="G153" s="1">
        <v>0</v>
      </c>
      <c r="H153" s="1">
        <v>12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hidden="1" customHeight="1">
      <c r="A154" s="1" t="s">
        <v>159</v>
      </c>
      <c r="B154" s="1">
        <v>14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14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hidden="1" customHeight="1">
      <c r="A155" s="1" t="s">
        <v>160</v>
      </c>
      <c r="B155" s="1">
        <v>-171</v>
      </c>
      <c r="C155" s="1">
        <v>0</v>
      </c>
      <c r="D155" s="1">
        <v>0</v>
      </c>
      <c r="E155" s="1">
        <v>0</v>
      </c>
      <c r="F155" s="1">
        <v>-42</v>
      </c>
      <c r="G155" s="1">
        <v>0</v>
      </c>
      <c r="H155" s="1">
        <v>-213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hidden="1" customHeight="1">
      <c r="A156" s="1" t="s">
        <v>161</v>
      </c>
      <c r="B156" s="1">
        <v>2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2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hidden="1" customHeight="1">
      <c r="A157" s="1" t="s">
        <v>162</v>
      </c>
      <c r="B157" s="1">
        <v>18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18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hidden="1" customHeight="1">
      <c r="A158" s="1" t="s">
        <v>163</v>
      </c>
      <c r="B158" s="1">
        <v>47</v>
      </c>
      <c r="C158" s="1">
        <v>0</v>
      </c>
      <c r="D158" s="1">
        <v>0</v>
      </c>
      <c r="E158" s="1">
        <v>0</v>
      </c>
      <c r="F158" s="1">
        <v>-2</v>
      </c>
      <c r="G158" s="1">
        <v>0</v>
      </c>
      <c r="H158" s="1">
        <v>45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hidden="1" customHeight="1">
      <c r="A159" s="1" t="s">
        <v>164</v>
      </c>
      <c r="B159" s="1">
        <v>58.5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58.5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hidden="1" customHeight="1">
      <c r="A160" s="1" t="s">
        <v>165</v>
      </c>
      <c r="B160" s="1">
        <v>98.25</v>
      </c>
      <c r="C160" s="1">
        <v>0</v>
      </c>
      <c r="D160" s="1">
        <v>0</v>
      </c>
      <c r="E160" s="1">
        <v>0</v>
      </c>
      <c r="F160" s="1">
        <v>-3.5</v>
      </c>
      <c r="G160" s="1">
        <v>0</v>
      </c>
      <c r="H160" s="1">
        <v>94.75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hidden="1" customHeight="1">
      <c r="A161" s="1" t="s">
        <v>166</v>
      </c>
      <c r="B161" s="1">
        <v>14.75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14.75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hidden="1" customHeight="1">
      <c r="A162" s="1" t="s">
        <v>167</v>
      </c>
      <c r="B162" s="1">
        <v>16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16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hidden="1" customHeight="1">
      <c r="A163" s="1" t="s">
        <v>168</v>
      </c>
      <c r="B163" s="1">
        <v>24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24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hidden="1" customHeight="1">
      <c r="A164" s="1" t="s">
        <v>169</v>
      </c>
      <c r="B164" s="1">
        <v>34.5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34.5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hidden="1" customHeight="1">
      <c r="A165" s="1" t="s">
        <v>170</v>
      </c>
      <c r="B165" s="1">
        <v>8</v>
      </c>
      <c r="C165" s="1">
        <v>9</v>
      </c>
      <c r="D165" s="1">
        <v>0</v>
      </c>
      <c r="E165" s="1">
        <v>0</v>
      </c>
      <c r="F165" s="1">
        <v>-16</v>
      </c>
      <c r="G165" s="1">
        <v>0</v>
      </c>
      <c r="H165" s="1">
        <v>1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hidden="1" customHeight="1">
      <c r="A166" s="1" t="s">
        <v>171</v>
      </c>
      <c r="B166" s="1">
        <v>1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1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hidden="1" customHeight="1">
      <c r="A167" s="1" t="s">
        <v>172</v>
      </c>
      <c r="B167" s="1">
        <v>10</v>
      </c>
      <c r="C167" s="1">
        <v>0</v>
      </c>
      <c r="D167" s="1">
        <v>0</v>
      </c>
      <c r="E167" s="1">
        <v>0</v>
      </c>
      <c r="F167" s="1">
        <v>-3</v>
      </c>
      <c r="G167" s="1">
        <v>0</v>
      </c>
      <c r="H167" s="1">
        <v>7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hidden="1" customHeight="1">
      <c r="A168" s="1" t="s">
        <v>173</v>
      </c>
      <c r="B168" s="1">
        <v>6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6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hidden="1" customHeight="1">
      <c r="A169" s="1" t="s">
        <v>174</v>
      </c>
      <c r="B169" s="1">
        <v>514</v>
      </c>
      <c r="C169" s="1">
        <v>0</v>
      </c>
      <c r="D169" s="1">
        <v>0</v>
      </c>
      <c r="E169" s="1">
        <v>0</v>
      </c>
      <c r="F169" s="1">
        <v>-39</v>
      </c>
      <c r="G169" s="1">
        <v>0</v>
      </c>
      <c r="H169" s="1">
        <v>475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hidden="1" customHeight="1">
      <c r="A170" s="1" t="s">
        <v>175</v>
      </c>
      <c r="B170" s="1">
        <v>7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7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hidden="1" customHeight="1">
      <c r="A171" s="1" t="s">
        <v>176</v>
      </c>
      <c r="B171" s="1">
        <v>17</v>
      </c>
      <c r="C171" s="1">
        <v>0</v>
      </c>
      <c r="D171" s="1">
        <v>0</v>
      </c>
      <c r="E171" s="1">
        <v>0</v>
      </c>
      <c r="F171" s="1">
        <v>-1</v>
      </c>
      <c r="G171" s="1">
        <v>0</v>
      </c>
      <c r="H171" s="1">
        <v>16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hidden="1" customHeight="1">
      <c r="A172" s="1" t="s">
        <v>177</v>
      </c>
      <c r="B172" s="1">
        <v>-1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-1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hidden="1" customHeight="1">
      <c r="A173" s="1" t="s">
        <v>178</v>
      </c>
      <c r="B173" s="1">
        <v>2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2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hidden="1" customHeight="1">
      <c r="A174" s="1" t="s">
        <v>179</v>
      </c>
      <c r="B174" s="1">
        <v>8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8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hidden="1" customHeight="1">
      <c r="A175" s="1" t="s">
        <v>180</v>
      </c>
      <c r="B175" s="1">
        <v>26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26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hidden="1" customHeight="1">
      <c r="A176" s="1" t="s">
        <v>181</v>
      </c>
      <c r="B176" s="1">
        <v>2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2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hidden="1" customHeight="1">
      <c r="A177" s="1" t="s">
        <v>182</v>
      </c>
      <c r="B177" s="1">
        <v>2</v>
      </c>
      <c r="C177" s="1">
        <v>100</v>
      </c>
      <c r="D177" s="1">
        <v>0</v>
      </c>
      <c r="E177" s="1">
        <v>0</v>
      </c>
      <c r="F177" s="1">
        <v>-31</v>
      </c>
      <c r="G177" s="1">
        <v>0</v>
      </c>
      <c r="H177" s="1">
        <v>71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hidden="1" customHeight="1">
      <c r="A178" s="1" t="s">
        <v>183</v>
      </c>
      <c r="B178" s="1">
        <v>6.75</v>
      </c>
      <c r="C178" s="1">
        <v>10</v>
      </c>
      <c r="D178" s="1">
        <v>0</v>
      </c>
      <c r="E178" s="1">
        <v>0</v>
      </c>
      <c r="F178" s="1">
        <v>-7.25</v>
      </c>
      <c r="G178" s="1">
        <v>0</v>
      </c>
      <c r="H178" s="1">
        <v>9.5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hidden="1" customHeight="1">
      <c r="A179" s="1" t="s">
        <v>184</v>
      </c>
      <c r="B179" s="1">
        <v>11</v>
      </c>
      <c r="C179" s="1">
        <v>0</v>
      </c>
      <c r="D179" s="1">
        <v>0</v>
      </c>
      <c r="E179" s="1">
        <v>0</v>
      </c>
      <c r="F179" s="1">
        <v>-2</v>
      </c>
      <c r="G179" s="1">
        <v>0</v>
      </c>
      <c r="H179" s="1">
        <v>9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hidden="1" customHeight="1">
      <c r="A180" s="1" t="s">
        <v>185</v>
      </c>
      <c r="B180" s="1">
        <v>15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15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hidden="1" customHeight="1">
      <c r="A181" s="1" t="s">
        <v>186</v>
      </c>
      <c r="B181" s="1">
        <v>76</v>
      </c>
      <c r="C181" s="1">
        <v>0</v>
      </c>
      <c r="D181" s="1">
        <v>0</v>
      </c>
      <c r="E181" s="1">
        <v>-6</v>
      </c>
      <c r="F181" s="1">
        <v>-72</v>
      </c>
      <c r="G181" s="1">
        <v>5</v>
      </c>
      <c r="H181" s="1">
        <v>3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hidden="1" customHeight="1">
      <c r="A182" s="1" t="s">
        <v>187</v>
      </c>
      <c r="B182" s="1">
        <v>105</v>
      </c>
      <c r="C182" s="1">
        <v>160</v>
      </c>
      <c r="D182" s="1">
        <v>0</v>
      </c>
      <c r="E182" s="1">
        <v>0</v>
      </c>
      <c r="F182" s="1">
        <v>-114</v>
      </c>
      <c r="G182" s="1">
        <v>4</v>
      </c>
      <c r="H182" s="1">
        <v>155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hidden="1" customHeight="1">
      <c r="A183" s="1" t="s">
        <v>188</v>
      </c>
      <c r="B183" s="1">
        <v>543</v>
      </c>
      <c r="C183" s="1">
        <v>100</v>
      </c>
      <c r="D183" s="1">
        <v>0</v>
      </c>
      <c r="E183" s="1">
        <v>0</v>
      </c>
      <c r="F183" s="1">
        <v>-109</v>
      </c>
      <c r="G183" s="1">
        <v>0</v>
      </c>
      <c r="H183" s="1">
        <v>534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hidden="1" customHeight="1">
      <c r="A184" s="1" t="s">
        <v>189</v>
      </c>
      <c r="B184" s="1">
        <v>55</v>
      </c>
      <c r="C184" s="1">
        <v>0</v>
      </c>
      <c r="D184" s="1">
        <v>0</v>
      </c>
      <c r="E184" s="1">
        <v>0</v>
      </c>
      <c r="F184" s="1">
        <v>-2</v>
      </c>
      <c r="G184" s="1">
        <v>0</v>
      </c>
      <c r="H184" s="1">
        <v>53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hidden="1" customHeight="1">
      <c r="A185" s="1" t="s">
        <v>190</v>
      </c>
      <c r="B185" s="1">
        <v>9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9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hidden="1" customHeight="1">
      <c r="A186" s="1" t="s">
        <v>191</v>
      </c>
      <c r="B186" s="1">
        <v>16</v>
      </c>
      <c r="C186" s="1">
        <v>0</v>
      </c>
      <c r="D186" s="1">
        <v>0</v>
      </c>
      <c r="E186" s="1">
        <v>0</v>
      </c>
      <c r="F186" s="1">
        <v>-8</v>
      </c>
      <c r="G186" s="1">
        <v>0</v>
      </c>
      <c r="H186" s="1">
        <v>8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hidden="1" customHeight="1">
      <c r="A187" s="1" t="s">
        <v>192</v>
      </c>
      <c r="B187" s="1">
        <v>12</v>
      </c>
      <c r="C187" s="1">
        <v>0</v>
      </c>
      <c r="D187" s="1">
        <v>0</v>
      </c>
      <c r="E187" s="1">
        <v>0</v>
      </c>
      <c r="F187" s="1">
        <v>-1</v>
      </c>
      <c r="G187" s="1">
        <v>0</v>
      </c>
      <c r="H187" s="1">
        <v>11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hidden="1" customHeight="1">
      <c r="A188" s="1" t="s">
        <v>193</v>
      </c>
      <c r="B188" s="1">
        <v>13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13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hidden="1" customHeight="1">
      <c r="A189" s="1" t="s">
        <v>194</v>
      </c>
      <c r="B189" s="1">
        <v>-4</v>
      </c>
      <c r="C189" s="1">
        <v>0</v>
      </c>
      <c r="D189" s="1">
        <v>0</v>
      </c>
      <c r="E189" s="1">
        <v>0</v>
      </c>
      <c r="F189" s="1">
        <v>-6</v>
      </c>
      <c r="G189" s="1">
        <v>0</v>
      </c>
      <c r="H189" s="1">
        <v>-10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hidden="1" customHeight="1">
      <c r="A190" s="1" t="s">
        <v>195</v>
      </c>
      <c r="B190" s="1">
        <v>131</v>
      </c>
      <c r="C190" s="1">
        <v>0</v>
      </c>
      <c r="D190" s="1">
        <v>0</v>
      </c>
      <c r="E190" s="1">
        <v>0</v>
      </c>
      <c r="F190" s="1">
        <v>-23</v>
      </c>
      <c r="G190" s="1">
        <v>0</v>
      </c>
      <c r="H190" s="1">
        <v>108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hidden="1" customHeight="1">
      <c r="A191" s="1" t="s">
        <v>196</v>
      </c>
      <c r="B191" s="1">
        <v>2</v>
      </c>
      <c r="C191" s="1">
        <v>0</v>
      </c>
      <c r="D191" s="1">
        <v>0</v>
      </c>
      <c r="E191" s="1">
        <v>0</v>
      </c>
      <c r="F191" s="1">
        <v>-2</v>
      </c>
      <c r="G191" s="1">
        <v>0</v>
      </c>
      <c r="H191" s="1">
        <v>0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hidden="1" customHeight="1">
      <c r="A192" s="1" t="s">
        <v>197</v>
      </c>
      <c r="B192" s="1">
        <v>12</v>
      </c>
      <c r="C192" s="1">
        <v>0</v>
      </c>
      <c r="D192" s="1">
        <v>0</v>
      </c>
      <c r="E192" s="1">
        <v>0</v>
      </c>
      <c r="F192" s="1">
        <v>-6</v>
      </c>
      <c r="G192" s="1">
        <v>0</v>
      </c>
      <c r="H192" s="1">
        <v>6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hidden="1" customHeight="1">
      <c r="A193" s="1" t="s">
        <v>198</v>
      </c>
      <c r="B193" s="1">
        <v>69</v>
      </c>
      <c r="C193" s="1">
        <v>0</v>
      </c>
      <c r="D193" s="1">
        <v>0</v>
      </c>
      <c r="E193" s="1">
        <v>0</v>
      </c>
      <c r="F193" s="1">
        <v>-58</v>
      </c>
      <c r="G193" s="1">
        <v>0</v>
      </c>
      <c r="H193" s="1">
        <v>11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hidden="1" customHeight="1">
      <c r="A194" s="1" t="s">
        <v>199</v>
      </c>
      <c r="B194" s="1">
        <v>71</v>
      </c>
      <c r="C194" s="1">
        <v>0</v>
      </c>
      <c r="D194" s="1">
        <v>0</v>
      </c>
      <c r="E194" s="1">
        <v>0</v>
      </c>
      <c r="F194" s="1">
        <v>-20</v>
      </c>
      <c r="G194" s="1">
        <v>0</v>
      </c>
      <c r="H194" s="1">
        <v>51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hidden="1" customHeight="1">
      <c r="A195" s="1" t="s">
        <v>200</v>
      </c>
      <c r="B195" s="1">
        <v>326</v>
      </c>
      <c r="C195" s="1">
        <v>0</v>
      </c>
      <c r="D195" s="1">
        <v>0</v>
      </c>
      <c r="E195" s="1">
        <v>0</v>
      </c>
      <c r="F195" s="1">
        <v>-30</v>
      </c>
      <c r="G195" s="1">
        <v>0</v>
      </c>
      <c r="H195" s="1">
        <v>296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hidden="1" customHeight="1">
      <c r="A196" s="1" t="s">
        <v>201</v>
      </c>
      <c r="B196" s="1">
        <v>5</v>
      </c>
      <c r="C196" s="1">
        <v>0</v>
      </c>
      <c r="D196" s="1">
        <v>0</v>
      </c>
      <c r="E196" s="1">
        <v>0</v>
      </c>
      <c r="F196" s="1">
        <v>-1</v>
      </c>
      <c r="G196" s="1">
        <v>0</v>
      </c>
      <c r="H196" s="1">
        <v>4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hidden="1" customHeight="1">
      <c r="A197" s="1" t="s">
        <v>202</v>
      </c>
      <c r="B197" s="1">
        <v>40</v>
      </c>
      <c r="C197" s="1">
        <v>0</v>
      </c>
      <c r="D197" s="1">
        <v>0</v>
      </c>
      <c r="E197" s="1">
        <v>0</v>
      </c>
      <c r="F197" s="1">
        <v>-6</v>
      </c>
      <c r="G197" s="1">
        <v>0</v>
      </c>
      <c r="H197" s="1">
        <v>34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hidden="1" customHeight="1">
      <c r="A198" s="1" t="s">
        <v>203</v>
      </c>
      <c r="B198" s="1">
        <v>251</v>
      </c>
      <c r="C198" s="1">
        <v>0</v>
      </c>
      <c r="D198" s="1">
        <v>0</v>
      </c>
      <c r="E198" s="1">
        <v>0</v>
      </c>
      <c r="F198" s="1">
        <v>-54</v>
      </c>
      <c r="G198" s="1">
        <v>0</v>
      </c>
      <c r="H198" s="1">
        <v>197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hidden="1" customHeight="1">
      <c r="A199" s="1" t="s">
        <v>204</v>
      </c>
      <c r="B199" s="1">
        <v>96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96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hidden="1" customHeight="1">
      <c r="A200" s="1" t="s">
        <v>205</v>
      </c>
      <c r="B200" s="1">
        <v>8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8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hidden="1" customHeight="1">
      <c r="A201" s="1" t="s">
        <v>206</v>
      </c>
      <c r="B201" s="1">
        <v>151</v>
      </c>
      <c r="C201" s="1">
        <v>0</v>
      </c>
      <c r="D201" s="1">
        <v>0</v>
      </c>
      <c r="E201" s="1">
        <v>0</v>
      </c>
      <c r="F201" s="1">
        <v>-23</v>
      </c>
      <c r="G201" s="1">
        <v>0</v>
      </c>
      <c r="H201" s="1">
        <v>128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hidden="1" customHeight="1">
      <c r="A202" s="1" t="s">
        <v>207</v>
      </c>
      <c r="B202" s="1">
        <v>375</v>
      </c>
      <c r="C202" s="1">
        <v>0</v>
      </c>
      <c r="D202" s="1">
        <v>0</v>
      </c>
      <c r="E202" s="1">
        <v>0</v>
      </c>
      <c r="F202" s="1">
        <v>-64</v>
      </c>
      <c r="G202" s="1">
        <v>0</v>
      </c>
      <c r="H202" s="1">
        <v>311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hidden="1" customHeight="1">
      <c r="A203" s="1" t="s">
        <v>208</v>
      </c>
      <c r="B203" s="1">
        <v>261</v>
      </c>
      <c r="C203" s="1">
        <v>0</v>
      </c>
      <c r="D203" s="1">
        <v>0</v>
      </c>
      <c r="E203" s="1">
        <v>0</v>
      </c>
      <c r="F203" s="1">
        <v>-18</v>
      </c>
      <c r="G203" s="1">
        <v>0</v>
      </c>
      <c r="H203" s="1">
        <v>243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hidden="1" customHeight="1">
      <c r="A204" s="1" t="s">
        <v>209</v>
      </c>
      <c r="B204" s="1">
        <v>29</v>
      </c>
      <c r="C204" s="1">
        <v>110</v>
      </c>
      <c r="D204" s="1">
        <v>0</v>
      </c>
      <c r="E204" s="1">
        <v>0</v>
      </c>
      <c r="F204" s="1">
        <v>-16</v>
      </c>
      <c r="G204" s="1">
        <v>0</v>
      </c>
      <c r="H204" s="1">
        <v>123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hidden="1" customHeight="1">
      <c r="A205" s="1" t="s">
        <v>210</v>
      </c>
      <c r="B205" s="1">
        <v>1</v>
      </c>
      <c r="C205" s="1">
        <v>0</v>
      </c>
      <c r="D205" s="1">
        <v>0</v>
      </c>
      <c r="E205" s="1">
        <v>0</v>
      </c>
      <c r="F205" s="1">
        <v>-2</v>
      </c>
      <c r="G205" s="1">
        <v>0</v>
      </c>
      <c r="H205" s="1">
        <v>-1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hidden="1" customHeight="1">
      <c r="A206" s="1" t="s">
        <v>211</v>
      </c>
      <c r="B206" s="1">
        <v>-15</v>
      </c>
      <c r="C206" s="1">
        <v>1500</v>
      </c>
      <c r="D206" s="1">
        <v>0</v>
      </c>
      <c r="E206" s="1">
        <v>0</v>
      </c>
      <c r="F206" s="1">
        <v>-1150</v>
      </c>
      <c r="G206" s="1">
        <v>0</v>
      </c>
      <c r="H206" s="1">
        <v>335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hidden="1" customHeight="1">
      <c r="A207" s="1" t="s">
        <v>212</v>
      </c>
      <c r="B207" s="1">
        <v>131</v>
      </c>
      <c r="C207" s="1">
        <v>0</v>
      </c>
      <c r="D207" s="1">
        <v>0</v>
      </c>
      <c r="E207" s="1">
        <v>0</v>
      </c>
      <c r="F207" s="1">
        <v>-16</v>
      </c>
      <c r="G207" s="1">
        <v>0</v>
      </c>
      <c r="H207" s="1">
        <v>115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hidden="1" customHeight="1">
      <c r="A208" s="1" t="s">
        <v>213</v>
      </c>
      <c r="B208" s="1">
        <v>513</v>
      </c>
      <c r="C208" s="1">
        <v>0</v>
      </c>
      <c r="D208" s="1">
        <v>0</v>
      </c>
      <c r="E208" s="1">
        <v>0</v>
      </c>
      <c r="F208" s="1">
        <v>-392</v>
      </c>
      <c r="G208" s="1">
        <v>0</v>
      </c>
      <c r="H208" s="1">
        <v>121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hidden="1" customHeight="1">
      <c r="A209" s="1" t="s">
        <v>214</v>
      </c>
      <c r="B209" s="1">
        <v>-32</v>
      </c>
      <c r="C209" s="1">
        <v>180</v>
      </c>
      <c r="D209" s="1">
        <v>0</v>
      </c>
      <c r="E209" s="1">
        <v>0</v>
      </c>
      <c r="F209" s="1">
        <v>-42</v>
      </c>
      <c r="G209" s="1">
        <v>0</v>
      </c>
      <c r="H209" s="1">
        <v>106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hidden="1" customHeight="1">
      <c r="A210" s="1" t="s">
        <v>215</v>
      </c>
      <c r="B210" s="1">
        <v>176</v>
      </c>
      <c r="C210" s="1">
        <v>0</v>
      </c>
      <c r="D210" s="1">
        <v>0</v>
      </c>
      <c r="E210" s="1">
        <v>0</v>
      </c>
      <c r="F210" s="1">
        <v>-25</v>
      </c>
      <c r="G210" s="1">
        <v>0</v>
      </c>
      <c r="H210" s="1">
        <v>151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hidden="1" customHeight="1">
      <c r="A211" s="1" t="s">
        <v>216</v>
      </c>
      <c r="B211" s="1">
        <v>236</v>
      </c>
      <c r="C211" s="1">
        <v>0</v>
      </c>
      <c r="D211" s="1">
        <v>0</v>
      </c>
      <c r="E211" s="1">
        <v>0</v>
      </c>
      <c r="F211" s="1">
        <v>-7</v>
      </c>
      <c r="G211" s="1">
        <v>0</v>
      </c>
      <c r="H211" s="1">
        <v>229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>
      <c r="A212" s="1" t="s">
        <v>217</v>
      </c>
      <c r="B212" s="1">
        <v>45</v>
      </c>
      <c r="C212" s="1">
        <v>0</v>
      </c>
      <c r="D212" s="1">
        <v>0</v>
      </c>
      <c r="E212" s="1">
        <v>0</v>
      </c>
      <c r="F212" s="1">
        <v>-14</v>
      </c>
      <c r="G212" s="1">
        <v>0</v>
      </c>
      <c r="H212" s="1">
        <v>31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hidden="1" customHeight="1">
      <c r="A213" s="1" t="s">
        <v>218</v>
      </c>
      <c r="B213" s="1">
        <v>238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238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hidden="1" customHeight="1">
      <c r="A214" s="1" t="s">
        <v>219</v>
      </c>
      <c r="B214" s="1">
        <v>202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202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hidden="1" customHeight="1">
      <c r="A215" s="1" t="s">
        <v>220</v>
      </c>
      <c r="B215" s="1">
        <v>5</v>
      </c>
      <c r="C215" s="1">
        <v>10</v>
      </c>
      <c r="D215" s="1">
        <v>0</v>
      </c>
      <c r="E215" s="1">
        <v>0</v>
      </c>
      <c r="F215" s="1">
        <v>-2</v>
      </c>
      <c r="G215" s="1">
        <v>0</v>
      </c>
      <c r="H215" s="1">
        <v>13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hidden="1" customHeight="1">
      <c r="A216" s="1" t="s">
        <v>221</v>
      </c>
      <c r="B216" s="1">
        <v>3</v>
      </c>
      <c r="C216" s="1">
        <v>10</v>
      </c>
      <c r="D216" s="1">
        <v>0</v>
      </c>
      <c r="E216" s="1">
        <v>0</v>
      </c>
      <c r="F216" s="1">
        <v>-1</v>
      </c>
      <c r="G216" s="1">
        <v>0</v>
      </c>
      <c r="H216" s="1">
        <v>12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hidden="1" customHeight="1">
      <c r="A217" s="1" t="s">
        <v>222</v>
      </c>
      <c r="B217" s="1">
        <v>18</v>
      </c>
      <c r="C217" s="1">
        <v>0</v>
      </c>
      <c r="D217" s="1">
        <v>0</v>
      </c>
      <c r="E217" s="1">
        <v>0</v>
      </c>
      <c r="F217" s="1">
        <v>-11</v>
      </c>
      <c r="G217" s="1">
        <v>0</v>
      </c>
      <c r="H217" s="1">
        <v>7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hidden="1" customHeight="1">
      <c r="A218" s="1" t="s">
        <v>223</v>
      </c>
      <c r="B218" s="1">
        <v>166</v>
      </c>
      <c r="C218" s="1">
        <v>240</v>
      </c>
      <c r="D218" s="1">
        <v>0</v>
      </c>
      <c r="E218" s="1">
        <v>0</v>
      </c>
      <c r="F218" s="1">
        <v>-40</v>
      </c>
      <c r="G218" s="1">
        <v>0</v>
      </c>
      <c r="H218" s="1">
        <v>366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hidden="1" customHeight="1">
      <c r="A219" s="1" t="s">
        <v>224</v>
      </c>
      <c r="B219" s="1">
        <v>1</v>
      </c>
      <c r="C219" s="1">
        <v>30</v>
      </c>
      <c r="D219" s="1">
        <v>0</v>
      </c>
      <c r="E219" s="1">
        <v>0</v>
      </c>
      <c r="F219" s="1">
        <v>-19</v>
      </c>
      <c r="G219" s="1">
        <v>0</v>
      </c>
      <c r="H219" s="1">
        <v>12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hidden="1" customHeight="1">
      <c r="A220" s="1" t="s">
        <v>225</v>
      </c>
      <c r="B220" s="1">
        <v>6</v>
      </c>
      <c r="C220" s="1">
        <v>28</v>
      </c>
      <c r="D220" s="1">
        <v>0</v>
      </c>
      <c r="E220" s="1">
        <v>0</v>
      </c>
      <c r="F220" s="1">
        <v>-27</v>
      </c>
      <c r="G220" s="1">
        <v>0</v>
      </c>
      <c r="H220" s="1">
        <v>7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hidden="1" customHeight="1">
      <c r="A221" s="1" t="s">
        <v>226</v>
      </c>
      <c r="B221" s="1">
        <v>66</v>
      </c>
      <c r="C221" s="1">
        <v>0</v>
      </c>
      <c r="D221" s="1">
        <v>0</v>
      </c>
      <c r="E221" s="1">
        <v>0</v>
      </c>
      <c r="F221" s="1">
        <v>-7</v>
      </c>
      <c r="G221" s="1">
        <v>0</v>
      </c>
      <c r="H221" s="1">
        <v>59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hidden="1" customHeight="1">
      <c r="A222" s="1" t="s">
        <v>227</v>
      </c>
      <c r="B222" s="1">
        <v>1</v>
      </c>
      <c r="C222" s="1">
        <v>20</v>
      </c>
      <c r="D222" s="1">
        <v>0</v>
      </c>
      <c r="E222" s="1">
        <v>0</v>
      </c>
      <c r="F222" s="1">
        <v>-2</v>
      </c>
      <c r="G222" s="1">
        <v>0</v>
      </c>
      <c r="H222" s="1">
        <v>19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hidden="1" customHeight="1">
      <c r="A223" s="1" t="s">
        <v>228</v>
      </c>
      <c r="B223" s="1">
        <v>410</v>
      </c>
      <c r="C223" s="1">
        <v>100</v>
      </c>
      <c r="D223" s="1">
        <v>0</v>
      </c>
      <c r="E223" s="1">
        <v>0</v>
      </c>
      <c r="F223" s="1">
        <v>-90</v>
      </c>
      <c r="G223" s="1">
        <v>0</v>
      </c>
      <c r="H223" s="1">
        <v>420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hidden="1" customHeight="1">
      <c r="A224" s="1" t="s">
        <v>229</v>
      </c>
      <c r="B224" s="1">
        <v>1</v>
      </c>
      <c r="C224" s="1">
        <v>51</v>
      </c>
      <c r="D224" s="1">
        <v>0</v>
      </c>
      <c r="E224" s="1">
        <v>0</v>
      </c>
      <c r="F224" s="1">
        <v>-38</v>
      </c>
      <c r="G224" s="1">
        <v>0</v>
      </c>
      <c r="H224" s="1">
        <v>14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hidden="1" customHeight="1">
      <c r="A225" s="1" t="s">
        <v>230</v>
      </c>
      <c r="B225" s="1">
        <v>115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115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hidden="1" customHeight="1">
      <c r="A226" s="1" t="s">
        <v>231</v>
      </c>
      <c r="B226" s="1">
        <v>195</v>
      </c>
      <c r="C226" s="1">
        <v>0</v>
      </c>
      <c r="D226" s="1">
        <v>0</v>
      </c>
      <c r="E226" s="1">
        <v>0</v>
      </c>
      <c r="F226" s="1">
        <v>-1</v>
      </c>
      <c r="G226" s="1">
        <v>0</v>
      </c>
      <c r="H226" s="1">
        <v>194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hidden="1" customHeight="1">
      <c r="A227" s="1" t="s">
        <v>232</v>
      </c>
      <c r="B227" s="1">
        <v>96</v>
      </c>
      <c r="C227" s="1">
        <v>100</v>
      </c>
      <c r="D227" s="1">
        <v>0</v>
      </c>
      <c r="E227" s="1">
        <v>0</v>
      </c>
      <c r="F227" s="1">
        <v>-21</v>
      </c>
      <c r="G227" s="1">
        <v>0</v>
      </c>
      <c r="H227" s="1">
        <v>175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hidden="1" customHeight="1">
      <c r="A228" s="1" t="s">
        <v>233</v>
      </c>
      <c r="B228" s="1">
        <v>1492</v>
      </c>
      <c r="C228" s="1">
        <v>950</v>
      </c>
      <c r="D228" s="1">
        <v>0</v>
      </c>
      <c r="E228" s="1">
        <v>0</v>
      </c>
      <c r="F228" s="1">
        <v>-202</v>
      </c>
      <c r="G228" s="1">
        <v>0</v>
      </c>
      <c r="H228" s="1">
        <v>2240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hidden="1" customHeight="1">
      <c r="A229" s="1" t="s">
        <v>234</v>
      </c>
      <c r="B229" s="1">
        <v>42</v>
      </c>
      <c r="C229" s="1">
        <v>0</v>
      </c>
      <c r="D229" s="1">
        <v>0</v>
      </c>
      <c r="E229" s="1">
        <v>0</v>
      </c>
      <c r="F229" s="1">
        <v>-11</v>
      </c>
      <c r="G229" s="1">
        <v>0</v>
      </c>
      <c r="H229" s="1">
        <v>31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hidden="1" customHeight="1">
      <c r="A230" s="1" t="s">
        <v>235</v>
      </c>
      <c r="B230" s="1">
        <v>7</v>
      </c>
      <c r="C230" s="1">
        <v>0</v>
      </c>
      <c r="D230" s="1">
        <v>0</v>
      </c>
      <c r="E230" s="1">
        <v>0</v>
      </c>
      <c r="F230" s="1">
        <v>-24</v>
      </c>
      <c r="G230" s="1">
        <v>0</v>
      </c>
      <c r="H230" s="1">
        <v>-17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hidden="1" customHeight="1">
      <c r="A231" s="1" t="s">
        <v>236</v>
      </c>
      <c r="B231" s="1">
        <v>5</v>
      </c>
      <c r="C231" s="1">
        <v>20</v>
      </c>
      <c r="D231" s="1">
        <v>0</v>
      </c>
      <c r="E231" s="1">
        <v>0</v>
      </c>
      <c r="F231" s="1">
        <v>-6</v>
      </c>
      <c r="G231" s="1">
        <v>0</v>
      </c>
      <c r="H231" s="1">
        <v>19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hidden="1" customHeight="1">
      <c r="A232" s="1" t="s">
        <v>237</v>
      </c>
      <c r="B232" s="1">
        <v>23</v>
      </c>
      <c r="C232" s="1">
        <v>0</v>
      </c>
      <c r="D232" s="1">
        <v>0</v>
      </c>
      <c r="E232" s="1">
        <v>0</v>
      </c>
      <c r="F232" s="1">
        <v>-12</v>
      </c>
      <c r="G232" s="1">
        <v>0</v>
      </c>
      <c r="H232" s="1">
        <v>11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hidden="1" customHeight="1">
      <c r="A233" s="1" t="s">
        <v>238</v>
      </c>
      <c r="B233" s="1">
        <v>102</v>
      </c>
      <c r="C233" s="1">
        <v>0</v>
      </c>
      <c r="D233" s="1">
        <v>0</v>
      </c>
      <c r="E233" s="1">
        <v>0</v>
      </c>
      <c r="F233" s="1">
        <v>-25</v>
      </c>
      <c r="G233" s="1">
        <v>0</v>
      </c>
      <c r="H233" s="1">
        <v>77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hidden="1" customHeight="1">
      <c r="A234" s="1" t="s">
        <v>239</v>
      </c>
      <c r="B234" s="1">
        <v>-1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-1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hidden="1" customHeight="1">
      <c r="A235" s="1" t="s">
        <v>240</v>
      </c>
      <c r="B235" s="1">
        <v>22</v>
      </c>
      <c r="C235" s="1">
        <v>0</v>
      </c>
      <c r="D235" s="1">
        <v>0</v>
      </c>
      <c r="E235" s="1">
        <v>0</v>
      </c>
      <c r="F235" s="1">
        <v>-6</v>
      </c>
      <c r="G235" s="1">
        <v>0</v>
      </c>
      <c r="H235" s="1">
        <v>16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hidden="1" customHeight="1">
      <c r="A236" s="1" t="s">
        <v>241</v>
      </c>
      <c r="B236" s="1">
        <v>44</v>
      </c>
      <c r="C236" s="1">
        <v>0</v>
      </c>
      <c r="D236" s="1">
        <v>0</v>
      </c>
      <c r="E236" s="1">
        <v>0</v>
      </c>
      <c r="F236" s="1">
        <v>-1</v>
      </c>
      <c r="G236" s="1">
        <v>0</v>
      </c>
      <c r="H236" s="1">
        <v>43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hidden="1" customHeight="1">
      <c r="A237" s="1" t="s">
        <v>242</v>
      </c>
      <c r="B237" s="1">
        <v>9</v>
      </c>
      <c r="C237" s="1">
        <v>0</v>
      </c>
      <c r="D237" s="1">
        <v>0</v>
      </c>
      <c r="E237" s="1">
        <v>0</v>
      </c>
      <c r="F237" s="1">
        <v>-1</v>
      </c>
      <c r="G237" s="1">
        <v>0</v>
      </c>
      <c r="H237" s="1">
        <v>8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hidden="1" customHeight="1">
      <c r="A238" s="1" t="s">
        <v>243</v>
      </c>
      <c r="B238" s="1">
        <v>1877</v>
      </c>
      <c r="C238" s="1">
        <v>1980</v>
      </c>
      <c r="D238" s="1">
        <v>0</v>
      </c>
      <c r="E238" s="1">
        <v>0</v>
      </c>
      <c r="F238" s="1">
        <v>-350</v>
      </c>
      <c r="G238" s="1">
        <v>0</v>
      </c>
      <c r="H238" s="1">
        <v>3507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hidden="1" customHeight="1">
      <c r="A239" s="1" t="s">
        <v>244</v>
      </c>
      <c r="B239" s="1">
        <v>7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7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hidden="1" customHeight="1">
      <c r="A240" s="1" t="s">
        <v>245</v>
      </c>
      <c r="B240" s="1">
        <v>28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28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hidden="1" customHeight="1">
      <c r="A241" s="1" t="s">
        <v>246</v>
      </c>
      <c r="B241" s="1">
        <v>55</v>
      </c>
      <c r="C241" s="1">
        <v>0</v>
      </c>
      <c r="D241" s="1">
        <v>0</v>
      </c>
      <c r="E241" s="1">
        <v>0</v>
      </c>
      <c r="F241" s="1">
        <v>-10</v>
      </c>
      <c r="G241" s="1">
        <v>0</v>
      </c>
      <c r="H241" s="1">
        <v>45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hidden="1" customHeight="1">
      <c r="A242" s="1" t="s">
        <v>247</v>
      </c>
      <c r="B242" s="1">
        <v>-88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-88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hidden="1" customHeight="1">
      <c r="A243" s="1" t="s">
        <v>248</v>
      </c>
      <c r="B243" s="1">
        <v>335</v>
      </c>
      <c r="C243" s="1">
        <v>0</v>
      </c>
      <c r="D243" s="1">
        <v>0</v>
      </c>
      <c r="E243" s="1">
        <v>0</v>
      </c>
      <c r="F243" s="1">
        <v>-22</v>
      </c>
      <c r="G243" s="1">
        <v>0</v>
      </c>
      <c r="H243" s="1">
        <v>313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hidden="1" customHeight="1">
      <c r="A244" s="1" t="s">
        <v>249</v>
      </c>
      <c r="B244" s="1">
        <v>359</v>
      </c>
      <c r="C244" s="1">
        <v>0</v>
      </c>
      <c r="D244" s="1">
        <v>0</v>
      </c>
      <c r="E244" s="1">
        <v>0</v>
      </c>
      <c r="F244" s="1">
        <v>-61</v>
      </c>
      <c r="G244" s="1">
        <v>0</v>
      </c>
      <c r="H244" s="1">
        <v>298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hidden="1" customHeight="1">
      <c r="A245" s="1" t="s">
        <v>250</v>
      </c>
      <c r="B245" s="1">
        <v>1780</v>
      </c>
      <c r="C245" s="1">
        <v>0</v>
      </c>
      <c r="D245" s="1">
        <v>0</v>
      </c>
      <c r="E245" s="1">
        <v>0</v>
      </c>
      <c r="F245" s="1">
        <v>-180</v>
      </c>
      <c r="G245" s="1">
        <v>2</v>
      </c>
      <c r="H245" s="1">
        <v>1602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hidden="1" customHeight="1">
      <c r="A246" s="1" t="s">
        <v>251</v>
      </c>
      <c r="B246" s="1">
        <v>499</v>
      </c>
      <c r="C246" s="1">
        <v>0</v>
      </c>
      <c r="D246" s="1">
        <v>0</v>
      </c>
      <c r="E246" s="1">
        <v>0</v>
      </c>
      <c r="F246" s="1">
        <v>-44</v>
      </c>
      <c r="G246" s="1">
        <v>0</v>
      </c>
      <c r="H246" s="1">
        <v>455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hidden="1" customHeight="1">
      <c r="A247" s="1" t="s">
        <v>252</v>
      </c>
      <c r="B247" s="1">
        <v>518</v>
      </c>
      <c r="C247" s="1">
        <v>0</v>
      </c>
      <c r="D247" s="1">
        <v>0</v>
      </c>
      <c r="E247" s="1">
        <v>0</v>
      </c>
      <c r="F247" s="1">
        <v>-82</v>
      </c>
      <c r="G247" s="1">
        <v>0</v>
      </c>
      <c r="H247" s="1">
        <v>436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hidden="1" customHeight="1">
      <c r="A248" s="1" t="s">
        <v>253</v>
      </c>
      <c r="B248" s="1">
        <v>3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3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hidden="1" customHeight="1">
      <c r="A249" s="1" t="s">
        <v>254</v>
      </c>
      <c r="B249" s="1">
        <v>6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6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hidden="1" customHeight="1">
      <c r="A250" s="1" t="s">
        <v>255</v>
      </c>
      <c r="B250" s="1">
        <v>147</v>
      </c>
      <c r="C250" s="1">
        <v>0</v>
      </c>
      <c r="D250" s="1">
        <v>0</v>
      </c>
      <c r="E250" s="1">
        <v>0</v>
      </c>
      <c r="F250" s="1">
        <v>-201</v>
      </c>
      <c r="G250" s="1">
        <v>0</v>
      </c>
      <c r="H250" s="1">
        <v>-54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hidden="1" customHeight="1">
      <c r="A251" s="1" t="s">
        <v>256</v>
      </c>
      <c r="B251" s="1">
        <v>1176</v>
      </c>
      <c r="C251" s="1">
        <v>0</v>
      </c>
      <c r="D251" s="1">
        <v>0</v>
      </c>
      <c r="E251" s="1">
        <v>0</v>
      </c>
      <c r="F251" s="1">
        <v>-136</v>
      </c>
      <c r="G251" s="1">
        <v>2</v>
      </c>
      <c r="H251" s="1">
        <v>1042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hidden="1" customHeight="1">
      <c r="A252" s="1" t="s">
        <v>257</v>
      </c>
      <c r="B252" s="1">
        <v>0</v>
      </c>
      <c r="C252" s="1">
        <v>5</v>
      </c>
      <c r="D252" s="1">
        <v>0</v>
      </c>
      <c r="E252" s="1">
        <v>0</v>
      </c>
      <c r="F252" s="1">
        <v>-5</v>
      </c>
      <c r="G252" s="1">
        <v>0</v>
      </c>
      <c r="H252" s="1">
        <v>0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hidden="1" customHeight="1">
      <c r="A253" s="1" t="s">
        <v>258</v>
      </c>
      <c r="B253" s="1">
        <v>16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16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hidden="1" customHeight="1">
      <c r="A254" s="1" t="s">
        <v>259</v>
      </c>
      <c r="B254" s="1">
        <v>70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70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hidden="1" customHeight="1">
      <c r="A255" s="1" t="s">
        <v>260</v>
      </c>
      <c r="B255" s="1">
        <v>40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40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hidden="1" customHeight="1">
      <c r="A256" s="1" t="s">
        <v>261</v>
      </c>
      <c r="B256" s="1">
        <v>57</v>
      </c>
      <c r="C256" s="1">
        <v>0</v>
      </c>
      <c r="D256" s="1">
        <v>0</v>
      </c>
      <c r="E256" s="1">
        <v>0</v>
      </c>
      <c r="F256" s="1">
        <v>-8</v>
      </c>
      <c r="G256" s="1">
        <v>0</v>
      </c>
      <c r="H256" s="1">
        <v>49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hidden="1" customHeight="1">
      <c r="A257" s="1" t="s">
        <v>262</v>
      </c>
      <c r="B257" s="1">
        <v>182</v>
      </c>
      <c r="C257" s="1">
        <v>0</v>
      </c>
      <c r="D257" s="1">
        <v>0</v>
      </c>
      <c r="E257" s="1">
        <v>0</v>
      </c>
      <c r="F257" s="1">
        <v>-27</v>
      </c>
      <c r="G257" s="1">
        <v>0</v>
      </c>
      <c r="H257" s="1">
        <v>155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hidden="1" customHeight="1">
      <c r="A258" s="1" t="s">
        <v>263</v>
      </c>
      <c r="B258" s="1">
        <v>167</v>
      </c>
      <c r="C258" s="1">
        <v>0</v>
      </c>
      <c r="D258" s="1">
        <v>0</v>
      </c>
      <c r="E258" s="1">
        <v>0</v>
      </c>
      <c r="F258" s="1">
        <v>-3</v>
      </c>
      <c r="G258" s="1">
        <v>0</v>
      </c>
      <c r="H258" s="1">
        <v>164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hidden="1" customHeight="1">
      <c r="A259" s="1" t="s">
        <v>264</v>
      </c>
      <c r="B259" s="1">
        <v>5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5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hidden="1" customHeight="1">
      <c r="A260" s="1" t="s">
        <v>265</v>
      </c>
      <c r="B260" s="1">
        <v>226</v>
      </c>
      <c r="C260" s="1">
        <v>200</v>
      </c>
      <c r="D260" s="1">
        <v>0</v>
      </c>
      <c r="E260" s="1">
        <v>0</v>
      </c>
      <c r="F260" s="1">
        <v>-37</v>
      </c>
      <c r="G260" s="1">
        <v>0</v>
      </c>
      <c r="H260" s="1">
        <v>389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hidden="1" customHeight="1">
      <c r="A261" s="1" t="s">
        <v>266</v>
      </c>
      <c r="B261" s="1">
        <v>82</v>
      </c>
      <c r="C261" s="1">
        <v>0</v>
      </c>
      <c r="D261" s="1">
        <v>0</v>
      </c>
      <c r="E261" s="1">
        <v>0</v>
      </c>
      <c r="F261" s="1">
        <v>-15</v>
      </c>
      <c r="G261" s="1">
        <v>0</v>
      </c>
      <c r="H261" s="1">
        <v>67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hidden="1" customHeight="1">
      <c r="A262" s="1" t="s">
        <v>267</v>
      </c>
      <c r="B262" s="1">
        <v>10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10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hidden="1" customHeight="1">
      <c r="A263" s="1" t="s">
        <v>268</v>
      </c>
      <c r="B263" s="1">
        <v>47</v>
      </c>
      <c r="C263" s="1">
        <v>0</v>
      </c>
      <c r="D263" s="1">
        <v>0</v>
      </c>
      <c r="E263" s="1">
        <v>0</v>
      </c>
      <c r="F263" s="1">
        <v>-64</v>
      </c>
      <c r="G263" s="1">
        <v>0</v>
      </c>
      <c r="H263" s="1">
        <v>-17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hidden="1" customHeight="1">
      <c r="A264" s="1" t="s">
        <v>269</v>
      </c>
      <c r="B264" s="1">
        <v>40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40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hidden="1" customHeight="1">
      <c r="A265" s="1" t="s">
        <v>270</v>
      </c>
      <c r="B265" s="1">
        <v>75</v>
      </c>
      <c r="C265" s="1">
        <v>0</v>
      </c>
      <c r="D265" s="1">
        <v>0</v>
      </c>
      <c r="E265" s="1">
        <v>0</v>
      </c>
      <c r="F265" s="1">
        <v>-10</v>
      </c>
      <c r="G265" s="1">
        <v>0</v>
      </c>
      <c r="H265" s="1">
        <v>65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hidden="1" customHeight="1">
      <c r="A266" s="1" t="s">
        <v>271</v>
      </c>
      <c r="B266" s="1">
        <v>77</v>
      </c>
      <c r="C266" s="1">
        <v>0</v>
      </c>
      <c r="D266" s="1">
        <v>0</v>
      </c>
      <c r="E266" s="1">
        <v>0</v>
      </c>
      <c r="F266" s="1">
        <v>-70</v>
      </c>
      <c r="G266" s="1">
        <v>0</v>
      </c>
      <c r="H266" s="1">
        <v>7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>
      <c r="A267" s="1" t="s">
        <v>272</v>
      </c>
      <c r="B267" s="1">
        <v>340</v>
      </c>
      <c r="C267" s="1">
        <v>176</v>
      </c>
      <c r="D267" s="1">
        <v>0</v>
      </c>
      <c r="E267" s="1">
        <v>0</v>
      </c>
      <c r="F267" s="1">
        <v>-137</v>
      </c>
      <c r="G267" s="1">
        <v>0</v>
      </c>
      <c r="H267" s="1">
        <v>379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hidden="1" customHeight="1">
      <c r="A268" s="1" t="s">
        <v>273</v>
      </c>
      <c r="B268" s="1">
        <v>14</v>
      </c>
      <c r="C268" s="1">
        <v>0</v>
      </c>
      <c r="D268" s="1">
        <v>0</v>
      </c>
      <c r="E268" s="1">
        <v>0</v>
      </c>
      <c r="F268" s="1">
        <v>-8</v>
      </c>
      <c r="G268" s="1">
        <v>0</v>
      </c>
      <c r="H268" s="1">
        <v>6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hidden="1" customHeight="1">
      <c r="A269" s="1" t="s">
        <v>274</v>
      </c>
      <c r="B269" s="1">
        <v>8</v>
      </c>
      <c r="C269" s="1">
        <v>20</v>
      </c>
      <c r="D269" s="1">
        <v>0</v>
      </c>
      <c r="E269" s="1">
        <v>0</v>
      </c>
      <c r="F269" s="1">
        <v>0</v>
      </c>
      <c r="G269" s="1">
        <v>0</v>
      </c>
      <c r="H269" s="1">
        <v>28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hidden="1" customHeight="1">
      <c r="A270" s="1" t="s">
        <v>275</v>
      </c>
      <c r="B270" s="1">
        <v>516</v>
      </c>
      <c r="C270" s="1">
        <v>40</v>
      </c>
      <c r="D270" s="1">
        <v>0</v>
      </c>
      <c r="E270" s="1">
        <v>0</v>
      </c>
      <c r="F270" s="1">
        <v>-147</v>
      </c>
      <c r="G270" s="1">
        <v>0</v>
      </c>
      <c r="H270" s="1">
        <v>409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hidden="1" customHeight="1">
      <c r="A271" s="1" t="s">
        <v>276</v>
      </c>
      <c r="B271" s="1">
        <v>18</v>
      </c>
      <c r="C271" s="1">
        <v>0</v>
      </c>
      <c r="D271" s="1">
        <v>0</v>
      </c>
      <c r="E271" s="1">
        <v>0</v>
      </c>
      <c r="F271" s="1">
        <v>-1</v>
      </c>
      <c r="G271" s="1">
        <v>0</v>
      </c>
      <c r="H271" s="1">
        <v>17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hidden="1" customHeight="1">
      <c r="A272" s="1" t="s">
        <v>277</v>
      </c>
      <c r="B272" s="1">
        <v>0</v>
      </c>
      <c r="C272" s="1">
        <v>0</v>
      </c>
      <c r="D272" s="1">
        <v>0</v>
      </c>
      <c r="E272" s="1">
        <v>0</v>
      </c>
      <c r="F272" s="1">
        <v>-1</v>
      </c>
      <c r="G272" s="1">
        <v>0</v>
      </c>
      <c r="H272" s="1">
        <v>-1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hidden="1" customHeight="1">
      <c r="A273" s="1" t="s">
        <v>278</v>
      </c>
      <c r="B273" s="1">
        <v>29</v>
      </c>
      <c r="C273" s="1">
        <v>0</v>
      </c>
      <c r="D273" s="1">
        <v>0</v>
      </c>
      <c r="E273" s="1">
        <v>0</v>
      </c>
      <c r="F273" s="1">
        <v>-2</v>
      </c>
      <c r="G273" s="1">
        <v>0</v>
      </c>
      <c r="H273" s="1">
        <v>27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hidden="1" customHeight="1">
      <c r="A274" s="1" t="s">
        <v>279</v>
      </c>
      <c r="B274" s="1">
        <v>12</v>
      </c>
      <c r="C274" s="1">
        <v>0</v>
      </c>
      <c r="D274" s="1">
        <v>0</v>
      </c>
      <c r="E274" s="1">
        <v>0</v>
      </c>
      <c r="F274" s="1">
        <v>-1</v>
      </c>
      <c r="G274" s="1">
        <v>0</v>
      </c>
      <c r="H274" s="1">
        <v>11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hidden="1" customHeight="1">
      <c r="A275" s="1" t="s">
        <v>280</v>
      </c>
      <c r="B275" s="1">
        <v>17</v>
      </c>
      <c r="C275" s="1">
        <v>0</v>
      </c>
      <c r="D275" s="1">
        <v>0</v>
      </c>
      <c r="E275" s="1">
        <v>0</v>
      </c>
      <c r="F275" s="1">
        <v>-2</v>
      </c>
      <c r="G275" s="1">
        <v>0</v>
      </c>
      <c r="H275" s="1">
        <v>15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hidden="1" customHeight="1">
      <c r="A276" s="1" t="s">
        <v>281</v>
      </c>
      <c r="B276" s="1">
        <v>11</v>
      </c>
      <c r="C276" s="1">
        <v>0</v>
      </c>
      <c r="D276" s="1">
        <v>0</v>
      </c>
      <c r="E276" s="1">
        <v>0</v>
      </c>
      <c r="F276" s="1">
        <v>-3</v>
      </c>
      <c r="G276" s="1">
        <v>0</v>
      </c>
      <c r="H276" s="1">
        <v>8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hidden="1" customHeight="1">
      <c r="A277" s="1" t="s">
        <v>282</v>
      </c>
      <c r="B277" s="1">
        <v>15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15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hidden="1" customHeight="1">
      <c r="A278" s="1" t="s">
        <v>283</v>
      </c>
      <c r="B278" s="1">
        <v>96</v>
      </c>
      <c r="C278" s="1">
        <v>0</v>
      </c>
      <c r="D278" s="1">
        <v>0</v>
      </c>
      <c r="E278" s="1">
        <v>0</v>
      </c>
      <c r="F278" s="1">
        <v>-2</v>
      </c>
      <c r="G278" s="1">
        <v>0</v>
      </c>
      <c r="H278" s="1">
        <v>94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hidden="1" customHeight="1">
      <c r="A279" s="1" t="s">
        <v>284</v>
      </c>
      <c r="B279" s="1">
        <v>35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35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hidden="1" customHeight="1">
      <c r="A280" s="1" t="s">
        <v>285</v>
      </c>
      <c r="B280" s="1">
        <v>1</v>
      </c>
      <c r="C280" s="1">
        <v>0</v>
      </c>
      <c r="D280" s="1">
        <v>0</v>
      </c>
      <c r="E280" s="1">
        <v>0</v>
      </c>
      <c r="F280" s="1">
        <v>-1</v>
      </c>
      <c r="G280" s="1">
        <v>0</v>
      </c>
      <c r="H280" s="1">
        <v>0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hidden="1" customHeight="1">
      <c r="A281" s="1" t="s">
        <v>286</v>
      </c>
      <c r="B281" s="1">
        <v>79</v>
      </c>
      <c r="C281" s="1">
        <v>0</v>
      </c>
      <c r="D281" s="1">
        <v>0</v>
      </c>
      <c r="E281" s="1">
        <v>0</v>
      </c>
      <c r="F281" s="1">
        <v>-1</v>
      </c>
      <c r="G281" s="1">
        <v>0</v>
      </c>
      <c r="H281" s="1">
        <v>78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hidden="1" customHeight="1">
      <c r="A282" s="1" t="s">
        <v>287</v>
      </c>
      <c r="B282" s="1">
        <v>96</v>
      </c>
      <c r="C282" s="1">
        <v>0</v>
      </c>
      <c r="D282" s="1">
        <v>0</v>
      </c>
      <c r="E282" s="1">
        <v>0</v>
      </c>
      <c r="F282" s="1">
        <v>-50</v>
      </c>
      <c r="G282" s="1">
        <v>0</v>
      </c>
      <c r="H282" s="1">
        <v>46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hidden="1" customHeight="1">
      <c r="A283" s="1" t="s">
        <v>288</v>
      </c>
      <c r="B283" s="1">
        <v>13</v>
      </c>
      <c r="C283" s="1">
        <v>0</v>
      </c>
      <c r="D283" s="1">
        <v>0</v>
      </c>
      <c r="E283" s="1">
        <v>0</v>
      </c>
      <c r="F283" s="1">
        <v>-4</v>
      </c>
      <c r="G283" s="1">
        <v>0</v>
      </c>
      <c r="H283" s="1">
        <v>9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hidden="1" customHeight="1">
      <c r="A284" s="1" t="s">
        <v>289</v>
      </c>
      <c r="B284" s="1">
        <v>1</v>
      </c>
      <c r="C284" s="1">
        <v>0</v>
      </c>
      <c r="D284" s="1">
        <v>0</v>
      </c>
      <c r="E284" s="1">
        <v>0</v>
      </c>
      <c r="F284" s="1">
        <v>-1</v>
      </c>
      <c r="G284" s="1">
        <v>0</v>
      </c>
      <c r="H284" s="1">
        <v>0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hidden="1" customHeight="1">
      <c r="A285" s="1" t="s">
        <v>290</v>
      </c>
      <c r="B285" s="1">
        <v>10</v>
      </c>
      <c r="C285" s="1">
        <v>0</v>
      </c>
      <c r="D285" s="1">
        <v>0</v>
      </c>
      <c r="E285" s="1">
        <v>0</v>
      </c>
      <c r="F285" s="1">
        <v>-1</v>
      </c>
      <c r="G285" s="1">
        <v>0</v>
      </c>
      <c r="H285" s="1">
        <v>9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hidden="1" customHeight="1">
      <c r="A286" s="1" t="s">
        <v>291</v>
      </c>
      <c r="B286" s="1">
        <v>63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63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hidden="1" customHeight="1">
      <c r="A287" s="1" t="s">
        <v>292</v>
      </c>
      <c r="B287" s="1">
        <v>197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197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hidden="1" customHeight="1">
      <c r="A288" s="1" t="s">
        <v>293</v>
      </c>
      <c r="B288" s="1">
        <v>1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1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hidden="1" customHeight="1">
      <c r="A289" s="1" t="s">
        <v>294</v>
      </c>
      <c r="B289" s="1">
        <v>68</v>
      </c>
      <c r="C289" s="1">
        <v>0</v>
      </c>
      <c r="D289" s="1">
        <v>0</v>
      </c>
      <c r="E289" s="1">
        <v>0</v>
      </c>
      <c r="F289" s="1">
        <v>-6</v>
      </c>
      <c r="G289" s="1">
        <v>0</v>
      </c>
      <c r="H289" s="1">
        <v>62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hidden="1" customHeight="1">
      <c r="A290" s="1" t="s">
        <v>295</v>
      </c>
      <c r="B290" s="1">
        <v>73</v>
      </c>
      <c r="C290" s="1">
        <v>0</v>
      </c>
      <c r="D290" s="1">
        <v>0</v>
      </c>
      <c r="E290" s="1">
        <v>0</v>
      </c>
      <c r="F290" s="1">
        <v>-3</v>
      </c>
      <c r="G290" s="1">
        <v>0</v>
      </c>
      <c r="H290" s="1">
        <v>70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hidden="1" customHeight="1">
      <c r="A291" s="1" t="s">
        <v>296</v>
      </c>
      <c r="B291" s="1">
        <v>196</v>
      </c>
      <c r="C291" s="1">
        <v>0</v>
      </c>
      <c r="D291" s="1">
        <v>0</v>
      </c>
      <c r="E291" s="1">
        <v>0</v>
      </c>
      <c r="F291" s="1">
        <v>-6</v>
      </c>
      <c r="G291" s="1">
        <v>0</v>
      </c>
      <c r="H291" s="1">
        <v>190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hidden="1" customHeight="1">
      <c r="A292" s="1" t="s">
        <v>297</v>
      </c>
      <c r="B292" s="1">
        <v>15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15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hidden="1" customHeight="1">
      <c r="A293" s="1" t="s">
        <v>298</v>
      </c>
      <c r="B293" s="1">
        <v>17</v>
      </c>
      <c r="C293" s="1">
        <v>0</v>
      </c>
      <c r="D293" s="1">
        <v>0</v>
      </c>
      <c r="E293" s="1">
        <v>0</v>
      </c>
      <c r="F293" s="1">
        <v>-9</v>
      </c>
      <c r="G293" s="1">
        <v>0</v>
      </c>
      <c r="H293" s="1">
        <v>8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hidden="1" customHeight="1">
      <c r="A294" s="1" t="s">
        <v>299</v>
      </c>
      <c r="B294" s="1">
        <v>4</v>
      </c>
      <c r="C294" s="1">
        <v>0</v>
      </c>
      <c r="D294" s="1">
        <v>0</v>
      </c>
      <c r="E294" s="1">
        <v>0</v>
      </c>
      <c r="F294" s="1">
        <v>-1</v>
      </c>
      <c r="G294" s="1">
        <v>0</v>
      </c>
      <c r="H294" s="1">
        <v>3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hidden="1" customHeight="1">
      <c r="A295" s="1" t="s">
        <v>300</v>
      </c>
      <c r="B295" s="1">
        <v>7</v>
      </c>
      <c r="C295" s="1">
        <v>0</v>
      </c>
      <c r="D295" s="1">
        <v>0</v>
      </c>
      <c r="E295" s="1">
        <v>0</v>
      </c>
      <c r="F295" s="1">
        <v>-4</v>
      </c>
      <c r="G295" s="1">
        <v>0</v>
      </c>
      <c r="H295" s="1">
        <v>3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hidden="1" customHeight="1">
      <c r="A296" s="1" t="s">
        <v>301</v>
      </c>
      <c r="B296" s="1">
        <v>215</v>
      </c>
      <c r="C296" s="1">
        <v>0</v>
      </c>
      <c r="D296" s="1">
        <v>0</v>
      </c>
      <c r="E296" s="1">
        <v>0</v>
      </c>
      <c r="F296" s="1">
        <v>-201</v>
      </c>
      <c r="G296" s="1">
        <v>0</v>
      </c>
      <c r="H296" s="1">
        <v>14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hidden="1" customHeight="1">
      <c r="A297" s="1" t="s">
        <v>302</v>
      </c>
      <c r="B297" s="1">
        <v>27</v>
      </c>
      <c r="C297" s="1">
        <v>0</v>
      </c>
      <c r="D297" s="1">
        <v>0</v>
      </c>
      <c r="E297" s="1">
        <v>0</v>
      </c>
      <c r="F297" s="1">
        <v>-7</v>
      </c>
      <c r="G297" s="1">
        <v>0</v>
      </c>
      <c r="H297" s="1">
        <v>20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hidden="1" customHeight="1">
      <c r="A298" s="1" t="s">
        <v>303</v>
      </c>
      <c r="B298" s="1">
        <v>25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25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hidden="1" customHeight="1">
      <c r="A299" s="1" t="s">
        <v>304</v>
      </c>
      <c r="B299" s="1">
        <v>9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9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hidden="1" customHeight="1">
      <c r="A300" s="1" t="s">
        <v>305</v>
      </c>
      <c r="B300" s="1">
        <v>9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9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hidden="1" customHeight="1">
      <c r="A301" s="1" t="s">
        <v>306</v>
      </c>
      <c r="B301" s="1">
        <v>5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5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hidden="1" customHeight="1">
      <c r="A302" s="1" t="s">
        <v>307</v>
      </c>
      <c r="B302" s="1">
        <v>288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288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hidden="1" customHeight="1">
      <c r="A303" s="1" t="s">
        <v>308</v>
      </c>
      <c r="B303" s="1">
        <v>13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13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hidden="1" customHeight="1">
      <c r="A304" s="1" t="s">
        <v>309</v>
      </c>
      <c r="B304" s="1">
        <v>1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1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hidden="1" customHeight="1">
      <c r="A305" s="1" t="s">
        <v>310</v>
      </c>
      <c r="B305" s="1">
        <v>77</v>
      </c>
      <c r="C305" s="1">
        <v>0</v>
      </c>
      <c r="D305" s="1">
        <v>0</v>
      </c>
      <c r="E305" s="1">
        <v>0</v>
      </c>
      <c r="F305" s="1">
        <v>-15</v>
      </c>
      <c r="G305" s="1">
        <v>0</v>
      </c>
      <c r="H305" s="1">
        <v>62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hidden="1" customHeight="1">
      <c r="A306" s="1" t="s">
        <v>311</v>
      </c>
      <c r="B306" s="1">
        <v>50</v>
      </c>
      <c r="C306" s="1">
        <v>0</v>
      </c>
      <c r="D306" s="1">
        <v>0</v>
      </c>
      <c r="E306" s="1">
        <v>0</v>
      </c>
      <c r="F306" s="1">
        <v>-5</v>
      </c>
      <c r="G306" s="1">
        <v>0</v>
      </c>
      <c r="H306" s="1">
        <v>45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hidden="1" customHeight="1">
      <c r="A307" s="1" t="s">
        <v>312</v>
      </c>
      <c r="B307" s="1">
        <v>33</v>
      </c>
      <c r="C307" s="1">
        <v>0</v>
      </c>
      <c r="D307" s="1">
        <v>0</v>
      </c>
      <c r="E307" s="1">
        <v>0</v>
      </c>
      <c r="F307" s="1">
        <v>-1</v>
      </c>
      <c r="G307" s="1">
        <v>0</v>
      </c>
      <c r="H307" s="1">
        <v>32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hidden="1" customHeight="1">
      <c r="A308" s="1" t="s">
        <v>313</v>
      </c>
      <c r="B308" s="1">
        <v>30</v>
      </c>
      <c r="C308" s="1">
        <v>0</v>
      </c>
      <c r="D308" s="1">
        <v>0</v>
      </c>
      <c r="E308" s="1">
        <v>0</v>
      </c>
      <c r="F308" s="1">
        <v>-2</v>
      </c>
      <c r="G308" s="1">
        <v>0</v>
      </c>
      <c r="H308" s="1">
        <v>28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hidden="1" customHeight="1">
      <c r="A309" s="1" t="s">
        <v>314</v>
      </c>
      <c r="B309" s="1">
        <v>16</v>
      </c>
      <c r="C309" s="1">
        <v>0</v>
      </c>
      <c r="D309" s="1">
        <v>0</v>
      </c>
      <c r="E309" s="1">
        <v>0</v>
      </c>
      <c r="F309" s="1">
        <v>-1</v>
      </c>
      <c r="G309" s="1">
        <v>0</v>
      </c>
      <c r="H309" s="1">
        <v>15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hidden="1" customHeight="1">
      <c r="A310" s="1" t="s">
        <v>315</v>
      </c>
      <c r="B310" s="1">
        <v>785</v>
      </c>
      <c r="C310" s="1">
        <v>0</v>
      </c>
      <c r="D310" s="1">
        <v>0</v>
      </c>
      <c r="E310" s="1">
        <v>0</v>
      </c>
      <c r="F310" s="1">
        <v>-84</v>
      </c>
      <c r="G310" s="1">
        <v>1</v>
      </c>
      <c r="H310" s="1">
        <v>702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hidden="1" customHeight="1">
      <c r="A311" s="1" t="s">
        <v>316</v>
      </c>
      <c r="B311" s="1">
        <v>31</v>
      </c>
      <c r="C311" s="1">
        <v>320</v>
      </c>
      <c r="D311" s="1">
        <v>0</v>
      </c>
      <c r="E311" s="1">
        <v>0</v>
      </c>
      <c r="F311" s="1">
        <v>-57</v>
      </c>
      <c r="G311" s="1">
        <v>0</v>
      </c>
      <c r="H311" s="1">
        <v>294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hidden="1" customHeight="1">
      <c r="A312" s="1" t="s">
        <v>317</v>
      </c>
      <c r="B312" s="1">
        <v>578</v>
      </c>
      <c r="C312" s="1">
        <v>860</v>
      </c>
      <c r="D312" s="1">
        <v>0</v>
      </c>
      <c r="E312" s="1">
        <v>0</v>
      </c>
      <c r="F312" s="1">
        <v>-44</v>
      </c>
      <c r="G312" s="1">
        <v>0</v>
      </c>
      <c r="H312" s="1">
        <v>1394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hidden="1" customHeight="1">
      <c r="A313" s="1" t="s">
        <v>318</v>
      </c>
      <c r="B313" s="1">
        <v>19</v>
      </c>
      <c r="C313" s="1">
        <v>0</v>
      </c>
      <c r="D313" s="1">
        <v>0</v>
      </c>
      <c r="E313" s="1">
        <v>0</v>
      </c>
      <c r="F313" s="1">
        <v>-19</v>
      </c>
      <c r="G313" s="1">
        <v>0</v>
      </c>
      <c r="H313" s="1">
        <v>0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hidden="1" customHeight="1">
      <c r="A314" s="1" t="s">
        <v>319</v>
      </c>
      <c r="B314" s="1">
        <v>25</v>
      </c>
      <c r="C314" s="1">
        <v>0</v>
      </c>
      <c r="D314" s="1">
        <v>0</v>
      </c>
      <c r="E314" s="1">
        <v>0</v>
      </c>
      <c r="F314" s="1">
        <v>-1</v>
      </c>
      <c r="G314" s="1">
        <v>0</v>
      </c>
      <c r="H314" s="1">
        <v>24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hidden="1" customHeight="1">
      <c r="A315" s="1" t="s">
        <v>320</v>
      </c>
      <c r="B315" s="1">
        <v>174</v>
      </c>
      <c r="C315" s="1">
        <v>100</v>
      </c>
      <c r="D315" s="1">
        <v>0</v>
      </c>
      <c r="E315" s="1">
        <v>0</v>
      </c>
      <c r="F315" s="1">
        <v>-50</v>
      </c>
      <c r="G315" s="1">
        <v>2</v>
      </c>
      <c r="H315" s="1">
        <v>226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hidden="1" customHeight="1">
      <c r="A316" s="1" t="s">
        <v>321</v>
      </c>
      <c r="B316" s="1">
        <v>191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191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hidden="1" customHeight="1">
      <c r="A317" s="1" t="s">
        <v>322</v>
      </c>
      <c r="B317" s="1">
        <v>11</v>
      </c>
      <c r="C317" s="1">
        <v>120</v>
      </c>
      <c r="D317" s="1">
        <v>0</v>
      </c>
      <c r="E317" s="1">
        <v>0</v>
      </c>
      <c r="F317" s="1">
        <v>-46</v>
      </c>
      <c r="G317" s="1">
        <v>0</v>
      </c>
      <c r="H317" s="1">
        <v>85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hidden="1" customHeight="1">
      <c r="A318" s="1" t="s">
        <v>323</v>
      </c>
      <c r="B318" s="1">
        <v>182</v>
      </c>
      <c r="C318" s="1">
        <v>0</v>
      </c>
      <c r="D318" s="1">
        <v>0</v>
      </c>
      <c r="E318" s="1">
        <v>0</v>
      </c>
      <c r="F318" s="1">
        <v>-86</v>
      </c>
      <c r="G318" s="1">
        <v>0</v>
      </c>
      <c r="H318" s="1">
        <v>96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hidden="1" customHeight="1">
      <c r="A319" s="1" t="s">
        <v>324</v>
      </c>
      <c r="B319" s="1">
        <v>14</v>
      </c>
      <c r="C319" s="1">
        <v>0</v>
      </c>
      <c r="D319" s="1">
        <v>0</v>
      </c>
      <c r="E319" s="1">
        <v>0</v>
      </c>
      <c r="F319" s="1">
        <v>-4</v>
      </c>
      <c r="G319" s="1">
        <v>0</v>
      </c>
      <c r="H319" s="1">
        <v>10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hidden="1" customHeight="1">
      <c r="A320" s="1" t="s">
        <v>325</v>
      </c>
      <c r="B320" s="1">
        <v>1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1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hidden="1" customHeight="1">
      <c r="A321" s="1" t="s">
        <v>326</v>
      </c>
      <c r="B321" s="1">
        <v>666</v>
      </c>
      <c r="C321" s="1">
        <v>0</v>
      </c>
      <c r="D321" s="1">
        <v>0</v>
      </c>
      <c r="E321" s="1">
        <v>0</v>
      </c>
      <c r="F321" s="1">
        <v>-95</v>
      </c>
      <c r="G321" s="1">
        <v>0</v>
      </c>
      <c r="H321" s="1">
        <v>571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hidden="1" customHeight="1">
      <c r="A322" s="1" t="s">
        <v>327</v>
      </c>
      <c r="B322" s="1">
        <v>19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19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hidden="1" customHeight="1">
      <c r="A323" s="1" t="s">
        <v>328</v>
      </c>
      <c r="B323" s="1">
        <v>12</v>
      </c>
      <c r="C323" s="1">
        <v>0</v>
      </c>
      <c r="D323" s="1">
        <v>0</v>
      </c>
      <c r="E323" s="1">
        <v>0</v>
      </c>
      <c r="F323" s="1">
        <v>-9</v>
      </c>
      <c r="G323" s="1">
        <v>0</v>
      </c>
      <c r="H323" s="1">
        <v>3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hidden="1" customHeight="1">
      <c r="A324" s="1" t="s">
        <v>329</v>
      </c>
      <c r="B324" s="1">
        <v>20</v>
      </c>
      <c r="C324" s="1">
        <v>0</v>
      </c>
      <c r="D324" s="1">
        <v>0</v>
      </c>
      <c r="E324" s="1">
        <v>0</v>
      </c>
      <c r="F324" s="1">
        <v>-2</v>
      </c>
      <c r="G324" s="1">
        <v>0</v>
      </c>
      <c r="H324" s="1">
        <v>18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hidden="1" customHeight="1">
      <c r="A325" s="1" t="s">
        <v>330</v>
      </c>
      <c r="B325" s="1">
        <v>88</v>
      </c>
      <c r="C325" s="1">
        <v>0</v>
      </c>
      <c r="D325" s="1">
        <v>0</v>
      </c>
      <c r="E325" s="1">
        <v>0</v>
      </c>
      <c r="F325" s="1">
        <v>-5</v>
      </c>
      <c r="G325" s="1">
        <v>0</v>
      </c>
      <c r="H325" s="1">
        <v>83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hidden="1" customHeight="1">
      <c r="A326" s="1" t="s">
        <v>331</v>
      </c>
      <c r="B326" s="1">
        <v>1</v>
      </c>
      <c r="C326" s="1">
        <v>0</v>
      </c>
      <c r="D326" s="1">
        <v>0</v>
      </c>
      <c r="E326" s="1">
        <v>0</v>
      </c>
      <c r="F326" s="1">
        <v>-1</v>
      </c>
      <c r="G326" s="1">
        <v>0</v>
      </c>
      <c r="H326" s="1">
        <v>0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hidden="1" customHeight="1">
      <c r="A327" s="1" t="s">
        <v>332</v>
      </c>
      <c r="B327" s="1">
        <v>14</v>
      </c>
      <c r="C327" s="1">
        <v>0</v>
      </c>
      <c r="D327" s="1">
        <v>0</v>
      </c>
      <c r="E327" s="1">
        <v>0</v>
      </c>
      <c r="F327" s="1">
        <v>-16</v>
      </c>
      <c r="G327" s="1">
        <v>0</v>
      </c>
      <c r="H327" s="1">
        <v>-2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hidden="1" customHeight="1">
      <c r="A328" s="1" t="s">
        <v>333</v>
      </c>
      <c r="B328" s="1">
        <v>221</v>
      </c>
      <c r="C328" s="1">
        <v>0</v>
      </c>
      <c r="D328" s="1">
        <v>0</v>
      </c>
      <c r="E328" s="1">
        <v>0</v>
      </c>
      <c r="F328" s="1">
        <v>-15</v>
      </c>
      <c r="G328" s="1">
        <v>0</v>
      </c>
      <c r="H328" s="1">
        <v>206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hidden="1" customHeight="1">
      <c r="A329" s="1" t="s">
        <v>334</v>
      </c>
      <c r="B329" s="1">
        <v>1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1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hidden="1" customHeight="1">
      <c r="A330" s="1" t="s">
        <v>335</v>
      </c>
      <c r="B330" s="1">
        <v>73</v>
      </c>
      <c r="C330" s="1">
        <v>0</v>
      </c>
      <c r="D330" s="1">
        <v>0</v>
      </c>
      <c r="E330" s="1">
        <v>0</v>
      </c>
      <c r="F330" s="1">
        <v>-1</v>
      </c>
      <c r="G330" s="1">
        <v>0</v>
      </c>
      <c r="H330" s="1">
        <v>72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hidden="1" customHeight="1">
      <c r="A331" s="1" t="s">
        <v>336</v>
      </c>
      <c r="B331" s="1">
        <v>30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30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hidden="1" customHeight="1">
      <c r="A332" s="1" t="s">
        <v>337</v>
      </c>
      <c r="B332" s="1">
        <v>103</v>
      </c>
      <c r="C332" s="1">
        <v>0</v>
      </c>
      <c r="D332" s="1">
        <v>0</v>
      </c>
      <c r="E332" s="1">
        <v>0</v>
      </c>
      <c r="F332" s="1">
        <v>-3</v>
      </c>
      <c r="G332" s="1">
        <v>0</v>
      </c>
      <c r="H332" s="1">
        <v>100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hidden="1" customHeight="1">
      <c r="A333" s="1" t="s">
        <v>338</v>
      </c>
      <c r="B333" s="1">
        <v>15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15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hidden="1" customHeight="1">
      <c r="A334" s="1" t="s">
        <v>339</v>
      </c>
      <c r="B334" s="1">
        <v>40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40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hidden="1" customHeight="1">
      <c r="A335" s="1" t="s">
        <v>340</v>
      </c>
      <c r="B335" s="1">
        <v>30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30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hidden="1" customHeight="1">
      <c r="A336" s="1" t="s">
        <v>341</v>
      </c>
      <c r="B336" s="1">
        <v>46</v>
      </c>
      <c r="C336" s="1">
        <v>0</v>
      </c>
      <c r="D336" s="1">
        <v>0</v>
      </c>
      <c r="E336" s="1">
        <v>0</v>
      </c>
      <c r="F336" s="1">
        <v>-7</v>
      </c>
      <c r="G336" s="1">
        <v>0</v>
      </c>
      <c r="H336" s="1">
        <v>39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hidden="1" customHeight="1">
      <c r="A337" s="1" t="s">
        <v>342</v>
      </c>
      <c r="B337" s="1">
        <v>30</v>
      </c>
      <c r="C337" s="1">
        <v>0</v>
      </c>
      <c r="D337" s="1">
        <v>0</v>
      </c>
      <c r="E337" s="1">
        <v>0</v>
      </c>
      <c r="F337" s="1">
        <v>-10</v>
      </c>
      <c r="G337" s="1">
        <v>0</v>
      </c>
      <c r="H337" s="1">
        <v>20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hidden="1" customHeight="1">
      <c r="A338" s="1" t="s">
        <v>343</v>
      </c>
      <c r="B338" s="1">
        <v>18</v>
      </c>
      <c r="C338" s="1">
        <v>0</v>
      </c>
      <c r="D338" s="1">
        <v>0</v>
      </c>
      <c r="E338" s="1">
        <v>0</v>
      </c>
      <c r="F338" s="1">
        <v>-4</v>
      </c>
      <c r="G338" s="1">
        <v>0</v>
      </c>
      <c r="H338" s="1">
        <v>14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hidden="1" customHeight="1">
      <c r="A339" s="1" t="s">
        <v>344</v>
      </c>
      <c r="B339" s="1">
        <v>3131</v>
      </c>
      <c r="C339" s="1">
        <v>0</v>
      </c>
      <c r="D339" s="1">
        <v>0</v>
      </c>
      <c r="E339" s="1">
        <v>0</v>
      </c>
      <c r="F339" s="1">
        <v>-537</v>
      </c>
      <c r="G339" s="1">
        <v>0</v>
      </c>
      <c r="H339" s="1">
        <v>2594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hidden="1" customHeight="1">
      <c r="A340" s="1" t="s">
        <v>345</v>
      </c>
      <c r="B340" s="1">
        <v>34</v>
      </c>
      <c r="C340" s="1">
        <v>0</v>
      </c>
      <c r="D340" s="1">
        <v>0</v>
      </c>
      <c r="E340" s="1">
        <v>0</v>
      </c>
      <c r="F340" s="1">
        <v>-6</v>
      </c>
      <c r="G340" s="1">
        <v>0</v>
      </c>
      <c r="H340" s="1">
        <v>28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hidden="1" customHeight="1">
      <c r="A341" s="1" t="s">
        <v>346</v>
      </c>
      <c r="B341" s="1">
        <v>265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265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hidden="1" customHeight="1">
      <c r="A342" s="1" t="s">
        <v>347</v>
      </c>
      <c r="B342" s="1">
        <v>11</v>
      </c>
      <c r="C342" s="1">
        <v>0</v>
      </c>
      <c r="D342" s="1">
        <v>0</v>
      </c>
      <c r="E342" s="1">
        <v>0</v>
      </c>
      <c r="F342" s="1">
        <v>-2</v>
      </c>
      <c r="G342" s="1">
        <v>0</v>
      </c>
      <c r="H342" s="1">
        <v>9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hidden="1" customHeight="1">
      <c r="A343" s="1" t="s">
        <v>348</v>
      </c>
      <c r="B343" s="1">
        <v>53</v>
      </c>
      <c r="C343" s="1">
        <v>0</v>
      </c>
      <c r="D343" s="1">
        <v>0</v>
      </c>
      <c r="E343" s="1">
        <v>0</v>
      </c>
      <c r="F343" s="1">
        <v>-14</v>
      </c>
      <c r="G343" s="1">
        <v>0</v>
      </c>
      <c r="H343" s="1">
        <v>39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hidden="1" customHeight="1">
      <c r="A344" s="1" t="s">
        <v>349</v>
      </c>
      <c r="B344" s="1">
        <v>9</v>
      </c>
      <c r="C344" s="1">
        <v>0</v>
      </c>
      <c r="D344" s="1">
        <v>0</v>
      </c>
      <c r="E344" s="1">
        <v>0</v>
      </c>
      <c r="F344" s="1">
        <v>-5</v>
      </c>
      <c r="G344" s="1">
        <v>0</v>
      </c>
      <c r="H344" s="1">
        <v>4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hidden="1" customHeight="1">
      <c r="A345" s="1" t="s">
        <v>350</v>
      </c>
      <c r="B345" s="1">
        <v>16</v>
      </c>
      <c r="C345" s="1">
        <v>0</v>
      </c>
      <c r="D345" s="1">
        <v>0</v>
      </c>
      <c r="E345" s="1">
        <v>0</v>
      </c>
      <c r="F345" s="1">
        <v>-2</v>
      </c>
      <c r="G345" s="1">
        <v>0</v>
      </c>
      <c r="H345" s="1">
        <v>14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hidden="1" customHeight="1">
      <c r="A346" s="1" t="s">
        <v>351</v>
      </c>
      <c r="B346" s="1">
        <v>39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39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hidden="1" customHeight="1">
      <c r="A347" s="1" t="s">
        <v>352</v>
      </c>
      <c r="B347" s="1">
        <v>9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9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hidden="1" customHeight="1">
      <c r="A348" s="1" t="s">
        <v>353</v>
      </c>
      <c r="B348" s="1">
        <v>9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9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hidden="1" customHeight="1">
      <c r="A349" s="1" t="s">
        <v>354</v>
      </c>
      <c r="B349" s="1">
        <v>6</v>
      </c>
      <c r="C349" s="1">
        <v>0</v>
      </c>
      <c r="D349" s="1">
        <v>0</v>
      </c>
      <c r="E349" s="1">
        <v>0</v>
      </c>
      <c r="F349" s="1">
        <v>-1</v>
      </c>
      <c r="G349" s="1">
        <v>0</v>
      </c>
      <c r="H349" s="1">
        <v>5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hidden="1" customHeight="1">
      <c r="A350" s="1" t="s">
        <v>355</v>
      </c>
      <c r="B350" s="1">
        <v>6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6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hidden="1" customHeight="1">
      <c r="A351" s="1" t="s">
        <v>356</v>
      </c>
      <c r="B351" s="1">
        <v>13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13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hidden="1" customHeight="1">
      <c r="A352" s="1" t="s">
        <v>357</v>
      </c>
      <c r="B352" s="1">
        <v>488</v>
      </c>
      <c r="C352" s="1">
        <v>0</v>
      </c>
      <c r="D352" s="1">
        <v>0</v>
      </c>
      <c r="E352" s="1">
        <v>0</v>
      </c>
      <c r="F352" s="1">
        <v>-78</v>
      </c>
      <c r="G352" s="1">
        <v>0</v>
      </c>
      <c r="H352" s="1">
        <v>410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hidden="1" customHeight="1">
      <c r="A353" s="1" t="s">
        <v>358</v>
      </c>
      <c r="B353" s="1">
        <v>114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114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hidden="1" customHeight="1">
      <c r="A354" s="1" t="s">
        <v>359</v>
      </c>
      <c r="B354" s="1">
        <v>1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1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hidden="1" customHeight="1">
      <c r="A355" s="1" t="s">
        <v>360</v>
      </c>
      <c r="B355" s="1">
        <v>14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14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hidden="1" customHeight="1">
      <c r="A356" s="1" t="s">
        <v>361</v>
      </c>
      <c r="B356" s="1">
        <v>86</v>
      </c>
      <c r="C356" s="1">
        <v>0</v>
      </c>
      <c r="D356" s="1">
        <v>0</v>
      </c>
      <c r="E356" s="1">
        <v>0</v>
      </c>
      <c r="F356" s="1">
        <v>-64</v>
      </c>
      <c r="G356" s="1">
        <v>0</v>
      </c>
      <c r="H356" s="1">
        <v>22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hidden="1" customHeight="1">
      <c r="A357" s="1" t="s">
        <v>362</v>
      </c>
      <c r="B357" s="1">
        <v>144</v>
      </c>
      <c r="C357" s="1">
        <v>0</v>
      </c>
      <c r="D357" s="1">
        <v>0</v>
      </c>
      <c r="E357" s="1">
        <v>0</v>
      </c>
      <c r="F357" s="1">
        <v>-34</v>
      </c>
      <c r="G357" s="1">
        <v>0</v>
      </c>
      <c r="H357" s="1">
        <v>110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hidden="1" customHeight="1">
      <c r="A358" s="1" t="s">
        <v>363</v>
      </c>
      <c r="B358" s="1">
        <v>-1000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-1000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hidden="1" customHeight="1">
      <c r="A359" s="1" t="s">
        <v>364</v>
      </c>
      <c r="B359" s="1">
        <v>43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43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hidden="1" customHeight="1">
      <c r="A360" s="1" t="s">
        <v>365</v>
      </c>
      <c r="B360" s="1">
        <v>17</v>
      </c>
      <c r="C360" s="1">
        <v>0</v>
      </c>
      <c r="D360" s="1">
        <v>0</v>
      </c>
      <c r="E360" s="1">
        <v>0</v>
      </c>
      <c r="F360" s="1">
        <v>-10</v>
      </c>
      <c r="G360" s="1">
        <v>0</v>
      </c>
      <c r="H360" s="1">
        <v>7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hidden="1" customHeight="1">
      <c r="A361" s="1" t="s">
        <v>366</v>
      </c>
      <c r="B361" s="1">
        <v>3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3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hidden="1" customHeight="1">
      <c r="A362" s="1" t="s">
        <v>367</v>
      </c>
      <c r="B362" s="1">
        <v>2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2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hidden="1" customHeight="1">
      <c r="A363" s="1" t="s">
        <v>368</v>
      </c>
      <c r="B363" s="1">
        <v>11</v>
      </c>
      <c r="C363" s="1">
        <v>0</v>
      </c>
      <c r="D363" s="1">
        <v>0</v>
      </c>
      <c r="E363" s="1">
        <v>0</v>
      </c>
      <c r="F363" s="1">
        <v>-10</v>
      </c>
      <c r="G363" s="1">
        <v>0</v>
      </c>
      <c r="H363" s="1">
        <v>1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hidden="1" customHeight="1">
      <c r="A364" s="1" t="s">
        <v>369</v>
      </c>
      <c r="B364" s="1">
        <v>76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76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hidden="1" customHeight="1">
      <c r="A365" s="1" t="s">
        <v>370</v>
      </c>
      <c r="B365" s="1">
        <v>365</v>
      </c>
      <c r="C365" s="1">
        <v>0</v>
      </c>
      <c r="D365" s="1">
        <v>0</v>
      </c>
      <c r="E365" s="1">
        <v>0</v>
      </c>
      <c r="F365" s="1">
        <v>-48</v>
      </c>
      <c r="G365" s="1">
        <v>0</v>
      </c>
      <c r="H365" s="1">
        <v>317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hidden="1" customHeight="1">
      <c r="A366" s="1" t="s">
        <v>371</v>
      </c>
      <c r="B366" s="1">
        <v>1</v>
      </c>
      <c r="C366" s="1">
        <v>10</v>
      </c>
      <c r="D366" s="1">
        <v>0</v>
      </c>
      <c r="E366" s="1">
        <v>0</v>
      </c>
      <c r="F366" s="1">
        <v>-1</v>
      </c>
      <c r="G366" s="1">
        <v>0</v>
      </c>
      <c r="H366" s="1">
        <v>10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hidden="1" customHeight="1">
      <c r="A367" s="1" t="s">
        <v>372</v>
      </c>
      <c r="B367" s="1">
        <v>32</v>
      </c>
      <c r="C367" s="1">
        <v>100</v>
      </c>
      <c r="D367" s="1">
        <v>0</v>
      </c>
      <c r="E367" s="1">
        <v>0</v>
      </c>
      <c r="F367" s="1">
        <v>-22</v>
      </c>
      <c r="G367" s="1">
        <v>0</v>
      </c>
      <c r="H367" s="1">
        <v>110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hidden="1" customHeight="1">
      <c r="A368" s="1" t="s">
        <v>373</v>
      </c>
      <c r="B368" s="1">
        <v>269</v>
      </c>
      <c r="C368" s="1">
        <v>0</v>
      </c>
      <c r="D368" s="1">
        <v>0</v>
      </c>
      <c r="E368" s="1">
        <v>0</v>
      </c>
      <c r="F368" s="1">
        <v>-9</v>
      </c>
      <c r="G368" s="1">
        <v>0</v>
      </c>
      <c r="H368" s="1">
        <v>260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hidden="1" customHeight="1">
      <c r="A369" s="1" t="s">
        <v>374</v>
      </c>
      <c r="B369" s="1">
        <v>134</v>
      </c>
      <c r="C369" s="1">
        <v>120</v>
      </c>
      <c r="D369" s="1">
        <v>0</v>
      </c>
      <c r="E369" s="1">
        <v>0</v>
      </c>
      <c r="F369" s="1">
        <v>-15</v>
      </c>
      <c r="G369" s="1">
        <v>0</v>
      </c>
      <c r="H369" s="1">
        <v>239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hidden="1" customHeight="1">
      <c r="A370" s="1" t="s">
        <v>375</v>
      </c>
      <c r="B370" s="1">
        <v>103</v>
      </c>
      <c r="C370" s="1">
        <v>210</v>
      </c>
      <c r="D370" s="1">
        <v>0</v>
      </c>
      <c r="E370" s="1">
        <v>0</v>
      </c>
      <c r="F370" s="1">
        <v>-19</v>
      </c>
      <c r="G370" s="1">
        <v>0</v>
      </c>
      <c r="H370" s="1">
        <v>294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hidden="1" customHeight="1">
      <c r="A371" s="1" t="s">
        <v>376</v>
      </c>
      <c r="B371" s="1">
        <v>38</v>
      </c>
      <c r="C371" s="1">
        <v>0</v>
      </c>
      <c r="D371" s="1">
        <v>0</v>
      </c>
      <c r="E371" s="1">
        <v>0</v>
      </c>
      <c r="F371" s="1">
        <v>-1</v>
      </c>
      <c r="G371" s="1">
        <v>0</v>
      </c>
      <c r="H371" s="1">
        <v>37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hidden="1" customHeight="1">
      <c r="A372" s="1" t="s">
        <v>377</v>
      </c>
      <c r="B372" s="1">
        <v>93</v>
      </c>
      <c r="C372" s="1">
        <v>0</v>
      </c>
      <c r="D372" s="1">
        <v>0</v>
      </c>
      <c r="E372" s="1">
        <v>0</v>
      </c>
      <c r="F372" s="1">
        <v>-50</v>
      </c>
      <c r="G372" s="1">
        <v>8</v>
      </c>
      <c r="H372" s="1">
        <v>51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hidden="1" customHeight="1">
      <c r="A373" s="1" t="s">
        <v>378</v>
      </c>
      <c r="B373" s="1">
        <v>42</v>
      </c>
      <c r="C373" s="1">
        <v>0</v>
      </c>
      <c r="D373" s="1">
        <v>0</v>
      </c>
      <c r="E373" s="1">
        <v>0</v>
      </c>
      <c r="F373" s="1">
        <v>-35</v>
      </c>
      <c r="G373" s="1">
        <v>0</v>
      </c>
      <c r="H373" s="1">
        <v>7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hidden="1" customHeight="1">
      <c r="A374" s="1" t="s">
        <v>379</v>
      </c>
      <c r="B374" s="1">
        <v>47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47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hidden="1" customHeight="1">
      <c r="A375" s="1" t="s">
        <v>380</v>
      </c>
      <c r="B375" s="1">
        <v>186</v>
      </c>
      <c r="C375" s="1">
        <v>0</v>
      </c>
      <c r="D375" s="1">
        <v>0</v>
      </c>
      <c r="E375" s="1">
        <v>0</v>
      </c>
      <c r="F375" s="1">
        <v>-4</v>
      </c>
      <c r="G375" s="1">
        <v>0</v>
      </c>
      <c r="H375" s="1">
        <v>182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hidden="1" customHeight="1">
      <c r="A376" s="1" t="s">
        <v>381</v>
      </c>
      <c r="B376" s="1">
        <v>1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1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hidden="1" customHeight="1">
      <c r="A377" s="1" t="s">
        <v>382</v>
      </c>
      <c r="B377" s="1">
        <v>7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7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hidden="1" customHeight="1">
      <c r="A378" s="1" t="s">
        <v>383</v>
      </c>
      <c r="B378" s="1">
        <v>26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26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hidden="1" customHeight="1">
      <c r="A379" s="1" t="s">
        <v>384</v>
      </c>
      <c r="B379" s="1">
        <v>24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24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hidden="1" customHeight="1">
      <c r="A380" s="1" t="s">
        <v>385</v>
      </c>
      <c r="B380" s="1">
        <v>27</v>
      </c>
      <c r="C380" s="1">
        <v>0</v>
      </c>
      <c r="D380" s="1">
        <v>0</v>
      </c>
      <c r="E380" s="1">
        <v>0</v>
      </c>
      <c r="F380" s="1">
        <v>-2</v>
      </c>
      <c r="G380" s="1">
        <v>0</v>
      </c>
      <c r="H380" s="1">
        <v>25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hidden="1" customHeight="1">
      <c r="A381" s="1" t="s">
        <v>386</v>
      </c>
      <c r="B381" s="1">
        <v>17</v>
      </c>
      <c r="C381" s="1">
        <v>0</v>
      </c>
      <c r="D381" s="1">
        <v>0</v>
      </c>
      <c r="E381" s="1">
        <v>0</v>
      </c>
      <c r="F381" s="1">
        <v>-3</v>
      </c>
      <c r="G381" s="1">
        <v>0</v>
      </c>
      <c r="H381" s="1">
        <v>14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hidden="1" customHeight="1">
      <c r="A382" s="1" t="s">
        <v>387</v>
      </c>
      <c r="B382" s="1">
        <v>16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16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hidden="1" customHeight="1">
      <c r="A383" s="1" t="s">
        <v>388</v>
      </c>
      <c r="B383" s="1">
        <v>8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8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hidden="1" customHeight="1">
      <c r="A384" s="1" t="s">
        <v>389</v>
      </c>
      <c r="B384" s="1">
        <v>46</v>
      </c>
      <c r="C384" s="1">
        <v>0</v>
      </c>
      <c r="D384" s="1">
        <v>0</v>
      </c>
      <c r="E384" s="1">
        <v>0</v>
      </c>
      <c r="F384" s="1">
        <v>-10</v>
      </c>
      <c r="G384" s="1">
        <v>0</v>
      </c>
      <c r="H384" s="1">
        <v>36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hidden="1" customHeight="1">
      <c r="A385" s="1" t="s">
        <v>390</v>
      </c>
      <c r="B385" s="1">
        <v>44</v>
      </c>
      <c r="C385" s="1">
        <v>0</v>
      </c>
      <c r="D385" s="1">
        <v>0</v>
      </c>
      <c r="E385" s="1">
        <v>0</v>
      </c>
      <c r="F385" s="1">
        <v>-1</v>
      </c>
      <c r="G385" s="1">
        <v>0</v>
      </c>
      <c r="H385" s="1">
        <v>43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hidden="1" customHeight="1">
      <c r="A386" s="1" t="s">
        <v>391</v>
      </c>
      <c r="B386" s="1">
        <v>15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15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hidden="1" customHeight="1">
      <c r="A387" s="1" t="s">
        <v>392</v>
      </c>
      <c r="B387" s="1">
        <v>30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30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hidden="1" customHeight="1">
      <c r="A388" s="1" t="s">
        <v>393</v>
      </c>
      <c r="B388" s="1">
        <v>12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12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hidden="1" customHeight="1">
      <c r="A389" s="1" t="s">
        <v>394</v>
      </c>
      <c r="B389" s="1">
        <v>2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2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hidden="1" customHeight="1">
      <c r="A390" s="1" t="s">
        <v>395</v>
      </c>
      <c r="B390" s="1">
        <v>473</v>
      </c>
      <c r="C390" s="1">
        <v>0</v>
      </c>
      <c r="D390" s="1">
        <v>0</v>
      </c>
      <c r="E390" s="1">
        <v>0</v>
      </c>
      <c r="F390" s="1">
        <v>-93</v>
      </c>
      <c r="G390" s="1">
        <v>0</v>
      </c>
      <c r="H390" s="1">
        <v>380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hidden="1" customHeight="1">
      <c r="A391" s="1" t="s">
        <v>396</v>
      </c>
      <c r="B391" s="1">
        <v>500</v>
      </c>
      <c r="C391" s="1">
        <v>0</v>
      </c>
      <c r="D391" s="1">
        <v>0</v>
      </c>
      <c r="E391" s="1">
        <v>0</v>
      </c>
      <c r="F391" s="1">
        <v>-34</v>
      </c>
      <c r="G391" s="1">
        <v>0</v>
      </c>
      <c r="H391" s="1">
        <v>466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hidden="1" customHeight="1">
      <c r="A392" s="1" t="s">
        <v>397</v>
      </c>
      <c r="B392" s="1">
        <v>536</v>
      </c>
      <c r="C392" s="1">
        <v>0</v>
      </c>
      <c r="D392" s="1">
        <v>0</v>
      </c>
      <c r="E392" s="1">
        <v>0</v>
      </c>
      <c r="F392" s="1">
        <v>-24</v>
      </c>
      <c r="G392" s="1">
        <v>0</v>
      </c>
      <c r="H392" s="1">
        <v>512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hidden="1" customHeight="1">
      <c r="A393" s="1" t="s">
        <v>398</v>
      </c>
      <c r="B393" s="1">
        <v>6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6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hidden="1" customHeight="1">
      <c r="A394" s="1" t="s">
        <v>399</v>
      </c>
      <c r="B394" s="1">
        <v>56</v>
      </c>
      <c r="C394" s="1">
        <v>0</v>
      </c>
      <c r="D394" s="1">
        <v>0</v>
      </c>
      <c r="E394" s="1">
        <v>0</v>
      </c>
      <c r="F394" s="1">
        <v>-15</v>
      </c>
      <c r="G394" s="1">
        <v>0</v>
      </c>
      <c r="H394" s="1">
        <v>41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hidden="1" customHeight="1">
      <c r="A395" s="1" t="s">
        <v>400</v>
      </c>
      <c r="B395" s="1">
        <v>22</v>
      </c>
      <c r="C395" s="1">
        <v>0</v>
      </c>
      <c r="D395" s="1">
        <v>0</v>
      </c>
      <c r="E395" s="1">
        <v>0</v>
      </c>
      <c r="F395" s="1">
        <v>-1</v>
      </c>
      <c r="G395" s="1">
        <v>0</v>
      </c>
      <c r="H395" s="1">
        <v>21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hidden="1" customHeight="1">
      <c r="A396" s="1" t="s">
        <v>401</v>
      </c>
      <c r="B396" s="1">
        <v>74</v>
      </c>
      <c r="C396" s="1">
        <v>0</v>
      </c>
      <c r="D396" s="1">
        <v>0</v>
      </c>
      <c r="E396" s="1">
        <v>0</v>
      </c>
      <c r="F396" s="1">
        <v>-15</v>
      </c>
      <c r="G396" s="1">
        <v>0</v>
      </c>
      <c r="H396" s="1">
        <v>59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hidden="1" customHeight="1">
      <c r="A397" s="1" t="s">
        <v>402</v>
      </c>
      <c r="B397" s="1">
        <v>22</v>
      </c>
      <c r="C397" s="1">
        <v>0</v>
      </c>
      <c r="D397" s="1">
        <v>0</v>
      </c>
      <c r="E397" s="1">
        <v>0</v>
      </c>
      <c r="F397" s="1">
        <v>-7</v>
      </c>
      <c r="G397" s="1">
        <v>0</v>
      </c>
      <c r="H397" s="1">
        <v>15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hidden="1" customHeight="1">
      <c r="A398" s="1" t="s">
        <v>403</v>
      </c>
      <c r="B398" s="1">
        <v>20</v>
      </c>
      <c r="C398" s="1">
        <v>0</v>
      </c>
      <c r="D398" s="1">
        <v>0</v>
      </c>
      <c r="E398" s="1">
        <v>0</v>
      </c>
      <c r="F398" s="1">
        <v>-1</v>
      </c>
      <c r="G398" s="1">
        <v>0</v>
      </c>
      <c r="H398" s="1">
        <v>19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hidden="1" customHeight="1">
      <c r="A399" s="1" t="s">
        <v>404</v>
      </c>
      <c r="B399" s="1">
        <v>105</v>
      </c>
      <c r="C399" s="1">
        <v>0</v>
      </c>
      <c r="D399" s="1">
        <v>0</v>
      </c>
      <c r="E399" s="1">
        <v>0</v>
      </c>
      <c r="F399" s="1">
        <v>-71</v>
      </c>
      <c r="G399" s="1">
        <v>0</v>
      </c>
      <c r="H399" s="1">
        <v>34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hidden="1" customHeight="1">
      <c r="A400" s="1" t="s">
        <v>405</v>
      </c>
      <c r="B400" s="1">
        <v>5</v>
      </c>
      <c r="C400" s="1">
        <v>0</v>
      </c>
      <c r="D400" s="1">
        <v>0</v>
      </c>
      <c r="E400" s="1">
        <v>0</v>
      </c>
      <c r="F400" s="1">
        <v>-5</v>
      </c>
      <c r="G400" s="1">
        <v>0</v>
      </c>
      <c r="H400" s="1">
        <v>0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hidden="1" customHeight="1">
      <c r="A401" s="1" t="s">
        <v>406</v>
      </c>
      <c r="B401" s="1">
        <v>10</v>
      </c>
      <c r="C401" s="1">
        <v>0</v>
      </c>
      <c r="D401" s="1">
        <v>0</v>
      </c>
      <c r="E401" s="1">
        <v>0</v>
      </c>
      <c r="F401" s="1">
        <v>-9</v>
      </c>
      <c r="G401" s="1">
        <v>0</v>
      </c>
      <c r="H401" s="1">
        <v>1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hidden="1" customHeight="1">
      <c r="A402" s="1" t="s">
        <v>407</v>
      </c>
      <c r="B402" s="1">
        <v>37</v>
      </c>
      <c r="C402" s="1">
        <v>0</v>
      </c>
      <c r="D402" s="1">
        <v>0</v>
      </c>
      <c r="E402" s="1">
        <v>0</v>
      </c>
      <c r="F402" s="1">
        <v>-32</v>
      </c>
      <c r="G402" s="1">
        <v>0</v>
      </c>
      <c r="H402" s="1">
        <v>5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hidden="1" customHeight="1">
      <c r="A403" s="1" t="s">
        <v>408</v>
      </c>
      <c r="B403" s="1">
        <v>2</v>
      </c>
      <c r="C403" s="1">
        <v>0</v>
      </c>
      <c r="D403" s="1">
        <v>0</v>
      </c>
      <c r="E403" s="1">
        <v>0</v>
      </c>
      <c r="F403" s="1">
        <v>-2</v>
      </c>
      <c r="G403" s="1">
        <v>0</v>
      </c>
      <c r="H403" s="1">
        <v>0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hidden="1" customHeight="1">
      <c r="A404" s="1" t="s">
        <v>409</v>
      </c>
      <c r="B404" s="1">
        <v>41</v>
      </c>
      <c r="C404" s="1">
        <v>0</v>
      </c>
      <c r="D404" s="1">
        <v>0</v>
      </c>
      <c r="E404" s="1">
        <v>0</v>
      </c>
      <c r="F404" s="1">
        <v>-7</v>
      </c>
      <c r="G404" s="1">
        <v>0</v>
      </c>
      <c r="H404" s="1">
        <v>34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hidden="1" customHeight="1">
      <c r="A405" s="1" t="s">
        <v>410</v>
      </c>
      <c r="B405" s="1">
        <v>1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1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hidden="1" customHeight="1">
      <c r="A406" s="1" t="s">
        <v>411</v>
      </c>
      <c r="B406" s="1">
        <v>39</v>
      </c>
      <c r="C406" s="1">
        <v>0</v>
      </c>
      <c r="D406" s="1">
        <v>0</v>
      </c>
      <c r="E406" s="1">
        <v>0</v>
      </c>
      <c r="F406" s="1">
        <v>-20</v>
      </c>
      <c r="G406" s="1">
        <v>0</v>
      </c>
      <c r="H406" s="1">
        <v>19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hidden="1" customHeight="1">
      <c r="A407" s="1" t="s">
        <v>412</v>
      </c>
      <c r="B407" s="1">
        <v>600</v>
      </c>
      <c r="C407" s="1">
        <v>0</v>
      </c>
      <c r="D407" s="1">
        <v>0</v>
      </c>
      <c r="E407" s="1">
        <v>0</v>
      </c>
      <c r="F407" s="1">
        <v>-43</v>
      </c>
      <c r="G407" s="1">
        <v>0</v>
      </c>
      <c r="H407" s="1">
        <v>557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hidden="1" customHeight="1">
      <c r="A408" s="1" t="s">
        <v>413</v>
      </c>
      <c r="B408" s="1">
        <v>41</v>
      </c>
      <c r="C408" s="1">
        <v>0</v>
      </c>
      <c r="D408" s="1">
        <v>0</v>
      </c>
      <c r="E408" s="1">
        <v>0</v>
      </c>
      <c r="F408" s="1">
        <v>-6</v>
      </c>
      <c r="G408" s="1">
        <v>0</v>
      </c>
      <c r="H408" s="1">
        <v>35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hidden="1" customHeight="1">
      <c r="A409" s="1" t="s">
        <v>414</v>
      </c>
      <c r="B409" s="1">
        <v>4</v>
      </c>
      <c r="C409" s="1">
        <v>220</v>
      </c>
      <c r="D409" s="1">
        <v>0</v>
      </c>
      <c r="E409" s="1">
        <v>0</v>
      </c>
      <c r="F409" s="1">
        <v>0</v>
      </c>
      <c r="G409" s="1">
        <v>0</v>
      </c>
      <c r="H409" s="1">
        <v>224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>
      <c r="A410" s="1" t="s">
        <v>415</v>
      </c>
      <c r="B410" s="1">
        <v>69</v>
      </c>
      <c r="C410" s="1">
        <v>70</v>
      </c>
      <c r="D410" s="1">
        <v>0</v>
      </c>
      <c r="E410" s="1">
        <v>0</v>
      </c>
      <c r="F410" s="1">
        <v>-94</v>
      </c>
      <c r="G410" s="1">
        <v>0</v>
      </c>
      <c r="H410" s="1">
        <v>45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>
      <c r="A411" s="1" t="s">
        <v>416</v>
      </c>
      <c r="B411" s="1">
        <v>12</v>
      </c>
      <c r="C411" s="1">
        <v>30</v>
      </c>
      <c r="D411" s="1">
        <v>0</v>
      </c>
      <c r="E411" s="1">
        <v>0</v>
      </c>
      <c r="F411" s="1">
        <v>-32</v>
      </c>
      <c r="G411" s="1">
        <v>0</v>
      </c>
      <c r="H411" s="1">
        <v>10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hidden="1" customHeight="1">
      <c r="A412" s="1" t="s">
        <v>417</v>
      </c>
      <c r="B412" s="1">
        <v>70</v>
      </c>
      <c r="C412" s="1">
        <v>0</v>
      </c>
      <c r="D412" s="1">
        <v>0</v>
      </c>
      <c r="E412" s="1">
        <v>0</v>
      </c>
      <c r="F412" s="1">
        <v>-16</v>
      </c>
      <c r="G412" s="1">
        <v>0</v>
      </c>
      <c r="H412" s="1">
        <v>54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hidden="1" customHeight="1">
      <c r="A413" s="1" t="s">
        <v>418</v>
      </c>
      <c r="B413" s="1">
        <v>2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2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hidden="1" customHeight="1">
      <c r="A414" s="1" t="s">
        <v>419</v>
      </c>
      <c r="B414" s="1">
        <v>295</v>
      </c>
      <c r="C414" s="1">
        <v>280</v>
      </c>
      <c r="D414" s="1">
        <v>0</v>
      </c>
      <c r="E414" s="1">
        <v>0</v>
      </c>
      <c r="F414" s="1">
        <v>-54</v>
      </c>
      <c r="G414" s="1">
        <v>0</v>
      </c>
      <c r="H414" s="1">
        <v>521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hidden="1" customHeight="1">
      <c r="A415" s="1" t="s">
        <v>420</v>
      </c>
      <c r="B415" s="1">
        <v>151</v>
      </c>
      <c r="C415" s="1">
        <v>0</v>
      </c>
      <c r="D415" s="1">
        <v>0</v>
      </c>
      <c r="E415" s="1">
        <v>0</v>
      </c>
      <c r="F415" s="1">
        <v>-10</v>
      </c>
      <c r="G415" s="1">
        <v>0</v>
      </c>
      <c r="H415" s="1">
        <v>141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hidden="1" customHeight="1">
      <c r="A416" s="1" t="s">
        <v>421</v>
      </c>
      <c r="B416" s="1">
        <v>102</v>
      </c>
      <c r="C416" s="1">
        <v>0</v>
      </c>
      <c r="D416" s="1">
        <v>0</v>
      </c>
      <c r="E416" s="1">
        <v>0</v>
      </c>
      <c r="F416" s="1">
        <v>-47</v>
      </c>
      <c r="G416" s="1">
        <v>11</v>
      </c>
      <c r="H416" s="1">
        <v>66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hidden="1" customHeight="1">
      <c r="A417" s="1" t="s">
        <v>422</v>
      </c>
      <c r="B417" s="1">
        <v>230</v>
      </c>
      <c r="C417" s="1">
        <v>0</v>
      </c>
      <c r="D417" s="1">
        <v>0</v>
      </c>
      <c r="E417" s="1">
        <v>0</v>
      </c>
      <c r="F417" s="1">
        <v>-8</v>
      </c>
      <c r="G417" s="1">
        <v>0</v>
      </c>
      <c r="H417" s="1">
        <v>222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hidden="1" customHeight="1">
      <c r="A418" s="1" t="s">
        <v>423</v>
      </c>
      <c r="B418" s="1">
        <v>1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1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hidden="1" customHeight="1">
      <c r="A419" s="1" t="s">
        <v>424</v>
      </c>
      <c r="B419" s="1">
        <v>154</v>
      </c>
      <c r="C419" s="1">
        <v>0</v>
      </c>
      <c r="D419" s="1">
        <v>0</v>
      </c>
      <c r="E419" s="1">
        <v>0</v>
      </c>
      <c r="F419" s="1">
        <v>-39</v>
      </c>
      <c r="G419" s="1">
        <v>0</v>
      </c>
      <c r="H419" s="1">
        <v>115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hidden="1" customHeight="1">
      <c r="A420" s="1" t="s">
        <v>425</v>
      </c>
      <c r="B420" s="1">
        <v>44</v>
      </c>
      <c r="C420" s="1">
        <v>0</v>
      </c>
      <c r="D420" s="1">
        <v>0</v>
      </c>
      <c r="E420" s="1">
        <v>0</v>
      </c>
      <c r="F420" s="1">
        <v>-4</v>
      </c>
      <c r="G420" s="1">
        <v>0</v>
      </c>
      <c r="H420" s="1">
        <v>40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hidden="1" customHeight="1">
      <c r="A421" s="1" t="s">
        <v>426</v>
      </c>
      <c r="B421" s="1">
        <v>7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7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hidden="1" customHeight="1">
      <c r="A422" s="1" t="s">
        <v>427</v>
      </c>
      <c r="B422" s="1">
        <v>98</v>
      </c>
      <c r="C422" s="1">
        <v>0</v>
      </c>
      <c r="D422" s="1">
        <v>0</v>
      </c>
      <c r="E422" s="1">
        <v>-1</v>
      </c>
      <c r="F422" s="1">
        <v>-5</v>
      </c>
      <c r="G422" s="1">
        <v>0</v>
      </c>
      <c r="H422" s="1">
        <v>92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hidden="1" customHeight="1">
      <c r="A423" s="1" t="s">
        <v>428</v>
      </c>
      <c r="B423" s="1">
        <v>103</v>
      </c>
      <c r="C423" s="1">
        <v>0</v>
      </c>
      <c r="D423" s="1">
        <v>0</v>
      </c>
      <c r="E423" s="1">
        <v>0</v>
      </c>
      <c r="F423" s="1">
        <v>-4</v>
      </c>
      <c r="G423" s="1">
        <v>0</v>
      </c>
      <c r="H423" s="1">
        <v>99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hidden="1" customHeight="1">
      <c r="A424" s="1" t="s">
        <v>429</v>
      </c>
      <c r="B424" s="1">
        <v>47</v>
      </c>
      <c r="C424" s="1">
        <v>0</v>
      </c>
      <c r="D424" s="1">
        <v>0</v>
      </c>
      <c r="E424" s="1">
        <v>0</v>
      </c>
      <c r="F424" s="1">
        <v>-11</v>
      </c>
      <c r="G424" s="1">
        <v>0</v>
      </c>
      <c r="H424" s="1">
        <v>36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hidden="1" customHeight="1">
      <c r="A425" s="1" t="s">
        <v>430</v>
      </c>
      <c r="B425" s="1">
        <v>167</v>
      </c>
      <c r="C425" s="1">
        <v>0</v>
      </c>
      <c r="D425" s="1">
        <v>0</v>
      </c>
      <c r="E425" s="1">
        <v>0</v>
      </c>
      <c r="F425" s="1">
        <v>-46</v>
      </c>
      <c r="G425" s="1">
        <v>0</v>
      </c>
      <c r="H425" s="1">
        <v>121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hidden="1" customHeight="1">
      <c r="A426" s="1" t="s">
        <v>431</v>
      </c>
      <c r="B426" s="1">
        <v>57</v>
      </c>
      <c r="C426" s="1">
        <v>0</v>
      </c>
      <c r="D426" s="1">
        <v>0</v>
      </c>
      <c r="E426" s="1">
        <v>0</v>
      </c>
      <c r="F426" s="1">
        <v>-37</v>
      </c>
      <c r="G426" s="1">
        <v>0</v>
      </c>
      <c r="H426" s="1">
        <v>20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hidden="1" customHeight="1">
      <c r="A427" s="1" t="s">
        <v>432</v>
      </c>
      <c r="B427" s="1">
        <v>89</v>
      </c>
      <c r="C427" s="1">
        <v>0</v>
      </c>
      <c r="D427" s="1">
        <v>0</v>
      </c>
      <c r="E427" s="1">
        <v>0</v>
      </c>
      <c r="F427" s="1">
        <v>-71</v>
      </c>
      <c r="G427" s="1">
        <v>0</v>
      </c>
      <c r="H427" s="1">
        <v>18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hidden="1" customHeight="1">
      <c r="A428" s="1" t="s">
        <v>433</v>
      </c>
      <c r="B428" s="1">
        <v>8</v>
      </c>
      <c r="C428" s="1">
        <v>0</v>
      </c>
      <c r="D428" s="1">
        <v>0</v>
      </c>
      <c r="E428" s="1">
        <v>0</v>
      </c>
      <c r="F428" s="1">
        <v>-3</v>
      </c>
      <c r="G428" s="1">
        <v>0</v>
      </c>
      <c r="H428" s="1">
        <v>5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hidden="1" customHeight="1">
      <c r="A429" s="1" t="s">
        <v>434</v>
      </c>
      <c r="B429" s="1">
        <v>19</v>
      </c>
      <c r="C429" s="1">
        <v>0</v>
      </c>
      <c r="D429" s="1">
        <v>0</v>
      </c>
      <c r="E429" s="1">
        <v>0</v>
      </c>
      <c r="F429" s="1">
        <v>-18</v>
      </c>
      <c r="G429" s="1">
        <v>0</v>
      </c>
      <c r="H429" s="1">
        <v>1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hidden="1" customHeight="1">
      <c r="A430" s="1" t="s">
        <v>435</v>
      </c>
      <c r="B430" s="1">
        <v>321</v>
      </c>
      <c r="C430" s="1">
        <v>0</v>
      </c>
      <c r="D430" s="1">
        <v>0</v>
      </c>
      <c r="E430" s="1">
        <v>0</v>
      </c>
      <c r="F430" s="1">
        <v>-9</v>
      </c>
      <c r="G430" s="1">
        <v>0</v>
      </c>
      <c r="H430" s="1">
        <v>312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hidden="1" customHeight="1">
      <c r="A431" s="1" t="s">
        <v>436</v>
      </c>
      <c r="B431" s="1">
        <v>319</v>
      </c>
      <c r="C431" s="1">
        <v>0</v>
      </c>
      <c r="D431" s="1">
        <v>0</v>
      </c>
      <c r="E431" s="1">
        <v>0</v>
      </c>
      <c r="F431" s="1">
        <v>-13</v>
      </c>
      <c r="G431" s="1">
        <v>0</v>
      </c>
      <c r="H431" s="1">
        <v>306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hidden="1" customHeight="1">
      <c r="A432" s="1" t="s">
        <v>437</v>
      </c>
      <c r="B432" s="1">
        <v>329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329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hidden="1" customHeight="1">
      <c r="A433" s="1" t="s">
        <v>438</v>
      </c>
      <c r="B433" s="1">
        <v>2</v>
      </c>
      <c r="C433" s="1">
        <v>0</v>
      </c>
      <c r="D433" s="1">
        <v>0</v>
      </c>
      <c r="E433" s="1">
        <v>0</v>
      </c>
      <c r="F433" s="1">
        <v>-1</v>
      </c>
      <c r="G433" s="1">
        <v>0</v>
      </c>
      <c r="H433" s="1">
        <v>1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hidden="1" customHeight="1">
      <c r="A434" s="1" t="s">
        <v>439</v>
      </c>
      <c r="B434" s="1">
        <v>300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300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hidden="1" customHeight="1">
      <c r="A435" s="1" t="s">
        <v>440</v>
      </c>
      <c r="B435" s="1">
        <v>5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5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hidden="1" customHeight="1">
      <c r="A436" s="1" t="s">
        <v>441</v>
      </c>
      <c r="B436" s="1">
        <v>41</v>
      </c>
      <c r="C436" s="1">
        <v>0</v>
      </c>
      <c r="D436" s="1">
        <v>0</v>
      </c>
      <c r="E436" s="1">
        <v>0</v>
      </c>
      <c r="F436" s="1">
        <v>-31</v>
      </c>
      <c r="G436" s="1">
        <v>0</v>
      </c>
      <c r="H436" s="1">
        <v>10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hidden="1" customHeight="1">
      <c r="A437" s="1" t="s">
        <v>442</v>
      </c>
      <c r="B437" s="1">
        <v>32</v>
      </c>
      <c r="C437" s="1">
        <v>0</v>
      </c>
      <c r="D437" s="1">
        <v>0</v>
      </c>
      <c r="E437" s="1">
        <v>0</v>
      </c>
      <c r="F437" s="1">
        <v>-30</v>
      </c>
      <c r="G437" s="1">
        <v>4</v>
      </c>
      <c r="H437" s="1">
        <v>6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hidden="1" customHeight="1">
      <c r="A438" s="1" t="s">
        <v>443</v>
      </c>
      <c r="B438" s="1">
        <v>1</v>
      </c>
      <c r="C438" s="1">
        <v>20</v>
      </c>
      <c r="D438" s="1">
        <v>0</v>
      </c>
      <c r="E438" s="1">
        <v>0</v>
      </c>
      <c r="F438" s="1">
        <v>-19</v>
      </c>
      <c r="G438" s="1">
        <v>0</v>
      </c>
      <c r="H438" s="1">
        <v>2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hidden="1" customHeight="1">
      <c r="A439" s="1" t="s">
        <v>444</v>
      </c>
      <c r="B439" s="1">
        <v>68</v>
      </c>
      <c r="C439" s="1">
        <v>0</v>
      </c>
      <c r="D439" s="1">
        <v>0</v>
      </c>
      <c r="E439" s="1">
        <v>0</v>
      </c>
      <c r="F439" s="1">
        <v>-16</v>
      </c>
      <c r="G439" s="1">
        <v>0</v>
      </c>
      <c r="H439" s="1">
        <v>52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hidden="1" customHeight="1">
      <c r="A440" s="1" t="s">
        <v>445</v>
      </c>
      <c r="B440" s="1">
        <v>15</v>
      </c>
      <c r="C440" s="1">
        <v>0</v>
      </c>
      <c r="D440" s="1">
        <v>0</v>
      </c>
      <c r="E440" s="1">
        <v>0</v>
      </c>
      <c r="F440" s="1">
        <v>-13</v>
      </c>
      <c r="G440" s="1">
        <v>0</v>
      </c>
      <c r="H440" s="1">
        <v>2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hidden="1" customHeight="1">
      <c r="A441" s="1" t="s">
        <v>446</v>
      </c>
      <c r="B441" s="1">
        <v>4</v>
      </c>
      <c r="C441" s="1">
        <v>0</v>
      </c>
      <c r="D441" s="1">
        <v>0</v>
      </c>
      <c r="E441" s="1">
        <v>0</v>
      </c>
      <c r="F441" s="1">
        <v>-2</v>
      </c>
      <c r="G441" s="1">
        <v>0</v>
      </c>
      <c r="H441" s="1">
        <v>2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hidden="1" customHeight="1">
      <c r="A442" s="1" t="s">
        <v>447</v>
      </c>
      <c r="B442" s="1">
        <v>30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30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hidden="1" customHeight="1">
      <c r="A443" s="1" t="s">
        <v>448</v>
      </c>
      <c r="B443" s="1">
        <v>0</v>
      </c>
      <c r="C443" s="1">
        <v>0</v>
      </c>
      <c r="D443" s="1">
        <v>0</v>
      </c>
      <c r="E443" s="1">
        <v>0</v>
      </c>
      <c r="F443" s="1">
        <v>-1</v>
      </c>
      <c r="G443" s="1">
        <v>0</v>
      </c>
      <c r="H443" s="1">
        <v>-1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hidden="1" customHeight="1">
      <c r="A444" s="1" t="s">
        <v>449</v>
      </c>
      <c r="B444" s="1">
        <v>30</v>
      </c>
      <c r="C444" s="1">
        <v>0</v>
      </c>
      <c r="D444" s="1">
        <v>0</v>
      </c>
      <c r="E444" s="1">
        <v>0</v>
      </c>
      <c r="F444" s="1">
        <v>-10</v>
      </c>
      <c r="G444" s="1">
        <v>0</v>
      </c>
      <c r="H444" s="1">
        <v>20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hidden="1" customHeight="1">
      <c r="A445" s="1" t="s">
        <v>450</v>
      </c>
      <c r="B445" s="1">
        <v>30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30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hidden="1" customHeight="1">
      <c r="A446" s="1" t="s">
        <v>451</v>
      </c>
      <c r="B446" s="1">
        <v>430</v>
      </c>
      <c r="C446" s="1">
        <v>0</v>
      </c>
      <c r="D446" s="1">
        <v>0</v>
      </c>
      <c r="E446" s="1">
        <v>0</v>
      </c>
      <c r="F446" s="1">
        <v>-25</v>
      </c>
      <c r="G446" s="1">
        <v>0</v>
      </c>
      <c r="H446" s="1">
        <v>405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hidden="1" customHeight="1">
      <c r="A447" s="1" t="s">
        <v>452</v>
      </c>
      <c r="B447" s="1">
        <v>476</v>
      </c>
      <c r="C447" s="1">
        <v>0</v>
      </c>
      <c r="D447" s="1">
        <v>0</v>
      </c>
      <c r="E447" s="1">
        <v>0</v>
      </c>
      <c r="F447" s="1">
        <v>-11</v>
      </c>
      <c r="G447" s="1">
        <v>0</v>
      </c>
      <c r="H447" s="1">
        <v>465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hidden="1" customHeight="1">
      <c r="A448" s="1" t="s">
        <v>453</v>
      </c>
      <c r="B448" s="1">
        <v>975</v>
      </c>
      <c r="C448" s="1">
        <v>0</v>
      </c>
      <c r="D448" s="1">
        <v>0</v>
      </c>
      <c r="E448" s="1">
        <v>0</v>
      </c>
      <c r="F448" s="1">
        <v>-22</v>
      </c>
      <c r="G448" s="1">
        <v>0</v>
      </c>
      <c r="H448" s="1">
        <v>953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hidden="1" customHeight="1">
      <c r="A449" s="1" t="s">
        <v>454</v>
      </c>
      <c r="B449" s="1">
        <v>1953</v>
      </c>
      <c r="C449" s="1">
        <v>0</v>
      </c>
      <c r="D449" s="1">
        <v>0</v>
      </c>
      <c r="E449" s="1">
        <v>0</v>
      </c>
      <c r="F449" s="1">
        <v>-79</v>
      </c>
      <c r="G449" s="1">
        <v>0</v>
      </c>
      <c r="H449" s="1">
        <v>1874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hidden="1" customHeight="1">
      <c r="A450" s="1" t="s">
        <v>455</v>
      </c>
      <c r="B450" s="1">
        <v>500</v>
      </c>
      <c r="C450" s="1">
        <v>0</v>
      </c>
      <c r="D450" s="1">
        <v>0</v>
      </c>
      <c r="E450" s="1">
        <v>0</v>
      </c>
      <c r="F450" s="1">
        <v>-5</v>
      </c>
      <c r="G450" s="1">
        <v>0</v>
      </c>
      <c r="H450" s="1">
        <v>495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hidden="1" customHeight="1">
      <c r="A451" s="1" t="s">
        <v>456</v>
      </c>
      <c r="B451" s="1">
        <v>500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500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hidden="1" customHeight="1">
      <c r="A452" s="1" t="s">
        <v>457</v>
      </c>
      <c r="B452" s="1">
        <v>398</v>
      </c>
      <c r="C452" s="1">
        <v>0</v>
      </c>
      <c r="D452" s="1">
        <v>0</v>
      </c>
      <c r="E452" s="1">
        <v>0</v>
      </c>
      <c r="F452" s="1">
        <v>-11</v>
      </c>
      <c r="G452" s="1">
        <v>0</v>
      </c>
      <c r="H452" s="1">
        <v>387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hidden="1" customHeight="1">
      <c r="A453" s="1" t="s">
        <v>458</v>
      </c>
      <c r="B453" s="1">
        <v>449</v>
      </c>
      <c r="C453" s="1">
        <v>0</v>
      </c>
      <c r="D453" s="1">
        <v>0</v>
      </c>
      <c r="E453" s="1">
        <v>0</v>
      </c>
      <c r="F453" s="1">
        <v>-1</v>
      </c>
      <c r="G453" s="1">
        <v>0</v>
      </c>
      <c r="H453" s="1">
        <v>448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hidden="1" customHeight="1">
      <c r="A454" s="1" t="s">
        <v>459</v>
      </c>
      <c r="B454" s="1">
        <v>88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88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hidden="1" customHeight="1">
      <c r="A455" s="1" t="s">
        <v>460</v>
      </c>
      <c r="B455" s="1">
        <v>20</v>
      </c>
      <c r="C455" s="1">
        <v>0</v>
      </c>
      <c r="D455" s="1">
        <v>0</v>
      </c>
      <c r="E455" s="1">
        <v>0</v>
      </c>
      <c r="F455" s="1">
        <v>-2</v>
      </c>
      <c r="G455" s="1">
        <v>0</v>
      </c>
      <c r="H455" s="1">
        <v>18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hidden="1" customHeight="1">
      <c r="A456" s="1" t="s">
        <v>461</v>
      </c>
      <c r="B456" s="1">
        <v>25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25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hidden="1" customHeight="1">
      <c r="A457" s="1" t="s">
        <v>462</v>
      </c>
      <c r="B457" s="1">
        <v>10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10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hidden="1" customHeight="1">
      <c r="A458" s="1" t="s">
        <v>463</v>
      </c>
      <c r="B458" s="1">
        <v>-5</v>
      </c>
      <c r="C458" s="1">
        <v>0</v>
      </c>
      <c r="D458" s="1">
        <v>0</v>
      </c>
      <c r="E458" s="1">
        <v>0</v>
      </c>
      <c r="F458" s="1">
        <v>-3</v>
      </c>
      <c r="G458" s="1">
        <v>0</v>
      </c>
      <c r="H458" s="1">
        <v>-8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hidden="1" customHeight="1">
      <c r="A459" s="1" t="s">
        <v>464</v>
      </c>
      <c r="B459" s="1">
        <v>30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30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hidden="1" customHeight="1">
      <c r="A460" s="1" t="s">
        <v>465</v>
      </c>
      <c r="B460" s="1">
        <v>75</v>
      </c>
      <c r="C460" s="1">
        <v>108</v>
      </c>
      <c r="D460" s="1">
        <v>0</v>
      </c>
      <c r="E460" s="1">
        <v>0</v>
      </c>
      <c r="F460" s="1">
        <v>-61</v>
      </c>
      <c r="G460" s="1">
        <v>0</v>
      </c>
      <c r="H460" s="1">
        <v>122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hidden="1" customHeight="1">
      <c r="A461" s="1" t="s">
        <v>466</v>
      </c>
      <c r="B461" s="1">
        <v>75</v>
      </c>
      <c r="C461" s="1">
        <v>108</v>
      </c>
      <c r="D461" s="1">
        <v>0</v>
      </c>
      <c r="E461" s="1">
        <v>0</v>
      </c>
      <c r="F461" s="1">
        <v>-61</v>
      </c>
      <c r="G461" s="1">
        <v>0</v>
      </c>
      <c r="H461" s="1">
        <v>122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hidden="1" customHeight="1">
      <c r="A462" s="1" t="s">
        <v>467</v>
      </c>
      <c r="B462" s="1">
        <v>-14</v>
      </c>
      <c r="C462" s="1">
        <v>14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hidden="1" customHeight="1">
      <c r="A463" s="1" t="s">
        <v>468</v>
      </c>
      <c r="B463" s="1">
        <v>-2</v>
      </c>
      <c r="C463" s="1">
        <v>71</v>
      </c>
      <c r="D463" s="1">
        <v>-1</v>
      </c>
      <c r="E463" s="1">
        <v>-2</v>
      </c>
      <c r="F463" s="1">
        <v>-66</v>
      </c>
      <c r="G463" s="1">
        <v>0</v>
      </c>
      <c r="H463" s="1">
        <v>0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>
      <c r="A464" s="1" t="s">
        <v>469</v>
      </c>
      <c r="B464" s="1">
        <v>82</v>
      </c>
      <c r="C464" s="1">
        <v>0</v>
      </c>
      <c r="D464" s="1">
        <v>0</v>
      </c>
      <c r="E464" s="1">
        <v>0</v>
      </c>
      <c r="F464" s="1">
        <v>-10</v>
      </c>
      <c r="G464" s="1">
        <v>0</v>
      </c>
      <c r="H464" s="1">
        <v>72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hidden="1" customHeight="1">
      <c r="A465" s="1" t="s">
        <v>470</v>
      </c>
      <c r="B465" s="1">
        <v>22</v>
      </c>
      <c r="C465" s="1">
        <v>0</v>
      </c>
      <c r="D465" s="1">
        <v>0</v>
      </c>
      <c r="E465" s="1">
        <v>0</v>
      </c>
      <c r="F465" s="1">
        <v>-20</v>
      </c>
      <c r="G465" s="1">
        <v>0</v>
      </c>
      <c r="H465" s="1">
        <v>2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hidden="1" customHeight="1">
      <c r="A466" s="1" t="s">
        <v>471</v>
      </c>
      <c r="B466" s="1">
        <v>62</v>
      </c>
      <c r="C466" s="1">
        <v>0</v>
      </c>
      <c r="D466" s="1">
        <v>0</v>
      </c>
      <c r="E466" s="1">
        <v>0</v>
      </c>
      <c r="F466" s="1">
        <v>-2</v>
      </c>
      <c r="G466" s="1">
        <v>0</v>
      </c>
      <c r="H466" s="1">
        <v>60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hidden="1" customHeight="1">
      <c r="A467" s="1" t="s">
        <v>472</v>
      </c>
      <c r="B467" s="1">
        <v>400</v>
      </c>
      <c r="C467" s="1">
        <v>0</v>
      </c>
      <c r="D467" s="1">
        <v>0</v>
      </c>
      <c r="E467" s="1">
        <v>0</v>
      </c>
      <c r="F467" s="1">
        <v>-366</v>
      </c>
      <c r="G467" s="1">
        <v>7</v>
      </c>
      <c r="H467" s="1">
        <v>41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hidden="1" customHeight="1">
      <c r="A468" s="1" t="s">
        <v>473</v>
      </c>
      <c r="B468" s="1">
        <v>0</v>
      </c>
      <c r="C468" s="1">
        <v>8</v>
      </c>
      <c r="D468" s="1">
        <v>0</v>
      </c>
      <c r="E468" s="1">
        <v>0</v>
      </c>
      <c r="F468" s="1">
        <v>-5</v>
      </c>
      <c r="G468" s="1">
        <v>0</v>
      </c>
      <c r="H468" s="1">
        <v>3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hidden="1" customHeight="1">
      <c r="A469" s="1" t="s">
        <v>474</v>
      </c>
      <c r="B469" s="1">
        <v>0</v>
      </c>
      <c r="C469" s="1">
        <v>7</v>
      </c>
      <c r="D469" s="1">
        <v>-1</v>
      </c>
      <c r="E469" s="1">
        <v>0</v>
      </c>
      <c r="F469" s="1">
        <v>-4</v>
      </c>
      <c r="G469" s="1">
        <v>0</v>
      </c>
      <c r="H469" s="1">
        <v>2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hidden="1" customHeight="1">
      <c r="A470" s="1" t="s">
        <v>475</v>
      </c>
      <c r="B470" s="1">
        <v>0</v>
      </c>
      <c r="C470" s="1">
        <v>4</v>
      </c>
      <c r="D470" s="1">
        <v>0</v>
      </c>
      <c r="E470" s="1">
        <v>0</v>
      </c>
      <c r="F470" s="1">
        <v>-1</v>
      </c>
      <c r="G470" s="1">
        <v>0</v>
      </c>
      <c r="H470" s="1">
        <v>3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hidden="1" customHeight="1">
      <c r="A471" s="1" t="s">
        <v>476</v>
      </c>
      <c r="B471" s="1">
        <v>0</v>
      </c>
      <c r="C471" s="1">
        <v>10</v>
      </c>
      <c r="D471" s="1">
        <v>0</v>
      </c>
      <c r="E471" s="1">
        <v>0</v>
      </c>
      <c r="F471" s="1">
        <v>-8</v>
      </c>
      <c r="G471" s="1">
        <v>0</v>
      </c>
      <c r="H471" s="1">
        <v>2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hidden="1" customHeight="1">
      <c r="A472" s="1" t="s">
        <v>477</v>
      </c>
      <c r="B472" s="1">
        <v>0</v>
      </c>
      <c r="C472" s="1">
        <v>3</v>
      </c>
      <c r="D472" s="1">
        <v>-1</v>
      </c>
      <c r="E472" s="1">
        <v>0</v>
      </c>
      <c r="F472" s="1">
        <v>0</v>
      </c>
      <c r="G472" s="1">
        <v>0</v>
      </c>
      <c r="H472" s="1">
        <v>2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hidden="1" customHeight="1">
      <c r="A473" s="1" t="s">
        <v>478</v>
      </c>
      <c r="B473" s="1">
        <v>0</v>
      </c>
      <c r="C473" s="1">
        <v>23</v>
      </c>
      <c r="D473" s="1">
        <v>0</v>
      </c>
      <c r="E473" s="1">
        <v>0</v>
      </c>
      <c r="F473" s="1">
        <v>-13</v>
      </c>
      <c r="G473" s="1">
        <v>0</v>
      </c>
      <c r="H473" s="1">
        <v>10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hidden="1" customHeight="1">
      <c r="A474" s="1" t="s">
        <v>479</v>
      </c>
      <c r="B474" s="1">
        <v>0</v>
      </c>
      <c r="C474" s="1">
        <v>14</v>
      </c>
      <c r="D474" s="1">
        <v>0</v>
      </c>
      <c r="E474" s="1">
        <v>0</v>
      </c>
      <c r="F474" s="1">
        <v>-9</v>
      </c>
      <c r="G474" s="1">
        <v>0</v>
      </c>
      <c r="H474" s="1">
        <v>5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hidden="1" customHeight="1">
      <c r="A475" s="1" t="s">
        <v>480</v>
      </c>
      <c r="B475" s="1">
        <v>0</v>
      </c>
      <c r="C475" s="1">
        <v>1</v>
      </c>
      <c r="D475" s="1">
        <v>0</v>
      </c>
      <c r="E475" s="1">
        <v>0</v>
      </c>
      <c r="F475" s="1">
        <v>0</v>
      </c>
      <c r="G475" s="1">
        <v>0</v>
      </c>
      <c r="H475" s="1">
        <v>1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hidden="1" customHeight="1">
      <c r="A476" s="1" t="s">
        <v>481</v>
      </c>
      <c r="B476" s="1">
        <v>0</v>
      </c>
      <c r="C476" s="1">
        <v>120</v>
      </c>
      <c r="D476" s="1">
        <v>0</v>
      </c>
      <c r="E476" s="1">
        <v>0</v>
      </c>
      <c r="F476" s="1">
        <v>-16</v>
      </c>
      <c r="G476" s="1">
        <v>0</v>
      </c>
      <c r="H476" s="1">
        <v>104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hidden="1" customHeight="1">
      <c r="A477" s="1" t="s">
        <v>482</v>
      </c>
      <c r="B477" s="1">
        <v>0</v>
      </c>
      <c r="C477" s="1">
        <v>100</v>
      </c>
      <c r="D477" s="1">
        <v>0</v>
      </c>
      <c r="E477" s="1">
        <v>0</v>
      </c>
      <c r="F477" s="1">
        <v>-4</v>
      </c>
      <c r="G477" s="1">
        <v>0</v>
      </c>
      <c r="H477" s="1">
        <v>96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hidden="1" customHeight="1">
      <c r="A478" s="1" t="s">
        <v>483</v>
      </c>
      <c r="B478" s="1">
        <v>0</v>
      </c>
      <c r="C478" s="1">
        <v>30</v>
      </c>
      <c r="D478" s="1">
        <v>0</v>
      </c>
      <c r="E478" s="1">
        <v>0</v>
      </c>
      <c r="F478" s="1">
        <v>-8</v>
      </c>
      <c r="G478" s="1">
        <v>0</v>
      </c>
      <c r="H478" s="1">
        <v>22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hidden="1" customHeight="1">
      <c r="A479" s="1" t="s">
        <v>484</v>
      </c>
      <c r="B479" s="1">
        <v>0</v>
      </c>
      <c r="C479" s="1">
        <v>10</v>
      </c>
      <c r="D479" s="1">
        <v>0</v>
      </c>
      <c r="E479" s="1">
        <v>0</v>
      </c>
      <c r="F479" s="1">
        <v>0</v>
      </c>
      <c r="G479" s="1">
        <v>0</v>
      </c>
      <c r="H479" s="1">
        <v>10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hidden="1" customHeight="1">
      <c r="A480" s="1" t="s">
        <v>485</v>
      </c>
      <c r="B480" s="1">
        <v>0</v>
      </c>
      <c r="C480" s="1">
        <v>3</v>
      </c>
      <c r="D480" s="1">
        <v>0</v>
      </c>
      <c r="E480" s="1">
        <v>0</v>
      </c>
      <c r="F480" s="1">
        <v>-1</v>
      </c>
      <c r="G480" s="1">
        <v>0</v>
      </c>
      <c r="H480" s="1">
        <v>2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hidden="1" customHeight="1">
      <c r="A481" s="1" t="s">
        <v>486</v>
      </c>
      <c r="B481" s="1">
        <v>0</v>
      </c>
      <c r="C481" s="1">
        <v>100</v>
      </c>
      <c r="D481" s="1">
        <v>0</v>
      </c>
      <c r="E481" s="1">
        <v>0</v>
      </c>
      <c r="F481" s="1">
        <v>0</v>
      </c>
      <c r="G481" s="1">
        <v>0</v>
      </c>
      <c r="H481" s="1">
        <v>100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hidden="1" customHeight="1">
      <c r="A482" s="1" t="s">
        <v>487</v>
      </c>
      <c r="B482" s="1">
        <v>0</v>
      </c>
      <c r="C482" s="1">
        <v>0</v>
      </c>
      <c r="D482" s="1">
        <v>0</v>
      </c>
      <c r="E482" s="1">
        <v>0</v>
      </c>
      <c r="F482" s="1">
        <v>-6</v>
      </c>
      <c r="G482" s="1">
        <v>0</v>
      </c>
      <c r="H482" s="1">
        <v>-6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hidden="1" customHeight="1">
      <c r="A483" s="2" t="s">
        <v>488</v>
      </c>
      <c r="B483" s="2">
        <v>0</v>
      </c>
      <c r="C483" s="2">
        <v>40</v>
      </c>
      <c r="D483" s="2">
        <v>0</v>
      </c>
      <c r="E483" s="2">
        <v>0</v>
      </c>
      <c r="F483" s="2" t="s">
        <v>489</v>
      </c>
      <c r="G483" s="2">
        <v>0</v>
      </c>
      <c r="H483" s="2">
        <v>7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hidden="1" customHeight="1">
      <c r="A484" s="2" t="s">
        <v>490</v>
      </c>
      <c r="B484" s="2">
        <v>0</v>
      </c>
      <c r="C484" s="2">
        <v>67</v>
      </c>
      <c r="D484" s="2">
        <v>0</v>
      </c>
      <c r="E484" s="2">
        <v>0</v>
      </c>
      <c r="F484" s="2">
        <v>0</v>
      </c>
      <c r="G484" s="2">
        <v>0</v>
      </c>
      <c r="H484" s="2">
        <v>67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hidden="1" customHeight="1">
      <c r="A485" s="2" t="s">
        <v>491</v>
      </c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hidden="1" customHeight="1">
      <c r="A486" s="2"/>
      <c r="B486" s="2">
        <v>49100.75</v>
      </c>
      <c r="C486" s="2">
        <v>13289</v>
      </c>
      <c r="D486" s="2" t="s">
        <v>492</v>
      </c>
      <c r="E486" s="2" t="s">
        <v>493</v>
      </c>
      <c r="F486" s="2" t="s">
        <v>494</v>
      </c>
      <c r="G486" s="2">
        <v>51</v>
      </c>
      <c r="H486" s="2">
        <v>51200.375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hidden="1" customHeight="1">
      <c r="A487" s="2" t="s">
        <v>491</v>
      </c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A1:H487" xr:uid="{00000000-0009-0000-0000-000000000000}">
    <filterColumn colId="0">
      <filters>
        <filter val="MI0087 - 385/65 R22.5 20PR SUPER SINGLE"/>
        <filter val="MI0316 - JY - 385/65R22.5 FRONT JT560"/>
        <filter val="MI0363 - JY - 385/65R22.5 TRAILER TYRE JT598"/>
        <filter val="MI0559 - RT902 DS385/65R22.5 UNIVERSAL TYRE"/>
        <filter val="MI0560 - RT901 DS385/65R22.5 STEER TYRE"/>
        <filter val="MI0622 - RTR61 385/65R22.5 TYRE HIGHWAY"/>
      </filters>
    </filterColumn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2578125" defaultRowHeight="15" customHeight="1"/>
  <cols>
    <col min="1" max="1" width="49.7109375" customWidth="1"/>
    <col min="2" max="2" width="14.85546875" customWidth="1"/>
    <col min="3" max="3" width="10.28515625" customWidth="1"/>
    <col min="4" max="4" width="10.7109375" customWidth="1"/>
    <col min="5" max="5" width="18" customWidth="1"/>
    <col min="6" max="6" width="9.7109375" customWidth="1"/>
    <col min="7" max="7" width="10.28515625" customWidth="1"/>
    <col min="8" max="8" width="13.7109375" customWidth="1"/>
    <col min="9" max="26" width="8.85546875" customWidth="1"/>
  </cols>
  <sheetData>
    <row r="1" spans="1:26" ht="14.25" customHeight="1">
      <c r="A1" s="2" t="s">
        <v>495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>
      <c r="A2" s="2" t="s">
        <v>496</v>
      </c>
      <c r="B2" s="1"/>
      <c r="C2" s="1"/>
      <c r="D2" s="1"/>
      <c r="E2" s="1"/>
      <c r="F2" s="1"/>
      <c r="G2" s="1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>
      <c r="A3" s="2" t="s">
        <v>497</v>
      </c>
      <c r="B3" s="1"/>
      <c r="C3" s="1"/>
      <c r="D3" s="1"/>
      <c r="E3" s="1"/>
      <c r="F3" s="1"/>
      <c r="G3" s="1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>
      <c r="A4" s="2"/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>
      <c r="A5" s="2" t="s">
        <v>491</v>
      </c>
      <c r="B5" s="1"/>
      <c r="C5" s="1"/>
      <c r="D5" s="1"/>
      <c r="E5" s="1"/>
      <c r="F5" s="1"/>
      <c r="G5" s="1"/>
      <c r="H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>
      <c r="A6" s="2" t="s">
        <v>7</v>
      </c>
      <c r="B6" s="1">
        <v>1212.5</v>
      </c>
      <c r="C6" s="1">
        <v>0</v>
      </c>
      <c r="D6" s="1">
        <v>0</v>
      </c>
      <c r="E6" s="1">
        <v>0</v>
      </c>
      <c r="F6" s="1">
        <v>-132.75</v>
      </c>
      <c r="G6" s="1">
        <v>0</v>
      </c>
      <c r="H6" s="1">
        <v>1079.75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>
      <c r="A7" s="2" t="s">
        <v>8</v>
      </c>
      <c r="B7" s="1">
        <v>0.25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0.25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>
      <c r="A8" s="2" t="s">
        <v>9</v>
      </c>
      <c r="B8" s="1">
        <v>17</v>
      </c>
      <c r="C8" s="1">
        <v>0</v>
      </c>
      <c r="D8" s="1">
        <v>0</v>
      </c>
      <c r="E8" s="1">
        <v>-2</v>
      </c>
      <c r="F8" s="1">
        <v>-10</v>
      </c>
      <c r="G8" s="1">
        <v>0</v>
      </c>
      <c r="H8" s="1">
        <v>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>
      <c r="A9" s="2" t="s">
        <v>10</v>
      </c>
      <c r="B9" s="1">
        <v>231.75</v>
      </c>
      <c r="C9" s="1">
        <v>0</v>
      </c>
      <c r="D9" s="1">
        <v>0</v>
      </c>
      <c r="E9" s="1">
        <v>0</v>
      </c>
      <c r="F9" s="1">
        <v>-6</v>
      </c>
      <c r="G9" s="1">
        <v>0</v>
      </c>
      <c r="H9" s="1">
        <v>225.75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>
      <c r="A10" s="2" t="s">
        <v>11</v>
      </c>
      <c r="B10" s="1">
        <v>235.625</v>
      </c>
      <c r="C10" s="1">
        <v>0</v>
      </c>
      <c r="D10" s="1">
        <v>0</v>
      </c>
      <c r="E10" s="1">
        <v>-3.5</v>
      </c>
      <c r="F10" s="1">
        <v>-19</v>
      </c>
      <c r="G10" s="1">
        <v>0</v>
      </c>
      <c r="H10" s="1">
        <v>213.125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>
      <c r="A11" s="2" t="s">
        <v>12</v>
      </c>
      <c r="B11" s="1">
        <v>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2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>
      <c r="A12" s="2" t="s">
        <v>13</v>
      </c>
      <c r="B12" s="1">
        <v>1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>
      <c r="A13" s="2" t="s">
        <v>14</v>
      </c>
      <c r="B13" s="1">
        <v>17</v>
      </c>
      <c r="C13" s="1">
        <v>0</v>
      </c>
      <c r="D13" s="1">
        <v>0</v>
      </c>
      <c r="E13" s="1">
        <v>0</v>
      </c>
      <c r="F13" s="1">
        <v>-1</v>
      </c>
      <c r="G13" s="1">
        <v>0</v>
      </c>
      <c r="H13" s="1">
        <v>16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>
      <c r="A14" s="2" t="s">
        <v>15</v>
      </c>
      <c r="B14" s="1">
        <v>72</v>
      </c>
      <c r="C14" s="1">
        <v>0</v>
      </c>
      <c r="D14" s="1">
        <v>0</v>
      </c>
      <c r="E14" s="1">
        <v>0</v>
      </c>
      <c r="F14" s="1">
        <v>-1</v>
      </c>
      <c r="G14" s="1">
        <v>0</v>
      </c>
      <c r="H14" s="1">
        <v>71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>
      <c r="A15" s="2" t="s">
        <v>16</v>
      </c>
      <c r="B15" s="1">
        <v>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5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>
      <c r="A16" s="2" t="s">
        <v>17</v>
      </c>
      <c r="B16" s="1">
        <v>40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40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>
      <c r="A17" s="2" t="s">
        <v>18</v>
      </c>
      <c r="B17" s="1">
        <v>7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7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>
      <c r="A18" s="2" t="s">
        <v>19</v>
      </c>
      <c r="B18" s="1">
        <v>100</v>
      </c>
      <c r="C18" s="1">
        <v>0</v>
      </c>
      <c r="D18" s="1">
        <v>0</v>
      </c>
      <c r="E18" s="1">
        <v>0</v>
      </c>
      <c r="F18" s="1">
        <v>-4</v>
      </c>
      <c r="G18" s="1">
        <v>0</v>
      </c>
      <c r="H18" s="1">
        <v>96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>
      <c r="A19" s="2" t="s">
        <v>20</v>
      </c>
      <c r="B19" s="1">
        <v>-32</v>
      </c>
      <c r="C19" s="1">
        <v>0</v>
      </c>
      <c r="D19" s="1">
        <v>0</v>
      </c>
      <c r="E19" s="1">
        <v>0</v>
      </c>
      <c r="F19" s="1">
        <v>-1</v>
      </c>
      <c r="G19" s="1">
        <v>0</v>
      </c>
      <c r="H19" s="1">
        <v>-33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>
      <c r="A20" s="2" t="s">
        <v>21</v>
      </c>
      <c r="B20" s="1">
        <v>7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7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>
      <c r="A21" s="2" t="s">
        <v>22</v>
      </c>
      <c r="B21" s="1">
        <v>3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3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>
      <c r="A22" s="2" t="s">
        <v>23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1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>
      <c r="A23" s="2" t="s">
        <v>24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1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>
      <c r="A24" s="2" t="s">
        <v>25</v>
      </c>
      <c r="B24" s="1">
        <v>63</v>
      </c>
      <c r="C24" s="1">
        <v>100</v>
      </c>
      <c r="D24" s="1">
        <v>0</v>
      </c>
      <c r="E24" s="1">
        <v>0</v>
      </c>
      <c r="F24" s="1">
        <v>-54</v>
      </c>
      <c r="G24" s="1">
        <v>0</v>
      </c>
      <c r="H24" s="1">
        <v>109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>
      <c r="A25" s="2" t="s">
        <v>26</v>
      </c>
      <c r="B25" s="1">
        <v>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7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>
      <c r="A26" s="2" t="s">
        <v>27</v>
      </c>
      <c r="B26" s="1">
        <v>7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7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>
      <c r="A27" s="2" t="s">
        <v>28</v>
      </c>
      <c r="B27" s="1">
        <v>38.25</v>
      </c>
      <c r="C27" s="1">
        <v>0</v>
      </c>
      <c r="D27" s="1">
        <v>0</v>
      </c>
      <c r="E27" s="1">
        <v>0</v>
      </c>
      <c r="F27" s="1">
        <v>-2.25</v>
      </c>
      <c r="G27" s="1">
        <v>0</v>
      </c>
      <c r="H27" s="1">
        <v>36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>
      <c r="A28" s="2" t="s">
        <v>29</v>
      </c>
      <c r="B28" s="1">
        <v>113.25</v>
      </c>
      <c r="C28" s="1">
        <v>0</v>
      </c>
      <c r="D28" s="1">
        <v>0</v>
      </c>
      <c r="E28" s="1">
        <v>0</v>
      </c>
      <c r="F28" s="1">
        <v>-2.5</v>
      </c>
      <c r="G28" s="1">
        <v>0</v>
      </c>
      <c r="H28" s="1">
        <v>110.75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>
      <c r="A29" s="2" t="s">
        <v>30</v>
      </c>
      <c r="B29" s="1">
        <v>23.5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23.5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>
      <c r="A30" s="2" t="s">
        <v>31</v>
      </c>
      <c r="B30" s="1">
        <v>91.5</v>
      </c>
      <c r="C30" s="1">
        <v>0</v>
      </c>
      <c r="D30" s="1">
        <v>0</v>
      </c>
      <c r="E30" s="1">
        <v>0</v>
      </c>
      <c r="F30" s="1">
        <v>-3</v>
      </c>
      <c r="G30" s="1">
        <v>0</v>
      </c>
      <c r="H30" s="1">
        <v>88.5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>
      <c r="A31" s="2" t="s">
        <v>32</v>
      </c>
      <c r="B31" s="1">
        <v>0.5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0.5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>
      <c r="A32" s="2" t="s">
        <v>33</v>
      </c>
      <c r="B32" s="1">
        <v>171</v>
      </c>
      <c r="C32" s="1">
        <v>0</v>
      </c>
      <c r="D32" s="1">
        <v>0</v>
      </c>
      <c r="E32" s="1">
        <v>0</v>
      </c>
      <c r="F32" s="1">
        <v>-68.5</v>
      </c>
      <c r="G32" s="1">
        <v>0</v>
      </c>
      <c r="H32" s="1">
        <v>102.5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>
      <c r="A33" s="2" t="s">
        <v>34</v>
      </c>
      <c r="B33" s="1">
        <v>6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6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>
      <c r="A34" s="2" t="s">
        <v>35</v>
      </c>
      <c r="B34" s="1">
        <v>69</v>
      </c>
      <c r="C34" s="1">
        <v>0</v>
      </c>
      <c r="D34" s="1">
        <v>0</v>
      </c>
      <c r="E34" s="1">
        <v>0</v>
      </c>
      <c r="F34" s="1">
        <v>-33</v>
      </c>
      <c r="G34" s="1">
        <v>0</v>
      </c>
      <c r="H34" s="1">
        <v>36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>
      <c r="A35" s="2" t="s">
        <v>36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1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>
      <c r="A36" s="2" t="s">
        <v>37</v>
      </c>
      <c r="B36" s="1">
        <v>5</v>
      </c>
      <c r="C36" s="1">
        <v>18</v>
      </c>
      <c r="D36" s="1">
        <v>0</v>
      </c>
      <c r="E36" s="1">
        <v>0</v>
      </c>
      <c r="F36" s="1">
        <v>0</v>
      </c>
      <c r="G36" s="1">
        <v>0</v>
      </c>
      <c r="H36" s="1">
        <v>23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>
      <c r="A37" s="2" t="s">
        <v>38</v>
      </c>
      <c r="B37" s="1">
        <v>109</v>
      </c>
      <c r="C37" s="1">
        <v>0</v>
      </c>
      <c r="D37" s="1">
        <v>0</v>
      </c>
      <c r="E37" s="1">
        <v>0</v>
      </c>
      <c r="F37" s="1">
        <v>-15</v>
      </c>
      <c r="G37" s="1">
        <v>0</v>
      </c>
      <c r="H37" s="1">
        <v>94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>
      <c r="A38" s="2" t="s">
        <v>39</v>
      </c>
      <c r="B38" s="1">
        <v>216</v>
      </c>
      <c r="C38" s="1">
        <v>0</v>
      </c>
      <c r="D38" s="1">
        <v>0</v>
      </c>
      <c r="E38" s="1">
        <v>0</v>
      </c>
      <c r="F38" s="1">
        <v>-24</v>
      </c>
      <c r="G38" s="1">
        <v>0</v>
      </c>
      <c r="H38" s="1">
        <v>192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>
      <c r="A39" s="2" t="s">
        <v>40</v>
      </c>
      <c r="B39" s="1">
        <v>-165</v>
      </c>
      <c r="C39" s="1">
        <v>400</v>
      </c>
      <c r="D39" s="1">
        <v>0</v>
      </c>
      <c r="E39" s="1">
        <v>0</v>
      </c>
      <c r="F39" s="1">
        <v>-83</v>
      </c>
      <c r="G39" s="1">
        <v>0</v>
      </c>
      <c r="H39" s="1">
        <v>152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>
      <c r="A40" s="2" t="s">
        <v>41</v>
      </c>
      <c r="B40" s="1">
        <v>-154</v>
      </c>
      <c r="C40" s="1">
        <v>400</v>
      </c>
      <c r="D40" s="1">
        <v>0</v>
      </c>
      <c r="E40" s="1">
        <v>0</v>
      </c>
      <c r="F40" s="1">
        <v>-150</v>
      </c>
      <c r="G40" s="1">
        <v>0</v>
      </c>
      <c r="H40" s="1">
        <v>96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>
      <c r="A41" s="2" t="s">
        <v>42</v>
      </c>
      <c r="B41" s="1">
        <v>-6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-6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>
      <c r="A42" s="2" t="s">
        <v>43</v>
      </c>
      <c r="B42" s="1">
        <v>-179</v>
      </c>
      <c r="C42" s="1">
        <v>0</v>
      </c>
      <c r="D42" s="1">
        <v>0</v>
      </c>
      <c r="E42" s="1">
        <v>0</v>
      </c>
      <c r="F42" s="1">
        <v>-65</v>
      </c>
      <c r="G42" s="1">
        <v>0</v>
      </c>
      <c r="H42" s="1">
        <v>-244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>
      <c r="A43" s="2" t="s">
        <v>44</v>
      </c>
      <c r="B43" s="1">
        <v>242.5</v>
      </c>
      <c r="C43" s="1">
        <v>0</v>
      </c>
      <c r="D43" s="1">
        <v>0</v>
      </c>
      <c r="E43" s="1">
        <v>0</v>
      </c>
      <c r="F43" s="1">
        <v>-4</v>
      </c>
      <c r="G43" s="1">
        <v>0</v>
      </c>
      <c r="H43" s="1">
        <v>238.5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>
      <c r="A44" s="2" t="s">
        <v>45</v>
      </c>
      <c r="B44" s="1">
        <v>323</v>
      </c>
      <c r="C44" s="1">
        <v>0</v>
      </c>
      <c r="D44" s="1">
        <v>0</v>
      </c>
      <c r="E44" s="1">
        <v>0</v>
      </c>
      <c r="F44" s="1">
        <v>-20</v>
      </c>
      <c r="G44" s="1">
        <v>0</v>
      </c>
      <c r="H44" s="1">
        <v>303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>
      <c r="A45" s="2" t="s">
        <v>46</v>
      </c>
      <c r="B45" s="1">
        <v>38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38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>
      <c r="A46" s="2" t="s">
        <v>47</v>
      </c>
      <c r="B46" s="1">
        <v>4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4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>
      <c r="A47" s="2" t="s">
        <v>48</v>
      </c>
      <c r="B47" s="1">
        <v>340</v>
      </c>
      <c r="C47" s="1">
        <v>622</v>
      </c>
      <c r="D47" s="1">
        <v>0</v>
      </c>
      <c r="E47" s="1">
        <v>0</v>
      </c>
      <c r="F47" s="1">
        <v>-629</v>
      </c>
      <c r="G47" s="1">
        <v>0</v>
      </c>
      <c r="H47" s="1">
        <v>333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>
      <c r="A48" s="2" t="s">
        <v>49</v>
      </c>
      <c r="B48" s="1">
        <v>18</v>
      </c>
      <c r="C48" s="1">
        <v>0</v>
      </c>
      <c r="D48" s="1">
        <v>0</v>
      </c>
      <c r="E48" s="1">
        <v>0</v>
      </c>
      <c r="F48" s="1">
        <v>-11</v>
      </c>
      <c r="G48" s="1">
        <v>0</v>
      </c>
      <c r="H48" s="1">
        <v>7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>
      <c r="A49" s="2" t="s">
        <v>50</v>
      </c>
      <c r="B49" s="1">
        <v>759</v>
      </c>
      <c r="C49" s="1">
        <v>0</v>
      </c>
      <c r="D49" s="1">
        <v>0</v>
      </c>
      <c r="E49" s="1">
        <v>0</v>
      </c>
      <c r="F49" s="1">
        <v>-192</v>
      </c>
      <c r="G49" s="1">
        <v>0</v>
      </c>
      <c r="H49" s="1">
        <v>567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>
      <c r="A50" s="2" t="s">
        <v>51</v>
      </c>
      <c r="B50" s="1">
        <v>0</v>
      </c>
      <c r="C50" s="1">
        <v>101</v>
      </c>
      <c r="D50" s="1">
        <v>0</v>
      </c>
      <c r="E50" s="1">
        <v>0</v>
      </c>
      <c r="F50" s="1">
        <v>-22</v>
      </c>
      <c r="G50" s="1">
        <v>0</v>
      </c>
      <c r="H50" s="1">
        <v>79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>
      <c r="A51" s="2" t="s">
        <v>52</v>
      </c>
      <c r="B51" s="1">
        <v>9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9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>
      <c r="A52" s="2" t="s">
        <v>53</v>
      </c>
      <c r="B52" s="1">
        <v>24</v>
      </c>
      <c r="C52" s="1">
        <v>0</v>
      </c>
      <c r="D52" s="1">
        <v>0</v>
      </c>
      <c r="E52" s="1">
        <v>0</v>
      </c>
      <c r="F52" s="1">
        <v>-1</v>
      </c>
      <c r="G52" s="1">
        <v>0</v>
      </c>
      <c r="H52" s="1">
        <v>23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>
      <c r="A53" s="2" t="s">
        <v>54</v>
      </c>
      <c r="B53" s="1">
        <v>59</v>
      </c>
      <c r="C53" s="1">
        <v>0</v>
      </c>
      <c r="D53" s="1">
        <v>0</v>
      </c>
      <c r="E53" s="1">
        <v>0</v>
      </c>
      <c r="F53" s="1">
        <v>-30</v>
      </c>
      <c r="G53" s="1">
        <v>0</v>
      </c>
      <c r="H53" s="1">
        <v>29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>
      <c r="A54" s="2" t="s">
        <v>55</v>
      </c>
      <c r="B54" s="1">
        <v>0.25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0.25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>
      <c r="A55" s="2" t="s">
        <v>56</v>
      </c>
      <c r="B55" s="1">
        <v>29.25</v>
      </c>
      <c r="C55" s="1">
        <v>0</v>
      </c>
      <c r="D55" s="1">
        <v>0</v>
      </c>
      <c r="E55" s="1">
        <v>0</v>
      </c>
      <c r="F55" s="1">
        <v>-1</v>
      </c>
      <c r="G55" s="1">
        <v>0</v>
      </c>
      <c r="H55" s="1">
        <v>28.25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>
      <c r="A56" s="2" t="s">
        <v>57</v>
      </c>
      <c r="B56" s="1">
        <v>388</v>
      </c>
      <c r="C56" s="1">
        <v>0</v>
      </c>
      <c r="D56" s="1">
        <v>0</v>
      </c>
      <c r="E56" s="1">
        <v>0</v>
      </c>
      <c r="F56" s="1">
        <v>-35</v>
      </c>
      <c r="G56" s="1">
        <v>0</v>
      </c>
      <c r="H56" s="1">
        <v>353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>
      <c r="A57" s="2" t="s">
        <v>58</v>
      </c>
      <c r="B57" s="1">
        <v>399</v>
      </c>
      <c r="C57" s="1">
        <v>0</v>
      </c>
      <c r="D57" s="1">
        <v>0</v>
      </c>
      <c r="E57" s="1">
        <v>0</v>
      </c>
      <c r="F57" s="1">
        <v>-14</v>
      </c>
      <c r="G57" s="1">
        <v>0</v>
      </c>
      <c r="H57" s="1">
        <v>385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>
      <c r="A58" s="2" t="s">
        <v>59</v>
      </c>
      <c r="B58" s="1">
        <v>31</v>
      </c>
      <c r="C58" s="1">
        <v>0</v>
      </c>
      <c r="D58" s="1">
        <v>0</v>
      </c>
      <c r="E58" s="1">
        <v>0</v>
      </c>
      <c r="F58" s="1">
        <v>-2</v>
      </c>
      <c r="G58" s="1">
        <v>0</v>
      </c>
      <c r="H58" s="1">
        <v>29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>
      <c r="A59" s="2" t="s">
        <v>60</v>
      </c>
      <c r="B59" s="1">
        <v>30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30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>
      <c r="A60" s="2" t="s">
        <v>61</v>
      </c>
      <c r="B60" s="1">
        <v>1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1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>
      <c r="A61" s="2" t="s">
        <v>62</v>
      </c>
      <c r="B61" s="1">
        <v>81</v>
      </c>
      <c r="C61" s="1">
        <v>0</v>
      </c>
      <c r="D61" s="1">
        <v>0</v>
      </c>
      <c r="E61" s="1">
        <v>0</v>
      </c>
      <c r="F61" s="1">
        <v>-1</v>
      </c>
      <c r="G61" s="1">
        <v>0</v>
      </c>
      <c r="H61" s="1">
        <v>80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>
      <c r="A62" s="2" t="s">
        <v>63</v>
      </c>
      <c r="B62" s="1">
        <v>5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5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>
      <c r="A63" s="2" t="s">
        <v>64</v>
      </c>
      <c r="B63" s="1">
        <v>1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1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>
      <c r="A64" s="2" t="s">
        <v>65</v>
      </c>
      <c r="B64" s="1">
        <v>1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1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>
      <c r="A65" s="2" t="s">
        <v>66</v>
      </c>
      <c r="B65" s="1">
        <v>1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1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>
      <c r="A66" s="2" t="s">
        <v>67</v>
      </c>
      <c r="B66" s="1">
        <v>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2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>
      <c r="A67" s="2" t="s">
        <v>68</v>
      </c>
      <c r="B67" s="1">
        <v>1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1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>
      <c r="A68" s="2" t="s">
        <v>69</v>
      </c>
      <c r="B68" s="1">
        <v>266</v>
      </c>
      <c r="C68" s="1">
        <v>0</v>
      </c>
      <c r="D68" s="1">
        <v>0</v>
      </c>
      <c r="E68" s="1">
        <v>0</v>
      </c>
      <c r="F68" s="1">
        <v>-30</v>
      </c>
      <c r="G68" s="1">
        <v>0</v>
      </c>
      <c r="H68" s="1">
        <v>236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>
      <c r="A69" s="2" t="s">
        <v>70</v>
      </c>
      <c r="B69" s="1">
        <v>142</v>
      </c>
      <c r="C69" s="1">
        <v>0</v>
      </c>
      <c r="D69" s="1">
        <v>0</v>
      </c>
      <c r="E69" s="1">
        <v>0</v>
      </c>
      <c r="F69" s="1">
        <v>-55</v>
      </c>
      <c r="G69" s="1">
        <v>0</v>
      </c>
      <c r="H69" s="1">
        <v>87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>
      <c r="A70" s="2" t="s">
        <v>71</v>
      </c>
      <c r="B70" s="1">
        <v>830</v>
      </c>
      <c r="C70" s="1">
        <v>0</v>
      </c>
      <c r="D70" s="1">
        <v>0</v>
      </c>
      <c r="E70" s="1">
        <v>0</v>
      </c>
      <c r="F70" s="1">
        <v>-46</v>
      </c>
      <c r="G70" s="1">
        <v>0</v>
      </c>
      <c r="H70" s="1">
        <v>784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>
      <c r="A71" s="2" t="s">
        <v>72</v>
      </c>
      <c r="B71" s="1">
        <v>23</v>
      </c>
      <c r="C71" s="1">
        <v>0</v>
      </c>
      <c r="D71" s="1">
        <v>0</v>
      </c>
      <c r="E71" s="1">
        <v>0</v>
      </c>
      <c r="F71" s="1">
        <v>-4</v>
      </c>
      <c r="G71" s="1">
        <v>0</v>
      </c>
      <c r="H71" s="1">
        <v>19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>
      <c r="A72" s="2" t="s">
        <v>73</v>
      </c>
      <c r="B72" s="1">
        <v>1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1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>
      <c r="A73" s="2" t="s">
        <v>74</v>
      </c>
      <c r="B73" s="1">
        <v>5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5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>
      <c r="A74" s="2" t="s">
        <v>75</v>
      </c>
      <c r="B74" s="1">
        <v>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2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>
      <c r="A75" s="2" t="s">
        <v>76</v>
      </c>
      <c r="B75" s="1">
        <v>67</v>
      </c>
      <c r="C75" s="1">
        <v>0</v>
      </c>
      <c r="D75" s="1">
        <v>0</v>
      </c>
      <c r="E75" s="1">
        <v>0</v>
      </c>
      <c r="F75" s="1">
        <v>-12</v>
      </c>
      <c r="G75" s="1">
        <v>0</v>
      </c>
      <c r="H75" s="1">
        <v>55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>
      <c r="A76" s="2" t="s">
        <v>77</v>
      </c>
      <c r="B76" s="1">
        <v>24.5</v>
      </c>
      <c r="C76" s="1">
        <v>0</v>
      </c>
      <c r="D76" s="1">
        <v>0</v>
      </c>
      <c r="E76" s="1">
        <v>0</v>
      </c>
      <c r="F76" s="1">
        <v>-1</v>
      </c>
      <c r="G76" s="1">
        <v>0</v>
      </c>
      <c r="H76" s="1">
        <v>23.5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>
      <c r="A77" s="2" t="s">
        <v>78</v>
      </c>
      <c r="B77" s="1">
        <v>38</v>
      </c>
      <c r="C77" s="1">
        <v>0</v>
      </c>
      <c r="D77" s="1">
        <v>0</v>
      </c>
      <c r="E77" s="1">
        <v>0</v>
      </c>
      <c r="F77" s="1">
        <v>-11</v>
      </c>
      <c r="G77" s="1">
        <v>0</v>
      </c>
      <c r="H77" s="1">
        <v>27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>
      <c r="A78" s="2" t="s">
        <v>79</v>
      </c>
      <c r="B78" s="1">
        <v>13</v>
      </c>
      <c r="C78" s="1">
        <v>0</v>
      </c>
      <c r="D78" s="1">
        <v>0</v>
      </c>
      <c r="E78" s="1">
        <v>0</v>
      </c>
      <c r="F78" s="1">
        <v>-1</v>
      </c>
      <c r="G78" s="1">
        <v>0</v>
      </c>
      <c r="H78" s="1">
        <v>12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>
      <c r="A79" s="2" t="s">
        <v>81</v>
      </c>
      <c r="B79" s="1">
        <v>97.5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97.5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>
      <c r="A80" s="2" t="s">
        <v>82</v>
      </c>
      <c r="B80" s="1">
        <v>154.75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154.75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>
      <c r="A81" s="2" t="s">
        <v>83</v>
      </c>
      <c r="B81" s="1">
        <v>5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5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>
      <c r="A82" s="2" t="s">
        <v>84</v>
      </c>
      <c r="B82" s="1">
        <v>9.75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9.75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>
      <c r="A83" s="2" t="s">
        <v>85</v>
      </c>
      <c r="B83" s="1">
        <v>289</v>
      </c>
      <c r="C83" s="1">
        <v>0</v>
      </c>
      <c r="D83" s="1">
        <v>0</v>
      </c>
      <c r="E83" s="1">
        <v>0</v>
      </c>
      <c r="F83" s="1">
        <v>-24.75</v>
      </c>
      <c r="G83" s="1">
        <v>0</v>
      </c>
      <c r="H83" s="1">
        <v>264.25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>
      <c r="A84" s="2" t="s">
        <v>86</v>
      </c>
      <c r="B84" s="1">
        <v>6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6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>
      <c r="A85" s="2" t="s">
        <v>87</v>
      </c>
      <c r="B85" s="1">
        <v>25</v>
      </c>
      <c r="C85" s="1">
        <v>0</v>
      </c>
      <c r="D85" s="1">
        <v>0</v>
      </c>
      <c r="E85" s="1">
        <v>0</v>
      </c>
      <c r="F85" s="1">
        <v>-1</v>
      </c>
      <c r="G85" s="1">
        <v>0</v>
      </c>
      <c r="H85" s="1">
        <v>24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>
      <c r="A86" s="2" t="s">
        <v>88</v>
      </c>
      <c r="B86" s="1">
        <v>44</v>
      </c>
      <c r="C86" s="1">
        <v>0</v>
      </c>
      <c r="D86" s="1">
        <v>0</v>
      </c>
      <c r="E86" s="1">
        <v>0</v>
      </c>
      <c r="F86" s="1">
        <v>-6</v>
      </c>
      <c r="G86" s="1">
        <v>0</v>
      </c>
      <c r="H86" s="1">
        <v>38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>
      <c r="A87" s="2" t="s">
        <v>89</v>
      </c>
      <c r="B87" s="1">
        <v>1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1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>
      <c r="A88" s="2" t="s">
        <v>90</v>
      </c>
      <c r="B88" s="1">
        <v>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2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>
      <c r="A89" s="2" t="s">
        <v>91</v>
      </c>
      <c r="B89" s="1">
        <v>112</v>
      </c>
      <c r="C89" s="1">
        <v>1</v>
      </c>
      <c r="D89" s="1">
        <v>0</v>
      </c>
      <c r="E89" s="1">
        <v>0</v>
      </c>
      <c r="F89" s="1">
        <v>-28</v>
      </c>
      <c r="G89" s="1">
        <v>0</v>
      </c>
      <c r="H89" s="1">
        <v>85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>
      <c r="A90" s="2" t="s">
        <v>92</v>
      </c>
      <c r="B90" s="1">
        <v>1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1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>
      <c r="A91" s="2" t="s">
        <v>93</v>
      </c>
      <c r="B91" s="1">
        <v>54</v>
      </c>
      <c r="C91" s="1">
        <v>0</v>
      </c>
      <c r="D91" s="1">
        <v>0</v>
      </c>
      <c r="E91" s="1">
        <v>0</v>
      </c>
      <c r="F91" s="1">
        <v>-7</v>
      </c>
      <c r="G91" s="1">
        <v>0</v>
      </c>
      <c r="H91" s="1">
        <v>47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>
      <c r="A92" s="2" t="s">
        <v>94</v>
      </c>
      <c r="B92" s="1">
        <v>1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1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>
      <c r="A93" s="2" t="s">
        <v>95</v>
      </c>
      <c r="B93" s="1">
        <v>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2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>
      <c r="A94" s="2" t="s">
        <v>96</v>
      </c>
      <c r="B94" s="1">
        <v>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2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>
      <c r="A95" s="2" t="s">
        <v>97</v>
      </c>
      <c r="B95" s="1">
        <v>34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34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>
      <c r="A96" s="2" t="s">
        <v>98</v>
      </c>
      <c r="B96" s="1">
        <v>1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1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>
      <c r="A97" s="2" t="s">
        <v>99</v>
      </c>
      <c r="B97" s="1">
        <v>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3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>
      <c r="A98" s="2" t="s">
        <v>100</v>
      </c>
      <c r="B98" s="1">
        <v>6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6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>
      <c r="A99" s="2" t="s">
        <v>101</v>
      </c>
      <c r="B99" s="1">
        <v>31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31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>
      <c r="A100" s="2" t="s">
        <v>102</v>
      </c>
      <c r="B100" s="1">
        <v>3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3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>
      <c r="A101" s="2" t="s">
        <v>103</v>
      </c>
      <c r="B101" s="1">
        <v>3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3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>
      <c r="A102" s="2" t="s">
        <v>104</v>
      </c>
      <c r="B102" s="1">
        <v>256</v>
      </c>
      <c r="C102" s="1">
        <v>0</v>
      </c>
      <c r="D102" s="1">
        <v>0</v>
      </c>
      <c r="E102" s="1">
        <v>0</v>
      </c>
      <c r="F102" s="1">
        <v>-6</v>
      </c>
      <c r="G102" s="1">
        <v>0</v>
      </c>
      <c r="H102" s="1">
        <v>250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>
      <c r="A103" s="2" t="s">
        <v>105</v>
      </c>
      <c r="B103" s="1">
        <v>1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1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>
      <c r="A104" s="2" t="s">
        <v>106</v>
      </c>
      <c r="B104" s="1">
        <v>7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7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>
      <c r="A105" s="2" t="s">
        <v>107</v>
      </c>
      <c r="B105" s="1">
        <v>20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20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>
      <c r="A106" s="2" t="s">
        <v>108</v>
      </c>
      <c r="B106" s="1">
        <v>1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1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>
      <c r="A107" s="2" t="s">
        <v>109</v>
      </c>
      <c r="B107" s="1">
        <v>6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6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>
      <c r="A108" s="2" t="s">
        <v>110</v>
      </c>
      <c r="B108" s="1">
        <v>6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6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>
      <c r="A109" s="2" t="s">
        <v>111</v>
      </c>
      <c r="B109" s="1">
        <v>38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38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>
      <c r="A110" s="2" t="s">
        <v>112</v>
      </c>
      <c r="B110" s="1">
        <v>20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20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>
      <c r="A111" s="2" t="s">
        <v>113</v>
      </c>
      <c r="B111" s="1">
        <v>27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27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>
      <c r="A112" s="2" t="s">
        <v>114</v>
      </c>
      <c r="B112" s="1">
        <v>28</v>
      </c>
      <c r="C112" s="1">
        <v>0</v>
      </c>
      <c r="D112" s="1">
        <v>0</v>
      </c>
      <c r="E112" s="1">
        <v>0</v>
      </c>
      <c r="F112" s="1">
        <v>-10</v>
      </c>
      <c r="G112" s="1">
        <v>0</v>
      </c>
      <c r="H112" s="1">
        <v>18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>
      <c r="A113" s="2" t="s">
        <v>115</v>
      </c>
      <c r="B113" s="1">
        <v>170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170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>
      <c r="A114" s="2" t="s">
        <v>116</v>
      </c>
      <c r="B114" s="1">
        <v>1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1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>
      <c r="A115" s="2" t="s">
        <v>117</v>
      </c>
      <c r="B115" s="1">
        <v>10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10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>
      <c r="A116" s="2" t="s">
        <v>118</v>
      </c>
      <c r="B116" s="1">
        <v>1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1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>
      <c r="A117" s="2" t="s">
        <v>119</v>
      </c>
      <c r="B117" s="1">
        <v>7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7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>
      <c r="A118" s="2" t="s">
        <v>120</v>
      </c>
      <c r="B118" s="1">
        <v>1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1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>
      <c r="A119" s="2" t="s">
        <v>121</v>
      </c>
      <c r="B119" s="1">
        <v>19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19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>
      <c r="A120" s="2" t="s">
        <v>122</v>
      </c>
      <c r="B120" s="1">
        <v>41</v>
      </c>
      <c r="C120" s="1">
        <v>0</v>
      </c>
      <c r="D120" s="1">
        <v>0</v>
      </c>
      <c r="E120" s="1">
        <v>0</v>
      </c>
      <c r="F120" s="1">
        <v>-20</v>
      </c>
      <c r="G120" s="1">
        <v>0</v>
      </c>
      <c r="H120" s="1">
        <v>21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>
      <c r="A121" s="2" t="s">
        <v>123</v>
      </c>
      <c r="B121" s="1">
        <v>159</v>
      </c>
      <c r="C121" s="1">
        <v>0</v>
      </c>
      <c r="D121" s="1">
        <v>0</v>
      </c>
      <c r="E121" s="1">
        <v>0</v>
      </c>
      <c r="F121" s="1">
        <v>-24</v>
      </c>
      <c r="G121" s="1">
        <v>0</v>
      </c>
      <c r="H121" s="1">
        <v>135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>
      <c r="A122" s="2" t="s">
        <v>124</v>
      </c>
      <c r="B122" s="1">
        <v>140</v>
      </c>
      <c r="C122" s="1">
        <v>0</v>
      </c>
      <c r="D122" s="1">
        <v>0</v>
      </c>
      <c r="E122" s="1">
        <v>0</v>
      </c>
      <c r="F122" s="1">
        <v>-31</v>
      </c>
      <c r="G122" s="1">
        <v>0</v>
      </c>
      <c r="H122" s="1">
        <v>109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>
      <c r="A123" s="2" t="s">
        <v>125</v>
      </c>
      <c r="B123" s="1">
        <v>448</v>
      </c>
      <c r="C123" s="1">
        <v>0</v>
      </c>
      <c r="D123" s="1">
        <v>0</v>
      </c>
      <c r="E123" s="1">
        <v>0</v>
      </c>
      <c r="F123" s="1">
        <v>-90</v>
      </c>
      <c r="G123" s="1">
        <v>0</v>
      </c>
      <c r="H123" s="1">
        <v>358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>
      <c r="A124" s="2" t="s">
        <v>126</v>
      </c>
      <c r="B124" s="1">
        <v>150</v>
      </c>
      <c r="C124" s="1">
        <v>300</v>
      </c>
      <c r="D124" s="1">
        <v>0</v>
      </c>
      <c r="E124" s="1">
        <v>0</v>
      </c>
      <c r="F124" s="1">
        <v>-50</v>
      </c>
      <c r="G124" s="1">
        <v>0</v>
      </c>
      <c r="H124" s="1">
        <v>400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>
      <c r="A125" s="2" t="s">
        <v>127</v>
      </c>
      <c r="B125" s="1">
        <v>3</v>
      </c>
      <c r="C125" s="1">
        <v>0</v>
      </c>
      <c r="D125" s="1">
        <v>0</v>
      </c>
      <c r="E125" s="1">
        <v>0</v>
      </c>
      <c r="F125" s="1">
        <v>-102</v>
      </c>
      <c r="G125" s="1">
        <v>0</v>
      </c>
      <c r="H125" s="1">
        <v>-99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>
      <c r="A126" s="2" t="s">
        <v>128</v>
      </c>
      <c r="B126" s="1">
        <v>16</v>
      </c>
      <c r="C126" s="1">
        <v>0</v>
      </c>
      <c r="D126" s="1">
        <v>0</v>
      </c>
      <c r="E126" s="1">
        <v>0</v>
      </c>
      <c r="F126" s="1">
        <v>-3</v>
      </c>
      <c r="G126" s="1">
        <v>0</v>
      </c>
      <c r="H126" s="1">
        <v>13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>
      <c r="A127" s="2" t="s">
        <v>129</v>
      </c>
      <c r="B127" s="1">
        <v>278.5</v>
      </c>
      <c r="C127" s="1">
        <v>0</v>
      </c>
      <c r="D127" s="1">
        <v>0</v>
      </c>
      <c r="E127" s="1">
        <v>0</v>
      </c>
      <c r="F127" s="1">
        <v>-26</v>
      </c>
      <c r="G127" s="1">
        <v>0</v>
      </c>
      <c r="H127" s="1">
        <v>252.5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>
      <c r="A128" s="2" t="s">
        <v>130</v>
      </c>
      <c r="B128" s="1">
        <v>560.25</v>
      </c>
      <c r="C128" s="1">
        <v>0</v>
      </c>
      <c r="D128" s="1">
        <v>0</v>
      </c>
      <c r="E128" s="1">
        <v>-8</v>
      </c>
      <c r="F128" s="1">
        <v>-69.5</v>
      </c>
      <c r="G128" s="1">
        <v>0</v>
      </c>
      <c r="H128" s="1">
        <v>482.75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>
      <c r="A129" s="2" t="s">
        <v>131</v>
      </c>
      <c r="B129" s="1">
        <v>102</v>
      </c>
      <c r="C129" s="1">
        <v>0</v>
      </c>
      <c r="D129" s="1">
        <v>0</v>
      </c>
      <c r="E129" s="1">
        <v>0</v>
      </c>
      <c r="F129" s="1">
        <v>-12</v>
      </c>
      <c r="G129" s="1">
        <v>0</v>
      </c>
      <c r="H129" s="1">
        <v>90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>
      <c r="A130" s="2" t="s">
        <v>132</v>
      </c>
      <c r="B130" s="1">
        <v>81</v>
      </c>
      <c r="C130" s="1">
        <v>0</v>
      </c>
      <c r="D130" s="1">
        <v>0</v>
      </c>
      <c r="E130" s="1">
        <v>0</v>
      </c>
      <c r="F130" s="1">
        <v>-13</v>
      </c>
      <c r="G130" s="1">
        <v>0</v>
      </c>
      <c r="H130" s="1">
        <v>68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>
      <c r="A131" s="2" t="s">
        <v>133</v>
      </c>
      <c r="B131" s="1">
        <v>94</v>
      </c>
      <c r="C131" s="1">
        <v>0</v>
      </c>
      <c r="D131" s="1">
        <v>0</v>
      </c>
      <c r="E131" s="1">
        <v>0</v>
      </c>
      <c r="F131" s="1">
        <v>-12</v>
      </c>
      <c r="G131" s="1">
        <v>0</v>
      </c>
      <c r="H131" s="1">
        <v>82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>
      <c r="A132" s="2" t="s">
        <v>134</v>
      </c>
      <c r="B132" s="1">
        <v>8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8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>
      <c r="A133" s="2" t="s">
        <v>135</v>
      </c>
      <c r="B133" s="1">
        <v>11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11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>
      <c r="A134" s="2" t="s">
        <v>136</v>
      </c>
      <c r="B134" s="1">
        <v>18</v>
      </c>
      <c r="C134" s="1">
        <v>0</v>
      </c>
      <c r="D134" s="1">
        <v>0</v>
      </c>
      <c r="E134" s="1">
        <v>0</v>
      </c>
      <c r="F134" s="1">
        <v>-1</v>
      </c>
      <c r="G134" s="1">
        <v>0</v>
      </c>
      <c r="H134" s="1">
        <v>17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>
      <c r="A135" s="2" t="s">
        <v>137</v>
      </c>
      <c r="B135" s="1">
        <v>15</v>
      </c>
      <c r="C135" s="1">
        <v>120</v>
      </c>
      <c r="D135" s="1">
        <v>0</v>
      </c>
      <c r="E135" s="1">
        <v>0</v>
      </c>
      <c r="F135" s="1">
        <v>-73</v>
      </c>
      <c r="G135" s="1">
        <v>0</v>
      </c>
      <c r="H135" s="1">
        <v>62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>
      <c r="A136" s="2" t="s">
        <v>138</v>
      </c>
      <c r="B136" s="1">
        <v>1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1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>
      <c r="A137" s="2" t="s">
        <v>139</v>
      </c>
      <c r="B137" s="1">
        <v>1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1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>
      <c r="A138" s="2" t="s">
        <v>140</v>
      </c>
      <c r="B138" s="1">
        <v>358</v>
      </c>
      <c r="C138" s="1">
        <v>0</v>
      </c>
      <c r="D138" s="1">
        <v>0</v>
      </c>
      <c r="E138" s="1">
        <v>0</v>
      </c>
      <c r="F138" s="1">
        <v>-25</v>
      </c>
      <c r="G138" s="1">
        <v>0</v>
      </c>
      <c r="H138" s="1">
        <v>333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>
      <c r="A139" s="2" t="s">
        <v>141</v>
      </c>
      <c r="B139" s="1">
        <v>2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2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>
      <c r="A140" s="2" t="s">
        <v>142</v>
      </c>
      <c r="B140" s="1">
        <v>1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1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>
      <c r="A141" s="2" t="s">
        <v>143</v>
      </c>
      <c r="B141" s="1">
        <v>1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1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>
      <c r="A142" s="2" t="s">
        <v>144</v>
      </c>
      <c r="B142" s="1">
        <v>1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1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>
      <c r="A143" s="2" t="s">
        <v>145</v>
      </c>
      <c r="B143" s="1">
        <v>-1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-1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>
      <c r="A144" s="2" t="s">
        <v>146</v>
      </c>
      <c r="B144" s="1">
        <v>16</v>
      </c>
      <c r="C144" s="1">
        <v>0</v>
      </c>
      <c r="D144" s="1">
        <v>0</v>
      </c>
      <c r="E144" s="1">
        <v>0</v>
      </c>
      <c r="F144" s="1">
        <v>-1</v>
      </c>
      <c r="G144" s="1">
        <v>0</v>
      </c>
      <c r="H144" s="1">
        <v>15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>
      <c r="A145" s="2" t="s">
        <v>147</v>
      </c>
      <c r="B145" s="1">
        <v>1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1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>
      <c r="A146" s="2" t="s">
        <v>148</v>
      </c>
      <c r="B146" s="1">
        <v>25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25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>
      <c r="A147" s="2" t="s">
        <v>149</v>
      </c>
      <c r="B147" s="1">
        <v>1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1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>
      <c r="A148" s="2" t="s">
        <v>150</v>
      </c>
      <c r="B148" s="1">
        <v>4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4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>
      <c r="A149" s="2" t="s">
        <v>151</v>
      </c>
      <c r="B149" s="1">
        <v>17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17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>
      <c r="A150" s="2" t="s">
        <v>152</v>
      </c>
      <c r="B150" s="1">
        <v>81</v>
      </c>
      <c r="C150" s="1">
        <v>0</v>
      </c>
      <c r="D150" s="1">
        <v>0</v>
      </c>
      <c r="E150" s="1">
        <v>0</v>
      </c>
      <c r="F150" s="1">
        <v>-12</v>
      </c>
      <c r="G150" s="1">
        <v>0</v>
      </c>
      <c r="H150" s="1">
        <v>69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>
      <c r="A151" s="2" t="s">
        <v>153</v>
      </c>
      <c r="B151" s="1">
        <v>4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4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>
      <c r="A152" s="2" t="s">
        <v>154</v>
      </c>
      <c r="B152" s="1">
        <v>-14</v>
      </c>
      <c r="C152" s="1">
        <v>28</v>
      </c>
      <c r="D152" s="1">
        <v>0</v>
      </c>
      <c r="E152" s="1">
        <v>0</v>
      </c>
      <c r="F152" s="1">
        <v>-2</v>
      </c>
      <c r="G152" s="1">
        <v>0</v>
      </c>
      <c r="H152" s="1">
        <v>12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>
      <c r="A153" s="2" t="s">
        <v>155</v>
      </c>
      <c r="B153" s="1">
        <v>16</v>
      </c>
      <c r="C153" s="1">
        <v>0</v>
      </c>
      <c r="D153" s="1">
        <v>0</v>
      </c>
      <c r="E153" s="1">
        <v>0</v>
      </c>
      <c r="F153" s="1">
        <v>-12</v>
      </c>
      <c r="G153" s="1">
        <v>0</v>
      </c>
      <c r="H153" s="1">
        <v>4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>
      <c r="A154" s="2" t="s">
        <v>156</v>
      </c>
      <c r="B154" s="1">
        <v>2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2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>
      <c r="A155" s="2" t="s">
        <v>157</v>
      </c>
      <c r="B155" s="1">
        <v>2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2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>
      <c r="A156" s="2" t="s">
        <v>158</v>
      </c>
      <c r="B156" s="1">
        <v>12</v>
      </c>
      <c r="C156" s="1">
        <v>0</v>
      </c>
      <c r="D156" s="1">
        <v>0</v>
      </c>
      <c r="E156" s="1">
        <v>0</v>
      </c>
      <c r="F156" s="1">
        <v>-2</v>
      </c>
      <c r="G156" s="1">
        <v>0</v>
      </c>
      <c r="H156" s="1">
        <v>10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>
      <c r="A157" s="2" t="s">
        <v>159</v>
      </c>
      <c r="B157" s="1">
        <v>14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14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>
      <c r="A158" s="2" t="s">
        <v>160</v>
      </c>
      <c r="B158" s="1">
        <v>-213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-213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>
      <c r="A159" s="2" t="s">
        <v>161</v>
      </c>
      <c r="B159" s="1">
        <v>2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2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>
      <c r="A160" s="2" t="s">
        <v>162</v>
      </c>
      <c r="B160" s="1">
        <v>18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18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>
      <c r="A161" s="2" t="s">
        <v>163</v>
      </c>
      <c r="B161" s="1">
        <v>45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45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>
      <c r="A162" s="2" t="s">
        <v>164</v>
      </c>
      <c r="B162" s="1">
        <v>58.5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58.5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>
      <c r="A163" s="2" t="s">
        <v>165</v>
      </c>
      <c r="B163" s="1">
        <v>94.75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94.75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>
      <c r="A164" s="2" t="s">
        <v>166</v>
      </c>
      <c r="B164" s="1">
        <v>14.75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14.75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>
      <c r="A165" s="2" t="s">
        <v>167</v>
      </c>
      <c r="B165" s="1">
        <v>16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16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>
      <c r="A166" s="2" t="s">
        <v>168</v>
      </c>
      <c r="B166" s="1">
        <v>24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24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>
      <c r="A167" s="2" t="s">
        <v>169</v>
      </c>
      <c r="B167" s="1">
        <v>34.5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34.5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>
      <c r="A168" s="2" t="s">
        <v>170</v>
      </c>
      <c r="B168" s="1">
        <v>1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1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>
      <c r="A169" s="2" t="s">
        <v>171</v>
      </c>
      <c r="B169" s="1">
        <v>1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1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>
      <c r="A170" s="2" t="s">
        <v>172</v>
      </c>
      <c r="B170" s="1">
        <v>7</v>
      </c>
      <c r="C170" s="1">
        <v>2</v>
      </c>
      <c r="D170" s="1">
        <v>0</v>
      </c>
      <c r="E170" s="1">
        <v>0</v>
      </c>
      <c r="F170" s="1">
        <v>-9</v>
      </c>
      <c r="G170" s="1">
        <v>0</v>
      </c>
      <c r="H170" s="1">
        <v>0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>
      <c r="A171" s="2" t="s">
        <v>173</v>
      </c>
      <c r="B171" s="1">
        <v>6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6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>
      <c r="A172" s="2" t="s">
        <v>174</v>
      </c>
      <c r="B172" s="1">
        <v>475</v>
      </c>
      <c r="C172" s="1">
        <v>0</v>
      </c>
      <c r="D172" s="1">
        <v>0</v>
      </c>
      <c r="E172" s="1">
        <v>0</v>
      </c>
      <c r="F172" s="1">
        <v>-24</v>
      </c>
      <c r="G172" s="1">
        <v>0</v>
      </c>
      <c r="H172" s="1">
        <v>451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>
      <c r="A173" s="2" t="s">
        <v>175</v>
      </c>
      <c r="B173" s="1">
        <v>7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7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>
      <c r="A174" s="2" t="s">
        <v>176</v>
      </c>
      <c r="B174" s="1">
        <v>16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16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>
      <c r="A175" s="2" t="s">
        <v>177</v>
      </c>
      <c r="B175" s="1">
        <v>-1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-1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>
      <c r="A176" s="2" t="s">
        <v>178</v>
      </c>
      <c r="B176" s="1">
        <v>2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2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>
      <c r="A177" s="2" t="s">
        <v>179</v>
      </c>
      <c r="B177" s="1">
        <v>8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8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>
      <c r="A178" s="2" t="s">
        <v>180</v>
      </c>
      <c r="B178" s="1">
        <v>26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26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>
      <c r="A179" s="2" t="s">
        <v>182</v>
      </c>
      <c r="B179" s="1">
        <v>71</v>
      </c>
      <c r="C179" s="1">
        <v>0</v>
      </c>
      <c r="D179" s="1">
        <v>0</v>
      </c>
      <c r="E179" s="1">
        <v>0</v>
      </c>
      <c r="F179" s="1">
        <v>-23</v>
      </c>
      <c r="G179" s="1">
        <v>0</v>
      </c>
      <c r="H179" s="1">
        <v>48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>
      <c r="A180" s="2" t="s">
        <v>183</v>
      </c>
      <c r="B180" s="1">
        <v>9.5</v>
      </c>
      <c r="C180" s="1">
        <v>8</v>
      </c>
      <c r="D180" s="1">
        <v>0</v>
      </c>
      <c r="E180" s="1">
        <v>0</v>
      </c>
      <c r="F180" s="1">
        <v>-7.5</v>
      </c>
      <c r="G180" s="1">
        <v>0</v>
      </c>
      <c r="H180" s="1">
        <v>10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>
      <c r="A181" s="2" t="s">
        <v>184</v>
      </c>
      <c r="B181" s="1">
        <v>9</v>
      </c>
      <c r="C181" s="1">
        <v>0</v>
      </c>
      <c r="D181" s="1">
        <v>0</v>
      </c>
      <c r="E181" s="1">
        <v>0</v>
      </c>
      <c r="F181" s="1">
        <v>-9</v>
      </c>
      <c r="G181" s="1">
        <v>0</v>
      </c>
      <c r="H181" s="1">
        <v>0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>
      <c r="A182" s="2" t="s">
        <v>185</v>
      </c>
      <c r="B182" s="1">
        <v>15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15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>
      <c r="A183" s="2" t="s">
        <v>186</v>
      </c>
      <c r="B183" s="1">
        <v>3</v>
      </c>
      <c r="C183" s="1">
        <v>150</v>
      </c>
      <c r="D183" s="1">
        <v>0</v>
      </c>
      <c r="E183" s="1">
        <v>0</v>
      </c>
      <c r="F183" s="1">
        <v>-66</v>
      </c>
      <c r="G183" s="1">
        <v>0</v>
      </c>
      <c r="H183" s="1">
        <v>87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>
      <c r="A184" s="2" t="s">
        <v>187</v>
      </c>
      <c r="B184" s="1">
        <v>155</v>
      </c>
      <c r="C184" s="1">
        <v>0</v>
      </c>
      <c r="D184" s="1">
        <v>0</v>
      </c>
      <c r="E184" s="1">
        <v>0</v>
      </c>
      <c r="F184" s="1">
        <v>-91</v>
      </c>
      <c r="G184" s="1">
        <v>2</v>
      </c>
      <c r="H184" s="1">
        <v>66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>
      <c r="A185" s="2" t="s">
        <v>188</v>
      </c>
      <c r="B185" s="1">
        <v>534</v>
      </c>
      <c r="C185" s="1">
        <v>4</v>
      </c>
      <c r="D185" s="1">
        <v>0</v>
      </c>
      <c r="E185" s="1">
        <v>0</v>
      </c>
      <c r="F185" s="1">
        <v>-84</v>
      </c>
      <c r="G185" s="1">
        <v>3</v>
      </c>
      <c r="H185" s="1">
        <v>457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>
      <c r="A186" s="2" t="s">
        <v>189</v>
      </c>
      <c r="B186" s="1">
        <v>53</v>
      </c>
      <c r="C186" s="1">
        <v>60</v>
      </c>
      <c r="D186" s="1">
        <v>0</v>
      </c>
      <c r="E186" s="1">
        <v>0</v>
      </c>
      <c r="F186" s="1">
        <v>-8</v>
      </c>
      <c r="G186" s="1">
        <v>0</v>
      </c>
      <c r="H186" s="1">
        <v>105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>
      <c r="A187" s="2" t="s">
        <v>190</v>
      </c>
      <c r="B187" s="1">
        <v>9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9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>
      <c r="A188" s="2" t="s">
        <v>191</v>
      </c>
      <c r="B188" s="1">
        <v>8</v>
      </c>
      <c r="C188" s="1">
        <v>60</v>
      </c>
      <c r="D188" s="1">
        <v>0</v>
      </c>
      <c r="E188" s="1">
        <v>0</v>
      </c>
      <c r="F188" s="1">
        <v>-22</v>
      </c>
      <c r="G188" s="1">
        <v>0</v>
      </c>
      <c r="H188" s="1">
        <v>46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>
      <c r="A189" s="2" t="s">
        <v>192</v>
      </c>
      <c r="B189" s="1">
        <v>11</v>
      </c>
      <c r="C189" s="1">
        <v>0</v>
      </c>
      <c r="D189" s="1">
        <v>0</v>
      </c>
      <c r="E189" s="1">
        <v>0</v>
      </c>
      <c r="F189" s="1">
        <v>-5</v>
      </c>
      <c r="G189" s="1">
        <v>0</v>
      </c>
      <c r="H189" s="1">
        <v>6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>
      <c r="A190" s="2" t="s">
        <v>193</v>
      </c>
      <c r="B190" s="1">
        <v>13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13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>
      <c r="A191" s="2" t="s">
        <v>194</v>
      </c>
      <c r="B191" s="1">
        <v>-10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-10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>
      <c r="A192" s="2" t="s">
        <v>498</v>
      </c>
      <c r="B192" s="1">
        <v>0</v>
      </c>
      <c r="C192" s="1">
        <v>20</v>
      </c>
      <c r="D192" s="1">
        <v>0</v>
      </c>
      <c r="E192" s="1">
        <v>0</v>
      </c>
      <c r="F192" s="1">
        <v>0</v>
      </c>
      <c r="G192" s="1">
        <v>0</v>
      </c>
      <c r="H192" s="1">
        <v>20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>
      <c r="A193" s="2" t="s">
        <v>195</v>
      </c>
      <c r="B193" s="1">
        <v>108</v>
      </c>
      <c r="C193" s="1">
        <v>0</v>
      </c>
      <c r="D193" s="1">
        <v>0</v>
      </c>
      <c r="E193" s="1">
        <v>0</v>
      </c>
      <c r="F193" s="1">
        <v>-52</v>
      </c>
      <c r="G193" s="1">
        <v>0</v>
      </c>
      <c r="H193" s="1">
        <v>56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>
      <c r="A194" s="2" t="s">
        <v>197</v>
      </c>
      <c r="B194" s="1">
        <v>6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6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>
      <c r="A195" s="2" t="s">
        <v>198</v>
      </c>
      <c r="B195" s="1">
        <v>11</v>
      </c>
      <c r="C195" s="1">
        <v>0</v>
      </c>
      <c r="D195" s="1">
        <v>0</v>
      </c>
      <c r="E195" s="1">
        <v>0</v>
      </c>
      <c r="F195" s="1">
        <v>-5</v>
      </c>
      <c r="G195" s="1">
        <v>0</v>
      </c>
      <c r="H195" s="1">
        <v>6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>
      <c r="A196" s="2" t="s">
        <v>199</v>
      </c>
      <c r="B196" s="1">
        <v>51</v>
      </c>
      <c r="C196" s="1">
        <v>80</v>
      </c>
      <c r="D196" s="1">
        <v>0</v>
      </c>
      <c r="E196" s="1">
        <v>0</v>
      </c>
      <c r="F196" s="1">
        <v>-9</v>
      </c>
      <c r="G196" s="1">
        <v>0</v>
      </c>
      <c r="H196" s="1">
        <v>122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>
      <c r="A197" s="2" t="s">
        <v>200</v>
      </c>
      <c r="B197" s="1">
        <v>296</v>
      </c>
      <c r="C197" s="1">
        <v>0</v>
      </c>
      <c r="D197" s="1">
        <v>0</v>
      </c>
      <c r="E197" s="1">
        <v>0</v>
      </c>
      <c r="F197" s="1">
        <v>-8</v>
      </c>
      <c r="G197" s="1">
        <v>0</v>
      </c>
      <c r="H197" s="1">
        <v>288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>
      <c r="A198" s="2" t="s">
        <v>201</v>
      </c>
      <c r="B198" s="1">
        <v>4</v>
      </c>
      <c r="C198" s="1">
        <v>0</v>
      </c>
      <c r="D198" s="1">
        <v>0</v>
      </c>
      <c r="E198" s="1">
        <v>0</v>
      </c>
      <c r="F198" s="1">
        <v>-1</v>
      </c>
      <c r="G198" s="1">
        <v>0</v>
      </c>
      <c r="H198" s="1">
        <v>3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>
      <c r="A199" s="2" t="s">
        <v>202</v>
      </c>
      <c r="B199" s="1">
        <v>34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34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>
      <c r="A200" s="2" t="s">
        <v>203</v>
      </c>
      <c r="B200" s="1">
        <v>197</v>
      </c>
      <c r="C200" s="1">
        <v>0</v>
      </c>
      <c r="D200" s="1">
        <v>0</v>
      </c>
      <c r="E200" s="1">
        <v>0</v>
      </c>
      <c r="F200" s="1">
        <v>-6</v>
      </c>
      <c r="G200" s="1">
        <v>0</v>
      </c>
      <c r="H200" s="1">
        <v>191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>
      <c r="A201" s="2" t="s">
        <v>204</v>
      </c>
      <c r="B201" s="1">
        <v>96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96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>
      <c r="A202" s="2" t="s">
        <v>205</v>
      </c>
      <c r="B202" s="1">
        <v>8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8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>
      <c r="A203" s="2" t="s">
        <v>206</v>
      </c>
      <c r="B203" s="1">
        <v>128</v>
      </c>
      <c r="C203" s="1">
        <v>0</v>
      </c>
      <c r="D203" s="1">
        <v>0</v>
      </c>
      <c r="E203" s="1">
        <v>0</v>
      </c>
      <c r="F203" s="1">
        <v>-10</v>
      </c>
      <c r="G203" s="1">
        <v>0</v>
      </c>
      <c r="H203" s="1">
        <v>118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>
      <c r="A204" s="2" t="s">
        <v>207</v>
      </c>
      <c r="B204" s="1">
        <v>311</v>
      </c>
      <c r="C204" s="1">
        <v>0</v>
      </c>
      <c r="D204" s="1">
        <v>0</v>
      </c>
      <c r="E204" s="1">
        <v>0</v>
      </c>
      <c r="F204" s="1">
        <v>-75</v>
      </c>
      <c r="G204" s="1">
        <v>8</v>
      </c>
      <c r="H204" s="1">
        <v>244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>
      <c r="A205" s="2" t="s">
        <v>208</v>
      </c>
      <c r="B205" s="1">
        <v>243</v>
      </c>
      <c r="C205" s="1">
        <v>0</v>
      </c>
      <c r="D205" s="1">
        <v>0</v>
      </c>
      <c r="E205" s="1">
        <v>0</v>
      </c>
      <c r="F205" s="1">
        <v>-22</v>
      </c>
      <c r="G205" s="1">
        <v>0</v>
      </c>
      <c r="H205" s="1">
        <v>221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>
      <c r="A206" s="2" t="s">
        <v>209</v>
      </c>
      <c r="B206" s="1">
        <v>123</v>
      </c>
      <c r="C206" s="1">
        <v>0</v>
      </c>
      <c r="D206" s="1">
        <v>0</v>
      </c>
      <c r="E206" s="1">
        <v>0</v>
      </c>
      <c r="F206" s="1">
        <v>-6</v>
      </c>
      <c r="G206" s="1">
        <v>0</v>
      </c>
      <c r="H206" s="1">
        <v>117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>
      <c r="A207" s="2" t="s">
        <v>210</v>
      </c>
      <c r="B207" s="1">
        <v>-1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-1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>
      <c r="A208" s="2" t="s">
        <v>211</v>
      </c>
      <c r="B208" s="1">
        <v>335</v>
      </c>
      <c r="C208" s="1">
        <v>1000</v>
      </c>
      <c r="D208" s="1">
        <v>0</v>
      </c>
      <c r="E208" s="1">
        <v>0</v>
      </c>
      <c r="F208" s="1">
        <v>-410</v>
      </c>
      <c r="G208" s="1">
        <v>0</v>
      </c>
      <c r="H208" s="1">
        <v>925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>
      <c r="A209" s="2" t="s">
        <v>212</v>
      </c>
      <c r="B209" s="1">
        <v>115</v>
      </c>
      <c r="C209" s="1">
        <v>124</v>
      </c>
      <c r="D209" s="1">
        <v>0</v>
      </c>
      <c r="E209" s="1">
        <v>0</v>
      </c>
      <c r="F209" s="1">
        <v>-49</v>
      </c>
      <c r="G209" s="1">
        <v>0</v>
      </c>
      <c r="H209" s="1">
        <v>190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>
      <c r="A210" s="2" t="s">
        <v>213</v>
      </c>
      <c r="B210" s="1">
        <v>121</v>
      </c>
      <c r="C210" s="1">
        <v>500</v>
      </c>
      <c r="D210" s="1">
        <v>0</v>
      </c>
      <c r="E210" s="1">
        <v>0</v>
      </c>
      <c r="F210" s="1">
        <v>-118</v>
      </c>
      <c r="G210" s="1">
        <v>0</v>
      </c>
      <c r="H210" s="1">
        <v>503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>
      <c r="A211" s="2" t="s">
        <v>214</v>
      </c>
      <c r="B211" s="1">
        <v>106</v>
      </c>
      <c r="C211" s="1">
        <v>140</v>
      </c>
      <c r="D211" s="1">
        <v>0</v>
      </c>
      <c r="E211" s="1">
        <v>0</v>
      </c>
      <c r="F211" s="1">
        <v>-36</v>
      </c>
      <c r="G211" s="1">
        <v>0</v>
      </c>
      <c r="H211" s="1">
        <v>210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>
      <c r="A212" s="2" t="s">
        <v>215</v>
      </c>
      <c r="B212" s="1">
        <v>151</v>
      </c>
      <c r="C212" s="1">
        <v>0</v>
      </c>
      <c r="D212" s="1">
        <v>0</v>
      </c>
      <c r="E212" s="1">
        <v>0</v>
      </c>
      <c r="F212" s="1">
        <v>-23</v>
      </c>
      <c r="G212" s="1">
        <v>0</v>
      </c>
      <c r="H212" s="1">
        <v>128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>
      <c r="A213" s="2" t="s">
        <v>216</v>
      </c>
      <c r="B213" s="1">
        <v>229</v>
      </c>
      <c r="C213" s="1">
        <v>0</v>
      </c>
      <c r="D213" s="1">
        <v>0</v>
      </c>
      <c r="E213" s="1">
        <v>0</v>
      </c>
      <c r="F213" s="1">
        <v>-2</v>
      </c>
      <c r="G213" s="1">
        <v>0</v>
      </c>
      <c r="H213" s="1">
        <v>227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>
      <c r="A214" s="2" t="s">
        <v>217</v>
      </c>
      <c r="B214" s="1">
        <v>31</v>
      </c>
      <c r="C214" s="1">
        <v>0</v>
      </c>
      <c r="D214" s="1">
        <v>0</v>
      </c>
      <c r="E214" s="1">
        <v>0</v>
      </c>
      <c r="F214" s="1">
        <v>-17</v>
      </c>
      <c r="G214" s="1">
        <v>0</v>
      </c>
      <c r="H214" s="1">
        <v>14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>
      <c r="A215" s="2" t="s">
        <v>218</v>
      </c>
      <c r="B215" s="1">
        <v>238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238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>
      <c r="A216" s="2" t="s">
        <v>219</v>
      </c>
      <c r="B216" s="1">
        <v>202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202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>
      <c r="A217" s="2" t="s">
        <v>220</v>
      </c>
      <c r="B217" s="1">
        <v>13</v>
      </c>
      <c r="C217" s="1">
        <v>0</v>
      </c>
      <c r="D217" s="1">
        <v>0</v>
      </c>
      <c r="E217" s="1">
        <v>0</v>
      </c>
      <c r="F217" s="1">
        <v>-2</v>
      </c>
      <c r="G217" s="1">
        <v>0</v>
      </c>
      <c r="H217" s="1">
        <v>11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>
      <c r="A218" s="2" t="s">
        <v>221</v>
      </c>
      <c r="B218" s="1">
        <v>12</v>
      </c>
      <c r="C218" s="1">
        <v>0</v>
      </c>
      <c r="D218" s="1">
        <v>0</v>
      </c>
      <c r="E218" s="1">
        <v>0</v>
      </c>
      <c r="F218" s="1">
        <v>-1</v>
      </c>
      <c r="G218" s="1">
        <v>0</v>
      </c>
      <c r="H218" s="1">
        <v>11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>
      <c r="A219" s="2" t="s">
        <v>222</v>
      </c>
      <c r="B219" s="1">
        <v>7</v>
      </c>
      <c r="C219" s="1">
        <v>0</v>
      </c>
      <c r="D219" s="1">
        <v>0</v>
      </c>
      <c r="E219" s="1">
        <v>0</v>
      </c>
      <c r="F219" s="1">
        <v>-4</v>
      </c>
      <c r="G219" s="1">
        <v>0</v>
      </c>
      <c r="H219" s="1">
        <v>3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>
      <c r="A220" s="2" t="s">
        <v>223</v>
      </c>
      <c r="B220" s="1">
        <v>366</v>
      </c>
      <c r="C220" s="1">
        <v>0</v>
      </c>
      <c r="D220" s="1">
        <v>0</v>
      </c>
      <c r="E220" s="1">
        <v>0</v>
      </c>
      <c r="F220" s="1">
        <v>-25</v>
      </c>
      <c r="G220" s="1">
        <v>0</v>
      </c>
      <c r="H220" s="1">
        <v>341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>
      <c r="A221" s="2" t="s">
        <v>224</v>
      </c>
      <c r="B221" s="1">
        <v>12</v>
      </c>
      <c r="C221" s="1">
        <v>30</v>
      </c>
      <c r="D221" s="1">
        <v>0</v>
      </c>
      <c r="E221" s="1">
        <v>0</v>
      </c>
      <c r="F221" s="1">
        <v>-6</v>
      </c>
      <c r="G221" s="1">
        <v>0</v>
      </c>
      <c r="H221" s="1">
        <v>36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>
      <c r="A222" s="2" t="s">
        <v>225</v>
      </c>
      <c r="B222" s="1">
        <v>7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7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>
      <c r="A223" s="2" t="s">
        <v>226</v>
      </c>
      <c r="B223" s="1">
        <v>59</v>
      </c>
      <c r="C223" s="1">
        <v>0</v>
      </c>
      <c r="D223" s="1">
        <v>0</v>
      </c>
      <c r="E223" s="1">
        <v>0</v>
      </c>
      <c r="F223" s="1">
        <v>-20</v>
      </c>
      <c r="G223" s="1">
        <v>0</v>
      </c>
      <c r="H223" s="1">
        <v>39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>
      <c r="A224" s="2" t="s">
        <v>227</v>
      </c>
      <c r="B224" s="1">
        <v>19</v>
      </c>
      <c r="C224" s="1">
        <v>0</v>
      </c>
      <c r="D224" s="1">
        <v>0</v>
      </c>
      <c r="E224" s="1">
        <v>0</v>
      </c>
      <c r="F224" s="1">
        <v>-3</v>
      </c>
      <c r="G224" s="1">
        <v>0</v>
      </c>
      <c r="H224" s="1">
        <v>16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>
      <c r="A225" s="2" t="s">
        <v>228</v>
      </c>
      <c r="B225" s="1">
        <v>420</v>
      </c>
      <c r="C225" s="1">
        <v>0</v>
      </c>
      <c r="D225" s="1">
        <v>0</v>
      </c>
      <c r="E225" s="1">
        <v>0</v>
      </c>
      <c r="F225" s="1">
        <v>-64</v>
      </c>
      <c r="G225" s="1">
        <v>4</v>
      </c>
      <c r="H225" s="1">
        <v>360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>
      <c r="A226" s="2" t="s">
        <v>229</v>
      </c>
      <c r="B226" s="1">
        <v>14</v>
      </c>
      <c r="C226" s="1">
        <v>51</v>
      </c>
      <c r="D226" s="1">
        <v>0</v>
      </c>
      <c r="E226" s="1">
        <v>0</v>
      </c>
      <c r="F226" s="1">
        <v>-8</v>
      </c>
      <c r="G226" s="1">
        <v>0</v>
      </c>
      <c r="H226" s="1">
        <v>57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>
      <c r="A227" s="2" t="s">
        <v>230</v>
      </c>
      <c r="B227" s="1">
        <v>115</v>
      </c>
      <c r="C227" s="1">
        <v>0</v>
      </c>
      <c r="D227" s="1">
        <v>0</v>
      </c>
      <c r="E227" s="1">
        <v>0</v>
      </c>
      <c r="F227" s="1">
        <v>-1</v>
      </c>
      <c r="G227" s="1">
        <v>0</v>
      </c>
      <c r="H227" s="1">
        <v>114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>
      <c r="A228" s="2" t="s">
        <v>231</v>
      </c>
      <c r="B228" s="1">
        <v>194</v>
      </c>
      <c r="C228" s="1">
        <v>0</v>
      </c>
      <c r="D228" s="1">
        <v>0</v>
      </c>
      <c r="E228" s="1">
        <v>0</v>
      </c>
      <c r="F228" s="1">
        <v>-13</v>
      </c>
      <c r="G228" s="1">
        <v>0</v>
      </c>
      <c r="H228" s="1">
        <v>181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>
      <c r="A229" s="2" t="s">
        <v>232</v>
      </c>
      <c r="B229" s="1">
        <v>175</v>
      </c>
      <c r="C229" s="1">
        <v>0</v>
      </c>
      <c r="D229" s="1">
        <v>0</v>
      </c>
      <c r="E229" s="1">
        <v>0</v>
      </c>
      <c r="F229" s="1">
        <v>-2</v>
      </c>
      <c r="G229" s="1">
        <v>0</v>
      </c>
      <c r="H229" s="1">
        <v>173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>
      <c r="A230" s="2" t="s">
        <v>233</v>
      </c>
      <c r="B230" s="1">
        <v>2240</v>
      </c>
      <c r="C230" s="1">
        <v>565</v>
      </c>
      <c r="D230" s="1">
        <v>0</v>
      </c>
      <c r="E230" s="1">
        <v>0</v>
      </c>
      <c r="F230" s="1">
        <v>-190</v>
      </c>
      <c r="G230" s="1">
        <v>9</v>
      </c>
      <c r="H230" s="1">
        <v>2624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>
      <c r="A231" s="2" t="s">
        <v>234</v>
      </c>
      <c r="B231" s="1">
        <v>31</v>
      </c>
      <c r="C231" s="1">
        <v>0</v>
      </c>
      <c r="D231" s="1">
        <v>0</v>
      </c>
      <c r="E231" s="1">
        <v>0</v>
      </c>
      <c r="F231" s="1">
        <v>-11</v>
      </c>
      <c r="G231" s="1">
        <v>0</v>
      </c>
      <c r="H231" s="1">
        <v>20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>
      <c r="A232" s="2" t="s">
        <v>235</v>
      </c>
      <c r="B232" s="1">
        <v>-17</v>
      </c>
      <c r="C232" s="1">
        <v>30</v>
      </c>
      <c r="D232" s="1">
        <v>0</v>
      </c>
      <c r="E232" s="1">
        <v>0</v>
      </c>
      <c r="F232" s="1">
        <v>-6</v>
      </c>
      <c r="G232" s="1">
        <v>0</v>
      </c>
      <c r="H232" s="1">
        <v>7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>
      <c r="A233" s="2" t="s">
        <v>236</v>
      </c>
      <c r="B233" s="1">
        <v>19</v>
      </c>
      <c r="C233" s="1">
        <v>0</v>
      </c>
      <c r="D233" s="1">
        <v>0</v>
      </c>
      <c r="E233" s="1">
        <v>0</v>
      </c>
      <c r="F233" s="1">
        <v>-9</v>
      </c>
      <c r="G233" s="1">
        <v>0</v>
      </c>
      <c r="H233" s="1">
        <v>10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>
      <c r="A234" s="2" t="s">
        <v>237</v>
      </c>
      <c r="B234" s="1">
        <v>11</v>
      </c>
      <c r="C234" s="1">
        <v>53</v>
      </c>
      <c r="D234" s="1">
        <v>0</v>
      </c>
      <c r="E234" s="1">
        <v>0</v>
      </c>
      <c r="F234" s="1">
        <v>-4</v>
      </c>
      <c r="G234" s="1">
        <v>0</v>
      </c>
      <c r="H234" s="1">
        <v>60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>
      <c r="A235" s="2" t="s">
        <v>238</v>
      </c>
      <c r="B235" s="1">
        <v>77</v>
      </c>
      <c r="C235" s="1">
        <v>0</v>
      </c>
      <c r="D235" s="1">
        <v>0</v>
      </c>
      <c r="E235" s="1">
        <v>0</v>
      </c>
      <c r="F235" s="1">
        <v>-21</v>
      </c>
      <c r="G235" s="1">
        <v>0</v>
      </c>
      <c r="H235" s="1">
        <v>56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>
      <c r="A236" s="2" t="s">
        <v>239</v>
      </c>
      <c r="B236" s="1">
        <v>-1</v>
      </c>
      <c r="C236" s="1">
        <v>20</v>
      </c>
      <c r="D236" s="1">
        <v>0</v>
      </c>
      <c r="E236" s="1">
        <v>0</v>
      </c>
      <c r="F236" s="1">
        <v>0</v>
      </c>
      <c r="G236" s="1">
        <v>0</v>
      </c>
      <c r="H236" s="1">
        <v>19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>
      <c r="A237" s="2" t="s">
        <v>240</v>
      </c>
      <c r="B237" s="1">
        <v>16</v>
      </c>
      <c r="C237" s="1">
        <v>0</v>
      </c>
      <c r="D237" s="1">
        <v>0</v>
      </c>
      <c r="E237" s="1">
        <v>0</v>
      </c>
      <c r="F237" s="1">
        <v>-2</v>
      </c>
      <c r="G237" s="1">
        <v>0</v>
      </c>
      <c r="H237" s="1">
        <v>14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>
      <c r="A238" s="2" t="s">
        <v>241</v>
      </c>
      <c r="B238" s="1">
        <v>43</v>
      </c>
      <c r="C238" s="1">
        <v>50</v>
      </c>
      <c r="D238" s="1">
        <v>0</v>
      </c>
      <c r="E238" s="1">
        <v>0</v>
      </c>
      <c r="F238" s="1">
        <v>-1</v>
      </c>
      <c r="G238" s="1">
        <v>0</v>
      </c>
      <c r="H238" s="1">
        <v>92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>
      <c r="A239" s="2" t="s">
        <v>242</v>
      </c>
      <c r="B239" s="1">
        <v>8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8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>
      <c r="A240" s="2" t="s">
        <v>243</v>
      </c>
      <c r="B240" s="1">
        <v>3507</v>
      </c>
      <c r="C240" s="1">
        <v>1057</v>
      </c>
      <c r="D240" s="1">
        <v>0</v>
      </c>
      <c r="E240" s="1">
        <v>0</v>
      </c>
      <c r="F240" s="1">
        <v>-594</v>
      </c>
      <c r="G240" s="1">
        <v>0</v>
      </c>
      <c r="H240" s="1">
        <v>3970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>
      <c r="A241" s="2" t="s">
        <v>244</v>
      </c>
      <c r="B241" s="1">
        <v>7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7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>
      <c r="A242" s="2" t="s">
        <v>245</v>
      </c>
      <c r="B242" s="1">
        <v>28</v>
      </c>
      <c r="C242" s="1">
        <v>0</v>
      </c>
      <c r="D242" s="1">
        <v>0</v>
      </c>
      <c r="E242" s="1">
        <v>0</v>
      </c>
      <c r="F242" s="1">
        <v>-4.5</v>
      </c>
      <c r="G242" s="1">
        <v>0</v>
      </c>
      <c r="H242" s="1">
        <v>23.5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>
      <c r="A243" s="2" t="s">
        <v>246</v>
      </c>
      <c r="B243" s="1">
        <v>45</v>
      </c>
      <c r="C243" s="1">
        <v>0</v>
      </c>
      <c r="D243" s="1">
        <v>0</v>
      </c>
      <c r="E243" s="1">
        <v>0</v>
      </c>
      <c r="F243" s="1">
        <v>-14</v>
      </c>
      <c r="G243" s="1">
        <v>0</v>
      </c>
      <c r="H243" s="1">
        <v>31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>
      <c r="A244" s="2" t="s">
        <v>247</v>
      </c>
      <c r="B244" s="1">
        <v>-88</v>
      </c>
      <c r="C244" s="1">
        <v>0</v>
      </c>
      <c r="D244" s="1">
        <v>0</v>
      </c>
      <c r="E244" s="1">
        <v>0</v>
      </c>
      <c r="F244" s="1">
        <v>-13</v>
      </c>
      <c r="G244" s="1">
        <v>0</v>
      </c>
      <c r="H244" s="1">
        <v>-101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>
      <c r="A245" s="2" t="s">
        <v>248</v>
      </c>
      <c r="B245" s="1">
        <v>313</v>
      </c>
      <c r="C245" s="1">
        <v>0</v>
      </c>
      <c r="D245" s="1">
        <v>0</v>
      </c>
      <c r="E245" s="1">
        <v>0</v>
      </c>
      <c r="F245" s="1">
        <v>-13</v>
      </c>
      <c r="G245" s="1">
        <v>0</v>
      </c>
      <c r="H245" s="1">
        <v>300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>
      <c r="A246" s="2" t="s">
        <v>249</v>
      </c>
      <c r="B246" s="1">
        <v>298</v>
      </c>
      <c r="C246" s="1">
        <v>0</v>
      </c>
      <c r="D246" s="1">
        <v>0</v>
      </c>
      <c r="E246" s="1">
        <v>0</v>
      </c>
      <c r="F246" s="1">
        <v>-22</v>
      </c>
      <c r="G246" s="1">
        <v>0</v>
      </c>
      <c r="H246" s="1">
        <v>276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>
      <c r="A247" s="2" t="s">
        <v>250</v>
      </c>
      <c r="B247" s="1">
        <v>1602</v>
      </c>
      <c r="C247" s="1">
        <v>0</v>
      </c>
      <c r="D247" s="1">
        <v>0</v>
      </c>
      <c r="E247" s="1">
        <v>0</v>
      </c>
      <c r="F247" s="1">
        <v>-114</v>
      </c>
      <c r="G247" s="1">
        <v>0</v>
      </c>
      <c r="H247" s="1">
        <v>1488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>
      <c r="A248" s="2" t="s">
        <v>251</v>
      </c>
      <c r="B248" s="1">
        <v>455</v>
      </c>
      <c r="C248" s="1">
        <v>4</v>
      </c>
      <c r="D248" s="1">
        <v>0</v>
      </c>
      <c r="E248" s="1">
        <v>0</v>
      </c>
      <c r="F248" s="1">
        <v>-36</v>
      </c>
      <c r="G248" s="1">
        <v>0</v>
      </c>
      <c r="H248" s="1">
        <v>423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>
      <c r="A249" s="2" t="s">
        <v>252</v>
      </c>
      <c r="B249" s="1">
        <v>436</v>
      </c>
      <c r="C249" s="1">
        <v>0</v>
      </c>
      <c r="D249" s="1">
        <v>0</v>
      </c>
      <c r="E249" s="1">
        <v>0</v>
      </c>
      <c r="F249" s="1">
        <v>-34</v>
      </c>
      <c r="G249" s="1">
        <v>0</v>
      </c>
      <c r="H249" s="1">
        <v>402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>
      <c r="A250" s="2" t="s">
        <v>253</v>
      </c>
      <c r="B250" s="1">
        <v>3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3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>
      <c r="A251" s="2" t="s">
        <v>254</v>
      </c>
      <c r="B251" s="1">
        <v>6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6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>
      <c r="A252" s="2" t="s">
        <v>255</v>
      </c>
      <c r="B252" s="1">
        <v>-54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-54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>
      <c r="A253" s="2" t="s">
        <v>256</v>
      </c>
      <c r="B253" s="1">
        <v>1042</v>
      </c>
      <c r="C253" s="1">
        <v>0</v>
      </c>
      <c r="D253" s="1">
        <v>0</v>
      </c>
      <c r="E253" s="1">
        <v>0</v>
      </c>
      <c r="F253" s="1">
        <v>-74</v>
      </c>
      <c r="G253" s="1">
        <v>0</v>
      </c>
      <c r="H253" s="1">
        <v>968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>
      <c r="A254" s="2" t="s">
        <v>257</v>
      </c>
      <c r="B254" s="1">
        <v>0</v>
      </c>
      <c r="C254" s="1">
        <v>1</v>
      </c>
      <c r="D254" s="1">
        <v>0</v>
      </c>
      <c r="E254" s="1">
        <v>0</v>
      </c>
      <c r="F254" s="1">
        <v>0</v>
      </c>
      <c r="G254" s="1">
        <v>0</v>
      </c>
      <c r="H254" s="1">
        <v>1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>
      <c r="A255" s="2" t="s">
        <v>258</v>
      </c>
      <c r="B255" s="1">
        <v>16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16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>
      <c r="A256" s="2" t="s">
        <v>259</v>
      </c>
      <c r="B256" s="1">
        <v>70</v>
      </c>
      <c r="C256" s="1">
        <v>0</v>
      </c>
      <c r="D256" s="1">
        <v>0</v>
      </c>
      <c r="E256" s="1">
        <v>0</v>
      </c>
      <c r="F256" s="1">
        <v>-6</v>
      </c>
      <c r="G256" s="1">
        <v>0</v>
      </c>
      <c r="H256" s="1">
        <v>64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>
      <c r="A257" s="2" t="s">
        <v>260</v>
      </c>
      <c r="B257" s="1">
        <v>40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40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>
      <c r="A258" s="2" t="s">
        <v>261</v>
      </c>
      <c r="B258" s="1">
        <v>49</v>
      </c>
      <c r="C258" s="1">
        <v>0</v>
      </c>
      <c r="D258" s="1">
        <v>0</v>
      </c>
      <c r="E258" s="1">
        <v>0</v>
      </c>
      <c r="F258" s="1">
        <v>-27</v>
      </c>
      <c r="G258" s="1">
        <v>0</v>
      </c>
      <c r="H258" s="1">
        <v>22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>
      <c r="A259" s="2" t="s">
        <v>262</v>
      </c>
      <c r="B259" s="1">
        <v>155</v>
      </c>
      <c r="C259" s="1">
        <v>0</v>
      </c>
      <c r="D259" s="1">
        <v>0</v>
      </c>
      <c r="E259" s="1">
        <v>0</v>
      </c>
      <c r="F259" s="1">
        <v>-13</v>
      </c>
      <c r="G259" s="1">
        <v>0</v>
      </c>
      <c r="H259" s="1">
        <v>142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>
      <c r="A260" s="2" t="s">
        <v>263</v>
      </c>
      <c r="B260" s="1">
        <v>164</v>
      </c>
      <c r="C260" s="1">
        <v>0</v>
      </c>
      <c r="D260" s="1">
        <v>0</v>
      </c>
      <c r="E260" s="1">
        <v>0</v>
      </c>
      <c r="F260" s="1">
        <v>-41</v>
      </c>
      <c r="G260" s="1">
        <v>0</v>
      </c>
      <c r="H260" s="1">
        <v>123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>
      <c r="A261" s="2" t="s">
        <v>264</v>
      </c>
      <c r="B261" s="1">
        <v>5</v>
      </c>
      <c r="C261" s="1">
        <v>0</v>
      </c>
      <c r="D261" s="1">
        <v>0</v>
      </c>
      <c r="E261" s="1">
        <v>0</v>
      </c>
      <c r="F261" s="1">
        <v>-4</v>
      </c>
      <c r="G261" s="1">
        <v>0</v>
      </c>
      <c r="H261" s="1">
        <v>1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>
      <c r="A262" s="2" t="s">
        <v>265</v>
      </c>
      <c r="B262" s="1">
        <v>389</v>
      </c>
      <c r="C262" s="1">
        <v>1</v>
      </c>
      <c r="D262" s="1">
        <v>0</v>
      </c>
      <c r="E262" s="1">
        <v>0</v>
      </c>
      <c r="F262" s="1">
        <v>-72</v>
      </c>
      <c r="G262" s="1">
        <v>5</v>
      </c>
      <c r="H262" s="1">
        <v>323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>
      <c r="A263" s="2" t="s">
        <v>266</v>
      </c>
      <c r="B263" s="1">
        <v>67</v>
      </c>
      <c r="C263" s="1">
        <v>0</v>
      </c>
      <c r="D263" s="1">
        <v>0</v>
      </c>
      <c r="E263" s="1">
        <v>0</v>
      </c>
      <c r="F263" s="1">
        <v>-4</v>
      </c>
      <c r="G263" s="1">
        <v>0</v>
      </c>
      <c r="H263" s="1">
        <v>63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>
      <c r="A264" s="2" t="s">
        <v>267</v>
      </c>
      <c r="B264" s="1">
        <v>10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10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>
      <c r="A265" s="2" t="s">
        <v>268</v>
      </c>
      <c r="B265" s="1">
        <v>-17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-17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>
      <c r="A266" s="2" t="s">
        <v>269</v>
      </c>
      <c r="B266" s="1">
        <v>40</v>
      </c>
      <c r="C266" s="1">
        <v>0</v>
      </c>
      <c r="D266" s="1">
        <v>0</v>
      </c>
      <c r="E266" s="1">
        <v>0</v>
      </c>
      <c r="F266" s="1">
        <v>-1</v>
      </c>
      <c r="G266" s="1">
        <v>0</v>
      </c>
      <c r="H266" s="1">
        <v>39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>
      <c r="A267" s="2" t="s">
        <v>270</v>
      </c>
      <c r="B267" s="1">
        <v>65</v>
      </c>
      <c r="C267" s="1">
        <v>0</v>
      </c>
      <c r="D267" s="1">
        <v>0</v>
      </c>
      <c r="E267" s="1">
        <v>0</v>
      </c>
      <c r="F267" s="1">
        <v>-4</v>
      </c>
      <c r="G267" s="1">
        <v>0</v>
      </c>
      <c r="H267" s="1">
        <v>61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>
      <c r="A268" s="2" t="s">
        <v>271</v>
      </c>
      <c r="B268" s="1">
        <v>7</v>
      </c>
      <c r="C268" s="1">
        <v>0</v>
      </c>
      <c r="D268" s="1">
        <v>0</v>
      </c>
      <c r="E268" s="1">
        <v>0</v>
      </c>
      <c r="F268" s="1">
        <v>-1</v>
      </c>
      <c r="G268" s="1">
        <v>1</v>
      </c>
      <c r="H268" s="1">
        <v>7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>
      <c r="A269" s="2" t="s">
        <v>272</v>
      </c>
      <c r="B269" s="1">
        <v>380</v>
      </c>
      <c r="C269" s="1">
        <v>100</v>
      </c>
      <c r="D269" s="1">
        <v>0</v>
      </c>
      <c r="E269" s="1">
        <v>0</v>
      </c>
      <c r="F269" s="1">
        <v>-108</v>
      </c>
      <c r="G269" s="1">
        <v>0</v>
      </c>
      <c r="H269" s="1">
        <v>372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>
      <c r="A270" s="2" t="s">
        <v>273</v>
      </c>
      <c r="B270" s="1">
        <v>6</v>
      </c>
      <c r="C270" s="1">
        <v>0</v>
      </c>
      <c r="D270" s="1">
        <v>0</v>
      </c>
      <c r="E270" s="1">
        <v>0</v>
      </c>
      <c r="F270" s="1">
        <v>-1</v>
      </c>
      <c r="G270" s="1">
        <v>0</v>
      </c>
      <c r="H270" s="1">
        <v>5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>
      <c r="A271" s="2" t="s">
        <v>274</v>
      </c>
      <c r="B271" s="1">
        <v>28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28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>
      <c r="A272" s="2" t="s">
        <v>275</v>
      </c>
      <c r="B272" s="1">
        <v>409</v>
      </c>
      <c r="C272" s="1">
        <v>334</v>
      </c>
      <c r="D272" s="1">
        <v>0</v>
      </c>
      <c r="E272" s="1">
        <v>0</v>
      </c>
      <c r="F272" s="1">
        <v>-204</v>
      </c>
      <c r="G272" s="1">
        <v>0</v>
      </c>
      <c r="H272" s="1">
        <v>539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>
      <c r="A273" s="2" t="s">
        <v>276</v>
      </c>
      <c r="B273" s="1">
        <v>17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17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>
      <c r="A274" s="2" t="s">
        <v>277</v>
      </c>
      <c r="B274" s="1">
        <v>-1</v>
      </c>
      <c r="C274" s="1">
        <v>10</v>
      </c>
      <c r="D274" s="1">
        <v>0</v>
      </c>
      <c r="E274" s="1">
        <v>0</v>
      </c>
      <c r="F274" s="1">
        <v>-1</v>
      </c>
      <c r="G274" s="1">
        <v>0</v>
      </c>
      <c r="H274" s="1">
        <v>8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>
      <c r="A275" s="2" t="s">
        <v>278</v>
      </c>
      <c r="B275" s="1">
        <v>27</v>
      </c>
      <c r="C275" s="1">
        <v>0</v>
      </c>
      <c r="D275" s="1">
        <v>0</v>
      </c>
      <c r="E275" s="1">
        <v>0</v>
      </c>
      <c r="F275" s="1">
        <v>-5</v>
      </c>
      <c r="G275" s="1">
        <v>0</v>
      </c>
      <c r="H275" s="1">
        <v>22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>
      <c r="A276" s="2" t="s">
        <v>279</v>
      </c>
      <c r="B276" s="1">
        <v>11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11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>
      <c r="A277" s="2" t="s">
        <v>280</v>
      </c>
      <c r="B277" s="1">
        <v>15</v>
      </c>
      <c r="C277" s="1">
        <v>0</v>
      </c>
      <c r="D277" s="1">
        <v>0</v>
      </c>
      <c r="E277" s="1">
        <v>0</v>
      </c>
      <c r="F277" s="1">
        <v>-8</v>
      </c>
      <c r="G277" s="1">
        <v>0</v>
      </c>
      <c r="H277" s="1">
        <v>7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>
      <c r="A278" s="2" t="s">
        <v>281</v>
      </c>
      <c r="B278" s="1">
        <v>8</v>
      </c>
      <c r="C278" s="1">
        <v>0</v>
      </c>
      <c r="D278" s="1">
        <v>0</v>
      </c>
      <c r="E278" s="1">
        <v>0</v>
      </c>
      <c r="F278" s="1">
        <v>-1</v>
      </c>
      <c r="G278" s="1">
        <v>0</v>
      </c>
      <c r="H278" s="1">
        <v>7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>
      <c r="A279" s="2" t="s">
        <v>282</v>
      </c>
      <c r="B279" s="1">
        <v>15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15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>
      <c r="A280" s="2" t="s">
        <v>283</v>
      </c>
      <c r="B280" s="1">
        <v>94</v>
      </c>
      <c r="C280" s="1">
        <v>0</v>
      </c>
      <c r="D280" s="1">
        <v>0</v>
      </c>
      <c r="E280" s="1">
        <v>0</v>
      </c>
      <c r="F280" s="1">
        <v>-15</v>
      </c>
      <c r="G280" s="1">
        <v>0</v>
      </c>
      <c r="H280" s="1">
        <v>79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>
      <c r="A281" s="2" t="s">
        <v>284</v>
      </c>
      <c r="B281" s="1">
        <v>35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35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>
      <c r="A282" s="2" t="s">
        <v>285</v>
      </c>
      <c r="B282" s="1">
        <v>0</v>
      </c>
      <c r="C282" s="1">
        <v>2</v>
      </c>
      <c r="D282" s="1">
        <v>0</v>
      </c>
      <c r="E282" s="1">
        <v>0</v>
      </c>
      <c r="F282" s="1">
        <v>-2</v>
      </c>
      <c r="G282" s="1">
        <v>0</v>
      </c>
      <c r="H282" s="1">
        <v>0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>
      <c r="A283" s="2" t="s">
        <v>286</v>
      </c>
      <c r="B283" s="1">
        <v>78</v>
      </c>
      <c r="C283" s="1">
        <v>0</v>
      </c>
      <c r="D283" s="1">
        <v>0</v>
      </c>
      <c r="E283" s="1">
        <v>0</v>
      </c>
      <c r="F283" s="1">
        <v>-1</v>
      </c>
      <c r="G283" s="1">
        <v>0</v>
      </c>
      <c r="H283" s="1">
        <v>77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>
      <c r="A284" s="2" t="s">
        <v>287</v>
      </c>
      <c r="B284" s="1">
        <v>46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46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>
      <c r="A285" s="2" t="s">
        <v>288</v>
      </c>
      <c r="B285" s="1">
        <v>9</v>
      </c>
      <c r="C285" s="1">
        <v>0</v>
      </c>
      <c r="D285" s="1">
        <v>0</v>
      </c>
      <c r="E285" s="1">
        <v>0</v>
      </c>
      <c r="F285" s="1">
        <v>-3</v>
      </c>
      <c r="G285" s="1">
        <v>0</v>
      </c>
      <c r="H285" s="1">
        <v>6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>
      <c r="A286" s="2" t="s">
        <v>290</v>
      </c>
      <c r="B286" s="1">
        <v>9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9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>
      <c r="A287" s="2" t="s">
        <v>291</v>
      </c>
      <c r="B287" s="1">
        <v>63</v>
      </c>
      <c r="C287" s="1">
        <v>0</v>
      </c>
      <c r="D287" s="1">
        <v>0</v>
      </c>
      <c r="E287" s="1">
        <v>0</v>
      </c>
      <c r="F287" s="1">
        <v>-1</v>
      </c>
      <c r="G287" s="1">
        <v>0</v>
      </c>
      <c r="H287" s="1">
        <v>62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>
      <c r="A288" s="2" t="s">
        <v>292</v>
      </c>
      <c r="B288" s="1">
        <v>197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197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>
      <c r="A289" s="2" t="s">
        <v>293</v>
      </c>
      <c r="B289" s="1">
        <v>1</v>
      </c>
      <c r="C289" s="1">
        <v>0</v>
      </c>
      <c r="D289" s="1">
        <v>0</v>
      </c>
      <c r="E289" s="1">
        <v>0</v>
      </c>
      <c r="F289" s="1">
        <v>-1</v>
      </c>
      <c r="G289" s="1">
        <v>0</v>
      </c>
      <c r="H289" s="1">
        <v>0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>
      <c r="A290" s="2" t="s">
        <v>294</v>
      </c>
      <c r="B290" s="1">
        <v>62</v>
      </c>
      <c r="C290" s="1">
        <v>0</v>
      </c>
      <c r="D290" s="1">
        <v>0</v>
      </c>
      <c r="E290" s="1">
        <v>0</v>
      </c>
      <c r="F290" s="1">
        <v>-7</v>
      </c>
      <c r="G290" s="1">
        <v>0</v>
      </c>
      <c r="H290" s="1">
        <v>55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>
      <c r="A291" s="2" t="s">
        <v>295</v>
      </c>
      <c r="B291" s="1">
        <v>70</v>
      </c>
      <c r="C291" s="1">
        <v>0</v>
      </c>
      <c r="D291" s="1">
        <v>0</v>
      </c>
      <c r="E291" s="1">
        <v>0</v>
      </c>
      <c r="F291" s="1">
        <v>-6</v>
      </c>
      <c r="G291" s="1">
        <v>0</v>
      </c>
      <c r="H291" s="1">
        <v>64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>
      <c r="A292" s="2" t="s">
        <v>296</v>
      </c>
      <c r="B292" s="1">
        <v>190</v>
      </c>
      <c r="C292" s="1">
        <v>100</v>
      </c>
      <c r="D292" s="1">
        <v>0</v>
      </c>
      <c r="E292" s="1">
        <v>0</v>
      </c>
      <c r="F292" s="1">
        <v>-63</v>
      </c>
      <c r="G292" s="1">
        <v>0</v>
      </c>
      <c r="H292" s="1">
        <v>227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>
      <c r="A293" s="2" t="s">
        <v>297</v>
      </c>
      <c r="B293" s="1">
        <v>15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15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>
      <c r="A294" s="2" t="s">
        <v>298</v>
      </c>
      <c r="B294" s="1">
        <v>8</v>
      </c>
      <c r="C294" s="1">
        <v>0</v>
      </c>
      <c r="D294" s="1">
        <v>0</v>
      </c>
      <c r="E294" s="1">
        <v>0</v>
      </c>
      <c r="F294" s="1">
        <v>-4</v>
      </c>
      <c r="G294" s="1">
        <v>0</v>
      </c>
      <c r="H294" s="1">
        <v>4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>
      <c r="A295" s="2" t="s">
        <v>299</v>
      </c>
      <c r="B295" s="1">
        <v>3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3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>
      <c r="A296" s="2" t="s">
        <v>300</v>
      </c>
      <c r="B296" s="1">
        <v>3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3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>
      <c r="A297" s="2" t="s">
        <v>301</v>
      </c>
      <c r="B297" s="1">
        <v>14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14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>
      <c r="A298" s="2" t="s">
        <v>302</v>
      </c>
      <c r="B298" s="1">
        <v>20</v>
      </c>
      <c r="C298" s="1">
        <v>0</v>
      </c>
      <c r="D298" s="1">
        <v>0</v>
      </c>
      <c r="E298" s="1">
        <v>0</v>
      </c>
      <c r="F298" s="1">
        <v>-1</v>
      </c>
      <c r="G298" s="1">
        <v>0</v>
      </c>
      <c r="H298" s="1">
        <v>19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>
      <c r="A299" s="2" t="s">
        <v>303</v>
      </c>
      <c r="B299" s="1">
        <v>25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25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>
      <c r="A300" s="2" t="s">
        <v>304</v>
      </c>
      <c r="B300" s="1">
        <v>9</v>
      </c>
      <c r="C300" s="1">
        <v>0</v>
      </c>
      <c r="D300" s="1">
        <v>0</v>
      </c>
      <c r="E300" s="1">
        <v>0</v>
      </c>
      <c r="F300" s="1">
        <v>-2</v>
      </c>
      <c r="G300" s="1">
        <v>0</v>
      </c>
      <c r="H300" s="1">
        <v>7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>
      <c r="A301" s="2" t="s">
        <v>305</v>
      </c>
      <c r="B301" s="1">
        <v>9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9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>
      <c r="A302" s="2" t="s">
        <v>306</v>
      </c>
      <c r="B302" s="1">
        <v>5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5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>
      <c r="A303" s="2" t="s">
        <v>307</v>
      </c>
      <c r="B303" s="1">
        <v>288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288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>
      <c r="A304" s="2" t="s">
        <v>308</v>
      </c>
      <c r="B304" s="1">
        <v>13</v>
      </c>
      <c r="C304" s="1">
        <v>0</v>
      </c>
      <c r="D304" s="1">
        <v>0</v>
      </c>
      <c r="E304" s="1">
        <v>0</v>
      </c>
      <c r="F304" s="1">
        <v>-5</v>
      </c>
      <c r="G304" s="1">
        <v>0</v>
      </c>
      <c r="H304" s="1">
        <v>8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>
      <c r="A305" s="2" t="s">
        <v>309</v>
      </c>
      <c r="B305" s="1">
        <v>1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1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>
      <c r="A306" s="2" t="s">
        <v>310</v>
      </c>
      <c r="B306" s="1">
        <v>62</v>
      </c>
      <c r="C306" s="1">
        <v>0</v>
      </c>
      <c r="D306" s="1">
        <v>0</v>
      </c>
      <c r="E306" s="1">
        <v>0</v>
      </c>
      <c r="F306" s="1">
        <v>-5</v>
      </c>
      <c r="G306" s="1">
        <v>0</v>
      </c>
      <c r="H306" s="1">
        <v>57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>
      <c r="A307" s="2" t="s">
        <v>311</v>
      </c>
      <c r="B307" s="1">
        <v>45</v>
      </c>
      <c r="C307" s="1">
        <v>0</v>
      </c>
      <c r="D307" s="1">
        <v>0</v>
      </c>
      <c r="E307" s="1">
        <v>0</v>
      </c>
      <c r="F307" s="1">
        <v>-15</v>
      </c>
      <c r="G307" s="1">
        <v>0</v>
      </c>
      <c r="H307" s="1">
        <v>30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>
      <c r="A308" s="2" t="s">
        <v>312</v>
      </c>
      <c r="B308" s="1">
        <v>32</v>
      </c>
      <c r="C308" s="1">
        <v>0</v>
      </c>
      <c r="D308" s="1">
        <v>0</v>
      </c>
      <c r="E308" s="1">
        <v>0</v>
      </c>
      <c r="F308" s="1">
        <v>-10</v>
      </c>
      <c r="G308" s="1">
        <v>0</v>
      </c>
      <c r="H308" s="1">
        <v>22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>
      <c r="A309" s="2" t="s">
        <v>313</v>
      </c>
      <c r="B309" s="1">
        <v>28</v>
      </c>
      <c r="C309" s="1">
        <v>0</v>
      </c>
      <c r="D309" s="1">
        <v>0</v>
      </c>
      <c r="E309" s="1">
        <v>0</v>
      </c>
      <c r="F309" s="1">
        <v>-4</v>
      </c>
      <c r="G309" s="1">
        <v>0</v>
      </c>
      <c r="H309" s="1">
        <v>24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>
      <c r="A310" s="2" t="s">
        <v>314</v>
      </c>
      <c r="B310" s="1">
        <v>15</v>
      </c>
      <c r="C310" s="1">
        <v>0</v>
      </c>
      <c r="D310" s="1">
        <v>0</v>
      </c>
      <c r="E310" s="1">
        <v>0</v>
      </c>
      <c r="F310" s="1">
        <v>-3</v>
      </c>
      <c r="G310" s="1">
        <v>0</v>
      </c>
      <c r="H310" s="1">
        <v>12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>
      <c r="A311" s="2" t="s">
        <v>315</v>
      </c>
      <c r="B311" s="1">
        <v>702</v>
      </c>
      <c r="C311" s="1">
        <v>0</v>
      </c>
      <c r="D311" s="1">
        <v>0</v>
      </c>
      <c r="E311" s="1">
        <v>0</v>
      </c>
      <c r="F311" s="1">
        <v>-43</v>
      </c>
      <c r="G311" s="1">
        <v>0</v>
      </c>
      <c r="H311" s="1">
        <v>659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>
      <c r="A312" s="2" t="s">
        <v>316</v>
      </c>
      <c r="B312" s="1">
        <v>294</v>
      </c>
      <c r="C312" s="1">
        <v>300</v>
      </c>
      <c r="D312" s="1">
        <v>0</v>
      </c>
      <c r="E312" s="1">
        <v>0</v>
      </c>
      <c r="F312" s="1">
        <v>-73</v>
      </c>
      <c r="G312" s="1">
        <v>2</v>
      </c>
      <c r="H312" s="1">
        <v>523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>
      <c r="A313" s="2" t="s">
        <v>317</v>
      </c>
      <c r="B313" s="1">
        <v>1394</v>
      </c>
      <c r="C313" s="1">
        <v>470</v>
      </c>
      <c r="D313" s="1">
        <v>0</v>
      </c>
      <c r="E313" s="1">
        <v>0</v>
      </c>
      <c r="F313" s="1">
        <v>-115</v>
      </c>
      <c r="G313" s="1">
        <v>0</v>
      </c>
      <c r="H313" s="1">
        <v>1749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>
      <c r="A314" s="2" t="s">
        <v>319</v>
      </c>
      <c r="B314" s="1">
        <v>24</v>
      </c>
      <c r="C314" s="1">
        <v>0</v>
      </c>
      <c r="D314" s="1">
        <v>0</v>
      </c>
      <c r="E314" s="1">
        <v>0</v>
      </c>
      <c r="F314" s="1">
        <v>-16</v>
      </c>
      <c r="G314" s="1">
        <v>0</v>
      </c>
      <c r="H314" s="1">
        <v>8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>
      <c r="A315" s="2" t="s">
        <v>320</v>
      </c>
      <c r="B315" s="1">
        <v>226</v>
      </c>
      <c r="C315" s="1">
        <v>104</v>
      </c>
      <c r="D315" s="1">
        <v>0</v>
      </c>
      <c r="E315" s="1">
        <v>0</v>
      </c>
      <c r="F315" s="1">
        <v>-93</v>
      </c>
      <c r="G315" s="1">
        <v>4</v>
      </c>
      <c r="H315" s="1">
        <v>241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>
      <c r="A316" s="2" t="s">
        <v>321</v>
      </c>
      <c r="B316" s="1">
        <v>191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191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>
      <c r="A317" s="2" t="s">
        <v>322</v>
      </c>
      <c r="B317" s="1">
        <v>85</v>
      </c>
      <c r="C317" s="1">
        <v>250</v>
      </c>
      <c r="D317" s="1">
        <v>0</v>
      </c>
      <c r="E317" s="1">
        <v>0</v>
      </c>
      <c r="F317" s="1">
        <v>-101</v>
      </c>
      <c r="G317" s="1">
        <v>0</v>
      </c>
      <c r="H317" s="1">
        <v>234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>
      <c r="A318" s="2" t="s">
        <v>323</v>
      </c>
      <c r="B318" s="1">
        <v>96</v>
      </c>
      <c r="C318" s="1">
        <v>200</v>
      </c>
      <c r="D318" s="1">
        <v>0</v>
      </c>
      <c r="E318" s="1">
        <v>0</v>
      </c>
      <c r="F318" s="1">
        <v>-58</v>
      </c>
      <c r="G318" s="1">
        <v>0</v>
      </c>
      <c r="H318" s="1">
        <v>238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>
      <c r="A319" s="2" t="s">
        <v>324</v>
      </c>
      <c r="B319" s="1">
        <v>10</v>
      </c>
      <c r="C319" s="1">
        <v>0</v>
      </c>
      <c r="D319" s="1">
        <v>0</v>
      </c>
      <c r="E319" s="1">
        <v>0</v>
      </c>
      <c r="F319" s="1">
        <v>-1</v>
      </c>
      <c r="G319" s="1">
        <v>0</v>
      </c>
      <c r="H319" s="1">
        <v>9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>
      <c r="A320" s="2" t="s">
        <v>325</v>
      </c>
      <c r="B320" s="1">
        <v>1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1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>
      <c r="A321" s="2" t="s">
        <v>326</v>
      </c>
      <c r="B321" s="1">
        <v>573</v>
      </c>
      <c r="C321" s="1">
        <v>0</v>
      </c>
      <c r="D321" s="1">
        <v>0</v>
      </c>
      <c r="E321" s="1">
        <v>0</v>
      </c>
      <c r="F321" s="1">
        <v>-158</v>
      </c>
      <c r="G321" s="1">
        <v>0</v>
      </c>
      <c r="H321" s="1">
        <v>415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>
      <c r="A322" s="2" t="s">
        <v>327</v>
      </c>
      <c r="B322" s="1">
        <v>19</v>
      </c>
      <c r="C322" s="1">
        <v>30</v>
      </c>
      <c r="D322" s="1">
        <v>0</v>
      </c>
      <c r="E322" s="1">
        <v>0</v>
      </c>
      <c r="F322" s="1">
        <v>0</v>
      </c>
      <c r="G322" s="1">
        <v>0</v>
      </c>
      <c r="H322" s="1">
        <v>49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>
      <c r="A323" s="2" t="s">
        <v>328</v>
      </c>
      <c r="B323" s="1">
        <v>3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3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>
      <c r="A324" s="2" t="s">
        <v>329</v>
      </c>
      <c r="B324" s="1">
        <v>18</v>
      </c>
      <c r="C324" s="1">
        <v>0</v>
      </c>
      <c r="D324" s="1">
        <v>0</v>
      </c>
      <c r="E324" s="1">
        <v>0</v>
      </c>
      <c r="F324" s="1">
        <v>-3</v>
      </c>
      <c r="G324" s="1">
        <v>0</v>
      </c>
      <c r="H324" s="1">
        <v>15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>
      <c r="A325" s="2" t="s">
        <v>330</v>
      </c>
      <c r="B325" s="1">
        <v>83</v>
      </c>
      <c r="C325" s="1">
        <v>0</v>
      </c>
      <c r="D325" s="1">
        <v>0</v>
      </c>
      <c r="E325" s="1">
        <v>0</v>
      </c>
      <c r="F325" s="1">
        <v>-1</v>
      </c>
      <c r="G325" s="1">
        <v>0</v>
      </c>
      <c r="H325" s="1">
        <v>82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>
      <c r="A326" s="2" t="s">
        <v>332</v>
      </c>
      <c r="B326" s="1">
        <v>-2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-2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>
      <c r="A327" s="2" t="s">
        <v>333</v>
      </c>
      <c r="B327" s="1">
        <v>206</v>
      </c>
      <c r="C327" s="1">
        <v>0</v>
      </c>
      <c r="D327" s="1">
        <v>0</v>
      </c>
      <c r="E327" s="1">
        <v>0</v>
      </c>
      <c r="F327" s="1">
        <v>-36</v>
      </c>
      <c r="G327" s="1">
        <v>0</v>
      </c>
      <c r="H327" s="1">
        <v>170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>
      <c r="A328" s="2" t="s">
        <v>334</v>
      </c>
      <c r="B328" s="1">
        <v>1</v>
      </c>
      <c r="C328" s="1">
        <v>0</v>
      </c>
      <c r="D328" s="1">
        <v>0</v>
      </c>
      <c r="E328" s="1">
        <v>0</v>
      </c>
      <c r="F328" s="1">
        <v>-1</v>
      </c>
      <c r="G328" s="1">
        <v>0</v>
      </c>
      <c r="H328" s="1">
        <v>0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>
      <c r="A329" s="2" t="s">
        <v>335</v>
      </c>
      <c r="B329" s="1">
        <v>72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72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>
      <c r="A330" s="2" t="s">
        <v>336</v>
      </c>
      <c r="B330" s="1">
        <v>30</v>
      </c>
      <c r="C330" s="1">
        <v>0</v>
      </c>
      <c r="D330" s="1">
        <v>0</v>
      </c>
      <c r="E330" s="1">
        <v>0</v>
      </c>
      <c r="F330" s="1">
        <v>-24</v>
      </c>
      <c r="G330" s="1">
        <v>0</v>
      </c>
      <c r="H330" s="1">
        <v>6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>
      <c r="A331" s="2" t="s">
        <v>337</v>
      </c>
      <c r="B331" s="1">
        <v>100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100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>
      <c r="A332" s="2" t="s">
        <v>338</v>
      </c>
      <c r="B332" s="1">
        <v>15</v>
      </c>
      <c r="C332" s="1">
        <v>0</v>
      </c>
      <c r="D332" s="1">
        <v>0</v>
      </c>
      <c r="E332" s="1">
        <v>0</v>
      </c>
      <c r="F332" s="1">
        <v>-1</v>
      </c>
      <c r="G332" s="1">
        <v>0</v>
      </c>
      <c r="H332" s="1">
        <v>14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>
      <c r="A333" s="2" t="s">
        <v>339</v>
      </c>
      <c r="B333" s="1">
        <v>40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40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>
      <c r="A334" s="2" t="s">
        <v>340</v>
      </c>
      <c r="B334" s="1">
        <v>30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30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>
      <c r="A335" s="2" t="s">
        <v>341</v>
      </c>
      <c r="B335" s="1">
        <v>39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39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>
      <c r="A336" s="2" t="s">
        <v>342</v>
      </c>
      <c r="B336" s="1">
        <v>20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20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>
      <c r="A337" s="2" t="s">
        <v>343</v>
      </c>
      <c r="B337" s="1">
        <v>14</v>
      </c>
      <c r="C337" s="1">
        <v>200</v>
      </c>
      <c r="D337" s="1">
        <v>0</v>
      </c>
      <c r="E337" s="1">
        <v>0</v>
      </c>
      <c r="F337" s="1">
        <v>-52</v>
      </c>
      <c r="G337" s="1">
        <v>0</v>
      </c>
      <c r="H337" s="1">
        <v>162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>
      <c r="A338" s="2" t="s">
        <v>344</v>
      </c>
      <c r="B338" s="1">
        <v>2594</v>
      </c>
      <c r="C338" s="1">
        <v>4000</v>
      </c>
      <c r="D338" s="1">
        <v>0</v>
      </c>
      <c r="E338" s="1">
        <v>0</v>
      </c>
      <c r="F338" s="1">
        <v>-657</v>
      </c>
      <c r="G338" s="1">
        <v>0</v>
      </c>
      <c r="H338" s="1">
        <v>5937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>
      <c r="A339" s="2" t="s">
        <v>345</v>
      </c>
      <c r="B339" s="1">
        <v>28</v>
      </c>
      <c r="C339" s="1">
        <v>20</v>
      </c>
      <c r="D339" s="1">
        <v>0</v>
      </c>
      <c r="E339" s="1">
        <v>0</v>
      </c>
      <c r="F339" s="1">
        <v>-16</v>
      </c>
      <c r="G339" s="1">
        <v>0</v>
      </c>
      <c r="H339" s="1">
        <v>32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>
      <c r="A340" s="2" t="s">
        <v>346</v>
      </c>
      <c r="B340" s="1">
        <v>265</v>
      </c>
      <c r="C340" s="1">
        <v>0</v>
      </c>
      <c r="D340" s="1">
        <v>0</v>
      </c>
      <c r="E340" s="1">
        <v>0</v>
      </c>
      <c r="F340" s="1">
        <v>-34</v>
      </c>
      <c r="G340" s="1">
        <v>0</v>
      </c>
      <c r="H340" s="1">
        <v>231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>
      <c r="A341" s="2" t="s">
        <v>347</v>
      </c>
      <c r="B341" s="1">
        <v>9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9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>
      <c r="A342" s="2" t="s">
        <v>348</v>
      </c>
      <c r="B342" s="1">
        <v>39</v>
      </c>
      <c r="C342" s="1">
        <v>0</v>
      </c>
      <c r="D342" s="1">
        <v>0</v>
      </c>
      <c r="E342" s="1">
        <v>0</v>
      </c>
      <c r="F342" s="1">
        <v>-11</v>
      </c>
      <c r="G342" s="1">
        <v>0</v>
      </c>
      <c r="H342" s="1">
        <v>28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>
      <c r="A343" s="2" t="s">
        <v>349</v>
      </c>
      <c r="B343" s="1">
        <v>4</v>
      </c>
      <c r="C343" s="1">
        <v>0</v>
      </c>
      <c r="D343" s="1">
        <v>0</v>
      </c>
      <c r="E343" s="1">
        <v>0</v>
      </c>
      <c r="F343" s="1">
        <v>-1</v>
      </c>
      <c r="G343" s="1">
        <v>0</v>
      </c>
      <c r="H343" s="1">
        <v>3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>
      <c r="A344" s="2" t="s">
        <v>350</v>
      </c>
      <c r="B344" s="1">
        <v>14</v>
      </c>
      <c r="C344" s="1">
        <v>0</v>
      </c>
      <c r="D344" s="1">
        <v>0</v>
      </c>
      <c r="E344" s="1">
        <v>0</v>
      </c>
      <c r="F344" s="1">
        <v>-2</v>
      </c>
      <c r="G344" s="1">
        <v>0</v>
      </c>
      <c r="H344" s="1">
        <v>12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>
      <c r="A345" s="2" t="s">
        <v>351</v>
      </c>
      <c r="B345" s="1">
        <v>39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39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>
      <c r="A346" s="2" t="s">
        <v>352</v>
      </c>
      <c r="B346" s="1">
        <v>9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9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>
      <c r="A347" s="2" t="s">
        <v>353</v>
      </c>
      <c r="B347" s="1">
        <v>9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9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>
      <c r="A348" s="2" t="s">
        <v>354</v>
      </c>
      <c r="B348" s="1">
        <v>5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5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>
      <c r="A349" s="2" t="s">
        <v>355</v>
      </c>
      <c r="B349" s="1">
        <v>6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6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>
      <c r="A350" s="2" t="s">
        <v>356</v>
      </c>
      <c r="B350" s="1">
        <v>13</v>
      </c>
      <c r="C350" s="1">
        <v>0</v>
      </c>
      <c r="D350" s="1">
        <v>0</v>
      </c>
      <c r="E350" s="1">
        <v>0</v>
      </c>
      <c r="F350" s="1">
        <v>-5</v>
      </c>
      <c r="G350" s="1">
        <v>0</v>
      </c>
      <c r="H350" s="1">
        <v>8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>
      <c r="A351" s="2" t="s">
        <v>357</v>
      </c>
      <c r="B351" s="1">
        <v>410</v>
      </c>
      <c r="C351" s="1">
        <v>0</v>
      </c>
      <c r="D351" s="1">
        <v>0</v>
      </c>
      <c r="E351" s="1">
        <v>0</v>
      </c>
      <c r="F351" s="1">
        <v>-66</v>
      </c>
      <c r="G351" s="1">
        <v>0</v>
      </c>
      <c r="H351" s="1">
        <v>344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>
      <c r="A352" s="2" t="s">
        <v>358</v>
      </c>
      <c r="B352" s="1">
        <v>114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114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>
      <c r="A353" s="2" t="s">
        <v>359</v>
      </c>
      <c r="B353" s="1">
        <v>1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1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>
      <c r="A354" s="2" t="s">
        <v>360</v>
      </c>
      <c r="B354" s="1">
        <v>14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14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>
      <c r="A355" s="2" t="s">
        <v>361</v>
      </c>
      <c r="B355" s="1">
        <v>22</v>
      </c>
      <c r="C355" s="1">
        <v>0</v>
      </c>
      <c r="D355" s="1">
        <v>0</v>
      </c>
      <c r="E355" s="1">
        <v>0</v>
      </c>
      <c r="F355" s="1">
        <v>-22</v>
      </c>
      <c r="G355" s="1">
        <v>0</v>
      </c>
      <c r="H355" s="1">
        <v>0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>
      <c r="A356" s="2" t="s">
        <v>362</v>
      </c>
      <c r="B356" s="1">
        <v>110</v>
      </c>
      <c r="C356" s="1">
        <v>0</v>
      </c>
      <c r="D356" s="1">
        <v>0</v>
      </c>
      <c r="E356" s="1">
        <v>0</v>
      </c>
      <c r="F356" s="1">
        <v>-9</v>
      </c>
      <c r="G356" s="1">
        <v>0</v>
      </c>
      <c r="H356" s="1">
        <v>101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>
      <c r="A357" s="2" t="s">
        <v>363</v>
      </c>
      <c r="B357" s="1">
        <v>-1000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-1000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>
      <c r="A358" s="2" t="s">
        <v>364</v>
      </c>
      <c r="B358" s="1">
        <v>43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43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>
      <c r="A359" s="2" t="s">
        <v>365</v>
      </c>
      <c r="B359" s="1">
        <v>7</v>
      </c>
      <c r="C359" s="1">
        <v>50</v>
      </c>
      <c r="D359" s="1">
        <v>0</v>
      </c>
      <c r="E359" s="1">
        <v>0</v>
      </c>
      <c r="F359" s="1">
        <v>-30</v>
      </c>
      <c r="G359" s="1">
        <v>0</v>
      </c>
      <c r="H359" s="1">
        <v>27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>
      <c r="A360" s="2" t="s">
        <v>366</v>
      </c>
      <c r="B360" s="1">
        <v>3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3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>
      <c r="A361" s="2" t="s">
        <v>367</v>
      </c>
      <c r="B361" s="1">
        <v>2</v>
      </c>
      <c r="C361" s="1">
        <v>0</v>
      </c>
      <c r="D361" s="1">
        <v>0</v>
      </c>
      <c r="E361" s="1">
        <v>0</v>
      </c>
      <c r="F361" s="1">
        <v>-1</v>
      </c>
      <c r="G361" s="1">
        <v>0</v>
      </c>
      <c r="H361" s="1">
        <v>1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>
      <c r="A362" s="2" t="s">
        <v>368</v>
      </c>
      <c r="B362" s="1">
        <v>1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1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>
      <c r="A363" s="2" t="s">
        <v>369</v>
      </c>
      <c r="B363" s="1">
        <v>76</v>
      </c>
      <c r="C363" s="1">
        <v>0</v>
      </c>
      <c r="D363" s="1">
        <v>0</v>
      </c>
      <c r="E363" s="1">
        <v>0</v>
      </c>
      <c r="F363" s="1">
        <v>-30</v>
      </c>
      <c r="G363" s="1">
        <v>0</v>
      </c>
      <c r="H363" s="1">
        <v>46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>
      <c r="A364" s="2" t="s">
        <v>370</v>
      </c>
      <c r="B364" s="1">
        <v>317</v>
      </c>
      <c r="C364" s="1">
        <v>50</v>
      </c>
      <c r="D364" s="1">
        <v>0</v>
      </c>
      <c r="E364" s="1">
        <v>0</v>
      </c>
      <c r="F364" s="1">
        <v>-59</v>
      </c>
      <c r="G364" s="1">
        <v>0</v>
      </c>
      <c r="H364" s="1">
        <v>308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>
      <c r="A365" s="2" t="s">
        <v>371</v>
      </c>
      <c r="B365" s="1">
        <v>10</v>
      </c>
      <c r="C365" s="1">
        <v>0</v>
      </c>
      <c r="D365" s="1">
        <v>0</v>
      </c>
      <c r="E365" s="1">
        <v>0</v>
      </c>
      <c r="F365" s="1">
        <v>-5</v>
      </c>
      <c r="G365" s="1">
        <v>0</v>
      </c>
      <c r="H365" s="1">
        <v>5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>
      <c r="A366" s="2" t="s">
        <v>372</v>
      </c>
      <c r="B366" s="1">
        <v>110</v>
      </c>
      <c r="C366" s="1">
        <v>0</v>
      </c>
      <c r="D366" s="1">
        <v>0</v>
      </c>
      <c r="E366" s="1">
        <v>0</v>
      </c>
      <c r="F366" s="1">
        <v>-39</v>
      </c>
      <c r="G366" s="1">
        <v>0</v>
      </c>
      <c r="H366" s="1">
        <v>71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>
      <c r="A367" s="2" t="s">
        <v>373</v>
      </c>
      <c r="B367" s="1">
        <v>260</v>
      </c>
      <c r="C367" s="1">
        <v>0</v>
      </c>
      <c r="D367" s="1">
        <v>0</v>
      </c>
      <c r="E367" s="1">
        <v>0</v>
      </c>
      <c r="F367" s="1">
        <v>-15</v>
      </c>
      <c r="G367" s="1">
        <v>0</v>
      </c>
      <c r="H367" s="1">
        <v>245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>
      <c r="A368" s="2" t="s">
        <v>374</v>
      </c>
      <c r="B368" s="1">
        <v>239</v>
      </c>
      <c r="C368" s="1">
        <v>0</v>
      </c>
      <c r="D368" s="1">
        <v>0</v>
      </c>
      <c r="E368" s="1">
        <v>0</v>
      </c>
      <c r="F368" s="1">
        <v>-15</v>
      </c>
      <c r="G368" s="1">
        <v>0</v>
      </c>
      <c r="H368" s="1">
        <v>224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>
      <c r="A369" s="2" t="s">
        <v>375</v>
      </c>
      <c r="B369" s="1">
        <v>294</v>
      </c>
      <c r="C369" s="1">
        <v>100</v>
      </c>
      <c r="D369" s="1">
        <v>0</v>
      </c>
      <c r="E369" s="1">
        <v>0</v>
      </c>
      <c r="F369" s="1">
        <v>-12</v>
      </c>
      <c r="G369" s="1">
        <v>0</v>
      </c>
      <c r="H369" s="1">
        <v>382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>
      <c r="A370" s="2" t="s">
        <v>376</v>
      </c>
      <c r="B370" s="1">
        <v>37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37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>
      <c r="A371" s="2" t="s">
        <v>377</v>
      </c>
      <c r="B371" s="1">
        <v>31</v>
      </c>
      <c r="C371" s="1">
        <v>102</v>
      </c>
      <c r="D371" s="1">
        <v>0</v>
      </c>
      <c r="E371" s="1">
        <v>0</v>
      </c>
      <c r="F371" s="1">
        <v>-54</v>
      </c>
      <c r="G371" s="1">
        <v>0</v>
      </c>
      <c r="H371" s="1">
        <v>79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>
      <c r="A372" s="2" t="s">
        <v>378</v>
      </c>
      <c r="B372" s="1">
        <v>7</v>
      </c>
      <c r="C372" s="1">
        <v>60</v>
      </c>
      <c r="D372" s="1">
        <v>0</v>
      </c>
      <c r="E372" s="1">
        <v>0</v>
      </c>
      <c r="F372" s="1">
        <v>-8</v>
      </c>
      <c r="G372" s="1">
        <v>0</v>
      </c>
      <c r="H372" s="1">
        <v>59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>
      <c r="A373" s="2" t="s">
        <v>379</v>
      </c>
      <c r="B373" s="1">
        <v>47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47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>
      <c r="A374" s="2" t="s">
        <v>380</v>
      </c>
      <c r="B374" s="1">
        <v>182</v>
      </c>
      <c r="C374" s="1">
        <v>200</v>
      </c>
      <c r="D374" s="1">
        <v>0</v>
      </c>
      <c r="E374" s="1">
        <v>0</v>
      </c>
      <c r="F374" s="1">
        <v>-102</v>
      </c>
      <c r="G374" s="1">
        <v>0</v>
      </c>
      <c r="H374" s="1">
        <v>280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>
      <c r="A375" s="2" t="s">
        <v>381</v>
      </c>
      <c r="B375" s="1">
        <v>1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1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>
      <c r="A376" s="2" t="s">
        <v>382</v>
      </c>
      <c r="B376" s="1">
        <v>7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7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>
      <c r="A377" s="2" t="s">
        <v>383</v>
      </c>
      <c r="B377" s="1">
        <v>26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26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>
      <c r="A378" s="2" t="s">
        <v>384</v>
      </c>
      <c r="B378" s="1">
        <v>24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24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>
      <c r="A379" s="2" t="s">
        <v>385</v>
      </c>
      <c r="B379" s="1">
        <v>25</v>
      </c>
      <c r="C379" s="1">
        <v>0</v>
      </c>
      <c r="D379" s="1">
        <v>0</v>
      </c>
      <c r="E379" s="1">
        <v>0</v>
      </c>
      <c r="F379" s="1">
        <v>-3</v>
      </c>
      <c r="G379" s="1">
        <v>0</v>
      </c>
      <c r="H379" s="1">
        <v>22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>
      <c r="A380" s="2" t="s">
        <v>386</v>
      </c>
      <c r="B380" s="1">
        <v>14</v>
      </c>
      <c r="C380" s="1">
        <v>0</v>
      </c>
      <c r="D380" s="1">
        <v>0</v>
      </c>
      <c r="E380" s="1">
        <v>0</v>
      </c>
      <c r="F380" s="1">
        <v>-1</v>
      </c>
      <c r="G380" s="1">
        <v>0</v>
      </c>
      <c r="H380" s="1">
        <v>13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>
      <c r="A381" s="2" t="s">
        <v>387</v>
      </c>
      <c r="B381" s="1">
        <v>16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16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>
      <c r="A382" s="2" t="s">
        <v>388</v>
      </c>
      <c r="B382" s="1">
        <v>8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8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>
      <c r="A383" s="2" t="s">
        <v>389</v>
      </c>
      <c r="B383" s="1">
        <v>36</v>
      </c>
      <c r="C383" s="1">
        <v>0</v>
      </c>
      <c r="D383" s="1">
        <v>0</v>
      </c>
      <c r="E383" s="1">
        <v>0</v>
      </c>
      <c r="F383" s="1">
        <v>-3</v>
      </c>
      <c r="G383" s="1">
        <v>0</v>
      </c>
      <c r="H383" s="1">
        <v>33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>
      <c r="A384" s="2" t="s">
        <v>390</v>
      </c>
      <c r="B384" s="1">
        <v>43</v>
      </c>
      <c r="C384" s="1">
        <v>0</v>
      </c>
      <c r="D384" s="1">
        <v>0</v>
      </c>
      <c r="E384" s="1">
        <v>0</v>
      </c>
      <c r="F384" s="1">
        <v>-1</v>
      </c>
      <c r="G384" s="1">
        <v>0</v>
      </c>
      <c r="H384" s="1">
        <v>42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>
      <c r="A385" s="2" t="s">
        <v>391</v>
      </c>
      <c r="B385" s="1">
        <v>15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15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>
      <c r="A386" s="2" t="s">
        <v>392</v>
      </c>
      <c r="B386" s="1">
        <v>30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30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>
      <c r="A387" s="2" t="s">
        <v>393</v>
      </c>
      <c r="B387" s="1">
        <v>12</v>
      </c>
      <c r="C387" s="1">
        <v>0</v>
      </c>
      <c r="D387" s="1">
        <v>0</v>
      </c>
      <c r="E387" s="1">
        <v>0</v>
      </c>
      <c r="F387" s="1">
        <v>-6</v>
      </c>
      <c r="G387" s="1">
        <v>0</v>
      </c>
      <c r="H387" s="1">
        <v>6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>
      <c r="A388" s="2" t="s">
        <v>394</v>
      </c>
      <c r="B388" s="1">
        <v>2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2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>
      <c r="A389" s="2" t="s">
        <v>395</v>
      </c>
      <c r="B389" s="1">
        <v>380</v>
      </c>
      <c r="C389" s="1">
        <v>2</v>
      </c>
      <c r="D389" s="1">
        <v>0</v>
      </c>
      <c r="E389" s="1">
        <v>0</v>
      </c>
      <c r="F389" s="1">
        <v>-1</v>
      </c>
      <c r="G389" s="1">
        <v>0</v>
      </c>
      <c r="H389" s="1">
        <v>381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>
      <c r="A390" s="2" t="s">
        <v>396</v>
      </c>
      <c r="B390" s="1">
        <v>466</v>
      </c>
      <c r="C390" s="1">
        <v>0</v>
      </c>
      <c r="D390" s="1">
        <v>0</v>
      </c>
      <c r="E390" s="1">
        <v>0</v>
      </c>
      <c r="F390" s="1">
        <v>-18</v>
      </c>
      <c r="G390" s="1">
        <v>0</v>
      </c>
      <c r="H390" s="1">
        <v>448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>
      <c r="A391" s="2" t="s">
        <v>397</v>
      </c>
      <c r="B391" s="1">
        <v>512</v>
      </c>
      <c r="C391" s="1">
        <v>0</v>
      </c>
      <c r="D391" s="1">
        <v>0</v>
      </c>
      <c r="E391" s="1">
        <v>0</v>
      </c>
      <c r="F391" s="1">
        <v>-1</v>
      </c>
      <c r="G391" s="1">
        <v>0</v>
      </c>
      <c r="H391" s="1">
        <v>511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>
      <c r="A392" s="2" t="s">
        <v>398</v>
      </c>
      <c r="B392" s="1">
        <v>6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6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>
      <c r="A393" s="2" t="s">
        <v>399</v>
      </c>
      <c r="B393" s="1">
        <v>41</v>
      </c>
      <c r="C393" s="1">
        <v>0</v>
      </c>
      <c r="D393" s="1">
        <v>0</v>
      </c>
      <c r="E393" s="1">
        <v>0</v>
      </c>
      <c r="F393" s="1">
        <v>-35</v>
      </c>
      <c r="G393" s="1">
        <v>0</v>
      </c>
      <c r="H393" s="1">
        <v>6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>
      <c r="A394" s="2" t="s">
        <v>400</v>
      </c>
      <c r="B394" s="1">
        <v>21</v>
      </c>
      <c r="C394" s="1">
        <v>0</v>
      </c>
      <c r="D394" s="1">
        <v>0</v>
      </c>
      <c r="E394" s="1">
        <v>0</v>
      </c>
      <c r="F394" s="1">
        <v>-5</v>
      </c>
      <c r="G394" s="1">
        <v>0</v>
      </c>
      <c r="H394" s="1">
        <v>16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>
      <c r="A395" s="2" t="s">
        <v>401</v>
      </c>
      <c r="B395" s="1">
        <v>59</v>
      </c>
      <c r="C395" s="1">
        <v>0</v>
      </c>
      <c r="D395" s="1">
        <v>0</v>
      </c>
      <c r="E395" s="1">
        <v>0</v>
      </c>
      <c r="F395" s="1">
        <v>-35</v>
      </c>
      <c r="G395" s="1">
        <v>0</v>
      </c>
      <c r="H395" s="1">
        <v>24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>
      <c r="A396" s="2" t="s">
        <v>402</v>
      </c>
      <c r="B396" s="1">
        <v>15</v>
      </c>
      <c r="C396" s="1">
        <v>0</v>
      </c>
      <c r="D396" s="1">
        <v>0</v>
      </c>
      <c r="E396" s="1">
        <v>0</v>
      </c>
      <c r="F396" s="1">
        <v>-1</v>
      </c>
      <c r="G396" s="1">
        <v>0</v>
      </c>
      <c r="H396" s="1">
        <v>14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>
      <c r="A397" s="2" t="s">
        <v>403</v>
      </c>
      <c r="B397" s="1">
        <v>19</v>
      </c>
      <c r="C397" s="1">
        <v>0</v>
      </c>
      <c r="D397" s="1">
        <v>0</v>
      </c>
      <c r="E397" s="1">
        <v>0</v>
      </c>
      <c r="F397" s="1">
        <v>-13</v>
      </c>
      <c r="G397" s="1">
        <v>0</v>
      </c>
      <c r="H397" s="1">
        <v>6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>
      <c r="A398" s="2" t="s">
        <v>404</v>
      </c>
      <c r="B398" s="1">
        <v>34</v>
      </c>
      <c r="C398" s="1">
        <v>0</v>
      </c>
      <c r="D398" s="1">
        <v>0</v>
      </c>
      <c r="E398" s="1">
        <v>0</v>
      </c>
      <c r="F398" s="1">
        <v>-33</v>
      </c>
      <c r="G398" s="1">
        <v>0</v>
      </c>
      <c r="H398" s="1">
        <v>1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>
      <c r="A399" s="2" t="s">
        <v>406</v>
      </c>
      <c r="B399" s="1">
        <v>1</v>
      </c>
      <c r="C399" s="1">
        <v>0</v>
      </c>
      <c r="D399" s="1">
        <v>0</v>
      </c>
      <c r="E399" s="1">
        <v>0</v>
      </c>
      <c r="F399" s="1">
        <v>-9</v>
      </c>
      <c r="G399" s="1">
        <v>0</v>
      </c>
      <c r="H399" s="1">
        <v>-8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>
      <c r="A400" s="2" t="s">
        <v>407</v>
      </c>
      <c r="B400" s="1">
        <v>5</v>
      </c>
      <c r="C400" s="1">
        <v>0</v>
      </c>
      <c r="D400" s="1">
        <v>0</v>
      </c>
      <c r="E400" s="1">
        <v>0</v>
      </c>
      <c r="F400" s="1">
        <v>-1</v>
      </c>
      <c r="G400" s="1">
        <v>0</v>
      </c>
      <c r="H400" s="1">
        <v>4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>
      <c r="A401" s="2" t="s">
        <v>408</v>
      </c>
      <c r="B401" s="1">
        <v>0</v>
      </c>
      <c r="C401" s="1">
        <v>250</v>
      </c>
      <c r="D401" s="1">
        <v>0</v>
      </c>
      <c r="E401" s="1">
        <v>0</v>
      </c>
      <c r="F401" s="1">
        <v>-31</v>
      </c>
      <c r="G401" s="1">
        <v>0</v>
      </c>
      <c r="H401" s="1">
        <v>219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>
      <c r="A402" s="2" t="s">
        <v>409</v>
      </c>
      <c r="B402" s="1">
        <v>34</v>
      </c>
      <c r="C402" s="1">
        <v>0</v>
      </c>
      <c r="D402" s="1">
        <v>0</v>
      </c>
      <c r="E402" s="1">
        <v>0</v>
      </c>
      <c r="F402" s="1">
        <v>-10</v>
      </c>
      <c r="G402" s="1">
        <v>0</v>
      </c>
      <c r="H402" s="1">
        <v>24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>
      <c r="A403" s="2" t="s">
        <v>410</v>
      </c>
      <c r="B403" s="1">
        <v>1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1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>
      <c r="A404" s="2" t="s">
        <v>411</v>
      </c>
      <c r="B404" s="1">
        <v>19</v>
      </c>
      <c r="C404" s="1">
        <v>0</v>
      </c>
      <c r="D404" s="1">
        <v>0</v>
      </c>
      <c r="E404" s="1">
        <v>0</v>
      </c>
      <c r="F404" s="1">
        <v>-9</v>
      </c>
      <c r="G404" s="1">
        <v>0</v>
      </c>
      <c r="H404" s="1">
        <v>10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>
      <c r="A405" s="2" t="s">
        <v>412</v>
      </c>
      <c r="B405" s="1">
        <v>557</v>
      </c>
      <c r="C405" s="1">
        <v>0</v>
      </c>
      <c r="D405" s="1">
        <v>0</v>
      </c>
      <c r="E405" s="1">
        <v>0</v>
      </c>
      <c r="F405" s="1">
        <v>-27</v>
      </c>
      <c r="G405" s="1">
        <v>0</v>
      </c>
      <c r="H405" s="1">
        <v>530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>
      <c r="A406" s="2" t="s">
        <v>413</v>
      </c>
      <c r="B406" s="1">
        <v>35</v>
      </c>
      <c r="C406" s="1">
        <v>0</v>
      </c>
      <c r="D406" s="1">
        <v>0</v>
      </c>
      <c r="E406" s="1">
        <v>0</v>
      </c>
      <c r="F406" s="1">
        <v>-8</v>
      </c>
      <c r="G406" s="1">
        <v>0</v>
      </c>
      <c r="H406" s="1">
        <v>27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>
      <c r="A407" s="2" t="s">
        <v>414</v>
      </c>
      <c r="B407" s="1">
        <v>224</v>
      </c>
      <c r="C407" s="1">
        <v>0</v>
      </c>
      <c r="D407" s="1">
        <v>0</v>
      </c>
      <c r="E407" s="1">
        <v>0</v>
      </c>
      <c r="F407" s="1">
        <v>-36</v>
      </c>
      <c r="G407" s="1">
        <v>0</v>
      </c>
      <c r="H407" s="1">
        <v>188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>
      <c r="A408" s="2" t="s">
        <v>415</v>
      </c>
      <c r="B408" s="1">
        <v>43</v>
      </c>
      <c r="C408" s="1">
        <v>0</v>
      </c>
      <c r="D408" s="1">
        <v>0</v>
      </c>
      <c r="E408" s="1">
        <v>0</v>
      </c>
      <c r="F408" s="1">
        <v>-44</v>
      </c>
      <c r="G408" s="1">
        <v>0</v>
      </c>
      <c r="H408" s="1">
        <v>-1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>
      <c r="A409" s="2" t="s">
        <v>416</v>
      </c>
      <c r="B409" s="1">
        <v>10</v>
      </c>
      <c r="C409" s="1">
        <v>0</v>
      </c>
      <c r="D409" s="1">
        <v>0</v>
      </c>
      <c r="E409" s="1">
        <v>0</v>
      </c>
      <c r="F409" s="1">
        <v>-10</v>
      </c>
      <c r="G409" s="1">
        <v>2</v>
      </c>
      <c r="H409" s="1">
        <v>2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>
      <c r="A410" s="2" t="s">
        <v>417</v>
      </c>
      <c r="B410" s="1">
        <v>54</v>
      </c>
      <c r="C410" s="1">
        <v>0</v>
      </c>
      <c r="D410" s="1">
        <v>0</v>
      </c>
      <c r="E410" s="1">
        <v>0</v>
      </c>
      <c r="F410" s="1">
        <v>-8</v>
      </c>
      <c r="G410" s="1">
        <v>0</v>
      </c>
      <c r="H410" s="1">
        <v>46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>
      <c r="A411" s="2" t="s">
        <v>418</v>
      </c>
      <c r="B411" s="1">
        <v>2</v>
      </c>
      <c r="C411" s="1">
        <v>50</v>
      </c>
      <c r="D411" s="1">
        <v>0</v>
      </c>
      <c r="E411" s="1">
        <v>0</v>
      </c>
      <c r="F411" s="1">
        <v>-10</v>
      </c>
      <c r="G411" s="1">
        <v>0</v>
      </c>
      <c r="H411" s="1">
        <v>42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>
      <c r="A412" s="2" t="s">
        <v>419</v>
      </c>
      <c r="B412" s="1">
        <v>521</v>
      </c>
      <c r="C412" s="1">
        <v>288</v>
      </c>
      <c r="D412" s="1">
        <v>0</v>
      </c>
      <c r="E412" s="1">
        <v>0</v>
      </c>
      <c r="F412" s="1">
        <v>-36</v>
      </c>
      <c r="G412" s="1">
        <v>0</v>
      </c>
      <c r="H412" s="1">
        <v>773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>
      <c r="A413" s="2" t="s">
        <v>420</v>
      </c>
      <c r="B413" s="1">
        <v>141</v>
      </c>
      <c r="C413" s="1">
        <v>300</v>
      </c>
      <c r="D413" s="1">
        <v>0</v>
      </c>
      <c r="E413" s="1">
        <v>0</v>
      </c>
      <c r="F413" s="1">
        <v>-32</v>
      </c>
      <c r="G413" s="1">
        <v>0</v>
      </c>
      <c r="H413" s="1">
        <v>409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>
      <c r="A414" s="2" t="s">
        <v>421</v>
      </c>
      <c r="B414" s="1">
        <v>66</v>
      </c>
      <c r="C414" s="1">
        <v>81</v>
      </c>
      <c r="D414" s="1">
        <v>0</v>
      </c>
      <c r="E414" s="1">
        <v>0</v>
      </c>
      <c r="F414" s="1">
        <v>-40</v>
      </c>
      <c r="G414" s="1">
        <v>0</v>
      </c>
      <c r="H414" s="1">
        <v>107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>
      <c r="A415" s="2" t="s">
        <v>422</v>
      </c>
      <c r="B415" s="1">
        <v>212</v>
      </c>
      <c r="C415" s="1">
        <v>0</v>
      </c>
      <c r="D415" s="1">
        <v>0</v>
      </c>
      <c r="E415" s="1">
        <v>0</v>
      </c>
      <c r="F415" s="1">
        <v>-22</v>
      </c>
      <c r="G415" s="1">
        <v>0</v>
      </c>
      <c r="H415" s="1">
        <v>190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>
      <c r="A416" s="2" t="s">
        <v>423</v>
      </c>
      <c r="B416" s="1">
        <v>1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1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>
      <c r="A417" s="2" t="s">
        <v>424</v>
      </c>
      <c r="B417" s="1">
        <v>115</v>
      </c>
      <c r="C417" s="1">
        <v>0</v>
      </c>
      <c r="D417" s="1">
        <v>0</v>
      </c>
      <c r="E417" s="1">
        <v>0</v>
      </c>
      <c r="F417" s="1">
        <v>-53</v>
      </c>
      <c r="G417" s="1">
        <v>0</v>
      </c>
      <c r="H417" s="1">
        <v>62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>
      <c r="A418" s="2" t="s">
        <v>425</v>
      </c>
      <c r="B418" s="1">
        <v>40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40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>
      <c r="A419" s="2" t="s">
        <v>426</v>
      </c>
      <c r="B419" s="1">
        <v>7</v>
      </c>
      <c r="C419" s="1">
        <v>250</v>
      </c>
      <c r="D419" s="1">
        <v>0</v>
      </c>
      <c r="E419" s="1">
        <v>0</v>
      </c>
      <c r="F419" s="1">
        <v>-36</v>
      </c>
      <c r="G419" s="1">
        <v>0</v>
      </c>
      <c r="H419" s="1">
        <v>221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>
      <c r="A420" s="2" t="s">
        <v>427</v>
      </c>
      <c r="B420" s="1">
        <v>92</v>
      </c>
      <c r="C420" s="1">
        <v>0</v>
      </c>
      <c r="D420" s="1">
        <v>0</v>
      </c>
      <c r="E420" s="1">
        <v>0</v>
      </c>
      <c r="F420" s="1">
        <v>-2</v>
      </c>
      <c r="G420" s="1">
        <v>0</v>
      </c>
      <c r="H420" s="1">
        <v>90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>
      <c r="A421" s="2" t="s">
        <v>428</v>
      </c>
      <c r="B421" s="1">
        <v>99</v>
      </c>
      <c r="C421" s="1">
        <v>2</v>
      </c>
      <c r="D421" s="1">
        <v>0</v>
      </c>
      <c r="E421" s="1">
        <v>0</v>
      </c>
      <c r="F421" s="1">
        <v>-18</v>
      </c>
      <c r="G421" s="1">
        <v>0</v>
      </c>
      <c r="H421" s="1">
        <v>83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>
      <c r="A422" s="2" t="s">
        <v>429</v>
      </c>
      <c r="B422" s="1">
        <v>36</v>
      </c>
      <c r="C422" s="1">
        <v>0</v>
      </c>
      <c r="D422" s="1">
        <v>0</v>
      </c>
      <c r="E422" s="1">
        <v>0</v>
      </c>
      <c r="F422" s="1">
        <v>-6</v>
      </c>
      <c r="G422" s="1">
        <v>0</v>
      </c>
      <c r="H422" s="1">
        <v>30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>
      <c r="A423" s="2" t="s">
        <v>430</v>
      </c>
      <c r="B423" s="1">
        <v>121</v>
      </c>
      <c r="C423" s="1">
        <v>2</v>
      </c>
      <c r="D423" s="1">
        <v>0</v>
      </c>
      <c r="E423" s="1">
        <v>0</v>
      </c>
      <c r="F423" s="1">
        <v>-8</v>
      </c>
      <c r="G423" s="1">
        <v>0</v>
      </c>
      <c r="H423" s="1">
        <v>115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>
      <c r="A424" s="2" t="s">
        <v>431</v>
      </c>
      <c r="B424" s="1">
        <v>20</v>
      </c>
      <c r="C424" s="1">
        <v>0</v>
      </c>
      <c r="D424" s="1">
        <v>0</v>
      </c>
      <c r="E424" s="1">
        <v>0</v>
      </c>
      <c r="F424" s="1">
        <v>-16</v>
      </c>
      <c r="G424" s="1">
        <v>0</v>
      </c>
      <c r="H424" s="1">
        <v>4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>
      <c r="A425" s="2" t="s">
        <v>432</v>
      </c>
      <c r="B425" s="1">
        <v>18</v>
      </c>
      <c r="C425" s="1">
        <v>0</v>
      </c>
      <c r="D425" s="1">
        <v>0</v>
      </c>
      <c r="E425" s="1">
        <v>0</v>
      </c>
      <c r="F425" s="1">
        <v>-8</v>
      </c>
      <c r="G425" s="1">
        <v>0</v>
      </c>
      <c r="H425" s="1">
        <v>10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>
      <c r="A426" s="2" t="s">
        <v>433</v>
      </c>
      <c r="B426" s="1">
        <v>5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5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>
      <c r="A427" s="2" t="s">
        <v>434</v>
      </c>
      <c r="B427" s="1">
        <v>1</v>
      </c>
      <c r="C427" s="1">
        <v>100</v>
      </c>
      <c r="D427" s="1">
        <v>0</v>
      </c>
      <c r="E427" s="1">
        <v>0</v>
      </c>
      <c r="F427" s="1">
        <v>-10</v>
      </c>
      <c r="G427" s="1">
        <v>0</v>
      </c>
      <c r="H427" s="1">
        <v>91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>
      <c r="A428" s="2" t="s">
        <v>435</v>
      </c>
      <c r="B428" s="1">
        <v>312</v>
      </c>
      <c r="C428" s="1">
        <v>2</v>
      </c>
      <c r="D428" s="1">
        <v>0</v>
      </c>
      <c r="E428" s="1">
        <v>0</v>
      </c>
      <c r="F428" s="1">
        <v>0</v>
      </c>
      <c r="G428" s="1">
        <v>0</v>
      </c>
      <c r="H428" s="1">
        <v>314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>
      <c r="A429" s="2" t="s">
        <v>436</v>
      </c>
      <c r="B429" s="1">
        <v>306</v>
      </c>
      <c r="C429" s="1">
        <v>2</v>
      </c>
      <c r="D429" s="1">
        <v>0</v>
      </c>
      <c r="E429" s="1">
        <v>0</v>
      </c>
      <c r="F429" s="1">
        <v>0</v>
      </c>
      <c r="G429" s="1">
        <v>0</v>
      </c>
      <c r="H429" s="1">
        <v>308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>
      <c r="A430" s="2" t="s">
        <v>437</v>
      </c>
      <c r="B430" s="1">
        <v>329</v>
      </c>
      <c r="C430" s="1">
        <v>0</v>
      </c>
      <c r="D430" s="1">
        <v>0</v>
      </c>
      <c r="E430" s="1">
        <v>0</v>
      </c>
      <c r="F430" s="1">
        <v>-7</v>
      </c>
      <c r="G430" s="1">
        <v>0</v>
      </c>
      <c r="H430" s="1">
        <v>322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>
      <c r="A431" s="2" t="s">
        <v>438</v>
      </c>
      <c r="B431" s="1">
        <v>1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1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>
      <c r="A432" s="2" t="s">
        <v>439</v>
      </c>
      <c r="B432" s="1">
        <v>300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300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>
      <c r="A433" s="2" t="s">
        <v>440</v>
      </c>
      <c r="B433" s="1">
        <v>5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5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>
      <c r="A434" s="2" t="s">
        <v>441</v>
      </c>
      <c r="B434" s="1">
        <v>10</v>
      </c>
      <c r="C434" s="1">
        <v>0</v>
      </c>
      <c r="D434" s="1">
        <v>0</v>
      </c>
      <c r="E434" s="1">
        <v>0</v>
      </c>
      <c r="F434" s="1">
        <v>-4</v>
      </c>
      <c r="G434" s="1">
        <v>0</v>
      </c>
      <c r="H434" s="1">
        <v>6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>
      <c r="A435" s="2" t="s">
        <v>442</v>
      </c>
      <c r="B435" s="1">
        <v>6</v>
      </c>
      <c r="C435" s="1">
        <v>0</v>
      </c>
      <c r="D435" s="1">
        <v>0</v>
      </c>
      <c r="E435" s="1">
        <v>0</v>
      </c>
      <c r="F435" s="1">
        <v>-5</v>
      </c>
      <c r="G435" s="1">
        <v>0</v>
      </c>
      <c r="H435" s="1">
        <v>1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>
      <c r="A436" s="2" t="s">
        <v>443</v>
      </c>
      <c r="B436" s="1">
        <v>2</v>
      </c>
      <c r="C436" s="1">
        <v>300</v>
      </c>
      <c r="D436" s="1">
        <v>0</v>
      </c>
      <c r="E436" s="1">
        <v>0</v>
      </c>
      <c r="F436" s="1">
        <v>0</v>
      </c>
      <c r="G436" s="1">
        <v>0</v>
      </c>
      <c r="H436" s="1">
        <v>302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>
      <c r="A437" s="2" t="s">
        <v>444</v>
      </c>
      <c r="B437" s="1">
        <v>52</v>
      </c>
      <c r="C437" s="1">
        <v>0</v>
      </c>
      <c r="D437" s="1">
        <v>0</v>
      </c>
      <c r="E437" s="1">
        <v>0</v>
      </c>
      <c r="F437" s="1">
        <v>-16</v>
      </c>
      <c r="G437" s="1">
        <v>0</v>
      </c>
      <c r="H437" s="1">
        <v>36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>
      <c r="A438" s="2" t="s">
        <v>445</v>
      </c>
      <c r="B438" s="1">
        <v>2</v>
      </c>
      <c r="C438" s="1">
        <v>0</v>
      </c>
      <c r="D438" s="1">
        <v>0</v>
      </c>
      <c r="E438" s="1">
        <v>0</v>
      </c>
      <c r="F438" s="1">
        <v>-2</v>
      </c>
      <c r="G438" s="1">
        <v>0</v>
      </c>
      <c r="H438" s="1">
        <v>0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>
      <c r="A439" s="2" t="s">
        <v>446</v>
      </c>
      <c r="B439" s="1">
        <v>2</v>
      </c>
      <c r="C439" s="1">
        <v>0</v>
      </c>
      <c r="D439" s="1">
        <v>0</v>
      </c>
      <c r="E439" s="1">
        <v>0</v>
      </c>
      <c r="F439" s="1">
        <v>-1</v>
      </c>
      <c r="G439" s="1">
        <v>0</v>
      </c>
      <c r="H439" s="1">
        <v>1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>
      <c r="A440" s="2" t="s">
        <v>447</v>
      </c>
      <c r="B440" s="1">
        <v>30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30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>
      <c r="A441" s="2" t="s">
        <v>448</v>
      </c>
      <c r="B441" s="1">
        <v>-1</v>
      </c>
      <c r="C441" s="1">
        <v>0</v>
      </c>
      <c r="D441" s="1">
        <v>0</v>
      </c>
      <c r="E441" s="1">
        <v>0</v>
      </c>
      <c r="F441" s="1">
        <v>-2</v>
      </c>
      <c r="G441" s="1">
        <v>0</v>
      </c>
      <c r="H441" s="1">
        <v>-3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>
      <c r="A442" s="2" t="s">
        <v>449</v>
      </c>
      <c r="B442" s="1">
        <v>20</v>
      </c>
      <c r="C442" s="1">
        <v>0</v>
      </c>
      <c r="D442" s="1">
        <v>0</v>
      </c>
      <c r="E442" s="1">
        <v>0</v>
      </c>
      <c r="F442" s="1">
        <v>-1</v>
      </c>
      <c r="G442" s="1">
        <v>0</v>
      </c>
      <c r="H442" s="1">
        <v>19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>
      <c r="A443" s="2" t="s">
        <v>450</v>
      </c>
      <c r="B443" s="1">
        <v>30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30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>
      <c r="A444" s="2" t="s">
        <v>451</v>
      </c>
      <c r="B444" s="1">
        <v>405</v>
      </c>
      <c r="C444" s="1">
        <v>0</v>
      </c>
      <c r="D444" s="1">
        <v>0</v>
      </c>
      <c r="E444" s="1">
        <v>0</v>
      </c>
      <c r="F444" s="1">
        <v>-15</v>
      </c>
      <c r="G444" s="1">
        <v>0</v>
      </c>
      <c r="H444" s="1">
        <v>390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>
      <c r="A445" s="2" t="s">
        <v>452</v>
      </c>
      <c r="B445" s="1">
        <v>465</v>
      </c>
      <c r="C445" s="1">
        <v>0</v>
      </c>
      <c r="D445" s="1">
        <v>0</v>
      </c>
      <c r="E445" s="1">
        <v>0</v>
      </c>
      <c r="F445" s="1">
        <v>-17</v>
      </c>
      <c r="G445" s="1">
        <v>0</v>
      </c>
      <c r="H445" s="1">
        <v>448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>
      <c r="A446" s="2" t="s">
        <v>453</v>
      </c>
      <c r="B446" s="1">
        <v>953</v>
      </c>
      <c r="C446" s="1">
        <v>0</v>
      </c>
      <c r="D446" s="1">
        <v>0</v>
      </c>
      <c r="E446" s="1">
        <v>0</v>
      </c>
      <c r="F446" s="1">
        <v>-12</v>
      </c>
      <c r="G446" s="1">
        <v>0</v>
      </c>
      <c r="H446" s="1">
        <v>941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>
      <c r="A447" s="2" t="s">
        <v>454</v>
      </c>
      <c r="B447" s="1">
        <v>1874</v>
      </c>
      <c r="C447" s="1">
        <v>0</v>
      </c>
      <c r="D447" s="1">
        <v>0</v>
      </c>
      <c r="E447" s="1">
        <v>0</v>
      </c>
      <c r="F447" s="1">
        <v>-19</v>
      </c>
      <c r="G447" s="1">
        <v>0</v>
      </c>
      <c r="H447" s="1">
        <v>1855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>
      <c r="A448" s="2" t="s">
        <v>455</v>
      </c>
      <c r="B448" s="1">
        <v>495</v>
      </c>
      <c r="C448" s="1">
        <v>0</v>
      </c>
      <c r="D448" s="1">
        <v>0</v>
      </c>
      <c r="E448" s="1">
        <v>0</v>
      </c>
      <c r="F448" s="1">
        <v>-11</v>
      </c>
      <c r="G448" s="1">
        <v>0</v>
      </c>
      <c r="H448" s="1">
        <v>484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>
      <c r="A449" s="2" t="s">
        <v>456</v>
      </c>
      <c r="B449" s="1">
        <v>500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500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>
      <c r="A450" s="2" t="s">
        <v>457</v>
      </c>
      <c r="B450" s="1">
        <v>387</v>
      </c>
      <c r="C450" s="1">
        <v>0</v>
      </c>
      <c r="D450" s="1">
        <v>0</v>
      </c>
      <c r="E450" s="1">
        <v>0</v>
      </c>
      <c r="F450" s="1">
        <v>-11</v>
      </c>
      <c r="G450" s="1">
        <v>0</v>
      </c>
      <c r="H450" s="1">
        <v>376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>
      <c r="A451" s="2" t="s">
        <v>458</v>
      </c>
      <c r="B451" s="1">
        <v>448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448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>
      <c r="A452" s="2" t="s">
        <v>459</v>
      </c>
      <c r="B452" s="1">
        <v>88</v>
      </c>
      <c r="C452" s="1">
        <v>0</v>
      </c>
      <c r="D452" s="1">
        <v>0</v>
      </c>
      <c r="E452" s="1">
        <v>0</v>
      </c>
      <c r="F452" s="1">
        <v>-12</v>
      </c>
      <c r="G452" s="1">
        <v>0</v>
      </c>
      <c r="H452" s="1">
        <v>76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>
      <c r="A453" s="2" t="s">
        <v>460</v>
      </c>
      <c r="B453" s="1">
        <v>18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18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>
      <c r="A454" s="2" t="s">
        <v>461</v>
      </c>
      <c r="B454" s="1">
        <v>25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25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>
      <c r="A455" s="2" t="s">
        <v>462</v>
      </c>
      <c r="B455" s="1">
        <v>10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10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>
      <c r="A456" s="2" t="s">
        <v>463</v>
      </c>
      <c r="B456" s="1">
        <v>-8</v>
      </c>
      <c r="C456" s="1">
        <v>0</v>
      </c>
      <c r="D456" s="1">
        <v>0</v>
      </c>
      <c r="E456" s="1">
        <v>0</v>
      </c>
      <c r="F456" s="1">
        <v>-4</v>
      </c>
      <c r="G456" s="1">
        <v>0</v>
      </c>
      <c r="H456" s="1">
        <v>-12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>
      <c r="A457" s="2" t="s">
        <v>464</v>
      </c>
      <c r="B457" s="1">
        <v>30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30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>
      <c r="A458" s="2" t="s">
        <v>465</v>
      </c>
      <c r="B458" s="1">
        <v>122</v>
      </c>
      <c r="C458" s="1">
        <v>0</v>
      </c>
      <c r="D458" s="1">
        <v>0</v>
      </c>
      <c r="E458" s="1">
        <v>0</v>
      </c>
      <c r="F458" s="1">
        <v>-20</v>
      </c>
      <c r="G458" s="1">
        <v>0</v>
      </c>
      <c r="H458" s="1">
        <v>102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>
      <c r="A459" s="2" t="s">
        <v>466</v>
      </c>
      <c r="B459" s="1">
        <v>122</v>
      </c>
      <c r="C459" s="1">
        <v>0</v>
      </c>
      <c r="D459" s="1">
        <v>0</v>
      </c>
      <c r="E459" s="1">
        <v>0</v>
      </c>
      <c r="F459" s="1">
        <v>-20</v>
      </c>
      <c r="G459" s="1">
        <v>0</v>
      </c>
      <c r="H459" s="1">
        <v>102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>
      <c r="A460" s="2" t="s">
        <v>468</v>
      </c>
      <c r="B460" s="1">
        <v>0</v>
      </c>
      <c r="C460" s="1">
        <v>295</v>
      </c>
      <c r="D460" s="1">
        <v>-4</v>
      </c>
      <c r="E460" s="1">
        <v>0</v>
      </c>
      <c r="F460" s="1">
        <v>-231</v>
      </c>
      <c r="G460" s="1">
        <v>0</v>
      </c>
      <c r="H460" s="1">
        <v>60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>
      <c r="A461" s="2" t="s">
        <v>499</v>
      </c>
      <c r="B461" s="1">
        <v>0</v>
      </c>
      <c r="C461" s="1">
        <v>30</v>
      </c>
      <c r="D461" s="1">
        <v>0</v>
      </c>
      <c r="E461" s="1">
        <v>0</v>
      </c>
      <c r="F461" s="1">
        <v>-30</v>
      </c>
      <c r="G461" s="1">
        <v>0</v>
      </c>
      <c r="H461" s="1">
        <v>0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>
      <c r="A462" s="2" t="s">
        <v>469</v>
      </c>
      <c r="B462" s="1">
        <v>72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72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>
      <c r="A463" s="2" t="s">
        <v>470</v>
      </c>
      <c r="B463" s="1">
        <v>2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2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>
      <c r="A464" s="2" t="s">
        <v>471</v>
      </c>
      <c r="B464" s="1">
        <v>60</v>
      </c>
      <c r="C464" s="1">
        <v>0</v>
      </c>
      <c r="D464" s="1">
        <v>0</v>
      </c>
      <c r="E464" s="1">
        <v>0</v>
      </c>
      <c r="F464" s="1">
        <v>-2</v>
      </c>
      <c r="G464" s="1">
        <v>0</v>
      </c>
      <c r="H464" s="1">
        <v>58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>
      <c r="A465" s="2" t="s">
        <v>472</v>
      </c>
      <c r="B465" s="1">
        <v>43</v>
      </c>
      <c r="C465" s="1">
        <v>0</v>
      </c>
      <c r="D465" s="1">
        <v>0</v>
      </c>
      <c r="E465" s="1">
        <v>-2</v>
      </c>
      <c r="F465" s="1">
        <v>-34</v>
      </c>
      <c r="G465" s="1">
        <v>1</v>
      </c>
      <c r="H465" s="1">
        <v>8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>
      <c r="A466" s="2" t="s">
        <v>473</v>
      </c>
      <c r="B466" s="1">
        <v>3</v>
      </c>
      <c r="C466" s="1">
        <v>40</v>
      </c>
      <c r="D466" s="1">
        <v>0</v>
      </c>
      <c r="E466" s="1">
        <v>-10</v>
      </c>
      <c r="F466" s="1">
        <v>-33</v>
      </c>
      <c r="G466" s="1">
        <v>0</v>
      </c>
      <c r="H466" s="1">
        <v>0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>
      <c r="A467" s="2" t="s">
        <v>474</v>
      </c>
      <c r="B467" s="1">
        <v>2</v>
      </c>
      <c r="C467" s="1">
        <v>10</v>
      </c>
      <c r="D467" s="1">
        <v>0</v>
      </c>
      <c r="E467" s="1">
        <v>-1</v>
      </c>
      <c r="F467" s="1">
        <v>-3</v>
      </c>
      <c r="G467" s="1">
        <v>0</v>
      </c>
      <c r="H467" s="1">
        <v>8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>
      <c r="A468" s="2" t="s">
        <v>475</v>
      </c>
      <c r="B468" s="1">
        <v>4</v>
      </c>
      <c r="C468" s="1">
        <v>0</v>
      </c>
      <c r="D468" s="1">
        <v>0</v>
      </c>
      <c r="E468" s="1">
        <v>0</v>
      </c>
      <c r="F468" s="1">
        <v>-3</v>
      </c>
      <c r="G468" s="1">
        <v>0</v>
      </c>
      <c r="H468" s="1">
        <v>1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>
      <c r="A469" s="2" t="s">
        <v>476</v>
      </c>
      <c r="B469" s="1">
        <v>3</v>
      </c>
      <c r="C469" s="1">
        <v>0</v>
      </c>
      <c r="D469" s="1">
        <v>-2</v>
      </c>
      <c r="E469" s="1">
        <v>0</v>
      </c>
      <c r="F469" s="1">
        <v>-2</v>
      </c>
      <c r="G469" s="1">
        <v>0</v>
      </c>
      <c r="H469" s="1">
        <v>-1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>
      <c r="A470" s="2" t="s">
        <v>477</v>
      </c>
      <c r="B470" s="1">
        <v>2</v>
      </c>
      <c r="C470" s="1">
        <v>0</v>
      </c>
      <c r="D470" s="1">
        <v>0</v>
      </c>
      <c r="E470" s="1">
        <v>0</v>
      </c>
      <c r="F470" s="1">
        <v>-1</v>
      </c>
      <c r="G470" s="1">
        <v>0</v>
      </c>
      <c r="H470" s="1">
        <v>1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>
      <c r="A471" s="2" t="s">
        <v>478</v>
      </c>
      <c r="B471" s="1">
        <v>1</v>
      </c>
      <c r="C471" s="1">
        <v>9</v>
      </c>
      <c r="D471" s="1">
        <v>0</v>
      </c>
      <c r="E471" s="1">
        <v>-2</v>
      </c>
      <c r="F471" s="1">
        <v>-8</v>
      </c>
      <c r="G471" s="1">
        <v>0</v>
      </c>
      <c r="H471" s="1">
        <v>0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>
      <c r="A472" s="2" t="s">
        <v>479</v>
      </c>
      <c r="B472" s="1">
        <v>5</v>
      </c>
      <c r="C472" s="1">
        <v>3</v>
      </c>
      <c r="D472" s="1">
        <v>-5</v>
      </c>
      <c r="E472" s="1">
        <v>0</v>
      </c>
      <c r="F472" s="1">
        <v>-3</v>
      </c>
      <c r="G472" s="1">
        <v>0</v>
      </c>
      <c r="H472" s="1">
        <v>0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>
      <c r="A473" s="2" t="s">
        <v>480</v>
      </c>
      <c r="B473" s="1">
        <v>10</v>
      </c>
      <c r="C473" s="1">
        <v>18</v>
      </c>
      <c r="D473" s="1">
        <v>0</v>
      </c>
      <c r="E473" s="1">
        <v>0</v>
      </c>
      <c r="F473" s="1">
        <v>-19</v>
      </c>
      <c r="G473" s="1">
        <v>0</v>
      </c>
      <c r="H473" s="1">
        <v>9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>
      <c r="A474" s="2" t="s">
        <v>481</v>
      </c>
      <c r="B474" s="1">
        <v>104</v>
      </c>
      <c r="C474" s="1">
        <v>0</v>
      </c>
      <c r="D474" s="1">
        <v>0</v>
      </c>
      <c r="E474" s="1">
        <v>0</v>
      </c>
      <c r="F474" s="1">
        <v>-22</v>
      </c>
      <c r="G474" s="1">
        <v>0</v>
      </c>
      <c r="H474" s="1">
        <v>82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>
      <c r="A475" s="2" t="s">
        <v>482</v>
      </c>
      <c r="B475" s="1">
        <v>96</v>
      </c>
      <c r="C475" s="1">
        <v>20</v>
      </c>
      <c r="D475" s="1">
        <v>0</v>
      </c>
      <c r="E475" s="1">
        <v>0</v>
      </c>
      <c r="F475" s="1">
        <v>-7</v>
      </c>
      <c r="G475" s="1">
        <v>0</v>
      </c>
      <c r="H475" s="1">
        <v>109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>
      <c r="A476" s="2" t="s">
        <v>483</v>
      </c>
      <c r="B476" s="1">
        <v>22</v>
      </c>
      <c r="C476" s="1">
        <v>0</v>
      </c>
      <c r="D476" s="1">
        <v>0</v>
      </c>
      <c r="E476" s="1">
        <v>0</v>
      </c>
      <c r="F476" s="1">
        <v>-29</v>
      </c>
      <c r="G476" s="1">
        <v>0</v>
      </c>
      <c r="H476" s="1">
        <v>-7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>
      <c r="A477" s="2" t="s">
        <v>484</v>
      </c>
      <c r="B477" s="1">
        <v>10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10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>
      <c r="A478" s="2" t="s">
        <v>500</v>
      </c>
      <c r="B478" s="1">
        <v>0</v>
      </c>
      <c r="C478" s="1">
        <v>1</v>
      </c>
      <c r="D478" s="1">
        <v>0</v>
      </c>
      <c r="E478" s="1">
        <v>0</v>
      </c>
      <c r="F478" s="1">
        <v>0</v>
      </c>
      <c r="G478" s="1">
        <v>0</v>
      </c>
      <c r="H478" s="1">
        <v>1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>
      <c r="A479" s="2" t="s">
        <v>485</v>
      </c>
      <c r="B479" s="1">
        <v>2</v>
      </c>
      <c r="C479" s="1">
        <v>0</v>
      </c>
      <c r="D479" s="1">
        <v>0</v>
      </c>
      <c r="E479" s="1">
        <v>0</v>
      </c>
      <c r="F479" s="1">
        <v>-1</v>
      </c>
      <c r="G479" s="1">
        <v>0</v>
      </c>
      <c r="H479" s="1">
        <v>1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>
      <c r="A480" s="2" t="s">
        <v>486</v>
      </c>
      <c r="B480" s="1">
        <v>100</v>
      </c>
      <c r="C480" s="1">
        <v>0</v>
      </c>
      <c r="D480" s="1">
        <v>0</v>
      </c>
      <c r="E480" s="1">
        <v>0</v>
      </c>
      <c r="F480" s="1">
        <v>-24</v>
      </c>
      <c r="G480" s="1">
        <v>0</v>
      </c>
      <c r="H480" s="1">
        <v>76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>
      <c r="A481" s="2" t="s">
        <v>487</v>
      </c>
      <c r="B481" s="1">
        <v>-6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-6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>
      <c r="A482" s="2" t="s">
        <v>488</v>
      </c>
      <c r="B482" s="1">
        <v>7</v>
      </c>
      <c r="C482" s="1">
        <v>0</v>
      </c>
      <c r="D482" s="1">
        <v>0</v>
      </c>
      <c r="E482" s="1">
        <v>-2</v>
      </c>
      <c r="F482" s="1">
        <v>-5</v>
      </c>
      <c r="G482" s="1">
        <v>0</v>
      </c>
      <c r="H482" s="1">
        <v>0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>
      <c r="A483" s="2" t="s">
        <v>490</v>
      </c>
      <c r="B483" s="1">
        <v>67</v>
      </c>
      <c r="C483" s="1">
        <v>0</v>
      </c>
      <c r="D483" s="1">
        <v>0</v>
      </c>
      <c r="E483" s="1">
        <v>-8</v>
      </c>
      <c r="F483" s="1">
        <v>-59</v>
      </c>
      <c r="G483" s="1">
        <v>0</v>
      </c>
      <c r="H483" s="1">
        <v>0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>
      <c r="A484" s="2" t="s">
        <v>501</v>
      </c>
      <c r="B484" s="1">
        <v>-1</v>
      </c>
      <c r="C484" s="1">
        <v>10</v>
      </c>
      <c r="D484" s="1">
        <v>-2</v>
      </c>
      <c r="E484" s="1">
        <v>-1</v>
      </c>
      <c r="F484" s="1">
        <v>-4</v>
      </c>
      <c r="G484" s="1">
        <v>0</v>
      </c>
      <c r="H484" s="1">
        <v>2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>
      <c r="A485" s="2" t="s">
        <v>502</v>
      </c>
      <c r="B485" s="1">
        <v>-1</v>
      </c>
      <c r="C485" s="1">
        <v>18</v>
      </c>
      <c r="D485" s="1">
        <v>-4</v>
      </c>
      <c r="E485" s="1">
        <v>0</v>
      </c>
      <c r="F485" s="1">
        <v>-13</v>
      </c>
      <c r="G485" s="1">
        <v>0</v>
      </c>
      <c r="H485" s="1">
        <v>0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>
      <c r="A486" s="2" t="s">
        <v>503</v>
      </c>
      <c r="B486" s="1">
        <v>0</v>
      </c>
      <c r="C486" s="1">
        <v>80</v>
      </c>
      <c r="D486" s="1">
        <v>0</v>
      </c>
      <c r="E486" s="1">
        <v>0</v>
      </c>
      <c r="F486" s="1">
        <v>-22</v>
      </c>
      <c r="G486" s="1">
        <v>0</v>
      </c>
      <c r="H486" s="1">
        <v>58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>
      <c r="A487" s="2" t="s">
        <v>504</v>
      </c>
      <c r="B487" s="1">
        <v>0</v>
      </c>
      <c r="C487" s="1">
        <v>80</v>
      </c>
      <c r="D487" s="1">
        <v>0</v>
      </c>
      <c r="E487" s="1">
        <v>0</v>
      </c>
      <c r="F487" s="1">
        <v>-8</v>
      </c>
      <c r="G487" s="1">
        <v>0</v>
      </c>
      <c r="H487" s="1">
        <v>72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>
      <c r="A488" s="2" t="s">
        <v>505</v>
      </c>
      <c r="B488" s="1">
        <v>0</v>
      </c>
      <c r="C488" s="1">
        <v>100</v>
      </c>
      <c r="D488" s="1">
        <v>0</v>
      </c>
      <c r="E488" s="1">
        <v>0</v>
      </c>
      <c r="F488" s="1">
        <v>0</v>
      </c>
      <c r="G488" s="1">
        <v>0</v>
      </c>
      <c r="H488" s="1">
        <v>100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>
      <c r="A489" s="2" t="s">
        <v>506</v>
      </c>
      <c r="B489" s="1">
        <v>0</v>
      </c>
      <c r="C489" s="1">
        <v>10</v>
      </c>
      <c r="D489" s="1">
        <v>0</v>
      </c>
      <c r="E489" s="1">
        <v>0</v>
      </c>
      <c r="F489" s="1">
        <v>-3</v>
      </c>
      <c r="G489" s="1">
        <v>0</v>
      </c>
      <c r="H489" s="1">
        <v>7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>
      <c r="A490" s="2" t="s">
        <v>507</v>
      </c>
      <c r="B490" s="1">
        <v>0</v>
      </c>
      <c r="C490" s="1">
        <v>10</v>
      </c>
      <c r="D490" s="1">
        <v>0</v>
      </c>
      <c r="E490" s="1">
        <v>0</v>
      </c>
      <c r="F490" s="1">
        <v>-10</v>
      </c>
      <c r="G490" s="1">
        <v>0</v>
      </c>
      <c r="H490" s="1">
        <v>0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>
      <c r="A491" s="2" t="s">
        <v>508</v>
      </c>
      <c r="B491" s="1">
        <v>0</v>
      </c>
      <c r="C491" s="1">
        <v>80</v>
      </c>
      <c r="D491" s="1">
        <v>0</v>
      </c>
      <c r="E491" s="1">
        <v>0</v>
      </c>
      <c r="F491" s="1">
        <v>0</v>
      </c>
      <c r="G491" s="1">
        <v>0</v>
      </c>
      <c r="H491" s="1">
        <v>80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>
      <c r="A492" s="2" t="s">
        <v>509</v>
      </c>
      <c r="B492" s="1">
        <v>0</v>
      </c>
      <c r="C492" s="1">
        <v>12</v>
      </c>
      <c r="D492" s="1">
        <v>0</v>
      </c>
      <c r="E492" s="1">
        <v>0</v>
      </c>
      <c r="F492" s="1">
        <v>-6</v>
      </c>
      <c r="G492" s="1">
        <v>0</v>
      </c>
      <c r="H492" s="1">
        <v>6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>
      <c r="A493" s="2" t="s">
        <v>491</v>
      </c>
      <c r="B493" s="1"/>
      <c r="C493" s="1"/>
      <c r="D493" s="1"/>
      <c r="E493" s="1"/>
      <c r="F493" s="1"/>
      <c r="G493" s="1"/>
      <c r="H493" s="1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>
      <c r="A494" s="2"/>
      <c r="B494" s="1">
        <v>51136.375</v>
      </c>
      <c r="C494" s="1">
        <v>15237</v>
      </c>
      <c r="D494" s="1">
        <v>-17</v>
      </c>
      <c r="E494" s="1">
        <v>-39.5</v>
      </c>
      <c r="F494" s="1">
        <v>-8994.25</v>
      </c>
      <c r="G494" s="1">
        <v>41</v>
      </c>
      <c r="H494" s="1">
        <v>57363.625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>
      <c r="A495" s="2" t="s">
        <v>491</v>
      </c>
      <c r="B495" s="1"/>
      <c r="C495" s="1"/>
      <c r="D495" s="1"/>
      <c r="E495" s="1"/>
      <c r="F495" s="1"/>
      <c r="G495" s="1"/>
      <c r="H495" s="1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>
      <c r="A496" s="2"/>
      <c r="B496" s="1"/>
      <c r="C496" s="1"/>
      <c r="D496" s="1"/>
      <c r="E496" s="1"/>
      <c r="F496" s="1"/>
      <c r="G496" s="1"/>
      <c r="H496" s="1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>
      <c r="A497" s="2"/>
      <c r="B497" s="1"/>
      <c r="C497" s="1"/>
      <c r="D497" s="1"/>
      <c r="E497" s="1"/>
      <c r="F497" s="1"/>
      <c r="G497" s="1"/>
      <c r="H497" s="1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>
      <c r="A498" s="2"/>
      <c r="B498" s="1"/>
      <c r="C498" s="1"/>
      <c r="D498" s="1"/>
      <c r="E498" s="1"/>
      <c r="F498" s="1"/>
      <c r="G498" s="1"/>
      <c r="H498" s="1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>
      <c r="A499" s="2"/>
      <c r="B499" s="1"/>
      <c r="C499" s="1"/>
      <c r="D499" s="1"/>
      <c r="E499" s="1"/>
      <c r="F499" s="1"/>
      <c r="G499" s="1"/>
      <c r="H499" s="1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>
      <c r="A500" s="2"/>
      <c r="B500" s="1"/>
      <c r="C500" s="1"/>
      <c r="D500" s="1"/>
      <c r="E500" s="1"/>
      <c r="F500" s="1"/>
      <c r="G500" s="1"/>
      <c r="H500" s="1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>
      <c r="A501" s="2"/>
      <c r="B501" s="1"/>
      <c r="C501" s="1"/>
      <c r="D501" s="1"/>
      <c r="E501" s="1"/>
      <c r="F501" s="1"/>
      <c r="G501" s="1"/>
      <c r="H501" s="1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>
      <c r="A502" s="2"/>
      <c r="B502" s="1"/>
      <c r="C502" s="1"/>
      <c r="D502" s="1"/>
      <c r="E502" s="1"/>
      <c r="F502" s="1"/>
      <c r="G502" s="1"/>
      <c r="H502" s="1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>
      <c r="A503" s="2"/>
      <c r="B503" s="1"/>
      <c r="C503" s="1"/>
      <c r="D503" s="1"/>
      <c r="E503" s="1"/>
      <c r="F503" s="1"/>
      <c r="G503" s="1"/>
      <c r="H503" s="1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>
      <c r="A504" s="2"/>
      <c r="B504" s="1"/>
      <c r="C504" s="1"/>
      <c r="D504" s="1"/>
      <c r="E504" s="1"/>
      <c r="F504" s="1"/>
      <c r="G504" s="1"/>
      <c r="H504" s="1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>
      <c r="A505" s="2"/>
      <c r="B505" s="1"/>
      <c r="C505" s="1"/>
      <c r="D505" s="1"/>
      <c r="E505" s="1"/>
      <c r="F505" s="1"/>
      <c r="G505" s="1"/>
      <c r="H505" s="1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>
      <c r="A506" s="2"/>
      <c r="B506" s="1"/>
      <c r="C506" s="1"/>
      <c r="D506" s="1"/>
      <c r="E506" s="1"/>
      <c r="F506" s="1"/>
      <c r="G506" s="1"/>
      <c r="H506" s="1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>
      <c r="A507" s="2"/>
      <c r="B507" s="1"/>
      <c r="C507" s="1"/>
      <c r="D507" s="1"/>
      <c r="E507" s="1"/>
      <c r="F507" s="1"/>
      <c r="G507" s="1"/>
      <c r="H507" s="1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>
      <c r="A508" s="2"/>
      <c r="B508" s="1"/>
      <c r="C508" s="1"/>
      <c r="D508" s="1"/>
      <c r="E508" s="1"/>
      <c r="F508" s="1"/>
      <c r="G508" s="1"/>
      <c r="H508" s="1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>
      <c r="A509" s="2"/>
      <c r="B509" s="1"/>
      <c r="C509" s="1"/>
      <c r="D509" s="1"/>
      <c r="E509" s="1"/>
      <c r="F509" s="1"/>
      <c r="G509" s="1"/>
      <c r="H509" s="1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>
      <c r="A510" s="2"/>
      <c r="B510" s="1"/>
      <c r="C510" s="1"/>
      <c r="D510" s="1"/>
      <c r="E510" s="1"/>
      <c r="F510" s="1"/>
      <c r="G510" s="1"/>
      <c r="H510" s="1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>
      <c r="A511" s="2"/>
      <c r="B511" s="1"/>
      <c r="C511" s="1"/>
      <c r="D511" s="1"/>
      <c r="E511" s="1"/>
      <c r="F511" s="1"/>
      <c r="G511" s="1"/>
      <c r="H511" s="1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>
      <c r="A512" s="2"/>
      <c r="B512" s="1"/>
      <c r="C512" s="1"/>
      <c r="D512" s="1"/>
      <c r="E512" s="1"/>
      <c r="F512" s="1"/>
      <c r="G512" s="1"/>
      <c r="H512" s="1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>
      <c r="A513" s="2"/>
      <c r="B513" s="1"/>
      <c r="C513" s="1"/>
      <c r="D513" s="1"/>
      <c r="E513" s="1"/>
      <c r="F513" s="1"/>
      <c r="G513" s="1"/>
      <c r="H513" s="1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>
      <c r="A514" s="2"/>
      <c r="B514" s="1"/>
      <c r="C514" s="1"/>
      <c r="D514" s="1"/>
      <c r="E514" s="1"/>
      <c r="F514" s="1"/>
      <c r="G514" s="1"/>
      <c r="H514" s="1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>
      <c r="A515" s="2"/>
      <c r="B515" s="1"/>
      <c r="C515" s="1"/>
      <c r="D515" s="1"/>
      <c r="E515" s="1"/>
      <c r="F515" s="1"/>
      <c r="G515" s="1"/>
      <c r="H515" s="1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>
      <c r="A516" s="2"/>
      <c r="B516" s="1"/>
      <c r="C516" s="1"/>
      <c r="D516" s="1"/>
      <c r="E516" s="1"/>
      <c r="F516" s="1"/>
      <c r="G516" s="1"/>
      <c r="H516" s="1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>
      <c r="A517" s="2"/>
      <c r="B517" s="1"/>
      <c r="C517" s="1"/>
      <c r="D517" s="1"/>
      <c r="E517" s="1"/>
      <c r="F517" s="1"/>
      <c r="G517" s="1"/>
      <c r="H517" s="1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>
      <c r="A518" s="2"/>
      <c r="B518" s="1"/>
      <c r="C518" s="1"/>
      <c r="D518" s="1"/>
      <c r="E518" s="1"/>
      <c r="F518" s="1"/>
      <c r="G518" s="1"/>
      <c r="H518" s="1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>
      <c r="A519" s="2"/>
      <c r="B519" s="1"/>
      <c r="C519" s="1"/>
      <c r="D519" s="1"/>
      <c r="E519" s="1"/>
      <c r="F519" s="1"/>
      <c r="G519" s="1"/>
      <c r="H519" s="1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>
      <c r="A520" s="2"/>
      <c r="B520" s="1"/>
      <c r="C520" s="1"/>
      <c r="D520" s="1"/>
      <c r="E520" s="1"/>
      <c r="F520" s="1"/>
      <c r="G520" s="1"/>
      <c r="H520" s="1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>
      <c r="A521" s="2"/>
      <c r="B521" s="1"/>
      <c r="C521" s="1"/>
      <c r="D521" s="1"/>
      <c r="E521" s="1"/>
      <c r="F521" s="1"/>
      <c r="G521" s="1"/>
      <c r="H521" s="1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>
      <c r="A522" s="2"/>
      <c r="B522" s="1"/>
      <c r="C522" s="1"/>
      <c r="D522" s="1"/>
      <c r="E522" s="1"/>
      <c r="F522" s="1"/>
      <c r="G522" s="1"/>
      <c r="H522" s="1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>
      <c r="A523" s="2"/>
      <c r="B523" s="1"/>
      <c r="C523" s="1"/>
      <c r="D523" s="1"/>
      <c r="E523" s="1"/>
      <c r="F523" s="1"/>
      <c r="G523" s="1"/>
      <c r="H523" s="1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>
      <c r="A524" s="2"/>
      <c r="B524" s="1"/>
      <c r="C524" s="1"/>
      <c r="D524" s="1"/>
      <c r="E524" s="1"/>
      <c r="F524" s="1"/>
      <c r="G524" s="1"/>
      <c r="H524" s="1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>
      <c r="A525" s="2"/>
      <c r="B525" s="1"/>
      <c r="C525" s="1"/>
      <c r="D525" s="1"/>
      <c r="E525" s="1"/>
      <c r="F525" s="1"/>
      <c r="G525" s="1"/>
      <c r="H525" s="1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>
      <c r="A526" s="2"/>
      <c r="B526" s="1"/>
      <c r="C526" s="1"/>
      <c r="D526" s="1"/>
      <c r="E526" s="1"/>
      <c r="F526" s="1"/>
      <c r="G526" s="1"/>
      <c r="H526" s="1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>
      <c r="A527" s="2"/>
      <c r="B527" s="1"/>
      <c r="C527" s="1"/>
      <c r="D527" s="1"/>
      <c r="E527" s="1"/>
      <c r="F527" s="1"/>
      <c r="G527" s="1"/>
      <c r="H527" s="1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>
      <c r="A528" s="2"/>
      <c r="B528" s="1"/>
      <c r="C528" s="1"/>
      <c r="D528" s="1"/>
      <c r="E528" s="1"/>
      <c r="F528" s="1"/>
      <c r="G528" s="1"/>
      <c r="H528" s="1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>
      <c r="A529" s="2"/>
      <c r="B529" s="1"/>
      <c r="C529" s="1"/>
      <c r="D529" s="1"/>
      <c r="E529" s="1"/>
      <c r="F529" s="1"/>
      <c r="G529" s="1"/>
      <c r="H529" s="1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>
      <c r="A530" s="2"/>
      <c r="B530" s="1"/>
      <c r="C530" s="1"/>
      <c r="D530" s="1"/>
      <c r="E530" s="1"/>
      <c r="F530" s="1"/>
      <c r="G530" s="1"/>
      <c r="H530" s="1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>
      <c r="A531" s="2"/>
      <c r="B531" s="1"/>
      <c r="C531" s="1"/>
      <c r="D531" s="1"/>
      <c r="E531" s="1"/>
      <c r="F531" s="1"/>
      <c r="G531" s="1"/>
      <c r="H531" s="1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>
      <c r="A532" s="2"/>
      <c r="B532" s="1"/>
      <c r="C532" s="1"/>
      <c r="D532" s="1"/>
      <c r="E532" s="1"/>
      <c r="F532" s="1"/>
      <c r="G532" s="1"/>
      <c r="H532" s="1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>
      <c r="A533" s="2"/>
      <c r="B533" s="1"/>
      <c r="C533" s="1"/>
      <c r="D533" s="1"/>
      <c r="E533" s="1"/>
      <c r="F533" s="1"/>
      <c r="G533" s="1"/>
      <c r="H533" s="1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>
      <c r="A534" s="2"/>
      <c r="B534" s="1"/>
      <c r="C534" s="1"/>
      <c r="D534" s="1"/>
      <c r="E534" s="1"/>
      <c r="F534" s="1"/>
      <c r="G534" s="1"/>
      <c r="H534" s="1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>
      <c r="A535" s="2"/>
      <c r="B535" s="1"/>
      <c r="C535" s="1"/>
      <c r="D535" s="1"/>
      <c r="E535" s="1"/>
      <c r="F535" s="1"/>
      <c r="G535" s="1"/>
      <c r="H535" s="1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>
      <c r="A536" s="2"/>
      <c r="B536" s="1"/>
      <c r="C536" s="1"/>
      <c r="D536" s="1"/>
      <c r="E536" s="1"/>
      <c r="F536" s="1"/>
      <c r="G536" s="1"/>
      <c r="H536" s="1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>
      <c r="A537" s="2"/>
      <c r="B537" s="1"/>
      <c r="C537" s="1"/>
      <c r="D537" s="1"/>
      <c r="E537" s="1"/>
      <c r="F537" s="1"/>
      <c r="G537" s="1"/>
      <c r="H537" s="1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>
      <c r="A538" s="2"/>
      <c r="B538" s="1"/>
      <c r="C538" s="1"/>
      <c r="D538" s="1"/>
      <c r="E538" s="1"/>
      <c r="F538" s="1"/>
      <c r="G538" s="1"/>
      <c r="H538" s="1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>
      <c r="A539" s="2"/>
      <c r="B539" s="1"/>
      <c r="C539" s="1"/>
      <c r="D539" s="1"/>
      <c r="E539" s="1"/>
      <c r="F539" s="1"/>
      <c r="G539" s="1"/>
      <c r="H539" s="1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>
      <c r="A540" s="2"/>
      <c r="B540" s="1"/>
      <c r="C540" s="1"/>
      <c r="D540" s="1"/>
      <c r="E540" s="1"/>
      <c r="F540" s="1"/>
      <c r="G540" s="1"/>
      <c r="H540" s="1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>
      <c r="A541" s="2"/>
      <c r="B541" s="1"/>
      <c r="C541" s="1"/>
      <c r="D541" s="1"/>
      <c r="E541" s="1"/>
      <c r="F541" s="1"/>
      <c r="G541" s="1"/>
      <c r="H541" s="1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>
      <c r="A542" s="2"/>
      <c r="B542" s="1"/>
      <c r="C542" s="1"/>
      <c r="D542" s="1"/>
      <c r="E542" s="1"/>
      <c r="F542" s="1"/>
      <c r="G542" s="1"/>
      <c r="H542" s="1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>
      <c r="A543" s="2"/>
      <c r="B543" s="1"/>
      <c r="C543" s="1"/>
      <c r="D543" s="1"/>
      <c r="E543" s="1"/>
      <c r="F543" s="1"/>
      <c r="G543" s="1"/>
      <c r="H543" s="1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>
      <c r="A544" s="2"/>
      <c r="B544" s="1"/>
      <c r="C544" s="1"/>
      <c r="D544" s="1"/>
      <c r="E544" s="1"/>
      <c r="F544" s="1"/>
      <c r="G544" s="1"/>
      <c r="H544" s="1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>
      <c r="A545" s="2"/>
      <c r="B545" s="1"/>
      <c r="C545" s="1"/>
      <c r="D545" s="1"/>
      <c r="E545" s="1"/>
      <c r="F545" s="1"/>
      <c r="G545" s="1"/>
      <c r="H545" s="1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>
      <c r="A546" s="2"/>
      <c r="B546" s="1"/>
      <c r="C546" s="1"/>
      <c r="D546" s="1"/>
      <c r="E546" s="1"/>
      <c r="F546" s="1"/>
      <c r="G546" s="1"/>
      <c r="H546" s="1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>
      <c r="A547" s="2"/>
      <c r="B547" s="1"/>
      <c r="C547" s="1"/>
      <c r="D547" s="1"/>
      <c r="E547" s="1"/>
      <c r="F547" s="1"/>
      <c r="G547" s="1"/>
      <c r="H547" s="1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>
      <c r="A548" s="2"/>
      <c r="B548" s="1"/>
      <c r="C548" s="1"/>
      <c r="D548" s="1"/>
      <c r="E548" s="1"/>
      <c r="F548" s="1"/>
      <c r="G548" s="1"/>
      <c r="H548" s="1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>
      <c r="A549" s="2"/>
      <c r="B549" s="1"/>
      <c r="C549" s="1"/>
      <c r="D549" s="1"/>
      <c r="E549" s="1"/>
      <c r="F549" s="1"/>
      <c r="G549" s="1"/>
      <c r="H549" s="1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>
      <c r="A550" s="2"/>
      <c r="B550" s="1"/>
      <c r="C550" s="1"/>
      <c r="D550" s="1"/>
      <c r="E550" s="1"/>
      <c r="F550" s="1"/>
      <c r="G550" s="1"/>
      <c r="H550" s="1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>
      <c r="A551" s="2"/>
      <c r="B551" s="1"/>
      <c r="C551" s="1"/>
      <c r="D551" s="1"/>
      <c r="E551" s="1"/>
      <c r="F551" s="1"/>
      <c r="G551" s="1"/>
      <c r="H551" s="1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>
      <c r="A552" s="2"/>
      <c r="B552" s="1"/>
      <c r="C552" s="1"/>
      <c r="D552" s="1"/>
      <c r="E552" s="1"/>
      <c r="F552" s="1"/>
      <c r="G552" s="1"/>
      <c r="H552" s="1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>
      <c r="A553" s="2"/>
      <c r="B553" s="1"/>
      <c r="C553" s="1"/>
      <c r="D553" s="1"/>
      <c r="E553" s="1"/>
      <c r="F553" s="1"/>
      <c r="G553" s="1"/>
      <c r="H553" s="1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>
      <c r="A554" s="2"/>
      <c r="B554" s="1"/>
      <c r="C554" s="1"/>
      <c r="D554" s="1"/>
      <c r="E554" s="1"/>
      <c r="F554" s="1"/>
      <c r="G554" s="1"/>
      <c r="H554" s="1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>
      <c r="A555" s="2"/>
      <c r="B555" s="1"/>
      <c r="C555" s="1"/>
      <c r="D555" s="1"/>
      <c r="E555" s="1"/>
      <c r="F555" s="1"/>
      <c r="G555" s="1"/>
      <c r="H555" s="1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>
      <c r="A556" s="2"/>
      <c r="B556" s="1"/>
      <c r="C556" s="1"/>
      <c r="D556" s="1"/>
      <c r="E556" s="1"/>
      <c r="F556" s="1"/>
      <c r="G556" s="1"/>
      <c r="H556" s="1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>
      <c r="A557" s="2"/>
      <c r="B557" s="1"/>
      <c r="C557" s="1"/>
      <c r="D557" s="1"/>
      <c r="E557" s="1"/>
      <c r="F557" s="1"/>
      <c r="G557" s="1"/>
      <c r="H557" s="1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>
      <c r="A558" s="2"/>
      <c r="B558" s="1"/>
      <c r="C558" s="1"/>
      <c r="D558" s="1"/>
      <c r="E558" s="1"/>
      <c r="F558" s="1"/>
      <c r="G558" s="1"/>
      <c r="H558" s="1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>
      <c r="A559" s="2"/>
      <c r="B559" s="1"/>
      <c r="C559" s="1"/>
      <c r="D559" s="1"/>
      <c r="E559" s="1"/>
      <c r="F559" s="1"/>
      <c r="G559" s="1"/>
      <c r="H559" s="1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>
      <c r="A560" s="2"/>
      <c r="B560" s="1"/>
      <c r="C560" s="1"/>
      <c r="D560" s="1"/>
      <c r="E560" s="1"/>
      <c r="F560" s="1"/>
      <c r="G560" s="1"/>
      <c r="H560" s="1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>
      <c r="A561" s="2"/>
      <c r="B561" s="1"/>
      <c r="C561" s="1"/>
      <c r="D561" s="1"/>
      <c r="E561" s="1"/>
      <c r="F561" s="1"/>
      <c r="G561" s="1"/>
      <c r="H561" s="1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>
      <c r="A562" s="2"/>
      <c r="B562" s="1"/>
      <c r="C562" s="1"/>
      <c r="D562" s="1"/>
      <c r="E562" s="1"/>
      <c r="F562" s="1"/>
      <c r="G562" s="1"/>
      <c r="H562" s="1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>
      <c r="A563" s="2"/>
      <c r="B563" s="1"/>
      <c r="C563" s="1"/>
      <c r="D563" s="1"/>
      <c r="E563" s="1"/>
      <c r="F563" s="1"/>
      <c r="G563" s="1"/>
      <c r="H563" s="1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>
      <c r="A564" s="2"/>
      <c r="B564" s="1"/>
      <c r="C564" s="1"/>
      <c r="D564" s="1"/>
      <c r="E564" s="1"/>
      <c r="F564" s="1"/>
      <c r="G564" s="1"/>
      <c r="H564" s="1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>
      <c r="A565" s="2"/>
      <c r="B565" s="1"/>
      <c r="C565" s="1"/>
      <c r="D565" s="1"/>
      <c r="E565" s="1"/>
      <c r="F565" s="1"/>
      <c r="G565" s="1"/>
      <c r="H565" s="1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>
      <c r="A566" s="2"/>
      <c r="B566" s="1"/>
      <c r="C566" s="1"/>
      <c r="D566" s="1"/>
      <c r="E566" s="1"/>
      <c r="F566" s="1"/>
      <c r="G566" s="1"/>
      <c r="H566" s="1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>
      <c r="A567" s="2"/>
      <c r="B567" s="1"/>
      <c r="C567" s="1"/>
      <c r="D567" s="1"/>
      <c r="E567" s="1"/>
      <c r="F567" s="1"/>
      <c r="G567" s="1"/>
      <c r="H567" s="1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>
      <c r="A568" s="2"/>
      <c r="B568" s="1"/>
      <c r="C568" s="1"/>
      <c r="D568" s="1"/>
      <c r="E568" s="1"/>
      <c r="F568" s="1"/>
      <c r="G568" s="1"/>
      <c r="H568" s="1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>
      <c r="A569" s="2"/>
      <c r="B569" s="1"/>
      <c r="C569" s="1"/>
      <c r="D569" s="1"/>
      <c r="E569" s="1"/>
      <c r="F569" s="1"/>
      <c r="G569" s="1"/>
      <c r="H569" s="1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>
      <c r="A570" s="2"/>
      <c r="B570" s="1"/>
      <c r="C570" s="1"/>
      <c r="D570" s="1"/>
      <c r="E570" s="1"/>
      <c r="F570" s="1"/>
      <c r="G570" s="1"/>
      <c r="H570" s="1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>
      <c r="A571" s="2"/>
      <c r="B571" s="1"/>
      <c r="C571" s="1"/>
      <c r="D571" s="1"/>
      <c r="E571" s="1"/>
      <c r="F571" s="1"/>
      <c r="G571" s="1"/>
      <c r="H571" s="1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>
      <c r="A572" s="2"/>
      <c r="B572" s="1"/>
      <c r="C572" s="1"/>
      <c r="D572" s="1"/>
      <c r="E572" s="1"/>
      <c r="F572" s="1"/>
      <c r="G572" s="1"/>
      <c r="H572" s="1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>
      <c r="A573" s="2"/>
      <c r="B573" s="1"/>
      <c r="C573" s="1"/>
      <c r="D573" s="1"/>
      <c r="E573" s="1"/>
      <c r="F573" s="1"/>
      <c r="G573" s="1"/>
      <c r="H573" s="1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>
      <c r="A574" s="2"/>
      <c r="B574" s="1"/>
      <c r="C574" s="1"/>
      <c r="D574" s="1"/>
      <c r="E574" s="1"/>
      <c r="F574" s="1"/>
      <c r="G574" s="1"/>
      <c r="H574" s="1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>
      <c r="A575" s="2"/>
      <c r="B575" s="1"/>
      <c r="C575" s="1"/>
      <c r="D575" s="1"/>
      <c r="E575" s="1"/>
      <c r="F575" s="1"/>
      <c r="G575" s="1"/>
      <c r="H575" s="1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>
      <c r="A576" s="2"/>
      <c r="B576" s="1"/>
      <c r="C576" s="1"/>
      <c r="D576" s="1"/>
      <c r="E576" s="1"/>
      <c r="F576" s="1"/>
      <c r="G576" s="1"/>
      <c r="H576" s="1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>
      <c r="A577" s="2"/>
      <c r="B577" s="1"/>
      <c r="C577" s="1"/>
      <c r="D577" s="1"/>
      <c r="E577" s="1"/>
      <c r="F577" s="1"/>
      <c r="G577" s="1"/>
      <c r="H577" s="1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>
      <c r="A578" s="2"/>
      <c r="B578" s="1"/>
      <c r="C578" s="1"/>
      <c r="D578" s="1"/>
      <c r="E578" s="1"/>
      <c r="F578" s="1"/>
      <c r="G578" s="1"/>
      <c r="H578" s="1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>
      <c r="A579" s="2"/>
      <c r="B579" s="1"/>
      <c r="C579" s="1"/>
      <c r="D579" s="1"/>
      <c r="E579" s="1"/>
      <c r="F579" s="1"/>
      <c r="G579" s="1"/>
      <c r="H579" s="1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>
      <c r="A580" s="2"/>
      <c r="B580" s="1"/>
      <c r="C580" s="1"/>
      <c r="D580" s="1"/>
      <c r="E580" s="1"/>
      <c r="F580" s="1"/>
      <c r="G580" s="1"/>
      <c r="H580" s="1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>
      <c r="A581" s="2"/>
      <c r="B581" s="1"/>
      <c r="C581" s="1"/>
      <c r="D581" s="1"/>
      <c r="E581" s="1"/>
      <c r="F581" s="1"/>
      <c r="G581" s="1"/>
      <c r="H581" s="1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>
      <c r="A582" s="2"/>
      <c r="B582" s="1"/>
      <c r="C582" s="1"/>
      <c r="D582" s="1"/>
      <c r="E582" s="1"/>
      <c r="F582" s="1"/>
      <c r="G582" s="1"/>
      <c r="H582" s="1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>
      <c r="A583" s="2"/>
      <c r="B583" s="1"/>
      <c r="C583" s="1"/>
      <c r="D583" s="1"/>
      <c r="E583" s="1"/>
      <c r="F583" s="1"/>
      <c r="G583" s="1"/>
      <c r="H583" s="1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>
      <c r="A584" s="2"/>
      <c r="B584" s="1"/>
      <c r="C584" s="1"/>
      <c r="D584" s="1"/>
      <c r="E584" s="1"/>
      <c r="F584" s="1"/>
      <c r="G584" s="1"/>
      <c r="H584" s="1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>
      <c r="A585" s="2"/>
      <c r="B585" s="1"/>
      <c r="C585" s="1"/>
      <c r="D585" s="1"/>
      <c r="E585" s="1"/>
      <c r="F585" s="1"/>
      <c r="G585" s="1"/>
      <c r="H585" s="1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>
      <c r="A586" s="2"/>
      <c r="B586" s="1"/>
      <c r="C586" s="1"/>
      <c r="D586" s="1"/>
      <c r="E586" s="1"/>
      <c r="F586" s="1"/>
      <c r="G586" s="1"/>
      <c r="H586" s="1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>
      <c r="A587" s="2"/>
      <c r="B587" s="1"/>
      <c r="C587" s="1"/>
      <c r="D587" s="1"/>
      <c r="E587" s="1"/>
      <c r="F587" s="1"/>
      <c r="G587" s="1"/>
      <c r="H587" s="1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>
      <c r="A588" s="2"/>
      <c r="B588" s="1"/>
      <c r="C588" s="1"/>
      <c r="D588" s="1"/>
      <c r="E588" s="1"/>
      <c r="F588" s="1"/>
      <c r="G588" s="1"/>
      <c r="H588" s="1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>
      <c r="A589" s="2"/>
      <c r="B589" s="1"/>
      <c r="C589" s="1"/>
      <c r="D589" s="1"/>
      <c r="E589" s="1"/>
      <c r="F589" s="1"/>
      <c r="G589" s="1"/>
      <c r="H589" s="1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>
      <c r="A590" s="2"/>
      <c r="B590" s="1"/>
      <c r="C590" s="1"/>
      <c r="D590" s="1"/>
      <c r="E590" s="1"/>
      <c r="F590" s="1"/>
      <c r="G590" s="1"/>
      <c r="H590" s="1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>
      <c r="A591" s="2"/>
      <c r="B591" s="1"/>
      <c r="C591" s="1"/>
      <c r="D591" s="1"/>
      <c r="E591" s="1"/>
      <c r="F591" s="1"/>
      <c r="G591" s="1"/>
      <c r="H591" s="1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>
      <c r="A592" s="2"/>
      <c r="B592" s="1"/>
      <c r="C592" s="1"/>
      <c r="D592" s="1"/>
      <c r="E592" s="1"/>
      <c r="F592" s="1"/>
      <c r="G592" s="1"/>
      <c r="H592" s="1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>
      <c r="A593" s="2"/>
      <c r="B593" s="1"/>
      <c r="C593" s="1"/>
      <c r="D593" s="1"/>
      <c r="E593" s="1"/>
      <c r="F593" s="1"/>
      <c r="G593" s="1"/>
      <c r="H593" s="1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>
      <c r="A594" s="2"/>
      <c r="B594" s="1"/>
      <c r="C594" s="1"/>
      <c r="D594" s="1"/>
      <c r="E594" s="1"/>
      <c r="F594" s="1"/>
      <c r="G594" s="1"/>
      <c r="H594" s="1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>
      <c r="A595" s="2"/>
      <c r="B595" s="1"/>
      <c r="C595" s="1"/>
      <c r="D595" s="1"/>
      <c r="E595" s="1"/>
      <c r="F595" s="1"/>
      <c r="G595" s="1"/>
      <c r="H595" s="1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>
      <c r="A596" s="2"/>
      <c r="B596" s="1"/>
      <c r="C596" s="1"/>
      <c r="D596" s="1"/>
      <c r="E596" s="1"/>
      <c r="F596" s="1"/>
      <c r="G596" s="1"/>
      <c r="H596" s="1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>
      <c r="A597" s="2"/>
      <c r="B597" s="1"/>
      <c r="C597" s="1"/>
      <c r="D597" s="1"/>
      <c r="E597" s="1"/>
      <c r="F597" s="1"/>
      <c r="G597" s="1"/>
      <c r="H597" s="1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>
      <c r="A598" s="2"/>
      <c r="B598" s="1"/>
      <c r="C598" s="1"/>
      <c r="D598" s="1"/>
      <c r="E598" s="1"/>
      <c r="F598" s="1"/>
      <c r="G598" s="1"/>
      <c r="H598" s="1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>
      <c r="A599" s="2"/>
      <c r="B599" s="1"/>
      <c r="C599" s="1"/>
      <c r="D599" s="1"/>
      <c r="E599" s="1"/>
      <c r="F599" s="1"/>
      <c r="G599" s="1"/>
      <c r="H599" s="1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>
      <c r="A600" s="2"/>
      <c r="B600" s="1"/>
      <c r="C600" s="1"/>
      <c r="D600" s="1"/>
      <c r="E600" s="1"/>
      <c r="F600" s="1"/>
      <c r="G600" s="1"/>
      <c r="H600" s="1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>
      <c r="A601" s="2"/>
      <c r="B601" s="1"/>
      <c r="C601" s="1"/>
      <c r="D601" s="1"/>
      <c r="E601" s="1"/>
      <c r="F601" s="1"/>
      <c r="G601" s="1"/>
      <c r="H601" s="1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>
      <c r="A602" s="2"/>
      <c r="B602" s="1"/>
      <c r="C602" s="1"/>
      <c r="D602" s="1"/>
      <c r="E602" s="1"/>
      <c r="F602" s="1"/>
      <c r="G602" s="1"/>
      <c r="H602" s="1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>
      <c r="A603" s="2"/>
      <c r="B603" s="1"/>
      <c r="C603" s="1"/>
      <c r="D603" s="1"/>
      <c r="E603" s="1"/>
      <c r="F603" s="1"/>
      <c r="G603" s="1"/>
      <c r="H603" s="1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>
      <c r="A604" s="2"/>
      <c r="B604" s="1"/>
      <c r="C604" s="1"/>
      <c r="D604" s="1"/>
      <c r="E604" s="1"/>
      <c r="F604" s="1"/>
      <c r="G604" s="1"/>
      <c r="H604" s="1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>
      <c r="A605" s="2"/>
      <c r="B605" s="1"/>
      <c r="C605" s="1"/>
      <c r="D605" s="1"/>
      <c r="E605" s="1"/>
      <c r="F605" s="1"/>
      <c r="G605" s="1"/>
      <c r="H605" s="1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>
      <c r="A606" s="2"/>
      <c r="B606" s="1"/>
      <c r="C606" s="1"/>
      <c r="D606" s="1"/>
      <c r="E606" s="1"/>
      <c r="F606" s="1"/>
      <c r="G606" s="1"/>
      <c r="H606" s="1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>
      <c r="A607" s="2"/>
      <c r="B607" s="1"/>
      <c r="C607" s="1"/>
      <c r="D607" s="1"/>
      <c r="E607" s="1"/>
      <c r="F607" s="1"/>
      <c r="G607" s="1"/>
      <c r="H607" s="1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>
      <c r="A608" s="2"/>
      <c r="B608" s="1"/>
      <c r="C608" s="1"/>
      <c r="D608" s="1"/>
      <c r="E608" s="1"/>
      <c r="F608" s="1"/>
      <c r="G608" s="1"/>
      <c r="H608" s="1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>
      <c r="A609" s="2"/>
      <c r="B609" s="1"/>
      <c r="C609" s="1"/>
      <c r="D609" s="1"/>
      <c r="E609" s="1"/>
      <c r="F609" s="1"/>
      <c r="G609" s="1"/>
      <c r="H609" s="1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>
      <c r="A610" s="2"/>
      <c r="B610" s="1"/>
      <c r="C610" s="1"/>
      <c r="D610" s="1"/>
      <c r="E610" s="1"/>
      <c r="F610" s="1"/>
      <c r="G610" s="1"/>
      <c r="H610" s="1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>
      <c r="A611" s="2"/>
      <c r="B611" s="1"/>
      <c r="C611" s="1"/>
      <c r="D611" s="1"/>
      <c r="E611" s="1"/>
      <c r="F611" s="1"/>
      <c r="G611" s="1"/>
      <c r="H611" s="1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>
      <c r="A612" s="2"/>
      <c r="B612" s="1"/>
      <c r="C612" s="1"/>
      <c r="D612" s="1"/>
      <c r="E612" s="1"/>
      <c r="F612" s="1"/>
      <c r="G612" s="1"/>
      <c r="H612" s="1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>
      <c r="A613" s="2"/>
      <c r="B613" s="1"/>
      <c r="C613" s="1"/>
      <c r="D613" s="1"/>
      <c r="E613" s="1"/>
      <c r="F613" s="1"/>
      <c r="G613" s="1"/>
      <c r="H613" s="1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>
      <c r="A614" s="2"/>
      <c r="B614" s="1"/>
      <c r="C614" s="1"/>
      <c r="D614" s="1"/>
      <c r="E614" s="1"/>
      <c r="F614" s="1"/>
      <c r="G614" s="1"/>
      <c r="H614" s="1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>
      <c r="A615" s="2"/>
      <c r="B615" s="1"/>
      <c r="C615" s="1"/>
      <c r="D615" s="1"/>
      <c r="E615" s="1"/>
      <c r="F615" s="1"/>
      <c r="G615" s="1"/>
      <c r="H615" s="1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>
      <c r="A616" s="2"/>
      <c r="B616" s="1"/>
      <c r="C616" s="1"/>
      <c r="D616" s="1"/>
      <c r="E616" s="1"/>
      <c r="F616" s="1"/>
      <c r="G616" s="1"/>
      <c r="H616" s="1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>
      <c r="A617" s="2"/>
      <c r="B617" s="1"/>
      <c r="C617" s="1"/>
      <c r="D617" s="1"/>
      <c r="E617" s="1"/>
      <c r="F617" s="1"/>
      <c r="G617" s="1"/>
      <c r="H617" s="1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>
      <c r="A618" s="2"/>
      <c r="B618" s="1"/>
      <c r="C618" s="1"/>
      <c r="D618" s="1"/>
      <c r="E618" s="1"/>
      <c r="F618" s="1"/>
      <c r="G618" s="1"/>
      <c r="H618" s="1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>
      <c r="A619" s="2"/>
      <c r="B619" s="1"/>
      <c r="C619" s="1"/>
      <c r="D619" s="1"/>
      <c r="E619" s="1"/>
      <c r="F619" s="1"/>
      <c r="G619" s="1"/>
      <c r="H619" s="1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>
      <c r="A620" s="2"/>
      <c r="B620" s="1"/>
      <c r="C620" s="1"/>
      <c r="D620" s="1"/>
      <c r="E620" s="1"/>
      <c r="F620" s="1"/>
      <c r="G620" s="1"/>
      <c r="H620" s="1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>
      <c r="A621" s="2"/>
      <c r="B621" s="1"/>
      <c r="C621" s="1"/>
      <c r="D621" s="1"/>
      <c r="E621" s="1"/>
      <c r="F621" s="1"/>
      <c r="G621" s="1"/>
      <c r="H621" s="1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>
      <c r="A622" s="2"/>
      <c r="B622" s="1"/>
      <c r="C622" s="1"/>
      <c r="D622" s="1"/>
      <c r="E622" s="1"/>
      <c r="F622" s="1"/>
      <c r="G622" s="1"/>
      <c r="H622" s="1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>
      <c r="A623" s="2"/>
      <c r="B623" s="1"/>
      <c r="C623" s="1"/>
      <c r="D623" s="1"/>
      <c r="E623" s="1"/>
      <c r="F623" s="1"/>
      <c r="G623" s="1"/>
      <c r="H623" s="1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>
      <c r="A624" s="2"/>
      <c r="B624" s="1"/>
      <c r="C624" s="1"/>
      <c r="D624" s="1"/>
      <c r="E624" s="1"/>
      <c r="F624" s="1"/>
      <c r="G624" s="1"/>
      <c r="H624" s="1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>
      <c r="A625" s="2"/>
      <c r="B625" s="1"/>
      <c r="C625" s="1"/>
      <c r="D625" s="1"/>
      <c r="E625" s="1"/>
      <c r="F625" s="1"/>
      <c r="G625" s="1"/>
      <c r="H625" s="1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>
      <c r="A626" s="2"/>
      <c r="B626" s="1"/>
      <c r="C626" s="1"/>
      <c r="D626" s="1"/>
      <c r="E626" s="1"/>
      <c r="F626" s="1"/>
      <c r="G626" s="1"/>
      <c r="H626" s="1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>
      <c r="A627" s="2"/>
      <c r="B627" s="1"/>
      <c r="C627" s="1"/>
      <c r="D627" s="1"/>
      <c r="E627" s="1"/>
      <c r="F627" s="1"/>
      <c r="G627" s="1"/>
      <c r="H627" s="1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>
      <c r="A628" s="2"/>
      <c r="B628" s="1"/>
      <c r="C628" s="1"/>
      <c r="D628" s="1"/>
      <c r="E628" s="1"/>
      <c r="F628" s="1"/>
      <c r="G628" s="1"/>
      <c r="H628" s="1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>
      <c r="A629" s="2"/>
      <c r="B629" s="1"/>
      <c r="C629" s="1"/>
      <c r="D629" s="1"/>
      <c r="E629" s="1"/>
      <c r="F629" s="1"/>
      <c r="G629" s="1"/>
      <c r="H629" s="1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>
      <c r="A630" s="2"/>
      <c r="B630" s="1"/>
      <c r="C630" s="1"/>
      <c r="D630" s="1"/>
      <c r="E630" s="1"/>
      <c r="F630" s="1"/>
      <c r="G630" s="1"/>
      <c r="H630" s="1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>
      <c r="A631" s="2"/>
      <c r="B631" s="1"/>
      <c r="C631" s="1"/>
      <c r="D631" s="1"/>
      <c r="E631" s="1"/>
      <c r="F631" s="1"/>
      <c r="G631" s="1"/>
      <c r="H631" s="1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>
      <c r="A632" s="2"/>
      <c r="B632" s="1"/>
      <c r="C632" s="1"/>
      <c r="D632" s="1"/>
      <c r="E632" s="1"/>
      <c r="F632" s="1"/>
      <c r="G632" s="1"/>
      <c r="H632" s="1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>
      <c r="A633" s="2"/>
      <c r="B633" s="1"/>
      <c r="C633" s="1"/>
      <c r="D633" s="1"/>
      <c r="E633" s="1"/>
      <c r="F633" s="1"/>
      <c r="G633" s="1"/>
      <c r="H633" s="1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>
      <c r="A634" s="2"/>
      <c r="B634" s="1"/>
      <c r="C634" s="1"/>
      <c r="D634" s="1"/>
      <c r="E634" s="1"/>
      <c r="F634" s="1"/>
      <c r="G634" s="1"/>
      <c r="H634" s="1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>
      <c r="A635" s="2"/>
      <c r="B635" s="1"/>
      <c r="C635" s="1"/>
      <c r="D635" s="1"/>
      <c r="E635" s="1"/>
      <c r="F635" s="1"/>
      <c r="G635" s="1"/>
      <c r="H635" s="1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>
      <c r="A636" s="2"/>
      <c r="B636" s="1"/>
      <c r="C636" s="1"/>
      <c r="D636" s="1"/>
      <c r="E636" s="1"/>
      <c r="F636" s="1"/>
      <c r="G636" s="1"/>
      <c r="H636" s="1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>
      <c r="A637" s="2"/>
      <c r="B637" s="1"/>
      <c r="C637" s="1"/>
      <c r="D637" s="1"/>
      <c r="E637" s="1"/>
      <c r="F637" s="1"/>
      <c r="G637" s="1"/>
      <c r="H637" s="1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>
      <c r="A638" s="2"/>
      <c r="B638" s="1"/>
      <c r="C638" s="1"/>
      <c r="D638" s="1"/>
      <c r="E638" s="1"/>
      <c r="F638" s="1"/>
      <c r="G638" s="1"/>
      <c r="H638" s="1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>
      <c r="A639" s="2"/>
      <c r="B639" s="1"/>
      <c r="C639" s="1"/>
      <c r="D639" s="1"/>
      <c r="E639" s="1"/>
      <c r="F639" s="1"/>
      <c r="G639" s="1"/>
      <c r="H639" s="1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>
      <c r="A640" s="2"/>
      <c r="B640" s="1"/>
      <c r="C640" s="1"/>
      <c r="D640" s="1"/>
      <c r="E640" s="1"/>
      <c r="F640" s="1"/>
      <c r="G640" s="1"/>
      <c r="H640" s="1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>
      <c r="A641" s="2"/>
      <c r="B641" s="1"/>
      <c r="C641" s="1"/>
      <c r="D641" s="1"/>
      <c r="E641" s="1"/>
      <c r="F641" s="1"/>
      <c r="G641" s="1"/>
      <c r="H641" s="1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>
      <c r="A642" s="2"/>
      <c r="B642" s="1"/>
      <c r="C642" s="1"/>
      <c r="D642" s="1"/>
      <c r="E642" s="1"/>
      <c r="F642" s="1"/>
      <c r="G642" s="1"/>
      <c r="H642" s="1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>
      <c r="A643" s="2"/>
      <c r="B643" s="1"/>
      <c r="C643" s="1"/>
      <c r="D643" s="1"/>
      <c r="E643" s="1"/>
      <c r="F643" s="1"/>
      <c r="G643" s="1"/>
      <c r="H643" s="1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>
      <c r="A644" s="2"/>
      <c r="B644" s="1"/>
      <c r="C644" s="1"/>
      <c r="D644" s="1"/>
      <c r="E644" s="1"/>
      <c r="F644" s="1"/>
      <c r="G644" s="1"/>
      <c r="H644" s="1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>
      <c r="A645" s="2"/>
      <c r="B645" s="1"/>
      <c r="C645" s="1"/>
      <c r="D645" s="1"/>
      <c r="E645" s="1"/>
      <c r="F645" s="1"/>
      <c r="G645" s="1"/>
      <c r="H645" s="1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>
      <c r="A646" s="2"/>
      <c r="B646" s="1"/>
      <c r="C646" s="1"/>
      <c r="D646" s="1"/>
      <c r="E646" s="1"/>
      <c r="F646" s="1"/>
      <c r="G646" s="1"/>
      <c r="H646" s="1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>
      <c r="A647" s="2"/>
      <c r="B647" s="1"/>
      <c r="C647" s="1"/>
      <c r="D647" s="1"/>
      <c r="E647" s="1"/>
      <c r="F647" s="1"/>
      <c r="G647" s="1"/>
      <c r="H647" s="1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>
      <c r="A648" s="2"/>
      <c r="B648" s="1"/>
      <c r="C648" s="1"/>
      <c r="D648" s="1"/>
      <c r="E648" s="1"/>
      <c r="F648" s="1"/>
      <c r="G648" s="1"/>
      <c r="H648" s="1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>
      <c r="A649" s="2"/>
      <c r="B649" s="1"/>
      <c r="C649" s="1"/>
      <c r="D649" s="1"/>
      <c r="E649" s="1"/>
      <c r="F649" s="1"/>
      <c r="G649" s="1"/>
      <c r="H649" s="1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>
      <c r="A650" s="2"/>
      <c r="B650" s="1"/>
      <c r="C650" s="1"/>
      <c r="D650" s="1"/>
      <c r="E650" s="1"/>
      <c r="F650" s="1"/>
      <c r="G650" s="1"/>
      <c r="H650" s="1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>
      <c r="A651" s="2"/>
      <c r="B651" s="1"/>
      <c r="C651" s="1"/>
      <c r="D651" s="1"/>
      <c r="E651" s="1"/>
      <c r="F651" s="1"/>
      <c r="G651" s="1"/>
      <c r="H651" s="1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>
      <c r="A652" s="2"/>
      <c r="B652" s="1"/>
      <c r="C652" s="1"/>
      <c r="D652" s="1"/>
      <c r="E652" s="1"/>
      <c r="F652" s="1"/>
      <c r="G652" s="1"/>
      <c r="H652" s="1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>
      <c r="A653" s="2"/>
      <c r="B653" s="1"/>
      <c r="C653" s="1"/>
      <c r="D653" s="1"/>
      <c r="E653" s="1"/>
      <c r="F653" s="1"/>
      <c r="G653" s="1"/>
      <c r="H653" s="1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>
      <c r="A654" s="2"/>
      <c r="B654" s="1"/>
      <c r="C654" s="1"/>
      <c r="D654" s="1"/>
      <c r="E654" s="1"/>
      <c r="F654" s="1"/>
      <c r="G654" s="1"/>
      <c r="H654" s="1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>
      <c r="A655" s="2"/>
      <c r="B655" s="1"/>
      <c r="C655" s="1"/>
      <c r="D655" s="1"/>
      <c r="E655" s="1"/>
      <c r="F655" s="1"/>
      <c r="G655" s="1"/>
      <c r="H655" s="1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>
      <c r="A656" s="2"/>
      <c r="B656" s="1"/>
      <c r="C656" s="1"/>
      <c r="D656" s="1"/>
      <c r="E656" s="1"/>
      <c r="F656" s="1"/>
      <c r="G656" s="1"/>
      <c r="H656" s="1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>
      <c r="A657" s="2"/>
      <c r="B657" s="1"/>
      <c r="C657" s="1"/>
      <c r="D657" s="1"/>
      <c r="E657" s="1"/>
      <c r="F657" s="1"/>
      <c r="G657" s="1"/>
      <c r="H657" s="1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>
      <c r="A658" s="2"/>
      <c r="B658" s="1"/>
      <c r="C658" s="1"/>
      <c r="D658" s="1"/>
      <c r="E658" s="1"/>
      <c r="F658" s="1"/>
      <c r="G658" s="1"/>
      <c r="H658" s="1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>
      <c r="A659" s="2"/>
      <c r="B659" s="1"/>
      <c r="C659" s="1"/>
      <c r="D659" s="1"/>
      <c r="E659" s="1"/>
      <c r="F659" s="1"/>
      <c r="G659" s="1"/>
      <c r="H659" s="1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>
      <c r="A660" s="2"/>
      <c r="B660" s="1"/>
      <c r="C660" s="1"/>
      <c r="D660" s="1"/>
      <c r="E660" s="1"/>
      <c r="F660" s="1"/>
      <c r="G660" s="1"/>
      <c r="H660" s="1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>
      <c r="A661" s="2"/>
      <c r="B661" s="1"/>
      <c r="C661" s="1"/>
      <c r="D661" s="1"/>
      <c r="E661" s="1"/>
      <c r="F661" s="1"/>
      <c r="G661" s="1"/>
      <c r="H661" s="1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>
      <c r="A662" s="2"/>
      <c r="B662" s="1"/>
      <c r="C662" s="1"/>
      <c r="D662" s="1"/>
      <c r="E662" s="1"/>
      <c r="F662" s="1"/>
      <c r="G662" s="1"/>
      <c r="H662" s="1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>
      <c r="A663" s="2"/>
      <c r="B663" s="1"/>
      <c r="C663" s="1"/>
      <c r="D663" s="1"/>
      <c r="E663" s="1"/>
      <c r="F663" s="1"/>
      <c r="G663" s="1"/>
      <c r="H663" s="1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>
      <c r="A664" s="2"/>
      <c r="B664" s="1"/>
      <c r="C664" s="1"/>
      <c r="D664" s="1"/>
      <c r="E664" s="1"/>
      <c r="F664" s="1"/>
      <c r="G664" s="1"/>
      <c r="H664" s="1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>
      <c r="A665" s="2"/>
      <c r="B665" s="1"/>
      <c r="C665" s="1"/>
      <c r="D665" s="1"/>
      <c r="E665" s="1"/>
      <c r="F665" s="1"/>
      <c r="G665" s="1"/>
      <c r="H665" s="1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>
      <c r="A666" s="2"/>
      <c r="B666" s="1"/>
      <c r="C666" s="1"/>
      <c r="D666" s="1"/>
      <c r="E666" s="1"/>
      <c r="F666" s="1"/>
      <c r="G666" s="1"/>
      <c r="H666" s="1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>
      <c r="A667" s="2"/>
      <c r="B667" s="1"/>
      <c r="C667" s="1"/>
      <c r="D667" s="1"/>
      <c r="E667" s="1"/>
      <c r="F667" s="1"/>
      <c r="G667" s="1"/>
      <c r="H667" s="1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>
      <c r="A668" s="2"/>
      <c r="B668" s="1"/>
      <c r="C668" s="1"/>
      <c r="D668" s="1"/>
      <c r="E668" s="1"/>
      <c r="F668" s="1"/>
      <c r="G668" s="1"/>
      <c r="H668" s="1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>
      <c r="A669" s="2"/>
      <c r="B669" s="1"/>
      <c r="C669" s="1"/>
      <c r="D669" s="1"/>
      <c r="E669" s="1"/>
      <c r="F669" s="1"/>
      <c r="G669" s="1"/>
      <c r="H669" s="1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>
      <c r="A670" s="2"/>
      <c r="B670" s="1"/>
      <c r="C670" s="1"/>
      <c r="D670" s="1"/>
      <c r="E670" s="1"/>
      <c r="F670" s="1"/>
      <c r="G670" s="1"/>
      <c r="H670" s="1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>
      <c r="A671" s="2"/>
      <c r="B671" s="1"/>
      <c r="C671" s="1"/>
      <c r="D671" s="1"/>
      <c r="E671" s="1"/>
      <c r="F671" s="1"/>
      <c r="G671" s="1"/>
      <c r="H671" s="1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>
      <c r="A672" s="2"/>
      <c r="B672" s="1"/>
      <c r="C672" s="1"/>
      <c r="D672" s="1"/>
      <c r="E672" s="1"/>
      <c r="F672" s="1"/>
      <c r="G672" s="1"/>
      <c r="H672" s="1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>
      <c r="A673" s="2"/>
      <c r="B673" s="1"/>
      <c r="C673" s="1"/>
      <c r="D673" s="1"/>
      <c r="E673" s="1"/>
      <c r="F673" s="1"/>
      <c r="G673" s="1"/>
      <c r="H673" s="1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>
      <c r="A674" s="2"/>
      <c r="B674" s="1"/>
      <c r="C674" s="1"/>
      <c r="D674" s="1"/>
      <c r="E674" s="1"/>
      <c r="F674" s="1"/>
      <c r="G674" s="1"/>
      <c r="H674" s="1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>
      <c r="A675" s="2"/>
      <c r="B675" s="1"/>
      <c r="C675" s="1"/>
      <c r="D675" s="1"/>
      <c r="E675" s="1"/>
      <c r="F675" s="1"/>
      <c r="G675" s="1"/>
      <c r="H675" s="1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>
      <c r="A676" s="2"/>
      <c r="B676" s="1"/>
      <c r="C676" s="1"/>
      <c r="D676" s="1"/>
      <c r="E676" s="1"/>
      <c r="F676" s="1"/>
      <c r="G676" s="1"/>
      <c r="H676" s="1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>
      <c r="A677" s="2"/>
      <c r="B677" s="1"/>
      <c r="C677" s="1"/>
      <c r="D677" s="1"/>
      <c r="E677" s="1"/>
      <c r="F677" s="1"/>
      <c r="G677" s="1"/>
      <c r="H677" s="1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>
      <c r="A678" s="2"/>
      <c r="B678" s="1"/>
      <c r="C678" s="1"/>
      <c r="D678" s="1"/>
      <c r="E678" s="1"/>
      <c r="F678" s="1"/>
      <c r="G678" s="1"/>
      <c r="H678" s="1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>
      <c r="A679" s="2"/>
      <c r="B679" s="1"/>
      <c r="C679" s="1"/>
      <c r="D679" s="1"/>
      <c r="E679" s="1"/>
      <c r="F679" s="1"/>
      <c r="G679" s="1"/>
      <c r="H679" s="1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>
      <c r="A680" s="2"/>
      <c r="B680" s="1"/>
      <c r="C680" s="1"/>
      <c r="D680" s="1"/>
      <c r="E680" s="1"/>
      <c r="F680" s="1"/>
      <c r="G680" s="1"/>
      <c r="H680" s="1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>
      <c r="A681" s="2"/>
      <c r="B681" s="1"/>
      <c r="C681" s="1"/>
      <c r="D681" s="1"/>
      <c r="E681" s="1"/>
      <c r="F681" s="1"/>
      <c r="G681" s="1"/>
      <c r="H681" s="1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>
      <c r="A682" s="2"/>
      <c r="B682" s="1"/>
      <c r="C682" s="1"/>
      <c r="D682" s="1"/>
      <c r="E682" s="1"/>
      <c r="F682" s="1"/>
      <c r="G682" s="1"/>
      <c r="H682" s="1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>
      <c r="A683" s="2"/>
      <c r="B683" s="1"/>
      <c r="C683" s="1"/>
      <c r="D683" s="1"/>
      <c r="E683" s="1"/>
      <c r="F683" s="1"/>
      <c r="G683" s="1"/>
      <c r="H683" s="1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>
      <c r="A684" s="2"/>
      <c r="B684" s="1"/>
      <c r="C684" s="1"/>
      <c r="D684" s="1"/>
      <c r="E684" s="1"/>
      <c r="F684" s="1"/>
      <c r="G684" s="1"/>
      <c r="H684" s="1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>
      <c r="A685" s="2"/>
      <c r="B685" s="1"/>
      <c r="C685" s="1"/>
      <c r="D685" s="1"/>
      <c r="E685" s="1"/>
      <c r="F685" s="1"/>
      <c r="G685" s="1"/>
      <c r="H685" s="1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>
      <c r="A686" s="2"/>
      <c r="B686" s="1"/>
      <c r="C686" s="1"/>
      <c r="D686" s="1"/>
      <c r="E686" s="1"/>
      <c r="F686" s="1"/>
      <c r="G686" s="1"/>
      <c r="H686" s="1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>
      <c r="A687" s="2"/>
      <c r="B687" s="1"/>
      <c r="C687" s="1"/>
      <c r="D687" s="1"/>
      <c r="E687" s="1"/>
      <c r="F687" s="1"/>
      <c r="G687" s="1"/>
      <c r="H687" s="1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>
      <c r="A688" s="2"/>
      <c r="B688" s="1"/>
      <c r="C688" s="1"/>
      <c r="D688" s="1"/>
      <c r="E688" s="1"/>
      <c r="F688" s="1"/>
      <c r="G688" s="1"/>
      <c r="H688" s="1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>
      <c r="A689" s="2"/>
      <c r="B689" s="1"/>
      <c r="C689" s="1"/>
      <c r="D689" s="1"/>
      <c r="E689" s="1"/>
      <c r="F689" s="1"/>
      <c r="G689" s="1"/>
      <c r="H689" s="1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>
      <c r="A690" s="2"/>
      <c r="B690" s="1"/>
      <c r="C690" s="1"/>
      <c r="D690" s="1"/>
      <c r="E690" s="1"/>
      <c r="F690" s="1"/>
      <c r="G690" s="1"/>
      <c r="H690" s="1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>
      <c r="A691" s="2"/>
      <c r="B691" s="1"/>
      <c r="C691" s="1"/>
      <c r="D691" s="1"/>
      <c r="E691" s="1"/>
      <c r="F691" s="1"/>
      <c r="G691" s="1"/>
      <c r="H691" s="1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>
      <c r="A692" s="2"/>
      <c r="B692" s="1"/>
      <c r="C692" s="1"/>
      <c r="D692" s="1"/>
      <c r="E692" s="1"/>
      <c r="F692" s="1"/>
      <c r="G692" s="1"/>
      <c r="H692" s="1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>
      <c r="A693" s="2"/>
      <c r="B693" s="1"/>
      <c r="C693" s="1"/>
      <c r="D693" s="1"/>
      <c r="E693" s="1"/>
      <c r="F693" s="1"/>
      <c r="G693" s="1"/>
      <c r="H693" s="1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>
      <c r="A694" s="2"/>
      <c r="B694" s="1"/>
      <c r="C694" s="1"/>
      <c r="D694" s="1"/>
      <c r="E694" s="1"/>
      <c r="F694" s="1"/>
      <c r="G694" s="1"/>
      <c r="H694" s="1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>
      <c r="A695" s="2"/>
      <c r="B695" s="1"/>
      <c r="C695" s="1"/>
      <c r="D695" s="1"/>
      <c r="E695" s="1"/>
      <c r="F695" s="1"/>
      <c r="G695" s="1"/>
      <c r="H695" s="1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>
      <c r="A696" s="2"/>
      <c r="B696" s="1"/>
      <c r="C696" s="1"/>
      <c r="D696" s="1"/>
      <c r="E696" s="1"/>
      <c r="F696" s="1"/>
      <c r="G696" s="1"/>
      <c r="H696" s="1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>
      <c r="A697" s="2"/>
      <c r="B697" s="1"/>
      <c r="C697" s="1"/>
      <c r="D697" s="1"/>
      <c r="E697" s="1"/>
      <c r="F697" s="1"/>
      <c r="G697" s="1"/>
      <c r="H697" s="1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>
      <c r="A698" s="2"/>
      <c r="B698" s="1"/>
      <c r="C698" s="1"/>
      <c r="D698" s="1"/>
      <c r="E698" s="1"/>
      <c r="F698" s="1"/>
      <c r="G698" s="1"/>
      <c r="H698" s="1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>
      <c r="A699" s="2"/>
      <c r="B699" s="1"/>
      <c r="C699" s="1"/>
      <c r="D699" s="1"/>
      <c r="E699" s="1"/>
      <c r="F699" s="1"/>
      <c r="G699" s="1"/>
      <c r="H699" s="1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>
      <c r="A700" s="2"/>
      <c r="B700" s="1"/>
      <c r="C700" s="1"/>
      <c r="D700" s="1"/>
      <c r="E700" s="1"/>
      <c r="F700" s="1"/>
      <c r="G700" s="1"/>
      <c r="H700" s="1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>
      <c r="A701" s="2"/>
      <c r="B701" s="1"/>
      <c r="C701" s="1"/>
      <c r="D701" s="1"/>
      <c r="E701" s="1"/>
      <c r="F701" s="1"/>
      <c r="G701" s="1"/>
      <c r="H701" s="1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>
      <c r="A702" s="2"/>
      <c r="B702" s="1"/>
      <c r="C702" s="1"/>
      <c r="D702" s="1"/>
      <c r="E702" s="1"/>
      <c r="F702" s="1"/>
      <c r="G702" s="1"/>
      <c r="H702" s="1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>
      <c r="A703" s="2"/>
      <c r="B703" s="1"/>
      <c r="C703" s="1"/>
      <c r="D703" s="1"/>
      <c r="E703" s="1"/>
      <c r="F703" s="1"/>
      <c r="G703" s="1"/>
      <c r="H703" s="1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>
      <c r="A704" s="2"/>
      <c r="B704" s="1"/>
      <c r="C704" s="1"/>
      <c r="D704" s="1"/>
      <c r="E704" s="1"/>
      <c r="F704" s="1"/>
      <c r="G704" s="1"/>
      <c r="H704" s="1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>
      <c r="A705" s="2"/>
      <c r="B705" s="1"/>
      <c r="C705" s="1"/>
      <c r="D705" s="1"/>
      <c r="E705" s="1"/>
      <c r="F705" s="1"/>
      <c r="G705" s="1"/>
      <c r="H705" s="1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>
      <c r="A706" s="2"/>
      <c r="B706" s="1"/>
      <c r="C706" s="1"/>
      <c r="D706" s="1"/>
      <c r="E706" s="1"/>
      <c r="F706" s="1"/>
      <c r="G706" s="1"/>
      <c r="H706" s="1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>
      <c r="A707" s="2"/>
      <c r="B707" s="1"/>
      <c r="C707" s="1"/>
      <c r="D707" s="1"/>
      <c r="E707" s="1"/>
      <c r="F707" s="1"/>
      <c r="G707" s="1"/>
      <c r="H707" s="1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>
      <c r="A708" s="2"/>
      <c r="B708" s="1"/>
      <c r="C708" s="1"/>
      <c r="D708" s="1"/>
      <c r="E708" s="1"/>
      <c r="F708" s="1"/>
      <c r="G708" s="1"/>
      <c r="H708" s="1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>
      <c r="A709" s="2"/>
      <c r="B709" s="1"/>
      <c r="C709" s="1"/>
      <c r="D709" s="1"/>
      <c r="E709" s="1"/>
      <c r="F709" s="1"/>
      <c r="G709" s="1"/>
      <c r="H709" s="1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>
      <c r="A710" s="2"/>
      <c r="B710" s="1"/>
      <c r="C710" s="1"/>
      <c r="D710" s="1"/>
      <c r="E710" s="1"/>
      <c r="F710" s="1"/>
      <c r="G710" s="1"/>
      <c r="H710" s="1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>
      <c r="A711" s="2"/>
      <c r="B711" s="1"/>
      <c r="C711" s="1"/>
      <c r="D711" s="1"/>
      <c r="E711" s="1"/>
      <c r="F711" s="1"/>
      <c r="G711" s="1"/>
      <c r="H711" s="1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>
      <c r="A712" s="2"/>
      <c r="B712" s="1"/>
      <c r="C712" s="1"/>
      <c r="D712" s="1"/>
      <c r="E712" s="1"/>
      <c r="F712" s="1"/>
      <c r="G712" s="1"/>
      <c r="H712" s="1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>
      <c r="A713" s="2"/>
      <c r="B713" s="1"/>
      <c r="C713" s="1"/>
      <c r="D713" s="1"/>
      <c r="E713" s="1"/>
      <c r="F713" s="1"/>
      <c r="G713" s="1"/>
      <c r="H713" s="1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>
      <c r="A714" s="2"/>
      <c r="B714" s="1"/>
      <c r="C714" s="1"/>
      <c r="D714" s="1"/>
      <c r="E714" s="1"/>
      <c r="F714" s="1"/>
      <c r="G714" s="1"/>
      <c r="H714" s="1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>
      <c r="A715" s="2"/>
      <c r="B715" s="1"/>
      <c r="C715" s="1"/>
      <c r="D715" s="1"/>
      <c r="E715" s="1"/>
      <c r="F715" s="1"/>
      <c r="G715" s="1"/>
      <c r="H715" s="1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>
      <c r="A716" s="2"/>
      <c r="B716" s="1"/>
      <c r="C716" s="1"/>
      <c r="D716" s="1"/>
      <c r="E716" s="1"/>
      <c r="F716" s="1"/>
      <c r="G716" s="1"/>
      <c r="H716" s="1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>
      <c r="A717" s="2"/>
      <c r="B717" s="1"/>
      <c r="C717" s="1"/>
      <c r="D717" s="1"/>
      <c r="E717" s="1"/>
      <c r="F717" s="1"/>
      <c r="G717" s="1"/>
      <c r="H717" s="1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>
      <c r="A718" s="2"/>
      <c r="B718" s="1"/>
      <c r="C718" s="1"/>
      <c r="D718" s="1"/>
      <c r="E718" s="1"/>
      <c r="F718" s="1"/>
      <c r="G718" s="1"/>
      <c r="H718" s="1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>
      <c r="A719" s="2"/>
      <c r="B719" s="1"/>
      <c r="C719" s="1"/>
      <c r="D719" s="1"/>
      <c r="E719" s="1"/>
      <c r="F719" s="1"/>
      <c r="G719" s="1"/>
      <c r="H719" s="1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>
      <c r="A720" s="2"/>
      <c r="B720" s="1"/>
      <c r="C720" s="1"/>
      <c r="D720" s="1"/>
      <c r="E720" s="1"/>
      <c r="F720" s="1"/>
      <c r="G720" s="1"/>
      <c r="H720" s="1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>
      <c r="A721" s="2"/>
      <c r="B721" s="1"/>
      <c r="C721" s="1"/>
      <c r="D721" s="1"/>
      <c r="E721" s="1"/>
      <c r="F721" s="1"/>
      <c r="G721" s="1"/>
      <c r="H721" s="1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>
      <c r="A722" s="2"/>
      <c r="B722" s="1"/>
      <c r="C722" s="1"/>
      <c r="D722" s="1"/>
      <c r="E722" s="1"/>
      <c r="F722" s="1"/>
      <c r="G722" s="1"/>
      <c r="H722" s="1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>
      <c r="A723" s="2"/>
      <c r="B723" s="1"/>
      <c r="C723" s="1"/>
      <c r="D723" s="1"/>
      <c r="E723" s="1"/>
      <c r="F723" s="1"/>
      <c r="G723" s="1"/>
      <c r="H723" s="1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>
      <c r="A724" s="2"/>
      <c r="B724" s="1"/>
      <c r="C724" s="1"/>
      <c r="D724" s="1"/>
      <c r="E724" s="1"/>
      <c r="F724" s="1"/>
      <c r="G724" s="1"/>
      <c r="H724" s="1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>
      <c r="A725" s="2"/>
      <c r="B725" s="1"/>
      <c r="C725" s="1"/>
      <c r="D725" s="1"/>
      <c r="E725" s="1"/>
      <c r="F725" s="1"/>
      <c r="G725" s="1"/>
      <c r="H725" s="1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>
      <c r="A726" s="2"/>
      <c r="B726" s="1"/>
      <c r="C726" s="1"/>
      <c r="D726" s="1"/>
      <c r="E726" s="1"/>
      <c r="F726" s="1"/>
      <c r="G726" s="1"/>
      <c r="H726" s="1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>
      <c r="A727" s="2"/>
      <c r="B727" s="1"/>
      <c r="C727" s="1"/>
      <c r="D727" s="1"/>
      <c r="E727" s="1"/>
      <c r="F727" s="1"/>
      <c r="G727" s="1"/>
      <c r="H727" s="1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>
      <c r="A728" s="2"/>
      <c r="B728" s="1"/>
      <c r="C728" s="1"/>
      <c r="D728" s="1"/>
      <c r="E728" s="1"/>
      <c r="F728" s="1"/>
      <c r="G728" s="1"/>
      <c r="H728" s="1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>
      <c r="A729" s="2"/>
      <c r="B729" s="1"/>
      <c r="C729" s="1"/>
      <c r="D729" s="1"/>
      <c r="E729" s="1"/>
      <c r="F729" s="1"/>
      <c r="G729" s="1"/>
      <c r="H729" s="1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>
      <c r="A730" s="2"/>
      <c r="B730" s="1"/>
      <c r="C730" s="1"/>
      <c r="D730" s="1"/>
      <c r="E730" s="1"/>
      <c r="F730" s="1"/>
      <c r="G730" s="1"/>
      <c r="H730" s="1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>
      <c r="A731" s="2"/>
      <c r="B731" s="1"/>
      <c r="C731" s="1"/>
      <c r="D731" s="1"/>
      <c r="E731" s="1"/>
      <c r="F731" s="1"/>
      <c r="G731" s="1"/>
      <c r="H731" s="1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>
      <c r="A732" s="2"/>
      <c r="B732" s="1"/>
      <c r="C732" s="1"/>
      <c r="D732" s="1"/>
      <c r="E732" s="1"/>
      <c r="F732" s="1"/>
      <c r="G732" s="1"/>
      <c r="H732" s="1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>
      <c r="A733" s="2"/>
      <c r="B733" s="1"/>
      <c r="C733" s="1"/>
      <c r="D733" s="1"/>
      <c r="E733" s="1"/>
      <c r="F733" s="1"/>
      <c r="G733" s="1"/>
      <c r="H733" s="1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>
      <c r="A734" s="2"/>
      <c r="B734" s="1"/>
      <c r="C734" s="1"/>
      <c r="D734" s="1"/>
      <c r="E734" s="1"/>
      <c r="F734" s="1"/>
      <c r="G734" s="1"/>
      <c r="H734" s="1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>
      <c r="A735" s="2"/>
      <c r="B735" s="1"/>
      <c r="C735" s="1"/>
      <c r="D735" s="1"/>
      <c r="E735" s="1"/>
      <c r="F735" s="1"/>
      <c r="G735" s="1"/>
      <c r="H735" s="1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>
      <c r="A736" s="2"/>
      <c r="B736" s="1"/>
      <c r="C736" s="1"/>
      <c r="D736" s="1"/>
      <c r="E736" s="1"/>
      <c r="F736" s="1"/>
      <c r="G736" s="1"/>
      <c r="H736" s="1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>
      <c r="A737" s="2"/>
      <c r="B737" s="1"/>
      <c r="C737" s="1"/>
      <c r="D737" s="1"/>
      <c r="E737" s="1"/>
      <c r="F737" s="1"/>
      <c r="G737" s="1"/>
      <c r="H737" s="1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>
      <c r="A738" s="2"/>
      <c r="B738" s="1"/>
      <c r="C738" s="1"/>
      <c r="D738" s="1"/>
      <c r="E738" s="1"/>
      <c r="F738" s="1"/>
      <c r="G738" s="1"/>
      <c r="H738" s="1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>
      <c r="A739" s="2"/>
      <c r="B739" s="1"/>
      <c r="C739" s="1"/>
      <c r="D739" s="1"/>
      <c r="E739" s="1"/>
      <c r="F739" s="1"/>
      <c r="G739" s="1"/>
      <c r="H739" s="1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>
      <c r="A740" s="2"/>
      <c r="B740" s="1"/>
      <c r="C740" s="1"/>
      <c r="D740" s="1"/>
      <c r="E740" s="1"/>
      <c r="F740" s="1"/>
      <c r="G740" s="1"/>
      <c r="H740" s="1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>
      <c r="A741" s="2"/>
      <c r="B741" s="1"/>
      <c r="C741" s="1"/>
      <c r="D741" s="1"/>
      <c r="E741" s="1"/>
      <c r="F741" s="1"/>
      <c r="G741" s="1"/>
      <c r="H741" s="1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>
      <c r="A742" s="2"/>
      <c r="B742" s="1"/>
      <c r="C742" s="1"/>
      <c r="D742" s="1"/>
      <c r="E742" s="1"/>
      <c r="F742" s="1"/>
      <c r="G742" s="1"/>
      <c r="H742" s="1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>
      <c r="A743" s="2"/>
      <c r="B743" s="1"/>
      <c r="C743" s="1"/>
      <c r="D743" s="1"/>
      <c r="E743" s="1"/>
      <c r="F743" s="1"/>
      <c r="G743" s="1"/>
      <c r="H743" s="1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>
      <c r="A744" s="2"/>
      <c r="B744" s="1"/>
      <c r="C744" s="1"/>
      <c r="D744" s="1"/>
      <c r="E744" s="1"/>
      <c r="F744" s="1"/>
      <c r="G744" s="1"/>
      <c r="H744" s="1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>
      <c r="A745" s="2"/>
      <c r="B745" s="1"/>
      <c r="C745" s="1"/>
      <c r="D745" s="1"/>
      <c r="E745" s="1"/>
      <c r="F745" s="1"/>
      <c r="G745" s="1"/>
      <c r="H745" s="1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>
      <c r="A746" s="2"/>
      <c r="B746" s="1"/>
      <c r="C746" s="1"/>
      <c r="D746" s="1"/>
      <c r="E746" s="1"/>
      <c r="F746" s="1"/>
      <c r="G746" s="1"/>
      <c r="H746" s="1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>
      <c r="A747" s="2"/>
      <c r="B747" s="1"/>
      <c r="C747" s="1"/>
      <c r="D747" s="1"/>
      <c r="E747" s="1"/>
      <c r="F747" s="1"/>
      <c r="G747" s="1"/>
      <c r="H747" s="1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>
      <c r="A748" s="2"/>
      <c r="B748" s="1"/>
      <c r="C748" s="1"/>
      <c r="D748" s="1"/>
      <c r="E748" s="1"/>
      <c r="F748" s="1"/>
      <c r="G748" s="1"/>
      <c r="H748" s="1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>
      <c r="A749" s="2"/>
      <c r="B749" s="1"/>
      <c r="C749" s="1"/>
      <c r="D749" s="1"/>
      <c r="E749" s="1"/>
      <c r="F749" s="1"/>
      <c r="G749" s="1"/>
      <c r="H749" s="1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>
      <c r="A750" s="2"/>
      <c r="B750" s="1"/>
      <c r="C750" s="1"/>
      <c r="D750" s="1"/>
      <c r="E750" s="1"/>
      <c r="F750" s="1"/>
      <c r="G750" s="1"/>
      <c r="H750" s="1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>
      <c r="A751" s="2"/>
      <c r="B751" s="1"/>
      <c r="C751" s="1"/>
      <c r="D751" s="1"/>
      <c r="E751" s="1"/>
      <c r="F751" s="1"/>
      <c r="G751" s="1"/>
      <c r="H751" s="1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>
      <c r="A752" s="2"/>
      <c r="B752" s="1"/>
      <c r="C752" s="1"/>
      <c r="D752" s="1"/>
      <c r="E752" s="1"/>
      <c r="F752" s="1"/>
      <c r="G752" s="1"/>
      <c r="H752" s="1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>
      <c r="A753" s="2"/>
      <c r="B753" s="1"/>
      <c r="C753" s="1"/>
      <c r="D753" s="1"/>
      <c r="E753" s="1"/>
      <c r="F753" s="1"/>
      <c r="G753" s="1"/>
      <c r="H753" s="1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>
      <c r="A754" s="2"/>
      <c r="B754" s="1"/>
      <c r="C754" s="1"/>
      <c r="D754" s="1"/>
      <c r="E754" s="1"/>
      <c r="F754" s="1"/>
      <c r="G754" s="1"/>
      <c r="H754" s="1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>
      <c r="A755" s="2"/>
      <c r="B755" s="1"/>
      <c r="C755" s="1"/>
      <c r="D755" s="1"/>
      <c r="E755" s="1"/>
      <c r="F755" s="1"/>
      <c r="G755" s="1"/>
      <c r="H755" s="1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>
      <c r="A756" s="2"/>
      <c r="B756" s="1"/>
      <c r="C756" s="1"/>
      <c r="D756" s="1"/>
      <c r="E756" s="1"/>
      <c r="F756" s="1"/>
      <c r="G756" s="1"/>
      <c r="H756" s="1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>
      <c r="A757" s="2"/>
      <c r="B757" s="1"/>
      <c r="C757" s="1"/>
      <c r="D757" s="1"/>
      <c r="E757" s="1"/>
      <c r="F757" s="1"/>
      <c r="G757" s="1"/>
      <c r="H757" s="1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>
      <c r="A758" s="2"/>
      <c r="B758" s="1"/>
      <c r="C758" s="1"/>
      <c r="D758" s="1"/>
      <c r="E758" s="1"/>
      <c r="F758" s="1"/>
      <c r="G758" s="1"/>
      <c r="H758" s="1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>
      <c r="A759" s="2"/>
      <c r="B759" s="1"/>
      <c r="C759" s="1"/>
      <c r="D759" s="1"/>
      <c r="E759" s="1"/>
      <c r="F759" s="1"/>
      <c r="G759" s="1"/>
      <c r="H759" s="1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>
      <c r="A760" s="2"/>
      <c r="B760" s="1"/>
      <c r="C760" s="1"/>
      <c r="D760" s="1"/>
      <c r="E760" s="1"/>
      <c r="F760" s="1"/>
      <c r="G760" s="1"/>
      <c r="H760" s="1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>
      <c r="A761" s="2"/>
      <c r="B761" s="1"/>
      <c r="C761" s="1"/>
      <c r="D761" s="1"/>
      <c r="E761" s="1"/>
      <c r="F761" s="1"/>
      <c r="G761" s="1"/>
      <c r="H761" s="1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>
      <c r="A762" s="2"/>
      <c r="B762" s="1"/>
      <c r="C762" s="1"/>
      <c r="D762" s="1"/>
      <c r="E762" s="1"/>
      <c r="F762" s="1"/>
      <c r="G762" s="1"/>
      <c r="H762" s="1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>
      <c r="A763" s="2"/>
      <c r="B763" s="1"/>
      <c r="C763" s="1"/>
      <c r="D763" s="1"/>
      <c r="E763" s="1"/>
      <c r="F763" s="1"/>
      <c r="G763" s="1"/>
      <c r="H763" s="1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>
      <c r="A764" s="2"/>
      <c r="B764" s="1"/>
      <c r="C764" s="1"/>
      <c r="D764" s="1"/>
      <c r="E764" s="1"/>
      <c r="F764" s="1"/>
      <c r="G764" s="1"/>
      <c r="H764" s="1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>
      <c r="A765" s="2"/>
      <c r="B765" s="1"/>
      <c r="C765" s="1"/>
      <c r="D765" s="1"/>
      <c r="E765" s="1"/>
      <c r="F765" s="1"/>
      <c r="G765" s="1"/>
      <c r="H765" s="1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>
      <c r="A766" s="2"/>
      <c r="B766" s="1"/>
      <c r="C766" s="1"/>
      <c r="D766" s="1"/>
      <c r="E766" s="1"/>
      <c r="F766" s="1"/>
      <c r="G766" s="1"/>
      <c r="H766" s="1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>
      <c r="A767" s="2"/>
      <c r="B767" s="1"/>
      <c r="C767" s="1"/>
      <c r="D767" s="1"/>
      <c r="E767" s="1"/>
      <c r="F767" s="1"/>
      <c r="G767" s="1"/>
      <c r="H767" s="1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>
      <c r="A768" s="2"/>
      <c r="B768" s="1"/>
      <c r="C768" s="1"/>
      <c r="D768" s="1"/>
      <c r="E768" s="1"/>
      <c r="F768" s="1"/>
      <c r="G768" s="1"/>
      <c r="H768" s="1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>
      <c r="A769" s="2"/>
      <c r="B769" s="1"/>
      <c r="C769" s="1"/>
      <c r="D769" s="1"/>
      <c r="E769" s="1"/>
      <c r="F769" s="1"/>
      <c r="G769" s="1"/>
      <c r="H769" s="1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>
      <c r="A770" s="2"/>
      <c r="B770" s="1"/>
      <c r="C770" s="1"/>
      <c r="D770" s="1"/>
      <c r="E770" s="1"/>
      <c r="F770" s="1"/>
      <c r="G770" s="1"/>
      <c r="H770" s="1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>
      <c r="A771" s="2"/>
      <c r="B771" s="1"/>
      <c r="C771" s="1"/>
      <c r="D771" s="1"/>
      <c r="E771" s="1"/>
      <c r="F771" s="1"/>
      <c r="G771" s="1"/>
      <c r="H771" s="1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>
      <c r="A772" s="2"/>
      <c r="B772" s="1"/>
      <c r="C772" s="1"/>
      <c r="D772" s="1"/>
      <c r="E772" s="1"/>
      <c r="F772" s="1"/>
      <c r="G772" s="1"/>
      <c r="H772" s="1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>
      <c r="A773" s="2"/>
      <c r="B773" s="1"/>
      <c r="C773" s="1"/>
      <c r="D773" s="1"/>
      <c r="E773" s="1"/>
      <c r="F773" s="1"/>
      <c r="G773" s="1"/>
      <c r="H773" s="1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>
      <c r="A774" s="2"/>
      <c r="B774" s="1"/>
      <c r="C774" s="1"/>
      <c r="D774" s="1"/>
      <c r="E774" s="1"/>
      <c r="F774" s="1"/>
      <c r="G774" s="1"/>
      <c r="H774" s="1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>
      <c r="A775" s="2"/>
      <c r="B775" s="1"/>
      <c r="C775" s="1"/>
      <c r="D775" s="1"/>
      <c r="E775" s="1"/>
      <c r="F775" s="1"/>
      <c r="G775" s="1"/>
      <c r="H775" s="1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>
      <c r="A776" s="2"/>
      <c r="B776" s="1"/>
      <c r="C776" s="1"/>
      <c r="D776" s="1"/>
      <c r="E776" s="1"/>
      <c r="F776" s="1"/>
      <c r="G776" s="1"/>
      <c r="H776" s="1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>
      <c r="A777" s="2"/>
      <c r="B777" s="1"/>
      <c r="C777" s="1"/>
      <c r="D777" s="1"/>
      <c r="E777" s="1"/>
      <c r="F777" s="1"/>
      <c r="G777" s="1"/>
      <c r="H777" s="1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>
      <c r="A778" s="2"/>
      <c r="B778" s="1"/>
      <c r="C778" s="1"/>
      <c r="D778" s="1"/>
      <c r="E778" s="1"/>
      <c r="F778" s="1"/>
      <c r="G778" s="1"/>
      <c r="H778" s="1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>
      <c r="A779" s="2"/>
      <c r="B779" s="1"/>
      <c r="C779" s="1"/>
      <c r="D779" s="1"/>
      <c r="E779" s="1"/>
      <c r="F779" s="1"/>
      <c r="G779" s="1"/>
      <c r="H779" s="1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>
      <c r="A780" s="2"/>
      <c r="B780" s="1"/>
      <c r="C780" s="1"/>
      <c r="D780" s="1"/>
      <c r="E780" s="1"/>
      <c r="F780" s="1"/>
      <c r="G780" s="1"/>
      <c r="H780" s="1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>
      <c r="A781" s="2"/>
      <c r="B781" s="1"/>
      <c r="C781" s="1"/>
      <c r="D781" s="1"/>
      <c r="E781" s="1"/>
      <c r="F781" s="1"/>
      <c r="G781" s="1"/>
      <c r="H781" s="1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>
      <c r="A782" s="2"/>
      <c r="B782" s="1"/>
      <c r="C782" s="1"/>
      <c r="D782" s="1"/>
      <c r="E782" s="1"/>
      <c r="F782" s="1"/>
      <c r="G782" s="1"/>
      <c r="H782" s="1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>
      <c r="A783" s="2"/>
      <c r="B783" s="1"/>
      <c r="C783" s="1"/>
      <c r="D783" s="1"/>
      <c r="E783" s="1"/>
      <c r="F783" s="1"/>
      <c r="G783" s="1"/>
      <c r="H783" s="1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>
      <c r="A784" s="2"/>
      <c r="B784" s="1"/>
      <c r="C784" s="1"/>
      <c r="D784" s="1"/>
      <c r="E784" s="1"/>
      <c r="F784" s="1"/>
      <c r="G784" s="1"/>
      <c r="H784" s="1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>
      <c r="A785" s="2"/>
      <c r="B785" s="1"/>
      <c r="C785" s="1"/>
      <c r="D785" s="1"/>
      <c r="E785" s="1"/>
      <c r="F785" s="1"/>
      <c r="G785" s="1"/>
      <c r="H785" s="1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>
      <c r="A786" s="2"/>
      <c r="B786" s="1"/>
      <c r="C786" s="1"/>
      <c r="D786" s="1"/>
      <c r="E786" s="1"/>
      <c r="F786" s="1"/>
      <c r="G786" s="1"/>
      <c r="H786" s="1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>
      <c r="A787" s="2"/>
      <c r="B787" s="1"/>
      <c r="C787" s="1"/>
      <c r="D787" s="1"/>
      <c r="E787" s="1"/>
      <c r="F787" s="1"/>
      <c r="G787" s="1"/>
      <c r="H787" s="1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>
      <c r="A788" s="2"/>
      <c r="B788" s="1"/>
      <c r="C788" s="1"/>
      <c r="D788" s="1"/>
      <c r="E788" s="1"/>
      <c r="F788" s="1"/>
      <c r="G788" s="1"/>
      <c r="H788" s="1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>
      <c r="A789" s="2"/>
      <c r="B789" s="1"/>
      <c r="C789" s="1"/>
      <c r="D789" s="1"/>
      <c r="E789" s="1"/>
      <c r="F789" s="1"/>
      <c r="G789" s="1"/>
      <c r="H789" s="1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>
      <c r="A790" s="2"/>
      <c r="B790" s="1"/>
      <c r="C790" s="1"/>
      <c r="D790" s="1"/>
      <c r="E790" s="1"/>
      <c r="F790" s="1"/>
      <c r="G790" s="1"/>
      <c r="H790" s="1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>
      <c r="A791" s="2"/>
      <c r="B791" s="1"/>
      <c r="C791" s="1"/>
      <c r="D791" s="1"/>
      <c r="E791" s="1"/>
      <c r="F791" s="1"/>
      <c r="G791" s="1"/>
      <c r="H791" s="1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>
      <c r="A792" s="2"/>
      <c r="B792" s="1"/>
      <c r="C792" s="1"/>
      <c r="D792" s="1"/>
      <c r="E792" s="1"/>
      <c r="F792" s="1"/>
      <c r="G792" s="1"/>
      <c r="H792" s="1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>
      <c r="A793" s="2"/>
      <c r="B793" s="1"/>
      <c r="C793" s="1"/>
      <c r="D793" s="1"/>
      <c r="E793" s="1"/>
      <c r="F793" s="1"/>
      <c r="G793" s="1"/>
      <c r="H793" s="1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>
      <c r="A794" s="2"/>
      <c r="B794" s="1"/>
      <c r="C794" s="1"/>
      <c r="D794" s="1"/>
      <c r="E794" s="1"/>
      <c r="F794" s="1"/>
      <c r="G794" s="1"/>
      <c r="H794" s="1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>
      <c r="A795" s="2"/>
      <c r="B795" s="1"/>
      <c r="C795" s="1"/>
      <c r="D795" s="1"/>
      <c r="E795" s="1"/>
      <c r="F795" s="1"/>
      <c r="G795" s="1"/>
      <c r="H795" s="1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>
      <c r="A796" s="2"/>
      <c r="B796" s="1"/>
      <c r="C796" s="1"/>
      <c r="D796" s="1"/>
      <c r="E796" s="1"/>
      <c r="F796" s="1"/>
      <c r="G796" s="1"/>
      <c r="H796" s="1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>
      <c r="A797" s="2"/>
      <c r="B797" s="1"/>
      <c r="C797" s="1"/>
      <c r="D797" s="1"/>
      <c r="E797" s="1"/>
      <c r="F797" s="1"/>
      <c r="G797" s="1"/>
      <c r="H797" s="1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>
      <c r="A798" s="2"/>
      <c r="B798" s="1"/>
      <c r="C798" s="1"/>
      <c r="D798" s="1"/>
      <c r="E798" s="1"/>
      <c r="F798" s="1"/>
      <c r="G798" s="1"/>
      <c r="H798" s="1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>
      <c r="A799" s="2"/>
      <c r="B799" s="1"/>
      <c r="C799" s="1"/>
      <c r="D799" s="1"/>
      <c r="E799" s="1"/>
      <c r="F799" s="1"/>
      <c r="G799" s="1"/>
      <c r="H799" s="1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>
      <c r="A800" s="2"/>
      <c r="B800" s="1"/>
      <c r="C800" s="1"/>
      <c r="D800" s="1"/>
      <c r="E800" s="1"/>
      <c r="F800" s="1"/>
      <c r="G800" s="1"/>
      <c r="H800" s="1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>
      <c r="A801" s="2"/>
      <c r="B801" s="1"/>
      <c r="C801" s="1"/>
      <c r="D801" s="1"/>
      <c r="E801" s="1"/>
      <c r="F801" s="1"/>
      <c r="G801" s="1"/>
      <c r="H801" s="1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>
      <c r="A802" s="2"/>
      <c r="B802" s="1"/>
      <c r="C802" s="1"/>
      <c r="D802" s="1"/>
      <c r="E802" s="1"/>
      <c r="F802" s="1"/>
      <c r="G802" s="1"/>
      <c r="H802" s="1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>
      <c r="A803" s="2"/>
      <c r="B803" s="1"/>
      <c r="C803" s="1"/>
      <c r="D803" s="1"/>
      <c r="E803" s="1"/>
      <c r="F803" s="1"/>
      <c r="G803" s="1"/>
      <c r="H803" s="1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>
      <c r="A804" s="2"/>
      <c r="B804" s="1"/>
      <c r="C804" s="1"/>
      <c r="D804" s="1"/>
      <c r="E804" s="1"/>
      <c r="F804" s="1"/>
      <c r="G804" s="1"/>
      <c r="H804" s="1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>
      <c r="A805" s="2"/>
      <c r="B805" s="1"/>
      <c r="C805" s="1"/>
      <c r="D805" s="1"/>
      <c r="E805" s="1"/>
      <c r="F805" s="1"/>
      <c r="G805" s="1"/>
      <c r="H805" s="1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>
      <c r="A806" s="2"/>
      <c r="B806" s="1"/>
      <c r="C806" s="1"/>
      <c r="D806" s="1"/>
      <c r="E806" s="1"/>
      <c r="F806" s="1"/>
      <c r="G806" s="1"/>
      <c r="H806" s="1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>
      <c r="A807" s="2"/>
      <c r="B807" s="1"/>
      <c r="C807" s="1"/>
      <c r="D807" s="1"/>
      <c r="E807" s="1"/>
      <c r="F807" s="1"/>
      <c r="G807" s="1"/>
      <c r="H807" s="1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>
      <c r="A808" s="2"/>
      <c r="B808" s="1"/>
      <c r="C808" s="1"/>
      <c r="D808" s="1"/>
      <c r="E808" s="1"/>
      <c r="F808" s="1"/>
      <c r="G808" s="1"/>
      <c r="H808" s="1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>
      <c r="A809" s="2"/>
      <c r="B809" s="1"/>
      <c r="C809" s="1"/>
      <c r="D809" s="1"/>
      <c r="E809" s="1"/>
      <c r="F809" s="1"/>
      <c r="G809" s="1"/>
      <c r="H809" s="1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>
      <c r="A810" s="2"/>
      <c r="B810" s="1"/>
      <c r="C810" s="1"/>
      <c r="D810" s="1"/>
      <c r="E810" s="1"/>
      <c r="F810" s="1"/>
      <c r="G810" s="1"/>
      <c r="H810" s="1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>
      <c r="A811" s="2"/>
      <c r="B811" s="1"/>
      <c r="C811" s="1"/>
      <c r="D811" s="1"/>
      <c r="E811" s="1"/>
      <c r="F811" s="1"/>
      <c r="G811" s="1"/>
      <c r="H811" s="1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>
      <c r="A812" s="2"/>
      <c r="B812" s="1"/>
      <c r="C812" s="1"/>
      <c r="D812" s="1"/>
      <c r="E812" s="1"/>
      <c r="F812" s="1"/>
      <c r="G812" s="1"/>
      <c r="H812" s="1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>
      <c r="A813" s="2"/>
      <c r="B813" s="1"/>
      <c r="C813" s="1"/>
      <c r="D813" s="1"/>
      <c r="E813" s="1"/>
      <c r="F813" s="1"/>
      <c r="G813" s="1"/>
      <c r="H813" s="1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>
      <c r="A814" s="2"/>
      <c r="B814" s="1"/>
      <c r="C814" s="1"/>
      <c r="D814" s="1"/>
      <c r="E814" s="1"/>
      <c r="F814" s="1"/>
      <c r="G814" s="1"/>
      <c r="H814" s="1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>
      <c r="A815" s="2"/>
      <c r="B815" s="1"/>
      <c r="C815" s="1"/>
      <c r="D815" s="1"/>
      <c r="E815" s="1"/>
      <c r="F815" s="1"/>
      <c r="G815" s="1"/>
      <c r="H815" s="1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>
      <c r="A816" s="2"/>
      <c r="B816" s="1"/>
      <c r="C816" s="1"/>
      <c r="D816" s="1"/>
      <c r="E816" s="1"/>
      <c r="F816" s="1"/>
      <c r="G816" s="1"/>
      <c r="H816" s="1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>
      <c r="A817" s="2"/>
      <c r="B817" s="1"/>
      <c r="C817" s="1"/>
      <c r="D817" s="1"/>
      <c r="E817" s="1"/>
      <c r="F817" s="1"/>
      <c r="G817" s="1"/>
      <c r="H817" s="1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>
      <c r="A818" s="2"/>
      <c r="B818" s="1"/>
      <c r="C818" s="1"/>
      <c r="D818" s="1"/>
      <c r="E818" s="1"/>
      <c r="F818" s="1"/>
      <c r="G818" s="1"/>
      <c r="H818" s="1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>
      <c r="A819" s="2"/>
      <c r="B819" s="1"/>
      <c r="C819" s="1"/>
      <c r="D819" s="1"/>
      <c r="E819" s="1"/>
      <c r="F819" s="1"/>
      <c r="G819" s="1"/>
      <c r="H819" s="1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>
      <c r="A820" s="2"/>
      <c r="B820" s="1"/>
      <c r="C820" s="1"/>
      <c r="D820" s="1"/>
      <c r="E820" s="1"/>
      <c r="F820" s="1"/>
      <c r="G820" s="1"/>
      <c r="H820" s="1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>
      <c r="A821" s="2"/>
      <c r="B821" s="1"/>
      <c r="C821" s="1"/>
      <c r="D821" s="1"/>
      <c r="E821" s="1"/>
      <c r="F821" s="1"/>
      <c r="G821" s="1"/>
      <c r="H821" s="1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>
      <c r="A822" s="2"/>
      <c r="B822" s="1"/>
      <c r="C822" s="1"/>
      <c r="D822" s="1"/>
      <c r="E822" s="1"/>
      <c r="F822" s="1"/>
      <c r="G822" s="1"/>
      <c r="H822" s="1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>
      <c r="A823" s="2"/>
      <c r="B823" s="1"/>
      <c r="C823" s="1"/>
      <c r="D823" s="1"/>
      <c r="E823" s="1"/>
      <c r="F823" s="1"/>
      <c r="G823" s="1"/>
      <c r="H823" s="1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>
      <c r="A824" s="2"/>
      <c r="B824" s="1"/>
      <c r="C824" s="1"/>
      <c r="D824" s="1"/>
      <c r="E824" s="1"/>
      <c r="F824" s="1"/>
      <c r="G824" s="1"/>
      <c r="H824" s="1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>
      <c r="A825" s="2"/>
      <c r="B825" s="1"/>
      <c r="C825" s="1"/>
      <c r="D825" s="1"/>
      <c r="E825" s="1"/>
      <c r="F825" s="1"/>
      <c r="G825" s="1"/>
      <c r="H825" s="1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>
      <c r="A826" s="2"/>
      <c r="B826" s="1"/>
      <c r="C826" s="1"/>
      <c r="D826" s="1"/>
      <c r="E826" s="1"/>
      <c r="F826" s="1"/>
      <c r="G826" s="1"/>
      <c r="H826" s="1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>
      <c r="A827" s="2"/>
      <c r="B827" s="1"/>
      <c r="C827" s="1"/>
      <c r="D827" s="1"/>
      <c r="E827" s="1"/>
      <c r="F827" s="1"/>
      <c r="G827" s="1"/>
      <c r="H827" s="1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>
      <c r="A828" s="2"/>
      <c r="B828" s="1"/>
      <c r="C828" s="1"/>
      <c r="D828" s="1"/>
      <c r="E828" s="1"/>
      <c r="F828" s="1"/>
      <c r="G828" s="1"/>
      <c r="H828" s="1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>
      <c r="A829" s="2"/>
      <c r="B829" s="1"/>
      <c r="C829" s="1"/>
      <c r="D829" s="1"/>
      <c r="E829" s="1"/>
      <c r="F829" s="1"/>
      <c r="G829" s="1"/>
      <c r="H829" s="1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>
      <c r="A830" s="2"/>
      <c r="B830" s="1"/>
      <c r="C830" s="1"/>
      <c r="D830" s="1"/>
      <c r="E830" s="1"/>
      <c r="F830" s="1"/>
      <c r="G830" s="1"/>
      <c r="H830" s="1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>
      <c r="A831" s="2"/>
      <c r="B831" s="1"/>
      <c r="C831" s="1"/>
      <c r="D831" s="1"/>
      <c r="E831" s="1"/>
      <c r="F831" s="1"/>
      <c r="G831" s="1"/>
      <c r="H831" s="1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>
      <c r="A832" s="2"/>
      <c r="B832" s="1"/>
      <c r="C832" s="1"/>
      <c r="D832" s="1"/>
      <c r="E832" s="1"/>
      <c r="F832" s="1"/>
      <c r="G832" s="1"/>
      <c r="H832" s="1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>
      <c r="A833" s="2"/>
      <c r="B833" s="1"/>
      <c r="C833" s="1"/>
      <c r="D833" s="1"/>
      <c r="E833" s="1"/>
      <c r="F833" s="1"/>
      <c r="G833" s="1"/>
      <c r="H833" s="1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>
      <c r="A834" s="2"/>
      <c r="B834" s="1"/>
      <c r="C834" s="1"/>
      <c r="D834" s="1"/>
      <c r="E834" s="1"/>
      <c r="F834" s="1"/>
      <c r="G834" s="1"/>
      <c r="H834" s="1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>
      <c r="A835" s="2"/>
      <c r="B835" s="1"/>
      <c r="C835" s="1"/>
      <c r="D835" s="1"/>
      <c r="E835" s="1"/>
      <c r="F835" s="1"/>
      <c r="G835" s="1"/>
      <c r="H835" s="1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>
      <c r="A836" s="2"/>
      <c r="B836" s="1"/>
      <c r="C836" s="1"/>
      <c r="D836" s="1"/>
      <c r="E836" s="1"/>
      <c r="F836" s="1"/>
      <c r="G836" s="1"/>
      <c r="H836" s="1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>
      <c r="A837" s="2"/>
      <c r="B837" s="1"/>
      <c r="C837" s="1"/>
      <c r="D837" s="1"/>
      <c r="E837" s="1"/>
      <c r="F837" s="1"/>
      <c r="G837" s="1"/>
      <c r="H837" s="1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>
      <c r="A838" s="2"/>
      <c r="B838" s="1"/>
      <c r="C838" s="1"/>
      <c r="D838" s="1"/>
      <c r="E838" s="1"/>
      <c r="F838" s="1"/>
      <c r="G838" s="1"/>
      <c r="H838" s="1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>
      <c r="A839" s="2"/>
      <c r="B839" s="1"/>
      <c r="C839" s="1"/>
      <c r="D839" s="1"/>
      <c r="E839" s="1"/>
      <c r="F839" s="1"/>
      <c r="G839" s="1"/>
      <c r="H839" s="1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>
      <c r="A840" s="2"/>
      <c r="B840" s="1"/>
      <c r="C840" s="1"/>
      <c r="D840" s="1"/>
      <c r="E840" s="1"/>
      <c r="F840" s="1"/>
      <c r="G840" s="1"/>
      <c r="H840" s="1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>
      <c r="A841" s="2"/>
      <c r="B841" s="1"/>
      <c r="C841" s="1"/>
      <c r="D841" s="1"/>
      <c r="E841" s="1"/>
      <c r="F841" s="1"/>
      <c r="G841" s="1"/>
      <c r="H841" s="1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>
      <c r="A842" s="2"/>
      <c r="B842" s="1"/>
      <c r="C842" s="1"/>
      <c r="D842" s="1"/>
      <c r="E842" s="1"/>
      <c r="F842" s="1"/>
      <c r="G842" s="1"/>
      <c r="H842" s="1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>
      <c r="A843" s="2"/>
      <c r="B843" s="1"/>
      <c r="C843" s="1"/>
      <c r="D843" s="1"/>
      <c r="E843" s="1"/>
      <c r="F843" s="1"/>
      <c r="G843" s="1"/>
      <c r="H843" s="1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>
      <c r="A844" s="2"/>
      <c r="B844" s="1"/>
      <c r="C844" s="1"/>
      <c r="D844" s="1"/>
      <c r="E844" s="1"/>
      <c r="F844" s="1"/>
      <c r="G844" s="1"/>
      <c r="H844" s="1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>
      <c r="A845" s="2"/>
      <c r="B845" s="1"/>
      <c r="C845" s="1"/>
      <c r="D845" s="1"/>
      <c r="E845" s="1"/>
      <c r="F845" s="1"/>
      <c r="G845" s="1"/>
      <c r="H845" s="1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>
      <c r="A846" s="2"/>
      <c r="B846" s="1"/>
      <c r="C846" s="1"/>
      <c r="D846" s="1"/>
      <c r="E846" s="1"/>
      <c r="F846" s="1"/>
      <c r="G846" s="1"/>
      <c r="H846" s="1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>
      <c r="A847" s="2"/>
      <c r="B847" s="1"/>
      <c r="C847" s="1"/>
      <c r="D847" s="1"/>
      <c r="E847" s="1"/>
      <c r="F847" s="1"/>
      <c r="G847" s="1"/>
      <c r="H847" s="1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>
      <c r="A848" s="2"/>
      <c r="B848" s="1"/>
      <c r="C848" s="1"/>
      <c r="D848" s="1"/>
      <c r="E848" s="1"/>
      <c r="F848" s="1"/>
      <c r="G848" s="1"/>
      <c r="H848" s="1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>
      <c r="A849" s="2"/>
      <c r="B849" s="1"/>
      <c r="C849" s="1"/>
      <c r="D849" s="1"/>
      <c r="E849" s="1"/>
      <c r="F849" s="1"/>
      <c r="G849" s="1"/>
      <c r="H849" s="1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>
      <c r="A850" s="2"/>
      <c r="B850" s="1"/>
      <c r="C850" s="1"/>
      <c r="D850" s="1"/>
      <c r="E850" s="1"/>
      <c r="F850" s="1"/>
      <c r="G850" s="1"/>
      <c r="H850" s="1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>
      <c r="A851" s="2"/>
      <c r="B851" s="1"/>
      <c r="C851" s="1"/>
      <c r="D851" s="1"/>
      <c r="E851" s="1"/>
      <c r="F851" s="1"/>
      <c r="G851" s="1"/>
      <c r="H851" s="1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>
      <c r="A852" s="2"/>
      <c r="B852" s="1"/>
      <c r="C852" s="1"/>
      <c r="D852" s="1"/>
      <c r="E852" s="1"/>
      <c r="F852" s="1"/>
      <c r="G852" s="1"/>
      <c r="H852" s="1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>
      <c r="A853" s="2"/>
      <c r="B853" s="1"/>
      <c r="C853" s="1"/>
      <c r="D853" s="1"/>
      <c r="E853" s="1"/>
      <c r="F853" s="1"/>
      <c r="G853" s="1"/>
      <c r="H853" s="1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>
      <c r="A854" s="2"/>
      <c r="B854" s="1"/>
      <c r="C854" s="1"/>
      <c r="D854" s="1"/>
      <c r="E854" s="1"/>
      <c r="F854" s="1"/>
      <c r="G854" s="1"/>
      <c r="H854" s="1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>
      <c r="A855" s="2"/>
      <c r="B855" s="1"/>
      <c r="C855" s="1"/>
      <c r="D855" s="1"/>
      <c r="E855" s="1"/>
      <c r="F855" s="1"/>
      <c r="G855" s="1"/>
      <c r="H855" s="1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>
      <c r="A856" s="2"/>
      <c r="B856" s="1"/>
      <c r="C856" s="1"/>
      <c r="D856" s="1"/>
      <c r="E856" s="1"/>
      <c r="F856" s="1"/>
      <c r="G856" s="1"/>
      <c r="H856" s="1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>
      <c r="A857" s="2"/>
      <c r="B857" s="1"/>
      <c r="C857" s="1"/>
      <c r="D857" s="1"/>
      <c r="E857" s="1"/>
      <c r="F857" s="1"/>
      <c r="G857" s="1"/>
      <c r="H857" s="1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>
      <c r="A858" s="2"/>
      <c r="B858" s="1"/>
      <c r="C858" s="1"/>
      <c r="D858" s="1"/>
      <c r="E858" s="1"/>
      <c r="F858" s="1"/>
      <c r="G858" s="1"/>
      <c r="H858" s="1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>
      <c r="A859" s="2"/>
      <c r="B859" s="1"/>
      <c r="C859" s="1"/>
      <c r="D859" s="1"/>
      <c r="E859" s="1"/>
      <c r="F859" s="1"/>
      <c r="G859" s="1"/>
      <c r="H859" s="1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>
      <c r="A860" s="2"/>
      <c r="B860" s="1"/>
      <c r="C860" s="1"/>
      <c r="D860" s="1"/>
      <c r="E860" s="1"/>
      <c r="F860" s="1"/>
      <c r="G860" s="1"/>
      <c r="H860" s="1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>
      <c r="A861" s="2"/>
      <c r="B861" s="1"/>
      <c r="C861" s="1"/>
      <c r="D861" s="1"/>
      <c r="E861" s="1"/>
      <c r="F861" s="1"/>
      <c r="G861" s="1"/>
      <c r="H861" s="1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>
      <c r="A862" s="2"/>
      <c r="B862" s="1"/>
      <c r="C862" s="1"/>
      <c r="D862" s="1"/>
      <c r="E862" s="1"/>
      <c r="F862" s="1"/>
      <c r="G862" s="1"/>
      <c r="H862" s="1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>
      <c r="A863" s="2"/>
      <c r="B863" s="1"/>
      <c r="C863" s="1"/>
      <c r="D863" s="1"/>
      <c r="E863" s="1"/>
      <c r="F863" s="1"/>
      <c r="G863" s="1"/>
      <c r="H863" s="1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>
      <c r="A864" s="2"/>
      <c r="B864" s="1"/>
      <c r="C864" s="1"/>
      <c r="D864" s="1"/>
      <c r="E864" s="1"/>
      <c r="F864" s="1"/>
      <c r="G864" s="1"/>
      <c r="H864" s="1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>
      <c r="A865" s="2"/>
      <c r="B865" s="1"/>
      <c r="C865" s="1"/>
      <c r="D865" s="1"/>
      <c r="E865" s="1"/>
      <c r="F865" s="1"/>
      <c r="G865" s="1"/>
      <c r="H865" s="1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>
      <c r="A866" s="2"/>
      <c r="B866" s="1"/>
      <c r="C866" s="1"/>
      <c r="D866" s="1"/>
      <c r="E866" s="1"/>
      <c r="F866" s="1"/>
      <c r="G866" s="1"/>
      <c r="H866" s="1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>
      <c r="A867" s="2"/>
      <c r="B867" s="1"/>
      <c r="C867" s="1"/>
      <c r="D867" s="1"/>
      <c r="E867" s="1"/>
      <c r="F867" s="1"/>
      <c r="G867" s="1"/>
      <c r="H867" s="1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>
      <c r="A868" s="2"/>
      <c r="B868" s="1"/>
      <c r="C868" s="1"/>
      <c r="D868" s="1"/>
      <c r="E868" s="1"/>
      <c r="F868" s="1"/>
      <c r="G868" s="1"/>
      <c r="H868" s="1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>
      <c r="A869" s="2"/>
      <c r="B869" s="1"/>
      <c r="C869" s="1"/>
      <c r="D869" s="1"/>
      <c r="E869" s="1"/>
      <c r="F869" s="1"/>
      <c r="G869" s="1"/>
      <c r="H869" s="1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>
      <c r="A870" s="2"/>
      <c r="B870" s="1"/>
      <c r="C870" s="1"/>
      <c r="D870" s="1"/>
      <c r="E870" s="1"/>
      <c r="F870" s="1"/>
      <c r="G870" s="1"/>
      <c r="H870" s="1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>
      <c r="A871" s="2"/>
      <c r="B871" s="1"/>
      <c r="C871" s="1"/>
      <c r="D871" s="1"/>
      <c r="E871" s="1"/>
      <c r="F871" s="1"/>
      <c r="G871" s="1"/>
      <c r="H871" s="1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>
      <c r="A872" s="2"/>
      <c r="B872" s="1"/>
      <c r="C872" s="1"/>
      <c r="D872" s="1"/>
      <c r="E872" s="1"/>
      <c r="F872" s="1"/>
      <c r="G872" s="1"/>
      <c r="H872" s="1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>
      <c r="A873" s="2"/>
      <c r="B873" s="1"/>
      <c r="C873" s="1"/>
      <c r="D873" s="1"/>
      <c r="E873" s="1"/>
      <c r="F873" s="1"/>
      <c r="G873" s="1"/>
      <c r="H873" s="1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>
      <c r="A874" s="2"/>
      <c r="B874" s="1"/>
      <c r="C874" s="1"/>
      <c r="D874" s="1"/>
      <c r="E874" s="1"/>
      <c r="F874" s="1"/>
      <c r="G874" s="1"/>
      <c r="H874" s="1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>
      <c r="A875" s="2"/>
      <c r="B875" s="1"/>
      <c r="C875" s="1"/>
      <c r="D875" s="1"/>
      <c r="E875" s="1"/>
      <c r="F875" s="1"/>
      <c r="G875" s="1"/>
      <c r="H875" s="1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>
      <c r="A876" s="2"/>
      <c r="B876" s="1"/>
      <c r="C876" s="1"/>
      <c r="D876" s="1"/>
      <c r="E876" s="1"/>
      <c r="F876" s="1"/>
      <c r="G876" s="1"/>
      <c r="H876" s="1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>
      <c r="A877" s="2"/>
      <c r="B877" s="1"/>
      <c r="C877" s="1"/>
      <c r="D877" s="1"/>
      <c r="E877" s="1"/>
      <c r="F877" s="1"/>
      <c r="G877" s="1"/>
      <c r="H877" s="1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>
      <c r="A878" s="2"/>
      <c r="B878" s="1"/>
      <c r="C878" s="1"/>
      <c r="D878" s="1"/>
      <c r="E878" s="1"/>
      <c r="F878" s="1"/>
      <c r="G878" s="1"/>
      <c r="H878" s="1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>
      <c r="A879" s="2"/>
      <c r="B879" s="1"/>
      <c r="C879" s="1"/>
      <c r="D879" s="1"/>
      <c r="E879" s="1"/>
      <c r="F879" s="1"/>
      <c r="G879" s="1"/>
      <c r="H879" s="1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>
      <c r="A880" s="2"/>
      <c r="B880" s="1"/>
      <c r="C880" s="1"/>
      <c r="D880" s="1"/>
      <c r="E880" s="1"/>
      <c r="F880" s="1"/>
      <c r="G880" s="1"/>
      <c r="H880" s="1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>
      <c r="A881" s="2"/>
      <c r="B881" s="1"/>
      <c r="C881" s="1"/>
      <c r="D881" s="1"/>
      <c r="E881" s="1"/>
      <c r="F881" s="1"/>
      <c r="G881" s="1"/>
      <c r="H881" s="1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>
      <c r="A882" s="2"/>
      <c r="B882" s="1"/>
      <c r="C882" s="1"/>
      <c r="D882" s="1"/>
      <c r="E882" s="1"/>
      <c r="F882" s="1"/>
      <c r="G882" s="1"/>
      <c r="H882" s="1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>
      <c r="A883" s="2"/>
      <c r="B883" s="1"/>
      <c r="C883" s="1"/>
      <c r="D883" s="1"/>
      <c r="E883" s="1"/>
      <c r="F883" s="1"/>
      <c r="G883" s="1"/>
      <c r="H883" s="1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>
      <c r="A884" s="2"/>
      <c r="B884" s="1"/>
      <c r="C884" s="1"/>
      <c r="D884" s="1"/>
      <c r="E884" s="1"/>
      <c r="F884" s="1"/>
      <c r="G884" s="1"/>
      <c r="H884" s="1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>
      <c r="A885" s="2"/>
      <c r="B885" s="1"/>
      <c r="C885" s="1"/>
      <c r="D885" s="1"/>
      <c r="E885" s="1"/>
      <c r="F885" s="1"/>
      <c r="G885" s="1"/>
      <c r="H885" s="1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>
      <c r="A886" s="2"/>
      <c r="B886" s="1"/>
      <c r="C886" s="1"/>
      <c r="D886" s="1"/>
      <c r="E886" s="1"/>
      <c r="F886" s="1"/>
      <c r="G886" s="1"/>
      <c r="H886" s="1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>
      <c r="A887" s="2"/>
      <c r="B887" s="1"/>
      <c r="C887" s="1"/>
      <c r="D887" s="1"/>
      <c r="E887" s="1"/>
      <c r="F887" s="1"/>
      <c r="G887" s="1"/>
      <c r="H887" s="1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>
      <c r="A888" s="2"/>
      <c r="B888" s="1"/>
      <c r="C888" s="1"/>
      <c r="D888" s="1"/>
      <c r="E888" s="1"/>
      <c r="F888" s="1"/>
      <c r="G888" s="1"/>
      <c r="H888" s="1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>
      <c r="A889" s="2"/>
      <c r="B889" s="1"/>
      <c r="C889" s="1"/>
      <c r="D889" s="1"/>
      <c r="E889" s="1"/>
      <c r="F889" s="1"/>
      <c r="G889" s="1"/>
      <c r="H889" s="1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>
      <c r="A890" s="2"/>
      <c r="B890" s="1"/>
      <c r="C890" s="1"/>
      <c r="D890" s="1"/>
      <c r="E890" s="1"/>
      <c r="F890" s="1"/>
      <c r="G890" s="1"/>
      <c r="H890" s="1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>
      <c r="A891" s="2"/>
      <c r="B891" s="1"/>
      <c r="C891" s="1"/>
      <c r="D891" s="1"/>
      <c r="E891" s="1"/>
      <c r="F891" s="1"/>
      <c r="G891" s="1"/>
      <c r="H891" s="1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>
      <c r="A892" s="2"/>
      <c r="B892" s="1"/>
      <c r="C892" s="1"/>
      <c r="D892" s="1"/>
      <c r="E892" s="1"/>
      <c r="F892" s="1"/>
      <c r="G892" s="1"/>
      <c r="H892" s="1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>
      <c r="A893" s="2"/>
      <c r="B893" s="1"/>
      <c r="C893" s="1"/>
      <c r="D893" s="1"/>
      <c r="E893" s="1"/>
      <c r="F893" s="1"/>
      <c r="G893" s="1"/>
      <c r="H893" s="1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>
      <c r="A894" s="2"/>
      <c r="B894" s="1"/>
      <c r="C894" s="1"/>
      <c r="D894" s="1"/>
      <c r="E894" s="1"/>
      <c r="F894" s="1"/>
      <c r="G894" s="1"/>
      <c r="H894" s="1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>
      <c r="A895" s="2"/>
      <c r="B895" s="1"/>
      <c r="C895" s="1"/>
      <c r="D895" s="1"/>
      <c r="E895" s="1"/>
      <c r="F895" s="1"/>
      <c r="G895" s="1"/>
      <c r="H895" s="1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>
      <c r="A896" s="2"/>
      <c r="B896" s="1"/>
      <c r="C896" s="1"/>
      <c r="D896" s="1"/>
      <c r="E896" s="1"/>
      <c r="F896" s="1"/>
      <c r="G896" s="1"/>
      <c r="H896" s="1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>
      <c r="A897" s="2"/>
      <c r="B897" s="1"/>
      <c r="C897" s="1"/>
      <c r="D897" s="1"/>
      <c r="E897" s="1"/>
      <c r="F897" s="1"/>
      <c r="G897" s="1"/>
      <c r="H897" s="1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>
      <c r="A898" s="2"/>
      <c r="B898" s="1"/>
      <c r="C898" s="1"/>
      <c r="D898" s="1"/>
      <c r="E898" s="1"/>
      <c r="F898" s="1"/>
      <c r="G898" s="1"/>
      <c r="H898" s="1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>
      <c r="A899" s="2"/>
      <c r="B899" s="1"/>
      <c r="C899" s="1"/>
      <c r="D899" s="1"/>
      <c r="E899" s="1"/>
      <c r="F899" s="1"/>
      <c r="G899" s="1"/>
      <c r="H899" s="1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>
      <c r="A900" s="2"/>
      <c r="B900" s="1"/>
      <c r="C900" s="1"/>
      <c r="D900" s="1"/>
      <c r="E900" s="1"/>
      <c r="F900" s="1"/>
      <c r="G900" s="1"/>
      <c r="H900" s="1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>
      <c r="A901" s="2"/>
      <c r="B901" s="1"/>
      <c r="C901" s="1"/>
      <c r="D901" s="1"/>
      <c r="E901" s="1"/>
      <c r="F901" s="1"/>
      <c r="G901" s="1"/>
      <c r="H901" s="1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>
      <c r="A902" s="2"/>
      <c r="B902" s="1"/>
      <c r="C902" s="1"/>
      <c r="D902" s="1"/>
      <c r="E902" s="1"/>
      <c r="F902" s="1"/>
      <c r="G902" s="1"/>
      <c r="H902" s="1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>
      <c r="A903" s="2"/>
      <c r="B903" s="1"/>
      <c r="C903" s="1"/>
      <c r="D903" s="1"/>
      <c r="E903" s="1"/>
      <c r="F903" s="1"/>
      <c r="G903" s="1"/>
      <c r="H903" s="1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>
      <c r="A904" s="2"/>
      <c r="B904" s="1"/>
      <c r="C904" s="1"/>
      <c r="D904" s="1"/>
      <c r="E904" s="1"/>
      <c r="F904" s="1"/>
      <c r="G904" s="1"/>
      <c r="H904" s="1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>
      <c r="A905" s="2"/>
      <c r="B905" s="1"/>
      <c r="C905" s="1"/>
      <c r="D905" s="1"/>
      <c r="E905" s="1"/>
      <c r="F905" s="1"/>
      <c r="G905" s="1"/>
      <c r="H905" s="1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>
      <c r="A906" s="2"/>
      <c r="B906" s="1"/>
      <c r="C906" s="1"/>
      <c r="D906" s="1"/>
      <c r="E906" s="1"/>
      <c r="F906" s="1"/>
      <c r="G906" s="1"/>
      <c r="H906" s="1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>
      <c r="A907" s="2"/>
      <c r="B907" s="1"/>
      <c r="C907" s="1"/>
      <c r="D907" s="1"/>
      <c r="E907" s="1"/>
      <c r="F907" s="1"/>
      <c r="G907" s="1"/>
      <c r="H907" s="1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>
      <c r="A908" s="2"/>
      <c r="B908" s="1"/>
      <c r="C908" s="1"/>
      <c r="D908" s="1"/>
      <c r="E908" s="1"/>
      <c r="F908" s="1"/>
      <c r="G908" s="1"/>
      <c r="H908" s="1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>
      <c r="A909" s="2"/>
      <c r="B909" s="1"/>
      <c r="C909" s="1"/>
      <c r="D909" s="1"/>
      <c r="E909" s="1"/>
      <c r="F909" s="1"/>
      <c r="G909" s="1"/>
      <c r="H909" s="1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>
      <c r="A910" s="2"/>
      <c r="B910" s="1"/>
      <c r="C910" s="1"/>
      <c r="D910" s="1"/>
      <c r="E910" s="1"/>
      <c r="F910" s="1"/>
      <c r="G910" s="1"/>
      <c r="H910" s="1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>
      <c r="A911" s="2"/>
      <c r="B911" s="1"/>
      <c r="C911" s="1"/>
      <c r="D911" s="1"/>
      <c r="E911" s="1"/>
      <c r="F911" s="1"/>
      <c r="G911" s="1"/>
      <c r="H911" s="1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>
      <c r="A912" s="2"/>
      <c r="B912" s="1"/>
      <c r="C912" s="1"/>
      <c r="D912" s="1"/>
      <c r="E912" s="1"/>
      <c r="F912" s="1"/>
      <c r="G912" s="1"/>
      <c r="H912" s="1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>
      <c r="A913" s="2"/>
      <c r="B913" s="1"/>
      <c r="C913" s="1"/>
      <c r="D913" s="1"/>
      <c r="E913" s="1"/>
      <c r="F913" s="1"/>
      <c r="G913" s="1"/>
      <c r="H913" s="1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>
      <c r="A914" s="2"/>
      <c r="B914" s="1"/>
      <c r="C914" s="1"/>
      <c r="D914" s="1"/>
      <c r="E914" s="1"/>
      <c r="F914" s="1"/>
      <c r="G914" s="1"/>
      <c r="H914" s="1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>
      <c r="A915" s="2"/>
      <c r="B915" s="1"/>
      <c r="C915" s="1"/>
      <c r="D915" s="1"/>
      <c r="E915" s="1"/>
      <c r="F915" s="1"/>
      <c r="G915" s="1"/>
      <c r="H915" s="1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>
      <c r="A916" s="2"/>
      <c r="B916" s="1"/>
      <c r="C916" s="1"/>
      <c r="D916" s="1"/>
      <c r="E916" s="1"/>
      <c r="F916" s="1"/>
      <c r="G916" s="1"/>
      <c r="H916" s="1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>
      <c r="A917" s="2"/>
      <c r="B917" s="1"/>
      <c r="C917" s="1"/>
      <c r="D917" s="1"/>
      <c r="E917" s="1"/>
      <c r="F917" s="1"/>
      <c r="G917" s="1"/>
      <c r="H917" s="1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>
      <c r="A918" s="2"/>
      <c r="B918" s="1"/>
      <c r="C918" s="1"/>
      <c r="D918" s="1"/>
      <c r="E918" s="1"/>
      <c r="F918" s="1"/>
      <c r="G918" s="1"/>
      <c r="H918" s="1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>
      <c r="A919" s="2"/>
      <c r="B919" s="1"/>
      <c r="C919" s="1"/>
      <c r="D919" s="1"/>
      <c r="E919" s="1"/>
      <c r="F919" s="1"/>
      <c r="G919" s="1"/>
      <c r="H919" s="1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>
      <c r="A920" s="2"/>
      <c r="B920" s="1"/>
      <c r="C920" s="1"/>
      <c r="D920" s="1"/>
      <c r="E920" s="1"/>
      <c r="F920" s="1"/>
      <c r="G920" s="1"/>
      <c r="H920" s="1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>
      <c r="A921" s="2"/>
      <c r="B921" s="1"/>
      <c r="C921" s="1"/>
      <c r="D921" s="1"/>
      <c r="E921" s="1"/>
      <c r="F921" s="1"/>
      <c r="G921" s="1"/>
      <c r="H921" s="1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>
      <c r="A922" s="2"/>
      <c r="B922" s="1"/>
      <c r="C922" s="1"/>
      <c r="D922" s="1"/>
      <c r="E922" s="1"/>
      <c r="F922" s="1"/>
      <c r="G922" s="1"/>
      <c r="H922" s="1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>
      <c r="A923" s="2"/>
      <c r="B923" s="1"/>
      <c r="C923" s="1"/>
      <c r="D923" s="1"/>
      <c r="E923" s="1"/>
      <c r="F923" s="1"/>
      <c r="G923" s="1"/>
      <c r="H923" s="1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>
      <c r="A924" s="2"/>
      <c r="B924" s="1"/>
      <c r="C924" s="1"/>
      <c r="D924" s="1"/>
      <c r="E924" s="1"/>
      <c r="F924" s="1"/>
      <c r="G924" s="1"/>
      <c r="H924" s="1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>
      <c r="A925" s="2"/>
      <c r="B925" s="1"/>
      <c r="C925" s="1"/>
      <c r="D925" s="1"/>
      <c r="E925" s="1"/>
      <c r="F925" s="1"/>
      <c r="G925" s="1"/>
      <c r="H925" s="1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>
      <c r="A926" s="2"/>
      <c r="B926" s="1"/>
      <c r="C926" s="1"/>
      <c r="D926" s="1"/>
      <c r="E926" s="1"/>
      <c r="F926" s="1"/>
      <c r="G926" s="1"/>
      <c r="H926" s="1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>
      <c r="A927" s="2"/>
      <c r="B927" s="1"/>
      <c r="C927" s="1"/>
      <c r="D927" s="1"/>
      <c r="E927" s="1"/>
      <c r="F927" s="1"/>
      <c r="G927" s="1"/>
      <c r="H927" s="1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>
      <c r="A928" s="2"/>
      <c r="B928" s="1"/>
      <c r="C928" s="1"/>
      <c r="D928" s="1"/>
      <c r="E928" s="1"/>
      <c r="F928" s="1"/>
      <c r="G928" s="1"/>
      <c r="H928" s="1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>
      <c r="A929" s="2"/>
      <c r="B929" s="1"/>
      <c r="C929" s="1"/>
      <c r="D929" s="1"/>
      <c r="E929" s="1"/>
      <c r="F929" s="1"/>
      <c r="G929" s="1"/>
      <c r="H929" s="1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>
      <c r="A930" s="2"/>
      <c r="B930" s="1"/>
      <c r="C930" s="1"/>
      <c r="D930" s="1"/>
      <c r="E930" s="1"/>
      <c r="F930" s="1"/>
      <c r="G930" s="1"/>
      <c r="H930" s="1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>
      <c r="A931" s="2"/>
      <c r="B931" s="1"/>
      <c r="C931" s="1"/>
      <c r="D931" s="1"/>
      <c r="E931" s="1"/>
      <c r="F931" s="1"/>
      <c r="G931" s="1"/>
      <c r="H931" s="1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>
      <c r="A932" s="2"/>
      <c r="B932" s="1"/>
      <c r="C932" s="1"/>
      <c r="D932" s="1"/>
      <c r="E932" s="1"/>
      <c r="F932" s="1"/>
      <c r="G932" s="1"/>
      <c r="H932" s="1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>
      <c r="A933" s="2"/>
      <c r="B933" s="1"/>
      <c r="C933" s="1"/>
      <c r="D933" s="1"/>
      <c r="E933" s="1"/>
      <c r="F933" s="1"/>
      <c r="G933" s="1"/>
      <c r="H933" s="1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>
      <c r="A934" s="2"/>
      <c r="B934" s="1"/>
      <c r="C934" s="1"/>
      <c r="D934" s="1"/>
      <c r="E934" s="1"/>
      <c r="F934" s="1"/>
      <c r="G934" s="1"/>
      <c r="H934" s="1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>
      <c r="A935" s="2"/>
      <c r="B935" s="1"/>
      <c r="C935" s="1"/>
      <c r="D935" s="1"/>
      <c r="E935" s="1"/>
      <c r="F935" s="1"/>
      <c r="G935" s="1"/>
      <c r="H935" s="1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>
      <c r="A936" s="2"/>
      <c r="B936" s="1"/>
      <c r="C936" s="1"/>
      <c r="D936" s="1"/>
      <c r="E936" s="1"/>
      <c r="F936" s="1"/>
      <c r="G936" s="1"/>
      <c r="H936" s="1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>
      <c r="A937" s="2"/>
      <c r="B937" s="1"/>
      <c r="C937" s="1"/>
      <c r="D937" s="1"/>
      <c r="E937" s="1"/>
      <c r="F937" s="1"/>
      <c r="G937" s="1"/>
      <c r="H937" s="1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>
      <c r="A938" s="2"/>
      <c r="B938" s="1"/>
      <c r="C938" s="1"/>
      <c r="D938" s="1"/>
      <c r="E938" s="1"/>
      <c r="F938" s="1"/>
      <c r="G938" s="1"/>
      <c r="H938" s="1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>
      <c r="A939" s="2"/>
      <c r="B939" s="1"/>
      <c r="C939" s="1"/>
      <c r="D939" s="1"/>
      <c r="E939" s="1"/>
      <c r="F939" s="1"/>
      <c r="G939" s="1"/>
      <c r="H939" s="1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>
      <c r="A940" s="2"/>
      <c r="B940" s="1"/>
      <c r="C940" s="1"/>
      <c r="D940" s="1"/>
      <c r="E940" s="1"/>
      <c r="F940" s="1"/>
      <c r="G940" s="1"/>
      <c r="H940" s="1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>
      <c r="A941" s="2"/>
      <c r="B941" s="1"/>
      <c r="C941" s="1"/>
      <c r="D941" s="1"/>
      <c r="E941" s="1"/>
      <c r="F941" s="1"/>
      <c r="G941" s="1"/>
      <c r="H941" s="1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>
      <c r="A942" s="2"/>
      <c r="B942" s="1"/>
      <c r="C942" s="1"/>
      <c r="D942" s="1"/>
      <c r="E942" s="1"/>
      <c r="F942" s="1"/>
      <c r="G942" s="1"/>
      <c r="H942" s="1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>
      <c r="A943" s="2"/>
      <c r="B943" s="1"/>
      <c r="C943" s="1"/>
      <c r="D943" s="1"/>
      <c r="E943" s="1"/>
      <c r="F943" s="1"/>
      <c r="G943" s="1"/>
      <c r="H943" s="1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>
      <c r="A944" s="2"/>
      <c r="B944" s="1"/>
      <c r="C944" s="1"/>
      <c r="D944" s="1"/>
      <c r="E944" s="1"/>
      <c r="F944" s="1"/>
      <c r="G944" s="1"/>
      <c r="H944" s="1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>
      <c r="A945" s="2"/>
      <c r="B945" s="1"/>
      <c r="C945" s="1"/>
      <c r="D945" s="1"/>
      <c r="E945" s="1"/>
      <c r="F945" s="1"/>
      <c r="G945" s="1"/>
      <c r="H945" s="1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>
      <c r="A946" s="2"/>
      <c r="B946" s="1"/>
      <c r="C946" s="1"/>
      <c r="D946" s="1"/>
      <c r="E946" s="1"/>
      <c r="F946" s="1"/>
      <c r="G946" s="1"/>
      <c r="H946" s="1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>
      <c r="A947" s="2"/>
      <c r="B947" s="1"/>
      <c r="C947" s="1"/>
      <c r="D947" s="1"/>
      <c r="E947" s="1"/>
      <c r="F947" s="1"/>
      <c r="G947" s="1"/>
      <c r="H947" s="1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>
      <c r="A948" s="2"/>
      <c r="B948" s="1"/>
      <c r="C948" s="1"/>
      <c r="D948" s="1"/>
      <c r="E948" s="1"/>
      <c r="F948" s="1"/>
      <c r="G948" s="1"/>
      <c r="H948" s="1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>
      <c r="A949" s="2"/>
      <c r="B949" s="1"/>
      <c r="C949" s="1"/>
      <c r="D949" s="1"/>
      <c r="E949" s="1"/>
      <c r="F949" s="1"/>
      <c r="G949" s="1"/>
      <c r="H949" s="1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>
      <c r="A950" s="2"/>
      <c r="B950" s="1"/>
      <c r="C950" s="1"/>
      <c r="D950" s="1"/>
      <c r="E950" s="1"/>
      <c r="F950" s="1"/>
      <c r="G950" s="1"/>
      <c r="H950" s="1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>
      <c r="A951" s="2"/>
      <c r="B951" s="1"/>
      <c r="C951" s="1"/>
      <c r="D951" s="1"/>
      <c r="E951" s="1"/>
      <c r="F951" s="1"/>
      <c r="G951" s="1"/>
      <c r="H951" s="1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>
      <c r="A952" s="2"/>
      <c r="B952" s="1"/>
      <c r="C952" s="1"/>
      <c r="D952" s="1"/>
      <c r="E952" s="1"/>
      <c r="F952" s="1"/>
      <c r="G952" s="1"/>
      <c r="H952" s="1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>
      <c r="A953" s="2"/>
      <c r="B953" s="1"/>
      <c r="C953" s="1"/>
      <c r="D953" s="1"/>
      <c r="E953" s="1"/>
      <c r="F953" s="1"/>
      <c r="G953" s="1"/>
      <c r="H953" s="1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>
      <c r="A954" s="2"/>
      <c r="B954" s="1"/>
      <c r="C954" s="1"/>
      <c r="D954" s="1"/>
      <c r="E954" s="1"/>
      <c r="F954" s="1"/>
      <c r="G954" s="1"/>
      <c r="H954" s="1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>
      <c r="A955" s="2"/>
      <c r="B955" s="1"/>
      <c r="C955" s="1"/>
      <c r="D955" s="1"/>
      <c r="E955" s="1"/>
      <c r="F955" s="1"/>
      <c r="G955" s="1"/>
      <c r="H955" s="1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>
      <c r="A956" s="2"/>
      <c r="B956" s="1"/>
      <c r="C956" s="1"/>
      <c r="D956" s="1"/>
      <c r="E956" s="1"/>
      <c r="F956" s="1"/>
      <c r="G956" s="1"/>
      <c r="H956" s="1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>
      <c r="A957" s="2"/>
      <c r="B957" s="1"/>
      <c r="C957" s="1"/>
      <c r="D957" s="1"/>
      <c r="E957" s="1"/>
      <c r="F957" s="1"/>
      <c r="G957" s="1"/>
      <c r="H957" s="1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>
      <c r="A958" s="2"/>
      <c r="B958" s="1"/>
      <c r="C958" s="1"/>
      <c r="D958" s="1"/>
      <c r="E958" s="1"/>
      <c r="F958" s="1"/>
      <c r="G958" s="1"/>
      <c r="H958" s="1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>
      <c r="A959" s="2"/>
      <c r="B959" s="1"/>
      <c r="C959" s="1"/>
      <c r="D959" s="1"/>
      <c r="E959" s="1"/>
      <c r="F959" s="1"/>
      <c r="G959" s="1"/>
      <c r="H959" s="1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>
      <c r="A960" s="2"/>
      <c r="B960" s="1"/>
      <c r="C960" s="1"/>
      <c r="D960" s="1"/>
      <c r="E960" s="1"/>
      <c r="F960" s="1"/>
      <c r="G960" s="1"/>
      <c r="H960" s="1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>
      <c r="A961" s="2"/>
      <c r="B961" s="1"/>
      <c r="C961" s="1"/>
      <c r="D961" s="1"/>
      <c r="E961" s="1"/>
      <c r="F961" s="1"/>
      <c r="G961" s="1"/>
      <c r="H961" s="1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>
      <c r="A962" s="2"/>
      <c r="B962" s="1"/>
      <c r="C962" s="1"/>
      <c r="D962" s="1"/>
      <c r="E962" s="1"/>
      <c r="F962" s="1"/>
      <c r="G962" s="1"/>
      <c r="H962" s="1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>
      <c r="A963" s="2"/>
      <c r="B963" s="1"/>
      <c r="C963" s="1"/>
      <c r="D963" s="1"/>
      <c r="E963" s="1"/>
      <c r="F963" s="1"/>
      <c r="G963" s="1"/>
      <c r="H963" s="1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>
      <c r="A964" s="2"/>
      <c r="B964" s="1"/>
      <c r="C964" s="1"/>
      <c r="D964" s="1"/>
      <c r="E964" s="1"/>
      <c r="F964" s="1"/>
      <c r="G964" s="1"/>
      <c r="H964" s="1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>
      <c r="A965" s="2"/>
      <c r="B965" s="1"/>
      <c r="C965" s="1"/>
      <c r="D965" s="1"/>
      <c r="E965" s="1"/>
      <c r="F965" s="1"/>
      <c r="G965" s="1"/>
      <c r="H965" s="1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>
      <c r="A966" s="2"/>
      <c r="B966" s="1"/>
      <c r="C966" s="1"/>
      <c r="D966" s="1"/>
      <c r="E966" s="1"/>
      <c r="F966" s="1"/>
      <c r="G966" s="1"/>
      <c r="H966" s="1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>
      <c r="A967" s="2"/>
      <c r="B967" s="1"/>
      <c r="C967" s="1"/>
      <c r="D967" s="1"/>
      <c r="E967" s="1"/>
      <c r="F967" s="1"/>
      <c r="G967" s="1"/>
      <c r="H967" s="1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>
      <c r="A968" s="2"/>
      <c r="B968" s="1"/>
      <c r="C968" s="1"/>
      <c r="D968" s="1"/>
      <c r="E968" s="1"/>
      <c r="F968" s="1"/>
      <c r="G968" s="1"/>
      <c r="H968" s="1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>
      <c r="A969" s="2"/>
      <c r="B969" s="1"/>
      <c r="C969" s="1"/>
      <c r="D969" s="1"/>
      <c r="E969" s="1"/>
      <c r="F969" s="1"/>
      <c r="G969" s="1"/>
      <c r="H969" s="1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>
      <c r="A970" s="2"/>
      <c r="B970" s="1"/>
      <c r="C970" s="1"/>
      <c r="D970" s="1"/>
      <c r="E970" s="1"/>
      <c r="F970" s="1"/>
      <c r="G970" s="1"/>
      <c r="H970" s="1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>
      <c r="A971" s="2"/>
      <c r="B971" s="1"/>
      <c r="C971" s="1"/>
      <c r="D971" s="1"/>
      <c r="E971" s="1"/>
      <c r="F971" s="1"/>
      <c r="G971" s="1"/>
      <c r="H971" s="1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>
      <c r="A972" s="2"/>
      <c r="B972" s="1"/>
      <c r="C972" s="1"/>
      <c r="D972" s="1"/>
      <c r="E972" s="1"/>
      <c r="F972" s="1"/>
      <c r="G972" s="1"/>
      <c r="H972" s="1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>
      <c r="A973" s="2"/>
      <c r="B973" s="1"/>
      <c r="C973" s="1"/>
      <c r="D973" s="1"/>
      <c r="E973" s="1"/>
      <c r="F973" s="1"/>
      <c r="G973" s="1"/>
      <c r="H973" s="1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>
      <c r="A974" s="2"/>
      <c r="B974" s="1"/>
      <c r="C974" s="1"/>
      <c r="D974" s="1"/>
      <c r="E974" s="1"/>
      <c r="F974" s="1"/>
      <c r="G974" s="1"/>
      <c r="H974" s="1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>
      <c r="A975" s="2"/>
      <c r="B975" s="1"/>
      <c r="C975" s="1"/>
      <c r="D975" s="1"/>
      <c r="E975" s="1"/>
      <c r="F975" s="1"/>
      <c r="G975" s="1"/>
      <c r="H975" s="1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>
      <c r="A976" s="2"/>
      <c r="B976" s="1"/>
      <c r="C976" s="1"/>
      <c r="D976" s="1"/>
      <c r="E976" s="1"/>
      <c r="F976" s="1"/>
      <c r="G976" s="1"/>
      <c r="H976" s="1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>
      <c r="A977" s="2"/>
      <c r="B977" s="1"/>
      <c r="C977" s="1"/>
      <c r="D977" s="1"/>
      <c r="E977" s="1"/>
      <c r="F977" s="1"/>
      <c r="G977" s="1"/>
      <c r="H977" s="1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>
      <c r="A978" s="2"/>
      <c r="B978" s="1"/>
      <c r="C978" s="1"/>
      <c r="D978" s="1"/>
      <c r="E978" s="1"/>
      <c r="F978" s="1"/>
      <c r="G978" s="1"/>
      <c r="H978" s="1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>
      <c r="A979" s="2"/>
      <c r="B979" s="1"/>
      <c r="C979" s="1"/>
      <c r="D979" s="1"/>
      <c r="E979" s="1"/>
      <c r="F979" s="1"/>
      <c r="G979" s="1"/>
      <c r="H979" s="1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>
      <c r="A980" s="2"/>
      <c r="B980" s="1"/>
      <c r="C980" s="1"/>
      <c r="D980" s="1"/>
      <c r="E980" s="1"/>
      <c r="F980" s="1"/>
      <c r="G980" s="1"/>
      <c r="H980" s="1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>
      <c r="A981" s="2"/>
      <c r="B981" s="1"/>
      <c r="C981" s="1"/>
      <c r="D981" s="1"/>
      <c r="E981" s="1"/>
      <c r="F981" s="1"/>
      <c r="G981" s="1"/>
      <c r="H981" s="1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>
      <c r="A982" s="2"/>
      <c r="B982" s="1"/>
      <c r="C982" s="1"/>
      <c r="D982" s="1"/>
      <c r="E982" s="1"/>
      <c r="F982" s="1"/>
      <c r="G982" s="1"/>
      <c r="H982" s="1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>
      <c r="A983" s="2"/>
      <c r="B983" s="1"/>
      <c r="C983" s="1"/>
      <c r="D983" s="1"/>
      <c r="E983" s="1"/>
      <c r="F983" s="1"/>
      <c r="G983" s="1"/>
      <c r="H983" s="1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>
      <c r="A984" s="2"/>
      <c r="B984" s="1"/>
      <c r="C984" s="1"/>
      <c r="D984" s="1"/>
      <c r="E984" s="1"/>
      <c r="F984" s="1"/>
      <c r="G984" s="1"/>
      <c r="H984" s="1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>
      <c r="A985" s="2"/>
      <c r="B985" s="1"/>
      <c r="C985" s="1"/>
      <c r="D985" s="1"/>
      <c r="E985" s="1"/>
      <c r="F985" s="1"/>
      <c r="G985" s="1"/>
      <c r="H985" s="1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>
      <c r="A986" s="2"/>
      <c r="B986" s="1"/>
      <c r="C986" s="1"/>
      <c r="D986" s="1"/>
      <c r="E986" s="1"/>
      <c r="F986" s="1"/>
      <c r="G986" s="1"/>
      <c r="H986" s="1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>
      <c r="A987" s="2"/>
      <c r="B987" s="1"/>
      <c r="C987" s="1"/>
      <c r="D987" s="1"/>
      <c r="E987" s="1"/>
      <c r="F987" s="1"/>
      <c r="G987" s="1"/>
      <c r="H987" s="1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>
      <c r="A988" s="2"/>
      <c r="B988" s="1"/>
      <c r="C988" s="1"/>
      <c r="D988" s="1"/>
      <c r="E988" s="1"/>
      <c r="F988" s="1"/>
      <c r="G988" s="1"/>
      <c r="H988" s="1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>
      <c r="A989" s="2"/>
      <c r="B989" s="1"/>
      <c r="C989" s="1"/>
      <c r="D989" s="1"/>
      <c r="E989" s="1"/>
      <c r="F989" s="1"/>
      <c r="G989" s="1"/>
      <c r="H989" s="1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>
      <c r="A990" s="2"/>
      <c r="B990" s="1"/>
      <c r="C990" s="1"/>
      <c r="D990" s="1"/>
      <c r="E990" s="1"/>
      <c r="F990" s="1"/>
      <c r="G990" s="1"/>
      <c r="H990" s="1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>
      <c r="A991" s="2"/>
      <c r="B991" s="1"/>
      <c r="C991" s="1"/>
      <c r="D991" s="1"/>
      <c r="E991" s="1"/>
      <c r="F991" s="1"/>
      <c r="G991" s="1"/>
      <c r="H991" s="1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>
      <c r="A992" s="2"/>
      <c r="B992" s="1"/>
      <c r="C992" s="1"/>
      <c r="D992" s="1"/>
      <c r="E992" s="1"/>
      <c r="F992" s="1"/>
      <c r="G992" s="1"/>
      <c r="H992" s="1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>
      <c r="A993" s="2"/>
      <c r="B993" s="1"/>
      <c r="C993" s="1"/>
      <c r="D993" s="1"/>
      <c r="E993" s="1"/>
      <c r="F993" s="1"/>
      <c r="G993" s="1"/>
      <c r="H993" s="1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>
      <c r="A994" s="2"/>
      <c r="B994" s="1"/>
      <c r="C994" s="1"/>
      <c r="D994" s="1"/>
      <c r="E994" s="1"/>
      <c r="F994" s="1"/>
      <c r="G994" s="1"/>
      <c r="H994" s="1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>
      <c r="A995" s="2"/>
      <c r="B995" s="1"/>
      <c r="C995" s="1"/>
      <c r="D995" s="1"/>
      <c r="E995" s="1"/>
      <c r="F995" s="1"/>
      <c r="G995" s="1"/>
      <c r="H995" s="1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>
      <c r="A996" s="2"/>
      <c r="B996" s="1"/>
      <c r="C996" s="1"/>
      <c r="D996" s="1"/>
      <c r="E996" s="1"/>
      <c r="F996" s="1"/>
      <c r="G996" s="1"/>
      <c r="H996" s="1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>
      <c r="A997" s="2"/>
      <c r="B997" s="1"/>
      <c r="C997" s="1"/>
      <c r="D997" s="1"/>
      <c r="E997" s="1"/>
      <c r="F997" s="1"/>
      <c r="G997" s="1"/>
      <c r="H997" s="1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>
      <c r="A998" s="2"/>
      <c r="B998" s="1"/>
      <c r="C998" s="1"/>
      <c r="D998" s="1"/>
      <c r="E998" s="1"/>
      <c r="F998" s="1"/>
      <c r="G998" s="1"/>
      <c r="H998" s="1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>
      <c r="A999" s="2"/>
      <c r="B999" s="1"/>
      <c r="C999" s="1"/>
      <c r="D999" s="1"/>
      <c r="E999" s="1"/>
      <c r="F999" s="1"/>
      <c r="G999" s="1"/>
      <c r="H999" s="1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>
      <c r="A1000" s="2"/>
      <c r="B1000" s="1"/>
      <c r="C1000" s="1"/>
      <c r="D1000" s="1"/>
      <c r="E1000" s="1"/>
      <c r="F1000" s="1"/>
      <c r="G1000" s="1"/>
      <c r="H1000" s="1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A1:H489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1" width="49.7109375" customWidth="1"/>
    <col min="2" max="2" width="14.85546875" customWidth="1"/>
    <col min="3" max="3" width="10.28515625" customWidth="1"/>
    <col min="4" max="4" width="10.7109375" customWidth="1"/>
    <col min="5" max="5" width="18" customWidth="1"/>
    <col min="6" max="6" width="10.7109375" customWidth="1"/>
    <col min="7" max="7" width="10.28515625" customWidth="1"/>
    <col min="8" max="8" width="13.7109375" customWidth="1"/>
    <col min="9" max="26" width="8.85546875" customWidth="1"/>
  </cols>
  <sheetData>
    <row r="1" spans="1:26" ht="14.25" customHeight="1">
      <c r="A1" s="2" t="s">
        <v>495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>
      <c r="A2" s="2" t="s">
        <v>496</v>
      </c>
      <c r="B2" s="1"/>
      <c r="C2" s="1"/>
      <c r="D2" s="1"/>
      <c r="E2" s="1"/>
      <c r="F2" s="1"/>
      <c r="G2" s="1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>
      <c r="A3" s="2" t="s">
        <v>510</v>
      </c>
      <c r="B3" s="1"/>
      <c r="C3" s="1"/>
      <c r="D3" s="1"/>
      <c r="E3" s="1"/>
      <c r="F3" s="1"/>
      <c r="G3" s="1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>
      <c r="A4" s="2"/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>
      <c r="A5" s="2" t="s">
        <v>491</v>
      </c>
      <c r="B5" s="1"/>
      <c r="C5" s="1"/>
      <c r="D5" s="1"/>
      <c r="E5" s="1"/>
      <c r="F5" s="1"/>
      <c r="G5" s="1"/>
      <c r="H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>
      <c r="A6" s="2" t="s">
        <v>7</v>
      </c>
      <c r="B6" s="1">
        <v>1079.75</v>
      </c>
      <c r="C6" s="1">
        <v>0</v>
      </c>
      <c r="D6" s="1">
        <v>0</v>
      </c>
      <c r="E6" s="1">
        <v>0</v>
      </c>
      <c r="F6" s="1">
        <v>-188.5</v>
      </c>
      <c r="G6" s="1">
        <v>0</v>
      </c>
      <c r="H6" s="1">
        <v>891.25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>
      <c r="A7" s="2" t="s">
        <v>8</v>
      </c>
      <c r="B7" s="1">
        <v>0.25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0.25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>
      <c r="A8" s="2" t="s">
        <v>9</v>
      </c>
      <c r="B8" s="1">
        <v>5</v>
      </c>
      <c r="C8" s="1">
        <v>0</v>
      </c>
      <c r="D8" s="1">
        <v>0</v>
      </c>
      <c r="E8" s="1">
        <v>0</v>
      </c>
      <c r="F8" s="1">
        <v>-6</v>
      </c>
      <c r="G8" s="1">
        <v>0</v>
      </c>
      <c r="H8" s="1">
        <v>-1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>
      <c r="A9" s="2" t="s">
        <v>10</v>
      </c>
      <c r="B9" s="1">
        <v>225.75</v>
      </c>
      <c r="C9" s="1">
        <v>0</v>
      </c>
      <c r="D9" s="1">
        <v>0</v>
      </c>
      <c r="E9" s="1">
        <v>0</v>
      </c>
      <c r="F9" s="1">
        <v>-4</v>
      </c>
      <c r="G9" s="1">
        <v>0</v>
      </c>
      <c r="H9" s="1">
        <v>221.75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>
      <c r="A10" s="2" t="s">
        <v>11</v>
      </c>
      <c r="B10" s="1">
        <v>213.125</v>
      </c>
      <c r="C10" s="1">
        <v>0</v>
      </c>
      <c r="D10" s="1">
        <v>0</v>
      </c>
      <c r="E10" s="1">
        <v>0</v>
      </c>
      <c r="F10" s="1">
        <v>-30.5</v>
      </c>
      <c r="G10" s="1">
        <v>0</v>
      </c>
      <c r="H10" s="1">
        <v>182.625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>
      <c r="A11" s="2" t="s">
        <v>12</v>
      </c>
      <c r="B11" s="1">
        <v>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2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>
      <c r="A12" s="2" t="s">
        <v>13</v>
      </c>
      <c r="B12" s="1">
        <v>1</v>
      </c>
      <c r="C12" s="1">
        <v>0</v>
      </c>
      <c r="D12" s="1">
        <v>0</v>
      </c>
      <c r="E12" s="1">
        <v>0</v>
      </c>
      <c r="F12" s="1">
        <v>-1</v>
      </c>
      <c r="G12" s="1">
        <v>0</v>
      </c>
      <c r="H12" s="1">
        <v>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>
      <c r="A13" s="2" t="s">
        <v>14</v>
      </c>
      <c r="B13" s="1">
        <v>16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16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>
      <c r="A14" s="2" t="s">
        <v>15</v>
      </c>
      <c r="B14" s="1">
        <v>71</v>
      </c>
      <c r="C14" s="1">
        <v>0</v>
      </c>
      <c r="D14" s="1">
        <v>0</v>
      </c>
      <c r="E14" s="1">
        <v>0</v>
      </c>
      <c r="F14" s="1">
        <v>-9</v>
      </c>
      <c r="G14" s="1">
        <v>0</v>
      </c>
      <c r="H14" s="1">
        <v>62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>
      <c r="A15" s="2" t="s">
        <v>16</v>
      </c>
      <c r="B15" s="1">
        <v>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5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>
      <c r="A16" s="2" t="s">
        <v>17</v>
      </c>
      <c r="B16" s="1">
        <v>40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40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>
      <c r="A17" s="2" t="s">
        <v>18</v>
      </c>
      <c r="B17" s="1">
        <v>7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7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>
      <c r="A18" s="2" t="s">
        <v>19</v>
      </c>
      <c r="B18" s="1">
        <v>96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96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>
      <c r="A19" s="2" t="s">
        <v>20</v>
      </c>
      <c r="B19" s="1">
        <v>-33</v>
      </c>
      <c r="C19" s="1">
        <v>0</v>
      </c>
      <c r="D19" s="1">
        <v>0</v>
      </c>
      <c r="E19" s="1">
        <v>0</v>
      </c>
      <c r="F19" s="1">
        <v>-3</v>
      </c>
      <c r="G19" s="1">
        <v>0</v>
      </c>
      <c r="H19" s="1">
        <v>-36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>
      <c r="A20" s="2" t="s">
        <v>21</v>
      </c>
      <c r="B20" s="1">
        <v>7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7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>
      <c r="A21" s="2" t="s">
        <v>22</v>
      </c>
      <c r="B21" s="1">
        <v>3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3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>
      <c r="A22" s="2" t="s">
        <v>23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1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>
      <c r="A23" s="2" t="s">
        <v>24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1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>
      <c r="A24" s="2" t="s">
        <v>25</v>
      </c>
      <c r="B24" s="1">
        <v>109</v>
      </c>
      <c r="C24" s="1">
        <v>0</v>
      </c>
      <c r="D24" s="1">
        <v>0</v>
      </c>
      <c r="E24" s="1">
        <v>-1</v>
      </c>
      <c r="F24" s="1">
        <v>-77</v>
      </c>
      <c r="G24" s="1">
        <v>0</v>
      </c>
      <c r="H24" s="1">
        <v>31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>
      <c r="A25" s="2" t="s">
        <v>26</v>
      </c>
      <c r="B25" s="1">
        <v>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7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>
      <c r="A26" s="2" t="s">
        <v>27</v>
      </c>
      <c r="B26" s="1">
        <v>7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7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>
      <c r="A27" s="2" t="s">
        <v>28</v>
      </c>
      <c r="B27" s="1">
        <v>36</v>
      </c>
      <c r="C27" s="1">
        <v>0</v>
      </c>
      <c r="D27" s="1">
        <v>0</v>
      </c>
      <c r="E27" s="1">
        <v>0</v>
      </c>
      <c r="F27" s="1">
        <v>-7.5</v>
      </c>
      <c r="G27" s="1">
        <v>0</v>
      </c>
      <c r="H27" s="1">
        <v>28.5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>
      <c r="A28" s="2" t="s">
        <v>29</v>
      </c>
      <c r="B28" s="1">
        <v>110.75</v>
      </c>
      <c r="C28" s="1">
        <v>0</v>
      </c>
      <c r="D28" s="1">
        <v>0</v>
      </c>
      <c r="E28" s="1">
        <v>0</v>
      </c>
      <c r="F28" s="1">
        <v>-5.5</v>
      </c>
      <c r="G28" s="1">
        <v>0</v>
      </c>
      <c r="H28" s="1">
        <v>105.25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>
      <c r="A29" s="2" t="s">
        <v>30</v>
      </c>
      <c r="B29" s="1">
        <v>23.5</v>
      </c>
      <c r="C29" s="1">
        <v>0</v>
      </c>
      <c r="D29" s="1">
        <v>0</v>
      </c>
      <c r="E29" s="1">
        <v>0</v>
      </c>
      <c r="F29" s="1">
        <v>-6.5</v>
      </c>
      <c r="G29" s="1">
        <v>0</v>
      </c>
      <c r="H29" s="1">
        <v>17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>
      <c r="A30" s="2" t="s">
        <v>31</v>
      </c>
      <c r="B30" s="1">
        <v>88.5</v>
      </c>
      <c r="C30" s="1">
        <v>0</v>
      </c>
      <c r="D30" s="1">
        <v>0</v>
      </c>
      <c r="E30" s="1">
        <v>0</v>
      </c>
      <c r="F30" s="1">
        <v>-10.25</v>
      </c>
      <c r="G30" s="1">
        <v>0</v>
      </c>
      <c r="H30" s="1">
        <v>78.25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>
      <c r="A31" s="2" t="s">
        <v>32</v>
      </c>
      <c r="B31" s="1">
        <v>0.5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0.5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>
      <c r="A32" s="2" t="s">
        <v>33</v>
      </c>
      <c r="B32" s="1">
        <v>102.5</v>
      </c>
      <c r="C32" s="1">
        <v>0</v>
      </c>
      <c r="D32" s="1">
        <v>0</v>
      </c>
      <c r="E32" s="1">
        <v>0</v>
      </c>
      <c r="F32" s="1">
        <v>-69</v>
      </c>
      <c r="G32" s="1">
        <v>0</v>
      </c>
      <c r="H32" s="1">
        <v>33.5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>
      <c r="A33" s="2" t="s">
        <v>34</v>
      </c>
      <c r="B33" s="1">
        <v>6</v>
      </c>
      <c r="C33" s="1">
        <v>0</v>
      </c>
      <c r="D33" s="1">
        <v>0</v>
      </c>
      <c r="E33" s="1">
        <v>0</v>
      </c>
      <c r="F33" s="1">
        <v>-1</v>
      </c>
      <c r="G33" s="1">
        <v>0</v>
      </c>
      <c r="H33" s="1">
        <v>5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>
      <c r="A34" s="2" t="s">
        <v>35</v>
      </c>
      <c r="B34" s="1">
        <v>36</v>
      </c>
      <c r="C34" s="1">
        <v>0</v>
      </c>
      <c r="D34" s="1">
        <v>0</v>
      </c>
      <c r="E34" s="1">
        <v>0</v>
      </c>
      <c r="F34" s="1">
        <v>-45</v>
      </c>
      <c r="G34" s="1">
        <v>0</v>
      </c>
      <c r="H34" s="1">
        <v>-9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>
      <c r="A35" s="2" t="s">
        <v>36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1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>
      <c r="A36" s="2" t="s">
        <v>37</v>
      </c>
      <c r="B36" s="1">
        <v>23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23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>
      <c r="A37" s="2" t="s">
        <v>38</v>
      </c>
      <c r="B37" s="1">
        <v>94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94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>
      <c r="A38" s="2" t="s">
        <v>39</v>
      </c>
      <c r="B38" s="1">
        <v>192</v>
      </c>
      <c r="C38" s="1">
        <v>0</v>
      </c>
      <c r="D38" s="1">
        <v>0</v>
      </c>
      <c r="E38" s="1">
        <v>0</v>
      </c>
      <c r="F38" s="1">
        <v>-44</v>
      </c>
      <c r="G38" s="1">
        <v>0</v>
      </c>
      <c r="H38" s="1">
        <v>148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>
      <c r="A39" s="2" t="s">
        <v>40</v>
      </c>
      <c r="B39" s="1">
        <v>152</v>
      </c>
      <c r="C39" s="1">
        <v>0</v>
      </c>
      <c r="D39" s="1">
        <v>0</v>
      </c>
      <c r="E39" s="1">
        <v>0</v>
      </c>
      <c r="F39" s="1">
        <v>-142</v>
      </c>
      <c r="G39" s="1">
        <v>0</v>
      </c>
      <c r="H39" s="1">
        <v>10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>
      <c r="A40" s="2" t="s">
        <v>41</v>
      </c>
      <c r="B40" s="1">
        <v>96</v>
      </c>
      <c r="C40" s="1">
        <v>0</v>
      </c>
      <c r="D40" s="1">
        <v>0</v>
      </c>
      <c r="E40" s="1">
        <v>0</v>
      </c>
      <c r="F40" s="1">
        <v>-242</v>
      </c>
      <c r="G40" s="1">
        <v>0</v>
      </c>
      <c r="H40" s="1">
        <v>-146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>
      <c r="A41" s="2" t="s">
        <v>42</v>
      </c>
      <c r="B41" s="1">
        <v>-6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-6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>
      <c r="A42" s="2" t="s">
        <v>43</v>
      </c>
      <c r="B42" s="1">
        <v>-244</v>
      </c>
      <c r="C42" s="1">
        <v>0</v>
      </c>
      <c r="D42" s="1">
        <v>0</v>
      </c>
      <c r="E42" s="1">
        <v>0</v>
      </c>
      <c r="F42" s="1">
        <v>-40</v>
      </c>
      <c r="G42" s="1">
        <v>0</v>
      </c>
      <c r="H42" s="1">
        <v>-284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>
      <c r="A43" s="2" t="s">
        <v>44</v>
      </c>
      <c r="B43" s="1">
        <v>238.5</v>
      </c>
      <c r="C43" s="1">
        <v>0</v>
      </c>
      <c r="D43" s="1">
        <v>0</v>
      </c>
      <c r="E43" s="1">
        <v>0</v>
      </c>
      <c r="F43" s="1">
        <v>-3</v>
      </c>
      <c r="G43" s="1">
        <v>0</v>
      </c>
      <c r="H43" s="1">
        <v>235.5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>
      <c r="A44" s="2" t="s">
        <v>45</v>
      </c>
      <c r="B44" s="1">
        <v>303</v>
      </c>
      <c r="C44" s="1">
        <v>0</v>
      </c>
      <c r="D44" s="1">
        <v>0</v>
      </c>
      <c r="E44" s="1">
        <v>0</v>
      </c>
      <c r="F44" s="1">
        <v>-25</v>
      </c>
      <c r="G44" s="1">
        <v>0</v>
      </c>
      <c r="H44" s="1">
        <v>278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>
      <c r="A45" s="2" t="s">
        <v>46</v>
      </c>
      <c r="B45" s="1">
        <v>38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38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>
      <c r="A46" s="2" t="s">
        <v>47</v>
      </c>
      <c r="B46" s="1">
        <v>4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4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>
      <c r="A47" s="2" t="s">
        <v>48</v>
      </c>
      <c r="B47" s="1">
        <v>333</v>
      </c>
      <c r="C47" s="1">
        <v>351</v>
      </c>
      <c r="D47" s="1">
        <v>0</v>
      </c>
      <c r="E47" s="1">
        <v>0</v>
      </c>
      <c r="F47" s="1">
        <v>-363</v>
      </c>
      <c r="G47" s="1">
        <v>0</v>
      </c>
      <c r="H47" s="1">
        <v>321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>
      <c r="A48" s="2" t="s">
        <v>49</v>
      </c>
      <c r="B48" s="1">
        <v>7</v>
      </c>
      <c r="C48" s="1">
        <v>80</v>
      </c>
      <c r="D48" s="1">
        <v>0</v>
      </c>
      <c r="E48" s="1">
        <v>0</v>
      </c>
      <c r="F48" s="1">
        <v>-20</v>
      </c>
      <c r="G48" s="1">
        <v>0</v>
      </c>
      <c r="H48" s="1">
        <v>67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>
      <c r="A49" s="2" t="s">
        <v>50</v>
      </c>
      <c r="B49" s="1">
        <v>567</v>
      </c>
      <c r="C49" s="1">
        <v>0</v>
      </c>
      <c r="D49" s="1">
        <v>0</v>
      </c>
      <c r="E49" s="1">
        <v>0</v>
      </c>
      <c r="F49" s="1">
        <v>-192</v>
      </c>
      <c r="G49" s="1">
        <v>0</v>
      </c>
      <c r="H49" s="1">
        <v>375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>
      <c r="A50" s="2" t="s">
        <v>51</v>
      </c>
      <c r="B50" s="1">
        <v>79</v>
      </c>
      <c r="C50" s="1">
        <v>68</v>
      </c>
      <c r="D50" s="1">
        <v>0</v>
      </c>
      <c r="E50" s="1">
        <v>0</v>
      </c>
      <c r="F50" s="1">
        <v>-102</v>
      </c>
      <c r="G50" s="1">
        <v>0</v>
      </c>
      <c r="H50" s="1">
        <v>45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>
      <c r="A51" s="2" t="s">
        <v>52</v>
      </c>
      <c r="B51" s="1">
        <v>9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9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>
      <c r="A52" s="2" t="s">
        <v>53</v>
      </c>
      <c r="B52" s="1">
        <v>23</v>
      </c>
      <c r="C52" s="1">
        <v>0</v>
      </c>
      <c r="D52" s="1">
        <v>0</v>
      </c>
      <c r="E52" s="1">
        <v>0</v>
      </c>
      <c r="F52" s="1">
        <v>-1</v>
      </c>
      <c r="G52" s="1">
        <v>0</v>
      </c>
      <c r="H52" s="1">
        <v>22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>
      <c r="A53" s="2" t="s">
        <v>54</v>
      </c>
      <c r="B53" s="1">
        <v>29</v>
      </c>
      <c r="C53" s="1">
        <v>0</v>
      </c>
      <c r="D53" s="1">
        <v>0</v>
      </c>
      <c r="E53" s="1">
        <v>0</v>
      </c>
      <c r="F53" s="1">
        <v>-7</v>
      </c>
      <c r="G53" s="1">
        <v>0</v>
      </c>
      <c r="H53" s="1">
        <v>22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>
      <c r="A54" s="2" t="s">
        <v>55</v>
      </c>
      <c r="B54" s="1">
        <v>0.25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0.25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>
      <c r="A55" s="2" t="s">
        <v>56</v>
      </c>
      <c r="B55" s="1">
        <v>28.25</v>
      </c>
      <c r="C55" s="1">
        <v>0</v>
      </c>
      <c r="D55" s="1">
        <v>0</v>
      </c>
      <c r="E55" s="1">
        <v>0</v>
      </c>
      <c r="F55" s="1">
        <v>-5.25</v>
      </c>
      <c r="G55" s="1">
        <v>0</v>
      </c>
      <c r="H55" s="1">
        <v>23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>
      <c r="A56" s="2" t="s">
        <v>57</v>
      </c>
      <c r="B56" s="1">
        <v>353</v>
      </c>
      <c r="C56" s="1">
        <v>0</v>
      </c>
      <c r="D56" s="1">
        <v>0</v>
      </c>
      <c r="E56" s="1">
        <v>0</v>
      </c>
      <c r="F56" s="1">
        <v>-12</v>
      </c>
      <c r="G56" s="1">
        <v>0</v>
      </c>
      <c r="H56" s="1">
        <v>341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>
      <c r="A57" s="2" t="s">
        <v>58</v>
      </c>
      <c r="B57" s="1">
        <v>385</v>
      </c>
      <c r="C57" s="1">
        <v>0</v>
      </c>
      <c r="D57" s="1">
        <v>0</v>
      </c>
      <c r="E57" s="1">
        <v>0</v>
      </c>
      <c r="F57" s="1">
        <v>-10</v>
      </c>
      <c r="G57" s="1">
        <v>0</v>
      </c>
      <c r="H57" s="1">
        <v>375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>
      <c r="A58" s="2" t="s">
        <v>59</v>
      </c>
      <c r="B58" s="1">
        <v>29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29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>
      <c r="A59" s="2" t="s">
        <v>60</v>
      </c>
      <c r="B59" s="1">
        <v>30</v>
      </c>
      <c r="C59" s="1">
        <v>0</v>
      </c>
      <c r="D59" s="1">
        <v>0</v>
      </c>
      <c r="E59" s="1">
        <v>0</v>
      </c>
      <c r="F59" s="1">
        <v>-1</v>
      </c>
      <c r="G59" s="1">
        <v>0</v>
      </c>
      <c r="H59" s="1">
        <v>29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>
      <c r="A60" s="2" t="s">
        <v>61</v>
      </c>
      <c r="B60" s="1">
        <v>1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1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>
      <c r="A61" s="2" t="s">
        <v>62</v>
      </c>
      <c r="B61" s="1">
        <v>80</v>
      </c>
      <c r="C61" s="1">
        <v>0</v>
      </c>
      <c r="D61" s="1">
        <v>0</v>
      </c>
      <c r="E61" s="1">
        <v>0</v>
      </c>
      <c r="F61" s="1">
        <v>-2</v>
      </c>
      <c r="G61" s="1">
        <v>0</v>
      </c>
      <c r="H61" s="1">
        <v>78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>
      <c r="A62" s="2" t="s">
        <v>63</v>
      </c>
      <c r="B62" s="1">
        <v>5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5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>
      <c r="A63" s="2" t="s">
        <v>64</v>
      </c>
      <c r="B63" s="1">
        <v>1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1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>
      <c r="A64" s="2" t="s">
        <v>65</v>
      </c>
      <c r="B64" s="1">
        <v>1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1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>
      <c r="A65" s="2" t="s">
        <v>66</v>
      </c>
      <c r="B65" s="1">
        <v>1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1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>
      <c r="A66" s="2" t="s">
        <v>67</v>
      </c>
      <c r="B66" s="1">
        <v>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2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>
      <c r="A67" s="2" t="s">
        <v>68</v>
      </c>
      <c r="B67" s="1">
        <v>1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1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>
      <c r="A68" s="2" t="s">
        <v>69</v>
      </c>
      <c r="B68" s="1">
        <v>236</v>
      </c>
      <c r="C68" s="1">
        <v>0</v>
      </c>
      <c r="D68" s="1">
        <v>0</v>
      </c>
      <c r="E68" s="1">
        <v>0</v>
      </c>
      <c r="F68" s="1">
        <v>-3</v>
      </c>
      <c r="G68" s="1">
        <v>0</v>
      </c>
      <c r="H68" s="1">
        <v>233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>
      <c r="A69" s="2" t="s">
        <v>70</v>
      </c>
      <c r="B69" s="1">
        <v>87</v>
      </c>
      <c r="C69" s="1">
        <v>0</v>
      </c>
      <c r="D69" s="1">
        <v>0</v>
      </c>
      <c r="E69" s="1">
        <v>0</v>
      </c>
      <c r="F69" s="1">
        <v>-52</v>
      </c>
      <c r="G69" s="1">
        <v>0</v>
      </c>
      <c r="H69" s="1">
        <v>35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>
      <c r="A70" s="2" t="s">
        <v>71</v>
      </c>
      <c r="B70" s="1">
        <v>784</v>
      </c>
      <c r="C70" s="1">
        <v>0</v>
      </c>
      <c r="D70" s="1">
        <v>0</v>
      </c>
      <c r="E70" s="1">
        <v>0</v>
      </c>
      <c r="F70" s="1">
        <v>-152</v>
      </c>
      <c r="G70" s="1">
        <v>0</v>
      </c>
      <c r="H70" s="1">
        <v>632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>
      <c r="A71" s="2" t="s">
        <v>72</v>
      </c>
      <c r="B71" s="1">
        <v>19</v>
      </c>
      <c r="C71" s="1">
        <v>0</v>
      </c>
      <c r="D71" s="1">
        <v>0</v>
      </c>
      <c r="E71" s="1">
        <v>0</v>
      </c>
      <c r="F71" s="1">
        <v>-3</v>
      </c>
      <c r="G71" s="1">
        <v>0</v>
      </c>
      <c r="H71" s="1">
        <v>16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>
      <c r="A72" s="2" t="s">
        <v>73</v>
      </c>
      <c r="B72" s="1">
        <v>1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1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>
      <c r="A73" s="2" t="s">
        <v>74</v>
      </c>
      <c r="B73" s="1">
        <v>5</v>
      </c>
      <c r="C73" s="1">
        <v>0</v>
      </c>
      <c r="D73" s="1">
        <v>0</v>
      </c>
      <c r="E73" s="1">
        <v>0</v>
      </c>
      <c r="F73" s="1">
        <v>-1</v>
      </c>
      <c r="G73" s="1">
        <v>0</v>
      </c>
      <c r="H73" s="1">
        <v>4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>
      <c r="A74" s="2" t="s">
        <v>75</v>
      </c>
      <c r="B74" s="1">
        <v>2</v>
      </c>
      <c r="C74" s="1">
        <v>0</v>
      </c>
      <c r="D74" s="1">
        <v>0</v>
      </c>
      <c r="E74" s="1">
        <v>0</v>
      </c>
      <c r="F74" s="1">
        <v>-2</v>
      </c>
      <c r="G74" s="1">
        <v>0</v>
      </c>
      <c r="H74" s="1">
        <v>0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>
      <c r="A75" s="2" t="s">
        <v>76</v>
      </c>
      <c r="B75" s="1">
        <v>55</v>
      </c>
      <c r="C75" s="1">
        <v>0</v>
      </c>
      <c r="D75" s="1">
        <v>0</v>
      </c>
      <c r="E75" s="1">
        <v>0</v>
      </c>
      <c r="F75" s="1">
        <v>-21</v>
      </c>
      <c r="G75" s="1">
        <v>0</v>
      </c>
      <c r="H75" s="1">
        <v>34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>
      <c r="A76" s="2" t="s">
        <v>77</v>
      </c>
      <c r="B76" s="1">
        <v>23.5</v>
      </c>
      <c r="C76" s="1">
        <v>0</v>
      </c>
      <c r="D76" s="1">
        <v>0</v>
      </c>
      <c r="E76" s="1">
        <v>0</v>
      </c>
      <c r="F76" s="1">
        <v>-1.5</v>
      </c>
      <c r="G76" s="1">
        <v>0</v>
      </c>
      <c r="H76" s="1">
        <v>22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>
      <c r="A77" s="2" t="s">
        <v>78</v>
      </c>
      <c r="B77" s="1">
        <v>27</v>
      </c>
      <c r="C77" s="1">
        <v>0</v>
      </c>
      <c r="D77" s="1">
        <v>0</v>
      </c>
      <c r="E77" s="1">
        <v>0</v>
      </c>
      <c r="F77" s="1">
        <v>-7</v>
      </c>
      <c r="G77" s="1">
        <v>0</v>
      </c>
      <c r="H77" s="1">
        <v>20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>
      <c r="A78" s="2" t="s">
        <v>79</v>
      </c>
      <c r="B78" s="1">
        <v>12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12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>
      <c r="A79" s="2" t="s">
        <v>81</v>
      </c>
      <c r="B79" s="1">
        <v>97.5</v>
      </c>
      <c r="C79" s="1">
        <v>0</v>
      </c>
      <c r="D79" s="1">
        <v>0</v>
      </c>
      <c r="E79" s="1">
        <v>0</v>
      </c>
      <c r="F79" s="1">
        <v>-5.5</v>
      </c>
      <c r="G79" s="1">
        <v>0</v>
      </c>
      <c r="H79" s="1">
        <v>92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>
      <c r="A80" s="2" t="s">
        <v>82</v>
      </c>
      <c r="B80" s="1">
        <v>154.75</v>
      </c>
      <c r="C80" s="1">
        <v>0</v>
      </c>
      <c r="D80" s="1">
        <v>0</v>
      </c>
      <c r="E80" s="1">
        <v>0</v>
      </c>
      <c r="F80" s="1">
        <v>-1</v>
      </c>
      <c r="G80" s="1">
        <v>0</v>
      </c>
      <c r="H80" s="1">
        <v>153.75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>
      <c r="A81" s="2" t="s">
        <v>83</v>
      </c>
      <c r="B81" s="1">
        <v>5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5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>
      <c r="A82" s="2" t="s">
        <v>84</v>
      </c>
      <c r="B82" s="1">
        <v>9.75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9.75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>
      <c r="A83" s="2" t="s">
        <v>85</v>
      </c>
      <c r="B83" s="1">
        <v>264.25</v>
      </c>
      <c r="C83" s="1">
        <v>0</v>
      </c>
      <c r="D83" s="1">
        <v>0</v>
      </c>
      <c r="E83" s="1">
        <v>0</v>
      </c>
      <c r="F83" s="1">
        <v>-68</v>
      </c>
      <c r="G83" s="1">
        <v>0</v>
      </c>
      <c r="H83" s="1">
        <v>196.25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>
      <c r="A84" s="2" t="s">
        <v>86</v>
      </c>
      <c r="B84" s="1">
        <v>6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6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>
      <c r="A85" s="2" t="s">
        <v>87</v>
      </c>
      <c r="B85" s="1">
        <v>24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24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>
      <c r="A86" s="2" t="s">
        <v>88</v>
      </c>
      <c r="B86" s="1">
        <v>38</v>
      </c>
      <c r="C86" s="1">
        <v>0</v>
      </c>
      <c r="D86" s="1">
        <v>0</v>
      </c>
      <c r="E86" s="1">
        <v>0</v>
      </c>
      <c r="F86" s="1">
        <v>-3</v>
      </c>
      <c r="G86" s="1">
        <v>0</v>
      </c>
      <c r="H86" s="1">
        <v>35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>
      <c r="A87" s="2" t="s">
        <v>89</v>
      </c>
      <c r="B87" s="1">
        <v>1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1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>
      <c r="A88" s="2" t="s">
        <v>90</v>
      </c>
      <c r="B88" s="1">
        <v>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2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>
      <c r="A89" s="2" t="s">
        <v>91</v>
      </c>
      <c r="B89" s="1">
        <v>85</v>
      </c>
      <c r="C89" s="1">
        <v>0</v>
      </c>
      <c r="D89" s="1">
        <v>0</v>
      </c>
      <c r="E89" s="1">
        <v>0</v>
      </c>
      <c r="F89" s="1">
        <v>-15</v>
      </c>
      <c r="G89" s="1">
        <v>0</v>
      </c>
      <c r="H89" s="1">
        <v>70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>
      <c r="A90" s="2" t="s">
        <v>92</v>
      </c>
      <c r="B90" s="1">
        <v>1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1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>
      <c r="A91" s="2" t="s">
        <v>93</v>
      </c>
      <c r="B91" s="1">
        <v>47</v>
      </c>
      <c r="C91" s="1">
        <v>1</v>
      </c>
      <c r="D91" s="1">
        <v>0</v>
      </c>
      <c r="E91" s="1">
        <v>0</v>
      </c>
      <c r="F91" s="1">
        <v>-5</v>
      </c>
      <c r="G91" s="1">
        <v>0</v>
      </c>
      <c r="H91" s="1">
        <v>43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>
      <c r="A92" s="2" t="s">
        <v>94</v>
      </c>
      <c r="B92" s="1">
        <v>1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1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>
      <c r="A93" s="2" t="s">
        <v>95</v>
      </c>
      <c r="B93" s="1">
        <v>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2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>
      <c r="A94" s="2" t="s">
        <v>96</v>
      </c>
      <c r="B94" s="1">
        <v>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2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>
      <c r="A95" s="2" t="s">
        <v>97</v>
      </c>
      <c r="B95" s="1">
        <v>34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34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>
      <c r="A96" s="2" t="s">
        <v>98</v>
      </c>
      <c r="B96" s="1">
        <v>1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1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>
      <c r="A97" s="2" t="s">
        <v>99</v>
      </c>
      <c r="B97" s="1">
        <v>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3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>
      <c r="A98" s="2" t="s">
        <v>100</v>
      </c>
      <c r="B98" s="1">
        <v>6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6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>
      <c r="A99" s="2" t="s">
        <v>101</v>
      </c>
      <c r="B99" s="1">
        <v>31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31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>
      <c r="A100" s="2" t="s">
        <v>102</v>
      </c>
      <c r="B100" s="1">
        <v>3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3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>
      <c r="A101" s="2" t="s">
        <v>103</v>
      </c>
      <c r="B101" s="1">
        <v>3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3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>
      <c r="A102" s="2" t="s">
        <v>104</v>
      </c>
      <c r="B102" s="1">
        <v>250</v>
      </c>
      <c r="C102" s="1">
        <v>0</v>
      </c>
      <c r="D102" s="1">
        <v>0</v>
      </c>
      <c r="E102" s="1">
        <v>0</v>
      </c>
      <c r="F102" s="1">
        <v>-8</v>
      </c>
      <c r="G102" s="1">
        <v>0</v>
      </c>
      <c r="H102" s="1">
        <v>242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>
      <c r="A103" s="2" t="s">
        <v>105</v>
      </c>
      <c r="B103" s="1">
        <v>1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1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>
      <c r="A104" s="2" t="s">
        <v>106</v>
      </c>
      <c r="B104" s="1">
        <v>7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7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>
      <c r="A105" s="2" t="s">
        <v>107</v>
      </c>
      <c r="B105" s="1">
        <v>20</v>
      </c>
      <c r="C105" s="1">
        <v>0</v>
      </c>
      <c r="D105" s="1">
        <v>0</v>
      </c>
      <c r="E105" s="1">
        <v>0</v>
      </c>
      <c r="F105" s="1">
        <v>-2</v>
      </c>
      <c r="G105" s="1">
        <v>0</v>
      </c>
      <c r="H105" s="1">
        <v>18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>
      <c r="A106" s="2" t="s">
        <v>108</v>
      </c>
      <c r="B106" s="1">
        <v>1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1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>
      <c r="A107" s="2" t="s">
        <v>109</v>
      </c>
      <c r="B107" s="1">
        <v>6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6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>
      <c r="A108" s="2" t="s">
        <v>110</v>
      </c>
      <c r="B108" s="1">
        <v>6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6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>
      <c r="A109" s="2" t="s">
        <v>111</v>
      </c>
      <c r="B109" s="1">
        <v>38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38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>
      <c r="A110" s="2" t="s">
        <v>112</v>
      </c>
      <c r="B110" s="1">
        <v>20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20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>
      <c r="A111" s="2" t="s">
        <v>113</v>
      </c>
      <c r="B111" s="1">
        <v>27</v>
      </c>
      <c r="C111" s="1">
        <v>0</v>
      </c>
      <c r="D111" s="1">
        <v>0</v>
      </c>
      <c r="E111" s="1">
        <v>0</v>
      </c>
      <c r="F111" s="1">
        <v>-2</v>
      </c>
      <c r="G111" s="1">
        <v>0</v>
      </c>
      <c r="H111" s="1">
        <v>25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>
      <c r="A112" s="2" t="s">
        <v>114</v>
      </c>
      <c r="B112" s="1">
        <v>18</v>
      </c>
      <c r="C112" s="1">
        <v>0</v>
      </c>
      <c r="D112" s="1">
        <v>0</v>
      </c>
      <c r="E112" s="1">
        <v>0</v>
      </c>
      <c r="F112" s="1">
        <v>-10</v>
      </c>
      <c r="G112" s="1">
        <v>0</v>
      </c>
      <c r="H112" s="1">
        <v>8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>
      <c r="A113" s="2" t="s">
        <v>115</v>
      </c>
      <c r="B113" s="1">
        <v>170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170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>
      <c r="A114" s="2" t="s">
        <v>116</v>
      </c>
      <c r="B114" s="1">
        <v>1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1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>
      <c r="A115" s="2" t="s">
        <v>117</v>
      </c>
      <c r="B115" s="1">
        <v>10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10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>
      <c r="A116" s="2" t="s">
        <v>118</v>
      </c>
      <c r="B116" s="1">
        <v>1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1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>
      <c r="A117" s="2" t="s">
        <v>119</v>
      </c>
      <c r="B117" s="1">
        <v>7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7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>
      <c r="A118" s="2" t="s">
        <v>120</v>
      </c>
      <c r="B118" s="1">
        <v>1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1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>
      <c r="A119" s="2" t="s">
        <v>121</v>
      </c>
      <c r="B119" s="1">
        <v>19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19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>
      <c r="A120" s="2" t="s">
        <v>122</v>
      </c>
      <c r="B120" s="1">
        <v>21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21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>
      <c r="A121" s="2" t="s">
        <v>123</v>
      </c>
      <c r="B121" s="1">
        <v>135</v>
      </c>
      <c r="C121" s="1">
        <v>0</v>
      </c>
      <c r="D121" s="1">
        <v>0</v>
      </c>
      <c r="E121" s="1">
        <v>0</v>
      </c>
      <c r="F121" s="1">
        <v>-30</v>
      </c>
      <c r="G121" s="1">
        <v>0</v>
      </c>
      <c r="H121" s="1">
        <v>105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>
      <c r="A122" s="2" t="s">
        <v>124</v>
      </c>
      <c r="B122" s="1">
        <v>109</v>
      </c>
      <c r="C122" s="1">
        <v>0</v>
      </c>
      <c r="D122" s="1">
        <v>0</v>
      </c>
      <c r="E122" s="1">
        <v>0</v>
      </c>
      <c r="F122" s="1">
        <v>-3</v>
      </c>
      <c r="G122" s="1">
        <v>0</v>
      </c>
      <c r="H122" s="1">
        <v>106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>
      <c r="A123" s="2" t="s">
        <v>125</v>
      </c>
      <c r="B123" s="1">
        <v>358</v>
      </c>
      <c r="C123" s="1">
        <v>0</v>
      </c>
      <c r="D123" s="1">
        <v>0</v>
      </c>
      <c r="E123" s="1">
        <v>0</v>
      </c>
      <c r="F123" s="1">
        <v>-231</v>
      </c>
      <c r="G123" s="1">
        <v>0</v>
      </c>
      <c r="H123" s="1">
        <v>127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>
      <c r="A124" s="2" t="s">
        <v>126</v>
      </c>
      <c r="B124" s="1">
        <v>400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400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>
      <c r="A125" s="2" t="s">
        <v>127</v>
      </c>
      <c r="B125" s="1">
        <v>-99</v>
      </c>
      <c r="C125" s="1">
        <v>0</v>
      </c>
      <c r="D125" s="1">
        <v>0</v>
      </c>
      <c r="E125" s="1">
        <v>0</v>
      </c>
      <c r="F125" s="1">
        <v>-20</v>
      </c>
      <c r="G125" s="1">
        <v>0</v>
      </c>
      <c r="H125" s="1">
        <v>-119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>
      <c r="A126" s="2" t="s">
        <v>128</v>
      </c>
      <c r="B126" s="1">
        <v>13</v>
      </c>
      <c r="C126" s="1">
        <v>0</v>
      </c>
      <c r="D126" s="1">
        <v>0</v>
      </c>
      <c r="E126" s="1">
        <v>0</v>
      </c>
      <c r="F126" s="1">
        <v>-1</v>
      </c>
      <c r="G126" s="1">
        <v>0</v>
      </c>
      <c r="H126" s="1">
        <v>12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>
      <c r="A127" s="2" t="s">
        <v>129</v>
      </c>
      <c r="B127" s="1">
        <v>252.5</v>
      </c>
      <c r="C127" s="1">
        <v>0</v>
      </c>
      <c r="D127" s="1">
        <v>0</v>
      </c>
      <c r="E127" s="1">
        <v>0</v>
      </c>
      <c r="F127" s="1">
        <v>-21</v>
      </c>
      <c r="G127" s="1">
        <v>0</v>
      </c>
      <c r="H127" s="1">
        <v>231.5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>
      <c r="A128" s="2" t="s">
        <v>130</v>
      </c>
      <c r="B128" s="1">
        <v>482.75</v>
      </c>
      <c r="C128" s="1">
        <v>0</v>
      </c>
      <c r="D128" s="1">
        <v>0</v>
      </c>
      <c r="E128" s="1">
        <v>0</v>
      </c>
      <c r="F128" s="1">
        <v>-116</v>
      </c>
      <c r="G128" s="1">
        <v>0</v>
      </c>
      <c r="H128" s="1">
        <v>366.75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>
      <c r="A129" s="2" t="s">
        <v>131</v>
      </c>
      <c r="B129" s="1">
        <v>90</v>
      </c>
      <c r="C129" s="1">
        <v>0</v>
      </c>
      <c r="D129" s="1">
        <v>0</v>
      </c>
      <c r="E129" s="1">
        <v>0</v>
      </c>
      <c r="F129" s="1">
        <v>-7</v>
      </c>
      <c r="G129" s="1">
        <v>0</v>
      </c>
      <c r="H129" s="1">
        <v>83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>
      <c r="A130" s="2" t="s">
        <v>132</v>
      </c>
      <c r="B130" s="1">
        <v>68</v>
      </c>
      <c r="C130" s="1">
        <v>0</v>
      </c>
      <c r="D130" s="1">
        <v>0</v>
      </c>
      <c r="E130" s="1">
        <v>0</v>
      </c>
      <c r="F130" s="1">
        <v>-20</v>
      </c>
      <c r="G130" s="1">
        <v>1</v>
      </c>
      <c r="H130" s="1">
        <v>49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>
      <c r="A131" s="2" t="s">
        <v>133</v>
      </c>
      <c r="B131" s="1">
        <v>82</v>
      </c>
      <c r="C131" s="1">
        <v>0</v>
      </c>
      <c r="D131" s="1">
        <v>0</v>
      </c>
      <c r="E131" s="1">
        <v>0</v>
      </c>
      <c r="F131" s="1">
        <v>-12</v>
      </c>
      <c r="G131" s="1">
        <v>1</v>
      </c>
      <c r="H131" s="1">
        <v>71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>
      <c r="A132" s="2" t="s">
        <v>134</v>
      </c>
      <c r="B132" s="1">
        <v>8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8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>
      <c r="A133" s="2" t="s">
        <v>135</v>
      </c>
      <c r="B133" s="1">
        <v>11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11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>
      <c r="A134" s="2" t="s">
        <v>136</v>
      </c>
      <c r="B134" s="1">
        <v>17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17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>
      <c r="A135" s="2" t="s">
        <v>137</v>
      </c>
      <c r="B135" s="1">
        <v>62</v>
      </c>
      <c r="C135" s="1">
        <v>200</v>
      </c>
      <c r="D135" s="1">
        <v>0</v>
      </c>
      <c r="E135" s="1">
        <v>0</v>
      </c>
      <c r="F135" s="1">
        <v>-44</v>
      </c>
      <c r="G135" s="1">
        <v>0</v>
      </c>
      <c r="H135" s="1">
        <v>218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>
      <c r="A136" s="2" t="s">
        <v>138</v>
      </c>
      <c r="B136" s="1">
        <v>1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1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>
      <c r="A137" s="2" t="s">
        <v>139</v>
      </c>
      <c r="B137" s="1">
        <v>1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1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>
      <c r="A138" s="2" t="s">
        <v>140</v>
      </c>
      <c r="B138" s="1">
        <v>333</v>
      </c>
      <c r="C138" s="1">
        <v>0</v>
      </c>
      <c r="D138" s="1">
        <v>0</v>
      </c>
      <c r="E138" s="1">
        <v>0</v>
      </c>
      <c r="F138" s="1">
        <v>-239</v>
      </c>
      <c r="G138" s="1">
        <v>0</v>
      </c>
      <c r="H138" s="1">
        <v>94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>
      <c r="A139" s="2" t="s">
        <v>141</v>
      </c>
      <c r="B139" s="1">
        <v>2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2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>
      <c r="A140" s="2" t="s">
        <v>142</v>
      </c>
      <c r="B140" s="1">
        <v>1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1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>
      <c r="A141" s="2" t="s">
        <v>143</v>
      </c>
      <c r="B141" s="1">
        <v>1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1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>
      <c r="A142" s="2" t="s">
        <v>144</v>
      </c>
      <c r="B142" s="1">
        <v>1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1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>
      <c r="A143" s="2" t="s">
        <v>145</v>
      </c>
      <c r="B143" s="1">
        <v>-1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-1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>
      <c r="A144" s="2" t="s">
        <v>146</v>
      </c>
      <c r="B144" s="1">
        <v>15</v>
      </c>
      <c r="C144" s="1">
        <v>0</v>
      </c>
      <c r="D144" s="1">
        <v>0</v>
      </c>
      <c r="E144" s="1">
        <v>0</v>
      </c>
      <c r="F144" s="1">
        <v>-3</v>
      </c>
      <c r="G144" s="1">
        <v>0</v>
      </c>
      <c r="H144" s="1">
        <v>12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>
      <c r="A145" s="2" t="s">
        <v>147</v>
      </c>
      <c r="B145" s="1">
        <v>1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1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>
      <c r="A146" s="2" t="s">
        <v>148</v>
      </c>
      <c r="B146" s="1">
        <v>25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25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>
      <c r="A147" s="2" t="s">
        <v>149</v>
      </c>
      <c r="B147" s="1">
        <v>1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1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>
      <c r="A148" s="2" t="s">
        <v>150</v>
      </c>
      <c r="B148" s="1">
        <v>4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4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>
      <c r="A149" s="2" t="s">
        <v>151</v>
      </c>
      <c r="B149" s="1">
        <v>17</v>
      </c>
      <c r="C149" s="1">
        <v>0</v>
      </c>
      <c r="D149" s="1">
        <v>0</v>
      </c>
      <c r="E149" s="1">
        <v>0</v>
      </c>
      <c r="F149" s="1">
        <v>-1</v>
      </c>
      <c r="G149" s="1">
        <v>0</v>
      </c>
      <c r="H149" s="1">
        <v>16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>
      <c r="A150" s="2" t="s">
        <v>152</v>
      </c>
      <c r="B150" s="1">
        <v>69</v>
      </c>
      <c r="C150" s="1">
        <v>0</v>
      </c>
      <c r="D150" s="1">
        <v>0</v>
      </c>
      <c r="E150" s="1">
        <v>0</v>
      </c>
      <c r="F150" s="1">
        <v>-10</v>
      </c>
      <c r="G150" s="1">
        <v>0</v>
      </c>
      <c r="H150" s="1">
        <v>59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>
      <c r="A151" s="2" t="s">
        <v>153</v>
      </c>
      <c r="B151" s="1">
        <v>4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4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>
      <c r="A152" s="2" t="s">
        <v>154</v>
      </c>
      <c r="B152" s="1">
        <v>12</v>
      </c>
      <c r="C152" s="1">
        <v>1</v>
      </c>
      <c r="D152" s="1">
        <v>0</v>
      </c>
      <c r="E152" s="1">
        <v>0</v>
      </c>
      <c r="F152" s="1">
        <v>-4</v>
      </c>
      <c r="G152" s="1">
        <v>0</v>
      </c>
      <c r="H152" s="1">
        <v>9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>
      <c r="A153" s="2" t="s">
        <v>155</v>
      </c>
      <c r="B153" s="1">
        <v>4</v>
      </c>
      <c r="C153" s="1">
        <v>0</v>
      </c>
      <c r="D153" s="1">
        <v>0</v>
      </c>
      <c r="E153" s="1">
        <v>0</v>
      </c>
      <c r="F153" s="1">
        <v>-3</v>
      </c>
      <c r="G153" s="1">
        <v>0</v>
      </c>
      <c r="H153" s="1">
        <v>1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>
      <c r="A154" s="2" t="s">
        <v>156</v>
      </c>
      <c r="B154" s="1">
        <v>2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2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>
      <c r="A155" s="2" t="s">
        <v>157</v>
      </c>
      <c r="B155" s="1">
        <v>2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2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>
      <c r="A156" s="2" t="s">
        <v>158</v>
      </c>
      <c r="B156" s="1">
        <v>10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10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>
      <c r="A157" s="2" t="s">
        <v>159</v>
      </c>
      <c r="B157" s="1">
        <v>14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14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>
      <c r="A158" s="2" t="s">
        <v>160</v>
      </c>
      <c r="B158" s="1">
        <v>-213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-213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>
      <c r="A159" s="2" t="s">
        <v>161</v>
      </c>
      <c r="B159" s="1">
        <v>2</v>
      </c>
      <c r="C159" s="1">
        <v>0</v>
      </c>
      <c r="D159" s="1">
        <v>0</v>
      </c>
      <c r="E159" s="1">
        <v>0</v>
      </c>
      <c r="F159" s="1">
        <v>-1</v>
      </c>
      <c r="G159" s="1">
        <v>0</v>
      </c>
      <c r="H159" s="1">
        <v>1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>
      <c r="A160" s="2" t="s">
        <v>162</v>
      </c>
      <c r="B160" s="1">
        <v>18</v>
      </c>
      <c r="C160" s="1">
        <v>0</v>
      </c>
      <c r="D160" s="1">
        <v>0</v>
      </c>
      <c r="E160" s="1">
        <v>0</v>
      </c>
      <c r="F160" s="1">
        <v>-5</v>
      </c>
      <c r="G160" s="1">
        <v>0</v>
      </c>
      <c r="H160" s="1">
        <v>13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>
      <c r="A161" s="2" t="s">
        <v>163</v>
      </c>
      <c r="B161" s="1">
        <v>45</v>
      </c>
      <c r="C161" s="1">
        <v>0</v>
      </c>
      <c r="D161" s="1">
        <v>0</v>
      </c>
      <c r="E161" s="1">
        <v>0</v>
      </c>
      <c r="F161" s="1">
        <v>-1</v>
      </c>
      <c r="G161" s="1">
        <v>0</v>
      </c>
      <c r="H161" s="1">
        <v>44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>
      <c r="A162" s="2" t="s">
        <v>164</v>
      </c>
      <c r="B162" s="1">
        <v>58.5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58.5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>
      <c r="A163" s="2" t="s">
        <v>165</v>
      </c>
      <c r="B163" s="1">
        <v>94.75</v>
      </c>
      <c r="C163" s="1">
        <v>0</v>
      </c>
      <c r="D163" s="1">
        <v>0</v>
      </c>
      <c r="E163" s="1">
        <v>0</v>
      </c>
      <c r="F163" s="1">
        <v>-2</v>
      </c>
      <c r="G163" s="1">
        <v>0</v>
      </c>
      <c r="H163" s="1">
        <v>92.75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>
      <c r="A164" s="2" t="s">
        <v>166</v>
      </c>
      <c r="B164" s="1">
        <v>14.75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14.75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>
      <c r="A165" s="2" t="s">
        <v>167</v>
      </c>
      <c r="B165" s="1">
        <v>16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16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>
      <c r="A166" s="2" t="s">
        <v>168</v>
      </c>
      <c r="B166" s="1">
        <v>24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24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>
      <c r="A167" s="2" t="s">
        <v>169</v>
      </c>
      <c r="B167" s="1">
        <v>34.5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34.5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>
      <c r="A168" s="2" t="s">
        <v>170</v>
      </c>
      <c r="B168" s="1">
        <v>1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1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>
      <c r="A169" s="2" t="s">
        <v>171</v>
      </c>
      <c r="B169" s="1">
        <v>1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1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>
      <c r="A170" s="2" t="s">
        <v>172</v>
      </c>
      <c r="B170" s="1">
        <v>0</v>
      </c>
      <c r="C170" s="1">
        <v>4</v>
      </c>
      <c r="D170" s="1">
        <v>0</v>
      </c>
      <c r="E170" s="1">
        <v>0</v>
      </c>
      <c r="F170" s="1">
        <v>-4</v>
      </c>
      <c r="G170" s="1">
        <v>0</v>
      </c>
      <c r="H170" s="1">
        <v>0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>
      <c r="A171" s="2" t="s">
        <v>173</v>
      </c>
      <c r="B171" s="1">
        <v>6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6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>
      <c r="A172" s="2" t="s">
        <v>174</v>
      </c>
      <c r="B172" s="1">
        <v>451</v>
      </c>
      <c r="C172" s="1">
        <v>0</v>
      </c>
      <c r="D172" s="1">
        <v>0</v>
      </c>
      <c r="E172" s="1">
        <v>0</v>
      </c>
      <c r="F172" s="1">
        <v>-93</v>
      </c>
      <c r="G172" s="1">
        <v>0</v>
      </c>
      <c r="H172" s="1">
        <v>358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>
      <c r="A173" s="2" t="s">
        <v>175</v>
      </c>
      <c r="B173" s="1">
        <v>7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7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>
      <c r="A174" s="2" t="s">
        <v>176</v>
      </c>
      <c r="B174" s="1">
        <v>16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16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>
      <c r="A175" s="2" t="s">
        <v>177</v>
      </c>
      <c r="B175" s="1">
        <v>-1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-1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>
      <c r="A176" s="2" t="s">
        <v>178</v>
      </c>
      <c r="B176" s="1">
        <v>2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2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>
      <c r="A177" s="2" t="s">
        <v>179</v>
      </c>
      <c r="B177" s="1">
        <v>8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8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>
      <c r="A178" s="2" t="s">
        <v>180</v>
      </c>
      <c r="B178" s="1">
        <v>26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26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>
      <c r="A179" s="2" t="s">
        <v>181</v>
      </c>
      <c r="B179" s="1">
        <v>0</v>
      </c>
      <c r="C179" s="1">
        <v>50</v>
      </c>
      <c r="D179" s="1">
        <v>0</v>
      </c>
      <c r="E179" s="1">
        <v>0</v>
      </c>
      <c r="F179" s="1">
        <v>0</v>
      </c>
      <c r="G179" s="1">
        <v>0</v>
      </c>
      <c r="H179" s="1">
        <v>50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>
      <c r="A180" s="2" t="s">
        <v>182</v>
      </c>
      <c r="B180" s="1">
        <v>48</v>
      </c>
      <c r="C180" s="1">
        <v>0</v>
      </c>
      <c r="D180" s="1">
        <v>0</v>
      </c>
      <c r="E180" s="1">
        <v>0</v>
      </c>
      <c r="F180" s="1">
        <v>-21</v>
      </c>
      <c r="G180" s="1">
        <v>2</v>
      </c>
      <c r="H180" s="1">
        <v>29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>
      <c r="A181" s="2" t="s">
        <v>183</v>
      </c>
      <c r="B181" s="1">
        <v>10</v>
      </c>
      <c r="C181" s="1">
        <v>8</v>
      </c>
      <c r="D181" s="1">
        <v>0</v>
      </c>
      <c r="E181" s="1">
        <v>0</v>
      </c>
      <c r="F181" s="1">
        <v>-12.75</v>
      </c>
      <c r="G181" s="1">
        <v>0</v>
      </c>
      <c r="H181" s="1">
        <v>5.25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>
      <c r="A182" s="2" t="s">
        <v>185</v>
      </c>
      <c r="B182" s="1">
        <v>15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15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>
      <c r="A183" s="2" t="s">
        <v>186</v>
      </c>
      <c r="B183" s="1">
        <v>87</v>
      </c>
      <c r="C183" s="1">
        <v>0</v>
      </c>
      <c r="D183" s="1">
        <v>0</v>
      </c>
      <c r="E183" s="1">
        <v>0</v>
      </c>
      <c r="F183" s="1">
        <v>-47</v>
      </c>
      <c r="G183" s="1">
        <v>0</v>
      </c>
      <c r="H183" s="1">
        <v>40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>
      <c r="A184" s="2" t="s">
        <v>187</v>
      </c>
      <c r="B184" s="1">
        <v>66</v>
      </c>
      <c r="C184" s="1">
        <v>122</v>
      </c>
      <c r="D184" s="1">
        <v>0</v>
      </c>
      <c r="E184" s="1">
        <v>0</v>
      </c>
      <c r="F184" s="1">
        <v>-74</v>
      </c>
      <c r="G184" s="1">
        <v>0</v>
      </c>
      <c r="H184" s="1">
        <v>114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>
      <c r="A185" s="2" t="s">
        <v>188</v>
      </c>
      <c r="B185" s="1">
        <v>457</v>
      </c>
      <c r="C185" s="1">
        <v>0</v>
      </c>
      <c r="D185" s="1">
        <v>0</v>
      </c>
      <c r="E185" s="1">
        <v>0</v>
      </c>
      <c r="F185" s="1">
        <v>-83</v>
      </c>
      <c r="G185" s="1">
        <v>0</v>
      </c>
      <c r="H185" s="1">
        <v>374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>
      <c r="A186" s="2" t="s">
        <v>189</v>
      </c>
      <c r="B186" s="1">
        <v>105</v>
      </c>
      <c r="C186" s="1">
        <v>0</v>
      </c>
      <c r="D186" s="1">
        <v>0</v>
      </c>
      <c r="E186" s="1">
        <v>0</v>
      </c>
      <c r="F186" s="1">
        <v>-4</v>
      </c>
      <c r="G186" s="1">
        <v>0</v>
      </c>
      <c r="H186" s="1">
        <v>101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>
      <c r="A187" s="2" t="s">
        <v>190</v>
      </c>
      <c r="B187" s="1">
        <v>9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9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>
      <c r="A188" s="2" t="s">
        <v>191</v>
      </c>
      <c r="B188" s="1">
        <v>46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46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>
      <c r="A189" s="2" t="s">
        <v>192</v>
      </c>
      <c r="B189" s="1">
        <v>6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6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>
      <c r="A190" s="2" t="s">
        <v>193</v>
      </c>
      <c r="B190" s="1">
        <v>13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13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>
      <c r="A191" s="2" t="s">
        <v>194</v>
      </c>
      <c r="B191" s="1">
        <v>-10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-10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>
      <c r="A192" s="2" t="s">
        <v>498</v>
      </c>
      <c r="B192" s="1">
        <v>20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20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>
      <c r="A193" s="2" t="s">
        <v>195</v>
      </c>
      <c r="B193" s="1">
        <v>56</v>
      </c>
      <c r="C193" s="1">
        <v>0</v>
      </c>
      <c r="D193" s="1">
        <v>0</v>
      </c>
      <c r="E193" s="1">
        <v>0</v>
      </c>
      <c r="F193" s="1">
        <v>-15</v>
      </c>
      <c r="G193" s="1">
        <v>0</v>
      </c>
      <c r="H193" s="1">
        <v>41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>
      <c r="A194" s="2" t="s">
        <v>197</v>
      </c>
      <c r="B194" s="1">
        <v>6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6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>
      <c r="A195" s="2" t="s">
        <v>198</v>
      </c>
      <c r="B195" s="1">
        <v>6</v>
      </c>
      <c r="C195" s="1">
        <v>0</v>
      </c>
      <c r="D195" s="1">
        <v>0</v>
      </c>
      <c r="E195" s="1">
        <v>0</v>
      </c>
      <c r="F195" s="1">
        <v>-1</v>
      </c>
      <c r="G195" s="1">
        <v>0</v>
      </c>
      <c r="H195" s="1">
        <v>5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>
      <c r="A196" s="2" t="s">
        <v>199</v>
      </c>
      <c r="B196" s="1">
        <v>122</v>
      </c>
      <c r="C196" s="1">
        <v>0</v>
      </c>
      <c r="D196" s="1">
        <v>0</v>
      </c>
      <c r="E196" s="1">
        <v>0</v>
      </c>
      <c r="F196" s="1">
        <v>-9</v>
      </c>
      <c r="G196" s="1">
        <v>0</v>
      </c>
      <c r="H196" s="1">
        <v>113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>
      <c r="A197" s="2" t="s">
        <v>200</v>
      </c>
      <c r="B197" s="1">
        <v>288</v>
      </c>
      <c r="C197" s="1">
        <v>0</v>
      </c>
      <c r="D197" s="1">
        <v>0</v>
      </c>
      <c r="E197" s="1">
        <v>0</v>
      </c>
      <c r="F197" s="1">
        <v>-31</v>
      </c>
      <c r="G197" s="1">
        <v>0</v>
      </c>
      <c r="H197" s="1">
        <v>257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>
      <c r="A198" s="2" t="s">
        <v>201</v>
      </c>
      <c r="B198" s="1">
        <v>3</v>
      </c>
      <c r="C198" s="1">
        <v>0</v>
      </c>
      <c r="D198" s="1">
        <v>0</v>
      </c>
      <c r="E198" s="1">
        <v>0</v>
      </c>
      <c r="F198" s="1">
        <v>-2</v>
      </c>
      <c r="G198" s="1">
        <v>1</v>
      </c>
      <c r="H198" s="1">
        <v>2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>
      <c r="A199" s="2" t="s">
        <v>202</v>
      </c>
      <c r="B199" s="1">
        <v>34</v>
      </c>
      <c r="C199" s="1">
        <v>0</v>
      </c>
      <c r="D199" s="1">
        <v>0</v>
      </c>
      <c r="E199" s="1">
        <v>0</v>
      </c>
      <c r="F199" s="1">
        <v>-4</v>
      </c>
      <c r="G199" s="1">
        <v>0</v>
      </c>
      <c r="H199" s="1">
        <v>30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>
      <c r="A200" s="2" t="s">
        <v>203</v>
      </c>
      <c r="B200" s="1">
        <v>191</v>
      </c>
      <c r="C200" s="1">
        <v>0</v>
      </c>
      <c r="D200" s="1">
        <v>0</v>
      </c>
      <c r="E200" s="1">
        <v>0</v>
      </c>
      <c r="F200" s="1">
        <v>-47</v>
      </c>
      <c r="G200" s="1">
        <v>0</v>
      </c>
      <c r="H200" s="1">
        <v>144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>
      <c r="A201" s="2" t="s">
        <v>204</v>
      </c>
      <c r="B201" s="1">
        <v>96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96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>
      <c r="A202" s="2" t="s">
        <v>205</v>
      </c>
      <c r="B202" s="1">
        <v>8</v>
      </c>
      <c r="C202" s="1">
        <v>0</v>
      </c>
      <c r="D202" s="1">
        <v>0</v>
      </c>
      <c r="E202" s="1">
        <v>0</v>
      </c>
      <c r="F202" s="1">
        <v>-2</v>
      </c>
      <c r="G202" s="1">
        <v>0</v>
      </c>
      <c r="H202" s="1">
        <v>6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>
      <c r="A203" s="2" t="s">
        <v>206</v>
      </c>
      <c r="B203" s="1">
        <v>118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118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>
      <c r="A204" s="2" t="s">
        <v>207</v>
      </c>
      <c r="B204" s="1">
        <v>244</v>
      </c>
      <c r="C204" s="1">
        <v>2</v>
      </c>
      <c r="D204" s="1">
        <v>0</v>
      </c>
      <c r="E204" s="1">
        <v>0</v>
      </c>
      <c r="F204" s="1">
        <v>-69</v>
      </c>
      <c r="G204" s="1">
        <v>0</v>
      </c>
      <c r="H204" s="1">
        <v>177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>
      <c r="A205" s="2" t="s">
        <v>208</v>
      </c>
      <c r="B205" s="1">
        <v>221</v>
      </c>
      <c r="C205" s="1">
        <v>0</v>
      </c>
      <c r="D205" s="1">
        <v>0</v>
      </c>
      <c r="E205" s="1">
        <v>0</v>
      </c>
      <c r="F205" s="1">
        <v>-19</v>
      </c>
      <c r="G205" s="1">
        <v>0</v>
      </c>
      <c r="H205" s="1">
        <v>202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>
      <c r="A206" s="2" t="s">
        <v>209</v>
      </c>
      <c r="B206" s="1">
        <v>117</v>
      </c>
      <c r="C206" s="1">
        <v>0</v>
      </c>
      <c r="D206" s="1">
        <v>0</v>
      </c>
      <c r="E206" s="1">
        <v>0</v>
      </c>
      <c r="F206" s="1">
        <v>-33</v>
      </c>
      <c r="G206" s="1">
        <v>0</v>
      </c>
      <c r="H206" s="1">
        <v>84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>
      <c r="A207" s="2" t="s">
        <v>210</v>
      </c>
      <c r="B207" s="1">
        <v>-1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-1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>
      <c r="A208" s="2" t="s">
        <v>211</v>
      </c>
      <c r="B208" s="1">
        <v>925</v>
      </c>
      <c r="C208" s="1">
        <v>1000</v>
      </c>
      <c r="D208" s="1">
        <v>0</v>
      </c>
      <c r="E208" s="1">
        <v>0</v>
      </c>
      <c r="F208" s="1">
        <v>-1119</v>
      </c>
      <c r="G208" s="1">
        <v>0</v>
      </c>
      <c r="H208" s="1">
        <v>806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>
      <c r="A209" s="2" t="s">
        <v>212</v>
      </c>
      <c r="B209" s="1">
        <v>190</v>
      </c>
      <c r="C209" s="1">
        <v>150</v>
      </c>
      <c r="D209" s="1">
        <v>0</v>
      </c>
      <c r="E209" s="1">
        <v>0</v>
      </c>
      <c r="F209" s="1">
        <v>-119</v>
      </c>
      <c r="G209" s="1">
        <v>2</v>
      </c>
      <c r="H209" s="1">
        <v>223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>
      <c r="A210" s="2" t="s">
        <v>213</v>
      </c>
      <c r="B210" s="1">
        <v>503</v>
      </c>
      <c r="C210" s="1">
        <v>500</v>
      </c>
      <c r="D210" s="1">
        <v>0</v>
      </c>
      <c r="E210" s="1">
        <v>0</v>
      </c>
      <c r="F210" s="1">
        <v>-328</v>
      </c>
      <c r="G210" s="1">
        <v>0</v>
      </c>
      <c r="H210" s="1">
        <v>675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>
      <c r="A211" s="2" t="s">
        <v>214</v>
      </c>
      <c r="B211" s="1">
        <v>210</v>
      </c>
      <c r="C211" s="1">
        <v>0</v>
      </c>
      <c r="D211" s="1">
        <v>0</v>
      </c>
      <c r="E211" s="1">
        <v>0</v>
      </c>
      <c r="F211" s="1">
        <v>-101</v>
      </c>
      <c r="G211" s="1">
        <v>2</v>
      </c>
      <c r="H211" s="1">
        <v>111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>
      <c r="A212" s="2" t="s">
        <v>215</v>
      </c>
      <c r="B212" s="1">
        <v>128</v>
      </c>
      <c r="C212" s="1">
        <v>0</v>
      </c>
      <c r="D212" s="1">
        <v>0</v>
      </c>
      <c r="E212" s="1">
        <v>0</v>
      </c>
      <c r="F212" s="1">
        <v>-4</v>
      </c>
      <c r="G212" s="1">
        <v>0</v>
      </c>
      <c r="H212" s="1">
        <v>124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>
      <c r="A213" s="2" t="s">
        <v>216</v>
      </c>
      <c r="B213" s="1">
        <v>227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227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>
      <c r="A214" s="2" t="s">
        <v>217</v>
      </c>
      <c r="B214" s="1">
        <v>14</v>
      </c>
      <c r="C214" s="1">
        <v>0</v>
      </c>
      <c r="D214" s="1">
        <v>0</v>
      </c>
      <c r="E214" s="1">
        <v>0</v>
      </c>
      <c r="F214" s="1">
        <v>-14</v>
      </c>
      <c r="G214" s="1">
        <v>0</v>
      </c>
      <c r="H214" s="1">
        <v>0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>
      <c r="A215" s="2" t="s">
        <v>218</v>
      </c>
      <c r="B215" s="1">
        <v>238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238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>
      <c r="A216" s="2" t="s">
        <v>219</v>
      </c>
      <c r="B216" s="1">
        <v>202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202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>
      <c r="A217" s="2" t="s">
        <v>220</v>
      </c>
      <c r="B217" s="1">
        <v>11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11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>
      <c r="A218" s="2" t="s">
        <v>221</v>
      </c>
      <c r="B218" s="1">
        <v>11</v>
      </c>
      <c r="C218" s="1">
        <v>0</v>
      </c>
      <c r="D218" s="1">
        <v>0</v>
      </c>
      <c r="E218" s="1">
        <v>0</v>
      </c>
      <c r="F218" s="1">
        <v>-5</v>
      </c>
      <c r="G218" s="1">
        <v>0</v>
      </c>
      <c r="H218" s="1">
        <v>6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>
      <c r="A219" s="2" t="s">
        <v>222</v>
      </c>
      <c r="B219" s="1">
        <v>3</v>
      </c>
      <c r="C219" s="1">
        <v>0</v>
      </c>
      <c r="D219" s="1">
        <v>0</v>
      </c>
      <c r="E219" s="1">
        <v>0</v>
      </c>
      <c r="F219" s="1">
        <v>-1</v>
      </c>
      <c r="G219" s="1">
        <v>0</v>
      </c>
      <c r="H219" s="1">
        <v>2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>
      <c r="A220" s="2" t="s">
        <v>223</v>
      </c>
      <c r="B220" s="1">
        <v>341</v>
      </c>
      <c r="C220" s="1">
        <v>0</v>
      </c>
      <c r="D220" s="1">
        <v>0</v>
      </c>
      <c r="E220" s="1">
        <v>0</v>
      </c>
      <c r="F220" s="1">
        <v>-140</v>
      </c>
      <c r="G220" s="1">
        <v>0</v>
      </c>
      <c r="H220" s="1">
        <v>201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>
      <c r="A221" s="2" t="s">
        <v>224</v>
      </c>
      <c r="B221" s="1">
        <v>36</v>
      </c>
      <c r="C221" s="1">
        <v>0</v>
      </c>
      <c r="D221" s="1">
        <v>0</v>
      </c>
      <c r="E221" s="1">
        <v>0</v>
      </c>
      <c r="F221" s="1">
        <v>-9</v>
      </c>
      <c r="G221" s="1">
        <v>0</v>
      </c>
      <c r="H221" s="1">
        <v>27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>
      <c r="A222" s="2" t="s">
        <v>225</v>
      </c>
      <c r="B222" s="1">
        <v>7</v>
      </c>
      <c r="C222" s="1">
        <v>20</v>
      </c>
      <c r="D222" s="1">
        <v>0</v>
      </c>
      <c r="E222" s="1">
        <v>0</v>
      </c>
      <c r="F222" s="1">
        <v>-10</v>
      </c>
      <c r="G222" s="1">
        <v>0</v>
      </c>
      <c r="H222" s="1">
        <v>17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>
      <c r="A223" s="2" t="s">
        <v>226</v>
      </c>
      <c r="B223" s="1">
        <v>39</v>
      </c>
      <c r="C223" s="1">
        <v>21</v>
      </c>
      <c r="D223" s="1">
        <v>0</v>
      </c>
      <c r="E223" s="1">
        <v>0</v>
      </c>
      <c r="F223" s="1">
        <v>-23</v>
      </c>
      <c r="G223" s="1">
        <v>0</v>
      </c>
      <c r="H223" s="1">
        <v>37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>
      <c r="A224" s="2" t="s">
        <v>227</v>
      </c>
      <c r="B224" s="1">
        <v>16</v>
      </c>
      <c r="C224" s="1">
        <v>0</v>
      </c>
      <c r="D224" s="1">
        <v>0</v>
      </c>
      <c r="E224" s="1">
        <v>0</v>
      </c>
      <c r="F224" s="1">
        <v>-1</v>
      </c>
      <c r="G224" s="1">
        <v>0</v>
      </c>
      <c r="H224" s="1">
        <v>15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>
      <c r="A225" s="2" t="s">
        <v>228</v>
      </c>
      <c r="B225" s="1">
        <v>360</v>
      </c>
      <c r="C225" s="1">
        <v>0</v>
      </c>
      <c r="D225" s="1">
        <v>0</v>
      </c>
      <c r="E225" s="1">
        <v>0</v>
      </c>
      <c r="F225" s="1">
        <v>-48</v>
      </c>
      <c r="G225" s="1">
        <v>0</v>
      </c>
      <c r="H225" s="1">
        <v>312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>
      <c r="A226" s="2" t="s">
        <v>229</v>
      </c>
      <c r="B226" s="1">
        <v>57</v>
      </c>
      <c r="C226" s="1">
        <v>0</v>
      </c>
      <c r="D226" s="1">
        <v>0</v>
      </c>
      <c r="E226" s="1">
        <v>0</v>
      </c>
      <c r="F226" s="1">
        <v>-24</v>
      </c>
      <c r="G226" s="1">
        <v>0</v>
      </c>
      <c r="H226" s="1">
        <v>33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>
      <c r="A227" s="2" t="s">
        <v>230</v>
      </c>
      <c r="B227" s="1">
        <v>114</v>
      </c>
      <c r="C227" s="1">
        <v>0</v>
      </c>
      <c r="D227" s="1">
        <v>0</v>
      </c>
      <c r="E227" s="1">
        <v>0</v>
      </c>
      <c r="F227" s="1">
        <v>-2</v>
      </c>
      <c r="G227" s="1">
        <v>0</v>
      </c>
      <c r="H227" s="1">
        <v>112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>
      <c r="A228" s="2" t="s">
        <v>231</v>
      </c>
      <c r="B228" s="1">
        <v>181</v>
      </c>
      <c r="C228" s="1">
        <v>0</v>
      </c>
      <c r="D228" s="1">
        <v>0</v>
      </c>
      <c r="E228" s="1">
        <v>0</v>
      </c>
      <c r="F228" s="1">
        <v>-1</v>
      </c>
      <c r="G228" s="1">
        <v>0</v>
      </c>
      <c r="H228" s="1">
        <v>180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>
      <c r="A229" s="2" t="s">
        <v>232</v>
      </c>
      <c r="B229" s="1">
        <v>173</v>
      </c>
      <c r="C229" s="1">
        <v>0</v>
      </c>
      <c r="D229" s="1">
        <v>0</v>
      </c>
      <c r="E229" s="1">
        <v>0</v>
      </c>
      <c r="F229" s="1">
        <v>-17</v>
      </c>
      <c r="G229" s="1">
        <v>0</v>
      </c>
      <c r="H229" s="1">
        <v>156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>
      <c r="A230" s="2" t="s">
        <v>233</v>
      </c>
      <c r="B230" s="1">
        <v>2624</v>
      </c>
      <c r="C230" s="1">
        <v>216</v>
      </c>
      <c r="D230" s="1">
        <v>0</v>
      </c>
      <c r="E230" s="1">
        <v>0</v>
      </c>
      <c r="F230" s="1">
        <v>-233</v>
      </c>
      <c r="G230" s="1">
        <v>0</v>
      </c>
      <c r="H230" s="1">
        <v>2607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>
      <c r="A231" s="2" t="s">
        <v>234</v>
      </c>
      <c r="B231" s="1">
        <v>20</v>
      </c>
      <c r="C231" s="1">
        <v>20</v>
      </c>
      <c r="D231" s="1">
        <v>0</v>
      </c>
      <c r="E231" s="1">
        <v>0</v>
      </c>
      <c r="F231" s="1">
        <v>-11</v>
      </c>
      <c r="G231" s="1">
        <v>0</v>
      </c>
      <c r="H231" s="1">
        <v>29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>
      <c r="A232" s="2" t="s">
        <v>235</v>
      </c>
      <c r="B232" s="1">
        <v>7</v>
      </c>
      <c r="C232" s="1">
        <v>20</v>
      </c>
      <c r="D232" s="1">
        <v>0</v>
      </c>
      <c r="E232" s="1">
        <v>0</v>
      </c>
      <c r="F232" s="1">
        <v>-3</v>
      </c>
      <c r="G232" s="1">
        <v>0</v>
      </c>
      <c r="H232" s="1">
        <v>24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>
      <c r="A233" s="2" t="s">
        <v>236</v>
      </c>
      <c r="B233" s="1">
        <v>10</v>
      </c>
      <c r="C233" s="1">
        <v>0</v>
      </c>
      <c r="D233" s="1">
        <v>0</v>
      </c>
      <c r="E233" s="1">
        <v>0</v>
      </c>
      <c r="F233" s="1">
        <v>-3</v>
      </c>
      <c r="G233" s="1">
        <v>0</v>
      </c>
      <c r="H233" s="1">
        <v>7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>
      <c r="A234" s="2" t="s">
        <v>237</v>
      </c>
      <c r="B234" s="1">
        <v>60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60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>
      <c r="A235" s="2" t="s">
        <v>238</v>
      </c>
      <c r="B235" s="1">
        <v>56</v>
      </c>
      <c r="C235" s="1">
        <v>0</v>
      </c>
      <c r="D235" s="1">
        <v>0</v>
      </c>
      <c r="E235" s="1">
        <v>0</v>
      </c>
      <c r="F235" s="1">
        <v>-4</v>
      </c>
      <c r="G235" s="1">
        <v>0</v>
      </c>
      <c r="H235" s="1">
        <v>52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>
      <c r="A236" s="2" t="s">
        <v>239</v>
      </c>
      <c r="B236" s="1">
        <v>19</v>
      </c>
      <c r="C236" s="1">
        <v>0</v>
      </c>
      <c r="D236" s="1">
        <v>0</v>
      </c>
      <c r="E236" s="1">
        <v>0</v>
      </c>
      <c r="F236" s="1">
        <v>-18</v>
      </c>
      <c r="G236" s="1">
        <v>0</v>
      </c>
      <c r="H236" s="1">
        <v>1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>
      <c r="A237" s="2" t="s">
        <v>240</v>
      </c>
      <c r="B237" s="1">
        <v>14</v>
      </c>
      <c r="C237" s="1">
        <v>0</v>
      </c>
      <c r="D237" s="1">
        <v>0</v>
      </c>
      <c r="E237" s="1">
        <v>0</v>
      </c>
      <c r="F237" s="1">
        <v>-4</v>
      </c>
      <c r="G237" s="1">
        <v>0</v>
      </c>
      <c r="H237" s="1">
        <v>10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>
      <c r="A238" s="2" t="s">
        <v>241</v>
      </c>
      <c r="B238" s="1">
        <v>92</v>
      </c>
      <c r="C238" s="1">
        <v>1</v>
      </c>
      <c r="D238" s="1">
        <v>0</v>
      </c>
      <c r="E238" s="1">
        <v>0</v>
      </c>
      <c r="F238" s="1">
        <v>-1</v>
      </c>
      <c r="G238" s="1">
        <v>0</v>
      </c>
      <c r="H238" s="1">
        <v>92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>
      <c r="A239" s="2" t="s">
        <v>242</v>
      </c>
      <c r="B239" s="1">
        <v>8</v>
      </c>
      <c r="C239" s="1">
        <v>0</v>
      </c>
      <c r="D239" s="1">
        <v>0</v>
      </c>
      <c r="E239" s="1">
        <v>0</v>
      </c>
      <c r="F239" s="1">
        <v>-1</v>
      </c>
      <c r="G239" s="1">
        <v>0</v>
      </c>
      <c r="H239" s="1">
        <v>7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>
      <c r="A240" s="2" t="s">
        <v>243</v>
      </c>
      <c r="B240" s="1">
        <v>3970</v>
      </c>
      <c r="C240" s="1">
        <v>1430</v>
      </c>
      <c r="D240" s="1">
        <v>0</v>
      </c>
      <c r="E240" s="1">
        <v>0</v>
      </c>
      <c r="F240" s="1">
        <v>-635</v>
      </c>
      <c r="G240" s="1">
        <v>0</v>
      </c>
      <c r="H240" s="1">
        <v>4765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>
      <c r="A241" s="2" t="s">
        <v>244</v>
      </c>
      <c r="B241" s="1">
        <v>7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7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>
      <c r="A242" s="2" t="s">
        <v>245</v>
      </c>
      <c r="B242" s="1">
        <v>23.5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23.5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>
      <c r="A243" s="2" t="s">
        <v>246</v>
      </c>
      <c r="B243" s="1">
        <v>31</v>
      </c>
      <c r="C243" s="1">
        <v>0</v>
      </c>
      <c r="D243" s="1">
        <v>0</v>
      </c>
      <c r="E243" s="1">
        <v>0</v>
      </c>
      <c r="F243" s="1">
        <v>-10</v>
      </c>
      <c r="G243" s="1">
        <v>0</v>
      </c>
      <c r="H243" s="1">
        <v>21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>
      <c r="A244" s="2" t="s">
        <v>247</v>
      </c>
      <c r="B244" s="1">
        <v>-101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-101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>
      <c r="A245" s="2" t="s">
        <v>248</v>
      </c>
      <c r="B245" s="1">
        <v>300</v>
      </c>
      <c r="C245" s="1">
        <v>0</v>
      </c>
      <c r="D245" s="1">
        <v>0</v>
      </c>
      <c r="E245" s="1">
        <v>0</v>
      </c>
      <c r="F245" s="1">
        <v>-20</v>
      </c>
      <c r="G245" s="1">
        <v>0</v>
      </c>
      <c r="H245" s="1">
        <v>280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>
      <c r="A246" s="2" t="s">
        <v>249</v>
      </c>
      <c r="B246" s="1">
        <v>276</v>
      </c>
      <c r="C246" s="1">
        <v>0</v>
      </c>
      <c r="D246" s="1">
        <v>0</v>
      </c>
      <c r="E246" s="1">
        <v>0</v>
      </c>
      <c r="F246" s="1">
        <v>-36</v>
      </c>
      <c r="G246" s="1">
        <v>0</v>
      </c>
      <c r="H246" s="1">
        <v>240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>
      <c r="A247" s="2" t="s">
        <v>250</v>
      </c>
      <c r="B247" s="1">
        <v>1488</v>
      </c>
      <c r="C247" s="1">
        <v>0</v>
      </c>
      <c r="D247" s="1">
        <v>0</v>
      </c>
      <c r="E247" s="1">
        <v>0</v>
      </c>
      <c r="F247" s="1">
        <v>-148</v>
      </c>
      <c r="G247" s="1">
        <v>0</v>
      </c>
      <c r="H247" s="1">
        <v>1340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>
      <c r="A248" s="2" t="s">
        <v>251</v>
      </c>
      <c r="B248" s="1">
        <v>423</v>
      </c>
      <c r="C248" s="1">
        <v>0</v>
      </c>
      <c r="D248" s="1">
        <v>0</v>
      </c>
      <c r="E248" s="1">
        <v>0</v>
      </c>
      <c r="F248" s="1">
        <v>-63</v>
      </c>
      <c r="G248" s="1">
        <v>0</v>
      </c>
      <c r="H248" s="1">
        <v>360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>
      <c r="A249" s="2" t="s">
        <v>252</v>
      </c>
      <c r="B249" s="1">
        <v>402</v>
      </c>
      <c r="C249" s="1">
        <v>0</v>
      </c>
      <c r="D249" s="1">
        <v>0</v>
      </c>
      <c r="E249" s="1">
        <v>0</v>
      </c>
      <c r="F249" s="1">
        <v>-54</v>
      </c>
      <c r="G249" s="1">
        <v>0</v>
      </c>
      <c r="H249" s="1">
        <v>348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>
      <c r="A250" s="2" t="s">
        <v>253</v>
      </c>
      <c r="B250" s="1">
        <v>3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3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>
      <c r="A251" s="2" t="s">
        <v>254</v>
      </c>
      <c r="B251" s="1">
        <v>6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6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>
      <c r="A252" s="2" t="s">
        <v>255</v>
      </c>
      <c r="B252" s="1">
        <v>-54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-54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>
      <c r="A253" s="2" t="s">
        <v>256</v>
      </c>
      <c r="B253" s="1">
        <v>968</v>
      </c>
      <c r="C253" s="1">
        <v>0</v>
      </c>
      <c r="D253" s="1">
        <v>0</v>
      </c>
      <c r="E253" s="1">
        <v>0</v>
      </c>
      <c r="F253" s="1">
        <v>-80</v>
      </c>
      <c r="G253" s="1">
        <v>0</v>
      </c>
      <c r="H253" s="1">
        <v>888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>
      <c r="A254" s="2" t="s">
        <v>257</v>
      </c>
      <c r="B254" s="1">
        <v>1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1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>
      <c r="A255" s="2" t="s">
        <v>258</v>
      </c>
      <c r="B255" s="1">
        <v>16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16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>
      <c r="A256" s="2" t="s">
        <v>259</v>
      </c>
      <c r="B256" s="1">
        <v>64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64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>
      <c r="A257" s="2" t="s">
        <v>260</v>
      </c>
      <c r="B257" s="1">
        <v>40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40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>
      <c r="A258" s="2" t="s">
        <v>261</v>
      </c>
      <c r="B258" s="1">
        <v>22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22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>
      <c r="A259" s="2" t="s">
        <v>262</v>
      </c>
      <c r="B259" s="1">
        <v>142</v>
      </c>
      <c r="C259" s="1">
        <v>0</v>
      </c>
      <c r="D259" s="1">
        <v>0</v>
      </c>
      <c r="E259" s="1">
        <v>0</v>
      </c>
      <c r="F259" s="1">
        <v>-6</v>
      </c>
      <c r="G259" s="1">
        <v>0</v>
      </c>
      <c r="H259" s="1">
        <v>136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>
      <c r="A260" s="2" t="s">
        <v>263</v>
      </c>
      <c r="B260" s="1">
        <v>123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123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>
      <c r="A261" s="2" t="s">
        <v>264</v>
      </c>
      <c r="B261" s="1">
        <v>1</v>
      </c>
      <c r="C261" s="1">
        <v>10</v>
      </c>
      <c r="D261" s="1">
        <v>0</v>
      </c>
      <c r="E261" s="1">
        <v>0</v>
      </c>
      <c r="F261" s="1">
        <v>0</v>
      </c>
      <c r="G261" s="1">
        <v>0</v>
      </c>
      <c r="H261" s="1">
        <v>11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>
      <c r="A262" s="2" t="s">
        <v>265</v>
      </c>
      <c r="B262" s="1">
        <v>323</v>
      </c>
      <c r="C262" s="1">
        <v>0</v>
      </c>
      <c r="D262" s="1">
        <v>0</v>
      </c>
      <c r="E262" s="1">
        <v>0</v>
      </c>
      <c r="F262" s="1">
        <v>-61</v>
      </c>
      <c r="G262" s="1">
        <v>0</v>
      </c>
      <c r="H262" s="1">
        <v>262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>
      <c r="A263" s="2" t="s">
        <v>266</v>
      </c>
      <c r="B263" s="1">
        <v>63</v>
      </c>
      <c r="C263" s="1">
        <v>0</v>
      </c>
      <c r="D263" s="1">
        <v>0</v>
      </c>
      <c r="E263" s="1">
        <v>0</v>
      </c>
      <c r="F263" s="1">
        <v>-9</v>
      </c>
      <c r="G263" s="1">
        <v>0</v>
      </c>
      <c r="H263" s="1">
        <v>54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>
      <c r="A264" s="2" t="s">
        <v>267</v>
      </c>
      <c r="B264" s="1">
        <v>10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10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>
      <c r="A265" s="2" t="s">
        <v>268</v>
      </c>
      <c r="B265" s="1">
        <v>-17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-17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>
      <c r="A266" s="2" t="s">
        <v>269</v>
      </c>
      <c r="B266" s="1">
        <v>39</v>
      </c>
      <c r="C266" s="1">
        <v>0</v>
      </c>
      <c r="D266" s="1">
        <v>0</v>
      </c>
      <c r="E266" s="1">
        <v>0</v>
      </c>
      <c r="F266" s="1">
        <v>-1</v>
      </c>
      <c r="G266" s="1">
        <v>0</v>
      </c>
      <c r="H266" s="1">
        <v>38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>
      <c r="A267" s="2" t="s">
        <v>270</v>
      </c>
      <c r="B267" s="1">
        <v>61</v>
      </c>
      <c r="C267" s="1">
        <v>0</v>
      </c>
      <c r="D267" s="1">
        <v>0</v>
      </c>
      <c r="E267" s="1">
        <v>0</v>
      </c>
      <c r="F267" s="1">
        <v>-5</v>
      </c>
      <c r="G267" s="1">
        <v>0</v>
      </c>
      <c r="H267" s="1">
        <v>56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>
      <c r="A268" s="2" t="s">
        <v>271</v>
      </c>
      <c r="B268" s="1">
        <v>7</v>
      </c>
      <c r="C268" s="1">
        <v>120</v>
      </c>
      <c r="D268" s="1">
        <v>0</v>
      </c>
      <c r="E268" s="1">
        <v>0</v>
      </c>
      <c r="F268" s="1">
        <v>-36</v>
      </c>
      <c r="G268" s="1">
        <v>0</v>
      </c>
      <c r="H268" s="1">
        <v>91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>
      <c r="A269" s="2" t="s">
        <v>272</v>
      </c>
      <c r="B269" s="1">
        <v>372</v>
      </c>
      <c r="C269" s="1">
        <v>66</v>
      </c>
      <c r="D269" s="1">
        <v>0</v>
      </c>
      <c r="E269" s="1">
        <v>0</v>
      </c>
      <c r="F269" s="1">
        <v>-112</v>
      </c>
      <c r="G269" s="1">
        <v>0</v>
      </c>
      <c r="H269" s="1">
        <v>326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>
      <c r="A270" s="2" t="s">
        <v>273</v>
      </c>
      <c r="B270" s="1">
        <v>5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5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>
      <c r="A271" s="2" t="s">
        <v>274</v>
      </c>
      <c r="B271" s="1">
        <v>28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28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>
      <c r="A272" s="2" t="s">
        <v>275</v>
      </c>
      <c r="B272" s="1">
        <v>539</v>
      </c>
      <c r="C272" s="1">
        <v>0</v>
      </c>
      <c r="D272" s="1">
        <v>0</v>
      </c>
      <c r="E272" s="1">
        <v>0</v>
      </c>
      <c r="F272" s="1">
        <v>-209</v>
      </c>
      <c r="G272" s="1">
        <v>0</v>
      </c>
      <c r="H272" s="1">
        <v>330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>
      <c r="A273" s="2" t="s">
        <v>276</v>
      </c>
      <c r="B273" s="1">
        <v>17</v>
      </c>
      <c r="C273" s="1">
        <v>0</v>
      </c>
      <c r="D273" s="1">
        <v>0</v>
      </c>
      <c r="E273" s="1">
        <v>0</v>
      </c>
      <c r="F273" s="1">
        <v>-1</v>
      </c>
      <c r="G273" s="1">
        <v>0</v>
      </c>
      <c r="H273" s="1">
        <v>16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>
      <c r="A274" s="2" t="s">
        <v>277</v>
      </c>
      <c r="B274" s="1">
        <v>8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8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>
      <c r="A275" s="2" t="s">
        <v>278</v>
      </c>
      <c r="B275" s="1">
        <v>22</v>
      </c>
      <c r="C275" s="1">
        <v>0</v>
      </c>
      <c r="D275" s="1">
        <v>0</v>
      </c>
      <c r="E275" s="1">
        <v>0</v>
      </c>
      <c r="F275" s="1">
        <v>-1</v>
      </c>
      <c r="G275" s="1">
        <v>0</v>
      </c>
      <c r="H275" s="1">
        <v>21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>
      <c r="A276" s="2" t="s">
        <v>279</v>
      </c>
      <c r="B276" s="1">
        <v>11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11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>
      <c r="A277" s="2" t="s">
        <v>280</v>
      </c>
      <c r="B277" s="1">
        <v>7</v>
      </c>
      <c r="C277" s="1">
        <v>0</v>
      </c>
      <c r="D277" s="1">
        <v>0</v>
      </c>
      <c r="E277" s="1">
        <v>0</v>
      </c>
      <c r="F277" s="1">
        <v>-6</v>
      </c>
      <c r="G277" s="1">
        <v>0</v>
      </c>
      <c r="H277" s="1">
        <v>1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>
      <c r="A278" s="2" t="s">
        <v>281</v>
      </c>
      <c r="B278" s="1">
        <v>7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7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>
      <c r="A279" s="2" t="s">
        <v>282</v>
      </c>
      <c r="B279" s="1">
        <v>15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15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>
      <c r="A280" s="2" t="s">
        <v>283</v>
      </c>
      <c r="B280" s="1">
        <v>79</v>
      </c>
      <c r="C280" s="1">
        <v>0</v>
      </c>
      <c r="D280" s="1">
        <v>0</v>
      </c>
      <c r="E280" s="1">
        <v>0</v>
      </c>
      <c r="F280" s="1">
        <v>-2</v>
      </c>
      <c r="G280" s="1">
        <v>0</v>
      </c>
      <c r="H280" s="1">
        <v>77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>
      <c r="A281" s="2" t="s">
        <v>284</v>
      </c>
      <c r="B281" s="1">
        <v>35</v>
      </c>
      <c r="C281" s="1">
        <v>0</v>
      </c>
      <c r="D281" s="1">
        <v>0</v>
      </c>
      <c r="E281" s="1">
        <v>0</v>
      </c>
      <c r="F281" s="1">
        <v>-11</v>
      </c>
      <c r="G281" s="1">
        <v>0</v>
      </c>
      <c r="H281" s="1">
        <v>24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>
      <c r="A282" s="2" t="s">
        <v>286</v>
      </c>
      <c r="B282" s="1">
        <v>77</v>
      </c>
      <c r="C282" s="1">
        <v>0</v>
      </c>
      <c r="D282" s="1">
        <v>0</v>
      </c>
      <c r="E282" s="1">
        <v>0</v>
      </c>
      <c r="F282" s="1">
        <v>-4</v>
      </c>
      <c r="G282" s="1">
        <v>0</v>
      </c>
      <c r="H282" s="1">
        <v>73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>
      <c r="A283" s="2" t="s">
        <v>287</v>
      </c>
      <c r="B283" s="1">
        <v>46</v>
      </c>
      <c r="C283" s="1">
        <v>0</v>
      </c>
      <c r="D283" s="1">
        <v>0</v>
      </c>
      <c r="E283" s="1">
        <v>0</v>
      </c>
      <c r="F283" s="1">
        <v>-2</v>
      </c>
      <c r="G283" s="1">
        <v>0</v>
      </c>
      <c r="H283" s="1">
        <v>44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>
      <c r="A284" s="2" t="s">
        <v>288</v>
      </c>
      <c r="B284" s="1">
        <v>6</v>
      </c>
      <c r="C284" s="1">
        <v>0</v>
      </c>
      <c r="D284" s="1">
        <v>0</v>
      </c>
      <c r="E284" s="1">
        <v>0</v>
      </c>
      <c r="F284" s="1">
        <v>-11</v>
      </c>
      <c r="G284" s="1">
        <v>0</v>
      </c>
      <c r="H284" s="1">
        <v>-5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>
      <c r="A285" s="2" t="s">
        <v>290</v>
      </c>
      <c r="B285" s="1">
        <v>9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9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>
      <c r="A286" s="2" t="s">
        <v>291</v>
      </c>
      <c r="B286" s="1">
        <v>62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62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>
      <c r="A287" s="2" t="s">
        <v>292</v>
      </c>
      <c r="B287" s="1">
        <v>197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197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>
      <c r="A288" s="2" t="s">
        <v>294</v>
      </c>
      <c r="B288" s="1">
        <v>55</v>
      </c>
      <c r="C288" s="1">
        <v>0</v>
      </c>
      <c r="D288" s="1">
        <v>0</v>
      </c>
      <c r="E288" s="1">
        <v>0</v>
      </c>
      <c r="F288" s="1">
        <v>-2</v>
      </c>
      <c r="G288" s="1">
        <v>0</v>
      </c>
      <c r="H288" s="1">
        <v>53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>
      <c r="A289" s="2" t="s">
        <v>295</v>
      </c>
      <c r="B289" s="1">
        <v>64</v>
      </c>
      <c r="C289" s="1">
        <v>0</v>
      </c>
      <c r="D289" s="1">
        <v>0</v>
      </c>
      <c r="E289" s="1">
        <v>0</v>
      </c>
      <c r="F289" s="1">
        <v>-1</v>
      </c>
      <c r="G289" s="1">
        <v>0</v>
      </c>
      <c r="H289" s="1">
        <v>63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>
      <c r="A290" s="2" t="s">
        <v>296</v>
      </c>
      <c r="B290" s="1">
        <v>227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227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>
      <c r="A291" s="2" t="s">
        <v>297</v>
      </c>
      <c r="B291" s="1">
        <v>15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15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>
      <c r="A292" s="2" t="s">
        <v>298</v>
      </c>
      <c r="B292" s="1">
        <v>4</v>
      </c>
      <c r="C292" s="1">
        <v>0</v>
      </c>
      <c r="D292" s="1">
        <v>0</v>
      </c>
      <c r="E292" s="1">
        <v>0</v>
      </c>
      <c r="F292" s="1">
        <v>-2</v>
      </c>
      <c r="G292" s="1">
        <v>0</v>
      </c>
      <c r="H292" s="1">
        <v>2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>
      <c r="A293" s="2" t="s">
        <v>299</v>
      </c>
      <c r="B293" s="1">
        <v>3</v>
      </c>
      <c r="C293" s="1">
        <v>0</v>
      </c>
      <c r="D293" s="1">
        <v>0</v>
      </c>
      <c r="E293" s="1">
        <v>0</v>
      </c>
      <c r="F293" s="1">
        <v>-2</v>
      </c>
      <c r="G293" s="1">
        <v>0</v>
      </c>
      <c r="H293" s="1">
        <v>1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>
      <c r="A294" s="2" t="s">
        <v>300</v>
      </c>
      <c r="B294" s="1">
        <v>3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3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>
      <c r="A295" s="2" t="s">
        <v>301</v>
      </c>
      <c r="B295" s="1">
        <v>14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14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>
      <c r="A296" s="2" t="s">
        <v>302</v>
      </c>
      <c r="B296" s="1">
        <v>19</v>
      </c>
      <c r="C296" s="1">
        <v>0</v>
      </c>
      <c r="D296" s="1">
        <v>0</v>
      </c>
      <c r="E296" s="1">
        <v>0</v>
      </c>
      <c r="F296" s="1">
        <v>-5</v>
      </c>
      <c r="G296" s="1">
        <v>0</v>
      </c>
      <c r="H296" s="1">
        <v>14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>
      <c r="A297" s="2" t="s">
        <v>303</v>
      </c>
      <c r="B297" s="1">
        <v>25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25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>
      <c r="A298" s="2" t="s">
        <v>304</v>
      </c>
      <c r="B298" s="1">
        <v>7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7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>
      <c r="A299" s="2" t="s">
        <v>305</v>
      </c>
      <c r="B299" s="1">
        <v>9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9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>
      <c r="A300" s="2" t="s">
        <v>306</v>
      </c>
      <c r="B300" s="1">
        <v>5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5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>
      <c r="A301" s="2" t="s">
        <v>307</v>
      </c>
      <c r="B301" s="1">
        <v>288</v>
      </c>
      <c r="C301" s="1">
        <v>0</v>
      </c>
      <c r="D301" s="1">
        <v>0</v>
      </c>
      <c r="E301" s="1">
        <v>0</v>
      </c>
      <c r="F301" s="1">
        <v>-101</v>
      </c>
      <c r="G301" s="1">
        <v>0</v>
      </c>
      <c r="H301" s="1">
        <v>187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>
      <c r="A302" s="2" t="s">
        <v>308</v>
      </c>
      <c r="B302" s="1">
        <v>8</v>
      </c>
      <c r="C302" s="1">
        <v>0</v>
      </c>
      <c r="D302" s="1">
        <v>0</v>
      </c>
      <c r="E302" s="1">
        <v>0</v>
      </c>
      <c r="F302" s="1">
        <v>-1</v>
      </c>
      <c r="G302" s="1">
        <v>0</v>
      </c>
      <c r="H302" s="1">
        <v>7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>
      <c r="A303" s="2" t="s">
        <v>309</v>
      </c>
      <c r="B303" s="1">
        <v>1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1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>
      <c r="A304" s="2" t="s">
        <v>310</v>
      </c>
      <c r="B304" s="1">
        <v>57</v>
      </c>
      <c r="C304" s="1">
        <v>0</v>
      </c>
      <c r="D304" s="1">
        <v>0</v>
      </c>
      <c r="E304" s="1">
        <v>0</v>
      </c>
      <c r="F304" s="1">
        <v>-7</v>
      </c>
      <c r="G304" s="1">
        <v>0</v>
      </c>
      <c r="H304" s="1">
        <v>50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>
      <c r="A305" s="2" t="s">
        <v>311</v>
      </c>
      <c r="B305" s="1">
        <v>30</v>
      </c>
      <c r="C305" s="1">
        <v>0</v>
      </c>
      <c r="D305" s="1">
        <v>0</v>
      </c>
      <c r="E305" s="1">
        <v>0</v>
      </c>
      <c r="F305" s="1">
        <v>-9</v>
      </c>
      <c r="G305" s="1">
        <v>0</v>
      </c>
      <c r="H305" s="1">
        <v>21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>
      <c r="A306" s="2" t="s">
        <v>312</v>
      </c>
      <c r="B306" s="1">
        <v>22</v>
      </c>
      <c r="C306" s="1">
        <v>0</v>
      </c>
      <c r="D306" s="1">
        <v>0</v>
      </c>
      <c r="E306" s="1">
        <v>0</v>
      </c>
      <c r="F306" s="1">
        <v>-12</v>
      </c>
      <c r="G306" s="1">
        <v>0</v>
      </c>
      <c r="H306" s="1">
        <v>10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>
      <c r="A307" s="2" t="s">
        <v>313</v>
      </c>
      <c r="B307" s="1">
        <v>24</v>
      </c>
      <c r="C307" s="1">
        <v>0</v>
      </c>
      <c r="D307" s="1">
        <v>0</v>
      </c>
      <c r="E307" s="1">
        <v>0</v>
      </c>
      <c r="F307" s="1">
        <v>-11</v>
      </c>
      <c r="G307" s="1">
        <v>0</v>
      </c>
      <c r="H307" s="1">
        <v>13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>
      <c r="A308" s="2" t="s">
        <v>314</v>
      </c>
      <c r="B308" s="1">
        <v>12</v>
      </c>
      <c r="C308" s="1">
        <v>0</v>
      </c>
      <c r="D308" s="1">
        <v>0</v>
      </c>
      <c r="E308" s="1">
        <v>0</v>
      </c>
      <c r="F308" s="1">
        <v>-7</v>
      </c>
      <c r="G308" s="1">
        <v>0</v>
      </c>
      <c r="H308" s="1">
        <v>5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>
      <c r="A309" s="2" t="s">
        <v>315</v>
      </c>
      <c r="B309" s="1">
        <v>659</v>
      </c>
      <c r="C309" s="1">
        <v>0</v>
      </c>
      <c r="D309" s="1">
        <v>0</v>
      </c>
      <c r="E309" s="1">
        <v>0</v>
      </c>
      <c r="F309" s="1">
        <v>-45</v>
      </c>
      <c r="G309" s="1">
        <v>0</v>
      </c>
      <c r="H309" s="1">
        <v>614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>
      <c r="A310" s="2" t="s">
        <v>316</v>
      </c>
      <c r="B310" s="1">
        <v>523</v>
      </c>
      <c r="C310" s="1">
        <v>126</v>
      </c>
      <c r="D310" s="1">
        <v>0</v>
      </c>
      <c r="E310" s="1">
        <v>0</v>
      </c>
      <c r="F310" s="1">
        <v>-53</v>
      </c>
      <c r="G310" s="1">
        <v>0</v>
      </c>
      <c r="H310" s="1">
        <v>596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>
      <c r="A311" s="2" t="s">
        <v>317</v>
      </c>
      <c r="B311" s="1">
        <v>1749</v>
      </c>
      <c r="C311" s="1">
        <v>366</v>
      </c>
      <c r="D311" s="1">
        <v>0</v>
      </c>
      <c r="E311" s="1">
        <v>0</v>
      </c>
      <c r="F311" s="1">
        <v>-53</v>
      </c>
      <c r="G311" s="1">
        <v>0</v>
      </c>
      <c r="H311" s="1">
        <v>2062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>
      <c r="A312" s="2" t="s">
        <v>318</v>
      </c>
      <c r="B312" s="1">
        <v>0</v>
      </c>
      <c r="C312" s="1">
        <v>40</v>
      </c>
      <c r="D312" s="1">
        <v>0</v>
      </c>
      <c r="E312" s="1">
        <v>0</v>
      </c>
      <c r="F312" s="1">
        <v>-15</v>
      </c>
      <c r="G312" s="1">
        <v>0</v>
      </c>
      <c r="H312" s="1">
        <v>25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>
      <c r="A313" s="2" t="s">
        <v>319</v>
      </c>
      <c r="B313" s="1">
        <v>8</v>
      </c>
      <c r="C313" s="1">
        <v>0</v>
      </c>
      <c r="D313" s="1">
        <v>0</v>
      </c>
      <c r="E313" s="1">
        <v>0</v>
      </c>
      <c r="F313" s="1">
        <v>-10</v>
      </c>
      <c r="G313" s="1">
        <v>3</v>
      </c>
      <c r="H313" s="1">
        <v>1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>
      <c r="A314" s="2" t="s">
        <v>320</v>
      </c>
      <c r="B314" s="1">
        <v>241</v>
      </c>
      <c r="C314" s="1">
        <v>0</v>
      </c>
      <c r="D314" s="1">
        <v>0</v>
      </c>
      <c r="E314" s="1">
        <v>0</v>
      </c>
      <c r="F314" s="1">
        <v>-58</v>
      </c>
      <c r="G314" s="1">
        <v>0</v>
      </c>
      <c r="H314" s="1">
        <v>183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>
      <c r="A315" s="2" t="s">
        <v>321</v>
      </c>
      <c r="B315" s="1">
        <v>191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191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>
      <c r="A316" s="2" t="s">
        <v>322</v>
      </c>
      <c r="B316" s="1">
        <v>234</v>
      </c>
      <c r="C316" s="1">
        <v>200</v>
      </c>
      <c r="D316" s="1">
        <v>0</v>
      </c>
      <c r="E316" s="1">
        <v>0</v>
      </c>
      <c r="F316" s="1">
        <v>-144</v>
      </c>
      <c r="G316" s="1">
        <v>0</v>
      </c>
      <c r="H316" s="1">
        <v>290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>
      <c r="A317" s="2" t="s">
        <v>323</v>
      </c>
      <c r="B317" s="1">
        <v>238</v>
      </c>
      <c r="C317" s="1">
        <v>0</v>
      </c>
      <c r="D317" s="1">
        <v>0</v>
      </c>
      <c r="E317" s="1">
        <v>0</v>
      </c>
      <c r="F317" s="1">
        <v>-72</v>
      </c>
      <c r="G317" s="1">
        <v>0</v>
      </c>
      <c r="H317" s="1">
        <v>166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>
      <c r="A318" s="2" t="s">
        <v>324</v>
      </c>
      <c r="B318" s="1">
        <v>9</v>
      </c>
      <c r="C318" s="1">
        <v>0</v>
      </c>
      <c r="D318" s="1">
        <v>0</v>
      </c>
      <c r="E318" s="1">
        <v>0</v>
      </c>
      <c r="F318" s="1">
        <v>-1</v>
      </c>
      <c r="G318" s="1">
        <v>0</v>
      </c>
      <c r="H318" s="1">
        <v>8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>
      <c r="A319" s="2" t="s">
        <v>325</v>
      </c>
      <c r="B319" s="1">
        <v>1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1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>
      <c r="A320" s="2" t="s">
        <v>326</v>
      </c>
      <c r="B320" s="1">
        <v>415</v>
      </c>
      <c r="C320" s="1">
        <v>0</v>
      </c>
      <c r="D320" s="1">
        <v>0</v>
      </c>
      <c r="E320" s="1">
        <v>0</v>
      </c>
      <c r="F320" s="1">
        <v>-130</v>
      </c>
      <c r="G320" s="1">
        <v>0</v>
      </c>
      <c r="H320" s="1">
        <v>285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>
      <c r="A321" s="2" t="s">
        <v>327</v>
      </c>
      <c r="B321" s="1">
        <v>49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49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>
      <c r="A322" s="2" t="s">
        <v>328</v>
      </c>
      <c r="B322" s="1">
        <v>3</v>
      </c>
      <c r="C322" s="1">
        <v>0</v>
      </c>
      <c r="D322" s="1">
        <v>0</v>
      </c>
      <c r="E322" s="1">
        <v>0</v>
      </c>
      <c r="F322" s="1">
        <v>-2</v>
      </c>
      <c r="G322" s="1">
        <v>0</v>
      </c>
      <c r="H322" s="1">
        <v>1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>
      <c r="A323" s="2" t="s">
        <v>329</v>
      </c>
      <c r="B323" s="1">
        <v>15</v>
      </c>
      <c r="C323" s="1">
        <v>0</v>
      </c>
      <c r="D323" s="1">
        <v>0</v>
      </c>
      <c r="E323" s="1">
        <v>0</v>
      </c>
      <c r="F323" s="1">
        <v>-7</v>
      </c>
      <c r="G323" s="1">
        <v>0</v>
      </c>
      <c r="H323" s="1">
        <v>8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>
      <c r="A324" s="2" t="s">
        <v>330</v>
      </c>
      <c r="B324" s="1">
        <v>82</v>
      </c>
      <c r="C324" s="1">
        <v>0</v>
      </c>
      <c r="D324" s="1">
        <v>0</v>
      </c>
      <c r="E324" s="1">
        <v>0</v>
      </c>
      <c r="F324" s="1">
        <v>-6</v>
      </c>
      <c r="G324" s="1">
        <v>0</v>
      </c>
      <c r="H324" s="1">
        <v>76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>
      <c r="A325" s="2" t="s">
        <v>332</v>
      </c>
      <c r="B325" s="1">
        <v>-2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-2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>
      <c r="A326" s="2" t="s">
        <v>333</v>
      </c>
      <c r="B326" s="1">
        <v>170</v>
      </c>
      <c r="C326" s="1">
        <v>0</v>
      </c>
      <c r="D326" s="1">
        <v>0</v>
      </c>
      <c r="E326" s="1">
        <v>0</v>
      </c>
      <c r="F326" s="1">
        <v>-24</v>
      </c>
      <c r="G326" s="1">
        <v>0</v>
      </c>
      <c r="H326" s="1">
        <v>146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>
      <c r="A327" s="2" t="s">
        <v>335</v>
      </c>
      <c r="B327" s="1">
        <v>72</v>
      </c>
      <c r="C327" s="1">
        <v>0</v>
      </c>
      <c r="D327" s="1">
        <v>0</v>
      </c>
      <c r="E327" s="1">
        <v>0</v>
      </c>
      <c r="F327" s="1">
        <v>-3</v>
      </c>
      <c r="G327" s="1">
        <v>0</v>
      </c>
      <c r="H327" s="1">
        <v>69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>
      <c r="A328" s="2" t="s">
        <v>336</v>
      </c>
      <c r="B328" s="1">
        <v>6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6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>
      <c r="A329" s="2" t="s">
        <v>337</v>
      </c>
      <c r="B329" s="1">
        <v>100</v>
      </c>
      <c r="C329" s="1">
        <v>0</v>
      </c>
      <c r="D329" s="1">
        <v>0</v>
      </c>
      <c r="E329" s="1">
        <v>0</v>
      </c>
      <c r="F329" s="1">
        <v>-11</v>
      </c>
      <c r="G329" s="1">
        <v>0</v>
      </c>
      <c r="H329" s="1">
        <v>89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>
      <c r="A330" s="2" t="s">
        <v>338</v>
      </c>
      <c r="B330" s="1">
        <v>14</v>
      </c>
      <c r="C330" s="1">
        <v>0</v>
      </c>
      <c r="D330" s="1">
        <v>0</v>
      </c>
      <c r="E330" s="1">
        <v>0</v>
      </c>
      <c r="F330" s="1">
        <v>-1</v>
      </c>
      <c r="G330" s="1">
        <v>0</v>
      </c>
      <c r="H330" s="1">
        <v>13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>
      <c r="A331" s="2" t="s">
        <v>339</v>
      </c>
      <c r="B331" s="1">
        <v>40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40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>
      <c r="A332" s="2" t="s">
        <v>340</v>
      </c>
      <c r="B332" s="1">
        <v>30</v>
      </c>
      <c r="C332" s="1">
        <v>0</v>
      </c>
      <c r="D332" s="1">
        <v>0</v>
      </c>
      <c r="E332" s="1">
        <v>0</v>
      </c>
      <c r="F332" s="1">
        <v>-10</v>
      </c>
      <c r="G332" s="1">
        <v>0</v>
      </c>
      <c r="H332" s="1">
        <v>20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>
      <c r="A333" s="2" t="s">
        <v>341</v>
      </c>
      <c r="B333" s="1">
        <v>39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39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>
      <c r="A334" s="2" t="s">
        <v>342</v>
      </c>
      <c r="B334" s="1">
        <v>20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20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>
      <c r="A335" s="2" t="s">
        <v>343</v>
      </c>
      <c r="B335" s="1">
        <v>162</v>
      </c>
      <c r="C335" s="1">
        <v>0</v>
      </c>
      <c r="D335" s="1">
        <v>0</v>
      </c>
      <c r="E335" s="1">
        <v>0</v>
      </c>
      <c r="F335" s="1">
        <v>-50</v>
      </c>
      <c r="G335" s="1">
        <v>0</v>
      </c>
      <c r="H335" s="1">
        <v>112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>
      <c r="A336" s="2" t="s">
        <v>344</v>
      </c>
      <c r="B336" s="1">
        <v>5937</v>
      </c>
      <c r="C336" s="1">
        <v>0</v>
      </c>
      <c r="D336" s="1">
        <v>0</v>
      </c>
      <c r="E336" s="1">
        <v>0</v>
      </c>
      <c r="F336" s="1">
        <v>-831</v>
      </c>
      <c r="G336" s="1">
        <v>0</v>
      </c>
      <c r="H336" s="1">
        <v>5106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>
      <c r="A337" s="2" t="s">
        <v>345</v>
      </c>
      <c r="B337" s="1">
        <v>32</v>
      </c>
      <c r="C337" s="1">
        <v>0</v>
      </c>
      <c r="D337" s="1">
        <v>0</v>
      </c>
      <c r="E337" s="1">
        <v>-1</v>
      </c>
      <c r="F337" s="1">
        <v>-1</v>
      </c>
      <c r="G337" s="1">
        <v>0</v>
      </c>
      <c r="H337" s="1">
        <v>30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>
      <c r="A338" s="2" t="s">
        <v>346</v>
      </c>
      <c r="B338" s="1">
        <v>231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231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>
      <c r="A339" s="2" t="s">
        <v>347</v>
      </c>
      <c r="B339" s="1">
        <v>9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9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>
      <c r="A340" s="2" t="s">
        <v>348</v>
      </c>
      <c r="B340" s="1">
        <v>28</v>
      </c>
      <c r="C340" s="1">
        <v>0</v>
      </c>
      <c r="D340" s="1">
        <v>0</v>
      </c>
      <c r="E340" s="1">
        <v>0</v>
      </c>
      <c r="F340" s="1">
        <v>-7</v>
      </c>
      <c r="G340" s="1">
        <v>0</v>
      </c>
      <c r="H340" s="1">
        <v>21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>
      <c r="A341" s="2" t="s">
        <v>349</v>
      </c>
      <c r="B341" s="1">
        <v>3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3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>
      <c r="A342" s="2" t="s">
        <v>350</v>
      </c>
      <c r="B342" s="1">
        <v>12</v>
      </c>
      <c r="C342" s="1">
        <v>0</v>
      </c>
      <c r="D342" s="1">
        <v>0</v>
      </c>
      <c r="E342" s="1">
        <v>0</v>
      </c>
      <c r="F342" s="1">
        <v>-2</v>
      </c>
      <c r="G342" s="1">
        <v>0</v>
      </c>
      <c r="H342" s="1">
        <v>10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>
      <c r="A343" s="2" t="s">
        <v>351</v>
      </c>
      <c r="B343" s="1">
        <v>39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39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>
      <c r="A344" s="2" t="s">
        <v>352</v>
      </c>
      <c r="B344" s="1">
        <v>9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9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>
      <c r="A345" s="2" t="s">
        <v>353</v>
      </c>
      <c r="B345" s="1">
        <v>9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9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>
      <c r="A346" s="2" t="s">
        <v>354</v>
      </c>
      <c r="B346" s="1">
        <v>5</v>
      </c>
      <c r="C346" s="1">
        <v>0</v>
      </c>
      <c r="D346" s="1">
        <v>0</v>
      </c>
      <c r="E346" s="1">
        <v>0</v>
      </c>
      <c r="F346" s="1">
        <v>-1</v>
      </c>
      <c r="G346" s="1">
        <v>0</v>
      </c>
      <c r="H346" s="1">
        <v>4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>
      <c r="A347" s="2" t="s">
        <v>355</v>
      </c>
      <c r="B347" s="1">
        <v>6</v>
      </c>
      <c r="C347" s="1">
        <v>0</v>
      </c>
      <c r="D347" s="1">
        <v>0</v>
      </c>
      <c r="E347" s="1">
        <v>0</v>
      </c>
      <c r="F347" s="1">
        <v>-1</v>
      </c>
      <c r="G347" s="1">
        <v>0</v>
      </c>
      <c r="H347" s="1">
        <v>5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>
      <c r="A348" s="2" t="s">
        <v>356</v>
      </c>
      <c r="B348" s="1">
        <v>8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8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>
      <c r="A349" s="2" t="s">
        <v>357</v>
      </c>
      <c r="B349" s="1">
        <v>344</v>
      </c>
      <c r="C349" s="1">
        <v>0</v>
      </c>
      <c r="D349" s="1">
        <v>0</v>
      </c>
      <c r="E349" s="1">
        <v>0</v>
      </c>
      <c r="F349" s="1">
        <v>-6</v>
      </c>
      <c r="G349" s="1">
        <v>0</v>
      </c>
      <c r="H349" s="1">
        <v>338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>
      <c r="A350" s="2" t="s">
        <v>358</v>
      </c>
      <c r="B350" s="1">
        <v>114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114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>
      <c r="A351" s="2" t="s">
        <v>359</v>
      </c>
      <c r="B351" s="1">
        <v>1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1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>
      <c r="A352" s="2" t="s">
        <v>360</v>
      </c>
      <c r="B352" s="1">
        <v>14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14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>
      <c r="A353" s="2" t="s">
        <v>362</v>
      </c>
      <c r="B353" s="1">
        <v>101</v>
      </c>
      <c r="C353" s="1">
        <v>0</v>
      </c>
      <c r="D353" s="1">
        <v>0</v>
      </c>
      <c r="E353" s="1">
        <v>0</v>
      </c>
      <c r="F353" s="1">
        <v>-24</v>
      </c>
      <c r="G353" s="1">
        <v>0</v>
      </c>
      <c r="H353" s="1">
        <v>77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>
      <c r="A354" s="2" t="s">
        <v>363</v>
      </c>
      <c r="B354" s="1">
        <v>-1000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-1000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>
      <c r="A355" s="2" t="s">
        <v>364</v>
      </c>
      <c r="B355" s="1">
        <v>43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43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>
      <c r="A356" s="2" t="s">
        <v>365</v>
      </c>
      <c r="B356" s="1">
        <v>27</v>
      </c>
      <c r="C356" s="1">
        <v>43</v>
      </c>
      <c r="D356" s="1">
        <v>0</v>
      </c>
      <c r="E356" s="1">
        <v>0</v>
      </c>
      <c r="F356" s="1">
        <v>-20</v>
      </c>
      <c r="G356" s="1">
        <v>0</v>
      </c>
      <c r="H356" s="1">
        <v>50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>
      <c r="A357" s="2" t="s">
        <v>366</v>
      </c>
      <c r="B357" s="1">
        <v>3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3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>
      <c r="A358" s="2" t="s">
        <v>367</v>
      </c>
      <c r="B358" s="1">
        <v>1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1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>
      <c r="A359" s="2" t="s">
        <v>368</v>
      </c>
      <c r="B359" s="1">
        <v>1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1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>
      <c r="A360" s="2" t="s">
        <v>369</v>
      </c>
      <c r="B360" s="1">
        <v>46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46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>
      <c r="A361" s="2" t="s">
        <v>370</v>
      </c>
      <c r="B361" s="1">
        <v>308</v>
      </c>
      <c r="C361" s="1">
        <v>0</v>
      </c>
      <c r="D361" s="1">
        <v>0</v>
      </c>
      <c r="E361" s="1">
        <v>0</v>
      </c>
      <c r="F361" s="1">
        <v>-30</v>
      </c>
      <c r="G361" s="1">
        <v>0</v>
      </c>
      <c r="H361" s="1">
        <v>278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>
      <c r="A362" s="2" t="s">
        <v>371</v>
      </c>
      <c r="B362" s="1">
        <v>5</v>
      </c>
      <c r="C362" s="1">
        <v>0</v>
      </c>
      <c r="D362" s="1">
        <v>0</v>
      </c>
      <c r="E362" s="1">
        <v>0</v>
      </c>
      <c r="F362" s="1">
        <v>-1</v>
      </c>
      <c r="G362" s="1">
        <v>0</v>
      </c>
      <c r="H362" s="1">
        <v>4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>
      <c r="A363" s="2" t="s">
        <v>372</v>
      </c>
      <c r="B363" s="1">
        <v>71</v>
      </c>
      <c r="C363" s="1">
        <v>0</v>
      </c>
      <c r="D363" s="1">
        <v>0</v>
      </c>
      <c r="E363" s="1">
        <v>0</v>
      </c>
      <c r="F363" s="1">
        <v>-6</v>
      </c>
      <c r="G363" s="1">
        <v>0</v>
      </c>
      <c r="H363" s="1">
        <v>65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>
      <c r="A364" s="2" t="s">
        <v>373</v>
      </c>
      <c r="B364" s="1">
        <v>245</v>
      </c>
      <c r="C364" s="1">
        <v>0</v>
      </c>
      <c r="D364" s="1">
        <v>0</v>
      </c>
      <c r="E364" s="1">
        <v>0</v>
      </c>
      <c r="F364" s="1">
        <v>-3</v>
      </c>
      <c r="G364" s="1">
        <v>0</v>
      </c>
      <c r="H364" s="1">
        <v>242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>
      <c r="A365" s="2" t="s">
        <v>374</v>
      </c>
      <c r="B365" s="1">
        <v>224</v>
      </c>
      <c r="C365" s="1">
        <v>0</v>
      </c>
      <c r="D365" s="1">
        <v>0</v>
      </c>
      <c r="E365" s="1">
        <v>0</v>
      </c>
      <c r="F365" s="1">
        <v>-12</v>
      </c>
      <c r="G365" s="1">
        <v>0</v>
      </c>
      <c r="H365" s="1">
        <v>212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>
      <c r="A366" s="2" t="s">
        <v>375</v>
      </c>
      <c r="B366" s="1">
        <v>382</v>
      </c>
      <c r="C366" s="1">
        <v>0</v>
      </c>
      <c r="D366" s="1">
        <v>0</v>
      </c>
      <c r="E366" s="1">
        <v>0</v>
      </c>
      <c r="F366" s="1">
        <v>-8</v>
      </c>
      <c r="G366" s="1">
        <v>0</v>
      </c>
      <c r="H366" s="1">
        <v>374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>
      <c r="A367" s="2" t="s">
        <v>376</v>
      </c>
      <c r="B367" s="1">
        <v>37</v>
      </c>
      <c r="C367" s="1">
        <v>0</v>
      </c>
      <c r="D367" s="1">
        <v>0</v>
      </c>
      <c r="E367" s="1">
        <v>0</v>
      </c>
      <c r="F367" s="1">
        <v>-12</v>
      </c>
      <c r="G367" s="1">
        <v>0</v>
      </c>
      <c r="H367" s="1">
        <v>25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>
      <c r="A368" s="2" t="s">
        <v>377</v>
      </c>
      <c r="B368" s="1">
        <v>79</v>
      </c>
      <c r="C368" s="1">
        <v>0</v>
      </c>
      <c r="D368" s="1">
        <v>0</v>
      </c>
      <c r="E368" s="1">
        <v>0</v>
      </c>
      <c r="F368" s="1">
        <v>-67</v>
      </c>
      <c r="G368" s="1">
        <v>0</v>
      </c>
      <c r="H368" s="1">
        <v>12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>
      <c r="A369" s="2" t="s">
        <v>378</v>
      </c>
      <c r="B369" s="1">
        <v>59</v>
      </c>
      <c r="C369" s="1">
        <v>0</v>
      </c>
      <c r="D369" s="1">
        <v>0</v>
      </c>
      <c r="E369" s="1">
        <v>0</v>
      </c>
      <c r="F369" s="1">
        <v>-35</v>
      </c>
      <c r="G369" s="1">
        <v>0</v>
      </c>
      <c r="H369" s="1">
        <v>24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>
      <c r="A370" s="2" t="s">
        <v>379</v>
      </c>
      <c r="B370" s="1">
        <v>47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47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>
      <c r="A371" s="2" t="s">
        <v>380</v>
      </c>
      <c r="B371" s="1">
        <v>280</v>
      </c>
      <c r="C371" s="1">
        <v>0</v>
      </c>
      <c r="D371" s="1">
        <v>0</v>
      </c>
      <c r="E371" s="1">
        <v>0</v>
      </c>
      <c r="F371" s="1">
        <v>-2</v>
      </c>
      <c r="G371" s="1">
        <v>0</v>
      </c>
      <c r="H371" s="1">
        <v>278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>
      <c r="A372" s="2" t="s">
        <v>381</v>
      </c>
      <c r="B372" s="1">
        <v>1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1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>
      <c r="A373" s="2" t="s">
        <v>382</v>
      </c>
      <c r="B373" s="1">
        <v>7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7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>
      <c r="A374" s="2" t="s">
        <v>383</v>
      </c>
      <c r="B374" s="1">
        <v>26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26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>
      <c r="A375" s="2" t="s">
        <v>384</v>
      </c>
      <c r="B375" s="1">
        <v>24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24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>
      <c r="A376" s="2" t="s">
        <v>385</v>
      </c>
      <c r="B376" s="1">
        <v>22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22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>
      <c r="A377" s="2" t="s">
        <v>386</v>
      </c>
      <c r="B377" s="1">
        <v>13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13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>
      <c r="A378" s="2" t="s">
        <v>387</v>
      </c>
      <c r="B378" s="1">
        <v>16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16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>
      <c r="A379" s="2" t="s">
        <v>388</v>
      </c>
      <c r="B379" s="1">
        <v>8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8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>
      <c r="A380" s="2" t="s">
        <v>389</v>
      </c>
      <c r="B380" s="1">
        <v>33</v>
      </c>
      <c r="C380" s="1">
        <v>0</v>
      </c>
      <c r="D380" s="1">
        <v>0</v>
      </c>
      <c r="E380" s="1">
        <v>0</v>
      </c>
      <c r="F380" s="1">
        <v>-2</v>
      </c>
      <c r="G380" s="1">
        <v>0</v>
      </c>
      <c r="H380" s="1">
        <v>31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>
      <c r="A381" s="2" t="s">
        <v>390</v>
      </c>
      <c r="B381" s="1">
        <v>42</v>
      </c>
      <c r="C381" s="1">
        <v>0</v>
      </c>
      <c r="D381" s="1">
        <v>0</v>
      </c>
      <c r="E381" s="1">
        <v>0</v>
      </c>
      <c r="F381" s="1">
        <v>-2</v>
      </c>
      <c r="G381" s="1">
        <v>0</v>
      </c>
      <c r="H381" s="1">
        <v>40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>
      <c r="A382" s="2" t="s">
        <v>391</v>
      </c>
      <c r="B382" s="1">
        <v>15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15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>
      <c r="A383" s="2" t="s">
        <v>392</v>
      </c>
      <c r="B383" s="1">
        <v>30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30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>
      <c r="A384" s="2" t="s">
        <v>393</v>
      </c>
      <c r="B384" s="1">
        <v>6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6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>
      <c r="A385" s="2" t="s">
        <v>394</v>
      </c>
      <c r="B385" s="1">
        <v>2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2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>
      <c r="A386" s="2" t="s">
        <v>395</v>
      </c>
      <c r="B386" s="1">
        <v>381</v>
      </c>
      <c r="C386" s="1">
        <v>0</v>
      </c>
      <c r="D386" s="1">
        <v>0</v>
      </c>
      <c r="E386" s="1">
        <v>0</v>
      </c>
      <c r="F386" s="1">
        <v>-70</v>
      </c>
      <c r="G386" s="1">
        <v>0</v>
      </c>
      <c r="H386" s="1">
        <v>311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>
      <c r="A387" s="2" t="s">
        <v>396</v>
      </c>
      <c r="B387" s="1">
        <v>448</v>
      </c>
      <c r="C387" s="1">
        <v>0</v>
      </c>
      <c r="D387" s="1">
        <v>0</v>
      </c>
      <c r="E387" s="1">
        <v>0</v>
      </c>
      <c r="F387" s="1">
        <v>-18</v>
      </c>
      <c r="G387" s="1">
        <v>0</v>
      </c>
      <c r="H387" s="1">
        <v>430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>
      <c r="A388" s="2" t="s">
        <v>397</v>
      </c>
      <c r="B388" s="1">
        <v>511</v>
      </c>
      <c r="C388" s="1">
        <v>0</v>
      </c>
      <c r="D388" s="1">
        <v>0</v>
      </c>
      <c r="E388" s="1">
        <v>0</v>
      </c>
      <c r="F388" s="1">
        <v>-18</v>
      </c>
      <c r="G388" s="1">
        <v>0</v>
      </c>
      <c r="H388" s="1">
        <v>493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>
      <c r="A389" s="2" t="s">
        <v>398</v>
      </c>
      <c r="B389" s="1">
        <v>6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6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>
      <c r="A390" s="2" t="s">
        <v>399</v>
      </c>
      <c r="B390" s="1">
        <v>6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6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>
      <c r="A391" s="2" t="s">
        <v>400</v>
      </c>
      <c r="B391" s="1">
        <v>16</v>
      </c>
      <c r="C391" s="1">
        <v>0</v>
      </c>
      <c r="D391" s="1">
        <v>0</v>
      </c>
      <c r="E391" s="1">
        <v>0</v>
      </c>
      <c r="F391" s="1">
        <v>-1</v>
      </c>
      <c r="G391" s="1">
        <v>0</v>
      </c>
      <c r="H391" s="1">
        <v>15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>
      <c r="A392" s="2" t="s">
        <v>401</v>
      </c>
      <c r="B392" s="1">
        <v>24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24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>
      <c r="A393" s="2" t="s">
        <v>402</v>
      </c>
      <c r="B393" s="1">
        <v>14</v>
      </c>
      <c r="C393" s="1">
        <v>0</v>
      </c>
      <c r="D393" s="1">
        <v>0</v>
      </c>
      <c r="E393" s="1">
        <v>0</v>
      </c>
      <c r="F393" s="1">
        <v>-1</v>
      </c>
      <c r="G393" s="1">
        <v>0</v>
      </c>
      <c r="H393" s="1">
        <v>13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>
      <c r="A394" s="2" t="s">
        <v>403</v>
      </c>
      <c r="B394" s="1">
        <v>6</v>
      </c>
      <c r="C394" s="1">
        <v>0</v>
      </c>
      <c r="D394" s="1">
        <v>0</v>
      </c>
      <c r="E394" s="1">
        <v>0</v>
      </c>
      <c r="F394" s="1">
        <v>-1</v>
      </c>
      <c r="G394" s="1">
        <v>0</v>
      </c>
      <c r="H394" s="1">
        <v>5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>
      <c r="A395" s="2" t="s">
        <v>404</v>
      </c>
      <c r="B395" s="1">
        <v>1</v>
      </c>
      <c r="C395" s="1">
        <v>0</v>
      </c>
      <c r="D395" s="1">
        <v>0</v>
      </c>
      <c r="E395" s="1">
        <v>0</v>
      </c>
      <c r="F395" s="1">
        <v>-4</v>
      </c>
      <c r="G395" s="1">
        <v>0</v>
      </c>
      <c r="H395" s="1">
        <v>-3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>
      <c r="A396" s="2" t="s">
        <v>405</v>
      </c>
      <c r="B396" s="1">
        <v>0</v>
      </c>
      <c r="C396" s="1">
        <v>100</v>
      </c>
      <c r="D396" s="1">
        <v>0</v>
      </c>
      <c r="E396" s="1">
        <v>0</v>
      </c>
      <c r="F396" s="1">
        <v>-3</v>
      </c>
      <c r="G396" s="1">
        <v>0</v>
      </c>
      <c r="H396" s="1">
        <v>97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>
      <c r="A397" s="2" t="s">
        <v>406</v>
      </c>
      <c r="B397" s="1">
        <v>-8</v>
      </c>
      <c r="C397" s="1">
        <v>0</v>
      </c>
      <c r="D397" s="1">
        <v>0</v>
      </c>
      <c r="E397" s="1">
        <v>0</v>
      </c>
      <c r="F397" s="1">
        <v>-9</v>
      </c>
      <c r="G397" s="1">
        <v>0</v>
      </c>
      <c r="H397" s="1">
        <v>-17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>
      <c r="A398" s="2" t="s">
        <v>407</v>
      </c>
      <c r="B398" s="1">
        <v>4</v>
      </c>
      <c r="C398" s="1">
        <v>100</v>
      </c>
      <c r="D398" s="1">
        <v>0</v>
      </c>
      <c r="E398" s="1">
        <v>0</v>
      </c>
      <c r="F398" s="1">
        <v>0</v>
      </c>
      <c r="G398" s="1">
        <v>0</v>
      </c>
      <c r="H398" s="1">
        <v>104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>
      <c r="A399" s="2" t="s">
        <v>408</v>
      </c>
      <c r="B399" s="1">
        <v>219</v>
      </c>
      <c r="C399" s="1">
        <v>0</v>
      </c>
      <c r="D399" s="1">
        <v>0</v>
      </c>
      <c r="E399" s="1">
        <v>0</v>
      </c>
      <c r="F399" s="1">
        <v>-60</v>
      </c>
      <c r="G399" s="1">
        <v>0</v>
      </c>
      <c r="H399" s="1">
        <v>159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>
      <c r="A400" s="2" t="s">
        <v>409</v>
      </c>
      <c r="B400" s="1">
        <v>24</v>
      </c>
      <c r="C400" s="1">
        <v>0</v>
      </c>
      <c r="D400" s="1">
        <v>0</v>
      </c>
      <c r="E400" s="1">
        <v>0</v>
      </c>
      <c r="F400" s="1">
        <v>-3</v>
      </c>
      <c r="G400" s="1">
        <v>0</v>
      </c>
      <c r="H400" s="1">
        <v>21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>
      <c r="A401" s="2" t="s">
        <v>410</v>
      </c>
      <c r="B401" s="1">
        <v>1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1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>
      <c r="A402" s="2" t="s">
        <v>411</v>
      </c>
      <c r="B402" s="1">
        <v>10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10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>
      <c r="A403" s="2" t="s">
        <v>412</v>
      </c>
      <c r="B403" s="1">
        <v>530</v>
      </c>
      <c r="C403" s="1">
        <v>0</v>
      </c>
      <c r="D403" s="1">
        <v>0</v>
      </c>
      <c r="E403" s="1">
        <v>0</v>
      </c>
      <c r="F403" s="1">
        <v>-86</v>
      </c>
      <c r="G403" s="1">
        <v>0</v>
      </c>
      <c r="H403" s="1">
        <v>444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>
      <c r="A404" s="2" t="s">
        <v>413</v>
      </c>
      <c r="B404" s="1">
        <v>27</v>
      </c>
      <c r="C404" s="1">
        <v>0</v>
      </c>
      <c r="D404" s="1">
        <v>0</v>
      </c>
      <c r="E404" s="1">
        <v>0</v>
      </c>
      <c r="F404" s="1">
        <v>-2</v>
      </c>
      <c r="G404" s="1">
        <v>0</v>
      </c>
      <c r="H404" s="1">
        <v>25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>
      <c r="A405" s="2" t="s">
        <v>414</v>
      </c>
      <c r="B405" s="1">
        <v>188</v>
      </c>
      <c r="C405" s="1">
        <v>37</v>
      </c>
      <c r="D405" s="1">
        <v>0</v>
      </c>
      <c r="E405" s="1">
        <v>0</v>
      </c>
      <c r="F405" s="1">
        <v>-47</v>
      </c>
      <c r="G405" s="1">
        <v>0</v>
      </c>
      <c r="H405" s="1">
        <v>178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>
      <c r="A406" s="2" t="s">
        <v>415</v>
      </c>
      <c r="B406" s="1">
        <v>-1</v>
      </c>
      <c r="C406" s="1">
        <v>20</v>
      </c>
      <c r="D406" s="1">
        <v>0</v>
      </c>
      <c r="E406" s="1">
        <v>0</v>
      </c>
      <c r="F406" s="1">
        <v>-19</v>
      </c>
      <c r="G406" s="1">
        <v>0</v>
      </c>
      <c r="H406" s="1">
        <v>0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>
      <c r="A407" s="2" t="s">
        <v>416</v>
      </c>
      <c r="B407" s="1">
        <v>2</v>
      </c>
      <c r="C407" s="1">
        <v>100</v>
      </c>
      <c r="D407" s="1">
        <v>0</v>
      </c>
      <c r="E407" s="1">
        <v>0</v>
      </c>
      <c r="F407" s="1">
        <v>-87</v>
      </c>
      <c r="G407" s="1">
        <v>0</v>
      </c>
      <c r="H407" s="1">
        <v>15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>
      <c r="A408" s="2" t="s">
        <v>417</v>
      </c>
      <c r="B408" s="1">
        <v>46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46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>
      <c r="A409" s="2" t="s">
        <v>418</v>
      </c>
      <c r="B409" s="1">
        <v>42</v>
      </c>
      <c r="C409" s="1">
        <v>0</v>
      </c>
      <c r="D409" s="1">
        <v>0</v>
      </c>
      <c r="E409" s="1">
        <v>0</v>
      </c>
      <c r="F409" s="1">
        <v>-15</v>
      </c>
      <c r="G409" s="1">
        <v>0</v>
      </c>
      <c r="H409" s="1">
        <v>27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>
      <c r="A410" s="2" t="s">
        <v>419</v>
      </c>
      <c r="B410" s="1">
        <v>773</v>
      </c>
      <c r="C410" s="1">
        <v>0</v>
      </c>
      <c r="D410" s="1">
        <v>0</v>
      </c>
      <c r="E410" s="1">
        <v>0</v>
      </c>
      <c r="F410" s="1">
        <v>-233</v>
      </c>
      <c r="G410" s="1">
        <v>0</v>
      </c>
      <c r="H410" s="1">
        <v>540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>
      <c r="A411" s="2" t="s">
        <v>420</v>
      </c>
      <c r="B411" s="1">
        <v>409</v>
      </c>
      <c r="C411" s="1">
        <v>0</v>
      </c>
      <c r="D411" s="1">
        <v>0</v>
      </c>
      <c r="E411" s="1">
        <v>0</v>
      </c>
      <c r="F411" s="1">
        <v>-75</v>
      </c>
      <c r="G411" s="1">
        <v>0</v>
      </c>
      <c r="H411" s="1">
        <v>334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>
      <c r="A412" s="2" t="s">
        <v>421</v>
      </c>
      <c r="B412" s="1">
        <v>107</v>
      </c>
      <c r="C412" s="1">
        <v>0</v>
      </c>
      <c r="D412" s="1">
        <v>0</v>
      </c>
      <c r="E412" s="1">
        <v>0</v>
      </c>
      <c r="F412" s="1">
        <v>-26</v>
      </c>
      <c r="G412" s="1">
        <v>0</v>
      </c>
      <c r="H412" s="1">
        <v>81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>
      <c r="A413" s="2" t="s">
        <v>422</v>
      </c>
      <c r="B413" s="1">
        <v>190</v>
      </c>
      <c r="C413" s="1">
        <v>0</v>
      </c>
      <c r="D413" s="1">
        <v>0</v>
      </c>
      <c r="E413" s="1">
        <v>0</v>
      </c>
      <c r="F413" s="1">
        <v>-36</v>
      </c>
      <c r="G413" s="1">
        <v>0</v>
      </c>
      <c r="H413" s="1">
        <v>154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>
      <c r="A414" s="2" t="s">
        <v>423</v>
      </c>
      <c r="B414" s="1">
        <v>1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1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>
      <c r="A415" s="2" t="s">
        <v>424</v>
      </c>
      <c r="B415" s="1">
        <v>62</v>
      </c>
      <c r="C415" s="1">
        <v>0</v>
      </c>
      <c r="D415" s="1">
        <v>0</v>
      </c>
      <c r="E415" s="1">
        <v>0</v>
      </c>
      <c r="F415" s="1">
        <v>-15</v>
      </c>
      <c r="G415" s="1">
        <v>0</v>
      </c>
      <c r="H415" s="1">
        <v>47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>
      <c r="A416" s="2" t="s">
        <v>425</v>
      </c>
      <c r="B416" s="1">
        <v>40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40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>
      <c r="A417" s="2" t="s">
        <v>426</v>
      </c>
      <c r="B417" s="1">
        <v>221</v>
      </c>
      <c r="C417" s="1">
        <v>0</v>
      </c>
      <c r="D417" s="1">
        <v>0</v>
      </c>
      <c r="E417" s="1">
        <v>0</v>
      </c>
      <c r="F417" s="1">
        <v>-34</v>
      </c>
      <c r="G417" s="1">
        <v>0</v>
      </c>
      <c r="H417" s="1">
        <v>187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>
      <c r="A418" s="2" t="s">
        <v>427</v>
      </c>
      <c r="B418" s="1">
        <v>90</v>
      </c>
      <c r="C418" s="1">
        <v>0</v>
      </c>
      <c r="D418" s="1">
        <v>0</v>
      </c>
      <c r="E418" s="1">
        <v>0</v>
      </c>
      <c r="F418" s="1">
        <v>-15</v>
      </c>
      <c r="G418" s="1">
        <v>0</v>
      </c>
      <c r="H418" s="1">
        <v>75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>
      <c r="A419" s="2" t="s">
        <v>428</v>
      </c>
      <c r="B419" s="1">
        <v>83</v>
      </c>
      <c r="C419" s="1">
        <v>0</v>
      </c>
      <c r="D419" s="1">
        <v>0</v>
      </c>
      <c r="E419" s="1">
        <v>0</v>
      </c>
      <c r="F419" s="1">
        <v>-4</v>
      </c>
      <c r="G419" s="1">
        <v>0</v>
      </c>
      <c r="H419" s="1">
        <v>79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>
      <c r="A420" s="2" t="s">
        <v>429</v>
      </c>
      <c r="B420" s="1">
        <v>30</v>
      </c>
      <c r="C420" s="1">
        <v>0</v>
      </c>
      <c r="D420" s="1">
        <v>0</v>
      </c>
      <c r="E420" s="1">
        <v>0</v>
      </c>
      <c r="F420" s="1">
        <v>-4</v>
      </c>
      <c r="G420" s="1">
        <v>0</v>
      </c>
      <c r="H420" s="1">
        <v>26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>
      <c r="A421" s="2" t="s">
        <v>430</v>
      </c>
      <c r="B421" s="1">
        <v>115</v>
      </c>
      <c r="C421" s="1">
        <v>0</v>
      </c>
      <c r="D421" s="1">
        <v>0</v>
      </c>
      <c r="E421" s="1">
        <v>0</v>
      </c>
      <c r="F421" s="1">
        <v>-24</v>
      </c>
      <c r="G421" s="1">
        <v>0</v>
      </c>
      <c r="H421" s="1">
        <v>91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>
      <c r="A422" s="2" t="s">
        <v>431</v>
      </c>
      <c r="B422" s="1">
        <v>4</v>
      </c>
      <c r="C422" s="1">
        <v>0</v>
      </c>
      <c r="D422" s="1">
        <v>0</v>
      </c>
      <c r="E422" s="1">
        <v>0</v>
      </c>
      <c r="F422" s="1">
        <v>-7</v>
      </c>
      <c r="G422" s="1">
        <v>0</v>
      </c>
      <c r="H422" s="1">
        <v>-3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>
      <c r="A423" s="2" t="s">
        <v>432</v>
      </c>
      <c r="B423" s="1">
        <v>10</v>
      </c>
      <c r="C423" s="1">
        <v>0</v>
      </c>
      <c r="D423" s="1">
        <v>0</v>
      </c>
      <c r="E423" s="1">
        <v>0</v>
      </c>
      <c r="F423" s="1">
        <v>-7</v>
      </c>
      <c r="G423" s="1">
        <v>0</v>
      </c>
      <c r="H423" s="1">
        <v>3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>
      <c r="A424" s="2" t="s">
        <v>511</v>
      </c>
      <c r="B424" s="1">
        <v>0</v>
      </c>
      <c r="C424" s="1">
        <v>12</v>
      </c>
      <c r="D424" s="1">
        <v>0</v>
      </c>
      <c r="E424" s="1">
        <v>0</v>
      </c>
      <c r="F424" s="1">
        <v>0</v>
      </c>
      <c r="G424" s="1">
        <v>0</v>
      </c>
      <c r="H424" s="1">
        <v>12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>
      <c r="A425" s="2" t="s">
        <v>433</v>
      </c>
      <c r="B425" s="1">
        <v>5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5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>
      <c r="A426" s="2" t="s">
        <v>434</v>
      </c>
      <c r="B426" s="1">
        <v>91</v>
      </c>
      <c r="C426" s="1">
        <v>0</v>
      </c>
      <c r="D426" s="1">
        <v>0</v>
      </c>
      <c r="E426" s="1">
        <v>0</v>
      </c>
      <c r="F426" s="1">
        <v>-2</v>
      </c>
      <c r="G426" s="1">
        <v>0</v>
      </c>
      <c r="H426" s="1">
        <v>89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>
      <c r="A427" s="2" t="s">
        <v>435</v>
      </c>
      <c r="B427" s="1">
        <v>314</v>
      </c>
      <c r="C427" s="1">
        <v>0</v>
      </c>
      <c r="D427" s="1">
        <v>0</v>
      </c>
      <c r="E427" s="1">
        <v>0</v>
      </c>
      <c r="F427" s="1">
        <v>-50</v>
      </c>
      <c r="G427" s="1">
        <v>0</v>
      </c>
      <c r="H427" s="1">
        <v>264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>
      <c r="A428" s="2" t="s">
        <v>436</v>
      </c>
      <c r="B428" s="1">
        <v>308</v>
      </c>
      <c r="C428" s="1">
        <v>0</v>
      </c>
      <c r="D428" s="1">
        <v>0</v>
      </c>
      <c r="E428" s="1">
        <v>0</v>
      </c>
      <c r="F428" s="1">
        <v>-40</v>
      </c>
      <c r="G428" s="1">
        <v>0</v>
      </c>
      <c r="H428" s="1">
        <v>268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>
      <c r="A429" s="2" t="s">
        <v>437</v>
      </c>
      <c r="B429" s="1">
        <v>322</v>
      </c>
      <c r="C429" s="1">
        <v>0</v>
      </c>
      <c r="D429" s="1">
        <v>0</v>
      </c>
      <c r="E429" s="1">
        <v>0</v>
      </c>
      <c r="F429" s="1">
        <v>-96</v>
      </c>
      <c r="G429" s="1">
        <v>0</v>
      </c>
      <c r="H429" s="1">
        <v>226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>
      <c r="A430" s="2" t="s">
        <v>438</v>
      </c>
      <c r="B430" s="1">
        <v>1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1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>
      <c r="A431" s="2" t="s">
        <v>439</v>
      </c>
      <c r="B431" s="1">
        <v>300</v>
      </c>
      <c r="C431" s="1">
        <v>0</v>
      </c>
      <c r="D431" s="1">
        <v>0</v>
      </c>
      <c r="E431" s="1">
        <v>0</v>
      </c>
      <c r="F431" s="1">
        <v>-26</v>
      </c>
      <c r="G431" s="1">
        <v>0</v>
      </c>
      <c r="H431" s="1">
        <v>274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>
      <c r="A432" s="2" t="s">
        <v>440</v>
      </c>
      <c r="B432" s="1">
        <v>5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5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>
      <c r="A433" s="2" t="s">
        <v>441</v>
      </c>
      <c r="B433" s="1">
        <v>6</v>
      </c>
      <c r="C433" s="1">
        <v>0</v>
      </c>
      <c r="D433" s="1">
        <v>0</v>
      </c>
      <c r="E433" s="1">
        <v>0</v>
      </c>
      <c r="F433" s="1">
        <v>-5</v>
      </c>
      <c r="G433" s="1">
        <v>0</v>
      </c>
      <c r="H433" s="1">
        <v>1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>
      <c r="A434" s="2" t="s">
        <v>442</v>
      </c>
      <c r="B434" s="1">
        <v>1</v>
      </c>
      <c r="C434" s="1">
        <v>120</v>
      </c>
      <c r="D434" s="1">
        <v>0</v>
      </c>
      <c r="E434" s="1">
        <v>0</v>
      </c>
      <c r="F434" s="1">
        <v>-5</v>
      </c>
      <c r="G434" s="1">
        <v>0</v>
      </c>
      <c r="H434" s="1">
        <v>116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>
      <c r="A435" s="2" t="s">
        <v>443</v>
      </c>
      <c r="B435" s="1">
        <v>302</v>
      </c>
      <c r="C435" s="1">
        <v>0</v>
      </c>
      <c r="D435" s="1">
        <v>0</v>
      </c>
      <c r="E435" s="1">
        <v>0</v>
      </c>
      <c r="F435" s="1">
        <v>-80</v>
      </c>
      <c r="G435" s="1">
        <v>0</v>
      </c>
      <c r="H435" s="1">
        <v>222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>
      <c r="A436" s="2" t="s">
        <v>444</v>
      </c>
      <c r="B436" s="1">
        <v>36</v>
      </c>
      <c r="C436" s="1">
        <v>0</v>
      </c>
      <c r="D436" s="1">
        <v>0</v>
      </c>
      <c r="E436" s="1">
        <v>0</v>
      </c>
      <c r="F436" s="1">
        <v>-20</v>
      </c>
      <c r="G436" s="1">
        <v>0</v>
      </c>
      <c r="H436" s="1">
        <v>16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>
      <c r="A437" s="2" t="s">
        <v>446</v>
      </c>
      <c r="B437" s="1">
        <v>1</v>
      </c>
      <c r="C437" s="1">
        <v>0</v>
      </c>
      <c r="D437" s="1">
        <v>0</v>
      </c>
      <c r="E437" s="1">
        <v>0</v>
      </c>
      <c r="F437" s="1">
        <v>-1</v>
      </c>
      <c r="G437" s="1">
        <v>0</v>
      </c>
      <c r="H437" s="1">
        <v>0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>
      <c r="A438" s="2" t="s">
        <v>447</v>
      </c>
      <c r="B438" s="1">
        <v>30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30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>
      <c r="A439" s="2" t="s">
        <v>448</v>
      </c>
      <c r="B439" s="1">
        <v>-3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-3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>
      <c r="A440" s="2" t="s">
        <v>449</v>
      </c>
      <c r="B440" s="1">
        <v>19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19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>
      <c r="A441" s="2" t="s">
        <v>450</v>
      </c>
      <c r="B441" s="1">
        <v>30</v>
      </c>
      <c r="C441" s="1">
        <v>0</v>
      </c>
      <c r="D441" s="1">
        <v>0</v>
      </c>
      <c r="E441" s="1">
        <v>0</v>
      </c>
      <c r="F441" s="1">
        <v>-20</v>
      </c>
      <c r="G441" s="1">
        <v>0</v>
      </c>
      <c r="H441" s="1">
        <v>10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>
      <c r="A442" s="2" t="s">
        <v>451</v>
      </c>
      <c r="B442" s="1">
        <v>390</v>
      </c>
      <c r="C442" s="1">
        <v>0</v>
      </c>
      <c r="D442" s="1">
        <v>0</v>
      </c>
      <c r="E442" s="1">
        <v>0</v>
      </c>
      <c r="F442" s="1">
        <v>-46</v>
      </c>
      <c r="G442" s="1">
        <v>0</v>
      </c>
      <c r="H442" s="1">
        <v>344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>
      <c r="A443" s="2" t="s">
        <v>452</v>
      </c>
      <c r="B443" s="1">
        <v>448</v>
      </c>
      <c r="C443" s="1">
        <v>0</v>
      </c>
      <c r="D443" s="1">
        <v>0</v>
      </c>
      <c r="E443" s="1">
        <v>0</v>
      </c>
      <c r="F443" s="1">
        <v>-70</v>
      </c>
      <c r="G443" s="1">
        <v>0</v>
      </c>
      <c r="H443" s="1">
        <v>378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>
      <c r="A444" s="2" t="s">
        <v>453</v>
      </c>
      <c r="B444" s="1">
        <v>941</v>
      </c>
      <c r="C444" s="1">
        <v>0</v>
      </c>
      <c r="D444" s="1">
        <v>0</v>
      </c>
      <c r="E444" s="1">
        <v>0</v>
      </c>
      <c r="F444" s="1">
        <v>-20</v>
      </c>
      <c r="G444" s="1">
        <v>0</v>
      </c>
      <c r="H444" s="1">
        <v>921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>
      <c r="A445" s="2" t="s">
        <v>454</v>
      </c>
      <c r="B445" s="1">
        <v>1855</v>
      </c>
      <c r="C445" s="1">
        <v>0</v>
      </c>
      <c r="D445" s="1">
        <v>0</v>
      </c>
      <c r="E445" s="1">
        <v>0</v>
      </c>
      <c r="F445" s="1">
        <v>-175</v>
      </c>
      <c r="G445" s="1">
        <v>0</v>
      </c>
      <c r="H445" s="1">
        <v>1680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>
      <c r="A446" s="2" t="s">
        <v>455</v>
      </c>
      <c r="B446" s="1">
        <v>484</v>
      </c>
      <c r="C446" s="1">
        <v>0</v>
      </c>
      <c r="D446" s="1">
        <v>0</v>
      </c>
      <c r="E446" s="1">
        <v>0</v>
      </c>
      <c r="F446" s="1">
        <v>-10</v>
      </c>
      <c r="G446" s="1">
        <v>0</v>
      </c>
      <c r="H446" s="1">
        <v>474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>
      <c r="A447" s="2" t="s">
        <v>456</v>
      </c>
      <c r="B447" s="1">
        <v>500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500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>
      <c r="A448" s="2" t="s">
        <v>457</v>
      </c>
      <c r="B448" s="1">
        <v>376</v>
      </c>
      <c r="C448" s="1">
        <v>0</v>
      </c>
      <c r="D448" s="1">
        <v>0</v>
      </c>
      <c r="E448" s="1">
        <v>0</v>
      </c>
      <c r="F448" s="1">
        <v>-10</v>
      </c>
      <c r="G448" s="1">
        <v>0</v>
      </c>
      <c r="H448" s="1">
        <v>366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>
      <c r="A449" s="2" t="s">
        <v>458</v>
      </c>
      <c r="B449" s="1">
        <v>448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448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>
      <c r="A450" s="2" t="s">
        <v>459</v>
      </c>
      <c r="B450" s="1">
        <v>76</v>
      </c>
      <c r="C450" s="1">
        <v>0</v>
      </c>
      <c r="D450" s="1">
        <v>0</v>
      </c>
      <c r="E450" s="1">
        <v>0</v>
      </c>
      <c r="F450" s="1">
        <v>-6</v>
      </c>
      <c r="G450" s="1">
        <v>0</v>
      </c>
      <c r="H450" s="1">
        <v>70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>
      <c r="A451" s="2" t="s">
        <v>460</v>
      </c>
      <c r="B451" s="1">
        <v>18</v>
      </c>
      <c r="C451" s="1">
        <v>0</v>
      </c>
      <c r="D451" s="1">
        <v>0</v>
      </c>
      <c r="E451" s="1">
        <v>0</v>
      </c>
      <c r="F451" s="1">
        <v>-3</v>
      </c>
      <c r="G451" s="1">
        <v>0</v>
      </c>
      <c r="H451" s="1">
        <v>15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>
      <c r="A452" s="2" t="s">
        <v>461</v>
      </c>
      <c r="B452" s="1">
        <v>25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25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>
      <c r="A453" s="2" t="s">
        <v>462</v>
      </c>
      <c r="B453" s="1">
        <v>10</v>
      </c>
      <c r="C453" s="1">
        <v>0</v>
      </c>
      <c r="D453" s="1">
        <v>0</v>
      </c>
      <c r="E453" s="1">
        <v>0</v>
      </c>
      <c r="F453" s="1">
        <v>-2</v>
      </c>
      <c r="G453" s="1">
        <v>0</v>
      </c>
      <c r="H453" s="1">
        <v>8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>
      <c r="A454" s="2" t="s">
        <v>463</v>
      </c>
      <c r="B454" s="1">
        <v>-12</v>
      </c>
      <c r="C454" s="1">
        <v>0</v>
      </c>
      <c r="D454" s="1">
        <v>0</v>
      </c>
      <c r="E454" s="1">
        <v>0</v>
      </c>
      <c r="F454" s="1">
        <v>-4</v>
      </c>
      <c r="G454" s="1">
        <v>0</v>
      </c>
      <c r="H454" s="1">
        <v>-16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>
      <c r="A455" s="2" t="s">
        <v>464</v>
      </c>
      <c r="B455" s="1">
        <v>30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30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>
      <c r="A456" s="2" t="s">
        <v>465</v>
      </c>
      <c r="B456" s="1">
        <v>102</v>
      </c>
      <c r="C456" s="1">
        <v>0</v>
      </c>
      <c r="D456" s="1">
        <v>0</v>
      </c>
      <c r="E456" s="1">
        <v>0</v>
      </c>
      <c r="F456" s="1">
        <v>-13</v>
      </c>
      <c r="G456" s="1">
        <v>0</v>
      </c>
      <c r="H456" s="1">
        <v>89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>
      <c r="A457" s="2" t="s">
        <v>466</v>
      </c>
      <c r="B457" s="1">
        <v>102</v>
      </c>
      <c r="C457" s="1">
        <v>0</v>
      </c>
      <c r="D457" s="1">
        <v>0</v>
      </c>
      <c r="E457" s="1">
        <v>0</v>
      </c>
      <c r="F457" s="1">
        <v>-13</v>
      </c>
      <c r="G457" s="1">
        <v>0</v>
      </c>
      <c r="H457" s="1">
        <v>89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>
      <c r="A458" s="2" t="s">
        <v>467</v>
      </c>
      <c r="B458" s="1">
        <v>0</v>
      </c>
      <c r="C458" s="1">
        <v>2</v>
      </c>
      <c r="D458" s="1">
        <v>0</v>
      </c>
      <c r="E458" s="1">
        <v>0</v>
      </c>
      <c r="F458" s="1">
        <v>0</v>
      </c>
      <c r="G458" s="1">
        <v>0</v>
      </c>
      <c r="H458" s="1">
        <v>2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>
      <c r="A459" s="2" t="s">
        <v>468</v>
      </c>
      <c r="B459" s="1">
        <v>60</v>
      </c>
      <c r="C459" s="1">
        <v>930</v>
      </c>
      <c r="D459" s="1">
        <v>-1</v>
      </c>
      <c r="E459" s="1">
        <v>-4</v>
      </c>
      <c r="F459" s="1">
        <v>-480</v>
      </c>
      <c r="G459" s="1">
        <v>0</v>
      </c>
      <c r="H459" s="1">
        <v>505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>
      <c r="A460" s="2" t="s">
        <v>499</v>
      </c>
      <c r="B460" s="1">
        <v>0</v>
      </c>
      <c r="C460" s="1">
        <v>30</v>
      </c>
      <c r="D460" s="1">
        <v>0</v>
      </c>
      <c r="E460" s="1">
        <v>0</v>
      </c>
      <c r="F460" s="1">
        <v>-30</v>
      </c>
      <c r="G460" s="1">
        <v>0</v>
      </c>
      <c r="H460" s="1">
        <v>0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>
      <c r="A461" s="2" t="s">
        <v>469</v>
      </c>
      <c r="B461" s="1">
        <v>72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72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>
      <c r="A462" s="2" t="s">
        <v>470</v>
      </c>
      <c r="B462" s="1">
        <v>2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2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>
      <c r="A463" s="2" t="s">
        <v>471</v>
      </c>
      <c r="B463" s="1">
        <v>58</v>
      </c>
      <c r="C463" s="1">
        <v>0</v>
      </c>
      <c r="D463" s="1">
        <v>0</v>
      </c>
      <c r="E463" s="1">
        <v>0</v>
      </c>
      <c r="F463" s="1">
        <v>-2</v>
      </c>
      <c r="G463" s="1">
        <v>0</v>
      </c>
      <c r="H463" s="1">
        <v>56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>
      <c r="A464" s="2" t="s">
        <v>472</v>
      </c>
      <c r="B464" s="1">
        <v>8</v>
      </c>
      <c r="C464" s="1">
        <v>0</v>
      </c>
      <c r="D464" s="1">
        <v>0</v>
      </c>
      <c r="E464" s="1">
        <v>0</v>
      </c>
      <c r="F464" s="1">
        <v>-2</v>
      </c>
      <c r="G464" s="1">
        <v>0</v>
      </c>
      <c r="H464" s="1">
        <v>6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>
      <c r="A465" s="2" t="s">
        <v>474</v>
      </c>
      <c r="B465" s="1">
        <v>8</v>
      </c>
      <c r="C465" s="1">
        <v>0</v>
      </c>
      <c r="D465" s="1">
        <v>-4</v>
      </c>
      <c r="E465" s="1">
        <v>0</v>
      </c>
      <c r="F465" s="1">
        <v>-4</v>
      </c>
      <c r="G465" s="1">
        <v>0</v>
      </c>
      <c r="H465" s="1">
        <v>0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>
      <c r="A466" s="2" t="s">
        <v>475</v>
      </c>
      <c r="B466" s="1">
        <v>1</v>
      </c>
      <c r="C466" s="1">
        <v>3</v>
      </c>
      <c r="D466" s="1">
        <v>0</v>
      </c>
      <c r="E466" s="1">
        <v>0</v>
      </c>
      <c r="F466" s="1">
        <v>-2</v>
      </c>
      <c r="G466" s="1">
        <v>0</v>
      </c>
      <c r="H466" s="1">
        <v>2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>
      <c r="A467" s="2" t="s">
        <v>476</v>
      </c>
      <c r="B467" s="1">
        <v>-1</v>
      </c>
      <c r="C467" s="1">
        <v>5</v>
      </c>
      <c r="D467" s="1">
        <v>0</v>
      </c>
      <c r="E467" s="1">
        <v>0</v>
      </c>
      <c r="F467" s="1">
        <v>-2</v>
      </c>
      <c r="G467" s="1">
        <v>0</v>
      </c>
      <c r="H467" s="1">
        <v>2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>
      <c r="A468" s="2" t="s">
        <v>477</v>
      </c>
      <c r="B468" s="1">
        <v>1</v>
      </c>
      <c r="C468" s="1">
        <v>3</v>
      </c>
      <c r="D468" s="1">
        <v>0</v>
      </c>
      <c r="E468" s="1">
        <v>0</v>
      </c>
      <c r="F468" s="1">
        <v>0</v>
      </c>
      <c r="G468" s="1">
        <v>0</v>
      </c>
      <c r="H468" s="1">
        <v>4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>
      <c r="A469" s="2" t="s">
        <v>478</v>
      </c>
      <c r="B469" s="1">
        <v>0</v>
      </c>
      <c r="C469" s="1">
        <v>10</v>
      </c>
      <c r="D469" s="1">
        <v>0</v>
      </c>
      <c r="E469" s="1">
        <v>0</v>
      </c>
      <c r="F469" s="1">
        <v>-1</v>
      </c>
      <c r="G469" s="1">
        <v>0</v>
      </c>
      <c r="H469" s="1">
        <v>9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>
      <c r="A470" s="2" t="s">
        <v>480</v>
      </c>
      <c r="B470" s="1">
        <v>9</v>
      </c>
      <c r="C470" s="1">
        <v>19</v>
      </c>
      <c r="D470" s="1">
        <v>0</v>
      </c>
      <c r="E470" s="1">
        <v>0</v>
      </c>
      <c r="F470" s="1">
        <v>-25</v>
      </c>
      <c r="G470" s="1">
        <v>0</v>
      </c>
      <c r="H470" s="1">
        <v>3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>
      <c r="A471" s="2" t="s">
        <v>481</v>
      </c>
      <c r="B471" s="1">
        <v>82</v>
      </c>
      <c r="C471" s="1">
        <v>0</v>
      </c>
      <c r="D471" s="1">
        <v>0</v>
      </c>
      <c r="E471" s="1">
        <v>0</v>
      </c>
      <c r="F471" s="1">
        <v>-19</v>
      </c>
      <c r="G471" s="1">
        <v>0</v>
      </c>
      <c r="H471" s="1">
        <v>63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>
      <c r="A472" s="2" t="s">
        <v>482</v>
      </c>
      <c r="B472" s="1">
        <v>109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109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>
      <c r="A473" s="2" t="s">
        <v>483</v>
      </c>
      <c r="B473" s="1">
        <v>-7</v>
      </c>
      <c r="C473" s="1">
        <v>40</v>
      </c>
      <c r="D473" s="1">
        <v>0</v>
      </c>
      <c r="E473" s="1">
        <v>0</v>
      </c>
      <c r="F473" s="1">
        <v>-16</v>
      </c>
      <c r="G473" s="1">
        <v>0</v>
      </c>
      <c r="H473" s="1">
        <v>17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>
      <c r="A474" s="2" t="s">
        <v>484</v>
      </c>
      <c r="B474" s="1">
        <v>10</v>
      </c>
      <c r="C474" s="1">
        <v>30</v>
      </c>
      <c r="D474" s="1">
        <v>0</v>
      </c>
      <c r="E474" s="1">
        <v>0</v>
      </c>
      <c r="F474" s="1">
        <v>-4</v>
      </c>
      <c r="G474" s="1">
        <v>0</v>
      </c>
      <c r="H474" s="1">
        <v>36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>
      <c r="A475" s="2" t="s">
        <v>500</v>
      </c>
      <c r="B475" s="1">
        <v>1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1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>
      <c r="A476" s="2" t="s">
        <v>485</v>
      </c>
      <c r="B476" s="1">
        <v>1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1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>
      <c r="A477" s="2" t="s">
        <v>486</v>
      </c>
      <c r="B477" s="1">
        <v>76</v>
      </c>
      <c r="C477" s="1">
        <v>0</v>
      </c>
      <c r="D477" s="1">
        <v>0</v>
      </c>
      <c r="E477" s="1">
        <v>0</v>
      </c>
      <c r="F477" s="1">
        <v>-12</v>
      </c>
      <c r="G477" s="1">
        <v>0</v>
      </c>
      <c r="H477" s="1">
        <v>64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>
      <c r="A478" s="2" t="s">
        <v>487</v>
      </c>
      <c r="B478" s="1">
        <v>-6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-6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>
      <c r="A479" s="2" t="s">
        <v>501</v>
      </c>
      <c r="B479" s="1">
        <v>2</v>
      </c>
      <c r="C479" s="1">
        <v>5</v>
      </c>
      <c r="D479" s="1">
        <v>-2</v>
      </c>
      <c r="E479" s="1">
        <v>0</v>
      </c>
      <c r="F479" s="1">
        <v>-1</v>
      </c>
      <c r="G479" s="1">
        <v>0</v>
      </c>
      <c r="H479" s="1">
        <v>4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>
      <c r="A480" s="2" t="s">
        <v>502</v>
      </c>
      <c r="B480" s="1">
        <v>0</v>
      </c>
      <c r="C480" s="1">
        <v>18</v>
      </c>
      <c r="D480" s="1">
        <v>-4</v>
      </c>
      <c r="E480" s="1">
        <v>0</v>
      </c>
      <c r="F480" s="1">
        <v>-13</v>
      </c>
      <c r="G480" s="1">
        <v>0</v>
      </c>
      <c r="H480" s="1">
        <v>1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>
      <c r="A481" s="2" t="s">
        <v>503</v>
      </c>
      <c r="B481" s="1">
        <v>58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58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>
      <c r="A482" s="2" t="s">
        <v>504</v>
      </c>
      <c r="B482" s="1">
        <v>72</v>
      </c>
      <c r="C482" s="1">
        <v>0</v>
      </c>
      <c r="D482" s="1">
        <v>0</v>
      </c>
      <c r="E482" s="1">
        <v>0</v>
      </c>
      <c r="F482" s="1">
        <v>-15</v>
      </c>
      <c r="G482" s="1">
        <v>0</v>
      </c>
      <c r="H482" s="1">
        <v>57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>
      <c r="A483" s="2" t="s">
        <v>505</v>
      </c>
      <c r="B483" s="1">
        <v>100</v>
      </c>
      <c r="C483" s="1">
        <v>0</v>
      </c>
      <c r="D483" s="1">
        <v>0</v>
      </c>
      <c r="E483" s="1">
        <v>0</v>
      </c>
      <c r="F483" s="1">
        <v>-16</v>
      </c>
      <c r="G483" s="1">
        <v>0</v>
      </c>
      <c r="H483" s="1">
        <v>84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>
      <c r="A484" s="2" t="s">
        <v>506</v>
      </c>
      <c r="B484" s="1">
        <v>7</v>
      </c>
      <c r="C484" s="1">
        <v>0</v>
      </c>
      <c r="D484" s="1">
        <v>0</v>
      </c>
      <c r="E484" s="1">
        <v>0</v>
      </c>
      <c r="F484" s="1">
        <v>-1</v>
      </c>
      <c r="G484" s="1">
        <v>0</v>
      </c>
      <c r="H484" s="1">
        <v>6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>
      <c r="A485" s="2" t="s">
        <v>508</v>
      </c>
      <c r="B485" s="1">
        <v>80</v>
      </c>
      <c r="C485" s="1">
        <v>0</v>
      </c>
      <c r="D485" s="1">
        <v>0</v>
      </c>
      <c r="E485" s="1">
        <v>0</v>
      </c>
      <c r="F485" s="1">
        <v>-4</v>
      </c>
      <c r="G485" s="1">
        <v>0</v>
      </c>
      <c r="H485" s="1">
        <v>76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>
      <c r="A486" s="2" t="s">
        <v>512</v>
      </c>
      <c r="B486" s="1">
        <v>0</v>
      </c>
      <c r="C486" s="1">
        <v>2</v>
      </c>
      <c r="D486" s="1">
        <v>0</v>
      </c>
      <c r="E486" s="1">
        <v>0</v>
      </c>
      <c r="F486" s="1">
        <v>-1</v>
      </c>
      <c r="G486" s="1">
        <v>0</v>
      </c>
      <c r="H486" s="1">
        <v>1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>
      <c r="A487" s="2" t="s">
        <v>509</v>
      </c>
      <c r="B487" s="1">
        <v>6</v>
      </c>
      <c r="C487" s="1">
        <v>0</v>
      </c>
      <c r="D487" s="1">
        <v>0</v>
      </c>
      <c r="E487" s="1">
        <v>0</v>
      </c>
      <c r="F487" s="1">
        <v>-1</v>
      </c>
      <c r="G487" s="1">
        <v>0</v>
      </c>
      <c r="H487" s="1">
        <v>5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>
      <c r="A488" s="2" t="s">
        <v>513</v>
      </c>
      <c r="B488" s="1">
        <v>0</v>
      </c>
      <c r="C488" s="1">
        <v>1</v>
      </c>
      <c r="D488" s="1">
        <v>0</v>
      </c>
      <c r="E488" s="1">
        <v>0</v>
      </c>
      <c r="F488" s="1">
        <v>-1</v>
      </c>
      <c r="G488" s="1">
        <v>0</v>
      </c>
      <c r="H488" s="1">
        <v>0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>
      <c r="A489" s="2" t="s">
        <v>514</v>
      </c>
      <c r="B489" s="1">
        <v>0</v>
      </c>
      <c r="C489" s="1">
        <v>0</v>
      </c>
      <c r="D489" s="1">
        <v>0</v>
      </c>
      <c r="E489" s="1">
        <v>0</v>
      </c>
      <c r="F489" s="1">
        <v>-4</v>
      </c>
      <c r="G489" s="1">
        <v>0</v>
      </c>
      <c r="H489" s="1">
        <v>-4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>
      <c r="A490" s="2" t="s">
        <v>515</v>
      </c>
      <c r="B490" s="1">
        <v>0</v>
      </c>
      <c r="C490" s="1">
        <v>0</v>
      </c>
      <c r="D490" s="1">
        <v>0</v>
      </c>
      <c r="E490" s="1">
        <v>0</v>
      </c>
      <c r="F490" s="1">
        <v>-1</v>
      </c>
      <c r="G490" s="1">
        <v>0</v>
      </c>
      <c r="H490" s="1">
        <v>-1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>
      <c r="A491" s="2" t="s">
        <v>491</v>
      </c>
      <c r="B491" s="1"/>
      <c r="C491" s="1"/>
      <c r="D491" s="1"/>
      <c r="E491" s="1"/>
      <c r="F491" s="1"/>
      <c r="G491" s="1"/>
      <c r="H491" s="1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>
      <c r="A492" s="2"/>
      <c r="B492" s="1">
        <v>57363.625</v>
      </c>
      <c r="C492" s="1">
        <v>6823</v>
      </c>
      <c r="D492" s="1">
        <v>-11</v>
      </c>
      <c r="E492" s="1">
        <v>-6</v>
      </c>
      <c r="F492" s="1">
        <v>-11374.75</v>
      </c>
      <c r="G492" s="1">
        <v>12</v>
      </c>
      <c r="H492" s="1">
        <v>52806.875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>
      <c r="A493" s="2" t="s">
        <v>491</v>
      </c>
      <c r="B493" s="1"/>
      <c r="C493" s="1"/>
      <c r="D493" s="1"/>
      <c r="E493" s="1"/>
      <c r="F493" s="1"/>
      <c r="G493" s="1"/>
      <c r="H493" s="1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>
      <c r="A494" s="2"/>
      <c r="B494" s="1"/>
      <c r="C494" s="1"/>
      <c r="D494" s="1"/>
      <c r="E494" s="1"/>
      <c r="F494" s="1"/>
      <c r="G494" s="1"/>
      <c r="H494" s="1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>
      <c r="A495" s="2"/>
      <c r="B495" s="1"/>
      <c r="C495" s="1"/>
      <c r="D495" s="1"/>
      <c r="E495" s="1"/>
      <c r="F495" s="1"/>
      <c r="G495" s="1"/>
      <c r="H495" s="1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>
      <c r="A496" s="2"/>
      <c r="B496" s="1"/>
      <c r="C496" s="1"/>
      <c r="D496" s="1"/>
      <c r="E496" s="1"/>
      <c r="F496" s="1"/>
      <c r="G496" s="1"/>
      <c r="H496" s="1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>
      <c r="A497" s="2"/>
      <c r="B497" s="1"/>
      <c r="C497" s="1"/>
      <c r="D497" s="1"/>
      <c r="E497" s="1"/>
      <c r="F497" s="1"/>
      <c r="G497" s="1"/>
      <c r="H497" s="1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>
      <c r="A498" s="2"/>
      <c r="B498" s="1"/>
      <c r="C498" s="1"/>
      <c r="D498" s="1"/>
      <c r="E498" s="1"/>
      <c r="F498" s="1"/>
      <c r="G498" s="1"/>
      <c r="H498" s="1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>
      <c r="A499" s="2"/>
      <c r="B499" s="1"/>
      <c r="C499" s="1"/>
      <c r="D499" s="1"/>
      <c r="E499" s="1"/>
      <c r="F499" s="1"/>
      <c r="G499" s="1"/>
      <c r="H499" s="1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>
      <c r="A500" s="2"/>
      <c r="B500" s="1"/>
      <c r="C500" s="1"/>
      <c r="D500" s="1"/>
      <c r="E500" s="1"/>
      <c r="F500" s="1"/>
      <c r="G500" s="1"/>
      <c r="H500" s="1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>
      <c r="A501" s="2"/>
      <c r="B501" s="1"/>
      <c r="C501" s="1"/>
      <c r="D501" s="1"/>
      <c r="E501" s="1"/>
      <c r="F501" s="1"/>
      <c r="G501" s="1"/>
      <c r="H501" s="1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>
      <c r="A502" s="2"/>
      <c r="B502" s="1"/>
      <c r="C502" s="1"/>
      <c r="D502" s="1"/>
      <c r="E502" s="1"/>
      <c r="F502" s="1"/>
      <c r="G502" s="1"/>
      <c r="H502" s="1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>
      <c r="A503" s="2"/>
      <c r="B503" s="1"/>
      <c r="C503" s="1"/>
      <c r="D503" s="1"/>
      <c r="E503" s="1"/>
      <c r="F503" s="1"/>
      <c r="G503" s="1"/>
      <c r="H503" s="1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>
      <c r="A504" s="2"/>
      <c r="B504" s="1"/>
      <c r="C504" s="1"/>
      <c r="D504" s="1"/>
      <c r="E504" s="1"/>
      <c r="F504" s="1"/>
      <c r="G504" s="1"/>
      <c r="H504" s="1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>
      <c r="A505" s="2"/>
      <c r="B505" s="1"/>
      <c r="C505" s="1"/>
      <c r="D505" s="1"/>
      <c r="E505" s="1"/>
      <c r="F505" s="1"/>
      <c r="G505" s="1"/>
      <c r="H505" s="1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>
      <c r="A506" s="2"/>
      <c r="B506" s="1"/>
      <c r="C506" s="1"/>
      <c r="D506" s="1"/>
      <c r="E506" s="1"/>
      <c r="F506" s="1"/>
      <c r="G506" s="1"/>
      <c r="H506" s="1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>
      <c r="A507" s="2"/>
      <c r="B507" s="1"/>
      <c r="C507" s="1"/>
      <c r="D507" s="1"/>
      <c r="E507" s="1"/>
      <c r="F507" s="1"/>
      <c r="G507" s="1"/>
      <c r="H507" s="1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>
      <c r="A508" s="2"/>
      <c r="B508" s="1"/>
      <c r="C508" s="1"/>
      <c r="D508" s="1"/>
      <c r="E508" s="1"/>
      <c r="F508" s="1"/>
      <c r="G508" s="1"/>
      <c r="H508" s="1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>
      <c r="A509" s="2"/>
      <c r="B509" s="1"/>
      <c r="C509" s="1"/>
      <c r="D509" s="1"/>
      <c r="E509" s="1"/>
      <c r="F509" s="1"/>
      <c r="G509" s="1"/>
      <c r="H509" s="1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>
      <c r="A510" s="2"/>
      <c r="B510" s="1"/>
      <c r="C510" s="1"/>
      <c r="D510" s="1"/>
      <c r="E510" s="1"/>
      <c r="F510" s="1"/>
      <c r="G510" s="1"/>
      <c r="H510" s="1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>
      <c r="A511" s="2"/>
      <c r="B511" s="1"/>
      <c r="C511" s="1"/>
      <c r="D511" s="1"/>
      <c r="E511" s="1"/>
      <c r="F511" s="1"/>
      <c r="G511" s="1"/>
      <c r="H511" s="1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>
      <c r="A512" s="2"/>
      <c r="B512" s="1"/>
      <c r="C512" s="1"/>
      <c r="D512" s="1"/>
      <c r="E512" s="1"/>
      <c r="F512" s="1"/>
      <c r="G512" s="1"/>
      <c r="H512" s="1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>
      <c r="A513" s="2"/>
      <c r="B513" s="1"/>
      <c r="C513" s="1"/>
      <c r="D513" s="1"/>
      <c r="E513" s="1"/>
      <c r="F513" s="1"/>
      <c r="G513" s="1"/>
      <c r="H513" s="1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>
      <c r="A514" s="2"/>
      <c r="B514" s="1"/>
      <c r="C514" s="1"/>
      <c r="D514" s="1"/>
      <c r="E514" s="1"/>
      <c r="F514" s="1"/>
      <c r="G514" s="1"/>
      <c r="H514" s="1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>
      <c r="A515" s="2"/>
      <c r="B515" s="1"/>
      <c r="C515" s="1"/>
      <c r="D515" s="1"/>
      <c r="E515" s="1"/>
      <c r="F515" s="1"/>
      <c r="G515" s="1"/>
      <c r="H515" s="1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>
      <c r="A516" s="2"/>
      <c r="B516" s="1"/>
      <c r="C516" s="1"/>
      <c r="D516" s="1"/>
      <c r="E516" s="1"/>
      <c r="F516" s="1"/>
      <c r="G516" s="1"/>
      <c r="H516" s="1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>
      <c r="A517" s="2"/>
      <c r="B517" s="1"/>
      <c r="C517" s="1"/>
      <c r="D517" s="1"/>
      <c r="E517" s="1"/>
      <c r="F517" s="1"/>
      <c r="G517" s="1"/>
      <c r="H517" s="1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>
      <c r="A518" s="2"/>
      <c r="B518" s="1"/>
      <c r="C518" s="1"/>
      <c r="D518" s="1"/>
      <c r="E518" s="1"/>
      <c r="F518" s="1"/>
      <c r="G518" s="1"/>
      <c r="H518" s="1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>
      <c r="A519" s="2"/>
      <c r="B519" s="1"/>
      <c r="C519" s="1"/>
      <c r="D519" s="1"/>
      <c r="E519" s="1"/>
      <c r="F519" s="1"/>
      <c r="G519" s="1"/>
      <c r="H519" s="1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>
      <c r="A520" s="2"/>
      <c r="B520" s="1"/>
      <c r="C520" s="1"/>
      <c r="D520" s="1"/>
      <c r="E520" s="1"/>
      <c r="F520" s="1"/>
      <c r="G520" s="1"/>
      <c r="H520" s="1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>
      <c r="A521" s="2"/>
      <c r="B521" s="1"/>
      <c r="C521" s="1"/>
      <c r="D521" s="1"/>
      <c r="E521" s="1"/>
      <c r="F521" s="1"/>
      <c r="G521" s="1"/>
      <c r="H521" s="1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>
      <c r="A522" s="2"/>
      <c r="B522" s="1"/>
      <c r="C522" s="1"/>
      <c r="D522" s="1"/>
      <c r="E522" s="1"/>
      <c r="F522" s="1"/>
      <c r="G522" s="1"/>
      <c r="H522" s="1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>
      <c r="A523" s="2"/>
      <c r="B523" s="1"/>
      <c r="C523" s="1"/>
      <c r="D523" s="1"/>
      <c r="E523" s="1"/>
      <c r="F523" s="1"/>
      <c r="G523" s="1"/>
      <c r="H523" s="1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>
      <c r="A524" s="2"/>
      <c r="B524" s="1"/>
      <c r="C524" s="1"/>
      <c r="D524" s="1"/>
      <c r="E524" s="1"/>
      <c r="F524" s="1"/>
      <c r="G524" s="1"/>
      <c r="H524" s="1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>
      <c r="A525" s="2"/>
      <c r="B525" s="1"/>
      <c r="C525" s="1"/>
      <c r="D525" s="1"/>
      <c r="E525" s="1"/>
      <c r="F525" s="1"/>
      <c r="G525" s="1"/>
      <c r="H525" s="1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>
      <c r="A526" s="2"/>
      <c r="B526" s="1"/>
      <c r="C526" s="1"/>
      <c r="D526" s="1"/>
      <c r="E526" s="1"/>
      <c r="F526" s="1"/>
      <c r="G526" s="1"/>
      <c r="H526" s="1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>
      <c r="A527" s="2"/>
      <c r="B527" s="1"/>
      <c r="C527" s="1"/>
      <c r="D527" s="1"/>
      <c r="E527" s="1"/>
      <c r="F527" s="1"/>
      <c r="G527" s="1"/>
      <c r="H527" s="1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>
      <c r="A528" s="2"/>
      <c r="B528" s="1"/>
      <c r="C528" s="1"/>
      <c r="D528" s="1"/>
      <c r="E528" s="1"/>
      <c r="F528" s="1"/>
      <c r="G528" s="1"/>
      <c r="H528" s="1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>
      <c r="A529" s="2"/>
      <c r="B529" s="1"/>
      <c r="C529" s="1"/>
      <c r="D529" s="1"/>
      <c r="E529" s="1"/>
      <c r="F529" s="1"/>
      <c r="G529" s="1"/>
      <c r="H529" s="1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>
      <c r="A530" s="2"/>
      <c r="B530" s="1"/>
      <c r="C530" s="1"/>
      <c r="D530" s="1"/>
      <c r="E530" s="1"/>
      <c r="F530" s="1"/>
      <c r="G530" s="1"/>
      <c r="H530" s="1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>
      <c r="A531" s="2"/>
      <c r="B531" s="1"/>
      <c r="C531" s="1"/>
      <c r="D531" s="1"/>
      <c r="E531" s="1"/>
      <c r="F531" s="1"/>
      <c r="G531" s="1"/>
      <c r="H531" s="1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>
      <c r="A532" s="2"/>
      <c r="B532" s="1"/>
      <c r="C532" s="1"/>
      <c r="D532" s="1"/>
      <c r="E532" s="1"/>
      <c r="F532" s="1"/>
      <c r="G532" s="1"/>
      <c r="H532" s="1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>
      <c r="A533" s="2"/>
      <c r="B533" s="1"/>
      <c r="C533" s="1"/>
      <c r="D533" s="1"/>
      <c r="E533" s="1"/>
      <c r="F533" s="1"/>
      <c r="G533" s="1"/>
      <c r="H533" s="1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>
      <c r="A534" s="2"/>
      <c r="B534" s="1"/>
      <c r="C534" s="1"/>
      <c r="D534" s="1"/>
      <c r="E534" s="1"/>
      <c r="F534" s="1"/>
      <c r="G534" s="1"/>
      <c r="H534" s="1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>
      <c r="A535" s="2"/>
      <c r="B535" s="1"/>
      <c r="C535" s="1"/>
      <c r="D535" s="1"/>
      <c r="E535" s="1"/>
      <c r="F535" s="1"/>
      <c r="G535" s="1"/>
      <c r="H535" s="1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>
      <c r="A536" s="2"/>
      <c r="B536" s="1"/>
      <c r="C536" s="1"/>
      <c r="D536" s="1"/>
      <c r="E536" s="1"/>
      <c r="F536" s="1"/>
      <c r="G536" s="1"/>
      <c r="H536" s="1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>
      <c r="A537" s="2"/>
      <c r="B537" s="1"/>
      <c r="C537" s="1"/>
      <c r="D537" s="1"/>
      <c r="E537" s="1"/>
      <c r="F537" s="1"/>
      <c r="G537" s="1"/>
      <c r="H537" s="1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>
      <c r="A538" s="2"/>
      <c r="B538" s="1"/>
      <c r="C538" s="1"/>
      <c r="D538" s="1"/>
      <c r="E538" s="1"/>
      <c r="F538" s="1"/>
      <c r="G538" s="1"/>
      <c r="H538" s="1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>
      <c r="A539" s="2"/>
      <c r="B539" s="1"/>
      <c r="C539" s="1"/>
      <c r="D539" s="1"/>
      <c r="E539" s="1"/>
      <c r="F539" s="1"/>
      <c r="G539" s="1"/>
      <c r="H539" s="1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>
      <c r="A540" s="2"/>
      <c r="B540" s="1"/>
      <c r="C540" s="1"/>
      <c r="D540" s="1"/>
      <c r="E540" s="1"/>
      <c r="F540" s="1"/>
      <c r="G540" s="1"/>
      <c r="H540" s="1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>
      <c r="A541" s="2"/>
      <c r="B541" s="1"/>
      <c r="C541" s="1"/>
      <c r="D541" s="1"/>
      <c r="E541" s="1"/>
      <c r="F541" s="1"/>
      <c r="G541" s="1"/>
      <c r="H541" s="1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>
      <c r="A542" s="2"/>
      <c r="B542" s="1"/>
      <c r="C542" s="1"/>
      <c r="D542" s="1"/>
      <c r="E542" s="1"/>
      <c r="F542" s="1"/>
      <c r="G542" s="1"/>
      <c r="H542" s="1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>
      <c r="A543" s="2"/>
      <c r="B543" s="1"/>
      <c r="C543" s="1"/>
      <c r="D543" s="1"/>
      <c r="E543" s="1"/>
      <c r="F543" s="1"/>
      <c r="G543" s="1"/>
      <c r="H543" s="1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>
      <c r="A544" s="2"/>
      <c r="B544" s="1"/>
      <c r="C544" s="1"/>
      <c r="D544" s="1"/>
      <c r="E544" s="1"/>
      <c r="F544" s="1"/>
      <c r="G544" s="1"/>
      <c r="H544" s="1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>
      <c r="A545" s="2"/>
      <c r="B545" s="1"/>
      <c r="C545" s="1"/>
      <c r="D545" s="1"/>
      <c r="E545" s="1"/>
      <c r="F545" s="1"/>
      <c r="G545" s="1"/>
      <c r="H545" s="1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>
      <c r="A546" s="2"/>
      <c r="B546" s="1"/>
      <c r="C546" s="1"/>
      <c r="D546" s="1"/>
      <c r="E546" s="1"/>
      <c r="F546" s="1"/>
      <c r="G546" s="1"/>
      <c r="H546" s="1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>
      <c r="A547" s="2"/>
      <c r="B547" s="1"/>
      <c r="C547" s="1"/>
      <c r="D547" s="1"/>
      <c r="E547" s="1"/>
      <c r="F547" s="1"/>
      <c r="G547" s="1"/>
      <c r="H547" s="1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>
      <c r="A548" s="2"/>
      <c r="B548" s="1"/>
      <c r="C548" s="1"/>
      <c r="D548" s="1"/>
      <c r="E548" s="1"/>
      <c r="F548" s="1"/>
      <c r="G548" s="1"/>
      <c r="H548" s="1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>
      <c r="A549" s="2"/>
      <c r="B549" s="1"/>
      <c r="C549" s="1"/>
      <c r="D549" s="1"/>
      <c r="E549" s="1"/>
      <c r="F549" s="1"/>
      <c r="G549" s="1"/>
      <c r="H549" s="1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>
      <c r="A550" s="2"/>
      <c r="B550" s="1"/>
      <c r="C550" s="1"/>
      <c r="D550" s="1"/>
      <c r="E550" s="1"/>
      <c r="F550" s="1"/>
      <c r="G550" s="1"/>
      <c r="H550" s="1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>
      <c r="A551" s="2"/>
      <c r="B551" s="1"/>
      <c r="C551" s="1"/>
      <c r="D551" s="1"/>
      <c r="E551" s="1"/>
      <c r="F551" s="1"/>
      <c r="G551" s="1"/>
      <c r="H551" s="1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>
      <c r="A552" s="2"/>
      <c r="B552" s="1"/>
      <c r="C552" s="1"/>
      <c r="D552" s="1"/>
      <c r="E552" s="1"/>
      <c r="F552" s="1"/>
      <c r="G552" s="1"/>
      <c r="H552" s="1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>
      <c r="A553" s="2"/>
      <c r="B553" s="1"/>
      <c r="C553" s="1"/>
      <c r="D553" s="1"/>
      <c r="E553" s="1"/>
      <c r="F553" s="1"/>
      <c r="G553" s="1"/>
      <c r="H553" s="1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>
      <c r="A554" s="2"/>
      <c r="B554" s="1"/>
      <c r="C554" s="1"/>
      <c r="D554" s="1"/>
      <c r="E554" s="1"/>
      <c r="F554" s="1"/>
      <c r="G554" s="1"/>
      <c r="H554" s="1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>
      <c r="A555" s="2"/>
      <c r="B555" s="1"/>
      <c r="C555" s="1"/>
      <c r="D555" s="1"/>
      <c r="E555" s="1"/>
      <c r="F555" s="1"/>
      <c r="G555" s="1"/>
      <c r="H555" s="1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>
      <c r="A556" s="2"/>
      <c r="B556" s="1"/>
      <c r="C556" s="1"/>
      <c r="D556" s="1"/>
      <c r="E556" s="1"/>
      <c r="F556" s="1"/>
      <c r="G556" s="1"/>
      <c r="H556" s="1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>
      <c r="A557" s="2"/>
      <c r="B557" s="1"/>
      <c r="C557" s="1"/>
      <c r="D557" s="1"/>
      <c r="E557" s="1"/>
      <c r="F557" s="1"/>
      <c r="G557" s="1"/>
      <c r="H557" s="1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>
      <c r="A558" s="2"/>
      <c r="B558" s="1"/>
      <c r="C558" s="1"/>
      <c r="D558" s="1"/>
      <c r="E558" s="1"/>
      <c r="F558" s="1"/>
      <c r="G558" s="1"/>
      <c r="H558" s="1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>
      <c r="A559" s="2"/>
      <c r="B559" s="1"/>
      <c r="C559" s="1"/>
      <c r="D559" s="1"/>
      <c r="E559" s="1"/>
      <c r="F559" s="1"/>
      <c r="G559" s="1"/>
      <c r="H559" s="1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>
      <c r="A560" s="2"/>
      <c r="B560" s="1"/>
      <c r="C560" s="1"/>
      <c r="D560" s="1"/>
      <c r="E560" s="1"/>
      <c r="F560" s="1"/>
      <c r="G560" s="1"/>
      <c r="H560" s="1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>
      <c r="A561" s="2"/>
      <c r="B561" s="1"/>
      <c r="C561" s="1"/>
      <c r="D561" s="1"/>
      <c r="E561" s="1"/>
      <c r="F561" s="1"/>
      <c r="G561" s="1"/>
      <c r="H561" s="1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>
      <c r="A562" s="2"/>
      <c r="B562" s="1"/>
      <c r="C562" s="1"/>
      <c r="D562" s="1"/>
      <c r="E562" s="1"/>
      <c r="F562" s="1"/>
      <c r="G562" s="1"/>
      <c r="H562" s="1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>
      <c r="A563" s="2"/>
      <c r="B563" s="1"/>
      <c r="C563" s="1"/>
      <c r="D563" s="1"/>
      <c r="E563" s="1"/>
      <c r="F563" s="1"/>
      <c r="G563" s="1"/>
      <c r="H563" s="1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>
      <c r="A564" s="2"/>
      <c r="B564" s="1"/>
      <c r="C564" s="1"/>
      <c r="D564" s="1"/>
      <c r="E564" s="1"/>
      <c r="F564" s="1"/>
      <c r="G564" s="1"/>
      <c r="H564" s="1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>
      <c r="A565" s="2"/>
      <c r="B565" s="1"/>
      <c r="C565" s="1"/>
      <c r="D565" s="1"/>
      <c r="E565" s="1"/>
      <c r="F565" s="1"/>
      <c r="G565" s="1"/>
      <c r="H565" s="1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>
      <c r="A566" s="2"/>
      <c r="B566" s="1"/>
      <c r="C566" s="1"/>
      <c r="D566" s="1"/>
      <c r="E566" s="1"/>
      <c r="F566" s="1"/>
      <c r="G566" s="1"/>
      <c r="H566" s="1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>
      <c r="A567" s="2"/>
      <c r="B567" s="1"/>
      <c r="C567" s="1"/>
      <c r="D567" s="1"/>
      <c r="E567" s="1"/>
      <c r="F567" s="1"/>
      <c r="G567" s="1"/>
      <c r="H567" s="1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>
      <c r="A568" s="2"/>
      <c r="B568" s="1"/>
      <c r="C568" s="1"/>
      <c r="D568" s="1"/>
      <c r="E568" s="1"/>
      <c r="F568" s="1"/>
      <c r="G568" s="1"/>
      <c r="H568" s="1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>
      <c r="A569" s="2"/>
      <c r="B569" s="1"/>
      <c r="C569" s="1"/>
      <c r="D569" s="1"/>
      <c r="E569" s="1"/>
      <c r="F569" s="1"/>
      <c r="G569" s="1"/>
      <c r="H569" s="1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>
      <c r="A570" s="2"/>
      <c r="B570" s="1"/>
      <c r="C570" s="1"/>
      <c r="D570" s="1"/>
      <c r="E570" s="1"/>
      <c r="F570" s="1"/>
      <c r="G570" s="1"/>
      <c r="H570" s="1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>
      <c r="A571" s="2"/>
      <c r="B571" s="1"/>
      <c r="C571" s="1"/>
      <c r="D571" s="1"/>
      <c r="E571" s="1"/>
      <c r="F571" s="1"/>
      <c r="G571" s="1"/>
      <c r="H571" s="1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>
      <c r="A572" s="2"/>
      <c r="B572" s="1"/>
      <c r="C572" s="1"/>
      <c r="D572" s="1"/>
      <c r="E572" s="1"/>
      <c r="F572" s="1"/>
      <c r="G572" s="1"/>
      <c r="H572" s="1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>
      <c r="A573" s="2"/>
      <c r="B573" s="1"/>
      <c r="C573" s="1"/>
      <c r="D573" s="1"/>
      <c r="E573" s="1"/>
      <c r="F573" s="1"/>
      <c r="G573" s="1"/>
      <c r="H573" s="1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>
      <c r="A574" s="2"/>
      <c r="B574" s="1"/>
      <c r="C574" s="1"/>
      <c r="D574" s="1"/>
      <c r="E574" s="1"/>
      <c r="F574" s="1"/>
      <c r="G574" s="1"/>
      <c r="H574" s="1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>
      <c r="A575" s="2"/>
      <c r="B575" s="1"/>
      <c r="C575" s="1"/>
      <c r="D575" s="1"/>
      <c r="E575" s="1"/>
      <c r="F575" s="1"/>
      <c r="G575" s="1"/>
      <c r="H575" s="1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>
      <c r="A576" s="2"/>
      <c r="B576" s="1"/>
      <c r="C576" s="1"/>
      <c r="D576" s="1"/>
      <c r="E576" s="1"/>
      <c r="F576" s="1"/>
      <c r="G576" s="1"/>
      <c r="H576" s="1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>
      <c r="A577" s="2"/>
      <c r="B577" s="1"/>
      <c r="C577" s="1"/>
      <c r="D577" s="1"/>
      <c r="E577" s="1"/>
      <c r="F577" s="1"/>
      <c r="G577" s="1"/>
      <c r="H577" s="1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>
      <c r="A578" s="2"/>
      <c r="B578" s="1"/>
      <c r="C578" s="1"/>
      <c r="D578" s="1"/>
      <c r="E578" s="1"/>
      <c r="F578" s="1"/>
      <c r="G578" s="1"/>
      <c r="H578" s="1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>
      <c r="A579" s="2"/>
      <c r="B579" s="1"/>
      <c r="C579" s="1"/>
      <c r="D579" s="1"/>
      <c r="E579" s="1"/>
      <c r="F579" s="1"/>
      <c r="G579" s="1"/>
      <c r="H579" s="1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>
      <c r="A580" s="2"/>
      <c r="B580" s="1"/>
      <c r="C580" s="1"/>
      <c r="D580" s="1"/>
      <c r="E580" s="1"/>
      <c r="F580" s="1"/>
      <c r="G580" s="1"/>
      <c r="H580" s="1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>
      <c r="A581" s="2"/>
      <c r="B581" s="1"/>
      <c r="C581" s="1"/>
      <c r="D581" s="1"/>
      <c r="E581" s="1"/>
      <c r="F581" s="1"/>
      <c r="G581" s="1"/>
      <c r="H581" s="1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>
      <c r="A582" s="2"/>
      <c r="B582" s="1"/>
      <c r="C582" s="1"/>
      <c r="D582" s="1"/>
      <c r="E582" s="1"/>
      <c r="F582" s="1"/>
      <c r="G582" s="1"/>
      <c r="H582" s="1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>
      <c r="A583" s="2"/>
      <c r="B583" s="1"/>
      <c r="C583" s="1"/>
      <c r="D583" s="1"/>
      <c r="E583" s="1"/>
      <c r="F583" s="1"/>
      <c r="G583" s="1"/>
      <c r="H583" s="1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>
      <c r="A584" s="2"/>
      <c r="B584" s="1"/>
      <c r="C584" s="1"/>
      <c r="D584" s="1"/>
      <c r="E584" s="1"/>
      <c r="F584" s="1"/>
      <c r="G584" s="1"/>
      <c r="H584" s="1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>
      <c r="A585" s="2"/>
      <c r="B585" s="1"/>
      <c r="C585" s="1"/>
      <c r="D585" s="1"/>
      <c r="E585" s="1"/>
      <c r="F585" s="1"/>
      <c r="G585" s="1"/>
      <c r="H585" s="1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>
      <c r="A586" s="2"/>
      <c r="B586" s="1"/>
      <c r="C586" s="1"/>
      <c r="D586" s="1"/>
      <c r="E586" s="1"/>
      <c r="F586" s="1"/>
      <c r="G586" s="1"/>
      <c r="H586" s="1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>
      <c r="A587" s="2"/>
      <c r="B587" s="1"/>
      <c r="C587" s="1"/>
      <c r="D587" s="1"/>
      <c r="E587" s="1"/>
      <c r="F587" s="1"/>
      <c r="G587" s="1"/>
      <c r="H587" s="1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>
      <c r="A588" s="2"/>
      <c r="B588" s="1"/>
      <c r="C588" s="1"/>
      <c r="D588" s="1"/>
      <c r="E588" s="1"/>
      <c r="F588" s="1"/>
      <c r="G588" s="1"/>
      <c r="H588" s="1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>
      <c r="A589" s="2"/>
      <c r="B589" s="1"/>
      <c r="C589" s="1"/>
      <c r="D589" s="1"/>
      <c r="E589" s="1"/>
      <c r="F589" s="1"/>
      <c r="G589" s="1"/>
      <c r="H589" s="1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>
      <c r="A590" s="2"/>
      <c r="B590" s="1"/>
      <c r="C590" s="1"/>
      <c r="D590" s="1"/>
      <c r="E590" s="1"/>
      <c r="F590" s="1"/>
      <c r="G590" s="1"/>
      <c r="H590" s="1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>
      <c r="A591" s="2"/>
      <c r="B591" s="1"/>
      <c r="C591" s="1"/>
      <c r="D591" s="1"/>
      <c r="E591" s="1"/>
      <c r="F591" s="1"/>
      <c r="G591" s="1"/>
      <c r="H591" s="1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>
      <c r="A592" s="2"/>
      <c r="B592" s="1"/>
      <c r="C592" s="1"/>
      <c r="D592" s="1"/>
      <c r="E592" s="1"/>
      <c r="F592" s="1"/>
      <c r="G592" s="1"/>
      <c r="H592" s="1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>
      <c r="A593" s="2"/>
      <c r="B593" s="1"/>
      <c r="C593" s="1"/>
      <c r="D593" s="1"/>
      <c r="E593" s="1"/>
      <c r="F593" s="1"/>
      <c r="G593" s="1"/>
      <c r="H593" s="1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>
      <c r="A594" s="2"/>
      <c r="B594" s="1"/>
      <c r="C594" s="1"/>
      <c r="D594" s="1"/>
      <c r="E594" s="1"/>
      <c r="F594" s="1"/>
      <c r="G594" s="1"/>
      <c r="H594" s="1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>
      <c r="A595" s="2"/>
      <c r="B595" s="1"/>
      <c r="C595" s="1"/>
      <c r="D595" s="1"/>
      <c r="E595" s="1"/>
      <c r="F595" s="1"/>
      <c r="G595" s="1"/>
      <c r="H595" s="1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>
      <c r="A596" s="2"/>
      <c r="B596" s="1"/>
      <c r="C596" s="1"/>
      <c r="D596" s="1"/>
      <c r="E596" s="1"/>
      <c r="F596" s="1"/>
      <c r="G596" s="1"/>
      <c r="H596" s="1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>
      <c r="A597" s="2"/>
      <c r="B597" s="1"/>
      <c r="C597" s="1"/>
      <c r="D597" s="1"/>
      <c r="E597" s="1"/>
      <c r="F597" s="1"/>
      <c r="G597" s="1"/>
      <c r="H597" s="1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>
      <c r="A598" s="2"/>
      <c r="B598" s="1"/>
      <c r="C598" s="1"/>
      <c r="D598" s="1"/>
      <c r="E598" s="1"/>
      <c r="F598" s="1"/>
      <c r="G598" s="1"/>
      <c r="H598" s="1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>
      <c r="A599" s="2"/>
      <c r="B599" s="1"/>
      <c r="C599" s="1"/>
      <c r="D599" s="1"/>
      <c r="E599" s="1"/>
      <c r="F599" s="1"/>
      <c r="G599" s="1"/>
      <c r="H599" s="1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>
      <c r="A600" s="2"/>
      <c r="B600" s="1"/>
      <c r="C600" s="1"/>
      <c r="D600" s="1"/>
      <c r="E600" s="1"/>
      <c r="F600" s="1"/>
      <c r="G600" s="1"/>
      <c r="H600" s="1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>
      <c r="A601" s="2"/>
      <c r="B601" s="1"/>
      <c r="C601" s="1"/>
      <c r="D601" s="1"/>
      <c r="E601" s="1"/>
      <c r="F601" s="1"/>
      <c r="G601" s="1"/>
      <c r="H601" s="1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>
      <c r="A602" s="2"/>
      <c r="B602" s="1"/>
      <c r="C602" s="1"/>
      <c r="D602" s="1"/>
      <c r="E602" s="1"/>
      <c r="F602" s="1"/>
      <c r="G602" s="1"/>
      <c r="H602" s="1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>
      <c r="A603" s="2"/>
      <c r="B603" s="1"/>
      <c r="C603" s="1"/>
      <c r="D603" s="1"/>
      <c r="E603" s="1"/>
      <c r="F603" s="1"/>
      <c r="G603" s="1"/>
      <c r="H603" s="1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>
      <c r="A604" s="2"/>
      <c r="B604" s="1"/>
      <c r="C604" s="1"/>
      <c r="D604" s="1"/>
      <c r="E604" s="1"/>
      <c r="F604" s="1"/>
      <c r="G604" s="1"/>
      <c r="H604" s="1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>
      <c r="A605" s="2"/>
      <c r="B605" s="1"/>
      <c r="C605" s="1"/>
      <c r="D605" s="1"/>
      <c r="E605" s="1"/>
      <c r="F605" s="1"/>
      <c r="G605" s="1"/>
      <c r="H605" s="1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>
      <c r="A606" s="2"/>
      <c r="B606" s="1"/>
      <c r="C606" s="1"/>
      <c r="D606" s="1"/>
      <c r="E606" s="1"/>
      <c r="F606" s="1"/>
      <c r="G606" s="1"/>
      <c r="H606" s="1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>
      <c r="A607" s="2"/>
      <c r="B607" s="1"/>
      <c r="C607" s="1"/>
      <c r="D607" s="1"/>
      <c r="E607" s="1"/>
      <c r="F607" s="1"/>
      <c r="G607" s="1"/>
      <c r="H607" s="1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>
      <c r="A608" s="2"/>
      <c r="B608" s="1"/>
      <c r="C608" s="1"/>
      <c r="D608" s="1"/>
      <c r="E608" s="1"/>
      <c r="F608" s="1"/>
      <c r="G608" s="1"/>
      <c r="H608" s="1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>
      <c r="A609" s="2"/>
      <c r="B609" s="1"/>
      <c r="C609" s="1"/>
      <c r="D609" s="1"/>
      <c r="E609" s="1"/>
      <c r="F609" s="1"/>
      <c r="G609" s="1"/>
      <c r="H609" s="1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>
      <c r="A610" s="2"/>
      <c r="B610" s="1"/>
      <c r="C610" s="1"/>
      <c r="D610" s="1"/>
      <c r="E610" s="1"/>
      <c r="F610" s="1"/>
      <c r="G610" s="1"/>
      <c r="H610" s="1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>
      <c r="A611" s="2"/>
      <c r="B611" s="1"/>
      <c r="C611" s="1"/>
      <c r="D611" s="1"/>
      <c r="E611" s="1"/>
      <c r="F611" s="1"/>
      <c r="G611" s="1"/>
      <c r="H611" s="1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>
      <c r="A612" s="2"/>
      <c r="B612" s="1"/>
      <c r="C612" s="1"/>
      <c r="D612" s="1"/>
      <c r="E612" s="1"/>
      <c r="F612" s="1"/>
      <c r="G612" s="1"/>
      <c r="H612" s="1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>
      <c r="A613" s="2"/>
      <c r="B613" s="1"/>
      <c r="C613" s="1"/>
      <c r="D613" s="1"/>
      <c r="E613" s="1"/>
      <c r="F613" s="1"/>
      <c r="G613" s="1"/>
      <c r="H613" s="1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>
      <c r="A614" s="2"/>
      <c r="B614" s="1"/>
      <c r="C614" s="1"/>
      <c r="D614" s="1"/>
      <c r="E614" s="1"/>
      <c r="F614" s="1"/>
      <c r="G614" s="1"/>
      <c r="H614" s="1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>
      <c r="A615" s="2"/>
      <c r="B615" s="1"/>
      <c r="C615" s="1"/>
      <c r="D615" s="1"/>
      <c r="E615" s="1"/>
      <c r="F615" s="1"/>
      <c r="G615" s="1"/>
      <c r="H615" s="1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>
      <c r="A616" s="2"/>
      <c r="B616" s="1"/>
      <c r="C616" s="1"/>
      <c r="D616" s="1"/>
      <c r="E616" s="1"/>
      <c r="F616" s="1"/>
      <c r="G616" s="1"/>
      <c r="H616" s="1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>
      <c r="A617" s="2"/>
      <c r="B617" s="1"/>
      <c r="C617" s="1"/>
      <c r="D617" s="1"/>
      <c r="E617" s="1"/>
      <c r="F617" s="1"/>
      <c r="G617" s="1"/>
      <c r="H617" s="1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>
      <c r="A618" s="2"/>
      <c r="B618" s="1"/>
      <c r="C618" s="1"/>
      <c r="D618" s="1"/>
      <c r="E618" s="1"/>
      <c r="F618" s="1"/>
      <c r="G618" s="1"/>
      <c r="H618" s="1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>
      <c r="A619" s="2"/>
      <c r="B619" s="1"/>
      <c r="C619" s="1"/>
      <c r="D619" s="1"/>
      <c r="E619" s="1"/>
      <c r="F619" s="1"/>
      <c r="G619" s="1"/>
      <c r="H619" s="1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>
      <c r="A620" s="2"/>
      <c r="B620" s="1"/>
      <c r="C620" s="1"/>
      <c r="D620" s="1"/>
      <c r="E620" s="1"/>
      <c r="F620" s="1"/>
      <c r="G620" s="1"/>
      <c r="H620" s="1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>
      <c r="A621" s="2"/>
      <c r="B621" s="1"/>
      <c r="C621" s="1"/>
      <c r="D621" s="1"/>
      <c r="E621" s="1"/>
      <c r="F621" s="1"/>
      <c r="G621" s="1"/>
      <c r="H621" s="1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>
      <c r="A622" s="2"/>
      <c r="B622" s="1"/>
      <c r="C622" s="1"/>
      <c r="D622" s="1"/>
      <c r="E622" s="1"/>
      <c r="F622" s="1"/>
      <c r="G622" s="1"/>
      <c r="H622" s="1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>
      <c r="A623" s="2"/>
      <c r="B623" s="1"/>
      <c r="C623" s="1"/>
      <c r="D623" s="1"/>
      <c r="E623" s="1"/>
      <c r="F623" s="1"/>
      <c r="G623" s="1"/>
      <c r="H623" s="1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>
      <c r="A624" s="2"/>
      <c r="B624" s="1"/>
      <c r="C624" s="1"/>
      <c r="D624" s="1"/>
      <c r="E624" s="1"/>
      <c r="F624" s="1"/>
      <c r="G624" s="1"/>
      <c r="H624" s="1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>
      <c r="A625" s="2"/>
      <c r="B625" s="1"/>
      <c r="C625" s="1"/>
      <c r="D625" s="1"/>
      <c r="E625" s="1"/>
      <c r="F625" s="1"/>
      <c r="G625" s="1"/>
      <c r="H625" s="1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>
      <c r="A626" s="2"/>
      <c r="B626" s="1"/>
      <c r="C626" s="1"/>
      <c r="D626" s="1"/>
      <c r="E626" s="1"/>
      <c r="F626" s="1"/>
      <c r="G626" s="1"/>
      <c r="H626" s="1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>
      <c r="A627" s="2"/>
      <c r="B627" s="1"/>
      <c r="C627" s="1"/>
      <c r="D627" s="1"/>
      <c r="E627" s="1"/>
      <c r="F627" s="1"/>
      <c r="G627" s="1"/>
      <c r="H627" s="1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>
      <c r="A628" s="2"/>
      <c r="B628" s="1"/>
      <c r="C628" s="1"/>
      <c r="D628" s="1"/>
      <c r="E628" s="1"/>
      <c r="F628" s="1"/>
      <c r="G628" s="1"/>
      <c r="H628" s="1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>
      <c r="A629" s="2"/>
      <c r="B629" s="1"/>
      <c r="C629" s="1"/>
      <c r="D629" s="1"/>
      <c r="E629" s="1"/>
      <c r="F629" s="1"/>
      <c r="G629" s="1"/>
      <c r="H629" s="1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>
      <c r="A630" s="2"/>
      <c r="B630" s="1"/>
      <c r="C630" s="1"/>
      <c r="D630" s="1"/>
      <c r="E630" s="1"/>
      <c r="F630" s="1"/>
      <c r="G630" s="1"/>
      <c r="H630" s="1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>
      <c r="A631" s="2"/>
      <c r="B631" s="1"/>
      <c r="C631" s="1"/>
      <c r="D631" s="1"/>
      <c r="E631" s="1"/>
      <c r="F631" s="1"/>
      <c r="G631" s="1"/>
      <c r="H631" s="1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>
      <c r="A632" s="2"/>
      <c r="B632" s="1"/>
      <c r="C632" s="1"/>
      <c r="D632" s="1"/>
      <c r="E632" s="1"/>
      <c r="F632" s="1"/>
      <c r="G632" s="1"/>
      <c r="H632" s="1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>
      <c r="A633" s="2"/>
      <c r="B633" s="1"/>
      <c r="C633" s="1"/>
      <c r="D633" s="1"/>
      <c r="E633" s="1"/>
      <c r="F633" s="1"/>
      <c r="G633" s="1"/>
      <c r="H633" s="1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>
      <c r="A634" s="2"/>
      <c r="B634" s="1"/>
      <c r="C634" s="1"/>
      <c r="D634" s="1"/>
      <c r="E634" s="1"/>
      <c r="F634" s="1"/>
      <c r="G634" s="1"/>
      <c r="H634" s="1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>
      <c r="A635" s="2"/>
      <c r="B635" s="1"/>
      <c r="C635" s="1"/>
      <c r="D635" s="1"/>
      <c r="E635" s="1"/>
      <c r="F635" s="1"/>
      <c r="G635" s="1"/>
      <c r="H635" s="1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>
      <c r="A636" s="2"/>
      <c r="B636" s="1"/>
      <c r="C636" s="1"/>
      <c r="D636" s="1"/>
      <c r="E636" s="1"/>
      <c r="F636" s="1"/>
      <c r="G636" s="1"/>
      <c r="H636" s="1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>
      <c r="A637" s="2"/>
      <c r="B637" s="1"/>
      <c r="C637" s="1"/>
      <c r="D637" s="1"/>
      <c r="E637" s="1"/>
      <c r="F637" s="1"/>
      <c r="G637" s="1"/>
      <c r="H637" s="1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>
      <c r="A638" s="2"/>
      <c r="B638" s="1"/>
      <c r="C638" s="1"/>
      <c r="D638" s="1"/>
      <c r="E638" s="1"/>
      <c r="F638" s="1"/>
      <c r="G638" s="1"/>
      <c r="H638" s="1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>
      <c r="A639" s="2"/>
      <c r="B639" s="1"/>
      <c r="C639" s="1"/>
      <c r="D639" s="1"/>
      <c r="E639" s="1"/>
      <c r="F639" s="1"/>
      <c r="G639" s="1"/>
      <c r="H639" s="1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>
      <c r="A640" s="2"/>
      <c r="B640" s="1"/>
      <c r="C640" s="1"/>
      <c r="D640" s="1"/>
      <c r="E640" s="1"/>
      <c r="F640" s="1"/>
      <c r="G640" s="1"/>
      <c r="H640" s="1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>
      <c r="A641" s="2"/>
      <c r="B641" s="1"/>
      <c r="C641" s="1"/>
      <c r="D641" s="1"/>
      <c r="E641" s="1"/>
      <c r="F641" s="1"/>
      <c r="G641" s="1"/>
      <c r="H641" s="1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>
      <c r="A642" s="2"/>
      <c r="B642" s="1"/>
      <c r="C642" s="1"/>
      <c r="D642" s="1"/>
      <c r="E642" s="1"/>
      <c r="F642" s="1"/>
      <c r="G642" s="1"/>
      <c r="H642" s="1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>
      <c r="A643" s="2"/>
      <c r="B643" s="1"/>
      <c r="C643" s="1"/>
      <c r="D643" s="1"/>
      <c r="E643" s="1"/>
      <c r="F643" s="1"/>
      <c r="G643" s="1"/>
      <c r="H643" s="1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>
      <c r="A644" s="2"/>
      <c r="B644" s="1"/>
      <c r="C644" s="1"/>
      <c r="D644" s="1"/>
      <c r="E644" s="1"/>
      <c r="F644" s="1"/>
      <c r="G644" s="1"/>
      <c r="H644" s="1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>
      <c r="A645" s="2"/>
      <c r="B645" s="1"/>
      <c r="C645" s="1"/>
      <c r="D645" s="1"/>
      <c r="E645" s="1"/>
      <c r="F645" s="1"/>
      <c r="G645" s="1"/>
      <c r="H645" s="1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>
      <c r="A646" s="2"/>
      <c r="B646" s="1"/>
      <c r="C646" s="1"/>
      <c r="D646" s="1"/>
      <c r="E646" s="1"/>
      <c r="F646" s="1"/>
      <c r="G646" s="1"/>
      <c r="H646" s="1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>
      <c r="A647" s="2"/>
      <c r="B647" s="1"/>
      <c r="C647" s="1"/>
      <c r="D647" s="1"/>
      <c r="E647" s="1"/>
      <c r="F647" s="1"/>
      <c r="G647" s="1"/>
      <c r="H647" s="1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>
      <c r="A648" s="2"/>
      <c r="B648" s="1"/>
      <c r="C648" s="1"/>
      <c r="D648" s="1"/>
      <c r="E648" s="1"/>
      <c r="F648" s="1"/>
      <c r="G648" s="1"/>
      <c r="H648" s="1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>
      <c r="A649" s="2"/>
      <c r="B649" s="1"/>
      <c r="C649" s="1"/>
      <c r="D649" s="1"/>
      <c r="E649" s="1"/>
      <c r="F649" s="1"/>
      <c r="G649" s="1"/>
      <c r="H649" s="1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>
      <c r="A650" s="2"/>
      <c r="B650" s="1"/>
      <c r="C650" s="1"/>
      <c r="D650" s="1"/>
      <c r="E650" s="1"/>
      <c r="F650" s="1"/>
      <c r="G650" s="1"/>
      <c r="H650" s="1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>
      <c r="A651" s="2"/>
      <c r="B651" s="1"/>
      <c r="C651" s="1"/>
      <c r="D651" s="1"/>
      <c r="E651" s="1"/>
      <c r="F651" s="1"/>
      <c r="G651" s="1"/>
      <c r="H651" s="1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>
      <c r="A652" s="2"/>
      <c r="B652" s="1"/>
      <c r="C652" s="1"/>
      <c r="D652" s="1"/>
      <c r="E652" s="1"/>
      <c r="F652" s="1"/>
      <c r="G652" s="1"/>
      <c r="H652" s="1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>
      <c r="A653" s="2"/>
      <c r="B653" s="1"/>
      <c r="C653" s="1"/>
      <c r="D653" s="1"/>
      <c r="E653" s="1"/>
      <c r="F653" s="1"/>
      <c r="G653" s="1"/>
      <c r="H653" s="1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>
      <c r="A654" s="2"/>
      <c r="B654" s="1"/>
      <c r="C654" s="1"/>
      <c r="D654" s="1"/>
      <c r="E654" s="1"/>
      <c r="F654" s="1"/>
      <c r="G654" s="1"/>
      <c r="H654" s="1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>
      <c r="A655" s="2"/>
      <c r="B655" s="1"/>
      <c r="C655" s="1"/>
      <c r="D655" s="1"/>
      <c r="E655" s="1"/>
      <c r="F655" s="1"/>
      <c r="G655" s="1"/>
      <c r="H655" s="1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>
      <c r="A656" s="2"/>
      <c r="B656" s="1"/>
      <c r="C656" s="1"/>
      <c r="D656" s="1"/>
      <c r="E656" s="1"/>
      <c r="F656" s="1"/>
      <c r="G656" s="1"/>
      <c r="H656" s="1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>
      <c r="A657" s="2"/>
      <c r="B657" s="1"/>
      <c r="C657" s="1"/>
      <c r="D657" s="1"/>
      <c r="E657" s="1"/>
      <c r="F657" s="1"/>
      <c r="G657" s="1"/>
      <c r="H657" s="1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>
      <c r="A658" s="2"/>
      <c r="B658" s="1"/>
      <c r="C658" s="1"/>
      <c r="D658" s="1"/>
      <c r="E658" s="1"/>
      <c r="F658" s="1"/>
      <c r="G658" s="1"/>
      <c r="H658" s="1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>
      <c r="A659" s="2"/>
      <c r="B659" s="1"/>
      <c r="C659" s="1"/>
      <c r="D659" s="1"/>
      <c r="E659" s="1"/>
      <c r="F659" s="1"/>
      <c r="G659" s="1"/>
      <c r="H659" s="1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>
      <c r="A660" s="2"/>
      <c r="B660" s="1"/>
      <c r="C660" s="1"/>
      <c r="D660" s="1"/>
      <c r="E660" s="1"/>
      <c r="F660" s="1"/>
      <c r="G660" s="1"/>
      <c r="H660" s="1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>
      <c r="A661" s="2"/>
      <c r="B661" s="1"/>
      <c r="C661" s="1"/>
      <c r="D661" s="1"/>
      <c r="E661" s="1"/>
      <c r="F661" s="1"/>
      <c r="G661" s="1"/>
      <c r="H661" s="1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>
      <c r="A662" s="2"/>
      <c r="B662" s="1"/>
      <c r="C662" s="1"/>
      <c r="D662" s="1"/>
      <c r="E662" s="1"/>
      <c r="F662" s="1"/>
      <c r="G662" s="1"/>
      <c r="H662" s="1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>
      <c r="A663" s="2"/>
      <c r="B663" s="1"/>
      <c r="C663" s="1"/>
      <c r="D663" s="1"/>
      <c r="E663" s="1"/>
      <c r="F663" s="1"/>
      <c r="G663" s="1"/>
      <c r="H663" s="1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>
      <c r="A664" s="2"/>
      <c r="B664" s="1"/>
      <c r="C664" s="1"/>
      <c r="D664" s="1"/>
      <c r="E664" s="1"/>
      <c r="F664" s="1"/>
      <c r="G664" s="1"/>
      <c r="H664" s="1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>
      <c r="A665" s="2"/>
      <c r="B665" s="1"/>
      <c r="C665" s="1"/>
      <c r="D665" s="1"/>
      <c r="E665" s="1"/>
      <c r="F665" s="1"/>
      <c r="G665" s="1"/>
      <c r="H665" s="1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>
      <c r="A666" s="2"/>
      <c r="B666" s="1"/>
      <c r="C666" s="1"/>
      <c r="D666" s="1"/>
      <c r="E666" s="1"/>
      <c r="F666" s="1"/>
      <c r="G666" s="1"/>
      <c r="H666" s="1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>
      <c r="A667" s="2"/>
      <c r="B667" s="1"/>
      <c r="C667" s="1"/>
      <c r="D667" s="1"/>
      <c r="E667" s="1"/>
      <c r="F667" s="1"/>
      <c r="G667" s="1"/>
      <c r="H667" s="1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>
      <c r="A668" s="2"/>
      <c r="B668" s="1"/>
      <c r="C668" s="1"/>
      <c r="D668" s="1"/>
      <c r="E668" s="1"/>
      <c r="F668" s="1"/>
      <c r="G668" s="1"/>
      <c r="H668" s="1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>
      <c r="A669" s="2"/>
      <c r="B669" s="1"/>
      <c r="C669" s="1"/>
      <c r="D669" s="1"/>
      <c r="E669" s="1"/>
      <c r="F669" s="1"/>
      <c r="G669" s="1"/>
      <c r="H669" s="1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>
      <c r="A670" s="2"/>
      <c r="B670" s="1"/>
      <c r="C670" s="1"/>
      <c r="D670" s="1"/>
      <c r="E670" s="1"/>
      <c r="F670" s="1"/>
      <c r="G670" s="1"/>
      <c r="H670" s="1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>
      <c r="A671" s="2"/>
      <c r="B671" s="1"/>
      <c r="C671" s="1"/>
      <c r="D671" s="1"/>
      <c r="E671" s="1"/>
      <c r="F671" s="1"/>
      <c r="G671" s="1"/>
      <c r="H671" s="1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>
      <c r="A672" s="2"/>
      <c r="B672" s="1"/>
      <c r="C672" s="1"/>
      <c r="D672" s="1"/>
      <c r="E672" s="1"/>
      <c r="F672" s="1"/>
      <c r="G672" s="1"/>
      <c r="H672" s="1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>
      <c r="A673" s="2"/>
      <c r="B673" s="1"/>
      <c r="C673" s="1"/>
      <c r="D673" s="1"/>
      <c r="E673" s="1"/>
      <c r="F673" s="1"/>
      <c r="G673" s="1"/>
      <c r="H673" s="1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>
      <c r="A674" s="2"/>
      <c r="B674" s="1"/>
      <c r="C674" s="1"/>
      <c r="D674" s="1"/>
      <c r="E674" s="1"/>
      <c r="F674" s="1"/>
      <c r="G674" s="1"/>
      <c r="H674" s="1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>
      <c r="A675" s="2"/>
      <c r="B675" s="1"/>
      <c r="C675" s="1"/>
      <c r="D675" s="1"/>
      <c r="E675" s="1"/>
      <c r="F675" s="1"/>
      <c r="G675" s="1"/>
      <c r="H675" s="1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>
      <c r="A676" s="2"/>
      <c r="B676" s="1"/>
      <c r="C676" s="1"/>
      <c r="D676" s="1"/>
      <c r="E676" s="1"/>
      <c r="F676" s="1"/>
      <c r="G676" s="1"/>
      <c r="H676" s="1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>
      <c r="A677" s="2"/>
      <c r="B677" s="1"/>
      <c r="C677" s="1"/>
      <c r="D677" s="1"/>
      <c r="E677" s="1"/>
      <c r="F677" s="1"/>
      <c r="G677" s="1"/>
      <c r="H677" s="1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>
      <c r="A678" s="2"/>
      <c r="B678" s="1"/>
      <c r="C678" s="1"/>
      <c r="D678" s="1"/>
      <c r="E678" s="1"/>
      <c r="F678" s="1"/>
      <c r="G678" s="1"/>
      <c r="H678" s="1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>
      <c r="A679" s="2"/>
      <c r="B679" s="1"/>
      <c r="C679" s="1"/>
      <c r="D679" s="1"/>
      <c r="E679" s="1"/>
      <c r="F679" s="1"/>
      <c r="G679" s="1"/>
      <c r="H679" s="1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>
      <c r="A680" s="2"/>
      <c r="B680" s="1"/>
      <c r="C680" s="1"/>
      <c r="D680" s="1"/>
      <c r="E680" s="1"/>
      <c r="F680" s="1"/>
      <c r="G680" s="1"/>
      <c r="H680" s="1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>
      <c r="A681" s="2"/>
      <c r="B681" s="1"/>
      <c r="C681" s="1"/>
      <c r="D681" s="1"/>
      <c r="E681" s="1"/>
      <c r="F681" s="1"/>
      <c r="G681" s="1"/>
      <c r="H681" s="1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>
      <c r="A682" s="2"/>
      <c r="B682" s="1"/>
      <c r="C682" s="1"/>
      <c r="D682" s="1"/>
      <c r="E682" s="1"/>
      <c r="F682" s="1"/>
      <c r="G682" s="1"/>
      <c r="H682" s="1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>
      <c r="A683" s="2"/>
      <c r="B683" s="1"/>
      <c r="C683" s="1"/>
      <c r="D683" s="1"/>
      <c r="E683" s="1"/>
      <c r="F683" s="1"/>
      <c r="G683" s="1"/>
      <c r="H683" s="1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>
      <c r="A684" s="2"/>
      <c r="B684" s="1"/>
      <c r="C684" s="1"/>
      <c r="D684" s="1"/>
      <c r="E684" s="1"/>
      <c r="F684" s="1"/>
      <c r="G684" s="1"/>
      <c r="H684" s="1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>
      <c r="A685" s="2"/>
      <c r="B685" s="1"/>
      <c r="C685" s="1"/>
      <c r="D685" s="1"/>
      <c r="E685" s="1"/>
      <c r="F685" s="1"/>
      <c r="G685" s="1"/>
      <c r="H685" s="1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>
      <c r="A686" s="2"/>
      <c r="B686" s="1"/>
      <c r="C686" s="1"/>
      <c r="D686" s="1"/>
      <c r="E686" s="1"/>
      <c r="F686" s="1"/>
      <c r="G686" s="1"/>
      <c r="H686" s="1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>
      <c r="A687" s="2"/>
      <c r="B687" s="1"/>
      <c r="C687" s="1"/>
      <c r="D687" s="1"/>
      <c r="E687" s="1"/>
      <c r="F687" s="1"/>
      <c r="G687" s="1"/>
      <c r="H687" s="1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>
      <c r="A688" s="2"/>
      <c r="B688" s="1"/>
      <c r="C688" s="1"/>
      <c r="D688" s="1"/>
      <c r="E688" s="1"/>
      <c r="F688" s="1"/>
      <c r="G688" s="1"/>
      <c r="H688" s="1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>
      <c r="A689" s="2"/>
      <c r="B689" s="1"/>
      <c r="C689" s="1"/>
      <c r="D689" s="1"/>
      <c r="E689" s="1"/>
      <c r="F689" s="1"/>
      <c r="G689" s="1"/>
      <c r="H689" s="1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>
      <c r="A690" s="2"/>
      <c r="B690" s="1"/>
      <c r="C690" s="1"/>
      <c r="D690" s="1"/>
      <c r="E690" s="1"/>
      <c r="F690" s="1"/>
      <c r="G690" s="1"/>
      <c r="H690" s="1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>
      <c r="A691" s="2"/>
      <c r="B691" s="1"/>
      <c r="C691" s="1"/>
      <c r="D691" s="1"/>
      <c r="E691" s="1"/>
      <c r="F691" s="1"/>
      <c r="G691" s="1"/>
      <c r="H691" s="1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>
      <c r="A692" s="2"/>
      <c r="B692" s="1"/>
      <c r="C692" s="1"/>
      <c r="D692" s="1"/>
      <c r="E692" s="1"/>
      <c r="F692" s="1"/>
      <c r="G692" s="1"/>
      <c r="H692" s="1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>
      <c r="A693" s="2"/>
      <c r="B693" s="1"/>
      <c r="C693" s="1"/>
      <c r="D693" s="1"/>
      <c r="E693" s="1"/>
      <c r="F693" s="1"/>
      <c r="G693" s="1"/>
      <c r="H693" s="1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>
      <c r="A694" s="2"/>
      <c r="B694" s="1"/>
      <c r="C694" s="1"/>
      <c r="D694" s="1"/>
      <c r="E694" s="1"/>
      <c r="F694" s="1"/>
      <c r="G694" s="1"/>
      <c r="H694" s="1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>
      <c r="A695" s="2"/>
      <c r="B695" s="1"/>
      <c r="C695" s="1"/>
      <c r="D695" s="1"/>
      <c r="E695" s="1"/>
      <c r="F695" s="1"/>
      <c r="G695" s="1"/>
      <c r="H695" s="1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>
      <c r="A696" s="2"/>
      <c r="B696" s="1"/>
      <c r="C696" s="1"/>
      <c r="D696" s="1"/>
      <c r="E696" s="1"/>
      <c r="F696" s="1"/>
      <c r="G696" s="1"/>
      <c r="H696" s="1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>
      <c r="A697" s="2"/>
      <c r="B697" s="1"/>
      <c r="C697" s="1"/>
      <c r="D697" s="1"/>
      <c r="E697" s="1"/>
      <c r="F697" s="1"/>
      <c r="G697" s="1"/>
      <c r="H697" s="1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>
      <c r="A698" s="2"/>
      <c r="B698" s="1"/>
      <c r="C698" s="1"/>
      <c r="D698" s="1"/>
      <c r="E698" s="1"/>
      <c r="F698" s="1"/>
      <c r="G698" s="1"/>
      <c r="H698" s="1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>
      <c r="A699" s="2"/>
      <c r="B699" s="1"/>
      <c r="C699" s="1"/>
      <c r="D699" s="1"/>
      <c r="E699" s="1"/>
      <c r="F699" s="1"/>
      <c r="G699" s="1"/>
      <c r="H699" s="1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>
      <c r="A700" s="2"/>
      <c r="B700" s="1"/>
      <c r="C700" s="1"/>
      <c r="D700" s="1"/>
      <c r="E700" s="1"/>
      <c r="F700" s="1"/>
      <c r="G700" s="1"/>
      <c r="H700" s="1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>
      <c r="A701" s="2"/>
      <c r="B701" s="1"/>
      <c r="C701" s="1"/>
      <c r="D701" s="1"/>
      <c r="E701" s="1"/>
      <c r="F701" s="1"/>
      <c r="G701" s="1"/>
      <c r="H701" s="1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>
      <c r="A702" s="2"/>
      <c r="B702" s="1"/>
      <c r="C702" s="1"/>
      <c r="D702" s="1"/>
      <c r="E702" s="1"/>
      <c r="F702" s="1"/>
      <c r="G702" s="1"/>
      <c r="H702" s="1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>
      <c r="A703" s="2"/>
      <c r="B703" s="1"/>
      <c r="C703" s="1"/>
      <c r="D703" s="1"/>
      <c r="E703" s="1"/>
      <c r="F703" s="1"/>
      <c r="G703" s="1"/>
      <c r="H703" s="1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>
      <c r="A704" s="2"/>
      <c r="B704" s="1"/>
      <c r="C704" s="1"/>
      <c r="D704" s="1"/>
      <c r="E704" s="1"/>
      <c r="F704" s="1"/>
      <c r="G704" s="1"/>
      <c r="H704" s="1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>
      <c r="A705" s="2"/>
      <c r="B705" s="1"/>
      <c r="C705" s="1"/>
      <c r="D705" s="1"/>
      <c r="E705" s="1"/>
      <c r="F705" s="1"/>
      <c r="G705" s="1"/>
      <c r="H705" s="1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>
      <c r="A706" s="2"/>
      <c r="B706" s="1"/>
      <c r="C706" s="1"/>
      <c r="D706" s="1"/>
      <c r="E706" s="1"/>
      <c r="F706" s="1"/>
      <c r="G706" s="1"/>
      <c r="H706" s="1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>
      <c r="A707" s="2"/>
      <c r="B707" s="1"/>
      <c r="C707" s="1"/>
      <c r="D707" s="1"/>
      <c r="E707" s="1"/>
      <c r="F707" s="1"/>
      <c r="G707" s="1"/>
      <c r="H707" s="1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>
      <c r="A708" s="2"/>
      <c r="B708" s="1"/>
      <c r="C708" s="1"/>
      <c r="D708" s="1"/>
      <c r="E708" s="1"/>
      <c r="F708" s="1"/>
      <c r="G708" s="1"/>
      <c r="H708" s="1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>
      <c r="A709" s="2"/>
      <c r="B709" s="1"/>
      <c r="C709" s="1"/>
      <c r="D709" s="1"/>
      <c r="E709" s="1"/>
      <c r="F709" s="1"/>
      <c r="G709" s="1"/>
      <c r="H709" s="1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>
      <c r="A710" s="2"/>
      <c r="B710" s="1"/>
      <c r="C710" s="1"/>
      <c r="D710" s="1"/>
      <c r="E710" s="1"/>
      <c r="F710" s="1"/>
      <c r="G710" s="1"/>
      <c r="H710" s="1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>
      <c r="A711" s="2"/>
      <c r="B711" s="1"/>
      <c r="C711" s="1"/>
      <c r="D711" s="1"/>
      <c r="E711" s="1"/>
      <c r="F711" s="1"/>
      <c r="G711" s="1"/>
      <c r="H711" s="1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>
      <c r="A712" s="2"/>
      <c r="B712" s="1"/>
      <c r="C712" s="1"/>
      <c r="D712" s="1"/>
      <c r="E712" s="1"/>
      <c r="F712" s="1"/>
      <c r="G712" s="1"/>
      <c r="H712" s="1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>
      <c r="A713" s="2"/>
      <c r="B713" s="1"/>
      <c r="C713" s="1"/>
      <c r="D713" s="1"/>
      <c r="E713" s="1"/>
      <c r="F713" s="1"/>
      <c r="G713" s="1"/>
      <c r="H713" s="1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>
      <c r="A714" s="2"/>
      <c r="B714" s="1"/>
      <c r="C714" s="1"/>
      <c r="D714" s="1"/>
      <c r="E714" s="1"/>
      <c r="F714" s="1"/>
      <c r="G714" s="1"/>
      <c r="H714" s="1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>
      <c r="A715" s="2"/>
      <c r="B715" s="1"/>
      <c r="C715" s="1"/>
      <c r="D715" s="1"/>
      <c r="E715" s="1"/>
      <c r="F715" s="1"/>
      <c r="G715" s="1"/>
      <c r="H715" s="1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>
      <c r="A716" s="2"/>
      <c r="B716" s="1"/>
      <c r="C716" s="1"/>
      <c r="D716" s="1"/>
      <c r="E716" s="1"/>
      <c r="F716" s="1"/>
      <c r="G716" s="1"/>
      <c r="H716" s="1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>
      <c r="A717" s="2"/>
      <c r="B717" s="1"/>
      <c r="C717" s="1"/>
      <c r="D717" s="1"/>
      <c r="E717" s="1"/>
      <c r="F717" s="1"/>
      <c r="G717" s="1"/>
      <c r="H717" s="1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>
      <c r="A718" s="2"/>
      <c r="B718" s="1"/>
      <c r="C718" s="1"/>
      <c r="D718" s="1"/>
      <c r="E718" s="1"/>
      <c r="F718" s="1"/>
      <c r="G718" s="1"/>
      <c r="H718" s="1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>
      <c r="A719" s="2"/>
      <c r="B719" s="1"/>
      <c r="C719" s="1"/>
      <c r="D719" s="1"/>
      <c r="E719" s="1"/>
      <c r="F719" s="1"/>
      <c r="G719" s="1"/>
      <c r="H719" s="1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>
      <c r="A720" s="2"/>
      <c r="B720" s="1"/>
      <c r="C720" s="1"/>
      <c r="D720" s="1"/>
      <c r="E720" s="1"/>
      <c r="F720" s="1"/>
      <c r="G720" s="1"/>
      <c r="H720" s="1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>
      <c r="A721" s="2"/>
      <c r="B721" s="1"/>
      <c r="C721" s="1"/>
      <c r="D721" s="1"/>
      <c r="E721" s="1"/>
      <c r="F721" s="1"/>
      <c r="G721" s="1"/>
      <c r="H721" s="1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>
      <c r="A722" s="2"/>
      <c r="B722" s="1"/>
      <c r="C722" s="1"/>
      <c r="D722" s="1"/>
      <c r="E722" s="1"/>
      <c r="F722" s="1"/>
      <c r="G722" s="1"/>
      <c r="H722" s="1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>
      <c r="A723" s="2"/>
      <c r="B723" s="1"/>
      <c r="C723" s="1"/>
      <c r="D723" s="1"/>
      <c r="E723" s="1"/>
      <c r="F723" s="1"/>
      <c r="G723" s="1"/>
      <c r="H723" s="1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>
      <c r="A724" s="2"/>
      <c r="B724" s="1"/>
      <c r="C724" s="1"/>
      <c r="D724" s="1"/>
      <c r="E724" s="1"/>
      <c r="F724" s="1"/>
      <c r="G724" s="1"/>
      <c r="H724" s="1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>
      <c r="A725" s="2"/>
      <c r="B725" s="1"/>
      <c r="C725" s="1"/>
      <c r="D725" s="1"/>
      <c r="E725" s="1"/>
      <c r="F725" s="1"/>
      <c r="G725" s="1"/>
      <c r="H725" s="1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>
      <c r="A726" s="2"/>
      <c r="B726" s="1"/>
      <c r="C726" s="1"/>
      <c r="D726" s="1"/>
      <c r="E726" s="1"/>
      <c r="F726" s="1"/>
      <c r="G726" s="1"/>
      <c r="H726" s="1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>
      <c r="A727" s="2"/>
      <c r="B727" s="1"/>
      <c r="C727" s="1"/>
      <c r="D727" s="1"/>
      <c r="E727" s="1"/>
      <c r="F727" s="1"/>
      <c r="G727" s="1"/>
      <c r="H727" s="1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>
      <c r="A728" s="2"/>
      <c r="B728" s="1"/>
      <c r="C728" s="1"/>
      <c r="D728" s="1"/>
      <c r="E728" s="1"/>
      <c r="F728" s="1"/>
      <c r="G728" s="1"/>
      <c r="H728" s="1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>
      <c r="A729" s="2"/>
      <c r="B729" s="1"/>
      <c r="C729" s="1"/>
      <c r="D729" s="1"/>
      <c r="E729" s="1"/>
      <c r="F729" s="1"/>
      <c r="G729" s="1"/>
      <c r="H729" s="1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>
      <c r="A730" s="2"/>
      <c r="B730" s="1"/>
      <c r="C730" s="1"/>
      <c r="D730" s="1"/>
      <c r="E730" s="1"/>
      <c r="F730" s="1"/>
      <c r="G730" s="1"/>
      <c r="H730" s="1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>
      <c r="A731" s="2"/>
      <c r="B731" s="1"/>
      <c r="C731" s="1"/>
      <c r="D731" s="1"/>
      <c r="E731" s="1"/>
      <c r="F731" s="1"/>
      <c r="G731" s="1"/>
      <c r="H731" s="1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>
      <c r="A732" s="2"/>
      <c r="B732" s="1"/>
      <c r="C732" s="1"/>
      <c r="D732" s="1"/>
      <c r="E732" s="1"/>
      <c r="F732" s="1"/>
      <c r="G732" s="1"/>
      <c r="H732" s="1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>
      <c r="A733" s="2"/>
      <c r="B733" s="1"/>
      <c r="C733" s="1"/>
      <c r="D733" s="1"/>
      <c r="E733" s="1"/>
      <c r="F733" s="1"/>
      <c r="G733" s="1"/>
      <c r="H733" s="1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>
      <c r="A734" s="2"/>
      <c r="B734" s="1"/>
      <c r="C734" s="1"/>
      <c r="D734" s="1"/>
      <c r="E734" s="1"/>
      <c r="F734" s="1"/>
      <c r="G734" s="1"/>
      <c r="H734" s="1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>
      <c r="A735" s="2"/>
      <c r="B735" s="1"/>
      <c r="C735" s="1"/>
      <c r="D735" s="1"/>
      <c r="E735" s="1"/>
      <c r="F735" s="1"/>
      <c r="G735" s="1"/>
      <c r="H735" s="1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>
      <c r="A736" s="2"/>
      <c r="B736" s="1"/>
      <c r="C736" s="1"/>
      <c r="D736" s="1"/>
      <c r="E736" s="1"/>
      <c r="F736" s="1"/>
      <c r="G736" s="1"/>
      <c r="H736" s="1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>
      <c r="A737" s="2"/>
      <c r="B737" s="1"/>
      <c r="C737" s="1"/>
      <c r="D737" s="1"/>
      <c r="E737" s="1"/>
      <c r="F737" s="1"/>
      <c r="G737" s="1"/>
      <c r="H737" s="1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>
      <c r="A738" s="2"/>
      <c r="B738" s="1"/>
      <c r="C738" s="1"/>
      <c r="D738" s="1"/>
      <c r="E738" s="1"/>
      <c r="F738" s="1"/>
      <c r="G738" s="1"/>
      <c r="H738" s="1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>
      <c r="A739" s="2"/>
      <c r="B739" s="1"/>
      <c r="C739" s="1"/>
      <c r="D739" s="1"/>
      <c r="E739" s="1"/>
      <c r="F739" s="1"/>
      <c r="G739" s="1"/>
      <c r="H739" s="1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>
      <c r="A740" s="2"/>
      <c r="B740" s="1"/>
      <c r="C740" s="1"/>
      <c r="D740" s="1"/>
      <c r="E740" s="1"/>
      <c r="F740" s="1"/>
      <c r="G740" s="1"/>
      <c r="H740" s="1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>
      <c r="A741" s="2"/>
      <c r="B741" s="1"/>
      <c r="C741" s="1"/>
      <c r="D741" s="1"/>
      <c r="E741" s="1"/>
      <c r="F741" s="1"/>
      <c r="G741" s="1"/>
      <c r="H741" s="1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>
      <c r="A742" s="2"/>
      <c r="B742" s="1"/>
      <c r="C742" s="1"/>
      <c r="D742" s="1"/>
      <c r="E742" s="1"/>
      <c r="F742" s="1"/>
      <c r="G742" s="1"/>
      <c r="H742" s="1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>
      <c r="A743" s="2"/>
      <c r="B743" s="1"/>
      <c r="C743" s="1"/>
      <c r="D743" s="1"/>
      <c r="E743" s="1"/>
      <c r="F743" s="1"/>
      <c r="G743" s="1"/>
      <c r="H743" s="1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>
      <c r="A744" s="2"/>
      <c r="B744" s="1"/>
      <c r="C744" s="1"/>
      <c r="D744" s="1"/>
      <c r="E744" s="1"/>
      <c r="F744" s="1"/>
      <c r="G744" s="1"/>
      <c r="H744" s="1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>
      <c r="A745" s="2"/>
      <c r="B745" s="1"/>
      <c r="C745" s="1"/>
      <c r="D745" s="1"/>
      <c r="E745" s="1"/>
      <c r="F745" s="1"/>
      <c r="G745" s="1"/>
      <c r="H745" s="1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>
      <c r="A746" s="2"/>
      <c r="B746" s="1"/>
      <c r="C746" s="1"/>
      <c r="D746" s="1"/>
      <c r="E746" s="1"/>
      <c r="F746" s="1"/>
      <c r="G746" s="1"/>
      <c r="H746" s="1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>
      <c r="A747" s="2"/>
      <c r="B747" s="1"/>
      <c r="C747" s="1"/>
      <c r="D747" s="1"/>
      <c r="E747" s="1"/>
      <c r="F747" s="1"/>
      <c r="G747" s="1"/>
      <c r="H747" s="1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>
      <c r="A748" s="2"/>
      <c r="B748" s="1"/>
      <c r="C748" s="1"/>
      <c r="D748" s="1"/>
      <c r="E748" s="1"/>
      <c r="F748" s="1"/>
      <c r="G748" s="1"/>
      <c r="H748" s="1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>
      <c r="A749" s="2"/>
      <c r="B749" s="1"/>
      <c r="C749" s="1"/>
      <c r="D749" s="1"/>
      <c r="E749" s="1"/>
      <c r="F749" s="1"/>
      <c r="G749" s="1"/>
      <c r="H749" s="1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>
      <c r="A750" s="2"/>
      <c r="B750" s="1"/>
      <c r="C750" s="1"/>
      <c r="D750" s="1"/>
      <c r="E750" s="1"/>
      <c r="F750" s="1"/>
      <c r="G750" s="1"/>
      <c r="H750" s="1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>
      <c r="A751" s="2"/>
      <c r="B751" s="1"/>
      <c r="C751" s="1"/>
      <c r="D751" s="1"/>
      <c r="E751" s="1"/>
      <c r="F751" s="1"/>
      <c r="G751" s="1"/>
      <c r="H751" s="1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>
      <c r="A752" s="2"/>
      <c r="B752" s="1"/>
      <c r="C752" s="1"/>
      <c r="D752" s="1"/>
      <c r="E752" s="1"/>
      <c r="F752" s="1"/>
      <c r="G752" s="1"/>
      <c r="H752" s="1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>
      <c r="A753" s="2"/>
      <c r="B753" s="1"/>
      <c r="C753" s="1"/>
      <c r="D753" s="1"/>
      <c r="E753" s="1"/>
      <c r="F753" s="1"/>
      <c r="G753" s="1"/>
      <c r="H753" s="1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>
      <c r="A754" s="2"/>
      <c r="B754" s="1"/>
      <c r="C754" s="1"/>
      <c r="D754" s="1"/>
      <c r="E754" s="1"/>
      <c r="F754" s="1"/>
      <c r="G754" s="1"/>
      <c r="H754" s="1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>
      <c r="A755" s="2"/>
      <c r="B755" s="1"/>
      <c r="C755" s="1"/>
      <c r="D755" s="1"/>
      <c r="E755" s="1"/>
      <c r="F755" s="1"/>
      <c r="G755" s="1"/>
      <c r="H755" s="1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>
      <c r="A756" s="2"/>
      <c r="B756" s="1"/>
      <c r="C756" s="1"/>
      <c r="D756" s="1"/>
      <c r="E756" s="1"/>
      <c r="F756" s="1"/>
      <c r="G756" s="1"/>
      <c r="H756" s="1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>
      <c r="A757" s="2"/>
      <c r="B757" s="1"/>
      <c r="C757" s="1"/>
      <c r="D757" s="1"/>
      <c r="E757" s="1"/>
      <c r="F757" s="1"/>
      <c r="G757" s="1"/>
      <c r="H757" s="1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>
      <c r="A758" s="2"/>
      <c r="B758" s="1"/>
      <c r="C758" s="1"/>
      <c r="D758" s="1"/>
      <c r="E758" s="1"/>
      <c r="F758" s="1"/>
      <c r="G758" s="1"/>
      <c r="H758" s="1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>
      <c r="A759" s="2"/>
      <c r="B759" s="1"/>
      <c r="C759" s="1"/>
      <c r="D759" s="1"/>
      <c r="E759" s="1"/>
      <c r="F759" s="1"/>
      <c r="G759" s="1"/>
      <c r="H759" s="1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>
      <c r="A760" s="2"/>
      <c r="B760" s="1"/>
      <c r="C760" s="1"/>
      <c r="D760" s="1"/>
      <c r="E760" s="1"/>
      <c r="F760" s="1"/>
      <c r="G760" s="1"/>
      <c r="H760" s="1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>
      <c r="A761" s="2"/>
      <c r="B761" s="1"/>
      <c r="C761" s="1"/>
      <c r="D761" s="1"/>
      <c r="E761" s="1"/>
      <c r="F761" s="1"/>
      <c r="G761" s="1"/>
      <c r="H761" s="1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>
      <c r="A762" s="2"/>
      <c r="B762" s="1"/>
      <c r="C762" s="1"/>
      <c r="D762" s="1"/>
      <c r="E762" s="1"/>
      <c r="F762" s="1"/>
      <c r="G762" s="1"/>
      <c r="H762" s="1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>
      <c r="A763" s="2"/>
      <c r="B763" s="1"/>
      <c r="C763" s="1"/>
      <c r="D763" s="1"/>
      <c r="E763" s="1"/>
      <c r="F763" s="1"/>
      <c r="G763" s="1"/>
      <c r="H763" s="1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>
      <c r="A764" s="2"/>
      <c r="B764" s="1"/>
      <c r="C764" s="1"/>
      <c r="D764" s="1"/>
      <c r="E764" s="1"/>
      <c r="F764" s="1"/>
      <c r="G764" s="1"/>
      <c r="H764" s="1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>
      <c r="A765" s="2"/>
      <c r="B765" s="1"/>
      <c r="C765" s="1"/>
      <c r="D765" s="1"/>
      <c r="E765" s="1"/>
      <c r="F765" s="1"/>
      <c r="G765" s="1"/>
      <c r="H765" s="1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>
      <c r="A766" s="2"/>
      <c r="B766" s="1"/>
      <c r="C766" s="1"/>
      <c r="D766" s="1"/>
      <c r="E766" s="1"/>
      <c r="F766" s="1"/>
      <c r="G766" s="1"/>
      <c r="H766" s="1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>
      <c r="A767" s="2"/>
      <c r="B767" s="1"/>
      <c r="C767" s="1"/>
      <c r="D767" s="1"/>
      <c r="E767" s="1"/>
      <c r="F767" s="1"/>
      <c r="G767" s="1"/>
      <c r="H767" s="1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>
      <c r="A768" s="2"/>
      <c r="B768" s="1"/>
      <c r="C768" s="1"/>
      <c r="D768" s="1"/>
      <c r="E768" s="1"/>
      <c r="F768" s="1"/>
      <c r="G768" s="1"/>
      <c r="H768" s="1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>
      <c r="A769" s="2"/>
      <c r="B769" s="1"/>
      <c r="C769" s="1"/>
      <c r="D769" s="1"/>
      <c r="E769" s="1"/>
      <c r="F769" s="1"/>
      <c r="G769" s="1"/>
      <c r="H769" s="1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>
      <c r="A770" s="2"/>
      <c r="B770" s="1"/>
      <c r="C770" s="1"/>
      <c r="D770" s="1"/>
      <c r="E770" s="1"/>
      <c r="F770" s="1"/>
      <c r="G770" s="1"/>
      <c r="H770" s="1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>
      <c r="A771" s="2"/>
      <c r="B771" s="1"/>
      <c r="C771" s="1"/>
      <c r="D771" s="1"/>
      <c r="E771" s="1"/>
      <c r="F771" s="1"/>
      <c r="G771" s="1"/>
      <c r="H771" s="1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>
      <c r="A772" s="2"/>
      <c r="B772" s="1"/>
      <c r="C772" s="1"/>
      <c r="D772" s="1"/>
      <c r="E772" s="1"/>
      <c r="F772" s="1"/>
      <c r="G772" s="1"/>
      <c r="H772" s="1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>
      <c r="A773" s="2"/>
      <c r="B773" s="1"/>
      <c r="C773" s="1"/>
      <c r="D773" s="1"/>
      <c r="E773" s="1"/>
      <c r="F773" s="1"/>
      <c r="G773" s="1"/>
      <c r="H773" s="1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>
      <c r="A774" s="2"/>
      <c r="B774" s="1"/>
      <c r="C774" s="1"/>
      <c r="D774" s="1"/>
      <c r="E774" s="1"/>
      <c r="F774" s="1"/>
      <c r="G774" s="1"/>
      <c r="H774" s="1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>
      <c r="A775" s="2"/>
      <c r="B775" s="1"/>
      <c r="C775" s="1"/>
      <c r="D775" s="1"/>
      <c r="E775" s="1"/>
      <c r="F775" s="1"/>
      <c r="G775" s="1"/>
      <c r="H775" s="1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>
      <c r="A776" s="2"/>
      <c r="B776" s="1"/>
      <c r="C776" s="1"/>
      <c r="D776" s="1"/>
      <c r="E776" s="1"/>
      <c r="F776" s="1"/>
      <c r="G776" s="1"/>
      <c r="H776" s="1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>
      <c r="A777" s="2"/>
      <c r="B777" s="1"/>
      <c r="C777" s="1"/>
      <c r="D777" s="1"/>
      <c r="E777" s="1"/>
      <c r="F777" s="1"/>
      <c r="G777" s="1"/>
      <c r="H777" s="1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>
      <c r="A778" s="2"/>
      <c r="B778" s="1"/>
      <c r="C778" s="1"/>
      <c r="D778" s="1"/>
      <c r="E778" s="1"/>
      <c r="F778" s="1"/>
      <c r="G778" s="1"/>
      <c r="H778" s="1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>
      <c r="A779" s="2"/>
      <c r="B779" s="1"/>
      <c r="C779" s="1"/>
      <c r="D779" s="1"/>
      <c r="E779" s="1"/>
      <c r="F779" s="1"/>
      <c r="G779" s="1"/>
      <c r="H779" s="1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>
      <c r="A780" s="2"/>
      <c r="B780" s="1"/>
      <c r="C780" s="1"/>
      <c r="D780" s="1"/>
      <c r="E780" s="1"/>
      <c r="F780" s="1"/>
      <c r="G780" s="1"/>
      <c r="H780" s="1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>
      <c r="A781" s="2"/>
      <c r="B781" s="1"/>
      <c r="C781" s="1"/>
      <c r="D781" s="1"/>
      <c r="E781" s="1"/>
      <c r="F781" s="1"/>
      <c r="G781" s="1"/>
      <c r="H781" s="1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>
      <c r="A782" s="2"/>
      <c r="B782" s="1"/>
      <c r="C782" s="1"/>
      <c r="D782" s="1"/>
      <c r="E782" s="1"/>
      <c r="F782" s="1"/>
      <c r="G782" s="1"/>
      <c r="H782" s="1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>
      <c r="A783" s="2"/>
      <c r="B783" s="1"/>
      <c r="C783" s="1"/>
      <c r="D783" s="1"/>
      <c r="E783" s="1"/>
      <c r="F783" s="1"/>
      <c r="G783" s="1"/>
      <c r="H783" s="1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>
      <c r="A784" s="2"/>
      <c r="B784" s="1"/>
      <c r="C784" s="1"/>
      <c r="D784" s="1"/>
      <c r="E784" s="1"/>
      <c r="F784" s="1"/>
      <c r="G784" s="1"/>
      <c r="H784" s="1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>
      <c r="A785" s="2"/>
      <c r="B785" s="1"/>
      <c r="C785" s="1"/>
      <c r="D785" s="1"/>
      <c r="E785" s="1"/>
      <c r="F785" s="1"/>
      <c r="G785" s="1"/>
      <c r="H785" s="1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>
      <c r="A786" s="2"/>
      <c r="B786" s="1"/>
      <c r="C786" s="1"/>
      <c r="D786" s="1"/>
      <c r="E786" s="1"/>
      <c r="F786" s="1"/>
      <c r="G786" s="1"/>
      <c r="H786" s="1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>
      <c r="A787" s="2"/>
      <c r="B787" s="1"/>
      <c r="C787" s="1"/>
      <c r="D787" s="1"/>
      <c r="E787" s="1"/>
      <c r="F787" s="1"/>
      <c r="G787" s="1"/>
      <c r="H787" s="1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>
      <c r="A788" s="2"/>
      <c r="B788" s="1"/>
      <c r="C788" s="1"/>
      <c r="D788" s="1"/>
      <c r="E788" s="1"/>
      <c r="F788" s="1"/>
      <c r="G788" s="1"/>
      <c r="H788" s="1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>
      <c r="A789" s="2"/>
      <c r="B789" s="1"/>
      <c r="C789" s="1"/>
      <c r="D789" s="1"/>
      <c r="E789" s="1"/>
      <c r="F789" s="1"/>
      <c r="G789" s="1"/>
      <c r="H789" s="1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>
      <c r="A790" s="2"/>
      <c r="B790" s="1"/>
      <c r="C790" s="1"/>
      <c r="D790" s="1"/>
      <c r="E790" s="1"/>
      <c r="F790" s="1"/>
      <c r="G790" s="1"/>
      <c r="H790" s="1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>
      <c r="A791" s="2"/>
      <c r="B791" s="1"/>
      <c r="C791" s="1"/>
      <c r="D791" s="1"/>
      <c r="E791" s="1"/>
      <c r="F791" s="1"/>
      <c r="G791" s="1"/>
      <c r="H791" s="1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>
      <c r="A792" s="2"/>
      <c r="B792" s="1"/>
      <c r="C792" s="1"/>
      <c r="D792" s="1"/>
      <c r="E792" s="1"/>
      <c r="F792" s="1"/>
      <c r="G792" s="1"/>
      <c r="H792" s="1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>
      <c r="A793" s="2"/>
      <c r="B793" s="1"/>
      <c r="C793" s="1"/>
      <c r="D793" s="1"/>
      <c r="E793" s="1"/>
      <c r="F793" s="1"/>
      <c r="G793" s="1"/>
      <c r="H793" s="1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>
      <c r="A794" s="2"/>
      <c r="B794" s="1"/>
      <c r="C794" s="1"/>
      <c r="D794" s="1"/>
      <c r="E794" s="1"/>
      <c r="F794" s="1"/>
      <c r="G794" s="1"/>
      <c r="H794" s="1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>
      <c r="A795" s="2"/>
      <c r="B795" s="1"/>
      <c r="C795" s="1"/>
      <c r="D795" s="1"/>
      <c r="E795" s="1"/>
      <c r="F795" s="1"/>
      <c r="G795" s="1"/>
      <c r="H795" s="1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>
      <c r="A796" s="2"/>
      <c r="B796" s="1"/>
      <c r="C796" s="1"/>
      <c r="D796" s="1"/>
      <c r="E796" s="1"/>
      <c r="F796" s="1"/>
      <c r="G796" s="1"/>
      <c r="H796" s="1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>
      <c r="A797" s="2"/>
      <c r="B797" s="1"/>
      <c r="C797" s="1"/>
      <c r="D797" s="1"/>
      <c r="E797" s="1"/>
      <c r="F797" s="1"/>
      <c r="G797" s="1"/>
      <c r="H797" s="1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>
      <c r="A798" s="2"/>
      <c r="B798" s="1"/>
      <c r="C798" s="1"/>
      <c r="D798" s="1"/>
      <c r="E798" s="1"/>
      <c r="F798" s="1"/>
      <c r="G798" s="1"/>
      <c r="H798" s="1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>
      <c r="A799" s="2"/>
      <c r="B799" s="1"/>
      <c r="C799" s="1"/>
      <c r="D799" s="1"/>
      <c r="E799" s="1"/>
      <c r="F799" s="1"/>
      <c r="G799" s="1"/>
      <c r="H799" s="1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>
      <c r="A800" s="2"/>
      <c r="B800" s="1"/>
      <c r="C800" s="1"/>
      <c r="D800" s="1"/>
      <c r="E800" s="1"/>
      <c r="F800" s="1"/>
      <c r="G800" s="1"/>
      <c r="H800" s="1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>
      <c r="A801" s="2"/>
      <c r="B801" s="1"/>
      <c r="C801" s="1"/>
      <c r="D801" s="1"/>
      <c r="E801" s="1"/>
      <c r="F801" s="1"/>
      <c r="G801" s="1"/>
      <c r="H801" s="1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>
      <c r="A802" s="2"/>
      <c r="B802" s="1"/>
      <c r="C802" s="1"/>
      <c r="D802" s="1"/>
      <c r="E802" s="1"/>
      <c r="F802" s="1"/>
      <c r="G802" s="1"/>
      <c r="H802" s="1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>
      <c r="A803" s="2"/>
      <c r="B803" s="1"/>
      <c r="C803" s="1"/>
      <c r="D803" s="1"/>
      <c r="E803" s="1"/>
      <c r="F803" s="1"/>
      <c r="G803" s="1"/>
      <c r="H803" s="1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>
      <c r="A804" s="2"/>
      <c r="B804" s="1"/>
      <c r="C804" s="1"/>
      <c r="D804" s="1"/>
      <c r="E804" s="1"/>
      <c r="F804" s="1"/>
      <c r="G804" s="1"/>
      <c r="H804" s="1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>
      <c r="A805" s="2"/>
      <c r="B805" s="1"/>
      <c r="C805" s="1"/>
      <c r="D805" s="1"/>
      <c r="E805" s="1"/>
      <c r="F805" s="1"/>
      <c r="G805" s="1"/>
      <c r="H805" s="1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>
      <c r="A806" s="2"/>
      <c r="B806" s="1"/>
      <c r="C806" s="1"/>
      <c r="D806" s="1"/>
      <c r="E806" s="1"/>
      <c r="F806" s="1"/>
      <c r="G806" s="1"/>
      <c r="H806" s="1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>
      <c r="A807" s="2"/>
      <c r="B807" s="1"/>
      <c r="C807" s="1"/>
      <c r="D807" s="1"/>
      <c r="E807" s="1"/>
      <c r="F807" s="1"/>
      <c r="G807" s="1"/>
      <c r="H807" s="1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>
      <c r="A808" s="2"/>
      <c r="B808" s="1"/>
      <c r="C808" s="1"/>
      <c r="D808" s="1"/>
      <c r="E808" s="1"/>
      <c r="F808" s="1"/>
      <c r="G808" s="1"/>
      <c r="H808" s="1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>
      <c r="A809" s="2"/>
      <c r="B809" s="1"/>
      <c r="C809" s="1"/>
      <c r="D809" s="1"/>
      <c r="E809" s="1"/>
      <c r="F809" s="1"/>
      <c r="G809" s="1"/>
      <c r="H809" s="1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>
      <c r="A810" s="2"/>
      <c r="B810" s="1"/>
      <c r="C810" s="1"/>
      <c r="D810" s="1"/>
      <c r="E810" s="1"/>
      <c r="F810" s="1"/>
      <c r="G810" s="1"/>
      <c r="H810" s="1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>
      <c r="A811" s="2"/>
      <c r="B811" s="1"/>
      <c r="C811" s="1"/>
      <c r="D811" s="1"/>
      <c r="E811" s="1"/>
      <c r="F811" s="1"/>
      <c r="G811" s="1"/>
      <c r="H811" s="1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>
      <c r="A812" s="2"/>
      <c r="B812" s="1"/>
      <c r="C812" s="1"/>
      <c r="D812" s="1"/>
      <c r="E812" s="1"/>
      <c r="F812" s="1"/>
      <c r="G812" s="1"/>
      <c r="H812" s="1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>
      <c r="A813" s="2"/>
      <c r="B813" s="1"/>
      <c r="C813" s="1"/>
      <c r="D813" s="1"/>
      <c r="E813" s="1"/>
      <c r="F813" s="1"/>
      <c r="G813" s="1"/>
      <c r="H813" s="1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>
      <c r="A814" s="2"/>
      <c r="B814" s="1"/>
      <c r="C814" s="1"/>
      <c r="D814" s="1"/>
      <c r="E814" s="1"/>
      <c r="F814" s="1"/>
      <c r="G814" s="1"/>
      <c r="H814" s="1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>
      <c r="A815" s="2"/>
      <c r="B815" s="1"/>
      <c r="C815" s="1"/>
      <c r="D815" s="1"/>
      <c r="E815" s="1"/>
      <c r="F815" s="1"/>
      <c r="G815" s="1"/>
      <c r="H815" s="1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>
      <c r="A816" s="2"/>
      <c r="B816" s="1"/>
      <c r="C816" s="1"/>
      <c r="D816" s="1"/>
      <c r="E816" s="1"/>
      <c r="F816" s="1"/>
      <c r="G816" s="1"/>
      <c r="H816" s="1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>
      <c r="A817" s="2"/>
      <c r="B817" s="1"/>
      <c r="C817" s="1"/>
      <c r="D817" s="1"/>
      <c r="E817" s="1"/>
      <c r="F817" s="1"/>
      <c r="G817" s="1"/>
      <c r="H817" s="1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>
      <c r="A818" s="2"/>
      <c r="B818" s="1"/>
      <c r="C818" s="1"/>
      <c r="D818" s="1"/>
      <c r="E818" s="1"/>
      <c r="F818" s="1"/>
      <c r="G818" s="1"/>
      <c r="H818" s="1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>
      <c r="A819" s="2"/>
      <c r="B819" s="1"/>
      <c r="C819" s="1"/>
      <c r="D819" s="1"/>
      <c r="E819" s="1"/>
      <c r="F819" s="1"/>
      <c r="G819" s="1"/>
      <c r="H819" s="1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>
      <c r="A820" s="2"/>
      <c r="B820" s="1"/>
      <c r="C820" s="1"/>
      <c r="D820" s="1"/>
      <c r="E820" s="1"/>
      <c r="F820" s="1"/>
      <c r="G820" s="1"/>
      <c r="H820" s="1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>
      <c r="A821" s="2"/>
      <c r="B821" s="1"/>
      <c r="C821" s="1"/>
      <c r="D821" s="1"/>
      <c r="E821" s="1"/>
      <c r="F821" s="1"/>
      <c r="G821" s="1"/>
      <c r="H821" s="1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>
      <c r="A822" s="2"/>
      <c r="B822" s="1"/>
      <c r="C822" s="1"/>
      <c r="D822" s="1"/>
      <c r="E822" s="1"/>
      <c r="F822" s="1"/>
      <c r="G822" s="1"/>
      <c r="H822" s="1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>
      <c r="A823" s="2"/>
      <c r="B823" s="1"/>
      <c r="C823" s="1"/>
      <c r="D823" s="1"/>
      <c r="E823" s="1"/>
      <c r="F823" s="1"/>
      <c r="G823" s="1"/>
      <c r="H823" s="1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>
      <c r="A824" s="2"/>
      <c r="B824" s="1"/>
      <c r="C824" s="1"/>
      <c r="D824" s="1"/>
      <c r="E824" s="1"/>
      <c r="F824" s="1"/>
      <c r="G824" s="1"/>
      <c r="H824" s="1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>
      <c r="A825" s="2"/>
      <c r="B825" s="1"/>
      <c r="C825" s="1"/>
      <c r="D825" s="1"/>
      <c r="E825" s="1"/>
      <c r="F825" s="1"/>
      <c r="G825" s="1"/>
      <c r="H825" s="1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>
      <c r="A826" s="2"/>
      <c r="B826" s="1"/>
      <c r="C826" s="1"/>
      <c r="D826" s="1"/>
      <c r="E826" s="1"/>
      <c r="F826" s="1"/>
      <c r="G826" s="1"/>
      <c r="H826" s="1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>
      <c r="A827" s="2"/>
      <c r="B827" s="1"/>
      <c r="C827" s="1"/>
      <c r="D827" s="1"/>
      <c r="E827" s="1"/>
      <c r="F827" s="1"/>
      <c r="G827" s="1"/>
      <c r="H827" s="1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>
      <c r="A828" s="2"/>
      <c r="B828" s="1"/>
      <c r="C828" s="1"/>
      <c r="D828" s="1"/>
      <c r="E828" s="1"/>
      <c r="F828" s="1"/>
      <c r="G828" s="1"/>
      <c r="H828" s="1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>
      <c r="A829" s="2"/>
      <c r="B829" s="1"/>
      <c r="C829" s="1"/>
      <c r="D829" s="1"/>
      <c r="E829" s="1"/>
      <c r="F829" s="1"/>
      <c r="G829" s="1"/>
      <c r="H829" s="1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>
      <c r="A830" s="2"/>
      <c r="B830" s="1"/>
      <c r="C830" s="1"/>
      <c r="D830" s="1"/>
      <c r="E830" s="1"/>
      <c r="F830" s="1"/>
      <c r="G830" s="1"/>
      <c r="H830" s="1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>
      <c r="A831" s="2"/>
      <c r="B831" s="1"/>
      <c r="C831" s="1"/>
      <c r="D831" s="1"/>
      <c r="E831" s="1"/>
      <c r="F831" s="1"/>
      <c r="G831" s="1"/>
      <c r="H831" s="1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>
      <c r="A832" s="2"/>
      <c r="B832" s="1"/>
      <c r="C832" s="1"/>
      <c r="D832" s="1"/>
      <c r="E832" s="1"/>
      <c r="F832" s="1"/>
      <c r="G832" s="1"/>
      <c r="H832" s="1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>
      <c r="A833" s="2"/>
      <c r="B833" s="1"/>
      <c r="C833" s="1"/>
      <c r="D833" s="1"/>
      <c r="E833" s="1"/>
      <c r="F833" s="1"/>
      <c r="G833" s="1"/>
      <c r="H833" s="1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>
      <c r="A834" s="2"/>
      <c r="B834" s="1"/>
      <c r="C834" s="1"/>
      <c r="D834" s="1"/>
      <c r="E834" s="1"/>
      <c r="F834" s="1"/>
      <c r="G834" s="1"/>
      <c r="H834" s="1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>
      <c r="A835" s="2"/>
      <c r="B835" s="1"/>
      <c r="C835" s="1"/>
      <c r="D835" s="1"/>
      <c r="E835" s="1"/>
      <c r="F835" s="1"/>
      <c r="G835" s="1"/>
      <c r="H835" s="1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>
      <c r="A836" s="2"/>
      <c r="B836" s="1"/>
      <c r="C836" s="1"/>
      <c r="D836" s="1"/>
      <c r="E836" s="1"/>
      <c r="F836" s="1"/>
      <c r="G836" s="1"/>
      <c r="H836" s="1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>
      <c r="A837" s="2"/>
      <c r="B837" s="1"/>
      <c r="C837" s="1"/>
      <c r="D837" s="1"/>
      <c r="E837" s="1"/>
      <c r="F837" s="1"/>
      <c r="G837" s="1"/>
      <c r="H837" s="1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>
      <c r="A838" s="2"/>
      <c r="B838" s="1"/>
      <c r="C838" s="1"/>
      <c r="D838" s="1"/>
      <c r="E838" s="1"/>
      <c r="F838" s="1"/>
      <c r="G838" s="1"/>
      <c r="H838" s="1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>
      <c r="A839" s="2"/>
      <c r="B839" s="1"/>
      <c r="C839" s="1"/>
      <c r="D839" s="1"/>
      <c r="E839" s="1"/>
      <c r="F839" s="1"/>
      <c r="G839" s="1"/>
      <c r="H839" s="1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>
      <c r="A840" s="2"/>
      <c r="B840" s="1"/>
      <c r="C840" s="1"/>
      <c r="D840" s="1"/>
      <c r="E840" s="1"/>
      <c r="F840" s="1"/>
      <c r="G840" s="1"/>
      <c r="H840" s="1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>
      <c r="A841" s="2"/>
      <c r="B841" s="1"/>
      <c r="C841" s="1"/>
      <c r="D841" s="1"/>
      <c r="E841" s="1"/>
      <c r="F841" s="1"/>
      <c r="G841" s="1"/>
      <c r="H841" s="1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>
      <c r="A842" s="2"/>
      <c r="B842" s="1"/>
      <c r="C842" s="1"/>
      <c r="D842" s="1"/>
      <c r="E842" s="1"/>
      <c r="F842" s="1"/>
      <c r="G842" s="1"/>
      <c r="H842" s="1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>
      <c r="A843" s="2"/>
      <c r="B843" s="1"/>
      <c r="C843" s="1"/>
      <c r="D843" s="1"/>
      <c r="E843" s="1"/>
      <c r="F843" s="1"/>
      <c r="G843" s="1"/>
      <c r="H843" s="1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>
      <c r="A844" s="2"/>
      <c r="B844" s="1"/>
      <c r="C844" s="1"/>
      <c r="D844" s="1"/>
      <c r="E844" s="1"/>
      <c r="F844" s="1"/>
      <c r="G844" s="1"/>
      <c r="H844" s="1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>
      <c r="A845" s="2"/>
      <c r="B845" s="1"/>
      <c r="C845" s="1"/>
      <c r="D845" s="1"/>
      <c r="E845" s="1"/>
      <c r="F845" s="1"/>
      <c r="G845" s="1"/>
      <c r="H845" s="1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>
      <c r="A846" s="2"/>
      <c r="B846" s="1"/>
      <c r="C846" s="1"/>
      <c r="D846" s="1"/>
      <c r="E846" s="1"/>
      <c r="F846" s="1"/>
      <c r="G846" s="1"/>
      <c r="H846" s="1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>
      <c r="A847" s="2"/>
      <c r="B847" s="1"/>
      <c r="C847" s="1"/>
      <c r="D847" s="1"/>
      <c r="E847" s="1"/>
      <c r="F847" s="1"/>
      <c r="G847" s="1"/>
      <c r="H847" s="1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>
      <c r="A848" s="2"/>
      <c r="B848" s="1"/>
      <c r="C848" s="1"/>
      <c r="D848" s="1"/>
      <c r="E848" s="1"/>
      <c r="F848" s="1"/>
      <c r="G848" s="1"/>
      <c r="H848" s="1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>
      <c r="A849" s="2"/>
      <c r="B849" s="1"/>
      <c r="C849" s="1"/>
      <c r="D849" s="1"/>
      <c r="E849" s="1"/>
      <c r="F849" s="1"/>
      <c r="G849" s="1"/>
      <c r="H849" s="1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>
      <c r="A850" s="2"/>
      <c r="B850" s="1"/>
      <c r="C850" s="1"/>
      <c r="D850" s="1"/>
      <c r="E850" s="1"/>
      <c r="F850" s="1"/>
      <c r="G850" s="1"/>
      <c r="H850" s="1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>
      <c r="A851" s="2"/>
      <c r="B851" s="1"/>
      <c r="C851" s="1"/>
      <c r="D851" s="1"/>
      <c r="E851" s="1"/>
      <c r="F851" s="1"/>
      <c r="G851" s="1"/>
      <c r="H851" s="1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>
      <c r="A852" s="2"/>
      <c r="B852" s="1"/>
      <c r="C852" s="1"/>
      <c r="D852" s="1"/>
      <c r="E852" s="1"/>
      <c r="F852" s="1"/>
      <c r="G852" s="1"/>
      <c r="H852" s="1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>
      <c r="A853" s="2"/>
      <c r="B853" s="1"/>
      <c r="C853" s="1"/>
      <c r="D853" s="1"/>
      <c r="E853" s="1"/>
      <c r="F853" s="1"/>
      <c r="G853" s="1"/>
      <c r="H853" s="1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>
      <c r="A854" s="2"/>
      <c r="B854" s="1"/>
      <c r="C854" s="1"/>
      <c r="D854" s="1"/>
      <c r="E854" s="1"/>
      <c r="F854" s="1"/>
      <c r="G854" s="1"/>
      <c r="H854" s="1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>
      <c r="A855" s="2"/>
      <c r="B855" s="1"/>
      <c r="C855" s="1"/>
      <c r="D855" s="1"/>
      <c r="E855" s="1"/>
      <c r="F855" s="1"/>
      <c r="G855" s="1"/>
      <c r="H855" s="1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>
      <c r="A856" s="2"/>
      <c r="B856" s="1"/>
      <c r="C856" s="1"/>
      <c r="D856" s="1"/>
      <c r="E856" s="1"/>
      <c r="F856" s="1"/>
      <c r="G856" s="1"/>
      <c r="H856" s="1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>
      <c r="A857" s="2"/>
      <c r="B857" s="1"/>
      <c r="C857" s="1"/>
      <c r="D857" s="1"/>
      <c r="E857" s="1"/>
      <c r="F857" s="1"/>
      <c r="G857" s="1"/>
      <c r="H857" s="1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>
      <c r="A858" s="2"/>
      <c r="B858" s="1"/>
      <c r="C858" s="1"/>
      <c r="D858" s="1"/>
      <c r="E858" s="1"/>
      <c r="F858" s="1"/>
      <c r="G858" s="1"/>
      <c r="H858" s="1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>
      <c r="A859" s="2"/>
      <c r="B859" s="1"/>
      <c r="C859" s="1"/>
      <c r="D859" s="1"/>
      <c r="E859" s="1"/>
      <c r="F859" s="1"/>
      <c r="G859" s="1"/>
      <c r="H859" s="1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>
      <c r="A860" s="2"/>
      <c r="B860" s="1"/>
      <c r="C860" s="1"/>
      <c r="D860" s="1"/>
      <c r="E860" s="1"/>
      <c r="F860" s="1"/>
      <c r="G860" s="1"/>
      <c r="H860" s="1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>
      <c r="A861" s="2"/>
      <c r="B861" s="1"/>
      <c r="C861" s="1"/>
      <c r="D861" s="1"/>
      <c r="E861" s="1"/>
      <c r="F861" s="1"/>
      <c r="G861" s="1"/>
      <c r="H861" s="1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>
      <c r="A862" s="2"/>
      <c r="B862" s="1"/>
      <c r="C862" s="1"/>
      <c r="D862" s="1"/>
      <c r="E862" s="1"/>
      <c r="F862" s="1"/>
      <c r="G862" s="1"/>
      <c r="H862" s="1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>
      <c r="A863" s="2"/>
      <c r="B863" s="1"/>
      <c r="C863" s="1"/>
      <c r="D863" s="1"/>
      <c r="E863" s="1"/>
      <c r="F863" s="1"/>
      <c r="G863" s="1"/>
      <c r="H863" s="1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>
      <c r="A864" s="2"/>
      <c r="B864" s="1"/>
      <c r="C864" s="1"/>
      <c r="D864" s="1"/>
      <c r="E864" s="1"/>
      <c r="F864" s="1"/>
      <c r="G864" s="1"/>
      <c r="H864" s="1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>
      <c r="A865" s="2"/>
      <c r="B865" s="1"/>
      <c r="C865" s="1"/>
      <c r="D865" s="1"/>
      <c r="E865" s="1"/>
      <c r="F865" s="1"/>
      <c r="G865" s="1"/>
      <c r="H865" s="1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>
      <c r="A866" s="2"/>
      <c r="B866" s="1"/>
      <c r="C866" s="1"/>
      <c r="D866" s="1"/>
      <c r="E866" s="1"/>
      <c r="F866" s="1"/>
      <c r="G866" s="1"/>
      <c r="H866" s="1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>
      <c r="A867" s="2"/>
      <c r="B867" s="1"/>
      <c r="C867" s="1"/>
      <c r="D867" s="1"/>
      <c r="E867" s="1"/>
      <c r="F867" s="1"/>
      <c r="G867" s="1"/>
      <c r="H867" s="1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>
      <c r="A868" s="2"/>
      <c r="B868" s="1"/>
      <c r="C868" s="1"/>
      <c r="D868" s="1"/>
      <c r="E868" s="1"/>
      <c r="F868" s="1"/>
      <c r="G868" s="1"/>
      <c r="H868" s="1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>
      <c r="A869" s="2"/>
      <c r="B869" s="1"/>
      <c r="C869" s="1"/>
      <c r="D869" s="1"/>
      <c r="E869" s="1"/>
      <c r="F869" s="1"/>
      <c r="G869" s="1"/>
      <c r="H869" s="1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>
      <c r="A870" s="2"/>
      <c r="B870" s="1"/>
      <c r="C870" s="1"/>
      <c r="D870" s="1"/>
      <c r="E870" s="1"/>
      <c r="F870" s="1"/>
      <c r="G870" s="1"/>
      <c r="H870" s="1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>
      <c r="A871" s="2"/>
      <c r="B871" s="1"/>
      <c r="C871" s="1"/>
      <c r="D871" s="1"/>
      <c r="E871" s="1"/>
      <c r="F871" s="1"/>
      <c r="G871" s="1"/>
      <c r="H871" s="1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>
      <c r="A872" s="2"/>
      <c r="B872" s="1"/>
      <c r="C872" s="1"/>
      <c r="D872" s="1"/>
      <c r="E872" s="1"/>
      <c r="F872" s="1"/>
      <c r="G872" s="1"/>
      <c r="H872" s="1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>
      <c r="A873" s="2"/>
      <c r="B873" s="1"/>
      <c r="C873" s="1"/>
      <c r="D873" s="1"/>
      <c r="E873" s="1"/>
      <c r="F873" s="1"/>
      <c r="G873" s="1"/>
      <c r="H873" s="1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>
      <c r="A874" s="2"/>
      <c r="B874" s="1"/>
      <c r="C874" s="1"/>
      <c r="D874" s="1"/>
      <c r="E874" s="1"/>
      <c r="F874" s="1"/>
      <c r="G874" s="1"/>
      <c r="H874" s="1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>
      <c r="A875" s="2"/>
      <c r="B875" s="1"/>
      <c r="C875" s="1"/>
      <c r="D875" s="1"/>
      <c r="E875" s="1"/>
      <c r="F875" s="1"/>
      <c r="G875" s="1"/>
      <c r="H875" s="1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>
      <c r="A876" s="2"/>
      <c r="B876" s="1"/>
      <c r="C876" s="1"/>
      <c r="D876" s="1"/>
      <c r="E876" s="1"/>
      <c r="F876" s="1"/>
      <c r="G876" s="1"/>
      <c r="H876" s="1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>
      <c r="A877" s="2"/>
      <c r="B877" s="1"/>
      <c r="C877" s="1"/>
      <c r="D877" s="1"/>
      <c r="E877" s="1"/>
      <c r="F877" s="1"/>
      <c r="G877" s="1"/>
      <c r="H877" s="1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>
      <c r="A878" s="2"/>
      <c r="B878" s="1"/>
      <c r="C878" s="1"/>
      <c r="D878" s="1"/>
      <c r="E878" s="1"/>
      <c r="F878" s="1"/>
      <c r="G878" s="1"/>
      <c r="H878" s="1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>
      <c r="A879" s="2"/>
      <c r="B879" s="1"/>
      <c r="C879" s="1"/>
      <c r="D879" s="1"/>
      <c r="E879" s="1"/>
      <c r="F879" s="1"/>
      <c r="G879" s="1"/>
      <c r="H879" s="1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>
      <c r="A880" s="2"/>
      <c r="B880" s="1"/>
      <c r="C880" s="1"/>
      <c r="D880" s="1"/>
      <c r="E880" s="1"/>
      <c r="F880" s="1"/>
      <c r="G880" s="1"/>
      <c r="H880" s="1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>
      <c r="A881" s="2"/>
      <c r="B881" s="1"/>
      <c r="C881" s="1"/>
      <c r="D881" s="1"/>
      <c r="E881" s="1"/>
      <c r="F881" s="1"/>
      <c r="G881" s="1"/>
      <c r="H881" s="1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>
      <c r="A882" s="2"/>
      <c r="B882" s="1"/>
      <c r="C882" s="1"/>
      <c r="D882" s="1"/>
      <c r="E882" s="1"/>
      <c r="F882" s="1"/>
      <c r="G882" s="1"/>
      <c r="H882" s="1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>
      <c r="A883" s="2"/>
      <c r="B883" s="1"/>
      <c r="C883" s="1"/>
      <c r="D883" s="1"/>
      <c r="E883" s="1"/>
      <c r="F883" s="1"/>
      <c r="G883" s="1"/>
      <c r="H883" s="1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>
      <c r="A884" s="2"/>
      <c r="B884" s="1"/>
      <c r="C884" s="1"/>
      <c r="D884" s="1"/>
      <c r="E884" s="1"/>
      <c r="F884" s="1"/>
      <c r="G884" s="1"/>
      <c r="H884" s="1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>
      <c r="A885" s="2"/>
      <c r="B885" s="1"/>
      <c r="C885" s="1"/>
      <c r="D885" s="1"/>
      <c r="E885" s="1"/>
      <c r="F885" s="1"/>
      <c r="G885" s="1"/>
      <c r="H885" s="1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>
      <c r="A886" s="2"/>
      <c r="B886" s="1"/>
      <c r="C886" s="1"/>
      <c r="D886" s="1"/>
      <c r="E886" s="1"/>
      <c r="F886" s="1"/>
      <c r="G886" s="1"/>
      <c r="H886" s="1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>
      <c r="A887" s="2"/>
      <c r="B887" s="1"/>
      <c r="C887" s="1"/>
      <c r="D887" s="1"/>
      <c r="E887" s="1"/>
      <c r="F887" s="1"/>
      <c r="G887" s="1"/>
      <c r="H887" s="1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>
      <c r="A888" s="2"/>
      <c r="B888" s="1"/>
      <c r="C888" s="1"/>
      <c r="D888" s="1"/>
      <c r="E888" s="1"/>
      <c r="F888" s="1"/>
      <c r="G888" s="1"/>
      <c r="H888" s="1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>
      <c r="A889" s="2"/>
      <c r="B889" s="1"/>
      <c r="C889" s="1"/>
      <c r="D889" s="1"/>
      <c r="E889" s="1"/>
      <c r="F889" s="1"/>
      <c r="G889" s="1"/>
      <c r="H889" s="1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>
      <c r="A890" s="2"/>
      <c r="B890" s="1"/>
      <c r="C890" s="1"/>
      <c r="D890" s="1"/>
      <c r="E890" s="1"/>
      <c r="F890" s="1"/>
      <c r="G890" s="1"/>
      <c r="H890" s="1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>
      <c r="A891" s="2"/>
      <c r="B891" s="1"/>
      <c r="C891" s="1"/>
      <c r="D891" s="1"/>
      <c r="E891" s="1"/>
      <c r="F891" s="1"/>
      <c r="G891" s="1"/>
      <c r="H891" s="1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>
      <c r="A892" s="2"/>
      <c r="B892" s="1"/>
      <c r="C892" s="1"/>
      <c r="D892" s="1"/>
      <c r="E892" s="1"/>
      <c r="F892" s="1"/>
      <c r="G892" s="1"/>
      <c r="H892" s="1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>
      <c r="A893" s="2"/>
      <c r="B893" s="1"/>
      <c r="C893" s="1"/>
      <c r="D893" s="1"/>
      <c r="E893" s="1"/>
      <c r="F893" s="1"/>
      <c r="G893" s="1"/>
      <c r="H893" s="1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>
      <c r="A894" s="2"/>
      <c r="B894" s="1"/>
      <c r="C894" s="1"/>
      <c r="D894" s="1"/>
      <c r="E894" s="1"/>
      <c r="F894" s="1"/>
      <c r="G894" s="1"/>
      <c r="H894" s="1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>
      <c r="A895" s="2"/>
      <c r="B895" s="1"/>
      <c r="C895" s="1"/>
      <c r="D895" s="1"/>
      <c r="E895" s="1"/>
      <c r="F895" s="1"/>
      <c r="G895" s="1"/>
      <c r="H895" s="1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>
      <c r="A896" s="2"/>
      <c r="B896" s="1"/>
      <c r="C896" s="1"/>
      <c r="D896" s="1"/>
      <c r="E896" s="1"/>
      <c r="F896" s="1"/>
      <c r="G896" s="1"/>
      <c r="H896" s="1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>
      <c r="A897" s="2"/>
      <c r="B897" s="1"/>
      <c r="C897" s="1"/>
      <c r="D897" s="1"/>
      <c r="E897" s="1"/>
      <c r="F897" s="1"/>
      <c r="G897" s="1"/>
      <c r="H897" s="1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>
      <c r="A898" s="2"/>
      <c r="B898" s="1"/>
      <c r="C898" s="1"/>
      <c r="D898" s="1"/>
      <c r="E898" s="1"/>
      <c r="F898" s="1"/>
      <c r="G898" s="1"/>
      <c r="H898" s="1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>
      <c r="A899" s="2"/>
      <c r="B899" s="1"/>
      <c r="C899" s="1"/>
      <c r="D899" s="1"/>
      <c r="E899" s="1"/>
      <c r="F899" s="1"/>
      <c r="G899" s="1"/>
      <c r="H899" s="1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>
      <c r="A900" s="2"/>
      <c r="B900" s="1"/>
      <c r="C900" s="1"/>
      <c r="D900" s="1"/>
      <c r="E900" s="1"/>
      <c r="F900" s="1"/>
      <c r="G900" s="1"/>
      <c r="H900" s="1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>
      <c r="A901" s="2"/>
      <c r="B901" s="1"/>
      <c r="C901" s="1"/>
      <c r="D901" s="1"/>
      <c r="E901" s="1"/>
      <c r="F901" s="1"/>
      <c r="G901" s="1"/>
      <c r="H901" s="1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>
      <c r="A902" s="2"/>
      <c r="B902" s="1"/>
      <c r="C902" s="1"/>
      <c r="D902" s="1"/>
      <c r="E902" s="1"/>
      <c r="F902" s="1"/>
      <c r="G902" s="1"/>
      <c r="H902" s="1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>
      <c r="A903" s="2"/>
      <c r="B903" s="1"/>
      <c r="C903" s="1"/>
      <c r="D903" s="1"/>
      <c r="E903" s="1"/>
      <c r="F903" s="1"/>
      <c r="G903" s="1"/>
      <c r="H903" s="1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>
      <c r="A904" s="2"/>
      <c r="B904" s="1"/>
      <c r="C904" s="1"/>
      <c r="D904" s="1"/>
      <c r="E904" s="1"/>
      <c r="F904" s="1"/>
      <c r="G904" s="1"/>
      <c r="H904" s="1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>
      <c r="A905" s="2"/>
      <c r="B905" s="1"/>
      <c r="C905" s="1"/>
      <c r="D905" s="1"/>
      <c r="E905" s="1"/>
      <c r="F905" s="1"/>
      <c r="G905" s="1"/>
      <c r="H905" s="1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>
      <c r="A906" s="2"/>
      <c r="B906" s="1"/>
      <c r="C906" s="1"/>
      <c r="D906" s="1"/>
      <c r="E906" s="1"/>
      <c r="F906" s="1"/>
      <c r="G906" s="1"/>
      <c r="H906" s="1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>
      <c r="A907" s="2"/>
      <c r="B907" s="1"/>
      <c r="C907" s="1"/>
      <c r="D907" s="1"/>
      <c r="E907" s="1"/>
      <c r="F907" s="1"/>
      <c r="G907" s="1"/>
      <c r="H907" s="1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>
      <c r="A908" s="2"/>
      <c r="B908" s="1"/>
      <c r="C908" s="1"/>
      <c r="D908" s="1"/>
      <c r="E908" s="1"/>
      <c r="F908" s="1"/>
      <c r="G908" s="1"/>
      <c r="H908" s="1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>
      <c r="A909" s="2"/>
      <c r="B909" s="1"/>
      <c r="C909" s="1"/>
      <c r="D909" s="1"/>
      <c r="E909" s="1"/>
      <c r="F909" s="1"/>
      <c r="G909" s="1"/>
      <c r="H909" s="1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>
      <c r="A910" s="2"/>
      <c r="B910" s="1"/>
      <c r="C910" s="1"/>
      <c r="D910" s="1"/>
      <c r="E910" s="1"/>
      <c r="F910" s="1"/>
      <c r="G910" s="1"/>
      <c r="H910" s="1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>
      <c r="A911" s="2"/>
      <c r="B911" s="1"/>
      <c r="C911" s="1"/>
      <c r="D911" s="1"/>
      <c r="E911" s="1"/>
      <c r="F911" s="1"/>
      <c r="G911" s="1"/>
      <c r="H911" s="1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>
      <c r="A912" s="2"/>
      <c r="B912" s="1"/>
      <c r="C912" s="1"/>
      <c r="D912" s="1"/>
      <c r="E912" s="1"/>
      <c r="F912" s="1"/>
      <c r="G912" s="1"/>
      <c r="H912" s="1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>
      <c r="A913" s="2"/>
      <c r="B913" s="1"/>
      <c r="C913" s="1"/>
      <c r="D913" s="1"/>
      <c r="E913" s="1"/>
      <c r="F913" s="1"/>
      <c r="G913" s="1"/>
      <c r="H913" s="1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>
      <c r="A914" s="2"/>
      <c r="B914" s="1"/>
      <c r="C914" s="1"/>
      <c r="D914" s="1"/>
      <c r="E914" s="1"/>
      <c r="F914" s="1"/>
      <c r="G914" s="1"/>
      <c r="H914" s="1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>
      <c r="A915" s="2"/>
      <c r="B915" s="1"/>
      <c r="C915" s="1"/>
      <c r="D915" s="1"/>
      <c r="E915" s="1"/>
      <c r="F915" s="1"/>
      <c r="G915" s="1"/>
      <c r="H915" s="1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>
      <c r="A916" s="2"/>
      <c r="B916" s="1"/>
      <c r="C916" s="1"/>
      <c r="D916" s="1"/>
      <c r="E916" s="1"/>
      <c r="F916" s="1"/>
      <c r="G916" s="1"/>
      <c r="H916" s="1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>
      <c r="A917" s="2"/>
      <c r="B917" s="1"/>
      <c r="C917" s="1"/>
      <c r="D917" s="1"/>
      <c r="E917" s="1"/>
      <c r="F917" s="1"/>
      <c r="G917" s="1"/>
      <c r="H917" s="1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>
      <c r="A918" s="2"/>
      <c r="B918" s="1"/>
      <c r="C918" s="1"/>
      <c r="D918" s="1"/>
      <c r="E918" s="1"/>
      <c r="F918" s="1"/>
      <c r="G918" s="1"/>
      <c r="H918" s="1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>
      <c r="A919" s="2"/>
      <c r="B919" s="1"/>
      <c r="C919" s="1"/>
      <c r="D919" s="1"/>
      <c r="E919" s="1"/>
      <c r="F919" s="1"/>
      <c r="G919" s="1"/>
      <c r="H919" s="1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>
      <c r="A920" s="2"/>
      <c r="B920" s="1"/>
      <c r="C920" s="1"/>
      <c r="D920" s="1"/>
      <c r="E920" s="1"/>
      <c r="F920" s="1"/>
      <c r="G920" s="1"/>
      <c r="H920" s="1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>
      <c r="A921" s="2"/>
      <c r="B921" s="1"/>
      <c r="C921" s="1"/>
      <c r="D921" s="1"/>
      <c r="E921" s="1"/>
      <c r="F921" s="1"/>
      <c r="G921" s="1"/>
      <c r="H921" s="1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>
      <c r="A922" s="2"/>
      <c r="B922" s="1"/>
      <c r="C922" s="1"/>
      <c r="D922" s="1"/>
      <c r="E922" s="1"/>
      <c r="F922" s="1"/>
      <c r="G922" s="1"/>
      <c r="H922" s="1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>
      <c r="A923" s="2"/>
      <c r="B923" s="1"/>
      <c r="C923" s="1"/>
      <c r="D923" s="1"/>
      <c r="E923" s="1"/>
      <c r="F923" s="1"/>
      <c r="G923" s="1"/>
      <c r="H923" s="1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>
      <c r="A924" s="2"/>
      <c r="B924" s="1"/>
      <c r="C924" s="1"/>
      <c r="D924" s="1"/>
      <c r="E924" s="1"/>
      <c r="F924" s="1"/>
      <c r="G924" s="1"/>
      <c r="H924" s="1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>
      <c r="A925" s="2"/>
      <c r="B925" s="1"/>
      <c r="C925" s="1"/>
      <c r="D925" s="1"/>
      <c r="E925" s="1"/>
      <c r="F925" s="1"/>
      <c r="G925" s="1"/>
      <c r="H925" s="1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>
      <c r="A926" s="2"/>
      <c r="B926" s="1"/>
      <c r="C926" s="1"/>
      <c r="D926" s="1"/>
      <c r="E926" s="1"/>
      <c r="F926" s="1"/>
      <c r="G926" s="1"/>
      <c r="H926" s="1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>
      <c r="A927" s="2"/>
      <c r="B927" s="1"/>
      <c r="C927" s="1"/>
      <c r="D927" s="1"/>
      <c r="E927" s="1"/>
      <c r="F927" s="1"/>
      <c r="G927" s="1"/>
      <c r="H927" s="1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>
      <c r="A928" s="2"/>
      <c r="B928" s="1"/>
      <c r="C928" s="1"/>
      <c r="D928" s="1"/>
      <c r="E928" s="1"/>
      <c r="F928" s="1"/>
      <c r="G928" s="1"/>
      <c r="H928" s="1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>
      <c r="A929" s="2"/>
      <c r="B929" s="1"/>
      <c r="C929" s="1"/>
      <c r="D929" s="1"/>
      <c r="E929" s="1"/>
      <c r="F929" s="1"/>
      <c r="G929" s="1"/>
      <c r="H929" s="1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>
      <c r="A930" s="2"/>
      <c r="B930" s="1"/>
      <c r="C930" s="1"/>
      <c r="D930" s="1"/>
      <c r="E930" s="1"/>
      <c r="F930" s="1"/>
      <c r="G930" s="1"/>
      <c r="H930" s="1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>
      <c r="A931" s="2"/>
      <c r="B931" s="1"/>
      <c r="C931" s="1"/>
      <c r="D931" s="1"/>
      <c r="E931" s="1"/>
      <c r="F931" s="1"/>
      <c r="G931" s="1"/>
      <c r="H931" s="1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>
      <c r="A932" s="2"/>
      <c r="B932" s="1"/>
      <c r="C932" s="1"/>
      <c r="D932" s="1"/>
      <c r="E932" s="1"/>
      <c r="F932" s="1"/>
      <c r="G932" s="1"/>
      <c r="H932" s="1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>
      <c r="A933" s="2"/>
      <c r="B933" s="1"/>
      <c r="C933" s="1"/>
      <c r="D933" s="1"/>
      <c r="E933" s="1"/>
      <c r="F933" s="1"/>
      <c r="G933" s="1"/>
      <c r="H933" s="1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>
      <c r="A934" s="2"/>
      <c r="B934" s="1"/>
      <c r="C934" s="1"/>
      <c r="D934" s="1"/>
      <c r="E934" s="1"/>
      <c r="F934" s="1"/>
      <c r="G934" s="1"/>
      <c r="H934" s="1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>
      <c r="A935" s="2"/>
      <c r="B935" s="1"/>
      <c r="C935" s="1"/>
      <c r="D935" s="1"/>
      <c r="E935" s="1"/>
      <c r="F935" s="1"/>
      <c r="G935" s="1"/>
      <c r="H935" s="1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>
      <c r="A936" s="2"/>
      <c r="B936" s="1"/>
      <c r="C936" s="1"/>
      <c r="D936" s="1"/>
      <c r="E936" s="1"/>
      <c r="F936" s="1"/>
      <c r="G936" s="1"/>
      <c r="H936" s="1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>
      <c r="A937" s="2"/>
      <c r="B937" s="1"/>
      <c r="C937" s="1"/>
      <c r="D937" s="1"/>
      <c r="E937" s="1"/>
      <c r="F937" s="1"/>
      <c r="G937" s="1"/>
      <c r="H937" s="1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>
      <c r="A938" s="2"/>
      <c r="B938" s="1"/>
      <c r="C938" s="1"/>
      <c r="D938" s="1"/>
      <c r="E938" s="1"/>
      <c r="F938" s="1"/>
      <c r="G938" s="1"/>
      <c r="H938" s="1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>
      <c r="A939" s="2"/>
      <c r="B939" s="1"/>
      <c r="C939" s="1"/>
      <c r="D939" s="1"/>
      <c r="E939" s="1"/>
      <c r="F939" s="1"/>
      <c r="G939" s="1"/>
      <c r="H939" s="1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>
      <c r="A940" s="2"/>
      <c r="B940" s="1"/>
      <c r="C940" s="1"/>
      <c r="D940" s="1"/>
      <c r="E940" s="1"/>
      <c r="F940" s="1"/>
      <c r="G940" s="1"/>
      <c r="H940" s="1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>
      <c r="A941" s="2"/>
      <c r="B941" s="1"/>
      <c r="C941" s="1"/>
      <c r="D941" s="1"/>
      <c r="E941" s="1"/>
      <c r="F941" s="1"/>
      <c r="G941" s="1"/>
      <c r="H941" s="1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>
      <c r="A942" s="2"/>
      <c r="B942" s="1"/>
      <c r="C942" s="1"/>
      <c r="D942" s="1"/>
      <c r="E942" s="1"/>
      <c r="F942" s="1"/>
      <c r="G942" s="1"/>
      <c r="H942" s="1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>
      <c r="A943" s="2"/>
      <c r="B943" s="1"/>
      <c r="C943" s="1"/>
      <c r="D943" s="1"/>
      <c r="E943" s="1"/>
      <c r="F943" s="1"/>
      <c r="G943" s="1"/>
      <c r="H943" s="1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>
      <c r="A944" s="2"/>
      <c r="B944" s="1"/>
      <c r="C944" s="1"/>
      <c r="D944" s="1"/>
      <c r="E944" s="1"/>
      <c r="F944" s="1"/>
      <c r="G944" s="1"/>
      <c r="H944" s="1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>
      <c r="A945" s="2"/>
      <c r="B945" s="1"/>
      <c r="C945" s="1"/>
      <c r="D945" s="1"/>
      <c r="E945" s="1"/>
      <c r="F945" s="1"/>
      <c r="G945" s="1"/>
      <c r="H945" s="1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>
      <c r="A946" s="2"/>
      <c r="B946" s="1"/>
      <c r="C946" s="1"/>
      <c r="D946" s="1"/>
      <c r="E946" s="1"/>
      <c r="F946" s="1"/>
      <c r="G946" s="1"/>
      <c r="H946" s="1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>
      <c r="A947" s="2"/>
      <c r="B947" s="1"/>
      <c r="C947" s="1"/>
      <c r="D947" s="1"/>
      <c r="E947" s="1"/>
      <c r="F947" s="1"/>
      <c r="G947" s="1"/>
      <c r="H947" s="1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>
      <c r="A948" s="2"/>
      <c r="B948" s="1"/>
      <c r="C948" s="1"/>
      <c r="D948" s="1"/>
      <c r="E948" s="1"/>
      <c r="F948" s="1"/>
      <c r="G948" s="1"/>
      <c r="H948" s="1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>
      <c r="A949" s="2"/>
      <c r="B949" s="1"/>
      <c r="C949" s="1"/>
      <c r="D949" s="1"/>
      <c r="E949" s="1"/>
      <c r="F949" s="1"/>
      <c r="G949" s="1"/>
      <c r="H949" s="1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>
      <c r="A950" s="2"/>
      <c r="B950" s="1"/>
      <c r="C950" s="1"/>
      <c r="D950" s="1"/>
      <c r="E950" s="1"/>
      <c r="F950" s="1"/>
      <c r="G950" s="1"/>
      <c r="H950" s="1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>
      <c r="A951" s="2"/>
      <c r="B951" s="1"/>
      <c r="C951" s="1"/>
      <c r="D951" s="1"/>
      <c r="E951" s="1"/>
      <c r="F951" s="1"/>
      <c r="G951" s="1"/>
      <c r="H951" s="1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>
      <c r="A952" s="2"/>
      <c r="B952" s="1"/>
      <c r="C952" s="1"/>
      <c r="D952" s="1"/>
      <c r="E952" s="1"/>
      <c r="F952" s="1"/>
      <c r="G952" s="1"/>
      <c r="H952" s="1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>
      <c r="A953" s="2"/>
      <c r="B953" s="1"/>
      <c r="C953" s="1"/>
      <c r="D953" s="1"/>
      <c r="E953" s="1"/>
      <c r="F953" s="1"/>
      <c r="G953" s="1"/>
      <c r="H953" s="1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>
      <c r="A954" s="2"/>
      <c r="B954" s="1"/>
      <c r="C954" s="1"/>
      <c r="D954" s="1"/>
      <c r="E954" s="1"/>
      <c r="F954" s="1"/>
      <c r="G954" s="1"/>
      <c r="H954" s="1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>
      <c r="A955" s="2"/>
      <c r="B955" s="1"/>
      <c r="C955" s="1"/>
      <c r="D955" s="1"/>
      <c r="E955" s="1"/>
      <c r="F955" s="1"/>
      <c r="G955" s="1"/>
      <c r="H955" s="1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>
      <c r="A956" s="2"/>
      <c r="B956" s="1"/>
      <c r="C956" s="1"/>
      <c r="D956" s="1"/>
      <c r="E956" s="1"/>
      <c r="F956" s="1"/>
      <c r="G956" s="1"/>
      <c r="H956" s="1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>
      <c r="A957" s="2"/>
      <c r="B957" s="1"/>
      <c r="C957" s="1"/>
      <c r="D957" s="1"/>
      <c r="E957" s="1"/>
      <c r="F957" s="1"/>
      <c r="G957" s="1"/>
      <c r="H957" s="1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>
      <c r="A958" s="2"/>
      <c r="B958" s="1"/>
      <c r="C958" s="1"/>
      <c r="D958" s="1"/>
      <c r="E958" s="1"/>
      <c r="F958" s="1"/>
      <c r="G958" s="1"/>
      <c r="H958" s="1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>
      <c r="A959" s="2"/>
      <c r="B959" s="1"/>
      <c r="C959" s="1"/>
      <c r="D959" s="1"/>
      <c r="E959" s="1"/>
      <c r="F959" s="1"/>
      <c r="G959" s="1"/>
      <c r="H959" s="1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>
      <c r="A960" s="2"/>
      <c r="B960" s="1"/>
      <c r="C960" s="1"/>
      <c r="D960" s="1"/>
      <c r="E960" s="1"/>
      <c r="F960" s="1"/>
      <c r="G960" s="1"/>
      <c r="H960" s="1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>
      <c r="A961" s="2"/>
      <c r="B961" s="1"/>
      <c r="C961" s="1"/>
      <c r="D961" s="1"/>
      <c r="E961" s="1"/>
      <c r="F961" s="1"/>
      <c r="G961" s="1"/>
      <c r="H961" s="1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>
      <c r="A962" s="2"/>
      <c r="B962" s="1"/>
      <c r="C962" s="1"/>
      <c r="D962" s="1"/>
      <c r="E962" s="1"/>
      <c r="F962" s="1"/>
      <c r="G962" s="1"/>
      <c r="H962" s="1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>
      <c r="A963" s="2"/>
      <c r="B963" s="1"/>
      <c r="C963" s="1"/>
      <c r="D963" s="1"/>
      <c r="E963" s="1"/>
      <c r="F963" s="1"/>
      <c r="G963" s="1"/>
      <c r="H963" s="1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>
      <c r="A964" s="2"/>
      <c r="B964" s="1"/>
      <c r="C964" s="1"/>
      <c r="D964" s="1"/>
      <c r="E964" s="1"/>
      <c r="F964" s="1"/>
      <c r="G964" s="1"/>
      <c r="H964" s="1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>
      <c r="A965" s="2"/>
      <c r="B965" s="1"/>
      <c r="C965" s="1"/>
      <c r="D965" s="1"/>
      <c r="E965" s="1"/>
      <c r="F965" s="1"/>
      <c r="G965" s="1"/>
      <c r="H965" s="1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>
      <c r="A966" s="2"/>
      <c r="B966" s="1"/>
      <c r="C966" s="1"/>
      <c r="D966" s="1"/>
      <c r="E966" s="1"/>
      <c r="F966" s="1"/>
      <c r="G966" s="1"/>
      <c r="H966" s="1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>
      <c r="A967" s="2"/>
      <c r="B967" s="1"/>
      <c r="C967" s="1"/>
      <c r="D967" s="1"/>
      <c r="E967" s="1"/>
      <c r="F967" s="1"/>
      <c r="G967" s="1"/>
      <c r="H967" s="1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>
      <c r="A968" s="2"/>
      <c r="B968" s="1"/>
      <c r="C968" s="1"/>
      <c r="D968" s="1"/>
      <c r="E968" s="1"/>
      <c r="F968" s="1"/>
      <c r="G968" s="1"/>
      <c r="H968" s="1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>
      <c r="A969" s="2"/>
      <c r="B969" s="1"/>
      <c r="C969" s="1"/>
      <c r="D969" s="1"/>
      <c r="E969" s="1"/>
      <c r="F969" s="1"/>
      <c r="G969" s="1"/>
      <c r="H969" s="1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>
      <c r="A970" s="2"/>
      <c r="B970" s="1"/>
      <c r="C970" s="1"/>
      <c r="D970" s="1"/>
      <c r="E970" s="1"/>
      <c r="F970" s="1"/>
      <c r="G970" s="1"/>
      <c r="H970" s="1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>
      <c r="A971" s="2"/>
      <c r="B971" s="1"/>
      <c r="C971" s="1"/>
      <c r="D971" s="1"/>
      <c r="E971" s="1"/>
      <c r="F971" s="1"/>
      <c r="G971" s="1"/>
      <c r="H971" s="1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>
      <c r="A972" s="2"/>
      <c r="B972" s="1"/>
      <c r="C972" s="1"/>
      <c r="D972" s="1"/>
      <c r="E972" s="1"/>
      <c r="F972" s="1"/>
      <c r="G972" s="1"/>
      <c r="H972" s="1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>
      <c r="A973" s="2"/>
      <c r="B973" s="1"/>
      <c r="C973" s="1"/>
      <c r="D973" s="1"/>
      <c r="E973" s="1"/>
      <c r="F973" s="1"/>
      <c r="G973" s="1"/>
      <c r="H973" s="1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>
      <c r="A974" s="2"/>
      <c r="B974" s="1"/>
      <c r="C974" s="1"/>
      <c r="D974" s="1"/>
      <c r="E974" s="1"/>
      <c r="F974" s="1"/>
      <c r="G974" s="1"/>
      <c r="H974" s="1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>
      <c r="A975" s="2"/>
      <c r="B975" s="1"/>
      <c r="C975" s="1"/>
      <c r="D975" s="1"/>
      <c r="E975" s="1"/>
      <c r="F975" s="1"/>
      <c r="G975" s="1"/>
      <c r="H975" s="1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>
      <c r="A976" s="2"/>
      <c r="B976" s="1"/>
      <c r="C976" s="1"/>
      <c r="D976" s="1"/>
      <c r="E976" s="1"/>
      <c r="F976" s="1"/>
      <c r="G976" s="1"/>
      <c r="H976" s="1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>
      <c r="A977" s="2"/>
      <c r="B977" s="1"/>
      <c r="C977" s="1"/>
      <c r="D977" s="1"/>
      <c r="E977" s="1"/>
      <c r="F977" s="1"/>
      <c r="G977" s="1"/>
      <c r="H977" s="1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>
      <c r="A978" s="2"/>
      <c r="B978" s="1"/>
      <c r="C978" s="1"/>
      <c r="D978" s="1"/>
      <c r="E978" s="1"/>
      <c r="F978" s="1"/>
      <c r="G978" s="1"/>
      <c r="H978" s="1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>
      <c r="A979" s="2"/>
      <c r="B979" s="1"/>
      <c r="C979" s="1"/>
      <c r="D979" s="1"/>
      <c r="E979" s="1"/>
      <c r="F979" s="1"/>
      <c r="G979" s="1"/>
      <c r="H979" s="1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>
      <c r="A980" s="2"/>
      <c r="B980" s="1"/>
      <c r="C980" s="1"/>
      <c r="D980" s="1"/>
      <c r="E980" s="1"/>
      <c r="F980" s="1"/>
      <c r="G980" s="1"/>
      <c r="H980" s="1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>
      <c r="A981" s="2"/>
      <c r="B981" s="1"/>
      <c r="C981" s="1"/>
      <c r="D981" s="1"/>
      <c r="E981" s="1"/>
      <c r="F981" s="1"/>
      <c r="G981" s="1"/>
      <c r="H981" s="1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>
      <c r="A982" s="2"/>
      <c r="B982" s="1"/>
      <c r="C982" s="1"/>
      <c r="D982" s="1"/>
      <c r="E982" s="1"/>
      <c r="F982" s="1"/>
      <c r="G982" s="1"/>
      <c r="H982" s="1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>
      <c r="A983" s="2"/>
      <c r="B983" s="1"/>
      <c r="C983" s="1"/>
      <c r="D983" s="1"/>
      <c r="E983" s="1"/>
      <c r="F983" s="1"/>
      <c r="G983" s="1"/>
      <c r="H983" s="1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>
      <c r="A984" s="2"/>
      <c r="B984" s="1"/>
      <c r="C984" s="1"/>
      <c r="D984" s="1"/>
      <c r="E984" s="1"/>
      <c r="F984" s="1"/>
      <c r="G984" s="1"/>
      <c r="H984" s="1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>
      <c r="A985" s="2"/>
      <c r="B985" s="1"/>
      <c r="C985" s="1"/>
      <c r="D985" s="1"/>
      <c r="E985" s="1"/>
      <c r="F985" s="1"/>
      <c r="G985" s="1"/>
      <c r="H985" s="1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>
      <c r="A986" s="2"/>
      <c r="B986" s="1"/>
      <c r="C986" s="1"/>
      <c r="D986" s="1"/>
      <c r="E986" s="1"/>
      <c r="F986" s="1"/>
      <c r="G986" s="1"/>
      <c r="H986" s="1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>
      <c r="A987" s="2"/>
      <c r="B987" s="1"/>
      <c r="C987" s="1"/>
      <c r="D987" s="1"/>
      <c r="E987" s="1"/>
      <c r="F987" s="1"/>
      <c r="G987" s="1"/>
      <c r="H987" s="1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>
      <c r="A988" s="2"/>
      <c r="B988" s="1"/>
      <c r="C988" s="1"/>
      <c r="D988" s="1"/>
      <c r="E988" s="1"/>
      <c r="F988" s="1"/>
      <c r="G988" s="1"/>
      <c r="H988" s="1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>
      <c r="A989" s="2"/>
      <c r="B989" s="1"/>
      <c r="C989" s="1"/>
      <c r="D989" s="1"/>
      <c r="E989" s="1"/>
      <c r="F989" s="1"/>
      <c r="G989" s="1"/>
      <c r="H989" s="1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>
      <c r="A990" s="2"/>
      <c r="B990" s="1"/>
      <c r="C990" s="1"/>
      <c r="D990" s="1"/>
      <c r="E990" s="1"/>
      <c r="F990" s="1"/>
      <c r="G990" s="1"/>
      <c r="H990" s="1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>
      <c r="A991" s="2"/>
      <c r="B991" s="1"/>
      <c r="C991" s="1"/>
      <c r="D991" s="1"/>
      <c r="E991" s="1"/>
      <c r="F991" s="1"/>
      <c r="G991" s="1"/>
      <c r="H991" s="1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>
      <c r="A992" s="2"/>
      <c r="B992" s="1"/>
      <c r="C992" s="1"/>
      <c r="D992" s="1"/>
      <c r="E992" s="1"/>
      <c r="F992" s="1"/>
      <c r="G992" s="1"/>
      <c r="H992" s="1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>
      <c r="A993" s="2"/>
      <c r="B993" s="1"/>
      <c r="C993" s="1"/>
      <c r="D993" s="1"/>
      <c r="E993" s="1"/>
      <c r="F993" s="1"/>
      <c r="G993" s="1"/>
      <c r="H993" s="1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>
      <c r="A994" s="2"/>
      <c r="B994" s="1"/>
      <c r="C994" s="1"/>
      <c r="D994" s="1"/>
      <c r="E994" s="1"/>
      <c r="F994" s="1"/>
      <c r="G994" s="1"/>
      <c r="H994" s="1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>
      <c r="A995" s="2"/>
      <c r="B995" s="1"/>
      <c r="C995" s="1"/>
      <c r="D995" s="1"/>
      <c r="E995" s="1"/>
      <c r="F995" s="1"/>
      <c r="G995" s="1"/>
      <c r="H995" s="1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>
      <c r="A996" s="2"/>
      <c r="B996" s="1"/>
      <c r="C996" s="1"/>
      <c r="D996" s="1"/>
      <c r="E996" s="1"/>
      <c r="F996" s="1"/>
      <c r="G996" s="1"/>
      <c r="H996" s="1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>
      <c r="A997" s="2"/>
      <c r="B997" s="1"/>
      <c r="C997" s="1"/>
      <c r="D997" s="1"/>
      <c r="E997" s="1"/>
      <c r="F997" s="1"/>
      <c r="G997" s="1"/>
      <c r="H997" s="1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>
      <c r="A998" s="2"/>
      <c r="B998" s="1"/>
      <c r="C998" s="1"/>
      <c r="D998" s="1"/>
      <c r="E998" s="1"/>
      <c r="F998" s="1"/>
      <c r="G998" s="1"/>
      <c r="H998" s="1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>
      <c r="A999" s="2"/>
      <c r="B999" s="1"/>
      <c r="C999" s="1"/>
      <c r="D999" s="1"/>
      <c r="E999" s="1"/>
      <c r="F999" s="1"/>
      <c r="G999" s="1"/>
      <c r="H999" s="1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>
      <c r="A1000" s="2"/>
      <c r="B1000" s="1"/>
      <c r="C1000" s="1"/>
      <c r="D1000" s="1"/>
      <c r="E1000" s="1"/>
      <c r="F1000" s="1"/>
      <c r="G1000" s="1"/>
      <c r="H1000" s="1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2578125" defaultRowHeight="15" customHeight="1"/>
  <cols>
    <col min="1" max="1" width="51.140625" customWidth="1"/>
    <col min="2" max="2" width="16.140625" customWidth="1"/>
    <col min="3" max="3" width="10.42578125" customWidth="1"/>
    <col min="4" max="4" width="11.7109375" customWidth="1"/>
    <col min="5" max="5" width="19.28515625" customWidth="1"/>
    <col min="6" max="6" width="10.7109375" customWidth="1"/>
    <col min="7" max="7" width="11.5703125" customWidth="1"/>
    <col min="8" max="8" width="15" customWidth="1"/>
    <col min="9" max="26" width="8.7109375" customWidth="1"/>
  </cols>
  <sheetData>
    <row r="1" spans="1:26" ht="14.25" customHeight="1">
      <c r="A1" s="1" t="s">
        <v>495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1" t="s">
        <v>496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1" t="s">
        <v>516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 t="s">
        <v>491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 t="s">
        <v>7</v>
      </c>
      <c r="B6" s="1">
        <v>891.25</v>
      </c>
      <c r="C6" s="1">
        <v>1308</v>
      </c>
      <c r="D6" s="1">
        <v>0</v>
      </c>
      <c r="E6" s="1">
        <v>-0.125</v>
      </c>
      <c r="F6" s="1">
        <v>-228.75</v>
      </c>
      <c r="G6" s="1">
        <v>0</v>
      </c>
      <c r="H6" s="1">
        <v>1970.375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 t="s">
        <v>8</v>
      </c>
      <c r="B7" s="1">
        <v>0.25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0.25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" t="s">
        <v>9</v>
      </c>
      <c r="B8" s="1">
        <v>-1</v>
      </c>
      <c r="C8" s="1">
        <v>52</v>
      </c>
      <c r="D8" s="1">
        <v>0</v>
      </c>
      <c r="E8" s="1">
        <v>0</v>
      </c>
      <c r="F8" s="1">
        <v>-12</v>
      </c>
      <c r="G8" s="1">
        <v>0</v>
      </c>
      <c r="H8" s="1">
        <v>39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 t="s">
        <v>10</v>
      </c>
      <c r="B9" s="1">
        <v>221.75</v>
      </c>
      <c r="C9" s="1">
        <v>0</v>
      </c>
      <c r="D9" s="1">
        <v>0</v>
      </c>
      <c r="E9" s="1">
        <v>0</v>
      </c>
      <c r="F9" s="1">
        <v>-7</v>
      </c>
      <c r="G9" s="1">
        <v>0</v>
      </c>
      <c r="H9" s="1">
        <v>214.75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 t="s">
        <v>11</v>
      </c>
      <c r="B10" s="1">
        <v>182.625</v>
      </c>
      <c r="C10" s="1">
        <v>0</v>
      </c>
      <c r="D10" s="1">
        <v>0</v>
      </c>
      <c r="E10" s="1">
        <v>0</v>
      </c>
      <c r="F10" s="1">
        <v>-38.5</v>
      </c>
      <c r="G10" s="1">
        <v>0</v>
      </c>
      <c r="H10" s="1">
        <v>144.125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1" t="s">
        <v>12</v>
      </c>
      <c r="B11" s="1">
        <v>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2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 t="s">
        <v>13</v>
      </c>
      <c r="B12" s="1">
        <v>1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1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 t="s">
        <v>14</v>
      </c>
      <c r="B13" s="1">
        <v>16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16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 t="s">
        <v>15</v>
      </c>
      <c r="B14" s="1">
        <v>62</v>
      </c>
      <c r="C14" s="1">
        <v>0</v>
      </c>
      <c r="D14" s="1">
        <v>0</v>
      </c>
      <c r="E14" s="1">
        <v>0</v>
      </c>
      <c r="F14" s="1">
        <v>-22</v>
      </c>
      <c r="G14" s="1">
        <v>0</v>
      </c>
      <c r="H14" s="1">
        <v>40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 t="s">
        <v>16</v>
      </c>
      <c r="B15" s="1">
        <v>5</v>
      </c>
      <c r="C15" s="1">
        <v>100</v>
      </c>
      <c r="D15" s="1">
        <v>0</v>
      </c>
      <c r="E15" s="1">
        <v>0</v>
      </c>
      <c r="F15" s="1">
        <v>-2</v>
      </c>
      <c r="G15" s="1">
        <v>0</v>
      </c>
      <c r="H15" s="1">
        <v>103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 t="s">
        <v>17</v>
      </c>
      <c r="B16" s="1">
        <v>40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40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 t="s">
        <v>18</v>
      </c>
      <c r="B17" s="1">
        <v>7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7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 t="s">
        <v>19</v>
      </c>
      <c r="B18" s="1">
        <v>96</v>
      </c>
      <c r="C18" s="1">
        <v>0</v>
      </c>
      <c r="D18" s="1">
        <v>0</v>
      </c>
      <c r="E18" s="1">
        <v>0</v>
      </c>
      <c r="F18" s="1">
        <v>-27</v>
      </c>
      <c r="G18" s="1">
        <v>0</v>
      </c>
      <c r="H18" s="1">
        <v>69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 t="s">
        <v>20</v>
      </c>
      <c r="B19" s="1">
        <v>-36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-36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 t="s">
        <v>21</v>
      </c>
      <c r="B20" s="1">
        <v>7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7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 t="s">
        <v>22</v>
      </c>
      <c r="B21" s="1">
        <v>3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3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 t="s">
        <v>23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1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 t="s">
        <v>24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1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 t="s">
        <v>25</v>
      </c>
      <c r="B24" s="1">
        <v>10</v>
      </c>
      <c r="C24" s="1">
        <v>200</v>
      </c>
      <c r="D24" s="1">
        <v>0</v>
      </c>
      <c r="E24" s="1">
        <v>0</v>
      </c>
      <c r="F24" s="1">
        <v>-47</v>
      </c>
      <c r="G24" s="1">
        <v>0</v>
      </c>
      <c r="H24" s="1">
        <v>163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 t="s">
        <v>26</v>
      </c>
      <c r="B25" s="1">
        <v>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7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 t="s">
        <v>27</v>
      </c>
      <c r="B26" s="1">
        <v>7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7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 t="s">
        <v>28</v>
      </c>
      <c r="B27" s="1">
        <v>28.5</v>
      </c>
      <c r="C27" s="1">
        <v>0</v>
      </c>
      <c r="D27" s="1">
        <v>0</v>
      </c>
      <c r="E27" s="1">
        <v>0</v>
      </c>
      <c r="F27" s="1">
        <v>-4.5</v>
      </c>
      <c r="G27" s="1">
        <v>0</v>
      </c>
      <c r="H27" s="1">
        <v>24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 t="s">
        <v>29</v>
      </c>
      <c r="B28" s="1">
        <v>105.25</v>
      </c>
      <c r="C28" s="1">
        <v>0</v>
      </c>
      <c r="D28" s="1">
        <v>0</v>
      </c>
      <c r="E28" s="1">
        <v>0</v>
      </c>
      <c r="F28" s="1">
        <v>-2.5</v>
      </c>
      <c r="G28" s="1">
        <v>0</v>
      </c>
      <c r="H28" s="1">
        <v>102.75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 t="s">
        <v>30</v>
      </c>
      <c r="B29" s="1">
        <v>16.5</v>
      </c>
      <c r="C29" s="1">
        <v>0</v>
      </c>
      <c r="D29" s="1">
        <v>0</v>
      </c>
      <c r="E29" s="1">
        <v>0</v>
      </c>
      <c r="F29" s="1">
        <v>-1</v>
      </c>
      <c r="G29" s="1">
        <v>0</v>
      </c>
      <c r="H29" s="1">
        <v>15.5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 t="s">
        <v>31</v>
      </c>
      <c r="B30" s="1">
        <v>77</v>
      </c>
      <c r="C30" s="1">
        <v>72</v>
      </c>
      <c r="D30" s="1">
        <v>0</v>
      </c>
      <c r="E30" s="1">
        <v>0</v>
      </c>
      <c r="F30" s="1">
        <v>-4</v>
      </c>
      <c r="G30" s="1">
        <v>0</v>
      </c>
      <c r="H30" s="1">
        <v>145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 t="s">
        <v>32</v>
      </c>
      <c r="B31" s="1">
        <v>0.5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0.5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 t="s">
        <v>33</v>
      </c>
      <c r="B32" s="1">
        <v>33.5</v>
      </c>
      <c r="C32" s="1">
        <v>144</v>
      </c>
      <c r="D32" s="1">
        <v>0</v>
      </c>
      <c r="E32" s="1">
        <v>0</v>
      </c>
      <c r="F32" s="1">
        <v>-35</v>
      </c>
      <c r="G32" s="1">
        <v>0</v>
      </c>
      <c r="H32" s="1">
        <v>142.5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 t="s">
        <v>34</v>
      </c>
      <c r="B33" s="1">
        <v>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5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 t="s">
        <v>35</v>
      </c>
      <c r="B34" s="1">
        <v>-9</v>
      </c>
      <c r="C34" s="1">
        <v>120</v>
      </c>
      <c r="D34" s="1">
        <v>0</v>
      </c>
      <c r="E34" s="1">
        <v>0</v>
      </c>
      <c r="F34" s="1">
        <v>-46</v>
      </c>
      <c r="G34" s="1">
        <v>0</v>
      </c>
      <c r="H34" s="1">
        <v>65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 t="s">
        <v>36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1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 t="s">
        <v>37</v>
      </c>
      <c r="B36" s="1">
        <v>23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23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 t="s">
        <v>38</v>
      </c>
      <c r="B37" s="1">
        <v>94</v>
      </c>
      <c r="C37" s="1">
        <v>0</v>
      </c>
      <c r="D37" s="1">
        <v>0</v>
      </c>
      <c r="E37" s="1">
        <v>0</v>
      </c>
      <c r="F37" s="1">
        <v>-6</v>
      </c>
      <c r="G37" s="1">
        <v>0</v>
      </c>
      <c r="H37" s="1">
        <v>88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 t="s">
        <v>39</v>
      </c>
      <c r="B38" s="1">
        <v>148</v>
      </c>
      <c r="C38" s="1">
        <v>0</v>
      </c>
      <c r="D38" s="1">
        <v>0</v>
      </c>
      <c r="E38" s="1">
        <v>0</v>
      </c>
      <c r="F38" s="1">
        <v>-7</v>
      </c>
      <c r="G38" s="1">
        <v>0</v>
      </c>
      <c r="H38" s="1">
        <v>141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 t="s">
        <v>40</v>
      </c>
      <c r="B39" s="1">
        <v>10</v>
      </c>
      <c r="C39" s="1">
        <v>0</v>
      </c>
      <c r="D39" s="1">
        <v>0</v>
      </c>
      <c r="E39" s="1">
        <v>0</v>
      </c>
      <c r="F39" s="1">
        <v>-148</v>
      </c>
      <c r="G39" s="1">
        <v>0</v>
      </c>
      <c r="H39" s="1">
        <v>-138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 t="s">
        <v>41</v>
      </c>
      <c r="B40" s="1">
        <v>-146</v>
      </c>
      <c r="C40" s="1">
        <v>500</v>
      </c>
      <c r="D40" s="1">
        <v>0</v>
      </c>
      <c r="E40" s="1">
        <v>0</v>
      </c>
      <c r="F40" s="1">
        <v>-210</v>
      </c>
      <c r="G40" s="1">
        <v>0</v>
      </c>
      <c r="H40" s="1">
        <v>144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 t="s">
        <v>42</v>
      </c>
      <c r="B41" s="1">
        <v>-6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-6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 t="s">
        <v>43</v>
      </c>
      <c r="B42" s="1">
        <v>-284</v>
      </c>
      <c r="C42" s="1">
        <v>0</v>
      </c>
      <c r="D42" s="1">
        <v>0</v>
      </c>
      <c r="E42" s="1">
        <v>0</v>
      </c>
      <c r="F42" s="1">
        <v>-20</v>
      </c>
      <c r="G42" s="1">
        <v>0</v>
      </c>
      <c r="H42" s="1">
        <v>-304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 t="s">
        <v>44</v>
      </c>
      <c r="B43" s="1">
        <v>235.5</v>
      </c>
      <c r="C43" s="1">
        <v>0</v>
      </c>
      <c r="D43" s="1">
        <v>0</v>
      </c>
      <c r="E43" s="1">
        <v>0</v>
      </c>
      <c r="F43" s="1">
        <v>-3.25</v>
      </c>
      <c r="G43" s="1">
        <v>0</v>
      </c>
      <c r="H43" s="1">
        <v>232.25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 t="s">
        <v>45</v>
      </c>
      <c r="B44" s="1">
        <v>277</v>
      </c>
      <c r="C44" s="1">
        <v>0</v>
      </c>
      <c r="D44" s="1">
        <v>0</v>
      </c>
      <c r="E44" s="1">
        <v>0</v>
      </c>
      <c r="F44" s="1">
        <v>-31</v>
      </c>
      <c r="G44" s="1">
        <v>0</v>
      </c>
      <c r="H44" s="1">
        <v>246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 t="s">
        <v>46</v>
      </c>
      <c r="B45" s="1">
        <v>38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38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 t="s">
        <v>47</v>
      </c>
      <c r="B46" s="1">
        <v>4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4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 t="s">
        <v>48</v>
      </c>
      <c r="B47" s="1">
        <v>321</v>
      </c>
      <c r="C47" s="1">
        <v>941</v>
      </c>
      <c r="D47" s="1">
        <v>0</v>
      </c>
      <c r="E47" s="1">
        <v>0</v>
      </c>
      <c r="F47" s="1">
        <v>-443</v>
      </c>
      <c r="G47" s="1">
        <v>0</v>
      </c>
      <c r="H47" s="1">
        <v>819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 t="s">
        <v>49</v>
      </c>
      <c r="B48" s="1">
        <v>67</v>
      </c>
      <c r="C48" s="1">
        <v>200</v>
      </c>
      <c r="D48" s="1">
        <v>0</v>
      </c>
      <c r="E48" s="1">
        <v>0</v>
      </c>
      <c r="F48" s="1">
        <v>-66</v>
      </c>
      <c r="G48" s="1">
        <v>0</v>
      </c>
      <c r="H48" s="1">
        <v>201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 t="s">
        <v>50</v>
      </c>
      <c r="B49" s="1">
        <v>375</v>
      </c>
      <c r="C49" s="1">
        <v>0</v>
      </c>
      <c r="D49" s="1">
        <v>0</v>
      </c>
      <c r="E49" s="1">
        <v>0</v>
      </c>
      <c r="F49" s="1">
        <v>-140</v>
      </c>
      <c r="G49" s="1">
        <v>0</v>
      </c>
      <c r="H49" s="1">
        <v>235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 t="s">
        <v>51</v>
      </c>
      <c r="B50" s="1">
        <v>45</v>
      </c>
      <c r="C50" s="1">
        <v>437</v>
      </c>
      <c r="D50" s="1">
        <v>0</v>
      </c>
      <c r="E50" s="1">
        <v>0</v>
      </c>
      <c r="F50" s="1">
        <v>-173</v>
      </c>
      <c r="G50" s="1">
        <v>0</v>
      </c>
      <c r="H50" s="1">
        <v>309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 t="s">
        <v>52</v>
      </c>
      <c r="B51" s="1">
        <v>9</v>
      </c>
      <c r="C51" s="1">
        <v>3</v>
      </c>
      <c r="D51" s="1">
        <v>0</v>
      </c>
      <c r="E51" s="1">
        <v>0</v>
      </c>
      <c r="F51" s="1">
        <v>-3</v>
      </c>
      <c r="G51" s="1">
        <v>0</v>
      </c>
      <c r="H51" s="1">
        <v>9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 t="s">
        <v>53</v>
      </c>
      <c r="B52" s="1">
        <v>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22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 t="s">
        <v>54</v>
      </c>
      <c r="B53" s="1">
        <v>22</v>
      </c>
      <c r="C53" s="1">
        <v>0</v>
      </c>
      <c r="D53" s="1">
        <v>0</v>
      </c>
      <c r="E53" s="1">
        <v>0</v>
      </c>
      <c r="F53" s="1">
        <v>-16</v>
      </c>
      <c r="G53" s="1">
        <v>0</v>
      </c>
      <c r="H53" s="1">
        <v>6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 t="s">
        <v>55</v>
      </c>
      <c r="B54" s="1">
        <v>0.25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0.25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 t="s">
        <v>56</v>
      </c>
      <c r="B55" s="1">
        <v>23</v>
      </c>
      <c r="C55" s="1">
        <v>86</v>
      </c>
      <c r="D55" s="1">
        <v>0</v>
      </c>
      <c r="E55" s="1">
        <v>0</v>
      </c>
      <c r="F55" s="1">
        <v>-2</v>
      </c>
      <c r="G55" s="1">
        <v>0</v>
      </c>
      <c r="H55" s="1">
        <v>107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 t="s">
        <v>57</v>
      </c>
      <c r="B56" s="1">
        <v>340</v>
      </c>
      <c r="C56" s="1">
        <v>0</v>
      </c>
      <c r="D56" s="1">
        <v>0</v>
      </c>
      <c r="E56" s="1">
        <v>0</v>
      </c>
      <c r="F56" s="1">
        <v>-48</v>
      </c>
      <c r="G56" s="1">
        <v>0</v>
      </c>
      <c r="H56" s="1">
        <v>292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 t="s">
        <v>58</v>
      </c>
      <c r="B57" s="1">
        <v>374</v>
      </c>
      <c r="C57" s="1">
        <v>0</v>
      </c>
      <c r="D57" s="1">
        <v>0</v>
      </c>
      <c r="E57" s="1">
        <v>0</v>
      </c>
      <c r="F57" s="1">
        <v>-53</v>
      </c>
      <c r="G57" s="1">
        <v>0</v>
      </c>
      <c r="H57" s="1">
        <v>321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 t="s">
        <v>59</v>
      </c>
      <c r="B58" s="1">
        <v>29</v>
      </c>
      <c r="C58" s="1">
        <v>0</v>
      </c>
      <c r="D58" s="1">
        <v>0</v>
      </c>
      <c r="E58" s="1">
        <v>0</v>
      </c>
      <c r="F58" s="1">
        <v>-2</v>
      </c>
      <c r="G58" s="1">
        <v>0</v>
      </c>
      <c r="H58" s="1">
        <v>27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 t="s">
        <v>60</v>
      </c>
      <c r="B59" s="1">
        <v>29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29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 t="s">
        <v>61</v>
      </c>
      <c r="B60" s="1">
        <v>1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1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 t="s">
        <v>62</v>
      </c>
      <c r="B61" s="1">
        <v>78</v>
      </c>
      <c r="C61" s="1">
        <v>0</v>
      </c>
      <c r="D61" s="1">
        <v>0</v>
      </c>
      <c r="E61" s="1">
        <v>0</v>
      </c>
      <c r="F61" s="1">
        <v>-2</v>
      </c>
      <c r="G61" s="1">
        <v>0</v>
      </c>
      <c r="H61" s="1">
        <v>76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 t="s">
        <v>63</v>
      </c>
      <c r="B62" s="1">
        <v>5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5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 t="s">
        <v>64</v>
      </c>
      <c r="B63" s="1">
        <v>1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1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 t="s">
        <v>65</v>
      </c>
      <c r="B64" s="1">
        <v>1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1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 t="s">
        <v>66</v>
      </c>
      <c r="B65" s="1">
        <v>1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1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 t="s">
        <v>67</v>
      </c>
      <c r="B66" s="1">
        <v>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2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 t="s">
        <v>68</v>
      </c>
      <c r="B67" s="1">
        <v>1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1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 t="s">
        <v>69</v>
      </c>
      <c r="B68" s="1">
        <v>233</v>
      </c>
      <c r="C68" s="1">
        <v>0</v>
      </c>
      <c r="D68" s="1">
        <v>0</v>
      </c>
      <c r="E68" s="1">
        <v>0</v>
      </c>
      <c r="F68" s="1">
        <v>-3</v>
      </c>
      <c r="G68" s="1">
        <v>0</v>
      </c>
      <c r="H68" s="1">
        <v>230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 t="s">
        <v>70</v>
      </c>
      <c r="B69" s="1">
        <v>30</v>
      </c>
      <c r="C69" s="1">
        <v>200</v>
      </c>
      <c r="D69" s="1">
        <v>0</v>
      </c>
      <c r="E69" s="1">
        <v>0</v>
      </c>
      <c r="F69" s="1">
        <v>-64</v>
      </c>
      <c r="G69" s="1">
        <v>0</v>
      </c>
      <c r="H69" s="1">
        <v>166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 t="s">
        <v>71</v>
      </c>
      <c r="B70" s="1">
        <v>632</v>
      </c>
      <c r="C70" s="1">
        <v>0</v>
      </c>
      <c r="D70" s="1">
        <v>0</v>
      </c>
      <c r="E70" s="1">
        <v>0</v>
      </c>
      <c r="F70" s="1">
        <v>-28</v>
      </c>
      <c r="G70" s="1">
        <v>0</v>
      </c>
      <c r="H70" s="1">
        <v>604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 t="s">
        <v>72</v>
      </c>
      <c r="B71" s="1">
        <v>16</v>
      </c>
      <c r="C71" s="1">
        <v>0</v>
      </c>
      <c r="D71" s="1">
        <v>0</v>
      </c>
      <c r="E71" s="1">
        <v>0</v>
      </c>
      <c r="F71" s="1">
        <v>-13</v>
      </c>
      <c r="G71" s="1">
        <v>0</v>
      </c>
      <c r="H71" s="1">
        <v>3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 t="s">
        <v>73</v>
      </c>
      <c r="B72" s="1">
        <v>1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1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 t="s">
        <v>74</v>
      </c>
      <c r="B73" s="1">
        <v>4</v>
      </c>
      <c r="C73" s="1">
        <v>0</v>
      </c>
      <c r="D73" s="1">
        <v>0</v>
      </c>
      <c r="E73" s="1">
        <v>0</v>
      </c>
      <c r="F73" s="1">
        <v>-1</v>
      </c>
      <c r="G73" s="1">
        <v>0</v>
      </c>
      <c r="H73" s="1">
        <v>3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 t="s">
        <v>76</v>
      </c>
      <c r="B74" s="1">
        <v>34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34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 t="s">
        <v>77</v>
      </c>
      <c r="B75" s="1">
        <v>22</v>
      </c>
      <c r="C75" s="1">
        <v>42</v>
      </c>
      <c r="D75" s="1">
        <v>0</v>
      </c>
      <c r="E75" s="1">
        <v>-0.25</v>
      </c>
      <c r="F75" s="1">
        <v>0</v>
      </c>
      <c r="G75" s="1">
        <v>0</v>
      </c>
      <c r="H75" s="1">
        <v>63.75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 t="s">
        <v>78</v>
      </c>
      <c r="B76" s="1">
        <v>20</v>
      </c>
      <c r="C76" s="1">
        <v>0</v>
      </c>
      <c r="D76" s="1">
        <v>0</v>
      </c>
      <c r="E76" s="1">
        <v>0</v>
      </c>
      <c r="F76" s="1">
        <v>-12</v>
      </c>
      <c r="G76" s="1">
        <v>0</v>
      </c>
      <c r="H76" s="1">
        <v>8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 t="s">
        <v>79</v>
      </c>
      <c r="B77" s="1">
        <v>12</v>
      </c>
      <c r="C77" s="1">
        <v>0</v>
      </c>
      <c r="D77" s="1">
        <v>0</v>
      </c>
      <c r="E77" s="1">
        <v>0</v>
      </c>
      <c r="F77" s="1">
        <v>-10</v>
      </c>
      <c r="G77" s="1">
        <v>0</v>
      </c>
      <c r="H77" s="1">
        <v>2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 t="s">
        <v>81</v>
      </c>
      <c r="B78" s="1">
        <v>92</v>
      </c>
      <c r="C78" s="1">
        <v>0</v>
      </c>
      <c r="D78" s="1">
        <v>0</v>
      </c>
      <c r="E78" s="1">
        <v>0</v>
      </c>
      <c r="F78" s="1">
        <v>-13</v>
      </c>
      <c r="G78" s="1">
        <v>0</v>
      </c>
      <c r="H78" s="1">
        <v>79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 t="s">
        <v>82</v>
      </c>
      <c r="B79" s="1">
        <v>153.75</v>
      </c>
      <c r="C79" s="1">
        <v>0</v>
      </c>
      <c r="D79" s="1">
        <v>0</v>
      </c>
      <c r="E79" s="1">
        <v>0</v>
      </c>
      <c r="F79" s="1">
        <v>-20</v>
      </c>
      <c r="G79" s="1">
        <v>0</v>
      </c>
      <c r="H79" s="1">
        <v>133.75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 t="s">
        <v>83</v>
      </c>
      <c r="B80" s="1">
        <v>5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5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 t="s">
        <v>84</v>
      </c>
      <c r="B81" s="1">
        <v>9.75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9.75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 t="s">
        <v>85</v>
      </c>
      <c r="B82" s="1">
        <v>196.25</v>
      </c>
      <c r="C82" s="1">
        <v>202</v>
      </c>
      <c r="D82" s="1">
        <v>0</v>
      </c>
      <c r="E82" s="1">
        <v>0</v>
      </c>
      <c r="F82" s="1">
        <v>-30.5</v>
      </c>
      <c r="G82" s="1">
        <v>0</v>
      </c>
      <c r="H82" s="1">
        <v>367.75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 t="s">
        <v>86</v>
      </c>
      <c r="B83" s="1">
        <v>6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6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 t="s">
        <v>87</v>
      </c>
      <c r="B84" s="1">
        <v>24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24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 t="s">
        <v>88</v>
      </c>
      <c r="B85" s="1">
        <v>35</v>
      </c>
      <c r="C85" s="1">
        <v>0</v>
      </c>
      <c r="D85" s="1">
        <v>0</v>
      </c>
      <c r="E85" s="1">
        <v>0</v>
      </c>
      <c r="F85" s="1">
        <v>-3</v>
      </c>
      <c r="G85" s="1">
        <v>0</v>
      </c>
      <c r="H85" s="1">
        <v>32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 t="s">
        <v>89</v>
      </c>
      <c r="B86" s="1">
        <v>1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1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 t="s">
        <v>90</v>
      </c>
      <c r="B87" s="1">
        <v>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2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 t="s">
        <v>91</v>
      </c>
      <c r="B88" s="1">
        <v>68</v>
      </c>
      <c r="C88" s="1">
        <v>0</v>
      </c>
      <c r="D88" s="1">
        <v>0</v>
      </c>
      <c r="E88" s="1">
        <v>0</v>
      </c>
      <c r="F88" s="1">
        <v>-22</v>
      </c>
      <c r="G88" s="1">
        <v>0</v>
      </c>
      <c r="H88" s="1">
        <v>46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 t="s">
        <v>92</v>
      </c>
      <c r="B89" s="1">
        <v>1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1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 t="s">
        <v>93</v>
      </c>
      <c r="B90" s="1">
        <v>43</v>
      </c>
      <c r="C90" s="1">
        <v>0</v>
      </c>
      <c r="D90" s="1">
        <v>0</v>
      </c>
      <c r="E90" s="1">
        <v>0</v>
      </c>
      <c r="F90" s="1">
        <v>-13</v>
      </c>
      <c r="G90" s="1">
        <v>0</v>
      </c>
      <c r="H90" s="1">
        <v>30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 t="s">
        <v>94</v>
      </c>
      <c r="B91" s="1">
        <v>1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1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 t="s">
        <v>95</v>
      </c>
      <c r="B92" s="1">
        <v>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2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 t="s">
        <v>96</v>
      </c>
      <c r="B93" s="1">
        <v>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2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 t="s">
        <v>97</v>
      </c>
      <c r="B94" s="1">
        <v>34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34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 t="s">
        <v>98</v>
      </c>
      <c r="B95" s="1">
        <v>1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1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 t="s">
        <v>99</v>
      </c>
      <c r="B96" s="1">
        <v>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3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 t="s">
        <v>100</v>
      </c>
      <c r="B97" s="1">
        <v>6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6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 t="s">
        <v>101</v>
      </c>
      <c r="B98" s="1">
        <v>31</v>
      </c>
      <c r="C98" s="1">
        <v>0</v>
      </c>
      <c r="D98" s="1">
        <v>0</v>
      </c>
      <c r="E98" s="1">
        <v>0</v>
      </c>
      <c r="F98" s="1">
        <v>-1</v>
      </c>
      <c r="G98" s="1">
        <v>0</v>
      </c>
      <c r="H98" s="1">
        <v>30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 t="s">
        <v>102</v>
      </c>
      <c r="B99" s="1">
        <v>3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3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 t="s">
        <v>103</v>
      </c>
      <c r="B100" s="1">
        <v>3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3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 t="s">
        <v>104</v>
      </c>
      <c r="B101" s="1">
        <v>242</v>
      </c>
      <c r="C101" s="1">
        <v>0</v>
      </c>
      <c r="D101" s="1">
        <v>0</v>
      </c>
      <c r="E101" s="1">
        <v>0</v>
      </c>
      <c r="F101" s="1">
        <v>-2</v>
      </c>
      <c r="G101" s="1">
        <v>0</v>
      </c>
      <c r="H101" s="1">
        <v>240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 t="s">
        <v>105</v>
      </c>
      <c r="B102" s="1">
        <v>1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1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 t="s">
        <v>106</v>
      </c>
      <c r="B103" s="1">
        <v>7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7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 t="s">
        <v>107</v>
      </c>
      <c r="B104" s="1">
        <v>18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18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 t="s">
        <v>108</v>
      </c>
      <c r="B105" s="1">
        <v>1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1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 t="s">
        <v>109</v>
      </c>
      <c r="B106" s="1">
        <v>6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6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 t="s">
        <v>110</v>
      </c>
      <c r="B107" s="1">
        <v>6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6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 t="s">
        <v>111</v>
      </c>
      <c r="B108" s="1">
        <v>38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38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 t="s">
        <v>112</v>
      </c>
      <c r="B109" s="1">
        <v>20</v>
      </c>
      <c r="C109" s="1">
        <v>0</v>
      </c>
      <c r="D109" s="1">
        <v>0</v>
      </c>
      <c r="E109" s="1">
        <v>0</v>
      </c>
      <c r="F109" s="1">
        <v>-10</v>
      </c>
      <c r="G109" s="1">
        <v>0</v>
      </c>
      <c r="H109" s="1">
        <v>10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 t="s">
        <v>113</v>
      </c>
      <c r="B110" s="1">
        <v>25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25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 t="s">
        <v>114</v>
      </c>
      <c r="B111" s="1">
        <v>8</v>
      </c>
      <c r="C111" s="1">
        <v>0</v>
      </c>
      <c r="D111" s="1">
        <v>0</v>
      </c>
      <c r="E111" s="1">
        <v>0</v>
      </c>
      <c r="F111" s="1">
        <v>-2</v>
      </c>
      <c r="G111" s="1">
        <v>0</v>
      </c>
      <c r="H111" s="1">
        <v>6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 t="s">
        <v>115</v>
      </c>
      <c r="B112" s="1">
        <v>170</v>
      </c>
      <c r="C112" s="1">
        <v>0</v>
      </c>
      <c r="D112" s="1">
        <v>0</v>
      </c>
      <c r="E112" s="1">
        <v>0</v>
      </c>
      <c r="F112" s="1">
        <v>-2</v>
      </c>
      <c r="G112" s="1">
        <v>0</v>
      </c>
      <c r="H112" s="1">
        <v>168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 t="s">
        <v>116</v>
      </c>
      <c r="B113" s="1">
        <v>1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1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 t="s">
        <v>117</v>
      </c>
      <c r="B114" s="1">
        <v>10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10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 t="s">
        <v>118</v>
      </c>
      <c r="B115" s="1">
        <v>1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1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 t="s">
        <v>119</v>
      </c>
      <c r="B116" s="1">
        <v>7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7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 t="s">
        <v>120</v>
      </c>
      <c r="B117" s="1">
        <v>1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1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 t="s">
        <v>121</v>
      </c>
      <c r="B118" s="1">
        <v>19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19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 t="s">
        <v>122</v>
      </c>
      <c r="B119" s="1">
        <v>21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21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 t="s">
        <v>123</v>
      </c>
      <c r="B120" s="1">
        <v>105</v>
      </c>
      <c r="C120" s="1">
        <v>0</v>
      </c>
      <c r="D120" s="1">
        <v>0</v>
      </c>
      <c r="E120" s="1">
        <v>0</v>
      </c>
      <c r="F120" s="1">
        <v>-14</v>
      </c>
      <c r="G120" s="1">
        <v>0</v>
      </c>
      <c r="H120" s="1">
        <v>91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 t="s">
        <v>124</v>
      </c>
      <c r="B121" s="1">
        <v>106</v>
      </c>
      <c r="C121" s="1">
        <v>0</v>
      </c>
      <c r="D121" s="1">
        <v>0</v>
      </c>
      <c r="E121" s="1">
        <v>0</v>
      </c>
      <c r="F121" s="1">
        <v>-3</v>
      </c>
      <c r="G121" s="1">
        <v>0</v>
      </c>
      <c r="H121" s="1">
        <v>103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 t="s">
        <v>125</v>
      </c>
      <c r="B122" s="1">
        <v>127</v>
      </c>
      <c r="C122" s="1">
        <v>0</v>
      </c>
      <c r="D122" s="1">
        <v>0</v>
      </c>
      <c r="E122" s="1">
        <v>0</v>
      </c>
      <c r="F122" s="1">
        <v>-85</v>
      </c>
      <c r="G122" s="1">
        <v>0</v>
      </c>
      <c r="H122" s="1">
        <v>42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 t="s">
        <v>126</v>
      </c>
      <c r="B123" s="1">
        <v>400</v>
      </c>
      <c r="C123" s="1">
        <v>0</v>
      </c>
      <c r="D123" s="1">
        <v>0</v>
      </c>
      <c r="E123" s="1">
        <v>0</v>
      </c>
      <c r="F123" s="1">
        <v>-6</v>
      </c>
      <c r="G123" s="1">
        <v>0</v>
      </c>
      <c r="H123" s="1">
        <v>394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 t="s">
        <v>127</v>
      </c>
      <c r="B124" s="1">
        <v>-119</v>
      </c>
      <c r="C124" s="1">
        <v>100</v>
      </c>
      <c r="D124" s="1">
        <v>0</v>
      </c>
      <c r="E124" s="1">
        <v>0</v>
      </c>
      <c r="F124" s="1">
        <v>-19</v>
      </c>
      <c r="G124" s="1">
        <v>0</v>
      </c>
      <c r="H124" s="1">
        <v>-38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 t="s">
        <v>128</v>
      </c>
      <c r="B125" s="1">
        <v>12</v>
      </c>
      <c r="C125" s="1">
        <v>0</v>
      </c>
      <c r="D125" s="1">
        <v>0</v>
      </c>
      <c r="E125" s="1">
        <v>0</v>
      </c>
      <c r="F125" s="1">
        <v>-4</v>
      </c>
      <c r="G125" s="1">
        <v>0</v>
      </c>
      <c r="H125" s="1">
        <v>8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 t="s">
        <v>129</v>
      </c>
      <c r="B126" s="1">
        <v>231.5</v>
      </c>
      <c r="C126" s="1">
        <v>202</v>
      </c>
      <c r="D126" s="1">
        <v>0</v>
      </c>
      <c r="E126" s="1">
        <v>0</v>
      </c>
      <c r="F126" s="1">
        <v>-18</v>
      </c>
      <c r="G126" s="1">
        <v>0</v>
      </c>
      <c r="H126" s="1">
        <v>415.5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 t="s">
        <v>130</v>
      </c>
      <c r="B127" s="1">
        <v>366.75</v>
      </c>
      <c r="C127" s="1">
        <v>742</v>
      </c>
      <c r="D127" s="1">
        <v>0</v>
      </c>
      <c r="E127" s="1">
        <v>0</v>
      </c>
      <c r="F127" s="1">
        <v>-109</v>
      </c>
      <c r="G127" s="1">
        <v>0</v>
      </c>
      <c r="H127" s="1">
        <v>999.75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 t="s">
        <v>131</v>
      </c>
      <c r="B128" s="1">
        <v>83</v>
      </c>
      <c r="C128" s="1">
        <v>1</v>
      </c>
      <c r="D128" s="1">
        <v>0</v>
      </c>
      <c r="E128" s="1">
        <v>0</v>
      </c>
      <c r="F128" s="1">
        <v>-22</v>
      </c>
      <c r="G128" s="1">
        <v>0</v>
      </c>
      <c r="H128" s="1">
        <v>62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 t="s">
        <v>132</v>
      </c>
      <c r="B129" s="1">
        <v>49</v>
      </c>
      <c r="C129" s="1">
        <v>0</v>
      </c>
      <c r="D129" s="1">
        <v>0</v>
      </c>
      <c r="E129" s="1">
        <v>0</v>
      </c>
      <c r="F129" s="1">
        <v>-18</v>
      </c>
      <c r="G129" s="1">
        <v>0</v>
      </c>
      <c r="H129" s="1">
        <v>31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 t="s">
        <v>133</v>
      </c>
      <c r="B130" s="1">
        <v>71</v>
      </c>
      <c r="C130" s="1">
        <v>0</v>
      </c>
      <c r="D130" s="1">
        <v>0</v>
      </c>
      <c r="E130" s="1">
        <v>0</v>
      </c>
      <c r="F130" s="1">
        <v>-18</v>
      </c>
      <c r="G130" s="1">
        <v>0</v>
      </c>
      <c r="H130" s="1">
        <v>53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 t="s">
        <v>134</v>
      </c>
      <c r="B131" s="1">
        <v>8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8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 t="s">
        <v>135</v>
      </c>
      <c r="B132" s="1">
        <v>11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11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 t="s">
        <v>136</v>
      </c>
      <c r="B133" s="1">
        <v>14</v>
      </c>
      <c r="C133" s="1">
        <v>0</v>
      </c>
      <c r="D133" s="1">
        <v>0</v>
      </c>
      <c r="E133" s="1">
        <v>0</v>
      </c>
      <c r="F133" s="1">
        <v>-5</v>
      </c>
      <c r="G133" s="1">
        <v>0</v>
      </c>
      <c r="H133" s="1">
        <v>9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 t="s">
        <v>137</v>
      </c>
      <c r="B134" s="1">
        <v>218</v>
      </c>
      <c r="C134" s="1">
        <v>200</v>
      </c>
      <c r="D134" s="1">
        <v>0</v>
      </c>
      <c r="E134" s="1">
        <v>0</v>
      </c>
      <c r="F134" s="1">
        <v>-26</v>
      </c>
      <c r="G134" s="1">
        <v>0</v>
      </c>
      <c r="H134" s="1">
        <v>392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 t="s">
        <v>138</v>
      </c>
      <c r="B135" s="1">
        <v>1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1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 t="s">
        <v>139</v>
      </c>
      <c r="B136" s="1">
        <v>1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1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 t="s">
        <v>140</v>
      </c>
      <c r="B137" s="1">
        <v>84</v>
      </c>
      <c r="C137" s="1">
        <v>200</v>
      </c>
      <c r="D137" s="1">
        <v>0</v>
      </c>
      <c r="E137" s="1">
        <v>0</v>
      </c>
      <c r="F137" s="1">
        <v>-30</v>
      </c>
      <c r="G137" s="1">
        <v>0</v>
      </c>
      <c r="H137" s="1">
        <v>254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 t="s">
        <v>141</v>
      </c>
      <c r="B138" s="1">
        <v>2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2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 t="s">
        <v>142</v>
      </c>
      <c r="B139" s="1">
        <v>1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1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 t="s">
        <v>143</v>
      </c>
      <c r="B140" s="1">
        <v>1</v>
      </c>
      <c r="C140" s="1">
        <v>0</v>
      </c>
      <c r="D140" s="1">
        <v>0</v>
      </c>
      <c r="E140" s="1">
        <v>0</v>
      </c>
      <c r="F140" s="1">
        <v>-1</v>
      </c>
      <c r="G140" s="1">
        <v>0</v>
      </c>
      <c r="H140" s="1">
        <v>0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 t="s">
        <v>144</v>
      </c>
      <c r="B141" s="1">
        <v>1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1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 t="s">
        <v>145</v>
      </c>
      <c r="B142" s="1">
        <v>-1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-1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 t="s">
        <v>146</v>
      </c>
      <c r="B143" s="1">
        <v>12</v>
      </c>
      <c r="C143" s="1">
        <v>0</v>
      </c>
      <c r="D143" s="1">
        <v>0</v>
      </c>
      <c r="E143" s="1">
        <v>0</v>
      </c>
      <c r="F143" s="1">
        <v>-3</v>
      </c>
      <c r="G143" s="1">
        <v>0</v>
      </c>
      <c r="H143" s="1">
        <v>9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 t="s">
        <v>147</v>
      </c>
      <c r="B144" s="1">
        <v>1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1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 t="s">
        <v>148</v>
      </c>
      <c r="B145" s="1">
        <v>25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25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 t="s">
        <v>149</v>
      </c>
      <c r="B146" s="1">
        <v>1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1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 t="s">
        <v>150</v>
      </c>
      <c r="B147" s="1">
        <v>4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4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 t="s">
        <v>151</v>
      </c>
      <c r="B148" s="1">
        <v>16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16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 t="s">
        <v>152</v>
      </c>
      <c r="B149" s="1">
        <v>59</v>
      </c>
      <c r="C149" s="1">
        <v>0</v>
      </c>
      <c r="D149" s="1">
        <v>0</v>
      </c>
      <c r="E149" s="1">
        <v>0</v>
      </c>
      <c r="F149" s="1">
        <v>-4</v>
      </c>
      <c r="G149" s="1">
        <v>0</v>
      </c>
      <c r="H149" s="1">
        <v>55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 t="s">
        <v>153</v>
      </c>
      <c r="B150" s="1">
        <v>4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4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 t="s">
        <v>154</v>
      </c>
      <c r="B151" s="1">
        <v>9</v>
      </c>
      <c r="C151" s="1">
        <v>30</v>
      </c>
      <c r="D151" s="1">
        <v>0</v>
      </c>
      <c r="E151" s="1">
        <v>0</v>
      </c>
      <c r="F151" s="1">
        <v>-25</v>
      </c>
      <c r="G151" s="1">
        <v>0</v>
      </c>
      <c r="H151" s="1">
        <v>14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 t="s">
        <v>155</v>
      </c>
      <c r="B152" s="1">
        <v>1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1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 t="s">
        <v>156</v>
      </c>
      <c r="B153" s="1">
        <v>2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2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 t="s">
        <v>157</v>
      </c>
      <c r="B154" s="1">
        <v>2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2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 t="s">
        <v>158</v>
      </c>
      <c r="B155" s="1">
        <v>10</v>
      </c>
      <c r="C155" s="1">
        <v>0</v>
      </c>
      <c r="D155" s="1">
        <v>0</v>
      </c>
      <c r="E155" s="1">
        <v>0</v>
      </c>
      <c r="F155" s="1">
        <v>-1</v>
      </c>
      <c r="G155" s="1">
        <v>0</v>
      </c>
      <c r="H155" s="1">
        <v>9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 t="s">
        <v>159</v>
      </c>
      <c r="B156" s="1">
        <v>14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14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 t="s">
        <v>160</v>
      </c>
      <c r="B157" s="1">
        <v>-213</v>
      </c>
      <c r="C157" s="1">
        <v>0</v>
      </c>
      <c r="D157" s="1">
        <v>0</v>
      </c>
      <c r="E157" s="1">
        <v>0</v>
      </c>
      <c r="F157" s="1">
        <v>-12</v>
      </c>
      <c r="G157" s="1">
        <v>0</v>
      </c>
      <c r="H157" s="1">
        <v>-225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 t="s">
        <v>161</v>
      </c>
      <c r="B158" s="1">
        <v>1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1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 t="s">
        <v>162</v>
      </c>
      <c r="B159" s="1">
        <v>13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13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 t="s">
        <v>163</v>
      </c>
      <c r="B160" s="1">
        <v>44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44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 t="s">
        <v>164</v>
      </c>
      <c r="B161" s="1">
        <v>58.5</v>
      </c>
      <c r="C161" s="1">
        <v>0</v>
      </c>
      <c r="D161" s="1">
        <v>0</v>
      </c>
      <c r="E161" s="1">
        <v>0</v>
      </c>
      <c r="F161" s="1">
        <v>-0.5</v>
      </c>
      <c r="G161" s="1">
        <v>0</v>
      </c>
      <c r="H161" s="1">
        <v>58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 t="s">
        <v>165</v>
      </c>
      <c r="B162" s="1">
        <v>92.75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92.75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 t="s">
        <v>166</v>
      </c>
      <c r="B163" s="1">
        <v>14.75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14.75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 t="s">
        <v>167</v>
      </c>
      <c r="B164" s="1">
        <v>16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16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 t="s">
        <v>168</v>
      </c>
      <c r="B165" s="1">
        <v>24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24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 t="s">
        <v>169</v>
      </c>
      <c r="B166" s="1">
        <v>34.5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34.5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 t="s">
        <v>170</v>
      </c>
      <c r="B167" s="1">
        <v>1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1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 t="s">
        <v>171</v>
      </c>
      <c r="B168" s="1">
        <v>1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1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 t="s">
        <v>172</v>
      </c>
      <c r="B169" s="1">
        <v>0</v>
      </c>
      <c r="C169" s="1">
        <v>3</v>
      </c>
      <c r="D169" s="1">
        <v>0</v>
      </c>
      <c r="E169" s="1">
        <v>0</v>
      </c>
      <c r="F169" s="1">
        <v>-3</v>
      </c>
      <c r="G169" s="1">
        <v>0</v>
      </c>
      <c r="H169" s="1">
        <v>0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 t="s">
        <v>173</v>
      </c>
      <c r="B170" s="1">
        <v>6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6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 t="s">
        <v>174</v>
      </c>
      <c r="B171" s="1">
        <v>358</v>
      </c>
      <c r="C171" s="1">
        <v>0</v>
      </c>
      <c r="D171" s="1">
        <v>0</v>
      </c>
      <c r="E171" s="1">
        <v>-2</v>
      </c>
      <c r="F171" s="1">
        <v>-70</v>
      </c>
      <c r="G171" s="1">
        <v>0</v>
      </c>
      <c r="H171" s="1">
        <v>286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 t="s">
        <v>175</v>
      </c>
      <c r="B172" s="1">
        <v>7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7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 t="s">
        <v>176</v>
      </c>
      <c r="B173" s="1">
        <v>16</v>
      </c>
      <c r="C173" s="1">
        <v>0</v>
      </c>
      <c r="D173" s="1">
        <v>0</v>
      </c>
      <c r="E173" s="1">
        <v>0</v>
      </c>
      <c r="F173" s="1">
        <v>-11</v>
      </c>
      <c r="G173" s="1">
        <v>0</v>
      </c>
      <c r="H173" s="1">
        <v>5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 t="s">
        <v>177</v>
      </c>
      <c r="B174" s="1">
        <v>-1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-1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 t="s">
        <v>178</v>
      </c>
      <c r="B175" s="1">
        <v>2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2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 t="s">
        <v>517</v>
      </c>
      <c r="B176" s="1">
        <v>0</v>
      </c>
      <c r="C176" s="1">
        <v>56</v>
      </c>
      <c r="D176" s="1">
        <v>0</v>
      </c>
      <c r="E176" s="1">
        <v>-1</v>
      </c>
      <c r="F176" s="1">
        <v>-8</v>
      </c>
      <c r="G176" s="1">
        <v>0</v>
      </c>
      <c r="H176" s="1">
        <v>47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 t="s">
        <v>179</v>
      </c>
      <c r="B177" s="1">
        <v>8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8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 t="s">
        <v>180</v>
      </c>
      <c r="B178" s="1">
        <v>26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26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 t="s">
        <v>181</v>
      </c>
      <c r="B179" s="1">
        <v>50</v>
      </c>
      <c r="C179" s="1">
        <v>0</v>
      </c>
      <c r="D179" s="1">
        <v>0</v>
      </c>
      <c r="E179" s="1">
        <v>0</v>
      </c>
      <c r="F179" s="1">
        <v>-31</v>
      </c>
      <c r="G179" s="1">
        <v>0</v>
      </c>
      <c r="H179" s="1">
        <v>19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 t="s">
        <v>182</v>
      </c>
      <c r="B180" s="1">
        <v>29</v>
      </c>
      <c r="C180" s="1">
        <v>70</v>
      </c>
      <c r="D180" s="1">
        <v>0</v>
      </c>
      <c r="E180" s="1">
        <v>0</v>
      </c>
      <c r="F180" s="1">
        <v>-11</v>
      </c>
      <c r="G180" s="1">
        <v>0</v>
      </c>
      <c r="H180" s="1">
        <v>88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 t="s">
        <v>183</v>
      </c>
      <c r="B181" s="1">
        <v>5.25</v>
      </c>
      <c r="C181" s="1">
        <v>60</v>
      </c>
      <c r="D181" s="1">
        <v>0</v>
      </c>
      <c r="E181" s="1">
        <v>0</v>
      </c>
      <c r="F181" s="1">
        <v>-8.25</v>
      </c>
      <c r="G181" s="1">
        <v>0</v>
      </c>
      <c r="H181" s="1">
        <v>57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 t="s">
        <v>184</v>
      </c>
      <c r="B182" s="1">
        <v>0</v>
      </c>
      <c r="C182" s="1">
        <v>30</v>
      </c>
      <c r="D182" s="1">
        <v>0</v>
      </c>
      <c r="E182" s="1">
        <v>0</v>
      </c>
      <c r="F182" s="1">
        <v>0</v>
      </c>
      <c r="G182" s="1">
        <v>0</v>
      </c>
      <c r="H182" s="1">
        <v>30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 t="s">
        <v>185</v>
      </c>
      <c r="B183" s="1">
        <v>15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15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 t="s">
        <v>186</v>
      </c>
      <c r="B184" s="1">
        <v>40</v>
      </c>
      <c r="C184" s="1">
        <v>0</v>
      </c>
      <c r="D184" s="1">
        <v>0</v>
      </c>
      <c r="E184" s="1">
        <v>0</v>
      </c>
      <c r="F184" s="1">
        <v>-37</v>
      </c>
      <c r="G184" s="1">
        <v>0</v>
      </c>
      <c r="H184" s="1">
        <v>3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 t="s">
        <v>187</v>
      </c>
      <c r="B185" s="1">
        <v>114</v>
      </c>
      <c r="C185" s="1">
        <v>200</v>
      </c>
      <c r="D185" s="1">
        <v>0</v>
      </c>
      <c r="E185" s="1">
        <v>0</v>
      </c>
      <c r="F185" s="1">
        <v>-111</v>
      </c>
      <c r="G185" s="1">
        <v>0</v>
      </c>
      <c r="H185" s="1">
        <v>203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 t="s">
        <v>188</v>
      </c>
      <c r="B186" s="1">
        <v>374</v>
      </c>
      <c r="C186" s="1">
        <v>186</v>
      </c>
      <c r="D186" s="1">
        <v>0</v>
      </c>
      <c r="E186" s="1">
        <v>0</v>
      </c>
      <c r="F186" s="1">
        <v>-96</v>
      </c>
      <c r="G186" s="1">
        <v>0</v>
      </c>
      <c r="H186" s="1">
        <v>464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 t="s">
        <v>189</v>
      </c>
      <c r="B187" s="1">
        <v>101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101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 t="s">
        <v>190</v>
      </c>
      <c r="B188" s="1">
        <v>9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9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 t="s">
        <v>191</v>
      </c>
      <c r="B189" s="1">
        <v>46</v>
      </c>
      <c r="C189" s="1">
        <v>0</v>
      </c>
      <c r="D189" s="1">
        <v>0</v>
      </c>
      <c r="E189" s="1">
        <v>0</v>
      </c>
      <c r="F189" s="1">
        <v>-2</v>
      </c>
      <c r="G189" s="1">
        <v>0</v>
      </c>
      <c r="H189" s="1">
        <v>44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 t="s">
        <v>192</v>
      </c>
      <c r="B190" s="1">
        <v>6</v>
      </c>
      <c r="C190" s="1">
        <v>100</v>
      </c>
      <c r="D190" s="1">
        <v>0</v>
      </c>
      <c r="E190" s="1">
        <v>0</v>
      </c>
      <c r="F190" s="1">
        <v>-4</v>
      </c>
      <c r="G190" s="1">
        <v>0</v>
      </c>
      <c r="H190" s="1">
        <v>102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 t="s">
        <v>193</v>
      </c>
      <c r="B191" s="1">
        <v>13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13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 t="s">
        <v>194</v>
      </c>
      <c r="B192" s="1">
        <v>-10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-10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 t="s">
        <v>498</v>
      </c>
      <c r="B193" s="1">
        <v>20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20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 t="s">
        <v>195</v>
      </c>
      <c r="B194" s="1">
        <v>41</v>
      </c>
      <c r="C194" s="1">
        <v>0</v>
      </c>
      <c r="D194" s="1">
        <v>0</v>
      </c>
      <c r="E194" s="1">
        <v>0</v>
      </c>
      <c r="F194" s="1">
        <v>-9</v>
      </c>
      <c r="G194" s="1">
        <v>0</v>
      </c>
      <c r="H194" s="1">
        <v>32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 t="s">
        <v>196</v>
      </c>
      <c r="B195" s="1">
        <v>0</v>
      </c>
      <c r="C195" s="1">
        <v>0</v>
      </c>
      <c r="D195" s="1">
        <v>0</v>
      </c>
      <c r="E195" s="1">
        <v>0</v>
      </c>
      <c r="F195" s="1">
        <v>-1</v>
      </c>
      <c r="G195" s="1">
        <v>0</v>
      </c>
      <c r="H195" s="1">
        <v>-1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 t="s">
        <v>197</v>
      </c>
      <c r="B196" s="1">
        <v>6</v>
      </c>
      <c r="C196" s="1">
        <v>224</v>
      </c>
      <c r="D196" s="1">
        <v>0</v>
      </c>
      <c r="E196" s="1">
        <v>0</v>
      </c>
      <c r="F196" s="1">
        <v>-9</v>
      </c>
      <c r="G196" s="1">
        <v>0</v>
      </c>
      <c r="H196" s="1">
        <v>221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 t="s">
        <v>198</v>
      </c>
      <c r="B197" s="1">
        <v>5</v>
      </c>
      <c r="C197" s="1">
        <v>160</v>
      </c>
      <c r="D197" s="1">
        <v>0</v>
      </c>
      <c r="E197" s="1">
        <v>0</v>
      </c>
      <c r="F197" s="1">
        <v>-10</v>
      </c>
      <c r="G197" s="1">
        <v>0</v>
      </c>
      <c r="H197" s="1">
        <v>155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 t="s">
        <v>199</v>
      </c>
      <c r="B198" s="1">
        <v>113</v>
      </c>
      <c r="C198" s="1">
        <v>0</v>
      </c>
      <c r="D198" s="1">
        <v>0</v>
      </c>
      <c r="E198" s="1">
        <v>0</v>
      </c>
      <c r="F198" s="1">
        <v>-33</v>
      </c>
      <c r="G198" s="1">
        <v>0</v>
      </c>
      <c r="H198" s="1">
        <v>80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 t="s">
        <v>200</v>
      </c>
      <c r="B199" s="1">
        <v>257</v>
      </c>
      <c r="C199" s="1">
        <v>0</v>
      </c>
      <c r="D199" s="1">
        <v>0</v>
      </c>
      <c r="E199" s="1">
        <v>0</v>
      </c>
      <c r="F199" s="1">
        <v>-7</v>
      </c>
      <c r="G199" s="1">
        <v>0</v>
      </c>
      <c r="H199" s="1">
        <v>250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 t="s">
        <v>201</v>
      </c>
      <c r="B200" s="1">
        <v>2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2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 t="s">
        <v>202</v>
      </c>
      <c r="B201" s="1">
        <v>30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30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 t="s">
        <v>203</v>
      </c>
      <c r="B202" s="1">
        <v>143</v>
      </c>
      <c r="C202" s="1">
        <v>100</v>
      </c>
      <c r="D202" s="1">
        <v>0</v>
      </c>
      <c r="E202" s="1">
        <v>0</v>
      </c>
      <c r="F202" s="1">
        <v>-74</v>
      </c>
      <c r="G202" s="1">
        <v>0</v>
      </c>
      <c r="H202" s="1">
        <v>169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 t="s">
        <v>204</v>
      </c>
      <c r="B203" s="1">
        <v>96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96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 t="s">
        <v>205</v>
      </c>
      <c r="B204" s="1">
        <v>6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6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 t="s">
        <v>206</v>
      </c>
      <c r="B205" s="1">
        <v>118</v>
      </c>
      <c r="C205" s="1">
        <v>0</v>
      </c>
      <c r="D205" s="1">
        <v>0</v>
      </c>
      <c r="E205" s="1">
        <v>0</v>
      </c>
      <c r="F205" s="1">
        <v>-20</v>
      </c>
      <c r="G205" s="1">
        <v>0</v>
      </c>
      <c r="H205" s="1">
        <v>98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 t="s">
        <v>207</v>
      </c>
      <c r="B206" s="1">
        <v>177</v>
      </c>
      <c r="C206" s="1">
        <v>0</v>
      </c>
      <c r="D206" s="1">
        <v>0</v>
      </c>
      <c r="E206" s="1">
        <v>0</v>
      </c>
      <c r="F206" s="1">
        <v>-42</v>
      </c>
      <c r="G206" s="1">
        <v>0</v>
      </c>
      <c r="H206" s="1">
        <v>135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 t="s">
        <v>208</v>
      </c>
      <c r="B207" s="1">
        <v>202</v>
      </c>
      <c r="C207" s="1">
        <v>0</v>
      </c>
      <c r="D207" s="1">
        <v>0</v>
      </c>
      <c r="E207" s="1">
        <v>0</v>
      </c>
      <c r="F207" s="1">
        <v>-16</v>
      </c>
      <c r="G207" s="1">
        <v>0</v>
      </c>
      <c r="H207" s="1">
        <v>186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 t="s">
        <v>209</v>
      </c>
      <c r="B208" s="1">
        <v>84</v>
      </c>
      <c r="C208" s="1">
        <v>0</v>
      </c>
      <c r="D208" s="1">
        <v>0</v>
      </c>
      <c r="E208" s="1">
        <v>0</v>
      </c>
      <c r="F208" s="1">
        <v>-8</v>
      </c>
      <c r="G208" s="1">
        <v>0</v>
      </c>
      <c r="H208" s="1">
        <v>76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 t="s">
        <v>210</v>
      </c>
      <c r="B209" s="1">
        <v>-1</v>
      </c>
      <c r="C209" s="1">
        <v>30</v>
      </c>
      <c r="D209" s="1">
        <v>0</v>
      </c>
      <c r="E209" s="1">
        <v>0</v>
      </c>
      <c r="F209" s="1">
        <v>-9</v>
      </c>
      <c r="G209" s="1">
        <v>0</v>
      </c>
      <c r="H209" s="1">
        <v>20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 t="s">
        <v>211</v>
      </c>
      <c r="B210" s="1">
        <v>982</v>
      </c>
      <c r="C210" s="1">
        <v>1500</v>
      </c>
      <c r="D210" s="1">
        <v>0</v>
      </c>
      <c r="E210" s="1">
        <v>0</v>
      </c>
      <c r="F210" s="1">
        <v>-664</v>
      </c>
      <c r="G210" s="1">
        <v>0</v>
      </c>
      <c r="H210" s="1">
        <v>1818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 t="s">
        <v>212</v>
      </c>
      <c r="B211" s="1">
        <v>223</v>
      </c>
      <c r="C211" s="1">
        <v>200</v>
      </c>
      <c r="D211" s="1">
        <v>0</v>
      </c>
      <c r="E211" s="1">
        <v>0</v>
      </c>
      <c r="F211" s="1">
        <v>-74</v>
      </c>
      <c r="G211" s="1">
        <v>0</v>
      </c>
      <c r="H211" s="1">
        <v>349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 t="s">
        <v>213</v>
      </c>
      <c r="B212" s="1">
        <v>665</v>
      </c>
      <c r="C212" s="1">
        <v>500</v>
      </c>
      <c r="D212" s="1">
        <v>0</v>
      </c>
      <c r="E212" s="1">
        <v>0</v>
      </c>
      <c r="F212" s="1">
        <v>-267</v>
      </c>
      <c r="G212" s="1">
        <v>0</v>
      </c>
      <c r="H212" s="1">
        <v>898</v>
      </c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 t="s">
        <v>214</v>
      </c>
      <c r="B213" s="1">
        <v>111</v>
      </c>
      <c r="C213" s="1">
        <v>172</v>
      </c>
      <c r="D213" s="1">
        <v>0</v>
      </c>
      <c r="E213" s="1">
        <v>0</v>
      </c>
      <c r="F213" s="1">
        <v>-88</v>
      </c>
      <c r="G213" s="1">
        <v>0</v>
      </c>
      <c r="H213" s="1">
        <v>195</v>
      </c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 t="s">
        <v>215</v>
      </c>
      <c r="B214" s="1">
        <v>124</v>
      </c>
      <c r="C214" s="1">
        <v>0</v>
      </c>
      <c r="D214" s="1">
        <v>0</v>
      </c>
      <c r="E214" s="1">
        <v>0</v>
      </c>
      <c r="F214" s="1">
        <v>-6</v>
      </c>
      <c r="G214" s="1">
        <v>0</v>
      </c>
      <c r="H214" s="1">
        <v>118</v>
      </c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 t="s">
        <v>216</v>
      </c>
      <c r="B215" s="1">
        <v>227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227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 t="s">
        <v>217</v>
      </c>
      <c r="B216" s="1">
        <v>0</v>
      </c>
      <c r="C216" s="1">
        <v>50</v>
      </c>
      <c r="D216" s="1">
        <v>0</v>
      </c>
      <c r="E216" s="1">
        <v>0</v>
      </c>
      <c r="F216" s="1">
        <v>-6</v>
      </c>
      <c r="G216" s="1">
        <v>0</v>
      </c>
      <c r="H216" s="1">
        <v>44</v>
      </c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 t="s">
        <v>218</v>
      </c>
      <c r="B217" s="1">
        <v>238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238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 t="s">
        <v>219</v>
      </c>
      <c r="B218" s="1">
        <v>202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202</v>
      </c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 t="s">
        <v>220</v>
      </c>
      <c r="B219" s="1">
        <v>11</v>
      </c>
      <c r="C219" s="1">
        <v>0</v>
      </c>
      <c r="D219" s="1">
        <v>0</v>
      </c>
      <c r="E219" s="1">
        <v>0</v>
      </c>
      <c r="F219" s="1">
        <v>-1</v>
      </c>
      <c r="G219" s="1">
        <v>0</v>
      </c>
      <c r="H219" s="1">
        <v>10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 t="s">
        <v>221</v>
      </c>
      <c r="B220" s="1">
        <v>6</v>
      </c>
      <c r="C220" s="1">
        <v>0</v>
      </c>
      <c r="D220" s="1">
        <v>0</v>
      </c>
      <c r="E220" s="1">
        <v>0</v>
      </c>
      <c r="F220" s="1">
        <v>-1</v>
      </c>
      <c r="G220" s="1">
        <v>0</v>
      </c>
      <c r="H220" s="1">
        <v>5</v>
      </c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 t="s">
        <v>222</v>
      </c>
      <c r="B221" s="1">
        <v>2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2</v>
      </c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 t="s">
        <v>223</v>
      </c>
      <c r="B222" s="1">
        <v>191</v>
      </c>
      <c r="C222" s="1">
        <v>0</v>
      </c>
      <c r="D222" s="1">
        <v>0</v>
      </c>
      <c r="E222" s="1">
        <v>0</v>
      </c>
      <c r="F222" s="1">
        <v>-20</v>
      </c>
      <c r="G222" s="1">
        <v>0</v>
      </c>
      <c r="H222" s="1">
        <v>171</v>
      </c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 t="s">
        <v>224</v>
      </c>
      <c r="B223" s="1">
        <v>22</v>
      </c>
      <c r="C223" s="1">
        <v>30</v>
      </c>
      <c r="D223" s="1">
        <v>0</v>
      </c>
      <c r="E223" s="1">
        <v>0</v>
      </c>
      <c r="F223" s="1">
        <v>-20</v>
      </c>
      <c r="G223" s="1">
        <v>0</v>
      </c>
      <c r="H223" s="1">
        <v>32</v>
      </c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 t="s">
        <v>225</v>
      </c>
      <c r="B224" s="1">
        <v>17</v>
      </c>
      <c r="C224" s="1">
        <v>0</v>
      </c>
      <c r="D224" s="1">
        <v>0</v>
      </c>
      <c r="E224" s="1">
        <v>0</v>
      </c>
      <c r="F224" s="1">
        <v>-14</v>
      </c>
      <c r="G224" s="1">
        <v>0</v>
      </c>
      <c r="H224" s="1">
        <v>3</v>
      </c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 t="s">
        <v>226</v>
      </c>
      <c r="B225" s="1">
        <v>37</v>
      </c>
      <c r="C225" s="1">
        <v>0</v>
      </c>
      <c r="D225" s="1">
        <v>0</v>
      </c>
      <c r="E225" s="1">
        <v>0</v>
      </c>
      <c r="F225" s="1">
        <v>-30</v>
      </c>
      <c r="G225" s="1">
        <v>0</v>
      </c>
      <c r="H225" s="1">
        <v>7</v>
      </c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 t="s">
        <v>227</v>
      </c>
      <c r="B226" s="1">
        <v>15</v>
      </c>
      <c r="C226" s="1">
        <v>0</v>
      </c>
      <c r="D226" s="1">
        <v>0</v>
      </c>
      <c r="E226" s="1">
        <v>0</v>
      </c>
      <c r="F226" s="1">
        <v>-4</v>
      </c>
      <c r="G226" s="1">
        <v>0</v>
      </c>
      <c r="H226" s="1">
        <v>11</v>
      </c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 t="s">
        <v>228</v>
      </c>
      <c r="B227" s="1">
        <v>312</v>
      </c>
      <c r="C227" s="1">
        <v>190</v>
      </c>
      <c r="D227" s="1">
        <v>0</v>
      </c>
      <c r="E227" s="1">
        <v>0</v>
      </c>
      <c r="F227" s="1">
        <v>-52</v>
      </c>
      <c r="G227" s="1">
        <v>0</v>
      </c>
      <c r="H227" s="1">
        <v>450</v>
      </c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 t="s">
        <v>229</v>
      </c>
      <c r="B228" s="1">
        <v>30</v>
      </c>
      <c r="C228" s="1">
        <v>40</v>
      </c>
      <c r="D228" s="1">
        <v>0</v>
      </c>
      <c r="E228" s="1">
        <v>0</v>
      </c>
      <c r="F228" s="1">
        <v>-48</v>
      </c>
      <c r="G228" s="1">
        <v>0</v>
      </c>
      <c r="H228" s="1">
        <v>22</v>
      </c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 t="s">
        <v>230</v>
      </c>
      <c r="B229" s="1">
        <v>112</v>
      </c>
      <c r="C229" s="1">
        <v>0</v>
      </c>
      <c r="D229" s="1">
        <v>0</v>
      </c>
      <c r="E229" s="1">
        <v>0</v>
      </c>
      <c r="F229" s="1">
        <v>-12</v>
      </c>
      <c r="G229" s="1">
        <v>0</v>
      </c>
      <c r="H229" s="1">
        <v>100</v>
      </c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 t="s">
        <v>231</v>
      </c>
      <c r="B230" s="1">
        <v>180</v>
      </c>
      <c r="C230" s="1">
        <v>0</v>
      </c>
      <c r="D230" s="1">
        <v>0</v>
      </c>
      <c r="E230" s="1">
        <v>0</v>
      </c>
      <c r="F230" s="1">
        <v>-22</v>
      </c>
      <c r="G230" s="1">
        <v>0</v>
      </c>
      <c r="H230" s="1">
        <v>158</v>
      </c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 t="s">
        <v>232</v>
      </c>
      <c r="B231" s="1">
        <v>156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156</v>
      </c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 t="s">
        <v>233</v>
      </c>
      <c r="B232" s="1">
        <v>2507</v>
      </c>
      <c r="C232" s="1">
        <v>410</v>
      </c>
      <c r="D232" s="1">
        <v>0</v>
      </c>
      <c r="E232" s="1">
        <v>0</v>
      </c>
      <c r="F232" s="1">
        <v>-180</v>
      </c>
      <c r="G232" s="1">
        <v>0</v>
      </c>
      <c r="H232" s="1">
        <v>2737</v>
      </c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 t="s">
        <v>234</v>
      </c>
      <c r="B233" s="1">
        <v>29</v>
      </c>
      <c r="C233" s="1">
        <v>0</v>
      </c>
      <c r="D233" s="1">
        <v>0</v>
      </c>
      <c r="E233" s="1">
        <v>0</v>
      </c>
      <c r="F233" s="1">
        <v>-16</v>
      </c>
      <c r="G233" s="1">
        <v>0</v>
      </c>
      <c r="H233" s="1">
        <v>13</v>
      </c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 t="s">
        <v>235</v>
      </c>
      <c r="B234" s="1">
        <v>24</v>
      </c>
      <c r="C234" s="1">
        <v>0</v>
      </c>
      <c r="D234" s="1">
        <v>0</v>
      </c>
      <c r="E234" s="1">
        <v>0</v>
      </c>
      <c r="F234" s="1">
        <v>-2</v>
      </c>
      <c r="G234" s="1">
        <v>0</v>
      </c>
      <c r="H234" s="1">
        <v>22</v>
      </c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 t="s">
        <v>236</v>
      </c>
      <c r="B235" s="1">
        <v>7</v>
      </c>
      <c r="C235" s="1">
        <v>0</v>
      </c>
      <c r="D235" s="1">
        <v>0</v>
      </c>
      <c r="E235" s="1">
        <v>0</v>
      </c>
      <c r="F235" s="1">
        <v>-3</v>
      </c>
      <c r="G235" s="1">
        <v>0</v>
      </c>
      <c r="H235" s="1">
        <v>4</v>
      </c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 t="s">
        <v>237</v>
      </c>
      <c r="B236" s="1">
        <v>60</v>
      </c>
      <c r="C236" s="1">
        <v>0</v>
      </c>
      <c r="D236" s="1">
        <v>0</v>
      </c>
      <c r="E236" s="1">
        <v>0</v>
      </c>
      <c r="F236" s="1">
        <v>-23</v>
      </c>
      <c r="G236" s="1">
        <v>0</v>
      </c>
      <c r="H236" s="1">
        <v>37</v>
      </c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 t="s">
        <v>238</v>
      </c>
      <c r="B237" s="1">
        <v>52</v>
      </c>
      <c r="C237" s="1">
        <v>200</v>
      </c>
      <c r="D237" s="1">
        <v>0</v>
      </c>
      <c r="E237" s="1">
        <v>0</v>
      </c>
      <c r="F237" s="1">
        <v>-7</v>
      </c>
      <c r="G237" s="1">
        <v>0</v>
      </c>
      <c r="H237" s="1">
        <v>245</v>
      </c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 t="s">
        <v>239</v>
      </c>
      <c r="B238" s="1">
        <v>1</v>
      </c>
      <c r="C238" s="1">
        <v>10</v>
      </c>
      <c r="D238" s="1">
        <v>0</v>
      </c>
      <c r="E238" s="1">
        <v>0</v>
      </c>
      <c r="F238" s="1">
        <v>-2</v>
      </c>
      <c r="G238" s="1">
        <v>0</v>
      </c>
      <c r="H238" s="1">
        <v>9</v>
      </c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 t="s">
        <v>240</v>
      </c>
      <c r="B239" s="1">
        <v>10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10</v>
      </c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 t="s">
        <v>241</v>
      </c>
      <c r="B240" s="1">
        <v>92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92</v>
      </c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 t="s">
        <v>242</v>
      </c>
      <c r="B241" s="1">
        <v>7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7</v>
      </c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 t="s">
        <v>243</v>
      </c>
      <c r="B242" s="1">
        <v>4765</v>
      </c>
      <c r="C242" s="1">
        <v>1318</v>
      </c>
      <c r="D242" s="1">
        <v>0</v>
      </c>
      <c r="E242" s="1">
        <v>0</v>
      </c>
      <c r="F242" s="1">
        <v>-664</v>
      </c>
      <c r="G242" s="1">
        <v>0</v>
      </c>
      <c r="H242" s="1">
        <v>5419</v>
      </c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 t="s">
        <v>244</v>
      </c>
      <c r="B243" s="1">
        <v>7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7</v>
      </c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 t="s">
        <v>245</v>
      </c>
      <c r="B244" s="1">
        <v>23.5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23.5</v>
      </c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 t="s">
        <v>246</v>
      </c>
      <c r="B245" s="1">
        <v>21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21</v>
      </c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 t="s">
        <v>247</v>
      </c>
      <c r="B246" s="1">
        <v>-101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-101</v>
      </c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 t="s">
        <v>248</v>
      </c>
      <c r="B247" s="1">
        <v>280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280</v>
      </c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 t="s">
        <v>249</v>
      </c>
      <c r="B248" s="1">
        <v>240</v>
      </c>
      <c r="C248" s="1">
        <v>0</v>
      </c>
      <c r="D248" s="1">
        <v>0</v>
      </c>
      <c r="E248" s="1">
        <v>0</v>
      </c>
      <c r="F248" s="1">
        <v>-24</v>
      </c>
      <c r="G248" s="1">
        <v>0</v>
      </c>
      <c r="H248" s="1">
        <v>216</v>
      </c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 t="s">
        <v>250</v>
      </c>
      <c r="B249" s="1">
        <v>1360</v>
      </c>
      <c r="C249" s="1">
        <v>0</v>
      </c>
      <c r="D249" s="1">
        <v>0</v>
      </c>
      <c r="E249" s="1">
        <v>0</v>
      </c>
      <c r="F249" s="1">
        <v>-131</v>
      </c>
      <c r="G249" s="1">
        <v>0</v>
      </c>
      <c r="H249" s="1">
        <v>1229</v>
      </c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 t="s">
        <v>251</v>
      </c>
      <c r="B250" s="1">
        <v>360</v>
      </c>
      <c r="C250" s="1">
        <v>0</v>
      </c>
      <c r="D250" s="1">
        <v>0</v>
      </c>
      <c r="E250" s="1">
        <v>0</v>
      </c>
      <c r="F250" s="1">
        <v>-47</v>
      </c>
      <c r="G250" s="1">
        <v>0</v>
      </c>
      <c r="H250" s="1">
        <v>313</v>
      </c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 t="s">
        <v>252</v>
      </c>
      <c r="B251" s="1">
        <v>348</v>
      </c>
      <c r="C251" s="1">
        <v>0</v>
      </c>
      <c r="D251" s="1">
        <v>0</v>
      </c>
      <c r="E251" s="1">
        <v>0</v>
      </c>
      <c r="F251" s="1">
        <v>-65</v>
      </c>
      <c r="G251" s="1">
        <v>0</v>
      </c>
      <c r="H251" s="1">
        <v>283</v>
      </c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 t="s">
        <v>253</v>
      </c>
      <c r="B252" s="1">
        <v>3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3</v>
      </c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 t="s">
        <v>254</v>
      </c>
      <c r="B253" s="1">
        <v>6</v>
      </c>
      <c r="C253" s="1">
        <v>1</v>
      </c>
      <c r="D253" s="1">
        <v>0</v>
      </c>
      <c r="E253" s="1">
        <v>0</v>
      </c>
      <c r="F253" s="1">
        <v>-4</v>
      </c>
      <c r="G253" s="1">
        <v>0</v>
      </c>
      <c r="H253" s="1">
        <v>3</v>
      </c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 t="s">
        <v>255</v>
      </c>
      <c r="B254" s="1">
        <v>-54</v>
      </c>
      <c r="C254" s="1">
        <v>200</v>
      </c>
      <c r="D254" s="1">
        <v>0</v>
      </c>
      <c r="E254" s="1">
        <v>0</v>
      </c>
      <c r="F254" s="1">
        <v>-2</v>
      </c>
      <c r="G254" s="1">
        <v>0</v>
      </c>
      <c r="H254" s="1">
        <v>144</v>
      </c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 t="s">
        <v>256</v>
      </c>
      <c r="B255" s="1">
        <v>888</v>
      </c>
      <c r="C255" s="1">
        <v>0</v>
      </c>
      <c r="D255" s="1">
        <v>0</v>
      </c>
      <c r="E255" s="1">
        <v>0</v>
      </c>
      <c r="F255" s="1">
        <v>-103</v>
      </c>
      <c r="G255" s="1">
        <v>0</v>
      </c>
      <c r="H255" s="1">
        <v>785</v>
      </c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 t="s">
        <v>257</v>
      </c>
      <c r="B256" s="1">
        <v>1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1</v>
      </c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 t="s">
        <v>258</v>
      </c>
      <c r="B257" s="1">
        <v>16</v>
      </c>
      <c r="C257" s="1">
        <v>0</v>
      </c>
      <c r="D257" s="1">
        <v>0</v>
      </c>
      <c r="E257" s="1">
        <v>0</v>
      </c>
      <c r="F257" s="1">
        <v>-1</v>
      </c>
      <c r="G257" s="1">
        <v>0</v>
      </c>
      <c r="H257" s="1">
        <v>15</v>
      </c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 t="s">
        <v>259</v>
      </c>
      <c r="B258" s="1">
        <v>64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64</v>
      </c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 t="s">
        <v>260</v>
      </c>
      <c r="B259" s="1">
        <v>40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40</v>
      </c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 t="s">
        <v>261</v>
      </c>
      <c r="B260" s="1">
        <v>22</v>
      </c>
      <c r="C260" s="1">
        <v>0</v>
      </c>
      <c r="D260" s="1">
        <v>0</v>
      </c>
      <c r="E260" s="1">
        <v>0</v>
      </c>
      <c r="F260" s="1">
        <v>-10</v>
      </c>
      <c r="G260" s="1">
        <v>0</v>
      </c>
      <c r="H260" s="1">
        <v>12</v>
      </c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 t="s">
        <v>262</v>
      </c>
      <c r="B261" s="1">
        <v>136</v>
      </c>
      <c r="C261" s="1">
        <v>0</v>
      </c>
      <c r="D261" s="1">
        <v>0</v>
      </c>
      <c r="E261" s="1">
        <v>0</v>
      </c>
      <c r="F261" s="1">
        <v>-6</v>
      </c>
      <c r="G261" s="1">
        <v>0</v>
      </c>
      <c r="H261" s="1">
        <v>130</v>
      </c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 t="s">
        <v>263</v>
      </c>
      <c r="B262" s="1">
        <v>123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123</v>
      </c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 t="s">
        <v>264</v>
      </c>
      <c r="B263" s="1">
        <v>11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11</v>
      </c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 t="s">
        <v>265</v>
      </c>
      <c r="B264" s="1">
        <v>262</v>
      </c>
      <c r="C264" s="1">
        <v>100</v>
      </c>
      <c r="D264" s="1">
        <v>0</v>
      </c>
      <c r="E264" s="1">
        <v>0</v>
      </c>
      <c r="F264" s="1">
        <v>-50</v>
      </c>
      <c r="G264" s="1">
        <v>0</v>
      </c>
      <c r="H264" s="1">
        <v>312</v>
      </c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 t="s">
        <v>266</v>
      </c>
      <c r="B265" s="1">
        <v>54</v>
      </c>
      <c r="C265" s="1">
        <v>0</v>
      </c>
      <c r="D265" s="1">
        <v>0</v>
      </c>
      <c r="E265" s="1">
        <v>0</v>
      </c>
      <c r="F265" s="1">
        <v>-2</v>
      </c>
      <c r="G265" s="1">
        <v>0</v>
      </c>
      <c r="H265" s="1">
        <v>52</v>
      </c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 t="s">
        <v>267</v>
      </c>
      <c r="B266" s="1">
        <v>10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10</v>
      </c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 t="s">
        <v>268</v>
      </c>
      <c r="B267" s="1">
        <v>-17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-17</v>
      </c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 t="s">
        <v>269</v>
      </c>
      <c r="B268" s="1">
        <v>38</v>
      </c>
      <c r="C268" s="1">
        <v>0</v>
      </c>
      <c r="D268" s="1">
        <v>0</v>
      </c>
      <c r="E268" s="1">
        <v>0</v>
      </c>
      <c r="F268" s="1">
        <v>-10</v>
      </c>
      <c r="G268" s="1">
        <v>0</v>
      </c>
      <c r="H268" s="1">
        <v>28</v>
      </c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 t="s">
        <v>270</v>
      </c>
      <c r="B269" s="1">
        <v>56</v>
      </c>
      <c r="C269" s="1">
        <v>0</v>
      </c>
      <c r="D269" s="1">
        <v>0</v>
      </c>
      <c r="E269" s="1">
        <v>0</v>
      </c>
      <c r="F269" s="1">
        <v>-12</v>
      </c>
      <c r="G269" s="1">
        <v>0</v>
      </c>
      <c r="H269" s="1">
        <v>44</v>
      </c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 t="s">
        <v>271</v>
      </c>
      <c r="B270" s="1">
        <v>91</v>
      </c>
      <c r="C270" s="1">
        <v>100</v>
      </c>
      <c r="D270" s="1">
        <v>0</v>
      </c>
      <c r="E270" s="1">
        <v>0</v>
      </c>
      <c r="F270" s="1">
        <v>-39</v>
      </c>
      <c r="G270" s="1">
        <v>0</v>
      </c>
      <c r="H270" s="1">
        <v>152</v>
      </c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 t="s">
        <v>272</v>
      </c>
      <c r="B271" s="1">
        <v>326</v>
      </c>
      <c r="C271" s="1">
        <v>0</v>
      </c>
      <c r="D271" s="1">
        <v>0</v>
      </c>
      <c r="E271" s="1">
        <v>0</v>
      </c>
      <c r="F271" s="1">
        <v>-128</v>
      </c>
      <c r="G271" s="1">
        <v>0</v>
      </c>
      <c r="H271" s="1">
        <v>198</v>
      </c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 t="s">
        <v>273</v>
      </c>
      <c r="B272" s="1">
        <v>5</v>
      </c>
      <c r="C272" s="1">
        <v>40</v>
      </c>
      <c r="D272" s="1">
        <v>0</v>
      </c>
      <c r="E272" s="1">
        <v>0</v>
      </c>
      <c r="F272" s="1">
        <v>-4</v>
      </c>
      <c r="G272" s="1">
        <v>0</v>
      </c>
      <c r="H272" s="1">
        <v>41</v>
      </c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 t="s">
        <v>274</v>
      </c>
      <c r="B273" s="1">
        <v>28</v>
      </c>
      <c r="C273" s="1">
        <v>0</v>
      </c>
      <c r="D273" s="1">
        <v>0</v>
      </c>
      <c r="E273" s="1">
        <v>0</v>
      </c>
      <c r="F273" s="1">
        <v>-1</v>
      </c>
      <c r="G273" s="1">
        <v>0</v>
      </c>
      <c r="H273" s="1">
        <v>27</v>
      </c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 t="s">
        <v>275</v>
      </c>
      <c r="B274" s="1">
        <v>330</v>
      </c>
      <c r="C274" s="1">
        <v>62</v>
      </c>
      <c r="D274" s="1">
        <v>0</v>
      </c>
      <c r="E274" s="1">
        <v>0</v>
      </c>
      <c r="F274" s="1">
        <v>-116</v>
      </c>
      <c r="G274" s="1">
        <v>0</v>
      </c>
      <c r="H274" s="1">
        <v>276</v>
      </c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 t="s">
        <v>276</v>
      </c>
      <c r="B275" s="1">
        <v>16</v>
      </c>
      <c r="C275" s="1">
        <v>0</v>
      </c>
      <c r="D275" s="1">
        <v>0</v>
      </c>
      <c r="E275" s="1">
        <v>0</v>
      </c>
      <c r="F275" s="1">
        <v>-1</v>
      </c>
      <c r="G275" s="1">
        <v>0</v>
      </c>
      <c r="H275" s="1">
        <v>15</v>
      </c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 t="s">
        <v>277</v>
      </c>
      <c r="B276" s="1">
        <v>8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8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 t="s">
        <v>278</v>
      </c>
      <c r="B277" s="1">
        <v>21</v>
      </c>
      <c r="C277" s="1">
        <v>0</v>
      </c>
      <c r="D277" s="1">
        <v>0</v>
      </c>
      <c r="E277" s="1">
        <v>0</v>
      </c>
      <c r="F277" s="1">
        <v>-1</v>
      </c>
      <c r="G277" s="1">
        <v>0</v>
      </c>
      <c r="H277" s="1">
        <v>20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 t="s">
        <v>279</v>
      </c>
      <c r="B278" s="1">
        <v>11</v>
      </c>
      <c r="C278" s="1">
        <v>0</v>
      </c>
      <c r="D278" s="1">
        <v>0</v>
      </c>
      <c r="E278" s="1">
        <v>0</v>
      </c>
      <c r="F278" s="1">
        <v>-2</v>
      </c>
      <c r="G278" s="1">
        <v>0</v>
      </c>
      <c r="H278" s="1">
        <v>9</v>
      </c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 t="s">
        <v>280</v>
      </c>
      <c r="B279" s="1">
        <v>1</v>
      </c>
      <c r="C279" s="1">
        <v>10</v>
      </c>
      <c r="D279" s="1">
        <v>0</v>
      </c>
      <c r="E279" s="1">
        <v>0</v>
      </c>
      <c r="F279" s="1">
        <v>0</v>
      </c>
      <c r="G279" s="1">
        <v>0</v>
      </c>
      <c r="H279" s="1">
        <v>11</v>
      </c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 t="s">
        <v>281</v>
      </c>
      <c r="B280" s="1">
        <v>7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7</v>
      </c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 t="s">
        <v>282</v>
      </c>
      <c r="B281" s="1">
        <v>15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15</v>
      </c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 t="s">
        <v>283</v>
      </c>
      <c r="B282" s="1">
        <v>77</v>
      </c>
      <c r="C282" s="1">
        <v>0</v>
      </c>
      <c r="D282" s="1">
        <v>0</v>
      </c>
      <c r="E282" s="1">
        <v>0</v>
      </c>
      <c r="F282" s="1">
        <v>-2</v>
      </c>
      <c r="G282" s="1">
        <v>0</v>
      </c>
      <c r="H282" s="1">
        <v>75</v>
      </c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 t="s">
        <v>284</v>
      </c>
      <c r="B283" s="1">
        <v>24</v>
      </c>
      <c r="C283" s="1">
        <v>0</v>
      </c>
      <c r="D283" s="1">
        <v>0</v>
      </c>
      <c r="E283" s="1">
        <v>0</v>
      </c>
      <c r="F283" s="1">
        <v>-2</v>
      </c>
      <c r="G283" s="1">
        <v>0</v>
      </c>
      <c r="H283" s="1">
        <v>22</v>
      </c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 t="s">
        <v>285</v>
      </c>
      <c r="B284" s="1">
        <v>0</v>
      </c>
      <c r="C284" s="1">
        <v>90</v>
      </c>
      <c r="D284" s="1">
        <v>0</v>
      </c>
      <c r="E284" s="1">
        <v>0</v>
      </c>
      <c r="F284" s="1">
        <v>0</v>
      </c>
      <c r="G284" s="1">
        <v>0</v>
      </c>
      <c r="H284" s="1">
        <v>90</v>
      </c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 t="s">
        <v>286</v>
      </c>
      <c r="B285" s="1">
        <v>73</v>
      </c>
      <c r="C285" s="1">
        <v>0</v>
      </c>
      <c r="D285" s="1">
        <v>0</v>
      </c>
      <c r="E285" s="1">
        <v>0</v>
      </c>
      <c r="F285" s="1">
        <v>-22</v>
      </c>
      <c r="G285" s="1">
        <v>0</v>
      </c>
      <c r="H285" s="1">
        <v>51</v>
      </c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 t="s">
        <v>287</v>
      </c>
      <c r="B286" s="1">
        <v>44</v>
      </c>
      <c r="C286" s="1">
        <v>0</v>
      </c>
      <c r="D286" s="1">
        <v>0</v>
      </c>
      <c r="E286" s="1">
        <v>0</v>
      </c>
      <c r="F286" s="1">
        <v>-32</v>
      </c>
      <c r="G286" s="1">
        <v>0</v>
      </c>
      <c r="H286" s="1">
        <v>12</v>
      </c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 t="s">
        <v>288</v>
      </c>
      <c r="B287" s="1">
        <v>-5</v>
      </c>
      <c r="C287" s="1">
        <v>0</v>
      </c>
      <c r="D287" s="1">
        <v>0</v>
      </c>
      <c r="E287" s="1">
        <v>0</v>
      </c>
      <c r="F287" s="1">
        <v>-4</v>
      </c>
      <c r="G287" s="1">
        <v>0</v>
      </c>
      <c r="H287" s="1">
        <v>-9</v>
      </c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 t="s">
        <v>290</v>
      </c>
      <c r="B288" s="1">
        <v>9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9</v>
      </c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 t="s">
        <v>291</v>
      </c>
      <c r="B289" s="1">
        <v>62</v>
      </c>
      <c r="C289" s="1">
        <v>0</v>
      </c>
      <c r="D289" s="1">
        <v>0</v>
      </c>
      <c r="E289" s="1">
        <v>0</v>
      </c>
      <c r="F289" s="1">
        <v>-10</v>
      </c>
      <c r="G289" s="1">
        <v>0</v>
      </c>
      <c r="H289" s="1">
        <v>52</v>
      </c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 t="s">
        <v>292</v>
      </c>
      <c r="B290" s="1">
        <v>197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197</v>
      </c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 t="s">
        <v>518</v>
      </c>
      <c r="B291" s="1">
        <v>0</v>
      </c>
      <c r="C291" s="1">
        <v>0</v>
      </c>
      <c r="D291" s="1">
        <v>0</v>
      </c>
      <c r="E291" s="1">
        <v>0</v>
      </c>
      <c r="F291" s="1">
        <v>-1</v>
      </c>
      <c r="G291" s="1">
        <v>0</v>
      </c>
      <c r="H291" s="1">
        <v>-1</v>
      </c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 t="s">
        <v>294</v>
      </c>
      <c r="B292" s="1">
        <v>53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53</v>
      </c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 t="s">
        <v>295</v>
      </c>
      <c r="B293" s="1">
        <v>63</v>
      </c>
      <c r="C293" s="1">
        <v>0</v>
      </c>
      <c r="D293" s="1">
        <v>0</v>
      </c>
      <c r="E293" s="1">
        <v>0</v>
      </c>
      <c r="F293" s="1">
        <v>-1</v>
      </c>
      <c r="G293" s="1">
        <v>0</v>
      </c>
      <c r="H293" s="1">
        <v>62</v>
      </c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 t="s">
        <v>296</v>
      </c>
      <c r="B294" s="1">
        <v>227</v>
      </c>
      <c r="C294" s="1">
        <v>0</v>
      </c>
      <c r="D294" s="1">
        <v>0</v>
      </c>
      <c r="E294" s="1">
        <v>0</v>
      </c>
      <c r="F294" s="1">
        <v>-20</v>
      </c>
      <c r="G294" s="1">
        <v>0</v>
      </c>
      <c r="H294" s="1">
        <v>207</v>
      </c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 t="s">
        <v>297</v>
      </c>
      <c r="B295" s="1">
        <v>15</v>
      </c>
      <c r="C295" s="1">
        <v>0</v>
      </c>
      <c r="D295" s="1">
        <v>0</v>
      </c>
      <c r="E295" s="1">
        <v>0</v>
      </c>
      <c r="F295" s="1">
        <v>-1</v>
      </c>
      <c r="G295" s="1">
        <v>0</v>
      </c>
      <c r="H295" s="1">
        <v>14</v>
      </c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 t="s">
        <v>298</v>
      </c>
      <c r="B296" s="1">
        <v>2</v>
      </c>
      <c r="C296" s="1">
        <v>0</v>
      </c>
      <c r="D296" s="1">
        <v>0</v>
      </c>
      <c r="E296" s="1">
        <v>0</v>
      </c>
      <c r="F296" s="1">
        <v>-1</v>
      </c>
      <c r="G296" s="1">
        <v>0</v>
      </c>
      <c r="H296" s="1">
        <v>1</v>
      </c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 t="s">
        <v>299</v>
      </c>
      <c r="B297" s="1">
        <v>1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1</v>
      </c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 t="s">
        <v>300</v>
      </c>
      <c r="B298" s="1">
        <v>3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3</v>
      </c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 t="s">
        <v>301</v>
      </c>
      <c r="B299" s="1">
        <v>14</v>
      </c>
      <c r="C299" s="1">
        <v>200</v>
      </c>
      <c r="D299" s="1">
        <v>0</v>
      </c>
      <c r="E299" s="1">
        <v>0</v>
      </c>
      <c r="F299" s="1">
        <v>-2</v>
      </c>
      <c r="G299" s="1">
        <v>0</v>
      </c>
      <c r="H299" s="1">
        <v>212</v>
      </c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 t="s">
        <v>302</v>
      </c>
      <c r="B300" s="1">
        <v>14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14</v>
      </c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 t="s">
        <v>303</v>
      </c>
      <c r="B301" s="1">
        <v>25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25</v>
      </c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 t="s">
        <v>304</v>
      </c>
      <c r="B302" s="1">
        <v>7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7</v>
      </c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 t="s">
        <v>305</v>
      </c>
      <c r="B303" s="1">
        <v>9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9</v>
      </c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 t="s">
        <v>306</v>
      </c>
      <c r="B304" s="1">
        <v>5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5</v>
      </c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 t="s">
        <v>307</v>
      </c>
      <c r="B305" s="1">
        <v>187</v>
      </c>
      <c r="C305" s="1">
        <v>0</v>
      </c>
      <c r="D305" s="1">
        <v>0</v>
      </c>
      <c r="E305" s="1">
        <v>0</v>
      </c>
      <c r="F305" s="1">
        <v>-55</v>
      </c>
      <c r="G305" s="1">
        <v>0</v>
      </c>
      <c r="H305" s="1">
        <v>132</v>
      </c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 t="s">
        <v>308</v>
      </c>
      <c r="B306" s="1">
        <v>7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7</v>
      </c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 t="s">
        <v>309</v>
      </c>
      <c r="B307" s="1">
        <v>1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1</v>
      </c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 t="s">
        <v>310</v>
      </c>
      <c r="B308" s="1">
        <v>50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50</v>
      </c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 t="s">
        <v>311</v>
      </c>
      <c r="B309" s="1">
        <v>21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21</v>
      </c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 t="s">
        <v>312</v>
      </c>
      <c r="B310" s="1">
        <v>10</v>
      </c>
      <c r="C310" s="1">
        <v>0</v>
      </c>
      <c r="D310" s="1">
        <v>0</v>
      </c>
      <c r="E310" s="1">
        <v>0</v>
      </c>
      <c r="F310" s="1">
        <v>-3</v>
      </c>
      <c r="G310" s="1">
        <v>0</v>
      </c>
      <c r="H310" s="1">
        <v>7</v>
      </c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 t="s">
        <v>313</v>
      </c>
      <c r="B311" s="1">
        <v>13</v>
      </c>
      <c r="C311" s="1">
        <v>0</v>
      </c>
      <c r="D311" s="1">
        <v>0</v>
      </c>
      <c r="E311" s="1">
        <v>0</v>
      </c>
      <c r="F311" s="1">
        <v>-3</v>
      </c>
      <c r="G311" s="1">
        <v>0</v>
      </c>
      <c r="H311" s="1">
        <v>10</v>
      </c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 t="s">
        <v>314</v>
      </c>
      <c r="B312" s="1">
        <v>5</v>
      </c>
      <c r="C312" s="1">
        <v>0</v>
      </c>
      <c r="D312" s="1">
        <v>0</v>
      </c>
      <c r="E312" s="1">
        <v>0</v>
      </c>
      <c r="F312" s="1">
        <v>-4</v>
      </c>
      <c r="G312" s="1">
        <v>4</v>
      </c>
      <c r="H312" s="1">
        <v>5</v>
      </c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 t="s">
        <v>315</v>
      </c>
      <c r="B313" s="1">
        <v>614</v>
      </c>
      <c r="C313" s="1">
        <v>0</v>
      </c>
      <c r="D313" s="1">
        <v>0</v>
      </c>
      <c r="E313" s="1">
        <v>0</v>
      </c>
      <c r="F313" s="1">
        <v>-80</v>
      </c>
      <c r="G313" s="1">
        <v>0</v>
      </c>
      <c r="H313" s="1">
        <v>534</v>
      </c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 t="s">
        <v>316</v>
      </c>
      <c r="B314" s="1">
        <v>596</v>
      </c>
      <c r="C314" s="1">
        <v>330</v>
      </c>
      <c r="D314" s="1">
        <v>0</v>
      </c>
      <c r="E314" s="1">
        <v>0</v>
      </c>
      <c r="F314" s="1">
        <v>-17</v>
      </c>
      <c r="G314" s="1">
        <v>0</v>
      </c>
      <c r="H314" s="1">
        <v>909</v>
      </c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 t="s">
        <v>317</v>
      </c>
      <c r="B315" s="1">
        <v>2062</v>
      </c>
      <c r="C315" s="1">
        <v>0</v>
      </c>
      <c r="D315" s="1">
        <v>0</v>
      </c>
      <c r="E315" s="1">
        <v>0</v>
      </c>
      <c r="F315" s="1">
        <v>-517</v>
      </c>
      <c r="G315" s="1">
        <v>0</v>
      </c>
      <c r="H315" s="1">
        <v>1545</v>
      </c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 t="s">
        <v>318</v>
      </c>
      <c r="B316" s="1">
        <v>25</v>
      </c>
      <c r="C316" s="1">
        <v>0</v>
      </c>
      <c r="D316" s="1">
        <v>0</v>
      </c>
      <c r="E316" s="1">
        <v>0</v>
      </c>
      <c r="F316" s="1">
        <v>-25</v>
      </c>
      <c r="G316" s="1">
        <v>0</v>
      </c>
      <c r="H316" s="1">
        <v>0</v>
      </c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 t="s">
        <v>319</v>
      </c>
      <c r="B317" s="1">
        <v>1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1</v>
      </c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 t="s">
        <v>320</v>
      </c>
      <c r="B318" s="1">
        <v>183</v>
      </c>
      <c r="C318" s="1">
        <v>150</v>
      </c>
      <c r="D318" s="1">
        <v>0</v>
      </c>
      <c r="E318" s="1">
        <v>0</v>
      </c>
      <c r="F318" s="1">
        <v>-115</v>
      </c>
      <c r="G318" s="1">
        <v>0</v>
      </c>
      <c r="H318" s="1">
        <v>218</v>
      </c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 t="s">
        <v>321</v>
      </c>
      <c r="B319" s="1">
        <v>191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191</v>
      </c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 t="s">
        <v>322</v>
      </c>
      <c r="B320" s="1">
        <v>290</v>
      </c>
      <c r="C320" s="1">
        <v>0</v>
      </c>
      <c r="D320" s="1">
        <v>0</v>
      </c>
      <c r="E320" s="1">
        <v>0</v>
      </c>
      <c r="F320" s="1">
        <v>-53</v>
      </c>
      <c r="G320" s="1">
        <v>0</v>
      </c>
      <c r="H320" s="1">
        <v>237</v>
      </c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 t="s">
        <v>323</v>
      </c>
      <c r="B321" s="1">
        <v>166</v>
      </c>
      <c r="C321" s="1">
        <v>200</v>
      </c>
      <c r="D321" s="1">
        <v>0</v>
      </c>
      <c r="E321" s="1">
        <v>0</v>
      </c>
      <c r="F321" s="1">
        <v>-75</v>
      </c>
      <c r="G321" s="1">
        <v>0</v>
      </c>
      <c r="H321" s="1">
        <v>291</v>
      </c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 t="s">
        <v>324</v>
      </c>
      <c r="B322" s="1">
        <v>8</v>
      </c>
      <c r="C322" s="1">
        <v>0</v>
      </c>
      <c r="D322" s="1">
        <v>0</v>
      </c>
      <c r="E322" s="1">
        <v>0</v>
      </c>
      <c r="F322" s="1">
        <v>-4</v>
      </c>
      <c r="G322" s="1">
        <v>0</v>
      </c>
      <c r="H322" s="1">
        <v>4</v>
      </c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 t="s">
        <v>325</v>
      </c>
      <c r="B323" s="1">
        <v>1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1</v>
      </c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 t="s">
        <v>326</v>
      </c>
      <c r="B324" s="1">
        <v>285</v>
      </c>
      <c r="C324" s="1">
        <v>0</v>
      </c>
      <c r="D324" s="1">
        <v>0</v>
      </c>
      <c r="E324" s="1">
        <v>0</v>
      </c>
      <c r="F324" s="1">
        <v>-72</v>
      </c>
      <c r="G324" s="1">
        <v>0</v>
      </c>
      <c r="H324" s="1">
        <v>213</v>
      </c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 t="s">
        <v>327</v>
      </c>
      <c r="B325" s="1">
        <v>49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49</v>
      </c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 t="s">
        <v>328</v>
      </c>
      <c r="B326" s="1">
        <v>1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1</v>
      </c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 t="s">
        <v>329</v>
      </c>
      <c r="B327" s="1">
        <v>8</v>
      </c>
      <c r="C327" s="1">
        <v>0</v>
      </c>
      <c r="D327" s="1">
        <v>0</v>
      </c>
      <c r="E327" s="1">
        <v>0</v>
      </c>
      <c r="F327" s="1">
        <v>-3</v>
      </c>
      <c r="G327" s="1">
        <v>0</v>
      </c>
      <c r="H327" s="1">
        <v>5</v>
      </c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 t="s">
        <v>330</v>
      </c>
      <c r="B328" s="1">
        <v>76</v>
      </c>
      <c r="C328" s="1">
        <v>0</v>
      </c>
      <c r="D328" s="1">
        <v>0</v>
      </c>
      <c r="E328" s="1">
        <v>0</v>
      </c>
      <c r="F328" s="1">
        <v>-1</v>
      </c>
      <c r="G328" s="1">
        <v>0</v>
      </c>
      <c r="H328" s="1">
        <v>75</v>
      </c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 t="s">
        <v>332</v>
      </c>
      <c r="B329" s="1">
        <v>-2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-2</v>
      </c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 t="s">
        <v>333</v>
      </c>
      <c r="B330" s="1">
        <v>146</v>
      </c>
      <c r="C330" s="1">
        <v>0</v>
      </c>
      <c r="D330" s="1">
        <v>0</v>
      </c>
      <c r="E330" s="1">
        <v>0</v>
      </c>
      <c r="F330" s="1">
        <v>-79</v>
      </c>
      <c r="G330" s="1">
        <v>0</v>
      </c>
      <c r="H330" s="1">
        <v>67</v>
      </c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 t="s">
        <v>335</v>
      </c>
      <c r="B331" s="1">
        <v>69</v>
      </c>
      <c r="C331" s="1">
        <v>0</v>
      </c>
      <c r="D331" s="1">
        <v>0</v>
      </c>
      <c r="E331" s="1">
        <v>0</v>
      </c>
      <c r="F331" s="1">
        <v>-1</v>
      </c>
      <c r="G331" s="1">
        <v>0</v>
      </c>
      <c r="H331" s="1">
        <v>68</v>
      </c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 t="s">
        <v>336</v>
      </c>
      <c r="B332" s="1">
        <v>6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6</v>
      </c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 t="s">
        <v>337</v>
      </c>
      <c r="B333" s="1">
        <v>89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89</v>
      </c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 t="s">
        <v>338</v>
      </c>
      <c r="B334" s="1">
        <v>13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13</v>
      </c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 t="s">
        <v>339</v>
      </c>
      <c r="B335" s="1">
        <v>40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40</v>
      </c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 t="s">
        <v>340</v>
      </c>
      <c r="B336" s="1">
        <v>20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20</v>
      </c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 t="s">
        <v>341</v>
      </c>
      <c r="B337" s="1">
        <v>39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39</v>
      </c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 t="s">
        <v>342</v>
      </c>
      <c r="B338" s="1">
        <v>20</v>
      </c>
      <c r="C338" s="1">
        <v>100</v>
      </c>
      <c r="D338" s="1">
        <v>0</v>
      </c>
      <c r="E338" s="1">
        <v>0</v>
      </c>
      <c r="F338" s="1">
        <v>0</v>
      </c>
      <c r="G338" s="1">
        <v>0</v>
      </c>
      <c r="H338" s="1">
        <v>120</v>
      </c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 t="s">
        <v>343</v>
      </c>
      <c r="B339" s="1">
        <v>112</v>
      </c>
      <c r="C339" s="1">
        <v>0</v>
      </c>
      <c r="D339" s="1">
        <v>0</v>
      </c>
      <c r="E339" s="1">
        <v>0</v>
      </c>
      <c r="F339" s="1">
        <v>-13</v>
      </c>
      <c r="G339" s="1">
        <v>0</v>
      </c>
      <c r="H339" s="1">
        <v>99</v>
      </c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 t="s">
        <v>344</v>
      </c>
      <c r="B340" s="1">
        <v>5066</v>
      </c>
      <c r="C340" s="1">
        <v>0</v>
      </c>
      <c r="D340" s="1">
        <v>0</v>
      </c>
      <c r="E340" s="1">
        <v>0</v>
      </c>
      <c r="F340" s="1">
        <v>-452</v>
      </c>
      <c r="G340" s="1">
        <v>0</v>
      </c>
      <c r="H340" s="1">
        <v>4614</v>
      </c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 t="s">
        <v>345</v>
      </c>
      <c r="B341" s="1">
        <v>30</v>
      </c>
      <c r="C341" s="1">
        <v>0</v>
      </c>
      <c r="D341" s="1">
        <v>0</v>
      </c>
      <c r="E341" s="1">
        <v>0</v>
      </c>
      <c r="F341" s="1">
        <v>-1</v>
      </c>
      <c r="G341" s="1">
        <v>0</v>
      </c>
      <c r="H341" s="1">
        <v>29</v>
      </c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 t="s">
        <v>346</v>
      </c>
      <c r="B342" s="1">
        <v>231</v>
      </c>
      <c r="C342" s="1">
        <v>0</v>
      </c>
      <c r="D342" s="1">
        <v>0</v>
      </c>
      <c r="E342" s="1">
        <v>0</v>
      </c>
      <c r="F342" s="1">
        <v>-2</v>
      </c>
      <c r="G342" s="1">
        <v>0</v>
      </c>
      <c r="H342" s="1">
        <v>229</v>
      </c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 t="s">
        <v>347</v>
      </c>
      <c r="B343" s="1">
        <v>9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9</v>
      </c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 t="s">
        <v>348</v>
      </c>
      <c r="B344" s="1">
        <v>21</v>
      </c>
      <c r="C344" s="1">
        <v>0</v>
      </c>
      <c r="D344" s="1">
        <v>0</v>
      </c>
      <c r="E344" s="1">
        <v>0</v>
      </c>
      <c r="F344" s="1">
        <v>-5</v>
      </c>
      <c r="G344" s="1">
        <v>0</v>
      </c>
      <c r="H344" s="1">
        <v>16</v>
      </c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 t="s">
        <v>349</v>
      </c>
      <c r="B345" s="1">
        <v>3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3</v>
      </c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 t="s">
        <v>350</v>
      </c>
      <c r="B346" s="1">
        <v>10</v>
      </c>
      <c r="C346" s="1">
        <v>0</v>
      </c>
      <c r="D346" s="1">
        <v>0</v>
      </c>
      <c r="E346" s="1">
        <v>0</v>
      </c>
      <c r="F346" s="1">
        <v>-1</v>
      </c>
      <c r="G346" s="1">
        <v>0</v>
      </c>
      <c r="H346" s="1">
        <v>9</v>
      </c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 t="s">
        <v>351</v>
      </c>
      <c r="B347" s="1">
        <v>39</v>
      </c>
      <c r="C347" s="1">
        <v>0</v>
      </c>
      <c r="D347" s="1">
        <v>0</v>
      </c>
      <c r="E347" s="1">
        <v>0</v>
      </c>
      <c r="F347" s="1">
        <v>-2</v>
      </c>
      <c r="G347" s="1">
        <v>0</v>
      </c>
      <c r="H347" s="1">
        <v>37</v>
      </c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 t="s">
        <v>352</v>
      </c>
      <c r="B348" s="1">
        <v>9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9</v>
      </c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 t="s">
        <v>353</v>
      </c>
      <c r="B349" s="1">
        <v>9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9</v>
      </c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 t="s">
        <v>354</v>
      </c>
      <c r="B350" s="1">
        <v>4</v>
      </c>
      <c r="C350" s="1">
        <v>0</v>
      </c>
      <c r="D350" s="1">
        <v>0</v>
      </c>
      <c r="E350" s="1">
        <v>0</v>
      </c>
      <c r="F350" s="1">
        <v>-1</v>
      </c>
      <c r="G350" s="1">
        <v>0</v>
      </c>
      <c r="H350" s="1">
        <v>3</v>
      </c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 t="s">
        <v>355</v>
      </c>
      <c r="B351" s="1">
        <v>5</v>
      </c>
      <c r="C351" s="1">
        <v>0</v>
      </c>
      <c r="D351" s="1">
        <v>0</v>
      </c>
      <c r="E351" s="1">
        <v>0</v>
      </c>
      <c r="F351" s="1">
        <v>-1</v>
      </c>
      <c r="G351" s="1">
        <v>0</v>
      </c>
      <c r="H351" s="1">
        <v>4</v>
      </c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 t="s">
        <v>356</v>
      </c>
      <c r="B352" s="1">
        <v>8</v>
      </c>
      <c r="C352" s="1">
        <v>0</v>
      </c>
      <c r="D352" s="1">
        <v>0</v>
      </c>
      <c r="E352" s="1">
        <v>0</v>
      </c>
      <c r="F352" s="1">
        <v>-1</v>
      </c>
      <c r="G352" s="1">
        <v>0</v>
      </c>
      <c r="H352" s="1">
        <v>7</v>
      </c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 t="s">
        <v>357</v>
      </c>
      <c r="B353" s="1">
        <v>338</v>
      </c>
      <c r="C353" s="1">
        <v>0</v>
      </c>
      <c r="D353" s="1">
        <v>0</v>
      </c>
      <c r="E353" s="1">
        <v>0</v>
      </c>
      <c r="F353" s="1">
        <v>-28</v>
      </c>
      <c r="G353" s="1">
        <v>0</v>
      </c>
      <c r="H353" s="1">
        <v>310</v>
      </c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 t="s">
        <v>358</v>
      </c>
      <c r="B354" s="1">
        <v>114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114</v>
      </c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 t="s">
        <v>359</v>
      </c>
      <c r="B355" s="1">
        <v>1</v>
      </c>
      <c r="C355" s="1">
        <v>72</v>
      </c>
      <c r="D355" s="1">
        <v>0</v>
      </c>
      <c r="E355" s="1">
        <v>0</v>
      </c>
      <c r="F355" s="1">
        <v>-14</v>
      </c>
      <c r="G355" s="1">
        <v>0</v>
      </c>
      <c r="H355" s="1">
        <v>59</v>
      </c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 t="s">
        <v>360</v>
      </c>
      <c r="B356" s="1">
        <v>14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14</v>
      </c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 t="s">
        <v>361</v>
      </c>
      <c r="B357" s="1">
        <v>0</v>
      </c>
      <c r="C357" s="1">
        <v>125</v>
      </c>
      <c r="D357" s="1">
        <v>0</v>
      </c>
      <c r="E357" s="1">
        <v>0</v>
      </c>
      <c r="F357" s="1">
        <v>-8</v>
      </c>
      <c r="G357" s="1">
        <v>0</v>
      </c>
      <c r="H357" s="1">
        <v>117</v>
      </c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 t="s">
        <v>362</v>
      </c>
      <c r="B358" s="1">
        <v>77</v>
      </c>
      <c r="C358" s="1">
        <v>100</v>
      </c>
      <c r="D358" s="1">
        <v>0</v>
      </c>
      <c r="E358" s="1">
        <v>0</v>
      </c>
      <c r="F358" s="1">
        <v>-33</v>
      </c>
      <c r="G358" s="1">
        <v>0</v>
      </c>
      <c r="H358" s="1">
        <v>144</v>
      </c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 t="s">
        <v>363</v>
      </c>
      <c r="B359" s="1">
        <v>-1000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-1000</v>
      </c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 t="s">
        <v>364</v>
      </c>
      <c r="B360" s="1">
        <v>43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43</v>
      </c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 t="s">
        <v>365</v>
      </c>
      <c r="B361" s="1">
        <v>50</v>
      </c>
      <c r="C361" s="1">
        <v>150</v>
      </c>
      <c r="D361" s="1">
        <v>0</v>
      </c>
      <c r="E361" s="1">
        <v>0</v>
      </c>
      <c r="F361" s="1">
        <v>-20</v>
      </c>
      <c r="G361" s="1">
        <v>0</v>
      </c>
      <c r="H361" s="1">
        <v>180</v>
      </c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 t="s">
        <v>366</v>
      </c>
      <c r="B362" s="1">
        <v>3</v>
      </c>
      <c r="C362" s="1">
        <v>24</v>
      </c>
      <c r="D362" s="1">
        <v>0</v>
      </c>
      <c r="E362" s="1">
        <v>0</v>
      </c>
      <c r="F362" s="1">
        <v>-4</v>
      </c>
      <c r="G362" s="1">
        <v>0</v>
      </c>
      <c r="H362" s="1">
        <v>23</v>
      </c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 t="s">
        <v>367</v>
      </c>
      <c r="B363" s="1">
        <v>1</v>
      </c>
      <c r="C363" s="1">
        <v>4</v>
      </c>
      <c r="D363" s="1">
        <v>0</v>
      </c>
      <c r="E363" s="1">
        <v>0</v>
      </c>
      <c r="F363" s="1">
        <v>-1</v>
      </c>
      <c r="G363" s="1">
        <v>0</v>
      </c>
      <c r="H363" s="1">
        <v>4</v>
      </c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 t="s">
        <v>368</v>
      </c>
      <c r="B364" s="1">
        <v>1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1</v>
      </c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 t="s">
        <v>369</v>
      </c>
      <c r="B365" s="1">
        <v>46</v>
      </c>
      <c r="C365" s="1">
        <v>0</v>
      </c>
      <c r="D365" s="1">
        <v>0</v>
      </c>
      <c r="E365" s="1">
        <v>0</v>
      </c>
      <c r="F365" s="1">
        <v>-24</v>
      </c>
      <c r="G365" s="1">
        <v>0</v>
      </c>
      <c r="H365" s="1">
        <v>22</v>
      </c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 t="s">
        <v>370</v>
      </c>
      <c r="B366" s="1">
        <v>278</v>
      </c>
      <c r="C366" s="1">
        <v>524</v>
      </c>
      <c r="D366" s="1">
        <v>0</v>
      </c>
      <c r="E366" s="1">
        <v>0</v>
      </c>
      <c r="F366" s="1">
        <v>-115</v>
      </c>
      <c r="G366" s="1">
        <v>0</v>
      </c>
      <c r="H366" s="1">
        <v>687</v>
      </c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 t="s">
        <v>371</v>
      </c>
      <c r="B367" s="1">
        <v>4</v>
      </c>
      <c r="C367" s="1">
        <v>5</v>
      </c>
      <c r="D367" s="1">
        <v>0</v>
      </c>
      <c r="E367" s="1">
        <v>0</v>
      </c>
      <c r="F367" s="1">
        <v>-1</v>
      </c>
      <c r="G367" s="1">
        <v>0</v>
      </c>
      <c r="H367" s="1">
        <v>8</v>
      </c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 t="s">
        <v>372</v>
      </c>
      <c r="B368" s="1">
        <v>65</v>
      </c>
      <c r="C368" s="1">
        <v>0</v>
      </c>
      <c r="D368" s="1">
        <v>0</v>
      </c>
      <c r="E368" s="1">
        <v>0</v>
      </c>
      <c r="F368" s="1">
        <v>-16</v>
      </c>
      <c r="G368" s="1">
        <v>0</v>
      </c>
      <c r="H368" s="1">
        <v>49</v>
      </c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 t="s">
        <v>373</v>
      </c>
      <c r="B369" s="1">
        <v>242</v>
      </c>
      <c r="C369" s="1">
        <v>0</v>
      </c>
      <c r="D369" s="1">
        <v>0</v>
      </c>
      <c r="E369" s="1">
        <v>0</v>
      </c>
      <c r="F369" s="1">
        <v>-2</v>
      </c>
      <c r="G369" s="1">
        <v>0</v>
      </c>
      <c r="H369" s="1">
        <v>240</v>
      </c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 t="s">
        <v>374</v>
      </c>
      <c r="B370" s="1">
        <v>212</v>
      </c>
      <c r="C370" s="1">
        <v>224</v>
      </c>
      <c r="D370" s="1">
        <v>0</v>
      </c>
      <c r="E370" s="1">
        <v>0</v>
      </c>
      <c r="F370" s="1">
        <v>-68</v>
      </c>
      <c r="G370" s="1">
        <v>0</v>
      </c>
      <c r="H370" s="1">
        <v>368</v>
      </c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 t="s">
        <v>375</v>
      </c>
      <c r="B371" s="1">
        <v>374</v>
      </c>
      <c r="C371" s="1">
        <v>0</v>
      </c>
      <c r="D371" s="1">
        <v>0</v>
      </c>
      <c r="E371" s="1">
        <v>0</v>
      </c>
      <c r="F371" s="1">
        <v>-6</v>
      </c>
      <c r="G371" s="1">
        <v>0</v>
      </c>
      <c r="H371" s="1">
        <v>368</v>
      </c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 t="s">
        <v>376</v>
      </c>
      <c r="B372" s="1">
        <v>25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25</v>
      </c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 t="s">
        <v>377</v>
      </c>
      <c r="B373" s="1">
        <v>12</v>
      </c>
      <c r="C373" s="1">
        <v>120</v>
      </c>
      <c r="D373" s="1">
        <v>0</v>
      </c>
      <c r="E373" s="1">
        <v>0</v>
      </c>
      <c r="F373" s="1">
        <v>-14</v>
      </c>
      <c r="G373" s="1">
        <v>0</v>
      </c>
      <c r="H373" s="1">
        <v>118</v>
      </c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 t="s">
        <v>378</v>
      </c>
      <c r="B374" s="1">
        <v>24</v>
      </c>
      <c r="C374" s="1">
        <v>80</v>
      </c>
      <c r="D374" s="1">
        <v>0</v>
      </c>
      <c r="E374" s="1">
        <v>0</v>
      </c>
      <c r="F374" s="1">
        <v>-13</v>
      </c>
      <c r="G374" s="1">
        <v>0</v>
      </c>
      <c r="H374" s="1">
        <v>91</v>
      </c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 t="s">
        <v>379</v>
      </c>
      <c r="B375" s="1">
        <v>47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47</v>
      </c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 t="s">
        <v>380</v>
      </c>
      <c r="B376" s="1">
        <v>278</v>
      </c>
      <c r="C376" s="1">
        <v>0</v>
      </c>
      <c r="D376" s="1">
        <v>0</v>
      </c>
      <c r="E376" s="1">
        <v>0</v>
      </c>
      <c r="F376" s="1">
        <v>-10</v>
      </c>
      <c r="G376" s="1">
        <v>0</v>
      </c>
      <c r="H376" s="1">
        <v>268</v>
      </c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 t="s">
        <v>381</v>
      </c>
      <c r="B377" s="1">
        <v>1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1</v>
      </c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 t="s">
        <v>382</v>
      </c>
      <c r="B378" s="1">
        <v>7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7</v>
      </c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 t="s">
        <v>383</v>
      </c>
      <c r="B379" s="1">
        <v>26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26</v>
      </c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 t="s">
        <v>384</v>
      </c>
      <c r="B380" s="1">
        <v>24</v>
      </c>
      <c r="C380" s="1">
        <v>0</v>
      </c>
      <c r="D380" s="1">
        <v>0</v>
      </c>
      <c r="E380" s="1">
        <v>0</v>
      </c>
      <c r="F380" s="1">
        <v>-2</v>
      </c>
      <c r="G380" s="1">
        <v>0</v>
      </c>
      <c r="H380" s="1">
        <v>22</v>
      </c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 t="s">
        <v>385</v>
      </c>
      <c r="B381" s="1">
        <v>22</v>
      </c>
      <c r="C381" s="1">
        <v>0</v>
      </c>
      <c r="D381" s="1">
        <v>0</v>
      </c>
      <c r="E381" s="1">
        <v>0</v>
      </c>
      <c r="F381" s="1">
        <v>-3</v>
      </c>
      <c r="G381" s="1">
        <v>0</v>
      </c>
      <c r="H381" s="1">
        <v>19</v>
      </c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 t="s">
        <v>386</v>
      </c>
      <c r="B382" s="1">
        <v>13</v>
      </c>
      <c r="C382" s="1">
        <v>30</v>
      </c>
      <c r="D382" s="1">
        <v>0</v>
      </c>
      <c r="E382" s="1">
        <v>0</v>
      </c>
      <c r="F382" s="1">
        <v>0</v>
      </c>
      <c r="G382" s="1">
        <v>0</v>
      </c>
      <c r="H382" s="1">
        <v>43</v>
      </c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 t="s">
        <v>519</v>
      </c>
      <c r="B383" s="1">
        <v>0</v>
      </c>
      <c r="C383" s="1">
        <v>10</v>
      </c>
      <c r="D383" s="1">
        <v>0</v>
      </c>
      <c r="E383" s="1">
        <v>0</v>
      </c>
      <c r="F383" s="1">
        <v>0</v>
      </c>
      <c r="G383" s="1">
        <v>0</v>
      </c>
      <c r="H383" s="1">
        <v>10</v>
      </c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 t="s">
        <v>387</v>
      </c>
      <c r="B384" s="1">
        <v>16</v>
      </c>
      <c r="C384" s="1">
        <v>0</v>
      </c>
      <c r="D384" s="1">
        <v>0</v>
      </c>
      <c r="E384" s="1">
        <v>0</v>
      </c>
      <c r="F384" s="1">
        <v>-12</v>
      </c>
      <c r="G384" s="1">
        <v>0</v>
      </c>
      <c r="H384" s="1">
        <v>4</v>
      </c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 t="s">
        <v>388</v>
      </c>
      <c r="B385" s="1">
        <v>8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8</v>
      </c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 t="s">
        <v>389</v>
      </c>
      <c r="B386" s="1">
        <v>31</v>
      </c>
      <c r="C386" s="1">
        <v>0</v>
      </c>
      <c r="D386" s="1">
        <v>0</v>
      </c>
      <c r="E386" s="1">
        <v>0</v>
      </c>
      <c r="F386" s="1">
        <v>-1</v>
      </c>
      <c r="G386" s="1">
        <v>0</v>
      </c>
      <c r="H386" s="1">
        <v>30</v>
      </c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 t="s">
        <v>390</v>
      </c>
      <c r="B387" s="1">
        <v>40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40</v>
      </c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 t="s">
        <v>391</v>
      </c>
      <c r="B388" s="1">
        <v>15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15</v>
      </c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 t="s">
        <v>392</v>
      </c>
      <c r="B389" s="1">
        <v>30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30</v>
      </c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 t="s">
        <v>393</v>
      </c>
      <c r="B390" s="1">
        <v>6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6</v>
      </c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 t="s">
        <v>394</v>
      </c>
      <c r="B391" s="1">
        <v>2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2</v>
      </c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 t="s">
        <v>395</v>
      </c>
      <c r="B392" s="1">
        <v>311</v>
      </c>
      <c r="C392" s="1">
        <v>0</v>
      </c>
      <c r="D392" s="1">
        <v>0</v>
      </c>
      <c r="E392" s="1">
        <v>0</v>
      </c>
      <c r="F392" s="1">
        <v>-69</v>
      </c>
      <c r="G392" s="1">
        <v>5</v>
      </c>
      <c r="H392" s="1">
        <v>247</v>
      </c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 t="s">
        <v>396</v>
      </c>
      <c r="B393" s="1">
        <v>430</v>
      </c>
      <c r="C393" s="1">
        <v>0</v>
      </c>
      <c r="D393" s="1">
        <v>0</v>
      </c>
      <c r="E393" s="1">
        <v>0</v>
      </c>
      <c r="F393" s="1">
        <v>-1</v>
      </c>
      <c r="G393" s="1">
        <v>0</v>
      </c>
      <c r="H393" s="1">
        <v>429</v>
      </c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 t="s">
        <v>397</v>
      </c>
      <c r="B394" s="1">
        <v>493</v>
      </c>
      <c r="C394" s="1">
        <v>0</v>
      </c>
      <c r="D394" s="1">
        <v>0</v>
      </c>
      <c r="E394" s="1">
        <v>0</v>
      </c>
      <c r="F394" s="1">
        <v>-1</v>
      </c>
      <c r="G394" s="1">
        <v>0</v>
      </c>
      <c r="H394" s="1">
        <v>492</v>
      </c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 t="s">
        <v>398</v>
      </c>
      <c r="B395" s="1">
        <v>6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6</v>
      </c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 t="s">
        <v>399</v>
      </c>
      <c r="B396" s="1">
        <v>6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6</v>
      </c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 t="s">
        <v>400</v>
      </c>
      <c r="B397" s="1">
        <v>15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15</v>
      </c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 t="s">
        <v>401</v>
      </c>
      <c r="B398" s="1">
        <v>24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24</v>
      </c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 t="s">
        <v>402</v>
      </c>
      <c r="B399" s="1">
        <v>13</v>
      </c>
      <c r="C399" s="1">
        <v>0</v>
      </c>
      <c r="D399" s="1">
        <v>0</v>
      </c>
      <c r="E399" s="1">
        <v>0</v>
      </c>
      <c r="F399" s="1">
        <v>-3</v>
      </c>
      <c r="G399" s="1">
        <v>0</v>
      </c>
      <c r="H399" s="1">
        <v>10</v>
      </c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 t="s">
        <v>403</v>
      </c>
      <c r="B400" s="1">
        <v>5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5</v>
      </c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 t="s">
        <v>404</v>
      </c>
      <c r="B401" s="1">
        <v>-3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-3</v>
      </c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 t="s">
        <v>405</v>
      </c>
      <c r="B402" s="1">
        <v>97</v>
      </c>
      <c r="C402" s="1">
        <v>110</v>
      </c>
      <c r="D402" s="1">
        <v>0</v>
      </c>
      <c r="E402" s="1">
        <v>-2</v>
      </c>
      <c r="F402" s="1">
        <v>-42</v>
      </c>
      <c r="G402" s="1">
        <v>0</v>
      </c>
      <c r="H402" s="1">
        <v>163</v>
      </c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 t="s">
        <v>406</v>
      </c>
      <c r="B403" s="1">
        <v>-3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-3</v>
      </c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 t="s">
        <v>407</v>
      </c>
      <c r="B404" s="1">
        <v>104</v>
      </c>
      <c r="C404" s="1">
        <v>60</v>
      </c>
      <c r="D404" s="1">
        <v>0</v>
      </c>
      <c r="E404" s="1">
        <v>0</v>
      </c>
      <c r="F404" s="1">
        <v>-28</v>
      </c>
      <c r="G404" s="1">
        <v>0</v>
      </c>
      <c r="H404" s="1">
        <v>136</v>
      </c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 t="s">
        <v>408</v>
      </c>
      <c r="B405" s="1">
        <v>159</v>
      </c>
      <c r="C405" s="1">
        <v>0</v>
      </c>
      <c r="D405" s="1">
        <v>0</v>
      </c>
      <c r="E405" s="1">
        <v>0</v>
      </c>
      <c r="F405" s="1">
        <v>-87</v>
      </c>
      <c r="G405" s="1">
        <v>0</v>
      </c>
      <c r="H405" s="1">
        <v>72</v>
      </c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 t="s">
        <v>409</v>
      </c>
      <c r="B406" s="1">
        <v>21</v>
      </c>
      <c r="C406" s="1">
        <v>0</v>
      </c>
      <c r="D406" s="1">
        <v>0</v>
      </c>
      <c r="E406" s="1">
        <v>0</v>
      </c>
      <c r="F406" s="1">
        <v>-3</v>
      </c>
      <c r="G406" s="1">
        <v>0</v>
      </c>
      <c r="H406" s="1">
        <v>18</v>
      </c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 t="s">
        <v>410</v>
      </c>
      <c r="B407" s="1">
        <v>1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1</v>
      </c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 t="s">
        <v>411</v>
      </c>
      <c r="B408" s="1">
        <v>10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10</v>
      </c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 t="s">
        <v>412</v>
      </c>
      <c r="B409" s="1">
        <v>444</v>
      </c>
      <c r="C409" s="1">
        <v>0</v>
      </c>
      <c r="D409" s="1">
        <v>0</v>
      </c>
      <c r="E409" s="1">
        <v>0</v>
      </c>
      <c r="F409" s="1">
        <v>-73</v>
      </c>
      <c r="G409" s="1">
        <v>0</v>
      </c>
      <c r="H409" s="1">
        <v>371</v>
      </c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 t="s">
        <v>413</v>
      </c>
      <c r="B410" s="1">
        <v>25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25</v>
      </c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 t="s">
        <v>414</v>
      </c>
      <c r="B411" s="1">
        <v>178</v>
      </c>
      <c r="C411" s="1">
        <v>0</v>
      </c>
      <c r="D411" s="1">
        <v>0</v>
      </c>
      <c r="E411" s="1">
        <v>0</v>
      </c>
      <c r="F411" s="1">
        <v>-172</v>
      </c>
      <c r="G411" s="1">
        <v>0</v>
      </c>
      <c r="H411" s="1">
        <v>6</v>
      </c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 t="s">
        <v>416</v>
      </c>
      <c r="B412" s="1">
        <v>15</v>
      </c>
      <c r="C412" s="1">
        <v>0</v>
      </c>
      <c r="D412" s="1">
        <v>0</v>
      </c>
      <c r="E412" s="1">
        <v>0</v>
      </c>
      <c r="F412" s="1">
        <v>-18</v>
      </c>
      <c r="G412" s="1">
        <v>0</v>
      </c>
      <c r="H412" s="1">
        <v>-3</v>
      </c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 t="s">
        <v>417</v>
      </c>
      <c r="B413" s="1">
        <v>46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46</v>
      </c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 t="s">
        <v>418</v>
      </c>
      <c r="B414" s="1">
        <v>27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27</v>
      </c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 t="s">
        <v>419</v>
      </c>
      <c r="B415" s="1">
        <v>540</v>
      </c>
      <c r="C415" s="1">
        <v>62</v>
      </c>
      <c r="D415" s="1">
        <v>0</v>
      </c>
      <c r="E415" s="1">
        <v>0</v>
      </c>
      <c r="F415" s="1">
        <v>-108</v>
      </c>
      <c r="G415" s="1">
        <v>0</v>
      </c>
      <c r="H415" s="1">
        <v>494</v>
      </c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 t="s">
        <v>420</v>
      </c>
      <c r="B416" s="1">
        <v>334</v>
      </c>
      <c r="C416" s="1">
        <v>390</v>
      </c>
      <c r="D416" s="1">
        <v>0</v>
      </c>
      <c r="E416" s="1">
        <v>0</v>
      </c>
      <c r="F416" s="1">
        <v>-53</v>
      </c>
      <c r="G416" s="1">
        <v>0</v>
      </c>
      <c r="H416" s="1">
        <v>671</v>
      </c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 t="s">
        <v>421</v>
      </c>
      <c r="B417" s="1">
        <v>81</v>
      </c>
      <c r="C417" s="1">
        <v>100</v>
      </c>
      <c r="D417" s="1">
        <v>0</v>
      </c>
      <c r="E417" s="1">
        <v>0</v>
      </c>
      <c r="F417" s="1">
        <v>-15</v>
      </c>
      <c r="G417" s="1">
        <v>0</v>
      </c>
      <c r="H417" s="1">
        <v>166</v>
      </c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 t="s">
        <v>422</v>
      </c>
      <c r="B418" s="1">
        <v>154</v>
      </c>
      <c r="C418" s="1">
        <v>0</v>
      </c>
      <c r="D418" s="1">
        <v>0</v>
      </c>
      <c r="E418" s="1">
        <v>0</v>
      </c>
      <c r="F418" s="1">
        <v>-11</v>
      </c>
      <c r="G418" s="1">
        <v>0</v>
      </c>
      <c r="H418" s="1">
        <v>143</v>
      </c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 t="s">
        <v>423</v>
      </c>
      <c r="B419" s="1">
        <v>1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1</v>
      </c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 t="s">
        <v>424</v>
      </c>
      <c r="B420" s="1">
        <v>47</v>
      </c>
      <c r="C420" s="1">
        <v>0</v>
      </c>
      <c r="D420" s="1">
        <v>0</v>
      </c>
      <c r="E420" s="1">
        <v>0</v>
      </c>
      <c r="F420" s="1">
        <v>-6</v>
      </c>
      <c r="G420" s="1">
        <v>0</v>
      </c>
      <c r="H420" s="1">
        <v>41</v>
      </c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 t="s">
        <v>425</v>
      </c>
      <c r="B421" s="1">
        <v>40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40</v>
      </c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 t="s">
        <v>426</v>
      </c>
      <c r="B422" s="1">
        <v>187</v>
      </c>
      <c r="C422" s="1">
        <v>0</v>
      </c>
      <c r="D422" s="1">
        <v>0</v>
      </c>
      <c r="E422" s="1">
        <v>0</v>
      </c>
      <c r="F422" s="1">
        <v>-20</v>
      </c>
      <c r="G422" s="1">
        <v>0</v>
      </c>
      <c r="H422" s="1">
        <v>167</v>
      </c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 t="s">
        <v>427</v>
      </c>
      <c r="B423" s="1">
        <v>75</v>
      </c>
      <c r="C423" s="1">
        <v>0</v>
      </c>
      <c r="D423" s="1">
        <v>0</v>
      </c>
      <c r="E423" s="1">
        <v>0</v>
      </c>
      <c r="F423" s="1">
        <v>-12</v>
      </c>
      <c r="G423" s="1">
        <v>0</v>
      </c>
      <c r="H423" s="1">
        <v>63</v>
      </c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 t="s">
        <v>428</v>
      </c>
      <c r="B424" s="1">
        <v>79</v>
      </c>
      <c r="C424" s="1">
        <v>0</v>
      </c>
      <c r="D424" s="1">
        <v>0</v>
      </c>
      <c r="E424" s="1">
        <v>0</v>
      </c>
      <c r="F424" s="1">
        <v>-22</v>
      </c>
      <c r="G424" s="1">
        <v>0</v>
      </c>
      <c r="H424" s="1">
        <v>57</v>
      </c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 t="s">
        <v>429</v>
      </c>
      <c r="B425" s="1">
        <v>26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26</v>
      </c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 t="s">
        <v>430</v>
      </c>
      <c r="B426" s="1">
        <v>91</v>
      </c>
      <c r="C426" s="1">
        <v>0</v>
      </c>
      <c r="D426" s="1">
        <v>0</v>
      </c>
      <c r="E426" s="1">
        <v>0</v>
      </c>
      <c r="F426" s="1">
        <v>-53</v>
      </c>
      <c r="G426" s="1">
        <v>0</v>
      </c>
      <c r="H426" s="1">
        <v>38</v>
      </c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 t="s">
        <v>431</v>
      </c>
      <c r="B427" s="1">
        <v>-3</v>
      </c>
      <c r="C427" s="1">
        <v>0</v>
      </c>
      <c r="D427" s="1">
        <v>0</v>
      </c>
      <c r="E427" s="1">
        <v>0</v>
      </c>
      <c r="F427" s="1">
        <v>-2</v>
      </c>
      <c r="G427" s="1">
        <v>0</v>
      </c>
      <c r="H427" s="1">
        <v>-5</v>
      </c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 t="s">
        <v>432</v>
      </c>
      <c r="B428" s="1">
        <v>3</v>
      </c>
      <c r="C428" s="1">
        <v>260</v>
      </c>
      <c r="D428" s="1">
        <v>0</v>
      </c>
      <c r="E428" s="1">
        <v>0</v>
      </c>
      <c r="F428" s="1">
        <v>-2</v>
      </c>
      <c r="G428" s="1">
        <v>0</v>
      </c>
      <c r="H428" s="1">
        <v>261</v>
      </c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 t="s">
        <v>511</v>
      </c>
      <c r="B429" s="1">
        <v>12</v>
      </c>
      <c r="C429" s="1">
        <v>22</v>
      </c>
      <c r="D429" s="1">
        <v>0</v>
      </c>
      <c r="E429" s="1">
        <v>0</v>
      </c>
      <c r="F429" s="1">
        <v>-10</v>
      </c>
      <c r="G429" s="1">
        <v>0</v>
      </c>
      <c r="H429" s="1">
        <v>24</v>
      </c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 t="s">
        <v>433</v>
      </c>
      <c r="B430" s="1">
        <v>5</v>
      </c>
      <c r="C430" s="1">
        <v>0</v>
      </c>
      <c r="D430" s="1">
        <v>0</v>
      </c>
      <c r="E430" s="1">
        <v>0</v>
      </c>
      <c r="F430" s="1">
        <v>-5</v>
      </c>
      <c r="G430" s="1">
        <v>0</v>
      </c>
      <c r="H430" s="1">
        <v>0</v>
      </c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 t="s">
        <v>434</v>
      </c>
      <c r="B431" s="1">
        <v>89</v>
      </c>
      <c r="C431" s="1">
        <v>50</v>
      </c>
      <c r="D431" s="1">
        <v>0</v>
      </c>
      <c r="E431" s="1">
        <v>0</v>
      </c>
      <c r="F431" s="1">
        <v>-7</v>
      </c>
      <c r="G431" s="1">
        <v>0</v>
      </c>
      <c r="H431" s="1">
        <v>132</v>
      </c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 t="s">
        <v>435</v>
      </c>
      <c r="B432" s="1">
        <v>264</v>
      </c>
      <c r="C432" s="1">
        <v>0</v>
      </c>
      <c r="D432" s="1">
        <v>0</v>
      </c>
      <c r="E432" s="1">
        <v>0</v>
      </c>
      <c r="F432" s="1">
        <v>-14</v>
      </c>
      <c r="G432" s="1">
        <v>7</v>
      </c>
      <c r="H432" s="1">
        <v>257</v>
      </c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 t="s">
        <v>436</v>
      </c>
      <c r="B433" s="1">
        <v>268</v>
      </c>
      <c r="C433" s="1">
        <v>0</v>
      </c>
      <c r="D433" s="1">
        <v>0</v>
      </c>
      <c r="E433" s="1">
        <v>0</v>
      </c>
      <c r="F433" s="1">
        <v>-12</v>
      </c>
      <c r="G433" s="1">
        <v>5</v>
      </c>
      <c r="H433" s="1">
        <v>261</v>
      </c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 t="s">
        <v>437</v>
      </c>
      <c r="B434" s="1">
        <v>226</v>
      </c>
      <c r="C434" s="1">
        <v>0</v>
      </c>
      <c r="D434" s="1">
        <v>0</v>
      </c>
      <c r="E434" s="1">
        <v>0</v>
      </c>
      <c r="F434" s="1">
        <v>-9</v>
      </c>
      <c r="G434" s="1">
        <v>0</v>
      </c>
      <c r="H434" s="1">
        <v>217</v>
      </c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 t="s">
        <v>438</v>
      </c>
      <c r="B435" s="1">
        <v>1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1</v>
      </c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 t="s">
        <v>439</v>
      </c>
      <c r="B436" s="1">
        <v>254</v>
      </c>
      <c r="C436" s="1">
        <v>0</v>
      </c>
      <c r="D436" s="1">
        <v>0</v>
      </c>
      <c r="E436" s="1">
        <v>0</v>
      </c>
      <c r="F436" s="1">
        <v>-59</v>
      </c>
      <c r="G436" s="1">
        <v>0</v>
      </c>
      <c r="H436" s="1">
        <v>195</v>
      </c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 t="s">
        <v>440</v>
      </c>
      <c r="B437" s="1">
        <v>5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5</v>
      </c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 t="s">
        <v>441</v>
      </c>
      <c r="B438" s="1">
        <v>1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1</v>
      </c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 t="s">
        <v>442</v>
      </c>
      <c r="B439" s="1">
        <v>116</v>
      </c>
      <c r="C439" s="1">
        <v>0</v>
      </c>
      <c r="D439" s="1">
        <v>0</v>
      </c>
      <c r="E439" s="1">
        <v>0</v>
      </c>
      <c r="F439" s="1">
        <v>-15</v>
      </c>
      <c r="G439" s="1">
        <v>0</v>
      </c>
      <c r="H439" s="1">
        <v>101</v>
      </c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 t="s">
        <v>443</v>
      </c>
      <c r="B440" s="1">
        <v>322</v>
      </c>
      <c r="C440" s="1">
        <v>0</v>
      </c>
      <c r="D440" s="1">
        <v>0</v>
      </c>
      <c r="E440" s="1">
        <v>0</v>
      </c>
      <c r="F440" s="1">
        <v>-45</v>
      </c>
      <c r="G440" s="1">
        <v>0</v>
      </c>
      <c r="H440" s="1">
        <v>277</v>
      </c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 t="s">
        <v>444</v>
      </c>
      <c r="B441" s="1">
        <v>16</v>
      </c>
      <c r="C441" s="1">
        <v>0</v>
      </c>
      <c r="D441" s="1">
        <v>0</v>
      </c>
      <c r="E441" s="1">
        <v>0</v>
      </c>
      <c r="F441" s="1">
        <v>-10</v>
      </c>
      <c r="G441" s="1">
        <v>0</v>
      </c>
      <c r="H441" s="1">
        <v>6</v>
      </c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 t="s">
        <v>445</v>
      </c>
      <c r="B442" s="1">
        <v>0</v>
      </c>
      <c r="C442" s="1">
        <v>100</v>
      </c>
      <c r="D442" s="1">
        <v>0</v>
      </c>
      <c r="E442" s="1">
        <v>0</v>
      </c>
      <c r="F442" s="1">
        <v>0</v>
      </c>
      <c r="G442" s="1">
        <v>0</v>
      </c>
      <c r="H442" s="1">
        <v>100</v>
      </c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 t="s">
        <v>447</v>
      </c>
      <c r="B443" s="1">
        <v>30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30</v>
      </c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 t="s">
        <v>448</v>
      </c>
      <c r="B444" s="1">
        <v>-3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-3</v>
      </c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 t="s">
        <v>449</v>
      </c>
      <c r="B445" s="1">
        <v>19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19</v>
      </c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 t="s">
        <v>450</v>
      </c>
      <c r="B446" s="1">
        <v>10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10</v>
      </c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 t="s">
        <v>451</v>
      </c>
      <c r="B447" s="1">
        <v>344</v>
      </c>
      <c r="C447" s="1">
        <v>0</v>
      </c>
      <c r="D447" s="1">
        <v>0</v>
      </c>
      <c r="E447" s="1">
        <v>0</v>
      </c>
      <c r="F447" s="1">
        <v>-49</v>
      </c>
      <c r="G447" s="1">
        <v>0</v>
      </c>
      <c r="H447" s="1">
        <v>295</v>
      </c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 t="s">
        <v>452</v>
      </c>
      <c r="B448" s="1">
        <v>368</v>
      </c>
      <c r="C448" s="1">
        <v>0</v>
      </c>
      <c r="D448" s="1">
        <v>0</v>
      </c>
      <c r="E448" s="1">
        <v>0</v>
      </c>
      <c r="F448" s="1">
        <v>-4</v>
      </c>
      <c r="G448" s="1">
        <v>0</v>
      </c>
      <c r="H448" s="1">
        <v>364</v>
      </c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 t="s">
        <v>453</v>
      </c>
      <c r="B449" s="1">
        <v>921</v>
      </c>
      <c r="C449" s="1">
        <v>0</v>
      </c>
      <c r="D449" s="1">
        <v>0</v>
      </c>
      <c r="E449" s="1">
        <v>0</v>
      </c>
      <c r="F449" s="1">
        <v>-36</v>
      </c>
      <c r="G449" s="1">
        <v>0</v>
      </c>
      <c r="H449" s="1">
        <v>885</v>
      </c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 t="s">
        <v>454</v>
      </c>
      <c r="B450" s="1">
        <v>1670</v>
      </c>
      <c r="C450" s="1">
        <v>0</v>
      </c>
      <c r="D450" s="1">
        <v>0</v>
      </c>
      <c r="E450" s="1">
        <v>0</v>
      </c>
      <c r="F450" s="1">
        <v>-13</v>
      </c>
      <c r="G450" s="1">
        <v>0</v>
      </c>
      <c r="H450" s="1">
        <v>1657</v>
      </c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 t="s">
        <v>455</v>
      </c>
      <c r="B451" s="1">
        <v>474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474</v>
      </c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 t="s">
        <v>456</v>
      </c>
      <c r="B452" s="1">
        <v>500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500</v>
      </c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 t="s">
        <v>457</v>
      </c>
      <c r="B453" s="1">
        <v>366</v>
      </c>
      <c r="C453" s="1">
        <v>0</v>
      </c>
      <c r="D453" s="1">
        <v>0</v>
      </c>
      <c r="E453" s="1">
        <v>0</v>
      </c>
      <c r="F453" s="1">
        <v>-58</v>
      </c>
      <c r="G453" s="1">
        <v>0</v>
      </c>
      <c r="H453" s="1">
        <v>308</v>
      </c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 t="s">
        <v>458</v>
      </c>
      <c r="B454" s="1">
        <v>448</v>
      </c>
      <c r="C454" s="1">
        <v>0</v>
      </c>
      <c r="D454" s="1">
        <v>0</v>
      </c>
      <c r="E454" s="1">
        <v>0</v>
      </c>
      <c r="F454" s="1">
        <v>-4</v>
      </c>
      <c r="G454" s="1">
        <v>0</v>
      </c>
      <c r="H454" s="1">
        <v>444</v>
      </c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 t="s">
        <v>459</v>
      </c>
      <c r="B455" s="1">
        <v>70</v>
      </c>
      <c r="C455" s="1">
        <v>0</v>
      </c>
      <c r="D455" s="1">
        <v>0</v>
      </c>
      <c r="E455" s="1">
        <v>0</v>
      </c>
      <c r="F455" s="1">
        <v>-2</v>
      </c>
      <c r="G455" s="1">
        <v>0</v>
      </c>
      <c r="H455" s="1">
        <v>68</v>
      </c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 t="s">
        <v>460</v>
      </c>
      <c r="B456" s="1">
        <v>15</v>
      </c>
      <c r="C456" s="1">
        <v>0</v>
      </c>
      <c r="D456" s="1">
        <v>0</v>
      </c>
      <c r="E456" s="1">
        <v>0</v>
      </c>
      <c r="F456" s="1">
        <v>-1</v>
      </c>
      <c r="G456" s="1">
        <v>0</v>
      </c>
      <c r="H456" s="1">
        <v>14</v>
      </c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 t="s">
        <v>461</v>
      </c>
      <c r="B457" s="1">
        <v>25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25</v>
      </c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 t="s">
        <v>462</v>
      </c>
      <c r="B458" s="1">
        <v>8</v>
      </c>
      <c r="C458" s="1">
        <v>0</v>
      </c>
      <c r="D458" s="1">
        <v>0</v>
      </c>
      <c r="E458" s="1">
        <v>0</v>
      </c>
      <c r="F458" s="1">
        <v>-5</v>
      </c>
      <c r="G458" s="1">
        <v>0</v>
      </c>
      <c r="H458" s="1">
        <v>3</v>
      </c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 t="s">
        <v>463</v>
      </c>
      <c r="B459" s="1">
        <v>-16</v>
      </c>
      <c r="C459" s="1">
        <v>0</v>
      </c>
      <c r="D459" s="1">
        <v>0</v>
      </c>
      <c r="E459" s="1">
        <v>0</v>
      </c>
      <c r="F459" s="1">
        <v>-2</v>
      </c>
      <c r="G459" s="1">
        <v>0</v>
      </c>
      <c r="H459" s="1">
        <v>-18</v>
      </c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 t="s">
        <v>464</v>
      </c>
      <c r="B460" s="1">
        <v>30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30</v>
      </c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 t="s">
        <v>465</v>
      </c>
      <c r="B461" s="1">
        <v>89</v>
      </c>
      <c r="C461" s="1">
        <v>0</v>
      </c>
      <c r="D461" s="1">
        <v>0</v>
      </c>
      <c r="E461" s="1">
        <v>0</v>
      </c>
      <c r="F461" s="1">
        <v>-9</v>
      </c>
      <c r="G461" s="1">
        <v>0</v>
      </c>
      <c r="H461" s="1">
        <v>80</v>
      </c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 t="s">
        <v>466</v>
      </c>
      <c r="B462" s="1">
        <v>89</v>
      </c>
      <c r="C462" s="1">
        <v>0</v>
      </c>
      <c r="D462" s="1">
        <v>0</v>
      </c>
      <c r="E462" s="1">
        <v>0</v>
      </c>
      <c r="F462" s="1">
        <v>-9</v>
      </c>
      <c r="G462" s="1">
        <v>0</v>
      </c>
      <c r="H462" s="1">
        <v>80</v>
      </c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 t="s">
        <v>467</v>
      </c>
      <c r="B463" s="1">
        <v>1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1</v>
      </c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 t="s">
        <v>468</v>
      </c>
      <c r="B464" s="1">
        <v>505</v>
      </c>
      <c r="C464" s="1">
        <v>0</v>
      </c>
      <c r="D464" s="1">
        <v>0</v>
      </c>
      <c r="E464" s="1">
        <v>0</v>
      </c>
      <c r="F464" s="1">
        <v>-204</v>
      </c>
      <c r="G464" s="1">
        <v>0</v>
      </c>
      <c r="H464" s="1">
        <v>301</v>
      </c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 t="s">
        <v>499</v>
      </c>
      <c r="B465" s="1">
        <v>0</v>
      </c>
      <c r="C465" s="1">
        <v>187</v>
      </c>
      <c r="D465" s="1">
        <v>0</v>
      </c>
      <c r="E465" s="1">
        <v>0</v>
      </c>
      <c r="F465" s="1">
        <v>0</v>
      </c>
      <c r="G465" s="1">
        <v>0</v>
      </c>
      <c r="H465" s="1">
        <v>187</v>
      </c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 t="s">
        <v>469</v>
      </c>
      <c r="B466" s="1">
        <v>72</v>
      </c>
      <c r="C466" s="1">
        <v>0</v>
      </c>
      <c r="D466" s="1">
        <v>0</v>
      </c>
      <c r="E466" s="1">
        <v>0</v>
      </c>
      <c r="F466" s="1">
        <v>-10</v>
      </c>
      <c r="G466" s="1">
        <v>0</v>
      </c>
      <c r="H466" s="1">
        <v>62</v>
      </c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 t="s">
        <v>470</v>
      </c>
      <c r="B467" s="1">
        <v>2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2</v>
      </c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 t="s">
        <v>471</v>
      </c>
      <c r="B468" s="1">
        <v>56</v>
      </c>
      <c r="C468" s="1">
        <v>0</v>
      </c>
      <c r="D468" s="1">
        <v>0</v>
      </c>
      <c r="E468" s="1">
        <v>0</v>
      </c>
      <c r="F468" s="1">
        <v>-30</v>
      </c>
      <c r="G468" s="1">
        <v>0</v>
      </c>
      <c r="H468" s="1">
        <v>26</v>
      </c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 t="s">
        <v>472</v>
      </c>
      <c r="B469" s="1">
        <v>6</v>
      </c>
      <c r="C469" s="1">
        <v>16</v>
      </c>
      <c r="D469" s="1">
        <v>0</v>
      </c>
      <c r="E469" s="1">
        <v>0</v>
      </c>
      <c r="F469" s="1">
        <v>0</v>
      </c>
      <c r="G469" s="1">
        <v>0</v>
      </c>
      <c r="H469" s="1">
        <v>22</v>
      </c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 t="s">
        <v>475</v>
      </c>
      <c r="B470" s="1">
        <v>2</v>
      </c>
      <c r="C470" s="1">
        <v>0</v>
      </c>
      <c r="D470" s="1">
        <v>-1</v>
      </c>
      <c r="E470" s="1">
        <v>0</v>
      </c>
      <c r="F470" s="1">
        <v>-1</v>
      </c>
      <c r="G470" s="1">
        <v>0</v>
      </c>
      <c r="H470" s="1">
        <v>0</v>
      </c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 t="s">
        <v>476</v>
      </c>
      <c r="B471" s="1">
        <v>2</v>
      </c>
      <c r="C471" s="1">
        <v>0</v>
      </c>
      <c r="D471" s="1">
        <v>0</v>
      </c>
      <c r="E471" s="1">
        <v>0</v>
      </c>
      <c r="F471" s="1">
        <v>-2</v>
      </c>
      <c r="G471" s="1">
        <v>0</v>
      </c>
      <c r="H471" s="1">
        <v>0</v>
      </c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 t="s">
        <v>477</v>
      </c>
      <c r="B472" s="1">
        <v>4</v>
      </c>
      <c r="C472" s="1">
        <v>0</v>
      </c>
      <c r="D472" s="1">
        <v>0</v>
      </c>
      <c r="E472" s="1">
        <v>0</v>
      </c>
      <c r="F472" s="1">
        <v>-4</v>
      </c>
      <c r="G472" s="1">
        <v>0</v>
      </c>
      <c r="H472" s="1">
        <v>0</v>
      </c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 t="s">
        <v>478</v>
      </c>
      <c r="B473" s="1">
        <v>9</v>
      </c>
      <c r="C473" s="1">
        <v>0</v>
      </c>
      <c r="D473" s="1">
        <v>0</v>
      </c>
      <c r="E473" s="1">
        <v>0</v>
      </c>
      <c r="F473" s="1">
        <v>-6</v>
      </c>
      <c r="G473" s="1">
        <v>0</v>
      </c>
      <c r="H473" s="1">
        <v>3</v>
      </c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 t="s">
        <v>480</v>
      </c>
      <c r="B474" s="1">
        <v>3</v>
      </c>
      <c r="C474" s="1">
        <v>26</v>
      </c>
      <c r="D474" s="1">
        <v>0</v>
      </c>
      <c r="E474" s="1">
        <v>0</v>
      </c>
      <c r="F474" s="1">
        <v>-10</v>
      </c>
      <c r="G474" s="1">
        <v>0</v>
      </c>
      <c r="H474" s="1">
        <v>19</v>
      </c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 t="s">
        <v>481</v>
      </c>
      <c r="B475" s="1">
        <v>63</v>
      </c>
      <c r="C475" s="1">
        <v>0</v>
      </c>
      <c r="D475" s="1">
        <v>0</v>
      </c>
      <c r="E475" s="1">
        <v>0</v>
      </c>
      <c r="F475" s="1">
        <v>-28</v>
      </c>
      <c r="G475" s="1">
        <v>0</v>
      </c>
      <c r="H475" s="1">
        <v>35</v>
      </c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 t="s">
        <v>482</v>
      </c>
      <c r="B476" s="1">
        <v>109</v>
      </c>
      <c r="C476" s="1">
        <v>0</v>
      </c>
      <c r="D476" s="1">
        <v>0</v>
      </c>
      <c r="E476" s="1">
        <v>0</v>
      </c>
      <c r="F476" s="1">
        <v>-12</v>
      </c>
      <c r="G476" s="1">
        <v>0</v>
      </c>
      <c r="H476" s="1">
        <v>97</v>
      </c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 t="s">
        <v>483</v>
      </c>
      <c r="B477" s="1">
        <v>17</v>
      </c>
      <c r="C477" s="1">
        <v>0</v>
      </c>
      <c r="D477" s="1">
        <v>0</v>
      </c>
      <c r="E477" s="1">
        <v>0</v>
      </c>
      <c r="F477" s="1">
        <v>-5</v>
      </c>
      <c r="G477" s="1">
        <v>0</v>
      </c>
      <c r="H477" s="1">
        <v>12</v>
      </c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 t="s">
        <v>484</v>
      </c>
      <c r="B478" s="1">
        <v>36</v>
      </c>
      <c r="C478" s="1">
        <v>0</v>
      </c>
      <c r="D478" s="1">
        <v>0</v>
      </c>
      <c r="E478" s="1">
        <v>0</v>
      </c>
      <c r="F478" s="1">
        <v>-36</v>
      </c>
      <c r="G478" s="1">
        <v>0</v>
      </c>
      <c r="H478" s="1">
        <v>0</v>
      </c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 t="s">
        <v>500</v>
      </c>
      <c r="B479" s="1">
        <v>1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1</v>
      </c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 t="s">
        <v>485</v>
      </c>
      <c r="B480" s="1">
        <v>1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1</v>
      </c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 t="s">
        <v>486</v>
      </c>
      <c r="B481" s="1">
        <v>64</v>
      </c>
      <c r="C481" s="1">
        <v>0</v>
      </c>
      <c r="D481" s="1">
        <v>0</v>
      </c>
      <c r="E481" s="1">
        <v>0</v>
      </c>
      <c r="F481" s="1">
        <v>-10</v>
      </c>
      <c r="G481" s="1">
        <v>0</v>
      </c>
      <c r="H481" s="1">
        <v>54</v>
      </c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 t="s">
        <v>487</v>
      </c>
      <c r="B482" s="1">
        <v>-6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-6</v>
      </c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 t="s">
        <v>501</v>
      </c>
      <c r="B483" s="1">
        <v>4</v>
      </c>
      <c r="C483" s="1">
        <v>2</v>
      </c>
      <c r="D483" s="1">
        <v>0</v>
      </c>
      <c r="E483" s="1">
        <v>0</v>
      </c>
      <c r="F483" s="1">
        <v>-4</v>
      </c>
      <c r="G483" s="1">
        <v>0</v>
      </c>
      <c r="H483" s="1">
        <v>2</v>
      </c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 t="s">
        <v>502</v>
      </c>
      <c r="B484" s="1">
        <v>1</v>
      </c>
      <c r="C484" s="1">
        <v>3</v>
      </c>
      <c r="D484" s="1">
        <v>0</v>
      </c>
      <c r="E484" s="1">
        <v>0</v>
      </c>
      <c r="F484" s="1">
        <v>-2</v>
      </c>
      <c r="G484" s="1">
        <v>0</v>
      </c>
      <c r="H484" s="1">
        <v>2</v>
      </c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 t="s">
        <v>503</v>
      </c>
      <c r="B485" s="1">
        <v>58</v>
      </c>
      <c r="C485" s="1">
        <v>0</v>
      </c>
      <c r="D485" s="1">
        <v>0</v>
      </c>
      <c r="E485" s="1">
        <v>0</v>
      </c>
      <c r="F485" s="1">
        <v>-10</v>
      </c>
      <c r="G485" s="1">
        <v>0</v>
      </c>
      <c r="H485" s="1">
        <v>48</v>
      </c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 t="s">
        <v>504</v>
      </c>
      <c r="B486" s="1">
        <v>57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57</v>
      </c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 t="s">
        <v>505</v>
      </c>
      <c r="B487" s="1">
        <v>84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84</v>
      </c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 t="s">
        <v>506</v>
      </c>
      <c r="B488" s="1">
        <v>6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6</v>
      </c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 t="s">
        <v>508</v>
      </c>
      <c r="B489" s="1">
        <v>62</v>
      </c>
      <c r="C489" s="1">
        <v>0</v>
      </c>
      <c r="D489" s="1">
        <v>0</v>
      </c>
      <c r="E489" s="1">
        <v>-4</v>
      </c>
      <c r="F489" s="1">
        <v>-14</v>
      </c>
      <c r="G489" s="1">
        <v>0</v>
      </c>
      <c r="H489" s="1">
        <v>44</v>
      </c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 t="s">
        <v>512</v>
      </c>
      <c r="B490" s="1">
        <v>1</v>
      </c>
      <c r="C490" s="1">
        <v>3</v>
      </c>
      <c r="D490" s="1">
        <v>0</v>
      </c>
      <c r="E490" s="1">
        <v>0</v>
      </c>
      <c r="F490" s="1">
        <v>-2</v>
      </c>
      <c r="G490" s="1">
        <v>0</v>
      </c>
      <c r="H490" s="1">
        <v>2</v>
      </c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 t="s">
        <v>509</v>
      </c>
      <c r="B491" s="1">
        <v>5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5</v>
      </c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 t="s">
        <v>520</v>
      </c>
      <c r="B492" s="1">
        <v>0</v>
      </c>
      <c r="C492" s="1">
        <v>1</v>
      </c>
      <c r="D492" s="1">
        <v>0</v>
      </c>
      <c r="E492" s="1">
        <v>0</v>
      </c>
      <c r="F492" s="1">
        <v>-1</v>
      </c>
      <c r="G492" s="1">
        <v>0</v>
      </c>
      <c r="H492" s="1">
        <v>0</v>
      </c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 t="s">
        <v>514</v>
      </c>
      <c r="B493" s="1">
        <v>-4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-4</v>
      </c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 t="s">
        <v>521</v>
      </c>
      <c r="B494" s="1">
        <v>0</v>
      </c>
      <c r="C494" s="1">
        <v>100</v>
      </c>
      <c r="D494" s="1">
        <v>0</v>
      </c>
      <c r="E494" s="1">
        <v>0</v>
      </c>
      <c r="F494" s="1">
        <v>-4</v>
      </c>
      <c r="G494" s="1">
        <v>0</v>
      </c>
      <c r="H494" s="1">
        <v>96</v>
      </c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 t="s">
        <v>522</v>
      </c>
      <c r="B495" s="1">
        <v>0</v>
      </c>
      <c r="C495" s="1">
        <v>100</v>
      </c>
      <c r="D495" s="1">
        <v>0</v>
      </c>
      <c r="E495" s="1">
        <v>0</v>
      </c>
      <c r="F495" s="1">
        <v>-10</v>
      </c>
      <c r="G495" s="1">
        <v>0</v>
      </c>
      <c r="H495" s="1">
        <v>90</v>
      </c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 t="s">
        <v>523</v>
      </c>
      <c r="B496" s="1">
        <v>0</v>
      </c>
      <c r="C496" s="1">
        <v>50</v>
      </c>
      <c r="D496" s="1">
        <v>0</v>
      </c>
      <c r="E496" s="1">
        <v>0</v>
      </c>
      <c r="F496" s="1">
        <v>-16</v>
      </c>
      <c r="G496" s="1">
        <v>0</v>
      </c>
      <c r="H496" s="1">
        <v>34</v>
      </c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 t="s">
        <v>524</v>
      </c>
      <c r="B497" s="1">
        <v>0</v>
      </c>
      <c r="C497" s="1">
        <v>40</v>
      </c>
      <c r="D497" s="1">
        <v>0</v>
      </c>
      <c r="E497" s="1">
        <v>0</v>
      </c>
      <c r="F497" s="1">
        <v>-10</v>
      </c>
      <c r="G497" s="1">
        <v>0</v>
      </c>
      <c r="H497" s="1">
        <v>30</v>
      </c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 t="s">
        <v>525</v>
      </c>
      <c r="B498" s="1">
        <v>0</v>
      </c>
      <c r="C498" s="1">
        <v>90</v>
      </c>
      <c r="D498" s="1">
        <v>0</v>
      </c>
      <c r="E498" s="1">
        <v>0</v>
      </c>
      <c r="F498" s="1">
        <v>-6</v>
      </c>
      <c r="G498" s="1">
        <v>0</v>
      </c>
      <c r="H498" s="1">
        <v>84</v>
      </c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 t="s">
        <v>526</v>
      </c>
      <c r="B499" s="1">
        <v>0</v>
      </c>
      <c r="C499" s="1">
        <v>720</v>
      </c>
      <c r="D499" s="1">
        <v>0</v>
      </c>
      <c r="E499" s="1">
        <v>0</v>
      </c>
      <c r="F499" s="1">
        <v>-358</v>
      </c>
      <c r="G499" s="1">
        <v>0</v>
      </c>
      <c r="H499" s="1">
        <v>362</v>
      </c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 t="s">
        <v>527</v>
      </c>
      <c r="B500" s="1">
        <v>0</v>
      </c>
      <c r="C500" s="1">
        <v>56</v>
      </c>
      <c r="D500" s="1">
        <v>0</v>
      </c>
      <c r="E500" s="1">
        <v>0</v>
      </c>
      <c r="F500" s="1">
        <v>-4</v>
      </c>
      <c r="G500" s="1">
        <v>0</v>
      </c>
      <c r="H500" s="1">
        <v>52</v>
      </c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 t="s">
        <v>528</v>
      </c>
      <c r="B501" s="1">
        <v>0</v>
      </c>
      <c r="C501" s="1">
        <v>10</v>
      </c>
      <c r="D501" s="1">
        <v>0</v>
      </c>
      <c r="E501" s="1">
        <v>0</v>
      </c>
      <c r="F501" s="1">
        <v>-5</v>
      </c>
      <c r="G501" s="1">
        <v>0</v>
      </c>
      <c r="H501" s="1">
        <v>5</v>
      </c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 t="s">
        <v>529</v>
      </c>
      <c r="B502" s="1">
        <v>0</v>
      </c>
      <c r="C502" s="1">
        <v>50</v>
      </c>
      <c r="D502" s="1">
        <v>0</v>
      </c>
      <c r="E502" s="1">
        <v>0</v>
      </c>
      <c r="F502" s="1">
        <v>0</v>
      </c>
      <c r="G502" s="1">
        <v>0</v>
      </c>
      <c r="H502" s="1">
        <v>50</v>
      </c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 t="s">
        <v>530</v>
      </c>
      <c r="B503" s="1">
        <v>0</v>
      </c>
      <c r="C503" s="1">
        <v>100</v>
      </c>
      <c r="D503" s="1">
        <v>0</v>
      </c>
      <c r="E503" s="1">
        <v>0</v>
      </c>
      <c r="F503" s="1">
        <v>0</v>
      </c>
      <c r="G503" s="1">
        <v>0</v>
      </c>
      <c r="H503" s="1">
        <v>100</v>
      </c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 t="s">
        <v>531</v>
      </c>
      <c r="B504" s="1">
        <v>0</v>
      </c>
      <c r="C504" s="1">
        <v>100</v>
      </c>
      <c r="D504" s="1">
        <v>0</v>
      </c>
      <c r="E504" s="1">
        <v>0</v>
      </c>
      <c r="F504" s="1">
        <v>0</v>
      </c>
      <c r="G504" s="1">
        <v>0</v>
      </c>
      <c r="H504" s="1">
        <v>100</v>
      </c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 t="s">
        <v>532</v>
      </c>
      <c r="B505" s="1">
        <v>0</v>
      </c>
      <c r="C505" s="1">
        <v>2160</v>
      </c>
      <c r="D505" s="1">
        <v>0</v>
      </c>
      <c r="E505" s="1">
        <v>0</v>
      </c>
      <c r="F505" s="1">
        <v>0</v>
      </c>
      <c r="G505" s="1">
        <v>0</v>
      </c>
      <c r="H505" s="1">
        <v>2160</v>
      </c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 t="s">
        <v>533</v>
      </c>
      <c r="B506" s="1">
        <v>0</v>
      </c>
      <c r="C506" s="1">
        <v>20000</v>
      </c>
      <c r="D506" s="1">
        <v>0</v>
      </c>
      <c r="E506" s="1">
        <v>0</v>
      </c>
      <c r="F506" s="1">
        <v>0</v>
      </c>
      <c r="G506" s="1">
        <v>0</v>
      </c>
      <c r="H506" s="1">
        <v>20000</v>
      </c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 t="s">
        <v>491</v>
      </c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>
        <v>52849.125</v>
      </c>
      <c r="C508" s="1">
        <v>39940</v>
      </c>
      <c r="D508" s="1">
        <v>-1</v>
      </c>
      <c r="E508" s="1">
        <v>-9.375</v>
      </c>
      <c r="F508" s="1">
        <v>-10200.75</v>
      </c>
      <c r="G508" s="1">
        <v>21</v>
      </c>
      <c r="H508" s="1">
        <v>82599</v>
      </c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 t="s">
        <v>491</v>
      </c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4.42578125" defaultRowHeight="15" customHeight="1"/>
  <cols>
    <col min="1" max="1" width="51.140625" customWidth="1"/>
    <col min="2" max="2" width="16.28515625" customWidth="1"/>
    <col min="3" max="3" width="10.5703125" customWidth="1"/>
    <col min="4" max="4" width="10.7109375" customWidth="1"/>
    <col min="5" max="5" width="11.7109375" customWidth="1"/>
    <col min="6" max="6" width="15.140625" customWidth="1"/>
    <col min="7" max="7" width="10.140625" customWidth="1"/>
    <col min="8" max="26" width="8.7109375" customWidth="1"/>
  </cols>
  <sheetData>
    <row r="1" spans="1:26" ht="14.25" customHeight="1">
      <c r="A1" s="1" t="s">
        <v>495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1" t="s">
        <v>496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1" t="s">
        <v>534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B4" s="1" t="s">
        <v>0</v>
      </c>
      <c r="C4" s="1" t="s">
        <v>1</v>
      </c>
      <c r="D4" s="1" t="s">
        <v>3</v>
      </c>
      <c r="E4" s="1" t="s">
        <v>4</v>
      </c>
      <c r="F4" s="1" t="s">
        <v>5</v>
      </c>
      <c r="G4" s="1" t="s">
        <v>6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 t="s">
        <v>491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 t="s">
        <v>7</v>
      </c>
      <c r="B6" s="1">
        <v>1970.375</v>
      </c>
      <c r="C6" s="1">
        <v>0</v>
      </c>
      <c r="D6" s="1">
        <v>0</v>
      </c>
      <c r="E6" s="1">
        <v>-169.5</v>
      </c>
      <c r="F6" s="1">
        <v>0</v>
      </c>
      <c r="G6" s="1">
        <v>1800.875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 t="s">
        <v>8</v>
      </c>
      <c r="B7" s="1">
        <v>0.25</v>
      </c>
      <c r="C7" s="1">
        <v>0</v>
      </c>
      <c r="D7" s="1">
        <v>0</v>
      </c>
      <c r="E7" s="1">
        <v>0</v>
      </c>
      <c r="F7" s="1">
        <v>0</v>
      </c>
      <c r="G7" s="1">
        <v>0.25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" t="s">
        <v>9</v>
      </c>
      <c r="B8" s="1">
        <v>39</v>
      </c>
      <c r="C8" s="1">
        <v>0</v>
      </c>
      <c r="D8" s="1">
        <v>-2.5</v>
      </c>
      <c r="E8" s="1">
        <v>-27.75</v>
      </c>
      <c r="F8" s="1">
        <v>0</v>
      </c>
      <c r="G8" s="1">
        <v>8.75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 t="s">
        <v>10</v>
      </c>
      <c r="B9" s="1">
        <v>214.75</v>
      </c>
      <c r="C9" s="1">
        <v>0</v>
      </c>
      <c r="D9" s="1">
        <v>-0.125</v>
      </c>
      <c r="E9" s="1">
        <v>-2.5</v>
      </c>
      <c r="F9" s="1">
        <v>0</v>
      </c>
      <c r="G9" s="1">
        <v>212.125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 t="s">
        <v>11</v>
      </c>
      <c r="B10" s="1">
        <v>144.125</v>
      </c>
      <c r="C10" s="1">
        <v>0</v>
      </c>
      <c r="D10" s="1">
        <v>0</v>
      </c>
      <c r="E10" s="1">
        <v>-32.75</v>
      </c>
      <c r="F10" s="1">
        <v>0</v>
      </c>
      <c r="G10" s="1">
        <v>111.375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1" t="s">
        <v>12</v>
      </c>
      <c r="B11" s="1">
        <v>2</v>
      </c>
      <c r="C11" s="1">
        <v>0</v>
      </c>
      <c r="D11" s="1">
        <v>0</v>
      </c>
      <c r="E11" s="1">
        <v>0</v>
      </c>
      <c r="F11" s="1">
        <v>0</v>
      </c>
      <c r="G11" s="1">
        <v>2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 t="s">
        <v>13</v>
      </c>
      <c r="B12" s="1">
        <v>1</v>
      </c>
      <c r="C12" s="1">
        <v>0</v>
      </c>
      <c r="D12" s="1">
        <v>0</v>
      </c>
      <c r="E12" s="1">
        <v>0</v>
      </c>
      <c r="F12" s="1">
        <v>0</v>
      </c>
      <c r="G12" s="1">
        <v>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 t="s">
        <v>14</v>
      </c>
      <c r="B13" s="1">
        <v>16</v>
      </c>
      <c r="C13" s="1">
        <v>0</v>
      </c>
      <c r="D13" s="1">
        <v>0</v>
      </c>
      <c r="E13" s="1">
        <v>-1</v>
      </c>
      <c r="F13" s="1">
        <v>0</v>
      </c>
      <c r="G13" s="1">
        <v>15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 t="s">
        <v>15</v>
      </c>
      <c r="B14" s="1">
        <v>40</v>
      </c>
      <c r="C14" s="1">
        <v>0</v>
      </c>
      <c r="D14" s="1">
        <v>0</v>
      </c>
      <c r="E14" s="1">
        <v>-18</v>
      </c>
      <c r="F14" s="1">
        <v>0</v>
      </c>
      <c r="G14" s="1">
        <v>22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 t="s">
        <v>16</v>
      </c>
      <c r="B15" s="1">
        <v>103</v>
      </c>
      <c r="C15" s="1">
        <v>0</v>
      </c>
      <c r="D15" s="1">
        <v>0</v>
      </c>
      <c r="E15" s="1">
        <v>0</v>
      </c>
      <c r="F15" s="1">
        <v>0</v>
      </c>
      <c r="G15" s="1">
        <v>103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 t="s">
        <v>17</v>
      </c>
      <c r="B16" s="1">
        <v>40</v>
      </c>
      <c r="C16" s="1">
        <v>0</v>
      </c>
      <c r="D16" s="1">
        <v>0</v>
      </c>
      <c r="E16" s="1">
        <v>0</v>
      </c>
      <c r="F16" s="1">
        <v>0</v>
      </c>
      <c r="G16" s="1">
        <v>40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 t="s">
        <v>18</v>
      </c>
      <c r="B17" s="1">
        <v>7</v>
      </c>
      <c r="C17" s="1">
        <v>0</v>
      </c>
      <c r="D17" s="1">
        <v>0</v>
      </c>
      <c r="E17" s="1">
        <v>0</v>
      </c>
      <c r="F17" s="1">
        <v>0</v>
      </c>
      <c r="G17" s="1">
        <v>7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 t="s">
        <v>19</v>
      </c>
      <c r="B18" s="1">
        <v>69</v>
      </c>
      <c r="C18" s="1">
        <v>0</v>
      </c>
      <c r="D18" s="1">
        <v>0</v>
      </c>
      <c r="E18" s="1">
        <v>-9</v>
      </c>
      <c r="F18" s="1">
        <v>0</v>
      </c>
      <c r="G18" s="1">
        <v>60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 t="s">
        <v>20</v>
      </c>
      <c r="B19" s="1">
        <v>-36</v>
      </c>
      <c r="C19" s="1">
        <v>0</v>
      </c>
      <c r="D19" s="1">
        <v>0</v>
      </c>
      <c r="E19" s="1">
        <v>0</v>
      </c>
      <c r="F19" s="1">
        <v>0</v>
      </c>
      <c r="G19" s="1">
        <v>-36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 t="s">
        <v>21</v>
      </c>
      <c r="B20" s="1">
        <v>7</v>
      </c>
      <c r="C20" s="1">
        <v>0</v>
      </c>
      <c r="D20" s="1">
        <v>0</v>
      </c>
      <c r="E20" s="1">
        <v>0</v>
      </c>
      <c r="F20" s="1">
        <v>0</v>
      </c>
      <c r="G20" s="1">
        <v>7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 t="s">
        <v>22</v>
      </c>
      <c r="B21" s="1">
        <v>3</v>
      </c>
      <c r="C21" s="1">
        <v>0</v>
      </c>
      <c r="D21" s="1">
        <v>0</v>
      </c>
      <c r="E21" s="1">
        <v>0</v>
      </c>
      <c r="F21" s="1">
        <v>0</v>
      </c>
      <c r="G21" s="1">
        <v>3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 t="s">
        <v>23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1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 t="s">
        <v>24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1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 t="s">
        <v>25</v>
      </c>
      <c r="B24" s="1">
        <v>163</v>
      </c>
      <c r="C24" s="1">
        <v>0</v>
      </c>
      <c r="D24" s="1">
        <v>0</v>
      </c>
      <c r="E24" s="1">
        <v>-82</v>
      </c>
      <c r="F24" s="1">
        <v>0</v>
      </c>
      <c r="G24" s="1">
        <v>81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 t="s">
        <v>26</v>
      </c>
      <c r="B25" s="1">
        <v>7</v>
      </c>
      <c r="C25" s="1">
        <v>0</v>
      </c>
      <c r="D25" s="1">
        <v>0</v>
      </c>
      <c r="E25" s="1">
        <v>0</v>
      </c>
      <c r="F25" s="1">
        <v>0</v>
      </c>
      <c r="G25" s="1">
        <v>7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 t="s">
        <v>27</v>
      </c>
      <c r="B26" s="1">
        <v>7</v>
      </c>
      <c r="C26" s="1">
        <v>0</v>
      </c>
      <c r="D26" s="1">
        <v>0</v>
      </c>
      <c r="E26" s="1">
        <v>0</v>
      </c>
      <c r="F26" s="1">
        <v>0</v>
      </c>
      <c r="G26" s="1">
        <v>7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 t="s">
        <v>28</v>
      </c>
      <c r="B27" s="1">
        <v>24</v>
      </c>
      <c r="C27" s="1">
        <v>0</v>
      </c>
      <c r="D27" s="1">
        <v>0</v>
      </c>
      <c r="E27" s="1">
        <v>-8</v>
      </c>
      <c r="F27" s="1">
        <v>0</v>
      </c>
      <c r="G27" s="1">
        <v>16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 t="s">
        <v>29</v>
      </c>
      <c r="B28" s="1">
        <v>102.75</v>
      </c>
      <c r="C28" s="1">
        <v>0</v>
      </c>
      <c r="D28" s="1">
        <v>0</v>
      </c>
      <c r="E28" s="1">
        <v>-2.75</v>
      </c>
      <c r="F28" s="1">
        <v>0</v>
      </c>
      <c r="G28" s="1">
        <v>100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 t="s">
        <v>30</v>
      </c>
      <c r="B29" s="1">
        <v>15.5</v>
      </c>
      <c r="C29" s="1">
        <v>0</v>
      </c>
      <c r="D29" s="1">
        <v>0</v>
      </c>
      <c r="E29" s="1">
        <v>-4</v>
      </c>
      <c r="F29" s="1">
        <v>0</v>
      </c>
      <c r="G29" s="1">
        <v>11.5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 t="s">
        <v>31</v>
      </c>
      <c r="B30" s="1">
        <v>145</v>
      </c>
      <c r="C30" s="1">
        <v>0</v>
      </c>
      <c r="D30" s="1">
        <v>0</v>
      </c>
      <c r="E30" s="1">
        <v>-9.5</v>
      </c>
      <c r="F30" s="1">
        <v>0</v>
      </c>
      <c r="G30" s="1">
        <v>135.5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 t="s">
        <v>32</v>
      </c>
      <c r="B31" s="1">
        <v>0.5</v>
      </c>
      <c r="C31" s="1">
        <v>0</v>
      </c>
      <c r="D31" s="1">
        <v>0</v>
      </c>
      <c r="E31" s="1">
        <v>0</v>
      </c>
      <c r="F31" s="1">
        <v>0</v>
      </c>
      <c r="G31" s="1">
        <v>0.5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 t="s">
        <v>33</v>
      </c>
      <c r="B32" s="1">
        <v>142.5</v>
      </c>
      <c r="C32" s="1">
        <v>0</v>
      </c>
      <c r="D32" s="1">
        <v>0</v>
      </c>
      <c r="E32" s="1">
        <v>-78.5</v>
      </c>
      <c r="F32" s="1">
        <v>0</v>
      </c>
      <c r="G32" s="1">
        <v>64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 t="s">
        <v>34</v>
      </c>
      <c r="B33" s="1">
        <v>5</v>
      </c>
      <c r="C33" s="1">
        <v>0</v>
      </c>
      <c r="D33" s="1">
        <v>0</v>
      </c>
      <c r="E33" s="1">
        <v>0</v>
      </c>
      <c r="F33" s="1">
        <v>0</v>
      </c>
      <c r="G33" s="1">
        <v>5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 t="s">
        <v>35</v>
      </c>
      <c r="B34" s="1">
        <v>65</v>
      </c>
      <c r="C34" s="1">
        <v>0</v>
      </c>
      <c r="D34" s="1">
        <v>0</v>
      </c>
      <c r="E34" s="1">
        <v>-31</v>
      </c>
      <c r="F34" s="1">
        <v>0</v>
      </c>
      <c r="G34" s="1">
        <v>34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 t="s">
        <v>36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1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 t="s">
        <v>37</v>
      </c>
      <c r="B36" s="1">
        <v>23</v>
      </c>
      <c r="C36" s="1">
        <v>0</v>
      </c>
      <c r="D36" s="1">
        <v>0</v>
      </c>
      <c r="E36" s="1">
        <v>0</v>
      </c>
      <c r="F36" s="1">
        <v>0</v>
      </c>
      <c r="G36" s="1">
        <v>23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 t="s">
        <v>38</v>
      </c>
      <c r="B37" s="1">
        <v>88</v>
      </c>
      <c r="C37" s="1">
        <v>0</v>
      </c>
      <c r="D37" s="1">
        <v>0</v>
      </c>
      <c r="E37" s="1">
        <v>-12</v>
      </c>
      <c r="F37" s="1">
        <v>0</v>
      </c>
      <c r="G37" s="1">
        <v>76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 t="s">
        <v>39</v>
      </c>
      <c r="B38" s="1">
        <v>141</v>
      </c>
      <c r="C38" s="1">
        <v>0</v>
      </c>
      <c r="D38" s="1">
        <v>0</v>
      </c>
      <c r="E38" s="1">
        <v>-40</v>
      </c>
      <c r="F38" s="1">
        <v>0</v>
      </c>
      <c r="G38" s="1">
        <v>101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 t="s">
        <v>40</v>
      </c>
      <c r="B39" s="1">
        <v>-138</v>
      </c>
      <c r="C39" s="1">
        <v>200</v>
      </c>
      <c r="D39" s="1">
        <v>0</v>
      </c>
      <c r="E39" s="1">
        <v>-53</v>
      </c>
      <c r="F39" s="1">
        <v>0</v>
      </c>
      <c r="G39" s="1">
        <v>9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 t="s">
        <v>41</v>
      </c>
      <c r="B40" s="1">
        <v>144</v>
      </c>
      <c r="C40" s="1">
        <v>200</v>
      </c>
      <c r="D40" s="1">
        <v>0</v>
      </c>
      <c r="E40" s="1">
        <v>-220</v>
      </c>
      <c r="F40" s="1">
        <v>0</v>
      </c>
      <c r="G40" s="1">
        <v>124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 t="s">
        <v>42</v>
      </c>
      <c r="B41" s="1">
        <v>-6</v>
      </c>
      <c r="C41" s="1">
        <v>0</v>
      </c>
      <c r="D41" s="1">
        <v>0</v>
      </c>
      <c r="E41" s="1">
        <v>0</v>
      </c>
      <c r="F41" s="1">
        <v>0</v>
      </c>
      <c r="G41" s="1">
        <v>-6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 t="s">
        <v>43</v>
      </c>
      <c r="B42" s="1">
        <v>-304</v>
      </c>
      <c r="C42" s="1">
        <v>0</v>
      </c>
      <c r="D42" s="1">
        <v>0</v>
      </c>
      <c r="E42" s="1">
        <v>0</v>
      </c>
      <c r="F42" s="1">
        <v>0</v>
      </c>
      <c r="G42" s="1">
        <v>-304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 t="s">
        <v>44</v>
      </c>
      <c r="B43" s="1">
        <v>232.25</v>
      </c>
      <c r="C43" s="1">
        <v>0</v>
      </c>
      <c r="D43" s="1">
        <v>0</v>
      </c>
      <c r="E43" s="1">
        <v>-1.5</v>
      </c>
      <c r="F43" s="1">
        <v>0</v>
      </c>
      <c r="G43" s="1">
        <v>230.75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 t="s">
        <v>45</v>
      </c>
      <c r="B44" s="1">
        <v>246</v>
      </c>
      <c r="C44" s="1">
        <v>0</v>
      </c>
      <c r="D44" s="1">
        <v>-1</v>
      </c>
      <c r="E44" s="1">
        <v>-11</v>
      </c>
      <c r="F44" s="1">
        <v>0</v>
      </c>
      <c r="G44" s="1">
        <v>234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 t="s">
        <v>46</v>
      </c>
      <c r="B45" s="1">
        <v>38</v>
      </c>
      <c r="C45" s="1">
        <v>0</v>
      </c>
      <c r="D45" s="1">
        <v>0</v>
      </c>
      <c r="E45" s="1">
        <v>0</v>
      </c>
      <c r="F45" s="1">
        <v>0</v>
      </c>
      <c r="G45" s="1">
        <v>38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 t="s">
        <v>47</v>
      </c>
      <c r="B46" s="1">
        <v>4</v>
      </c>
      <c r="C46" s="1">
        <v>0</v>
      </c>
      <c r="D46" s="1">
        <v>0</v>
      </c>
      <c r="E46" s="1">
        <v>0</v>
      </c>
      <c r="F46" s="1">
        <v>0</v>
      </c>
      <c r="G46" s="1">
        <v>4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 t="s">
        <v>48</v>
      </c>
      <c r="B47" s="1">
        <v>831</v>
      </c>
      <c r="C47" s="1">
        <v>300</v>
      </c>
      <c r="D47" s="1">
        <v>0</v>
      </c>
      <c r="E47" s="1">
        <v>-574</v>
      </c>
      <c r="F47" s="1">
        <v>0</v>
      </c>
      <c r="G47" s="1">
        <v>557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 t="s">
        <v>49</v>
      </c>
      <c r="B48" s="1">
        <v>201</v>
      </c>
      <c r="C48" s="1">
        <v>250</v>
      </c>
      <c r="D48" s="1">
        <v>0</v>
      </c>
      <c r="E48" s="1">
        <v>-135</v>
      </c>
      <c r="F48" s="1">
        <v>0</v>
      </c>
      <c r="G48" s="1">
        <v>316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 t="s">
        <v>50</v>
      </c>
      <c r="B49" s="1">
        <v>235</v>
      </c>
      <c r="C49" s="1">
        <v>0</v>
      </c>
      <c r="D49" s="1">
        <v>0</v>
      </c>
      <c r="E49" s="1">
        <v>-115</v>
      </c>
      <c r="F49" s="1">
        <v>0</v>
      </c>
      <c r="G49" s="1">
        <v>120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 t="s">
        <v>51</v>
      </c>
      <c r="B50" s="1">
        <v>309</v>
      </c>
      <c r="C50" s="1">
        <v>110</v>
      </c>
      <c r="D50" s="1">
        <v>0</v>
      </c>
      <c r="E50" s="1">
        <v>-126</v>
      </c>
      <c r="F50" s="1">
        <v>0</v>
      </c>
      <c r="G50" s="1">
        <v>293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 t="s">
        <v>52</v>
      </c>
      <c r="B51" s="1">
        <v>9</v>
      </c>
      <c r="C51" s="1">
        <v>0</v>
      </c>
      <c r="D51" s="1">
        <v>0</v>
      </c>
      <c r="E51" s="1">
        <v>-2</v>
      </c>
      <c r="F51" s="1">
        <v>0</v>
      </c>
      <c r="G51" s="1">
        <v>7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 t="s">
        <v>53</v>
      </c>
      <c r="B52" s="1">
        <v>22</v>
      </c>
      <c r="C52" s="1">
        <v>0</v>
      </c>
      <c r="D52" s="1">
        <v>0</v>
      </c>
      <c r="E52" s="1">
        <v>0</v>
      </c>
      <c r="F52" s="1">
        <v>0</v>
      </c>
      <c r="G52" s="1">
        <v>22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 t="s">
        <v>54</v>
      </c>
      <c r="B53" s="1">
        <v>6</v>
      </c>
      <c r="C53" s="1">
        <v>50</v>
      </c>
      <c r="D53" s="1">
        <v>0</v>
      </c>
      <c r="E53" s="1">
        <v>-12</v>
      </c>
      <c r="F53" s="1">
        <v>0</v>
      </c>
      <c r="G53" s="1">
        <v>44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 t="s">
        <v>55</v>
      </c>
      <c r="B54" s="1">
        <v>0.25</v>
      </c>
      <c r="C54" s="1">
        <v>0</v>
      </c>
      <c r="D54" s="1">
        <v>0</v>
      </c>
      <c r="E54" s="1">
        <v>0</v>
      </c>
      <c r="F54" s="1">
        <v>0</v>
      </c>
      <c r="G54" s="1">
        <v>0.25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 t="s">
        <v>56</v>
      </c>
      <c r="B55" s="1">
        <v>107</v>
      </c>
      <c r="C55" s="1">
        <v>0</v>
      </c>
      <c r="D55" s="1">
        <v>0</v>
      </c>
      <c r="E55" s="1">
        <v>-10.875</v>
      </c>
      <c r="F55" s="1">
        <v>0</v>
      </c>
      <c r="G55" s="1">
        <v>96.125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 t="s">
        <v>57</v>
      </c>
      <c r="B56" s="1">
        <v>292</v>
      </c>
      <c r="C56" s="1">
        <v>0</v>
      </c>
      <c r="D56" s="1">
        <v>0</v>
      </c>
      <c r="E56" s="1">
        <v>-56</v>
      </c>
      <c r="F56" s="1">
        <v>0</v>
      </c>
      <c r="G56" s="1">
        <v>236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 t="s">
        <v>58</v>
      </c>
      <c r="B57" s="1">
        <v>321</v>
      </c>
      <c r="C57" s="1">
        <v>0</v>
      </c>
      <c r="D57" s="1">
        <v>0</v>
      </c>
      <c r="E57" s="1">
        <v>-50</v>
      </c>
      <c r="F57" s="1">
        <v>0</v>
      </c>
      <c r="G57" s="1">
        <v>271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 t="s">
        <v>59</v>
      </c>
      <c r="B58" s="1">
        <v>27</v>
      </c>
      <c r="C58" s="1">
        <v>0</v>
      </c>
      <c r="D58" s="1">
        <v>0</v>
      </c>
      <c r="E58" s="1">
        <v>-2</v>
      </c>
      <c r="F58" s="1">
        <v>0</v>
      </c>
      <c r="G58" s="1">
        <v>25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 t="s">
        <v>60</v>
      </c>
      <c r="B59" s="1">
        <v>29</v>
      </c>
      <c r="C59" s="1">
        <v>0</v>
      </c>
      <c r="D59" s="1">
        <v>0</v>
      </c>
      <c r="E59" s="1">
        <v>-10</v>
      </c>
      <c r="F59" s="1">
        <v>0</v>
      </c>
      <c r="G59" s="1">
        <v>19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 t="s">
        <v>61</v>
      </c>
      <c r="B60" s="1">
        <v>1</v>
      </c>
      <c r="C60" s="1">
        <v>0</v>
      </c>
      <c r="D60" s="1">
        <v>0</v>
      </c>
      <c r="E60" s="1">
        <v>0</v>
      </c>
      <c r="F60" s="1">
        <v>0</v>
      </c>
      <c r="G60" s="1">
        <v>1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 t="s">
        <v>62</v>
      </c>
      <c r="B61" s="1">
        <v>76</v>
      </c>
      <c r="C61" s="1">
        <v>0</v>
      </c>
      <c r="D61" s="1">
        <v>0</v>
      </c>
      <c r="E61" s="1">
        <v>-2</v>
      </c>
      <c r="F61" s="1">
        <v>0</v>
      </c>
      <c r="G61" s="1">
        <v>74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 t="s">
        <v>63</v>
      </c>
      <c r="B62" s="1">
        <v>5</v>
      </c>
      <c r="C62" s="1">
        <v>0</v>
      </c>
      <c r="D62" s="1">
        <v>0</v>
      </c>
      <c r="E62" s="1">
        <v>0</v>
      </c>
      <c r="F62" s="1">
        <v>0</v>
      </c>
      <c r="G62" s="1">
        <v>5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 t="s">
        <v>64</v>
      </c>
      <c r="B63" s="1">
        <v>1</v>
      </c>
      <c r="C63" s="1">
        <v>0</v>
      </c>
      <c r="D63" s="1">
        <v>0</v>
      </c>
      <c r="E63" s="1">
        <v>0</v>
      </c>
      <c r="F63" s="1">
        <v>0</v>
      </c>
      <c r="G63" s="1">
        <v>1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 t="s">
        <v>65</v>
      </c>
      <c r="B64" s="1">
        <v>1</v>
      </c>
      <c r="C64" s="1">
        <v>0</v>
      </c>
      <c r="D64" s="1">
        <v>0</v>
      </c>
      <c r="E64" s="1">
        <v>0</v>
      </c>
      <c r="F64" s="1">
        <v>0</v>
      </c>
      <c r="G64" s="1">
        <v>1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 t="s">
        <v>66</v>
      </c>
      <c r="B65" s="1">
        <v>1</v>
      </c>
      <c r="C65" s="1">
        <v>0</v>
      </c>
      <c r="D65" s="1">
        <v>0</v>
      </c>
      <c r="E65" s="1">
        <v>0</v>
      </c>
      <c r="F65" s="1">
        <v>0</v>
      </c>
      <c r="G65" s="1">
        <v>1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 t="s">
        <v>67</v>
      </c>
      <c r="B66" s="1">
        <v>2</v>
      </c>
      <c r="C66" s="1">
        <v>0</v>
      </c>
      <c r="D66" s="1">
        <v>0</v>
      </c>
      <c r="E66" s="1">
        <v>0</v>
      </c>
      <c r="F66" s="1">
        <v>0</v>
      </c>
      <c r="G66" s="1">
        <v>2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 t="s">
        <v>68</v>
      </c>
      <c r="B67" s="1">
        <v>1</v>
      </c>
      <c r="C67" s="1">
        <v>0</v>
      </c>
      <c r="D67" s="1">
        <v>0</v>
      </c>
      <c r="E67" s="1">
        <v>0</v>
      </c>
      <c r="F67" s="1">
        <v>0</v>
      </c>
      <c r="G67" s="1">
        <v>1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 t="s">
        <v>69</v>
      </c>
      <c r="B68" s="1">
        <v>230</v>
      </c>
      <c r="C68" s="1">
        <v>0</v>
      </c>
      <c r="D68" s="1">
        <v>0</v>
      </c>
      <c r="E68" s="1">
        <v>0</v>
      </c>
      <c r="F68" s="1">
        <v>0</v>
      </c>
      <c r="G68" s="1">
        <v>230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 t="s">
        <v>70</v>
      </c>
      <c r="B69" s="1">
        <v>166</v>
      </c>
      <c r="C69" s="1">
        <v>0</v>
      </c>
      <c r="D69" s="1">
        <v>0</v>
      </c>
      <c r="E69" s="1">
        <v>-58</v>
      </c>
      <c r="F69" s="1">
        <v>0</v>
      </c>
      <c r="G69" s="1">
        <v>108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 t="s">
        <v>71</v>
      </c>
      <c r="B70" s="1">
        <v>604</v>
      </c>
      <c r="C70" s="1">
        <v>0</v>
      </c>
      <c r="D70" s="1">
        <v>0</v>
      </c>
      <c r="E70" s="1">
        <v>-124</v>
      </c>
      <c r="F70" s="1">
        <v>0</v>
      </c>
      <c r="G70" s="1">
        <v>480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 t="s">
        <v>72</v>
      </c>
      <c r="B71" s="1">
        <v>3</v>
      </c>
      <c r="C71" s="1">
        <v>0</v>
      </c>
      <c r="D71" s="1">
        <v>0</v>
      </c>
      <c r="E71" s="1">
        <v>-2</v>
      </c>
      <c r="F71" s="1">
        <v>0</v>
      </c>
      <c r="G71" s="1">
        <v>1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 t="s">
        <v>73</v>
      </c>
      <c r="B72" s="1">
        <v>1</v>
      </c>
      <c r="C72" s="1">
        <v>0</v>
      </c>
      <c r="D72" s="1">
        <v>0</v>
      </c>
      <c r="E72" s="1">
        <v>0</v>
      </c>
      <c r="F72" s="1">
        <v>0</v>
      </c>
      <c r="G72" s="1">
        <v>1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 t="s">
        <v>74</v>
      </c>
      <c r="B73" s="1">
        <v>3</v>
      </c>
      <c r="C73" s="1">
        <v>0</v>
      </c>
      <c r="D73" s="1">
        <v>0</v>
      </c>
      <c r="E73" s="1">
        <v>0</v>
      </c>
      <c r="F73" s="1">
        <v>0</v>
      </c>
      <c r="G73" s="1">
        <v>3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 t="s">
        <v>76</v>
      </c>
      <c r="B74" s="1">
        <v>34</v>
      </c>
      <c r="C74" s="1">
        <v>0</v>
      </c>
      <c r="D74" s="1">
        <v>0</v>
      </c>
      <c r="E74" s="1">
        <v>0</v>
      </c>
      <c r="F74" s="1">
        <v>0</v>
      </c>
      <c r="G74" s="1">
        <v>34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 t="s">
        <v>77</v>
      </c>
      <c r="B75" s="1">
        <v>63.75</v>
      </c>
      <c r="C75" s="1">
        <v>0</v>
      </c>
      <c r="D75" s="1">
        <v>0</v>
      </c>
      <c r="E75" s="1">
        <v>-1.5</v>
      </c>
      <c r="F75" s="1">
        <v>0</v>
      </c>
      <c r="G75" s="1">
        <v>62.25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 t="s">
        <v>78</v>
      </c>
      <c r="B76" s="1">
        <v>8</v>
      </c>
      <c r="C76" s="1">
        <v>50</v>
      </c>
      <c r="D76" s="1">
        <v>0</v>
      </c>
      <c r="E76" s="1">
        <v>-19</v>
      </c>
      <c r="F76" s="1">
        <v>0</v>
      </c>
      <c r="G76" s="1">
        <v>39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 t="s">
        <v>79</v>
      </c>
      <c r="B77" s="1">
        <v>2</v>
      </c>
      <c r="C77" s="1">
        <v>0</v>
      </c>
      <c r="D77" s="1">
        <v>0</v>
      </c>
      <c r="E77" s="1">
        <v>-6</v>
      </c>
      <c r="F77" s="1">
        <v>0</v>
      </c>
      <c r="G77" s="1">
        <v>-4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 t="s">
        <v>81</v>
      </c>
      <c r="B78" s="1">
        <v>79</v>
      </c>
      <c r="C78" s="1">
        <v>0</v>
      </c>
      <c r="D78" s="1">
        <v>0</v>
      </c>
      <c r="E78" s="1">
        <v>-4</v>
      </c>
      <c r="F78" s="1">
        <v>0</v>
      </c>
      <c r="G78" s="1">
        <v>75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 t="s">
        <v>82</v>
      </c>
      <c r="B79" s="1">
        <v>133.75</v>
      </c>
      <c r="C79" s="1">
        <v>0</v>
      </c>
      <c r="D79" s="1">
        <v>0</v>
      </c>
      <c r="E79" s="1">
        <v>-8</v>
      </c>
      <c r="F79" s="1">
        <v>0</v>
      </c>
      <c r="G79" s="1">
        <v>125.75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 t="s">
        <v>83</v>
      </c>
      <c r="B80" s="1">
        <v>5</v>
      </c>
      <c r="C80" s="1">
        <v>0</v>
      </c>
      <c r="D80" s="1">
        <v>0</v>
      </c>
      <c r="E80" s="1">
        <v>0</v>
      </c>
      <c r="F80" s="1">
        <v>0</v>
      </c>
      <c r="G80" s="1">
        <v>5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 t="s">
        <v>84</v>
      </c>
      <c r="B81" s="1">
        <v>9.75</v>
      </c>
      <c r="C81" s="1">
        <v>0</v>
      </c>
      <c r="D81" s="1">
        <v>0</v>
      </c>
      <c r="E81" s="1">
        <v>0</v>
      </c>
      <c r="F81" s="1">
        <v>0</v>
      </c>
      <c r="G81" s="1">
        <v>9.75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 t="s">
        <v>85</v>
      </c>
      <c r="B82" s="1">
        <v>367.75</v>
      </c>
      <c r="C82" s="1">
        <v>0</v>
      </c>
      <c r="D82" s="1">
        <v>0</v>
      </c>
      <c r="E82" s="1">
        <v>-32.25</v>
      </c>
      <c r="F82" s="1">
        <v>0</v>
      </c>
      <c r="G82" s="1">
        <v>335.5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 t="s">
        <v>86</v>
      </c>
      <c r="B83" s="1">
        <v>6</v>
      </c>
      <c r="C83" s="1">
        <v>0</v>
      </c>
      <c r="D83" s="1">
        <v>0</v>
      </c>
      <c r="E83" s="1">
        <v>0</v>
      </c>
      <c r="F83" s="1">
        <v>0</v>
      </c>
      <c r="G83" s="1">
        <v>6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 t="s">
        <v>87</v>
      </c>
      <c r="B84" s="1">
        <v>24</v>
      </c>
      <c r="C84" s="1">
        <v>0</v>
      </c>
      <c r="D84" s="1">
        <v>0</v>
      </c>
      <c r="E84" s="1">
        <v>0</v>
      </c>
      <c r="F84" s="1">
        <v>0</v>
      </c>
      <c r="G84" s="1">
        <v>24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 t="s">
        <v>88</v>
      </c>
      <c r="B85" s="1">
        <v>32</v>
      </c>
      <c r="C85" s="1">
        <v>0</v>
      </c>
      <c r="D85" s="1">
        <v>0</v>
      </c>
      <c r="E85" s="1">
        <v>-6</v>
      </c>
      <c r="F85" s="1">
        <v>0</v>
      </c>
      <c r="G85" s="1">
        <v>26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 t="s">
        <v>89</v>
      </c>
      <c r="B86" s="1">
        <v>1</v>
      </c>
      <c r="C86" s="1">
        <v>0</v>
      </c>
      <c r="D86" s="1">
        <v>0</v>
      </c>
      <c r="E86" s="1">
        <v>0</v>
      </c>
      <c r="F86" s="1">
        <v>0</v>
      </c>
      <c r="G86" s="1">
        <v>1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 t="s">
        <v>90</v>
      </c>
      <c r="B87" s="1">
        <v>2</v>
      </c>
      <c r="C87" s="1">
        <v>0</v>
      </c>
      <c r="D87" s="1">
        <v>0</v>
      </c>
      <c r="E87" s="1">
        <v>0</v>
      </c>
      <c r="F87" s="1">
        <v>0</v>
      </c>
      <c r="G87" s="1">
        <v>2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 t="s">
        <v>91</v>
      </c>
      <c r="B88" s="1">
        <v>46</v>
      </c>
      <c r="C88" s="1">
        <v>0</v>
      </c>
      <c r="D88" s="1">
        <v>0</v>
      </c>
      <c r="E88" s="1">
        <v>-27</v>
      </c>
      <c r="F88" s="1">
        <v>0</v>
      </c>
      <c r="G88" s="1">
        <v>19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 t="s">
        <v>92</v>
      </c>
      <c r="B89" s="1">
        <v>1</v>
      </c>
      <c r="C89" s="1">
        <v>0</v>
      </c>
      <c r="D89" s="1">
        <v>0</v>
      </c>
      <c r="E89" s="1">
        <v>0</v>
      </c>
      <c r="F89" s="1">
        <v>0</v>
      </c>
      <c r="G89" s="1">
        <v>1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 t="s">
        <v>93</v>
      </c>
      <c r="B90" s="1">
        <v>30</v>
      </c>
      <c r="C90" s="1">
        <v>0</v>
      </c>
      <c r="D90" s="1">
        <v>0</v>
      </c>
      <c r="E90" s="1">
        <v>-4</v>
      </c>
      <c r="F90" s="1">
        <v>0</v>
      </c>
      <c r="G90" s="1">
        <v>26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 t="s">
        <v>94</v>
      </c>
      <c r="B91" s="1">
        <v>1</v>
      </c>
      <c r="C91" s="1">
        <v>0</v>
      </c>
      <c r="D91" s="1">
        <v>0</v>
      </c>
      <c r="E91" s="1">
        <v>0</v>
      </c>
      <c r="F91" s="1">
        <v>0</v>
      </c>
      <c r="G91" s="1">
        <v>1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 t="s">
        <v>95</v>
      </c>
      <c r="B92" s="1">
        <v>2</v>
      </c>
      <c r="C92" s="1">
        <v>0</v>
      </c>
      <c r="D92" s="1">
        <v>0</v>
      </c>
      <c r="E92" s="1">
        <v>0</v>
      </c>
      <c r="F92" s="1">
        <v>0</v>
      </c>
      <c r="G92" s="1">
        <v>2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 t="s">
        <v>96</v>
      </c>
      <c r="B93" s="1">
        <v>2</v>
      </c>
      <c r="C93" s="1">
        <v>0</v>
      </c>
      <c r="D93" s="1">
        <v>0</v>
      </c>
      <c r="E93" s="1">
        <v>0</v>
      </c>
      <c r="F93" s="1">
        <v>0</v>
      </c>
      <c r="G93" s="1">
        <v>2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 t="s">
        <v>97</v>
      </c>
      <c r="B94" s="1">
        <v>34</v>
      </c>
      <c r="C94" s="1">
        <v>0</v>
      </c>
      <c r="D94" s="1">
        <v>0</v>
      </c>
      <c r="E94" s="1">
        <v>0</v>
      </c>
      <c r="F94" s="1">
        <v>0</v>
      </c>
      <c r="G94" s="1">
        <v>34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 t="s">
        <v>98</v>
      </c>
      <c r="B95" s="1">
        <v>1</v>
      </c>
      <c r="C95" s="1">
        <v>0</v>
      </c>
      <c r="D95" s="1">
        <v>0</v>
      </c>
      <c r="E95" s="1">
        <v>0</v>
      </c>
      <c r="F95" s="1">
        <v>0</v>
      </c>
      <c r="G95" s="1">
        <v>1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 t="s">
        <v>99</v>
      </c>
      <c r="B96" s="1">
        <v>3</v>
      </c>
      <c r="C96" s="1">
        <v>0</v>
      </c>
      <c r="D96" s="1">
        <v>0</v>
      </c>
      <c r="E96" s="1">
        <v>0</v>
      </c>
      <c r="F96" s="1">
        <v>0</v>
      </c>
      <c r="G96" s="1">
        <v>3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 t="s">
        <v>100</v>
      </c>
      <c r="B97" s="1">
        <v>6</v>
      </c>
      <c r="C97" s="1">
        <v>0</v>
      </c>
      <c r="D97" s="1">
        <v>0</v>
      </c>
      <c r="E97" s="1">
        <v>0</v>
      </c>
      <c r="F97" s="1">
        <v>0</v>
      </c>
      <c r="G97" s="1">
        <v>6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 t="s">
        <v>101</v>
      </c>
      <c r="B98" s="1">
        <v>30</v>
      </c>
      <c r="C98" s="1">
        <v>0</v>
      </c>
      <c r="D98" s="1">
        <v>0</v>
      </c>
      <c r="E98" s="1">
        <v>0</v>
      </c>
      <c r="F98" s="1">
        <v>0</v>
      </c>
      <c r="G98" s="1">
        <v>30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 t="s">
        <v>102</v>
      </c>
      <c r="B99" s="1">
        <v>3</v>
      </c>
      <c r="C99" s="1">
        <v>0</v>
      </c>
      <c r="D99" s="1">
        <v>0</v>
      </c>
      <c r="E99" s="1">
        <v>0</v>
      </c>
      <c r="F99" s="1">
        <v>0</v>
      </c>
      <c r="G99" s="1">
        <v>3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 t="s">
        <v>103</v>
      </c>
      <c r="B100" s="1">
        <v>3</v>
      </c>
      <c r="C100" s="1">
        <v>0</v>
      </c>
      <c r="D100" s="1">
        <v>0</v>
      </c>
      <c r="E100" s="1">
        <v>0</v>
      </c>
      <c r="F100" s="1">
        <v>0</v>
      </c>
      <c r="G100" s="1">
        <v>3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 t="s">
        <v>104</v>
      </c>
      <c r="B101" s="1">
        <v>240</v>
      </c>
      <c r="C101" s="1">
        <v>0</v>
      </c>
      <c r="D101" s="1">
        <v>0</v>
      </c>
      <c r="E101" s="1">
        <v>0</v>
      </c>
      <c r="F101" s="1">
        <v>0</v>
      </c>
      <c r="G101" s="1">
        <v>240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 t="s">
        <v>105</v>
      </c>
      <c r="B102" s="1">
        <v>1</v>
      </c>
      <c r="C102" s="1">
        <v>0</v>
      </c>
      <c r="D102" s="1">
        <v>0</v>
      </c>
      <c r="E102" s="1">
        <v>0</v>
      </c>
      <c r="F102" s="1">
        <v>0</v>
      </c>
      <c r="G102" s="1">
        <v>1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 t="s">
        <v>106</v>
      </c>
      <c r="B103" s="1">
        <v>7</v>
      </c>
      <c r="C103" s="1">
        <v>0</v>
      </c>
      <c r="D103" s="1">
        <v>0</v>
      </c>
      <c r="E103" s="1">
        <v>0</v>
      </c>
      <c r="F103" s="1">
        <v>0</v>
      </c>
      <c r="G103" s="1">
        <v>7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 t="s">
        <v>107</v>
      </c>
      <c r="B104" s="1">
        <v>18</v>
      </c>
      <c r="C104" s="1">
        <v>0</v>
      </c>
      <c r="D104" s="1">
        <v>0</v>
      </c>
      <c r="E104" s="1">
        <v>0</v>
      </c>
      <c r="F104" s="1">
        <v>0</v>
      </c>
      <c r="G104" s="1">
        <v>18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 t="s">
        <v>108</v>
      </c>
      <c r="B105" s="1">
        <v>1</v>
      </c>
      <c r="C105" s="1">
        <v>0</v>
      </c>
      <c r="D105" s="1">
        <v>0</v>
      </c>
      <c r="E105" s="1">
        <v>0</v>
      </c>
      <c r="F105" s="1">
        <v>0</v>
      </c>
      <c r="G105" s="1">
        <v>1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 t="s">
        <v>109</v>
      </c>
      <c r="B106" s="1">
        <v>6</v>
      </c>
      <c r="C106" s="1">
        <v>0</v>
      </c>
      <c r="D106" s="1">
        <v>0</v>
      </c>
      <c r="E106" s="1">
        <v>-1</v>
      </c>
      <c r="F106" s="1">
        <v>0</v>
      </c>
      <c r="G106" s="1">
        <v>5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 t="s">
        <v>110</v>
      </c>
      <c r="B107" s="1">
        <v>6</v>
      </c>
      <c r="C107" s="1">
        <v>0</v>
      </c>
      <c r="D107" s="1">
        <v>0</v>
      </c>
      <c r="E107" s="1">
        <v>0</v>
      </c>
      <c r="F107" s="1">
        <v>0</v>
      </c>
      <c r="G107" s="1">
        <v>6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 t="s">
        <v>111</v>
      </c>
      <c r="B108" s="1">
        <v>38</v>
      </c>
      <c r="C108" s="1">
        <v>0</v>
      </c>
      <c r="D108" s="1">
        <v>0</v>
      </c>
      <c r="E108" s="1">
        <v>-1</v>
      </c>
      <c r="F108" s="1">
        <v>0</v>
      </c>
      <c r="G108" s="1">
        <v>37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 t="s">
        <v>112</v>
      </c>
      <c r="B109" s="1">
        <v>10</v>
      </c>
      <c r="C109" s="1">
        <v>0</v>
      </c>
      <c r="D109" s="1">
        <v>0</v>
      </c>
      <c r="E109" s="1">
        <v>-4</v>
      </c>
      <c r="F109" s="1">
        <v>0</v>
      </c>
      <c r="G109" s="1">
        <v>6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 t="s">
        <v>113</v>
      </c>
      <c r="B110" s="1">
        <v>25</v>
      </c>
      <c r="C110" s="1">
        <v>0</v>
      </c>
      <c r="D110" s="1">
        <v>0</v>
      </c>
      <c r="E110" s="1">
        <v>-10</v>
      </c>
      <c r="F110" s="1">
        <v>0</v>
      </c>
      <c r="G110" s="1">
        <v>15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 t="s">
        <v>114</v>
      </c>
      <c r="B111" s="1">
        <v>6</v>
      </c>
      <c r="C111" s="1">
        <v>0</v>
      </c>
      <c r="D111" s="1">
        <v>0</v>
      </c>
      <c r="E111" s="1">
        <v>-6</v>
      </c>
      <c r="F111" s="1">
        <v>0</v>
      </c>
      <c r="G111" s="1">
        <v>0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 t="s">
        <v>115</v>
      </c>
      <c r="B112" s="1">
        <v>168</v>
      </c>
      <c r="C112" s="1">
        <v>0</v>
      </c>
      <c r="D112" s="1">
        <v>0</v>
      </c>
      <c r="E112" s="1">
        <v>-60</v>
      </c>
      <c r="F112" s="1">
        <v>0</v>
      </c>
      <c r="G112" s="1">
        <v>108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 t="s">
        <v>116</v>
      </c>
      <c r="B113" s="1">
        <v>1</v>
      </c>
      <c r="C113" s="1">
        <v>0</v>
      </c>
      <c r="D113" s="1">
        <v>0</v>
      </c>
      <c r="E113" s="1">
        <v>0</v>
      </c>
      <c r="F113" s="1">
        <v>0</v>
      </c>
      <c r="G113" s="1">
        <v>1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 t="s">
        <v>117</v>
      </c>
      <c r="B114" s="1">
        <v>10</v>
      </c>
      <c r="C114" s="1">
        <v>0</v>
      </c>
      <c r="D114" s="1">
        <v>0</v>
      </c>
      <c r="E114" s="1">
        <v>0</v>
      </c>
      <c r="F114" s="1">
        <v>0</v>
      </c>
      <c r="G114" s="1">
        <v>10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 t="s">
        <v>118</v>
      </c>
      <c r="B115" s="1">
        <v>1</v>
      </c>
      <c r="C115" s="1">
        <v>0</v>
      </c>
      <c r="D115" s="1">
        <v>0</v>
      </c>
      <c r="E115" s="1">
        <v>0</v>
      </c>
      <c r="F115" s="1">
        <v>0</v>
      </c>
      <c r="G115" s="1">
        <v>1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 t="s">
        <v>119</v>
      </c>
      <c r="B116" s="1">
        <v>7</v>
      </c>
      <c r="C116" s="1">
        <v>0</v>
      </c>
      <c r="D116" s="1">
        <v>0</v>
      </c>
      <c r="E116" s="1">
        <v>0</v>
      </c>
      <c r="F116" s="1">
        <v>0</v>
      </c>
      <c r="G116" s="1">
        <v>7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 t="s">
        <v>120</v>
      </c>
      <c r="B117" s="1">
        <v>1</v>
      </c>
      <c r="C117" s="1">
        <v>0</v>
      </c>
      <c r="D117" s="1">
        <v>0</v>
      </c>
      <c r="E117" s="1">
        <v>0</v>
      </c>
      <c r="F117" s="1">
        <v>0</v>
      </c>
      <c r="G117" s="1">
        <v>1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 t="s">
        <v>121</v>
      </c>
      <c r="B118" s="1">
        <v>19</v>
      </c>
      <c r="C118" s="1">
        <v>0</v>
      </c>
      <c r="D118" s="1">
        <v>0</v>
      </c>
      <c r="E118" s="1">
        <v>0</v>
      </c>
      <c r="F118" s="1">
        <v>0</v>
      </c>
      <c r="G118" s="1">
        <v>19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 t="s">
        <v>122</v>
      </c>
      <c r="B119" s="1">
        <v>21</v>
      </c>
      <c r="C119" s="1">
        <v>0</v>
      </c>
      <c r="D119" s="1">
        <v>0</v>
      </c>
      <c r="E119" s="1">
        <v>0</v>
      </c>
      <c r="F119" s="1">
        <v>0</v>
      </c>
      <c r="G119" s="1">
        <v>21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 t="s">
        <v>123</v>
      </c>
      <c r="B120" s="1">
        <v>91</v>
      </c>
      <c r="C120" s="1">
        <v>0</v>
      </c>
      <c r="D120" s="1">
        <v>0</v>
      </c>
      <c r="E120" s="1">
        <v>-19</v>
      </c>
      <c r="F120" s="1">
        <v>0</v>
      </c>
      <c r="G120" s="1">
        <v>72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 t="s">
        <v>124</v>
      </c>
      <c r="B121" s="1">
        <v>103</v>
      </c>
      <c r="C121" s="1">
        <v>0</v>
      </c>
      <c r="D121" s="1">
        <v>0</v>
      </c>
      <c r="E121" s="1">
        <v>-7</v>
      </c>
      <c r="F121" s="1">
        <v>0</v>
      </c>
      <c r="G121" s="1">
        <v>96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 t="s">
        <v>125</v>
      </c>
      <c r="B122" s="1">
        <v>42</v>
      </c>
      <c r="C122" s="1">
        <v>200</v>
      </c>
      <c r="D122" s="1">
        <v>0</v>
      </c>
      <c r="E122" s="1">
        <v>-49</v>
      </c>
      <c r="F122" s="1">
        <v>0</v>
      </c>
      <c r="G122" s="1">
        <v>193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 t="s">
        <v>126</v>
      </c>
      <c r="B123" s="1">
        <v>394</v>
      </c>
      <c r="C123" s="1">
        <v>0</v>
      </c>
      <c r="D123" s="1">
        <v>0</v>
      </c>
      <c r="E123" s="1">
        <v>-10</v>
      </c>
      <c r="F123" s="1">
        <v>0</v>
      </c>
      <c r="G123" s="1">
        <v>384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 t="s">
        <v>127</v>
      </c>
      <c r="B124" s="1">
        <v>-38</v>
      </c>
      <c r="C124" s="1">
        <v>0</v>
      </c>
      <c r="D124" s="1">
        <v>0</v>
      </c>
      <c r="E124" s="1">
        <v>-78</v>
      </c>
      <c r="F124" s="1">
        <v>0</v>
      </c>
      <c r="G124" s="1">
        <v>-116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 t="s">
        <v>128</v>
      </c>
      <c r="B125" s="1">
        <v>8</v>
      </c>
      <c r="C125" s="1">
        <v>1</v>
      </c>
      <c r="D125" s="1">
        <v>0</v>
      </c>
      <c r="E125" s="1">
        <v>-6</v>
      </c>
      <c r="F125" s="1">
        <v>0</v>
      </c>
      <c r="G125" s="1">
        <v>3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 t="s">
        <v>129</v>
      </c>
      <c r="B126" s="1">
        <v>415.5</v>
      </c>
      <c r="C126" s="1">
        <v>0</v>
      </c>
      <c r="D126" s="1">
        <v>0</v>
      </c>
      <c r="E126" s="1">
        <v>-28</v>
      </c>
      <c r="F126" s="1">
        <v>0</v>
      </c>
      <c r="G126" s="1">
        <v>387.5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 t="s">
        <v>130</v>
      </c>
      <c r="B127" s="1">
        <v>999.75</v>
      </c>
      <c r="C127" s="1">
        <v>0</v>
      </c>
      <c r="D127" s="1">
        <v>0</v>
      </c>
      <c r="E127" s="1">
        <v>-132.5</v>
      </c>
      <c r="F127" s="1">
        <v>0</v>
      </c>
      <c r="G127" s="1">
        <v>867.25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 t="s">
        <v>131</v>
      </c>
      <c r="B128" s="1">
        <v>62</v>
      </c>
      <c r="C128" s="1">
        <v>0</v>
      </c>
      <c r="D128" s="1">
        <v>0</v>
      </c>
      <c r="E128" s="1">
        <v>-11</v>
      </c>
      <c r="F128" s="1">
        <v>0</v>
      </c>
      <c r="G128" s="1">
        <v>51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 t="s">
        <v>132</v>
      </c>
      <c r="B129" s="1">
        <v>31</v>
      </c>
      <c r="C129" s="1">
        <v>0</v>
      </c>
      <c r="D129" s="1">
        <v>0</v>
      </c>
      <c r="E129" s="1">
        <v>-5</v>
      </c>
      <c r="F129" s="1">
        <v>0</v>
      </c>
      <c r="G129" s="1">
        <v>26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 t="s">
        <v>133</v>
      </c>
      <c r="B130" s="1">
        <v>53</v>
      </c>
      <c r="C130" s="1">
        <v>0</v>
      </c>
      <c r="D130" s="1">
        <v>0</v>
      </c>
      <c r="E130" s="1">
        <v>-4</v>
      </c>
      <c r="F130" s="1">
        <v>0</v>
      </c>
      <c r="G130" s="1">
        <v>49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 t="s">
        <v>134</v>
      </c>
      <c r="B131" s="1">
        <v>8</v>
      </c>
      <c r="C131" s="1">
        <v>0</v>
      </c>
      <c r="D131" s="1">
        <v>0</v>
      </c>
      <c r="E131" s="1">
        <v>0</v>
      </c>
      <c r="F131" s="1">
        <v>0</v>
      </c>
      <c r="G131" s="1">
        <v>8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 t="s">
        <v>135</v>
      </c>
      <c r="B132" s="1">
        <v>11</v>
      </c>
      <c r="C132" s="1">
        <v>0</v>
      </c>
      <c r="D132" s="1">
        <v>0</v>
      </c>
      <c r="E132" s="1">
        <v>0</v>
      </c>
      <c r="F132" s="1">
        <v>0</v>
      </c>
      <c r="G132" s="1">
        <v>11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 t="s">
        <v>136</v>
      </c>
      <c r="B133" s="1">
        <v>9</v>
      </c>
      <c r="C133" s="1">
        <v>0</v>
      </c>
      <c r="D133" s="1">
        <v>0</v>
      </c>
      <c r="E133" s="1">
        <v>-2</v>
      </c>
      <c r="F133" s="1">
        <v>0</v>
      </c>
      <c r="G133" s="1">
        <v>7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 t="s">
        <v>137</v>
      </c>
      <c r="B134" s="1">
        <v>392</v>
      </c>
      <c r="C134" s="1">
        <v>150</v>
      </c>
      <c r="D134" s="1">
        <v>0</v>
      </c>
      <c r="E134" s="1">
        <v>-45</v>
      </c>
      <c r="F134" s="1">
        <v>0</v>
      </c>
      <c r="G134" s="1">
        <v>497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 t="s">
        <v>138</v>
      </c>
      <c r="B135" s="1">
        <v>1</v>
      </c>
      <c r="C135" s="1">
        <v>0</v>
      </c>
      <c r="D135" s="1">
        <v>0</v>
      </c>
      <c r="E135" s="1">
        <v>0</v>
      </c>
      <c r="F135" s="1">
        <v>0</v>
      </c>
      <c r="G135" s="1">
        <v>1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 t="s">
        <v>139</v>
      </c>
      <c r="B136" s="1">
        <v>1</v>
      </c>
      <c r="C136" s="1">
        <v>0</v>
      </c>
      <c r="D136" s="1">
        <v>0</v>
      </c>
      <c r="E136" s="1">
        <v>0</v>
      </c>
      <c r="F136" s="1">
        <v>0</v>
      </c>
      <c r="G136" s="1">
        <v>1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 t="s">
        <v>140</v>
      </c>
      <c r="B137" s="1">
        <v>254</v>
      </c>
      <c r="C137" s="1">
        <v>0</v>
      </c>
      <c r="D137" s="1">
        <v>0</v>
      </c>
      <c r="E137" s="1">
        <v>-78</v>
      </c>
      <c r="F137" s="1">
        <v>0</v>
      </c>
      <c r="G137" s="1">
        <v>176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 t="s">
        <v>141</v>
      </c>
      <c r="B138" s="1">
        <v>2</v>
      </c>
      <c r="C138" s="1">
        <v>0</v>
      </c>
      <c r="D138" s="1">
        <v>0</v>
      </c>
      <c r="E138" s="1">
        <v>0</v>
      </c>
      <c r="F138" s="1">
        <v>0</v>
      </c>
      <c r="G138" s="1">
        <v>2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 t="s">
        <v>142</v>
      </c>
      <c r="B139" s="1">
        <v>1</v>
      </c>
      <c r="C139" s="1">
        <v>0</v>
      </c>
      <c r="D139" s="1">
        <v>0</v>
      </c>
      <c r="E139" s="1">
        <v>0</v>
      </c>
      <c r="F139" s="1">
        <v>0</v>
      </c>
      <c r="G139" s="1">
        <v>1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 t="s">
        <v>144</v>
      </c>
      <c r="B140" s="1">
        <v>1</v>
      </c>
      <c r="C140" s="1">
        <v>0</v>
      </c>
      <c r="D140" s="1">
        <v>0</v>
      </c>
      <c r="E140" s="1">
        <v>0</v>
      </c>
      <c r="F140" s="1">
        <v>0</v>
      </c>
      <c r="G140" s="1">
        <v>1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 t="s">
        <v>145</v>
      </c>
      <c r="B141" s="1">
        <v>-1</v>
      </c>
      <c r="C141" s="1">
        <v>0</v>
      </c>
      <c r="D141" s="1">
        <v>0</v>
      </c>
      <c r="E141" s="1">
        <v>0</v>
      </c>
      <c r="F141" s="1">
        <v>0</v>
      </c>
      <c r="G141" s="1">
        <v>-1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 t="s">
        <v>146</v>
      </c>
      <c r="B142" s="1">
        <v>9</v>
      </c>
      <c r="C142" s="1">
        <v>0</v>
      </c>
      <c r="D142" s="1">
        <v>0</v>
      </c>
      <c r="E142" s="1">
        <v>-3</v>
      </c>
      <c r="F142" s="1">
        <v>0</v>
      </c>
      <c r="G142" s="1">
        <v>6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 t="s">
        <v>147</v>
      </c>
      <c r="B143" s="1">
        <v>1</v>
      </c>
      <c r="C143" s="1">
        <v>0</v>
      </c>
      <c r="D143" s="1">
        <v>0</v>
      </c>
      <c r="E143" s="1">
        <v>0</v>
      </c>
      <c r="F143" s="1">
        <v>0</v>
      </c>
      <c r="G143" s="1">
        <v>1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 t="s">
        <v>148</v>
      </c>
      <c r="B144" s="1">
        <v>25</v>
      </c>
      <c r="C144" s="1">
        <v>0</v>
      </c>
      <c r="D144" s="1">
        <v>0</v>
      </c>
      <c r="E144" s="1">
        <v>0</v>
      </c>
      <c r="F144" s="1">
        <v>0</v>
      </c>
      <c r="G144" s="1">
        <v>25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 t="s">
        <v>149</v>
      </c>
      <c r="B145" s="1">
        <v>1</v>
      </c>
      <c r="C145" s="1">
        <v>0</v>
      </c>
      <c r="D145" s="1">
        <v>0</v>
      </c>
      <c r="E145" s="1">
        <v>0</v>
      </c>
      <c r="F145" s="1">
        <v>0</v>
      </c>
      <c r="G145" s="1">
        <v>1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 t="s">
        <v>150</v>
      </c>
      <c r="B146" s="1">
        <v>4</v>
      </c>
      <c r="C146" s="1">
        <v>0</v>
      </c>
      <c r="D146" s="1">
        <v>0</v>
      </c>
      <c r="E146" s="1">
        <v>0</v>
      </c>
      <c r="F146" s="1">
        <v>0</v>
      </c>
      <c r="G146" s="1">
        <v>4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 t="s">
        <v>151</v>
      </c>
      <c r="B147" s="1">
        <v>16</v>
      </c>
      <c r="C147" s="1">
        <v>0</v>
      </c>
      <c r="D147" s="1">
        <v>0</v>
      </c>
      <c r="E147" s="1">
        <v>0</v>
      </c>
      <c r="F147" s="1">
        <v>0</v>
      </c>
      <c r="G147" s="1">
        <v>16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 t="s">
        <v>152</v>
      </c>
      <c r="B148" s="1">
        <v>55</v>
      </c>
      <c r="C148" s="1">
        <v>0</v>
      </c>
      <c r="D148" s="1">
        <v>0</v>
      </c>
      <c r="E148" s="1">
        <v>-18</v>
      </c>
      <c r="F148" s="1">
        <v>0</v>
      </c>
      <c r="G148" s="1">
        <v>37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 t="s">
        <v>153</v>
      </c>
      <c r="B149" s="1">
        <v>4</v>
      </c>
      <c r="C149" s="1">
        <v>0</v>
      </c>
      <c r="D149" s="1">
        <v>0</v>
      </c>
      <c r="E149" s="1">
        <v>0</v>
      </c>
      <c r="F149" s="1">
        <v>0</v>
      </c>
      <c r="G149" s="1">
        <v>4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 t="s">
        <v>154</v>
      </c>
      <c r="B150" s="1">
        <v>14</v>
      </c>
      <c r="C150" s="1">
        <v>0</v>
      </c>
      <c r="D150" s="1">
        <v>0</v>
      </c>
      <c r="E150" s="1">
        <v>-23</v>
      </c>
      <c r="F150" s="1">
        <v>4</v>
      </c>
      <c r="G150" s="1">
        <v>-5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 t="s">
        <v>155</v>
      </c>
      <c r="B151" s="1">
        <v>1</v>
      </c>
      <c r="C151" s="1">
        <v>0</v>
      </c>
      <c r="D151" s="1">
        <v>0</v>
      </c>
      <c r="E151" s="1">
        <v>0</v>
      </c>
      <c r="F151" s="1">
        <v>0</v>
      </c>
      <c r="G151" s="1">
        <v>1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 t="s">
        <v>156</v>
      </c>
      <c r="B152" s="1">
        <v>2</v>
      </c>
      <c r="C152" s="1">
        <v>0</v>
      </c>
      <c r="D152" s="1">
        <v>0</v>
      </c>
      <c r="E152" s="1">
        <v>0</v>
      </c>
      <c r="F152" s="1">
        <v>0</v>
      </c>
      <c r="G152" s="1">
        <v>2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 t="s">
        <v>157</v>
      </c>
      <c r="B153" s="1">
        <v>2</v>
      </c>
      <c r="C153" s="1">
        <v>0</v>
      </c>
      <c r="D153" s="1">
        <v>0</v>
      </c>
      <c r="E153" s="1">
        <v>0</v>
      </c>
      <c r="F153" s="1">
        <v>0</v>
      </c>
      <c r="G153" s="1">
        <v>2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 t="s">
        <v>158</v>
      </c>
      <c r="B154" s="1">
        <v>9</v>
      </c>
      <c r="C154" s="1">
        <v>0</v>
      </c>
      <c r="D154" s="1">
        <v>0</v>
      </c>
      <c r="E154" s="1">
        <v>-1</v>
      </c>
      <c r="F154" s="1">
        <v>0</v>
      </c>
      <c r="G154" s="1">
        <v>8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 t="s">
        <v>159</v>
      </c>
      <c r="B155" s="1">
        <v>14</v>
      </c>
      <c r="C155" s="1">
        <v>0</v>
      </c>
      <c r="D155" s="1">
        <v>0</v>
      </c>
      <c r="E155" s="1">
        <v>0</v>
      </c>
      <c r="F155" s="1">
        <v>0</v>
      </c>
      <c r="G155" s="1">
        <v>14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 t="s">
        <v>160</v>
      </c>
      <c r="B156" s="1">
        <v>-225</v>
      </c>
      <c r="C156" s="1">
        <v>0</v>
      </c>
      <c r="D156" s="1">
        <v>0</v>
      </c>
      <c r="E156" s="1">
        <v>0</v>
      </c>
      <c r="F156" s="1">
        <v>0</v>
      </c>
      <c r="G156" s="1">
        <v>-225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 t="s">
        <v>161</v>
      </c>
      <c r="B157" s="1">
        <v>1</v>
      </c>
      <c r="C157" s="1">
        <v>0</v>
      </c>
      <c r="D157" s="1">
        <v>0</v>
      </c>
      <c r="E157" s="1">
        <v>0</v>
      </c>
      <c r="F157" s="1">
        <v>0</v>
      </c>
      <c r="G157" s="1">
        <v>1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 t="s">
        <v>162</v>
      </c>
      <c r="B158" s="1">
        <v>13</v>
      </c>
      <c r="C158" s="1">
        <v>0</v>
      </c>
      <c r="D158" s="1">
        <v>0</v>
      </c>
      <c r="E158" s="1">
        <v>0</v>
      </c>
      <c r="F158" s="1">
        <v>0</v>
      </c>
      <c r="G158" s="1">
        <v>13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 t="s">
        <v>163</v>
      </c>
      <c r="B159" s="1">
        <v>44</v>
      </c>
      <c r="C159" s="1">
        <v>0</v>
      </c>
      <c r="D159" s="1">
        <v>0</v>
      </c>
      <c r="E159" s="1">
        <v>0</v>
      </c>
      <c r="F159" s="1">
        <v>0</v>
      </c>
      <c r="G159" s="1">
        <v>44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 t="s">
        <v>164</v>
      </c>
      <c r="B160" s="1">
        <v>58</v>
      </c>
      <c r="C160" s="1">
        <v>0</v>
      </c>
      <c r="D160" s="1">
        <v>0</v>
      </c>
      <c r="E160" s="1">
        <v>-2</v>
      </c>
      <c r="F160" s="1">
        <v>0</v>
      </c>
      <c r="G160" s="1">
        <v>56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 t="s">
        <v>165</v>
      </c>
      <c r="B161" s="1">
        <v>92.75</v>
      </c>
      <c r="C161" s="1">
        <v>0</v>
      </c>
      <c r="D161" s="1">
        <v>0</v>
      </c>
      <c r="E161" s="1">
        <v>0</v>
      </c>
      <c r="F161" s="1">
        <v>0</v>
      </c>
      <c r="G161" s="1">
        <v>92.75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 t="s">
        <v>166</v>
      </c>
      <c r="B162" s="1">
        <v>14.75</v>
      </c>
      <c r="C162" s="1">
        <v>0</v>
      </c>
      <c r="D162" s="1">
        <v>0</v>
      </c>
      <c r="E162" s="1">
        <v>0</v>
      </c>
      <c r="F162" s="1">
        <v>0</v>
      </c>
      <c r="G162" s="1">
        <v>14.75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 t="s">
        <v>167</v>
      </c>
      <c r="B163" s="1">
        <v>16</v>
      </c>
      <c r="C163" s="1">
        <v>0</v>
      </c>
      <c r="D163" s="1">
        <v>0</v>
      </c>
      <c r="E163" s="1">
        <v>0</v>
      </c>
      <c r="F163" s="1">
        <v>0</v>
      </c>
      <c r="G163" s="1">
        <v>16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 t="s">
        <v>168</v>
      </c>
      <c r="B164" s="1">
        <v>24</v>
      </c>
      <c r="C164" s="1">
        <v>0</v>
      </c>
      <c r="D164" s="1">
        <v>0</v>
      </c>
      <c r="E164" s="1">
        <v>0</v>
      </c>
      <c r="F164" s="1">
        <v>0</v>
      </c>
      <c r="G164" s="1">
        <v>24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 t="s">
        <v>169</v>
      </c>
      <c r="B165" s="1">
        <v>34.5</v>
      </c>
      <c r="C165" s="1">
        <v>0</v>
      </c>
      <c r="D165" s="1">
        <v>0</v>
      </c>
      <c r="E165" s="1">
        <v>0</v>
      </c>
      <c r="F165" s="1">
        <v>0</v>
      </c>
      <c r="G165" s="1">
        <v>34.5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 t="s">
        <v>170</v>
      </c>
      <c r="B166" s="1">
        <v>1</v>
      </c>
      <c r="C166" s="1">
        <v>0</v>
      </c>
      <c r="D166" s="1">
        <v>0</v>
      </c>
      <c r="E166" s="1">
        <v>0</v>
      </c>
      <c r="F166" s="1">
        <v>0</v>
      </c>
      <c r="G166" s="1">
        <v>1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 t="s">
        <v>171</v>
      </c>
      <c r="B167" s="1">
        <v>1</v>
      </c>
      <c r="C167" s="1">
        <v>0</v>
      </c>
      <c r="D167" s="1">
        <v>0</v>
      </c>
      <c r="E167" s="1">
        <v>0</v>
      </c>
      <c r="F167" s="1">
        <v>0</v>
      </c>
      <c r="G167" s="1">
        <v>1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 t="s">
        <v>172</v>
      </c>
      <c r="B168" s="1">
        <v>0</v>
      </c>
      <c r="C168" s="1">
        <v>4</v>
      </c>
      <c r="D168" s="1">
        <v>0</v>
      </c>
      <c r="E168" s="1">
        <v>-4</v>
      </c>
      <c r="F168" s="1">
        <v>0</v>
      </c>
      <c r="G168" s="1">
        <v>0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 t="s">
        <v>173</v>
      </c>
      <c r="B169" s="1">
        <v>6</v>
      </c>
      <c r="C169" s="1">
        <v>0</v>
      </c>
      <c r="D169" s="1">
        <v>0</v>
      </c>
      <c r="E169" s="1">
        <v>0</v>
      </c>
      <c r="F169" s="1">
        <v>0</v>
      </c>
      <c r="G169" s="1">
        <v>6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 t="s">
        <v>174</v>
      </c>
      <c r="B170" s="1">
        <v>286</v>
      </c>
      <c r="C170" s="1">
        <v>0</v>
      </c>
      <c r="D170" s="1">
        <v>0</v>
      </c>
      <c r="E170" s="1">
        <v>-16</v>
      </c>
      <c r="F170" s="1">
        <v>0</v>
      </c>
      <c r="G170" s="1">
        <v>270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 t="s">
        <v>175</v>
      </c>
      <c r="B171" s="1">
        <v>7</v>
      </c>
      <c r="C171" s="1">
        <v>0</v>
      </c>
      <c r="D171" s="1">
        <v>0</v>
      </c>
      <c r="E171" s="1">
        <v>0</v>
      </c>
      <c r="F171" s="1">
        <v>0</v>
      </c>
      <c r="G171" s="1">
        <v>7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 t="s">
        <v>176</v>
      </c>
      <c r="B172" s="1">
        <v>5</v>
      </c>
      <c r="C172" s="1">
        <v>0</v>
      </c>
      <c r="D172" s="1">
        <v>0</v>
      </c>
      <c r="E172" s="1">
        <v>-6</v>
      </c>
      <c r="F172" s="1">
        <v>1</v>
      </c>
      <c r="G172" s="1">
        <v>0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 t="s">
        <v>177</v>
      </c>
      <c r="B173" s="1">
        <v>-1</v>
      </c>
      <c r="C173" s="1">
        <v>75</v>
      </c>
      <c r="D173" s="1">
        <v>0</v>
      </c>
      <c r="E173" s="1">
        <v>-48</v>
      </c>
      <c r="F173" s="1">
        <v>0</v>
      </c>
      <c r="G173" s="1">
        <v>26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 t="s">
        <v>178</v>
      </c>
      <c r="B174" s="1">
        <v>2</v>
      </c>
      <c r="C174" s="1">
        <v>0</v>
      </c>
      <c r="D174" s="1">
        <v>0</v>
      </c>
      <c r="E174" s="1">
        <v>0</v>
      </c>
      <c r="F174" s="1">
        <v>0</v>
      </c>
      <c r="G174" s="1">
        <v>2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 t="s">
        <v>517</v>
      </c>
      <c r="B175" s="1">
        <v>47</v>
      </c>
      <c r="C175" s="1">
        <v>0</v>
      </c>
      <c r="D175" s="1">
        <v>-1</v>
      </c>
      <c r="E175" s="1">
        <v>-28</v>
      </c>
      <c r="F175" s="1">
        <v>0</v>
      </c>
      <c r="G175" s="1">
        <v>18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 t="s">
        <v>179</v>
      </c>
      <c r="B176" s="1">
        <v>8</v>
      </c>
      <c r="C176" s="1">
        <v>0</v>
      </c>
      <c r="D176" s="1">
        <v>0</v>
      </c>
      <c r="E176" s="1">
        <v>0</v>
      </c>
      <c r="F176" s="1">
        <v>0</v>
      </c>
      <c r="G176" s="1">
        <v>8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 t="s">
        <v>180</v>
      </c>
      <c r="B177" s="1">
        <v>26</v>
      </c>
      <c r="C177" s="1">
        <v>0</v>
      </c>
      <c r="D177" s="1">
        <v>0</v>
      </c>
      <c r="E177" s="1">
        <v>-2</v>
      </c>
      <c r="F177" s="1">
        <v>0</v>
      </c>
      <c r="G177" s="1">
        <v>24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 t="s">
        <v>181</v>
      </c>
      <c r="B178" s="1">
        <v>19</v>
      </c>
      <c r="C178" s="1">
        <v>40</v>
      </c>
      <c r="D178" s="1">
        <v>0</v>
      </c>
      <c r="E178" s="1">
        <v>0</v>
      </c>
      <c r="F178" s="1">
        <v>0</v>
      </c>
      <c r="G178" s="1">
        <v>59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 t="s">
        <v>182</v>
      </c>
      <c r="B179" s="1">
        <v>88</v>
      </c>
      <c r="C179" s="1">
        <v>0</v>
      </c>
      <c r="D179" s="1">
        <v>0</v>
      </c>
      <c r="E179" s="1">
        <v>-38</v>
      </c>
      <c r="F179" s="1">
        <v>0</v>
      </c>
      <c r="G179" s="1">
        <v>50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 t="s">
        <v>183</v>
      </c>
      <c r="B180" s="1">
        <v>57</v>
      </c>
      <c r="C180" s="1">
        <v>0</v>
      </c>
      <c r="D180" s="1">
        <v>0</v>
      </c>
      <c r="E180" s="1">
        <v>-33</v>
      </c>
      <c r="F180" s="1">
        <v>0</v>
      </c>
      <c r="G180" s="1">
        <v>24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 t="s">
        <v>184</v>
      </c>
      <c r="B181" s="1">
        <v>30</v>
      </c>
      <c r="C181" s="1">
        <v>0</v>
      </c>
      <c r="D181" s="1">
        <v>0</v>
      </c>
      <c r="E181" s="1">
        <v>-5</v>
      </c>
      <c r="F181" s="1">
        <v>0</v>
      </c>
      <c r="G181" s="1">
        <v>25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 t="s">
        <v>185</v>
      </c>
      <c r="B182" s="1">
        <v>15</v>
      </c>
      <c r="C182" s="1">
        <v>0</v>
      </c>
      <c r="D182" s="1">
        <v>0</v>
      </c>
      <c r="E182" s="1">
        <v>0</v>
      </c>
      <c r="F182" s="1">
        <v>0</v>
      </c>
      <c r="G182" s="1">
        <v>15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 t="s">
        <v>186</v>
      </c>
      <c r="B183" s="1">
        <v>3</v>
      </c>
      <c r="C183" s="1">
        <v>100</v>
      </c>
      <c r="D183" s="1">
        <v>0</v>
      </c>
      <c r="E183" s="1">
        <v>-20</v>
      </c>
      <c r="F183" s="1">
        <v>0</v>
      </c>
      <c r="G183" s="1">
        <v>83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 t="s">
        <v>187</v>
      </c>
      <c r="B184" s="1">
        <v>203</v>
      </c>
      <c r="C184" s="1">
        <v>0</v>
      </c>
      <c r="D184" s="1">
        <v>0</v>
      </c>
      <c r="E184" s="1">
        <v>-56</v>
      </c>
      <c r="F184" s="1">
        <v>0</v>
      </c>
      <c r="G184" s="1">
        <v>147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 t="s">
        <v>188</v>
      </c>
      <c r="B185" s="1">
        <v>464</v>
      </c>
      <c r="C185" s="1">
        <v>50</v>
      </c>
      <c r="D185" s="1">
        <v>-1</v>
      </c>
      <c r="E185" s="1">
        <v>-28</v>
      </c>
      <c r="F185" s="1">
        <v>0</v>
      </c>
      <c r="G185" s="1">
        <v>485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 t="s">
        <v>189</v>
      </c>
      <c r="B186" s="1">
        <v>101</v>
      </c>
      <c r="C186" s="1">
        <v>0</v>
      </c>
      <c r="D186" s="1">
        <v>0</v>
      </c>
      <c r="E186" s="1">
        <v>0</v>
      </c>
      <c r="F186" s="1">
        <v>0</v>
      </c>
      <c r="G186" s="1">
        <v>101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 t="s">
        <v>190</v>
      </c>
      <c r="B187" s="1">
        <v>9</v>
      </c>
      <c r="C187" s="1">
        <v>0</v>
      </c>
      <c r="D187" s="1">
        <v>0</v>
      </c>
      <c r="E187" s="1">
        <v>0</v>
      </c>
      <c r="F187" s="1">
        <v>0</v>
      </c>
      <c r="G187" s="1">
        <v>9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 t="s">
        <v>191</v>
      </c>
      <c r="B188" s="1">
        <v>44</v>
      </c>
      <c r="C188" s="1">
        <v>0</v>
      </c>
      <c r="D188" s="1">
        <v>0</v>
      </c>
      <c r="E188" s="1">
        <v>-20</v>
      </c>
      <c r="F188" s="1">
        <v>0</v>
      </c>
      <c r="G188" s="1">
        <v>24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 t="s">
        <v>192</v>
      </c>
      <c r="B189" s="1">
        <v>102</v>
      </c>
      <c r="C189" s="1">
        <v>0</v>
      </c>
      <c r="D189" s="1">
        <v>0</v>
      </c>
      <c r="E189" s="1">
        <v>-8</v>
      </c>
      <c r="F189" s="1">
        <v>0</v>
      </c>
      <c r="G189" s="1">
        <v>94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 t="s">
        <v>193</v>
      </c>
      <c r="B190" s="1">
        <v>13</v>
      </c>
      <c r="C190" s="1">
        <v>0</v>
      </c>
      <c r="D190" s="1">
        <v>0</v>
      </c>
      <c r="E190" s="1">
        <v>0</v>
      </c>
      <c r="F190" s="1">
        <v>0</v>
      </c>
      <c r="G190" s="1">
        <v>13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 t="s">
        <v>194</v>
      </c>
      <c r="B191" s="1">
        <v>-10</v>
      </c>
      <c r="C191" s="1">
        <v>0</v>
      </c>
      <c r="D191" s="1">
        <v>0</v>
      </c>
      <c r="E191" s="1">
        <v>-3</v>
      </c>
      <c r="F191" s="1">
        <v>0</v>
      </c>
      <c r="G191" s="1">
        <v>-13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 t="s">
        <v>498</v>
      </c>
      <c r="B192" s="1">
        <v>20</v>
      </c>
      <c r="C192" s="1">
        <v>0</v>
      </c>
      <c r="D192" s="1">
        <v>0</v>
      </c>
      <c r="E192" s="1">
        <v>-6</v>
      </c>
      <c r="F192" s="1">
        <v>0</v>
      </c>
      <c r="G192" s="1">
        <v>14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 t="s">
        <v>195</v>
      </c>
      <c r="B193" s="1">
        <v>32</v>
      </c>
      <c r="C193" s="1">
        <v>50</v>
      </c>
      <c r="D193" s="1">
        <v>0</v>
      </c>
      <c r="E193" s="1">
        <v>-4</v>
      </c>
      <c r="F193" s="1">
        <v>0</v>
      </c>
      <c r="G193" s="1">
        <v>78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 t="s">
        <v>196</v>
      </c>
      <c r="B194" s="1">
        <v>-1</v>
      </c>
      <c r="C194" s="1">
        <v>0</v>
      </c>
      <c r="D194" s="1">
        <v>0</v>
      </c>
      <c r="E194" s="1">
        <v>0</v>
      </c>
      <c r="F194" s="1">
        <v>0</v>
      </c>
      <c r="G194" s="1">
        <v>-1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 t="s">
        <v>197</v>
      </c>
      <c r="B195" s="1">
        <v>221</v>
      </c>
      <c r="C195" s="1">
        <v>0</v>
      </c>
      <c r="D195" s="1">
        <v>0</v>
      </c>
      <c r="E195" s="1">
        <v>-177</v>
      </c>
      <c r="F195" s="1">
        <v>0</v>
      </c>
      <c r="G195" s="1">
        <v>44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 t="s">
        <v>198</v>
      </c>
      <c r="B196" s="1">
        <v>155</v>
      </c>
      <c r="C196" s="1">
        <v>0</v>
      </c>
      <c r="D196" s="1">
        <v>0</v>
      </c>
      <c r="E196" s="1">
        <v>-125</v>
      </c>
      <c r="F196" s="1">
        <v>0</v>
      </c>
      <c r="G196" s="1">
        <v>30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 t="s">
        <v>199</v>
      </c>
      <c r="B197" s="1">
        <v>80</v>
      </c>
      <c r="C197" s="1">
        <v>0</v>
      </c>
      <c r="D197" s="1">
        <v>0</v>
      </c>
      <c r="E197" s="1">
        <v>-13</v>
      </c>
      <c r="F197" s="1">
        <v>0</v>
      </c>
      <c r="G197" s="1">
        <v>67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 t="s">
        <v>200</v>
      </c>
      <c r="B198" s="1">
        <v>250</v>
      </c>
      <c r="C198" s="1">
        <v>0</v>
      </c>
      <c r="D198" s="1">
        <v>0</v>
      </c>
      <c r="E198" s="1">
        <v>-12</v>
      </c>
      <c r="F198" s="1">
        <v>0</v>
      </c>
      <c r="G198" s="1">
        <v>238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 t="s">
        <v>201</v>
      </c>
      <c r="B199" s="1">
        <v>2</v>
      </c>
      <c r="C199" s="1">
        <v>0</v>
      </c>
      <c r="D199" s="1">
        <v>0</v>
      </c>
      <c r="E199" s="1">
        <v>-1</v>
      </c>
      <c r="F199" s="1">
        <v>0</v>
      </c>
      <c r="G199" s="1">
        <v>1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 t="s">
        <v>202</v>
      </c>
      <c r="B200" s="1">
        <v>30</v>
      </c>
      <c r="C200" s="1">
        <v>40</v>
      </c>
      <c r="D200" s="1">
        <v>0</v>
      </c>
      <c r="E200" s="1">
        <v>-10</v>
      </c>
      <c r="F200" s="1">
        <v>0</v>
      </c>
      <c r="G200" s="1">
        <v>60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 t="s">
        <v>203</v>
      </c>
      <c r="B201" s="1">
        <v>169</v>
      </c>
      <c r="C201" s="1">
        <v>0</v>
      </c>
      <c r="D201" s="1">
        <v>0</v>
      </c>
      <c r="E201" s="1">
        <v>-71</v>
      </c>
      <c r="F201" s="1">
        <v>0</v>
      </c>
      <c r="G201" s="1">
        <v>98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 t="s">
        <v>204</v>
      </c>
      <c r="B202" s="1">
        <v>96</v>
      </c>
      <c r="C202" s="1">
        <v>0</v>
      </c>
      <c r="D202" s="1">
        <v>0</v>
      </c>
      <c r="E202" s="1">
        <v>0</v>
      </c>
      <c r="F202" s="1">
        <v>0</v>
      </c>
      <c r="G202" s="1">
        <v>96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 t="s">
        <v>205</v>
      </c>
      <c r="B203" s="1">
        <v>6</v>
      </c>
      <c r="C203" s="1">
        <v>0</v>
      </c>
      <c r="D203" s="1">
        <v>0</v>
      </c>
      <c r="E203" s="1">
        <v>-1</v>
      </c>
      <c r="F203" s="1">
        <v>0</v>
      </c>
      <c r="G203" s="1">
        <v>5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 t="s">
        <v>206</v>
      </c>
      <c r="B204" s="1">
        <v>98</v>
      </c>
      <c r="C204" s="1">
        <v>0</v>
      </c>
      <c r="D204" s="1">
        <v>0</v>
      </c>
      <c r="E204" s="1">
        <v>-7</v>
      </c>
      <c r="F204" s="1">
        <v>0</v>
      </c>
      <c r="G204" s="1">
        <v>91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 t="s">
        <v>207</v>
      </c>
      <c r="B205" s="1">
        <v>135</v>
      </c>
      <c r="C205" s="1">
        <v>166</v>
      </c>
      <c r="D205" s="1">
        <v>0</v>
      </c>
      <c r="E205" s="1">
        <v>-96</v>
      </c>
      <c r="F205" s="1">
        <v>0</v>
      </c>
      <c r="G205" s="1">
        <v>205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 t="s">
        <v>208</v>
      </c>
      <c r="B206" s="1">
        <v>186</v>
      </c>
      <c r="C206" s="1">
        <v>0</v>
      </c>
      <c r="D206" s="1">
        <v>0</v>
      </c>
      <c r="E206" s="1">
        <v>-20</v>
      </c>
      <c r="F206" s="1">
        <v>0</v>
      </c>
      <c r="G206" s="1">
        <v>166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 t="s">
        <v>209</v>
      </c>
      <c r="B207" s="1">
        <v>76</v>
      </c>
      <c r="C207" s="1">
        <v>0</v>
      </c>
      <c r="D207" s="1">
        <v>0</v>
      </c>
      <c r="E207" s="1">
        <v>-29</v>
      </c>
      <c r="F207" s="1">
        <v>0</v>
      </c>
      <c r="G207" s="1">
        <v>47</v>
      </c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 t="s">
        <v>210</v>
      </c>
      <c r="B208" s="1">
        <v>20</v>
      </c>
      <c r="C208" s="1">
        <v>0</v>
      </c>
      <c r="D208" s="1">
        <v>0</v>
      </c>
      <c r="E208" s="1">
        <v>0</v>
      </c>
      <c r="F208" s="1">
        <v>0</v>
      </c>
      <c r="G208" s="1">
        <v>20</v>
      </c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 t="s">
        <v>211</v>
      </c>
      <c r="B209" s="1">
        <v>1818</v>
      </c>
      <c r="C209" s="1">
        <v>0</v>
      </c>
      <c r="D209" s="1">
        <v>0</v>
      </c>
      <c r="E209" s="1">
        <v>-1042</v>
      </c>
      <c r="F209" s="1">
        <v>0</v>
      </c>
      <c r="G209" s="1">
        <v>776</v>
      </c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 t="s">
        <v>212</v>
      </c>
      <c r="B210" s="1">
        <v>349</v>
      </c>
      <c r="C210" s="1">
        <v>0</v>
      </c>
      <c r="D210" s="1">
        <v>0</v>
      </c>
      <c r="E210" s="1">
        <v>-31</v>
      </c>
      <c r="F210" s="1">
        <v>0</v>
      </c>
      <c r="G210" s="1">
        <v>318</v>
      </c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 t="s">
        <v>213</v>
      </c>
      <c r="B211" s="1">
        <v>898</v>
      </c>
      <c r="C211" s="1">
        <v>0</v>
      </c>
      <c r="D211" s="1">
        <v>0</v>
      </c>
      <c r="E211" s="1">
        <v>-453</v>
      </c>
      <c r="F211" s="1">
        <v>0</v>
      </c>
      <c r="G211" s="1">
        <v>445</v>
      </c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 t="s">
        <v>214</v>
      </c>
      <c r="B212" s="1">
        <v>195</v>
      </c>
      <c r="C212" s="1">
        <v>50</v>
      </c>
      <c r="D212" s="1">
        <v>0</v>
      </c>
      <c r="E212" s="1">
        <v>-54</v>
      </c>
      <c r="F212" s="1">
        <v>0</v>
      </c>
      <c r="G212" s="1">
        <v>191</v>
      </c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 t="s">
        <v>215</v>
      </c>
      <c r="B213" s="1">
        <v>118</v>
      </c>
      <c r="C213" s="1">
        <v>0</v>
      </c>
      <c r="D213" s="1">
        <v>0</v>
      </c>
      <c r="E213" s="1">
        <v>-22</v>
      </c>
      <c r="F213" s="1">
        <v>0</v>
      </c>
      <c r="G213" s="1">
        <v>96</v>
      </c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 t="s">
        <v>216</v>
      </c>
      <c r="B214" s="1">
        <v>227</v>
      </c>
      <c r="C214" s="1">
        <v>0</v>
      </c>
      <c r="D214" s="1">
        <v>0</v>
      </c>
      <c r="E214" s="1">
        <v>-5</v>
      </c>
      <c r="F214" s="1">
        <v>0</v>
      </c>
      <c r="G214" s="1">
        <v>222</v>
      </c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 t="s">
        <v>217</v>
      </c>
      <c r="B215" s="1">
        <v>44</v>
      </c>
      <c r="C215" s="1">
        <v>98</v>
      </c>
      <c r="D215" s="1">
        <v>0</v>
      </c>
      <c r="E215" s="1">
        <v>-35</v>
      </c>
      <c r="F215" s="1">
        <v>1</v>
      </c>
      <c r="G215" s="1">
        <v>108</v>
      </c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 t="s">
        <v>218</v>
      </c>
      <c r="B216" s="1">
        <v>238</v>
      </c>
      <c r="C216" s="1">
        <v>0</v>
      </c>
      <c r="D216" s="1">
        <v>0</v>
      </c>
      <c r="E216" s="1">
        <v>-22</v>
      </c>
      <c r="F216" s="1">
        <v>0</v>
      </c>
      <c r="G216" s="1">
        <v>216</v>
      </c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 t="s">
        <v>219</v>
      </c>
      <c r="B217" s="1">
        <v>202</v>
      </c>
      <c r="C217" s="1">
        <v>0</v>
      </c>
      <c r="D217" s="1">
        <v>0</v>
      </c>
      <c r="E217" s="1">
        <v>0</v>
      </c>
      <c r="F217" s="1">
        <v>0</v>
      </c>
      <c r="G217" s="1">
        <v>202</v>
      </c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 t="s">
        <v>220</v>
      </c>
      <c r="B218" s="1">
        <v>10</v>
      </c>
      <c r="C218" s="1">
        <v>0</v>
      </c>
      <c r="D218" s="1">
        <v>0</v>
      </c>
      <c r="E218" s="1">
        <v>-2</v>
      </c>
      <c r="F218" s="1">
        <v>0</v>
      </c>
      <c r="G218" s="1">
        <v>8</v>
      </c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 t="s">
        <v>221</v>
      </c>
      <c r="B219" s="1">
        <v>5</v>
      </c>
      <c r="C219" s="1">
        <v>0</v>
      </c>
      <c r="D219" s="1">
        <v>0</v>
      </c>
      <c r="E219" s="1">
        <v>-2</v>
      </c>
      <c r="F219" s="1">
        <v>0</v>
      </c>
      <c r="G219" s="1">
        <v>3</v>
      </c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 t="s">
        <v>222</v>
      </c>
      <c r="B220" s="1">
        <v>2</v>
      </c>
      <c r="C220" s="1">
        <v>30</v>
      </c>
      <c r="D220" s="1">
        <v>0</v>
      </c>
      <c r="E220" s="1">
        <v>-1</v>
      </c>
      <c r="F220" s="1">
        <v>0</v>
      </c>
      <c r="G220" s="1">
        <v>31</v>
      </c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 t="s">
        <v>223</v>
      </c>
      <c r="B221" s="1">
        <v>171</v>
      </c>
      <c r="C221" s="1">
        <v>0</v>
      </c>
      <c r="D221" s="1">
        <v>0</v>
      </c>
      <c r="E221" s="1">
        <v>-62</v>
      </c>
      <c r="F221" s="1">
        <v>0</v>
      </c>
      <c r="G221" s="1">
        <v>109</v>
      </c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 t="s">
        <v>224</v>
      </c>
      <c r="B222" s="1">
        <v>32</v>
      </c>
      <c r="C222" s="1">
        <v>40</v>
      </c>
      <c r="D222" s="1">
        <v>0</v>
      </c>
      <c r="E222" s="1">
        <v>-40</v>
      </c>
      <c r="F222" s="1">
        <v>0</v>
      </c>
      <c r="G222" s="1">
        <v>32</v>
      </c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 t="s">
        <v>225</v>
      </c>
      <c r="B223" s="1">
        <v>3</v>
      </c>
      <c r="C223" s="1">
        <v>30</v>
      </c>
      <c r="D223" s="1">
        <v>0</v>
      </c>
      <c r="E223" s="1">
        <v>-8</v>
      </c>
      <c r="F223" s="1">
        <v>0</v>
      </c>
      <c r="G223" s="1">
        <v>25</v>
      </c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 t="s">
        <v>226</v>
      </c>
      <c r="B224" s="1">
        <v>7</v>
      </c>
      <c r="C224" s="1">
        <v>30</v>
      </c>
      <c r="D224" s="1">
        <v>0</v>
      </c>
      <c r="E224" s="1">
        <v>-5</v>
      </c>
      <c r="F224" s="1">
        <v>0</v>
      </c>
      <c r="G224" s="1">
        <v>32</v>
      </c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 t="s">
        <v>227</v>
      </c>
      <c r="B225" s="1">
        <v>11</v>
      </c>
      <c r="C225" s="1">
        <v>0</v>
      </c>
      <c r="D225" s="1">
        <v>0</v>
      </c>
      <c r="E225" s="1">
        <v>-4</v>
      </c>
      <c r="F225" s="1">
        <v>0</v>
      </c>
      <c r="G225" s="1">
        <v>7</v>
      </c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 t="s">
        <v>228</v>
      </c>
      <c r="B226" s="1">
        <v>450</v>
      </c>
      <c r="C226" s="1">
        <v>250</v>
      </c>
      <c r="D226" s="1">
        <v>0</v>
      </c>
      <c r="E226" s="1">
        <v>-53</v>
      </c>
      <c r="F226" s="1">
        <v>0</v>
      </c>
      <c r="G226" s="1">
        <v>647</v>
      </c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 t="s">
        <v>229</v>
      </c>
      <c r="B227" s="1">
        <v>22</v>
      </c>
      <c r="C227" s="1">
        <v>50</v>
      </c>
      <c r="D227" s="1">
        <v>0</v>
      </c>
      <c r="E227" s="1">
        <v>-17</v>
      </c>
      <c r="F227" s="1">
        <v>0</v>
      </c>
      <c r="G227" s="1">
        <v>55</v>
      </c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 t="s">
        <v>230</v>
      </c>
      <c r="B228" s="1">
        <v>100</v>
      </c>
      <c r="C228" s="1">
        <v>0</v>
      </c>
      <c r="D228" s="1">
        <v>0</v>
      </c>
      <c r="E228" s="1">
        <v>0</v>
      </c>
      <c r="F228" s="1">
        <v>0</v>
      </c>
      <c r="G228" s="1">
        <v>100</v>
      </c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 t="s">
        <v>231</v>
      </c>
      <c r="B229" s="1">
        <v>158</v>
      </c>
      <c r="C229" s="1">
        <v>0</v>
      </c>
      <c r="D229" s="1">
        <v>0</v>
      </c>
      <c r="E229" s="1">
        <v>-5</v>
      </c>
      <c r="F229" s="1">
        <v>0</v>
      </c>
      <c r="G229" s="1">
        <v>153</v>
      </c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 t="s">
        <v>232</v>
      </c>
      <c r="B230" s="1">
        <v>156</v>
      </c>
      <c r="C230" s="1">
        <v>0</v>
      </c>
      <c r="D230" s="1">
        <v>0</v>
      </c>
      <c r="E230" s="1">
        <v>-68</v>
      </c>
      <c r="F230" s="1">
        <v>0</v>
      </c>
      <c r="G230" s="1">
        <v>88</v>
      </c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 t="s">
        <v>233</v>
      </c>
      <c r="B231" s="1">
        <v>2737</v>
      </c>
      <c r="C231" s="1">
        <v>200</v>
      </c>
      <c r="D231" s="1">
        <v>0</v>
      </c>
      <c r="E231" s="1">
        <v>-110</v>
      </c>
      <c r="F231" s="1">
        <v>0</v>
      </c>
      <c r="G231" s="1">
        <v>2827</v>
      </c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 t="s">
        <v>234</v>
      </c>
      <c r="B232" s="1">
        <v>13</v>
      </c>
      <c r="C232" s="1">
        <v>30</v>
      </c>
      <c r="D232" s="1">
        <v>0</v>
      </c>
      <c r="E232" s="1">
        <v>-11</v>
      </c>
      <c r="F232" s="1">
        <v>0</v>
      </c>
      <c r="G232" s="1">
        <v>32</v>
      </c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 t="s">
        <v>235</v>
      </c>
      <c r="B233" s="1">
        <v>22</v>
      </c>
      <c r="C233" s="1">
        <v>0</v>
      </c>
      <c r="D233" s="1">
        <v>0</v>
      </c>
      <c r="E233" s="1">
        <v>-12</v>
      </c>
      <c r="F233" s="1">
        <v>0</v>
      </c>
      <c r="G233" s="1">
        <v>10</v>
      </c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 t="s">
        <v>236</v>
      </c>
      <c r="B234" s="1">
        <v>4</v>
      </c>
      <c r="C234" s="1">
        <v>10</v>
      </c>
      <c r="D234" s="1">
        <v>0</v>
      </c>
      <c r="E234" s="1">
        <v>-2</v>
      </c>
      <c r="F234" s="1">
        <v>0</v>
      </c>
      <c r="G234" s="1">
        <v>12</v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 t="s">
        <v>237</v>
      </c>
      <c r="B235" s="1">
        <v>37</v>
      </c>
      <c r="C235" s="1">
        <v>0</v>
      </c>
      <c r="D235" s="1">
        <v>0</v>
      </c>
      <c r="E235" s="1">
        <v>-2</v>
      </c>
      <c r="F235" s="1">
        <v>0</v>
      </c>
      <c r="G235" s="1">
        <v>35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 t="s">
        <v>238</v>
      </c>
      <c r="B236" s="1">
        <v>245</v>
      </c>
      <c r="C236" s="1">
        <v>0</v>
      </c>
      <c r="D236" s="1">
        <v>0</v>
      </c>
      <c r="E236" s="1">
        <v>-23</v>
      </c>
      <c r="F236" s="1">
        <v>0</v>
      </c>
      <c r="G236" s="1">
        <v>222</v>
      </c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 t="s">
        <v>239</v>
      </c>
      <c r="B237" s="1">
        <v>9</v>
      </c>
      <c r="C237" s="1">
        <v>0</v>
      </c>
      <c r="D237" s="1">
        <v>0</v>
      </c>
      <c r="E237" s="1">
        <v>-8</v>
      </c>
      <c r="F237" s="1">
        <v>0</v>
      </c>
      <c r="G237" s="1">
        <v>1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 t="s">
        <v>240</v>
      </c>
      <c r="B238" s="1">
        <v>10</v>
      </c>
      <c r="C238" s="1">
        <v>0</v>
      </c>
      <c r="D238" s="1">
        <v>0</v>
      </c>
      <c r="E238" s="1">
        <v>-1</v>
      </c>
      <c r="F238" s="1">
        <v>0</v>
      </c>
      <c r="G238" s="1">
        <v>9</v>
      </c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 t="s">
        <v>241</v>
      </c>
      <c r="B239" s="1">
        <v>92</v>
      </c>
      <c r="C239" s="1">
        <v>0</v>
      </c>
      <c r="D239" s="1">
        <v>0</v>
      </c>
      <c r="E239" s="1">
        <v>-10</v>
      </c>
      <c r="F239" s="1">
        <v>0</v>
      </c>
      <c r="G239" s="1">
        <v>82</v>
      </c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 t="s">
        <v>242</v>
      </c>
      <c r="B240" s="1">
        <v>7</v>
      </c>
      <c r="C240" s="1">
        <v>0</v>
      </c>
      <c r="D240" s="1">
        <v>0</v>
      </c>
      <c r="E240" s="1">
        <v>-1</v>
      </c>
      <c r="F240" s="1">
        <v>0</v>
      </c>
      <c r="G240" s="1">
        <v>6</v>
      </c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 t="s">
        <v>243</v>
      </c>
      <c r="B241" s="1">
        <v>5419</v>
      </c>
      <c r="C241" s="1">
        <v>1398</v>
      </c>
      <c r="D241" s="1">
        <v>0</v>
      </c>
      <c r="E241" s="1">
        <v>-535</v>
      </c>
      <c r="F241" s="1">
        <v>0</v>
      </c>
      <c r="G241" s="1">
        <v>6282</v>
      </c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 t="s">
        <v>244</v>
      </c>
      <c r="B242" s="1">
        <v>7</v>
      </c>
      <c r="C242" s="1">
        <v>0</v>
      </c>
      <c r="D242" s="1">
        <v>0</v>
      </c>
      <c r="E242" s="1">
        <v>0</v>
      </c>
      <c r="F242" s="1">
        <v>0</v>
      </c>
      <c r="G242" s="1">
        <v>7</v>
      </c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 t="s">
        <v>245</v>
      </c>
      <c r="B243" s="1">
        <v>23.5</v>
      </c>
      <c r="C243" s="1">
        <v>0</v>
      </c>
      <c r="D243" s="1">
        <v>0</v>
      </c>
      <c r="E243" s="1">
        <v>0</v>
      </c>
      <c r="F243" s="1">
        <v>0</v>
      </c>
      <c r="G243" s="1">
        <v>23.5</v>
      </c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 t="s">
        <v>246</v>
      </c>
      <c r="B244" s="1">
        <v>21</v>
      </c>
      <c r="C244" s="1">
        <v>0</v>
      </c>
      <c r="D244" s="1">
        <v>0</v>
      </c>
      <c r="E244" s="1">
        <v>-2</v>
      </c>
      <c r="F244" s="1">
        <v>0</v>
      </c>
      <c r="G244" s="1">
        <v>19</v>
      </c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 t="s">
        <v>247</v>
      </c>
      <c r="B245" s="1">
        <v>-101</v>
      </c>
      <c r="C245" s="1">
        <v>0</v>
      </c>
      <c r="D245" s="1">
        <v>0</v>
      </c>
      <c r="E245" s="1">
        <v>0</v>
      </c>
      <c r="F245" s="1">
        <v>0</v>
      </c>
      <c r="G245" s="1">
        <v>-101</v>
      </c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 t="s">
        <v>248</v>
      </c>
      <c r="B246" s="1">
        <v>280</v>
      </c>
      <c r="C246" s="1">
        <v>0</v>
      </c>
      <c r="D246" s="1">
        <v>0</v>
      </c>
      <c r="E246" s="1">
        <v>0</v>
      </c>
      <c r="F246" s="1">
        <v>0</v>
      </c>
      <c r="G246" s="1">
        <v>280</v>
      </c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 t="s">
        <v>249</v>
      </c>
      <c r="B247" s="1">
        <v>216</v>
      </c>
      <c r="C247" s="1">
        <v>0</v>
      </c>
      <c r="D247" s="1">
        <v>0</v>
      </c>
      <c r="E247" s="1">
        <v>-23</v>
      </c>
      <c r="F247" s="1">
        <v>0</v>
      </c>
      <c r="G247" s="1">
        <v>193</v>
      </c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 t="s">
        <v>250</v>
      </c>
      <c r="B248" s="1">
        <v>1229</v>
      </c>
      <c r="C248" s="1">
        <v>0</v>
      </c>
      <c r="D248" s="1">
        <v>0</v>
      </c>
      <c r="E248" s="1">
        <v>-270</v>
      </c>
      <c r="F248" s="1">
        <v>0</v>
      </c>
      <c r="G248" s="1">
        <v>959</v>
      </c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 t="s">
        <v>251</v>
      </c>
      <c r="B249" s="1">
        <v>313</v>
      </c>
      <c r="C249" s="1">
        <v>0</v>
      </c>
      <c r="D249" s="1">
        <v>0</v>
      </c>
      <c r="E249" s="1">
        <v>-42</v>
      </c>
      <c r="F249" s="1">
        <v>1</v>
      </c>
      <c r="G249" s="1">
        <v>272</v>
      </c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 t="s">
        <v>252</v>
      </c>
      <c r="B250" s="1">
        <v>283</v>
      </c>
      <c r="C250" s="1">
        <v>0</v>
      </c>
      <c r="D250" s="1">
        <v>0</v>
      </c>
      <c r="E250" s="1">
        <v>-118</v>
      </c>
      <c r="F250" s="1">
        <v>0</v>
      </c>
      <c r="G250" s="1">
        <v>165</v>
      </c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 t="s">
        <v>253</v>
      </c>
      <c r="B251" s="1">
        <v>3</v>
      </c>
      <c r="C251" s="1">
        <v>0</v>
      </c>
      <c r="D251" s="1">
        <v>0</v>
      </c>
      <c r="E251" s="1">
        <v>0</v>
      </c>
      <c r="F251" s="1">
        <v>0</v>
      </c>
      <c r="G251" s="1">
        <v>3</v>
      </c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 t="s">
        <v>254</v>
      </c>
      <c r="B252" s="1">
        <v>3</v>
      </c>
      <c r="C252" s="1">
        <v>0</v>
      </c>
      <c r="D252" s="1">
        <v>0</v>
      </c>
      <c r="E252" s="1">
        <v>-1</v>
      </c>
      <c r="F252" s="1">
        <v>0</v>
      </c>
      <c r="G252" s="1">
        <v>2</v>
      </c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 t="s">
        <v>255</v>
      </c>
      <c r="B253" s="1">
        <v>144</v>
      </c>
      <c r="C253" s="1">
        <v>0</v>
      </c>
      <c r="D253" s="1">
        <v>0</v>
      </c>
      <c r="E253" s="1">
        <v>-15</v>
      </c>
      <c r="F253" s="1">
        <v>0</v>
      </c>
      <c r="G253" s="1">
        <v>129</v>
      </c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 t="s">
        <v>256</v>
      </c>
      <c r="B254" s="1">
        <v>785</v>
      </c>
      <c r="C254" s="1">
        <v>0</v>
      </c>
      <c r="D254" s="1">
        <v>0</v>
      </c>
      <c r="E254" s="1">
        <v>-246</v>
      </c>
      <c r="F254" s="1">
        <v>2</v>
      </c>
      <c r="G254" s="1">
        <v>541</v>
      </c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 t="s">
        <v>257</v>
      </c>
      <c r="B255" s="1">
        <v>1</v>
      </c>
      <c r="C255" s="1">
        <v>0</v>
      </c>
      <c r="D255" s="1">
        <v>0</v>
      </c>
      <c r="E255" s="1">
        <v>-1</v>
      </c>
      <c r="F255" s="1">
        <v>0</v>
      </c>
      <c r="G255" s="1">
        <v>0</v>
      </c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 t="s">
        <v>258</v>
      </c>
      <c r="B256" s="1">
        <v>15</v>
      </c>
      <c r="C256" s="1">
        <v>0</v>
      </c>
      <c r="D256" s="1">
        <v>0</v>
      </c>
      <c r="E256" s="1">
        <v>0</v>
      </c>
      <c r="F256" s="1">
        <v>0</v>
      </c>
      <c r="G256" s="1">
        <v>15</v>
      </c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 t="s">
        <v>259</v>
      </c>
      <c r="B257" s="1">
        <v>64</v>
      </c>
      <c r="C257" s="1">
        <v>0</v>
      </c>
      <c r="D257" s="1">
        <v>0</v>
      </c>
      <c r="E257" s="1">
        <v>-4</v>
      </c>
      <c r="F257" s="1">
        <v>0</v>
      </c>
      <c r="G257" s="1">
        <v>60</v>
      </c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 t="s">
        <v>260</v>
      </c>
      <c r="B258" s="1">
        <v>40</v>
      </c>
      <c r="C258" s="1">
        <v>0</v>
      </c>
      <c r="D258" s="1">
        <v>0</v>
      </c>
      <c r="E258" s="1">
        <v>-1</v>
      </c>
      <c r="F258" s="1">
        <v>0</v>
      </c>
      <c r="G258" s="1">
        <v>39</v>
      </c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 t="s">
        <v>261</v>
      </c>
      <c r="B259" s="1">
        <v>12</v>
      </c>
      <c r="C259" s="1">
        <v>0</v>
      </c>
      <c r="D259" s="1">
        <v>0</v>
      </c>
      <c r="E259" s="1">
        <v>-2</v>
      </c>
      <c r="F259" s="1">
        <v>0</v>
      </c>
      <c r="G259" s="1">
        <v>10</v>
      </c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 t="s">
        <v>262</v>
      </c>
      <c r="B260" s="1">
        <v>130</v>
      </c>
      <c r="C260" s="1">
        <v>0</v>
      </c>
      <c r="D260" s="1">
        <v>0</v>
      </c>
      <c r="E260" s="1">
        <v>-24</v>
      </c>
      <c r="F260" s="1">
        <v>0</v>
      </c>
      <c r="G260" s="1">
        <v>106</v>
      </c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 t="s">
        <v>263</v>
      </c>
      <c r="B261" s="1">
        <v>123</v>
      </c>
      <c r="C261" s="1">
        <v>0</v>
      </c>
      <c r="D261" s="1">
        <v>0</v>
      </c>
      <c r="E261" s="1">
        <v>0</v>
      </c>
      <c r="F261" s="1">
        <v>0</v>
      </c>
      <c r="G261" s="1">
        <v>123</v>
      </c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 t="s">
        <v>264</v>
      </c>
      <c r="B262" s="1">
        <v>11</v>
      </c>
      <c r="C262" s="1">
        <v>0</v>
      </c>
      <c r="D262" s="1">
        <v>0</v>
      </c>
      <c r="E262" s="1">
        <v>-5</v>
      </c>
      <c r="F262" s="1">
        <v>0</v>
      </c>
      <c r="G262" s="1">
        <v>6</v>
      </c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 t="s">
        <v>265</v>
      </c>
      <c r="B263" s="1">
        <v>312</v>
      </c>
      <c r="C263" s="1">
        <v>0</v>
      </c>
      <c r="D263" s="1">
        <v>0</v>
      </c>
      <c r="E263" s="1">
        <v>-46</v>
      </c>
      <c r="F263" s="1">
        <v>0</v>
      </c>
      <c r="G263" s="1">
        <v>266</v>
      </c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 t="s">
        <v>266</v>
      </c>
      <c r="B264" s="1">
        <v>52</v>
      </c>
      <c r="C264" s="1">
        <v>0</v>
      </c>
      <c r="D264" s="1">
        <v>0</v>
      </c>
      <c r="E264" s="1">
        <v>-8</v>
      </c>
      <c r="F264" s="1">
        <v>0</v>
      </c>
      <c r="G264" s="1">
        <v>44</v>
      </c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 t="s">
        <v>267</v>
      </c>
      <c r="B265" s="1">
        <v>10</v>
      </c>
      <c r="C265" s="1">
        <v>0</v>
      </c>
      <c r="D265" s="1">
        <v>0</v>
      </c>
      <c r="E265" s="1">
        <v>0</v>
      </c>
      <c r="F265" s="1">
        <v>0</v>
      </c>
      <c r="G265" s="1">
        <v>10</v>
      </c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 t="s">
        <v>268</v>
      </c>
      <c r="B266" s="1">
        <v>-17</v>
      </c>
      <c r="C266" s="1">
        <v>0</v>
      </c>
      <c r="D266" s="1">
        <v>0</v>
      </c>
      <c r="E266" s="1">
        <v>-5</v>
      </c>
      <c r="F266" s="1">
        <v>0</v>
      </c>
      <c r="G266" s="1">
        <v>-22</v>
      </c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 t="s">
        <v>269</v>
      </c>
      <c r="B267" s="1">
        <v>28</v>
      </c>
      <c r="C267" s="1">
        <v>0</v>
      </c>
      <c r="D267" s="1">
        <v>0</v>
      </c>
      <c r="E267" s="1">
        <v>0</v>
      </c>
      <c r="F267" s="1">
        <v>0</v>
      </c>
      <c r="G267" s="1">
        <v>28</v>
      </c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 t="s">
        <v>270</v>
      </c>
      <c r="B268" s="1">
        <v>44</v>
      </c>
      <c r="C268" s="1">
        <v>0</v>
      </c>
      <c r="D268" s="1">
        <v>0</v>
      </c>
      <c r="E268" s="1">
        <v>-1</v>
      </c>
      <c r="F268" s="1">
        <v>0</v>
      </c>
      <c r="G268" s="1">
        <v>43</v>
      </c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 t="s">
        <v>271</v>
      </c>
      <c r="B269" s="1">
        <v>152</v>
      </c>
      <c r="C269" s="1">
        <v>270</v>
      </c>
      <c r="D269" s="1">
        <v>0</v>
      </c>
      <c r="E269" s="1">
        <v>-11</v>
      </c>
      <c r="F269" s="1">
        <v>0</v>
      </c>
      <c r="G269" s="1">
        <v>411</v>
      </c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 t="s">
        <v>272</v>
      </c>
      <c r="B270" s="1">
        <v>198</v>
      </c>
      <c r="C270" s="1">
        <v>216</v>
      </c>
      <c r="D270" s="1">
        <v>0</v>
      </c>
      <c r="E270" s="1">
        <v>-82</v>
      </c>
      <c r="F270" s="1">
        <v>0</v>
      </c>
      <c r="G270" s="1">
        <v>332</v>
      </c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 t="s">
        <v>273</v>
      </c>
      <c r="B271" s="1">
        <v>41</v>
      </c>
      <c r="C271" s="1">
        <v>0</v>
      </c>
      <c r="D271" s="1">
        <v>0</v>
      </c>
      <c r="E271" s="1">
        <v>-21</v>
      </c>
      <c r="F271" s="1">
        <v>0</v>
      </c>
      <c r="G271" s="1">
        <v>20</v>
      </c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 t="s">
        <v>274</v>
      </c>
      <c r="B272" s="1">
        <v>27</v>
      </c>
      <c r="C272" s="1">
        <v>0</v>
      </c>
      <c r="D272" s="1">
        <v>0</v>
      </c>
      <c r="E272" s="1">
        <v>-3</v>
      </c>
      <c r="F272" s="1">
        <v>0</v>
      </c>
      <c r="G272" s="1">
        <v>24</v>
      </c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 t="s">
        <v>275</v>
      </c>
      <c r="B273" s="1">
        <v>276</v>
      </c>
      <c r="C273" s="1">
        <v>418</v>
      </c>
      <c r="D273" s="1">
        <v>0</v>
      </c>
      <c r="E273" s="1">
        <v>-219</v>
      </c>
      <c r="F273" s="1">
        <v>0</v>
      </c>
      <c r="G273" s="1">
        <v>475</v>
      </c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 t="s">
        <v>276</v>
      </c>
      <c r="B274" s="1">
        <v>15</v>
      </c>
      <c r="C274" s="1">
        <v>0</v>
      </c>
      <c r="D274" s="1">
        <v>0</v>
      </c>
      <c r="E274" s="1">
        <v>0</v>
      </c>
      <c r="F274" s="1">
        <v>0</v>
      </c>
      <c r="G274" s="1">
        <v>15</v>
      </c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 t="s">
        <v>277</v>
      </c>
      <c r="B275" s="1">
        <v>8</v>
      </c>
      <c r="C275" s="1">
        <v>0</v>
      </c>
      <c r="D275" s="1">
        <v>0</v>
      </c>
      <c r="E275" s="1">
        <v>0</v>
      </c>
      <c r="F275" s="1">
        <v>0</v>
      </c>
      <c r="G275" s="1">
        <v>8</v>
      </c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 t="s">
        <v>278</v>
      </c>
      <c r="B276" s="1">
        <v>20</v>
      </c>
      <c r="C276" s="1">
        <v>0</v>
      </c>
      <c r="D276" s="1">
        <v>0</v>
      </c>
      <c r="E276" s="1">
        <v>-5</v>
      </c>
      <c r="F276" s="1">
        <v>0</v>
      </c>
      <c r="G276" s="1">
        <v>15</v>
      </c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 t="s">
        <v>279</v>
      </c>
      <c r="B277" s="1">
        <v>9</v>
      </c>
      <c r="C277" s="1">
        <v>0</v>
      </c>
      <c r="D277" s="1">
        <v>0</v>
      </c>
      <c r="E277" s="1">
        <v>-1</v>
      </c>
      <c r="F277" s="1">
        <v>0</v>
      </c>
      <c r="G277" s="1">
        <v>8</v>
      </c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 t="s">
        <v>280</v>
      </c>
      <c r="B278" s="1">
        <v>11</v>
      </c>
      <c r="C278" s="1">
        <v>0</v>
      </c>
      <c r="D278" s="1">
        <v>0</v>
      </c>
      <c r="E278" s="1">
        <v>-2</v>
      </c>
      <c r="F278" s="1">
        <v>0</v>
      </c>
      <c r="G278" s="1">
        <v>9</v>
      </c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 t="s">
        <v>281</v>
      </c>
      <c r="B279" s="1">
        <v>7</v>
      </c>
      <c r="C279" s="1">
        <v>0</v>
      </c>
      <c r="D279" s="1">
        <v>0</v>
      </c>
      <c r="E279" s="1">
        <v>-3</v>
      </c>
      <c r="F279" s="1">
        <v>0</v>
      </c>
      <c r="G279" s="1">
        <v>4</v>
      </c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 t="s">
        <v>282</v>
      </c>
      <c r="B280" s="1">
        <v>15</v>
      </c>
      <c r="C280" s="1">
        <v>0</v>
      </c>
      <c r="D280" s="1">
        <v>0</v>
      </c>
      <c r="E280" s="1">
        <v>0</v>
      </c>
      <c r="F280" s="1">
        <v>0</v>
      </c>
      <c r="G280" s="1">
        <v>15</v>
      </c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 t="s">
        <v>283</v>
      </c>
      <c r="B281" s="1">
        <v>75</v>
      </c>
      <c r="C281" s="1">
        <v>0</v>
      </c>
      <c r="D281" s="1">
        <v>0</v>
      </c>
      <c r="E281" s="1">
        <v>0</v>
      </c>
      <c r="F281" s="1">
        <v>0</v>
      </c>
      <c r="G281" s="1">
        <v>75</v>
      </c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 t="s">
        <v>284</v>
      </c>
      <c r="B282" s="1">
        <v>22</v>
      </c>
      <c r="C282" s="1">
        <v>0</v>
      </c>
      <c r="D282" s="1">
        <v>0</v>
      </c>
      <c r="E282" s="1">
        <v>0</v>
      </c>
      <c r="F282" s="1">
        <v>0</v>
      </c>
      <c r="G282" s="1">
        <v>22</v>
      </c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 t="s">
        <v>285</v>
      </c>
      <c r="B283" s="1">
        <v>90</v>
      </c>
      <c r="C283" s="1">
        <v>0</v>
      </c>
      <c r="D283" s="1">
        <v>0</v>
      </c>
      <c r="E283" s="1">
        <v>-64</v>
      </c>
      <c r="F283" s="1">
        <v>0</v>
      </c>
      <c r="G283" s="1">
        <v>26</v>
      </c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 t="s">
        <v>286</v>
      </c>
      <c r="B284" s="1">
        <v>51</v>
      </c>
      <c r="C284" s="1">
        <v>0</v>
      </c>
      <c r="D284" s="1">
        <v>0</v>
      </c>
      <c r="E284" s="1">
        <v>-6</v>
      </c>
      <c r="F284" s="1">
        <v>0</v>
      </c>
      <c r="G284" s="1">
        <v>45</v>
      </c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 t="s">
        <v>287</v>
      </c>
      <c r="B285" s="1">
        <v>12</v>
      </c>
      <c r="C285" s="1">
        <v>0</v>
      </c>
      <c r="D285" s="1">
        <v>0</v>
      </c>
      <c r="E285" s="1">
        <v>-4</v>
      </c>
      <c r="F285" s="1">
        <v>0</v>
      </c>
      <c r="G285" s="1">
        <v>8</v>
      </c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 t="s">
        <v>288</v>
      </c>
      <c r="B286" s="1">
        <v>-9</v>
      </c>
      <c r="C286" s="1">
        <v>0</v>
      </c>
      <c r="D286" s="1">
        <v>0</v>
      </c>
      <c r="E286" s="1">
        <v>-5</v>
      </c>
      <c r="F286" s="1">
        <v>0</v>
      </c>
      <c r="G286" s="1">
        <v>-14</v>
      </c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 t="s">
        <v>290</v>
      </c>
      <c r="B287" s="1">
        <v>9</v>
      </c>
      <c r="C287" s="1">
        <v>0</v>
      </c>
      <c r="D287" s="1">
        <v>0</v>
      </c>
      <c r="E287" s="1">
        <v>0</v>
      </c>
      <c r="F287" s="1">
        <v>0</v>
      </c>
      <c r="G287" s="1">
        <v>9</v>
      </c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 t="s">
        <v>291</v>
      </c>
      <c r="B288" s="1">
        <v>52</v>
      </c>
      <c r="C288" s="1">
        <v>0</v>
      </c>
      <c r="D288" s="1">
        <v>0</v>
      </c>
      <c r="E288" s="1">
        <v>0</v>
      </c>
      <c r="F288" s="1">
        <v>0</v>
      </c>
      <c r="G288" s="1">
        <v>52</v>
      </c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 t="s">
        <v>292</v>
      </c>
      <c r="B289" s="1">
        <v>197</v>
      </c>
      <c r="C289" s="1">
        <v>0</v>
      </c>
      <c r="D289" s="1">
        <v>0</v>
      </c>
      <c r="E289" s="1">
        <v>0</v>
      </c>
      <c r="F289" s="1">
        <v>0</v>
      </c>
      <c r="G289" s="1">
        <v>197</v>
      </c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 t="s">
        <v>518</v>
      </c>
      <c r="B290" s="1">
        <v>-1</v>
      </c>
      <c r="C290" s="1">
        <v>0</v>
      </c>
      <c r="D290" s="1">
        <v>0</v>
      </c>
      <c r="E290" s="1">
        <v>0</v>
      </c>
      <c r="F290" s="1">
        <v>0</v>
      </c>
      <c r="G290" s="1">
        <v>-1</v>
      </c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 t="s">
        <v>294</v>
      </c>
      <c r="B291" s="1">
        <v>53</v>
      </c>
      <c r="C291" s="1">
        <v>0</v>
      </c>
      <c r="D291" s="1">
        <v>0</v>
      </c>
      <c r="E291" s="1">
        <v>-8</v>
      </c>
      <c r="F291" s="1">
        <v>0</v>
      </c>
      <c r="G291" s="1">
        <v>45</v>
      </c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 t="s">
        <v>295</v>
      </c>
      <c r="B292" s="1">
        <v>62</v>
      </c>
      <c r="C292" s="1">
        <v>0</v>
      </c>
      <c r="D292" s="1">
        <v>0</v>
      </c>
      <c r="E292" s="1">
        <v>-12</v>
      </c>
      <c r="F292" s="1">
        <v>0</v>
      </c>
      <c r="G292" s="1">
        <v>50</v>
      </c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 t="s">
        <v>296</v>
      </c>
      <c r="B293" s="1">
        <v>207</v>
      </c>
      <c r="C293" s="1">
        <v>0</v>
      </c>
      <c r="D293" s="1">
        <v>0</v>
      </c>
      <c r="E293" s="1">
        <v>0</v>
      </c>
      <c r="F293" s="1">
        <v>0</v>
      </c>
      <c r="G293" s="1">
        <v>207</v>
      </c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 t="s">
        <v>297</v>
      </c>
      <c r="B294" s="1">
        <v>14</v>
      </c>
      <c r="C294" s="1">
        <v>0</v>
      </c>
      <c r="D294" s="1">
        <v>0</v>
      </c>
      <c r="E294" s="1">
        <v>0</v>
      </c>
      <c r="F294" s="1">
        <v>0</v>
      </c>
      <c r="G294" s="1">
        <v>14</v>
      </c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 t="s">
        <v>298</v>
      </c>
      <c r="B295" s="1">
        <v>1</v>
      </c>
      <c r="C295" s="1">
        <v>0</v>
      </c>
      <c r="D295" s="1">
        <v>0</v>
      </c>
      <c r="E295" s="1">
        <v>0</v>
      </c>
      <c r="F295" s="1">
        <v>0</v>
      </c>
      <c r="G295" s="1">
        <v>1</v>
      </c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 t="s">
        <v>299</v>
      </c>
      <c r="B296" s="1">
        <v>1</v>
      </c>
      <c r="C296" s="1">
        <v>0</v>
      </c>
      <c r="D296" s="1">
        <v>0</v>
      </c>
      <c r="E296" s="1">
        <v>0</v>
      </c>
      <c r="F296" s="1">
        <v>0</v>
      </c>
      <c r="G296" s="1">
        <v>1</v>
      </c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 t="s">
        <v>300</v>
      </c>
      <c r="B297" s="1">
        <v>3</v>
      </c>
      <c r="C297" s="1">
        <v>0</v>
      </c>
      <c r="D297" s="1">
        <v>0</v>
      </c>
      <c r="E297" s="1">
        <v>0</v>
      </c>
      <c r="F297" s="1">
        <v>0</v>
      </c>
      <c r="G297" s="1">
        <v>3</v>
      </c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 t="s">
        <v>301</v>
      </c>
      <c r="B298" s="1">
        <v>212</v>
      </c>
      <c r="C298" s="1">
        <v>0</v>
      </c>
      <c r="D298" s="1">
        <v>0</v>
      </c>
      <c r="E298" s="1">
        <v>-13</v>
      </c>
      <c r="F298" s="1">
        <v>0</v>
      </c>
      <c r="G298" s="1">
        <v>199</v>
      </c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 t="s">
        <v>302</v>
      </c>
      <c r="B299" s="1">
        <v>14</v>
      </c>
      <c r="C299" s="1">
        <v>0</v>
      </c>
      <c r="D299" s="1">
        <v>0</v>
      </c>
      <c r="E299" s="1">
        <v>0</v>
      </c>
      <c r="F299" s="1">
        <v>0</v>
      </c>
      <c r="G299" s="1">
        <v>14</v>
      </c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 t="s">
        <v>303</v>
      </c>
      <c r="B300" s="1">
        <v>25</v>
      </c>
      <c r="C300" s="1">
        <v>0</v>
      </c>
      <c r="D300" s="1">
        <v>0</v>
      </c>
      <c r="E300" s="1">
        <v>0</v>
      </c>
      <c r="F300" s="1">
        <v>0</v>
      </c>
      <c r="G300" s="1">
        <v>25</v>
      </c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 t="s">
        <v>304</v>
      </c>
      <c r="B301" s="1">
        <v>7</v>
      </c>
      <c r="C301" s="1">
        <v>0</v>
      </c>
      <c r="D301" s="1">
        <v>0</v>
      </c>
      <c r="E301" s="1">
        <v>0</v>
      </c>
      <c r="F301" s="1">
        <v>0</v>
      </c>
      <c r="G301" s="1">
        <v>7</v>
      </c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 t="s">
        <v>305</v>
      </c>
      <c r="B302" s="1">
        <v>9</v>
      </c>
      <c r="C302" s="1">
        <v>0</v>
      </c>
      <c r="D302" s="1">
        <v>0</v>
      </c>
      <c r="E302" s="1">
        <v>0</v>
      </c>
      <c r="F302" s="1">
        <v>0</v>
      </c>
      <c r="G302" s="1">
        <v>9</v>
      </c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 t="s">
        <v>306</v>
      </c>
      <c r="B303" s="1">
        <v>5</v>
      </c>
      <c r="C303" s="1">
        <v>0</v>
      </c>
      <c r="D303" s="1">
        <v>0</v>
      </c>
      <c r="E303" s="1">
        <v>0</v>
      </c>
      <c r="F303" s="1">
        <v>0</v>
      </c>
      <c r="G303" s="1">
        <v>5</v>
      </c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 t="s">
        <v>307</v>
      </c>
      <c r="B304" s="1">
        <v>132</v>
      </c>
      <c r="C304" s="1">
        <v>0</v>
      </c>
      <c r="D304" s="1">
        <v>0</v>
      </c>
      <c r="E304" s="1">
        <v>-110</v>
      </c>
      <c r="F304" s="1">
        <v>0</v>
      </c>
      <c r="G304" s="1">
        <v>22</v>
      </c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 t="s">
        <v>308</v>
      </c>
      <c r="B305" s="1">
        <v>7</v>
      </c>
      <c r="C305" s="1">
        <v>0</v>
      </c>
      <c r="D305" s="1">
        <v>0</v>
      </c>
      <c r="E305" s="1">
        <v>0</v>
      </c>
      <c r="F305" s="1">
        <v>0</v>
      </c>
      <c r="G305" s="1">
        <v>7</v>
      </c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 t="s">
        <v>309</v>
      </c>
      <c r="B306" s="1">
        <v>1</v>
      </c>
      <c r="C306" s="1">
        <v>0</v>
      </c>
      <c r="D306" s="1">
        <v>0</v>
      </c>
      <c r="E306" s="1">
        <v>0</v>
      </c>
      <c r="F306" s="1">
        <v>0</v>
      </c>
      <c r="G306" s="1">
        <v>1</v>
      </c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 t="s">
        <v>310</v>
      </c>
      <c r="B307" s="1">
        <v>50</v>
      </c>
      <c r="C307" s="1">
        <v>0</v>
      </c>
      <c r="D307" s="1">
        <v>0</v>
      </c>
      <c r="E307" s="1">
        <v>-5</v>
      </c>
      <c r="F307" s="1">
        <v>0</v>
      </c>
      <c r="G307" s="1">
        <v>45</v>
      </c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 t="s">
        <v>311</v>
      </c>
      <c r="B308" s="1">
        <v>21</v>
      </c>
      <c r="C308" s="1">
        <v>0</v>
      </c>
      <c r="D308" s="1">
        <v>0</v>
      </c>
      <c r="E308" s="1">
        <v>-6</v>
      </c>
      <c r="F308" s="1">
        <v>0</v>
      </c>
      <c r="G308" s="1">
        <v>15</v>
      </c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 t="s">
        <v>312</v>
      </c>
      <c r="B309" s="1">
        <v>7</v>
      </c>
      <c r="C309" s="1">
        <v>0</v>
      </c>
      <c r="D309" s="1">
        <v>0</v>
      </c>
      <c r="E309" s="1">
        <v>-4</v>
      </c>
      <c r="F309" s="1">
        <v>0</v>
      </c>
      <c r="G309" s="1">
        <v>3</v>
      </c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 t="s">
        <v>313</v>
      </c>
      <c r="B310" s="1">
        <v>10</v>
      </c>
      <c r="C310" s="1">
        <v>0</v>
      </c>
      <c r="D310" s="1">
        <v>0</v>
      </c>
      <c r="E310" s="1">
        <v>-6</v>
      </c>
      <c r="F310" s="1">
        <v>0</v>
      </c>
      <c r="G310" s="1">
        <v>4</v>
      </c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 t="s">
        <v>314</v>
      </c>
      <c r="B311" s="1">
        <v>5</v>
      </c>
      <c r="C311" s="1">
        <v>0</v>
      </c>
      <c r="D311" s="1">
        <v>0</v>
      </c>
      <c r="E311" s="1">
        <v>-1</v>
      </c>
      <c r="F311" s="1">
        <v>0</v>
      </c>
      <c r="G311" s="1">
        <v>4</v>
      </c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 t="s">
        <v>315</v>
      </c>
      <c r="B312" s="1">
        <v>534</v>
      </c>
      <c r="C312" s="1">
        <v>0</v>
      </c>
      <c r="D312" s="1">
        <v>0</v>
      </c>
      <c r="E312" s="1">
        <v>-72</v>
      </c>
      <c r="F312" s="1">
        <v>0</v>
      </c>
      <c r="G312" s="1">
        <v>462</v>
      </c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 t="s">
        <v>316</v>
      </c>
      <c r="B313" s="1">
        <v>909</v>
      </c>
      <c r="C313" s="1">
        <v>0</v>
      </c>
      <c r="D313" s="1">
        <v>0</v>
      </c>
      <c r="E313" s="1">
        <v>-66</v>
      </c>
      <c r="F313" s="1">
        <v>0</v>
      </c>
      <c r="G313" s="1">
        <v>843</v>
      </c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 t="s">
        <v>317</v>
      </c>
      <c r="B314" s="1">
        <v>1545</v>
      </c>
      <c r="C314" s="1">
        <v>0</v>
      </c>
      <c r="D314" s="1">
        <v>0</v>
      </c>
      <c r="E314" s="1">
        <v>-69</v>
      </c>
      <c r="F314" s="1">
        <v>0</v>
      </c>
      <c r="G314" s="1">
        <v>1476</v>
      </c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 t="s">
        <v>319</v>
      </c>
      <c r="B315" s="1">
        <v>1</v>
      </c>
      <c r="C315" s="1">
        <v>0</v>
      </c>
      <c r="D315" s="1">
        <v>0</v>
      </c>
      <c r="E315" s="1">
        <v>0</v>
      </c>
      <c r="F315" s="1">
        <v>0</v>
      </c>
      <c r="G315" s="1">
        <v>1</v>
      </c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 t="s">
        <v>320</v>
      </c>
      <c r="B316" s="1">
        <v>218</v>
      </c>
      <c r="C316" s="1">
        <v>104</v>
      </c>
      <c r="D316" s="1">
        <v>0</v>
      </c>
      <c r="E316" s="1">
        <v>-91</v>
      </c>
      <c r="F316" s="1">
        <v>0</v>
      </c>
      <c r="G316" s="1">
        <v>231</v>
      </c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 t="s">
        <v>321</v>
      </c>
      <c r="B317" s="1">
        <v>191</v>
      </c>
      <c r="C317" s="1">
        <v>0</v>
      </c>
      <c r="D317" s="1">
        <v>0</v>
      </c>
      <c r="E317" s="1">
        <v>0</v>
      </c>
      <c r="F317" s="1">
        <v>0</v>
      </c>
      <c r="G317" s="1">
        <v>191</v>
      </c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 t="s">
        <v>322</v>
      </c>
      <c r="B318" s="1">
        <v>237</v>
      </c>
      <c r="C318" s="1">
        <v>150</v>
      </c>
      <c r="D318" s="1">
        <v>0</v>
      </c>
      <c r="E318" s="1">
        <v>-30</v>
      </c>
      <c r="F318" s="1">
        <v>0</v>
      </c>
      <c r="G318" s="1">
        <v>357</v>
      </c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 t="s">
        <v>323</v>
      </c>
      <c r="B319" s="1">
        <v>291</v>
      </c>
      <c r="C319" s="1">
        <v>200</v>
      </c>
      <c r="D319" s="1">
        <v>0</v>
      </c>
      <c r="E319" s="1">
        <v>-28</v>
      </c>
      <c r="F319" s="1">
        <v>0</v>
      </c>
      <c r="G319" s="1">
        <v>463</v>
      </c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 t="s">
        <v>324</v>
      </c>
      <c r="B320" s="1">
        <v>4</v>
      </c>
      <c r="C320" s="1">
        <v>10</v>
      </c>
      <c r="D320" s="1">
        <v>0</v>
      </c>
      <c r="E320" s="1">
        <v>-1</v>
      </c>
      <c r="F320" s="1">
        <v>0</v>
      </c>
      <c r="G320" s="1">
        <v>13</v>
      </c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 t="s">
        <v>325</v>
      </c>
      <c r="B321" s="1">
        <v>1</v>
      </c>
      <c r="C321" s="1">
        <v>0</v>
      </c>
      <c r="D321" s="1">
        <v>0</v>
      </c>
      <c r="E321" s="1">
        <v>0</v>
      </c>
      <c r="F321" s="1">
        <v>0</v>
      </c>
      <c r="G321" s="1">
        <v>1</v>
      </c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 t="s">
        <v>326</v>
      </c>
      <c r="B322" s="1">
        <v>213</v>
      </c>
      <c r="C322" s="1">
        <v>270</v>
      </c>
      <c r="D322" s="1">
        <v>-4</v>
      </c>
      <c r="E322" s="1">
        <v>-72</v>
      </c>
      <c r="F322" s="1">
        <v>0</v>
      </c>
      <c r="G322" s="1">
        <v>407</v>
      </c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 t="s">
        <v>327</v>
      </c>
      <c r="B323" s="1">
        <v>49</v>
      </c>
      <c r="C323" s="1">
        <v>0</v>
      </c>
      <c r="D323" s="1">
        <v>0</v>
      </c>
      <c r="E323" s="1">
        <v>0</v>
      </c>
      <c r="F323" s="1">
        <v>0</v>
      </c>
      <c r="G323" s="1">
        <v>49</v>
      </c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 t="s">
        <v>328</v>
      </c>
      <c r="B324" s="1">
        <v>1</v>
      </c>
      <c r="C324" s="1">
        <v>0</v>
      </c>
      <c r="D324" s="1">
        <v>0</v>
      </c>
      <c r="E324" s="1">
        <v>0</v>
      </c>
      <c r="F324" s="1">
        <v>0</v>
      </c>
      <c r="G324" s="1">
        <v>1</v>
      </c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 t="s">
        <v>329</v>
      </c>
      <c r="B325" s="1">
        <v>5</v>
      </c>
      <c r="C325" s="1">
        <v>0</v>
      </c>
      <c r="D325" s="1">
        <v>0</v>
      </c>
      <c r="E325" s="1">
        <v>-2</v>
      </c>
      <c r="F325" s="1">
        <v>0</v>
      </c>
      <c r="G325" s="1">
        <v>3</v>
      </c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 t="s">
        <v>330</v>
      </c>
      <c r="B326" s="1">
        <v>75</v>
      </c>
      <c r="C326" s="1">
        <v>0</v>
      </c>
      <c r="D326" s="1">
        <v>0</v>
      </c>
      <c r="E326" s="1">
        <v>-11</v>
      </c>
      <c r="F326" s="1">
        <v>0</v>
      </c>
      <c r="G326" s="1">
        <v>64</v>
      </c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 t="s">
        <v>332</v>
      </c>
      <c r="B327" s="1">
        <v>-2</v>
      </c>
      <c r="C327" s="1">
        <v>80</v>
      </c>
      <c r="D327" s="1">
        <v>0</v>
      </c>
      <c r="E327" s="1">
        <v>-11</v>
      </c>
      <c r="F327" s="1">
        <v>0</v>
      </c>
      <c r="G327" s="1">
        <v>67</v>
      </c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 t="s">
        <v>333</v>
      </c>
      <c r="B328" s="1">
        <v>67</v>
      </c>
      <c r="C328" s="1">
        <v>0</v>
      </c>
      <c r="D328" s="1">
        <v>0</v>
      </c>
      <c r="E328" s="1">
        <v>-26</v>
      </c>
      <c r="F328" s="1">
        <v>0</v>
      </c>
      <c r="G328" s="1">
        <v>41</v>
      </c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 t="s">
        <v>335</v>
      </c>
      <c r="B329" s="1">
        <v>68</v>
      </c>
      <c r="C329" s="1">
        <v>0</v>
      </c>
      <c r="D329" s="1">
        <v>0</v>
      </c>
      <c r="E329" s="1">
        <v>0</v>
      </c>
      <c r="F329" s="1">
        <v>0</v>
      </c>
      <c r="G329" s="1">
        <v>68</v>
      </c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 t="s">
        <v>336</v>
      </c>
      <c r="B330" s="1">
        <v>6</v>
      </c>
      <c r="C330" s="1">
        <v>0</v>
      </c>
      <c r="D330" s="1">
        <v>0</v>
      </c>
      <c r="E330" s="1">
        <v>0</v>
      </c>
      <c r="F330" s="1">
        <v>0</v>
      </c>
      <c r="G330" s="1">
        <v>6</v>
      </c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 t="s">
        <v>337</v>
      </c>
      <c r="B331" s="1">
        <v>89</v>
      </c>
      <c r="C331" s="1">
        <v>0</v>
      </c>
      <c r="D331" s="1">
        <v>0</v>
      </c>
      <c r="E331" s="1">
        <v>-2</v>
      </c>
      <c r="F331" s="1">
        <v>0</v>
      </c>
      <c r="G331" s="1">
        <v>87</v>
      </c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 t="s">
        <v>338</v>
      </c>
      <c r="B332" s="1">
        <v>13</v>
      </c>
      <c r="C332" s="1">
        <v>0</v>
      </c>
      <c r="D332" s="1">
        <v>0</v>
      </c>
      <c r="E332" s="1">
        <v>0</v>
      </c>
      <c r="F332" s="1">
        <v>0</v>
      </c>
      <c r="G332" s="1">
        <v>13</v>
      </c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 t="s">
        <v>339</v>
      </c>
      <c r="B333" s="1">
        <v>40</v>
      </c>
      <c r="C333" s="1">
        <v>0</v>
      </c>
      <c r="D333" s="1">
        <v>0</v>
      </c>
      <c r="E333" s="1">
        <v>-15</v>
      </c>
      <c r="F333" s="1">
        <v>0</v>
      </c>
      <c r="G333" s="1">
        <v>25</v>
      </c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 t="s">
        <v>340</v>
      </c>
      <c r="B334" s="1">
        <v>20</v>
      </c>
      <c r="C334" s="1">
        <v>0</v>
      </c>
      <c r="D334" s="1">
        <v>0</v>
      </c>
      <c r="E334" s="1">
        <v>-5</v>
      </c>
      <c r="F334" s="1">
        <v>0</v>
      </c>
      <c r="G334" s="1">
        <v>15</v>
      </c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 t="s">
        <v>341</v>
      </c>
      <c r="B335" s="1">
        <v>39</v>
      </c>
      <c r="C335" s="1">
        <v>0</v>
      </c>
      <c r="D335" s="1">
        <v>0</v>
      </c>
      <c r="E335" s="1">
        <v>0</v>
      </c>
      <c r="F335" s="1">
        <v>0</v>
      </c>
      <c r="G335" s="1">
        <v>39</v>
      </c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 t="s">
        <v>342</v>
      </c>
      <c r="B336" s="1">
        <v>120</v>
      </c>
      <c r="C336" s="1">
        <v>0</v>
      </c>
      <c r="D336" s="1">
        <v>0</v>
      </c>
      <c r="E336" s="1">
        <v>-82</v>
      </c>
      <c r="F336" s="1">
        <v>0</v>
      </c>
      <c r="G336" s="1">
        <v>38</v>
      </c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 t="s">
        <v>343</v>
      </c>
      <c r="B337" s="1">
        <v>99</v>
      </c>
      <c r="C337" s="1">
        <v>0</v>
      </c>
      <c r="D337" s="1">
        <v>0</v>
      </c>
      <c r="E337" s="1">
        <v>-80</v>
      </c>
      <c r="F337" s="1">
        <v>0</v>
      </c>
      <c r="G337" s="1">
        <v>19</v>
      </c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 t="s">
        <v>344</v>
      </c>
      <c r="B338" s="1">
        <v>4614</v>
      </c>
      <c r="C338" s="1">
        <v>0</v>
      </c>
      <c r="D338" s="1">
        <v>0</v>
      </c>
      <c r="E338" s="1">
        <v>-324</v>
      </c>
      <c r="F338" s="1">
        <v>0</v>
      </c>
      <c r="G338" s="1">
        <v>4290</v>
      </c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 t="s">
        <v>345</v>
      </c>
      <c r="B339" s="1">
        <v>29</v>
      </c>
      <c r="C339" s="1">
        <v>0</v>
      </c>
      <c r="D339" s="1">
        <v>0</v>
      </c>
      <c r="E339" s="1">
        <v>-1</v>
      </c>
      <c r="F339" s="1">
        <v>0</v>
      </c>
      <c r="G339" s="1">
        <v>28</v>
      </c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 t="s">
        <v>346</v>
      </c>
      <c r="B340" s="1">
        <v>229</v>
      </c>
      <c r="C340" s="1">
        <v>0</v>
      </c>
      <c r="D340" s="1">
        <v>0</v>
      </c>
      <c r="E340" s="1">
        <v>-2</v>
      </c>
      <c r="F340" s="1">
        <v>0</v>
      </c>
      <c r="G340" s="1">
        <v>227</v>
      </c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 t="s">
        <v>347</v>
      </c>
      <c r="B341" s="1">
        <v>9</v>
      </c>
      <c r="C341" s="1">
        <v>0</v>
      </c>
      <c r="D341" s="1">
        <v>0</v>
      </c>
      <c r="E341" s="1">
        <v>-1</v>
      </c>
      <c r="F341" s="1">
        <v>0</v>
      </c>
      <c r="G341" s="1">
        <v>8</v>
      </c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 t="s">
        <v>348</v>
      </c>
      <c r="B342" s="1">
        <v>16</v>
      </c>
      <c r="C342" s="1">
        <v>0</v>
      </c>
      <c r="D342" s="1">
        <v>0</v>
      </c>
      <c r="E342" s="1">
        <v>-1</v>
      </c>
      <c r="F342" s="1">
        <v>0</v>
      </c>
      <c r="G342" s="1">
        <v>15</v>
      </c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 t="s">
        <v>349</v>
      </c>
      <c r="B343" s="1">
        <v>3</v>
      </c>
      <c r="C343" s="1">
        <v>0</v>
      </c>
      <c r="D343" s="1">
        <v>0</v>
      </c>
      <c r="E343" s="1">
        <v>0</v>
      </c>
      <c r="F343" s="1">
        <v>0</v>
      </c>
      <c r="G343" s="1">
        <v>3</v>
      </c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 t="s">
        <v>350</v>
      </c>
      <c r="B344" s="1">
        <v>9</v>
      </c>
      <c r="C344" s="1">
        <v>0</v>
      </c>
      <c r="D344" s="1">
        <v>0</v>
      </c>
      <c r="E344" s="1">
        <v>-1</v>
      </c>
      <c r="F344" s="1">
        <v>0</v>
      </c>
      <c r="G344" s="1">
        <v>8</v>
      </c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 t="s">
        <v>351</v>
      </c>
      <c r="B345" s="1">
        <v>37</v>
      </c>
      <c r="C345" s="1">
        <v>0</v>
      </c>
      <c r="D345" s="1">
        <v>0</v>
      </c>
      <c r="E345" s="1">
        <v>0</v>
      </c>
      <c r="F345" s="1">
        <v>0</v>
      </c>
      <c r="G345" s="1">
        <v>37</v>
      </c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 t="s">
        <v>352</v>
      </c>
      <c r="B346" s="1">
        <v>9</v>
      </c>
      <c r="C346" s="1">
        <v>0</v>
      </c>
      <c r="D346" s="1">
        <v>0</v>
      </c>
      <c r="E346" s="1">
        <v>0</v>
      </c>
      <c r="F346" s="1">
        <v>0</v>
      </c>
      <c r="G346" s="1">
        <v>9</v>
      </c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 t="s">
        <v>353</v>
      </c>
      <c r="B347" s="1">
        <v>9</v>
      </c>
      <c r="C347" s="1">
        <v>0</v>
      </c>
      <c r="D347" s="1">
        <v>0</v>
      </c>
      <c r="E347" s="1">
        <v>-1</v>
      </c>
      <c r="F347" s="1">
        <v>0</v>
      </c>
      <c r="G347" s="1">
        <v>8</v>
      </c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 t="s">
        <v>354</v>
      </c>
      <c r="B348" s="1">
        <v>3</v>
      </c>
      <c r="C348" s="1">
        <v>0</v>
      </c>
      <c r="D348" s="1">
        <v>0</v>
      </c>
      <c r="E348" s="1">
        <v>-1</v>
      </c>
      <c r="F348" s="1">
        <v>0</v>
      </c>
      <c r="G348" s="1">
        <v>2</v>
      </c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 t="s">
        <v>355</v>
      </c>
      <c r="B349" s="1">
        <v>4</v>
      </c>
      <c r="C349" s="1">
        <v>0</v>
      </c>
      <c r="D349" s="1">
        <v>0</v>
      </c>
      <c r="E349" s="1">
        <v>-3</v>
      </c>
      <c r="F349" s="1">
        <v>0</v>
      </c>
      <c r="G349" s="1">
        <v>1</v>
      </c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 t="s">
        <v>356</v>
      </c>
      <c r="B350" s="1">
        <v>7</v>
      </c>
      <c r="C350" s="1">
        <v>0</v>
      </c>
      <c r="D350" s="1">
        <v>0</v>
      </c>
      <c r="E350" s="1">
        <v>-3</v>
      </c>
      <c r="F350" s="1">
        <v>1</v>
      </c>
      <c r="G350" s="1">
        <v>5</v>
      </c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 t="s">
        <v>357</v>
      </c>
      <c r="B351" s="1">
        <v>310</v>
      </c>
      <c r="C351" s="1">
        <v>0</v>
      </c>
      <c r="D351" s="1">
        <v>0</v>
      </c>
      <c r="E351" s="1">
        <v>-90</v>
      </c>
      <c r="F351" s="1">
        <v>0</v>
      </c>
      <c r="G351" s="1">
        <v>220</v>
      </c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 t="s">
        <v>358</v>
      </c>
      <c r="B352" s="1">
        <v>114</v>
      </c>
      <c r="C352" s="1">
        <v>0</v>
      </c>
      <c r="D352" s="1">
        <v>0</v>
      </c>
      <c r="E352" s="1">
        <v>0</v>
      </c>
      <c r="F352" s="1">
        <v>0</v>
      </c>
      <c r="G352" s="1">
        <v>114</v>
      </c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 t="s">
        <v>359</v>
      </c>
      <c r="B353" s="1">
        <v>59</v>
      </c>
      <c r="C353" s="1">
        <v>0</v>
      </c>
      <c r="D353" s="1">
        <v>0</v>
      </c>
      <c r="E353" s="1">
        <v>-34</v>
      </c>
      <c r="F353" s="1">
        <v>0</v>
      </c>
      <c r="G353" s="1">
        <v>25</v>
      </c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 t="s">
        <v>360</v>
      </c>
      <c r="B354" s="1">
        <v>14</v>
      </c>
      <c r="C354" s="1">
        <v>0</v>
      </c>
      <c r="D354" s="1">
        <v>0</v>
      </c>
      <c r="E354" s="1">
        <v>-2</v>
      </c>
      <c r="F354" s="1">
        <v>0</v>
      </c>
      <c r="G354" s="1">
        <v>12</v>
      </c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 t="s">
        <v>361</v>
      </c>
      <c r="B355" s="1">
        <v>117</v>
      </c>
      <c r="C355" s="1">
        <v>0</v>
      </c>
      <c r="D355" s="1">
        <v>0</v>
      </c>
      <c r="E355" s="1">
        <v>-10</v>
      </c>
      <c r="F355" s="1">
        <v>0</v>
      </c>
      <c r="G355" s="1">
        <v>107</v>
      </c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 t="s">
        <v>362</v>
      </c>
      <c r="B356" s="1">
        <v>144</v>
      </c>
      <c r="C356" s="1">
        <v>0</v>
      </c>
      <c r="D356" s="1">
        <v>0</v>
      </c>
      <c r="E356" s="1">
        <v>-36</v>
      </c>
      <c r="F356" s="1">
        <v>0</v>
      </c>
      <c r="G356" s="1">
        <v>108</v>
      </c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 t="s">
        <v>363</v>
      </c>
      <c r="B357" s="1">
        <v>-1000</v>
      </c>
      <c r="C357" s="1">
        <v>0</v>
      </c>
      <c r="D357" s="1">
        <v>0</v>
      </c>
      <c r="E357" s="1">
        <v>0</v>
      </c>
      <c r="F357" s="1">
        <v>0</v>
      </c>
      <c r="G357" s="1">
        <v>-1000</v>
      </c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 t="s">
        <v>364</v>
      </c>
      <c r="B358" s="1">
        <v>43</v>
      </c>
      <c r="C358" s="1">
        <v>0</v>
      </c>
      <c r="D358" s="1">
        <v>0</v>
      </c>
      <c r="E358" s="1">
        <v>0</v>
      </c>
      <c r="F358" s="1">
        <v>0</v>
      </c>
      <c r="G358" s="1">
        <v>43</v>
      </c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 t="s">
        <v>365</v>
      </c>
      <c r="B359" s="1">
        <v>180</v>
      </c>
      <c r="C359" s="1">
        <v>0</v>
      </c>
      <c r="D359" s="1">
        <v>0</v>
      </c>
      <c r="E359" s="1">
        <v>-44</v>
      </c>
      <c r="F359" s="1">
        <v>0</v>
      </c>
      <c r="G359" s="1">
        <v>136</v>
      </c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 t="s">
        <v>366</v>
      </c>
      <c r="B360" s="1">
        <v>23</v>
      </c>
      <c r="C360" s="1">
        <v>0</v>
      </c>
      <c r="D360" s="1">
        <v>0</v>
      </c>
      <c r="E360" s="1">
        <v>0</v>
      </c>
      <c r="F360" s="1">
        <v>0</v>
      </c>
      <c r="G360" s="1">
        <v>23</v>
      </c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 t="s">
        <v>367</v>
      </c>
      <c r="B361" s="1">
        <v>4</v>
      </c>
      <c r="C361" s="1">
        <v>0</v>
      </c>
      <c r="D361" s="1">
        <v>0</v>
      </c>
      <c r="E361" s="1">
        <v>0</v>
      </c>
      <c r="F361" s="1">
        <v>0</v>
      </c>
      <c r="G361" s="1">
        <v>4</v>
      </c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 t="s">
        <v>368</v>
      </c>
      <c r="B362" s="1">
        <v>1</v>
      </c>
      <c r="C362" s="1">
        <v>0</v>
      </c>
      <c r="D362" s="1">
        <v>0</v>
      </c>
      <c r="E362" s="1">
        <v>0</v>
      </c>
      <c r="F362" s="1">
        <v>0</v>
      </c>
      <c r="G362" s="1">
        <v>1</v>
      </c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 t="s">
        <v>369</v>
      </c>
      <c r="B363" s="1">
        <v>22</v>
      </c>
      <c r="C363" s="1">
        <v>0</v>
      </c>
      <c r="D363" s="1">
        <v>0</v>
      </c>
      <c r="E363" s="1">
        <v>0</v>
      </c>
      <c r="F363" s="1">
        <v>0</v>
      </c>
      <c r="G363" s="1">
        <v>22</v>
      </c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 t="s">
        <v>370</v>
      </c>
      <c r="B364" s="1">
        <v>687</v>
      </c>
      <c r="C364" s="1">
        <v>0</v>
      </c>
      <c r="D364" s="1">
        <v>0</v>
      </c>
      <c r="E364" s="1">
        <v>-91</v>
      </c>
      <c r="F364" s="1">
        <v>0</v>
      </c>
      <c r="G364" s="1">
        <v>596</v>
      </c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 t="s">
        <v>371</v>
      </c>
      <c r="B365" s="1">
        <v>8</v>
      </c>
      <c r="C365" s="1">
        <v>0</v>
      </c>
      <c r="D365" s="1">
        <v>0</v>
      </c>
      <c r="E365" s="1">
        <v>-3</v>
      </c>
      <c r="F365" s="1">
        <v>0</v>
      </c>
      <c r="G365" s="1">
        <v>5</v>
      </c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 t="s">
        <v>372</v>
      </c>
      <c r="B366" s="1">
        <v>49</v>
      </c>
      <c r="C366" s="1">
        <v>0</v>
      </c>
      <c r="D366" s="1">
        <v>0</v>
      </c>
      <c r="E366" s="1">
        <v>-32</v>
      </c>
      <c r="F366" s="1">
        <v>0</v>
      </c>
      <c r="G366" s="1">
        <v>17</v>
      </c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 t="s">
        <v>373</v>
      </c>
      <c r="B367" s="1">
        <v>240</v>
      </c>
      <c r="C367" s="1">
        <v>0</v>
      </c>
      <c r="D367" s="1">
        <v>0</v>
      </c>
      <c r="E367" s="1">
        <v>-1</v>
      </c>
      <c r="F367" s="1">
        <v>0</v>
      </c>
      <c r="G367" s="1">
        <v>239</v>
      </c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 t="s">
        <v>374</v>
      </c>
      <c r="B368" s="1">
        <v>368</v>
      </c>
      <c r="C368" s="1">
        <v>0</v>
      </c>
      <c r="D368" s="1">
        <v>0</v>
      </c>
      <c r="E368" s="1">
        <v>-8</v>
      </c>
      <c r="F368" s="1">
        <v>0</v>
      </c>
      <c r="G368" s="1">
        <v>360</v>
      </c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 t="s">
        <v>375</v>
      </c>
      <c r="B369" s="1">
        <v>368</v>
      </c>
      <c r="C369" s="1">
        <v>0</v>
      </c>
      <c r="D369" s="1">
        <v>0</v>
      </c>
      <c r="E369" s="1">
        <v>-1</v>
      </c>
      <c r="F369" s="1">
        <v>0</v>
      </c>
      <c r="G369" s="1">
        <v>367</v>
      </c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 t="s">
        <v>376</v>
      </c>
      <c r="B370" s="1">
        <v>25</v>
      </c>
      <c r="C370" s="1">
        <v>0</v>
      </c>
      <c r="D370" s="1">
        <v>0</v>
      </c>
      <c r="E370" s="1">
        <v>0</v>
      </c>
      <c r="F370" s="1">
        <v>0</v>
      </c>
      <c r="G370" s="1">
        <v>25</v>
      </c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 t="s">
        <v>377</v>
      </c>
      <c r="B371" s="1">
        <v>118</v>
      </c>
      <c r="C371" s="1">
        <v>128</v>
      </c>
      <c r="D371" s="1">
        <v>0</v>
      </c>
      <c r="E371" s="1">
        <v>-96</v>
      </c>
      <c r="F371" s="1">
        <v>0</v>
      </c>
      <c r="G371" s="1">
        <v>150</v>
      </c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 t="s">
        <v>378</v>
      </c>
      <c r="B372" s="1">
        <v>90</v>
      </c>
      <c r="C372" s="1">
        <v>100</v>
      </c>
      <c r="D372" s="1">
        <v>0</v>
      </c>
      <c r="E372" s="1">
        <v>-51</v>
      </c>
      <c r="F372" s="1">
        <v>0</v>
      </c>
      <c r="G372" s="1">
        <v>139</v>
      </c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 t="s">
        <v>379</v>
      </c>
      <c r="B373" s="1">
        <v>47</v>
      </c>
      <c r="C373" s="1">
        <v>0</v>
      </c>
      <c r="D373" s="1">
        <v>0</v>
      </c>
      <c r="E373" s="1">
        <v>0</v>
      </c>
      <c r="F373" s="1">
        <v>0</v>
      </c>
      <c r="G373" s="1">
        <v>47</v>
      </c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 t="s">
        <v>380</v>
      </c>
      <c r="B374" s="1">
        <v>268</v>
      </c>
      <c r="C374" s="1">
        <v>0</v>
      </c>
      <c r="D374" s="1">
        <v>0</v>
      </c>
      <c r="E374" s="1">
        <v>0</v>
      </c>
      <c r="F374" s="1">
        <v>0</v>
      </c>
      <c r="G374" s="1">
        <v>268</v>
      </c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 t="s">
        <v>381</v>
      </c>
      <c r="B375" s="1">
        <v>1</v>
      </c>
      <c r="C375" s="1">
        <v>0</v>
      </c>
      <c r="D375" s="1">
        <v>0</v>
      </c>
      <c r="E375" s="1">
        <v>0</v>
      </c>
      <c r="F375" s="1">
        <v>0</v>
      </c>
      <c r="G375" s="1">
        <v>1</v>
      </c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 t="s">
        <v>382</v>
      </c>
      <c r="B376" s="1">
        <v>7</v>
      </c>
      <c r="C376" s="1">
        <v>0</v>
      </c>
      <c r="D376" s="1">
        <v>0</v>
      </c>
      <c r="E376" s="1">
        <v>0</v>
      </c>
      <c r="F376" s="1">
        <v>0</v>
      </c>
      <c r="G376" s="1">
        <v>7</v>
      </c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 t="s">
        <v>383</v>
      </c>
      <c r="B377" s="1">
        <v>26</v>
      </c>
      <c r="C377" s="1">
        <v>0</v>
      </c>
      <c r="D377" s="1">
        <v>0</v>
      </c>
      <c r="E377" s="1">
        <v>-2</v>
      </c>
      <c r="F377" s="1">
        <v>0</v>
      </c>
      <c r="G377" s="1">
        <v>24</v>
      </c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 t="s">
        <v>384</v>
      </c>
      <c r="B378" s="1">
        <v>22</v>
      </c>
      <c r="C378" s="1">
        <v>0</v>
      </c>
      <c r="D378" s="1">
        <v>0</v>
      </c>
      <c r="E378" s="1">
        <v>0</v>
      </c>
      <c r="F378" s="1">
        <v>0</v>
      </c>
      <c r="G378" s="1">
        <v>22</v>
      </c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 t="s">
        <v>385</v>
      </c>
      <c r="B379" s="1">
        <v>19</v>
      </c>
      <c r="C379" s="1">
        <v>0</v>
      </c>
      <c r="D379" s="1">
        <v>0</v>
      </c>
      <c r="E379" s="1">
        <v>-3</v>
      </c>
      <c r="F379" s="1">
        <v>0</v>
      </c>
      <c r="G379" s="1">
        <v>16</v>
      </c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 t="s">
        <v>386</v>
      </c>
      <c r="B380" s="1">
        <v>43</v>
      </c>
      <c r="C380" s="1">
        <v>0</v>
      </c>
      <c r="D380" s="1">
        <v>0</v>
      </c>
      <c r="E380" s="1">
        <v>-1</v>
      </c>
      <c r="F380" s="1">
        <v>0</v>
      </c>
      <c r="G380" s="1">
        <v>42</v>
      </c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 t="s">
        <v>519</v>
      </c>
      <c r="B381" s="1">
        <v>10</v>
      </c>
      <c r="C381" s="1">
        <v>0</v>
      </c>
      <c r="D381" s="1">
        <v>0</v>
      </c>
      <c r="E381" s="1">
        <v>0</v>
      </c>
      <c r="F381" s="1">
        <v>0</v>
      </c>
      <c r="G381" s="1">
        <v>10</v>
      </c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 t="s">
        <v>387</v>
      </c>
      <c r="B382" s="1">
        <v>4</v>
      </c>
      <c r="C382" s="1">
        <v>0</v>
      </c>
      <c r="D382" s="1">
        <v>0</v>
      </c>
      <c r="E382" s="1">
        <v>-2</v>
      </c>
      <c r="F382" s="1">
        <v>0</v>
      </c>
      <c r="G382" s="1">
        <v>2</v>
      </c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 t="s">
        <v>388</v>
      </c>
      <c r="B383" s="1">
        <v>8</v>
      </c>
      <c r="C383" s="1">
        <v>0</v>
      </c>
      <c r="D383" s="1">
        <v>0</v>
      </c>
      <c r="E383" s="1">
        <v>0</v>
      </c>
      <c r="F383" s="1">
        <v>0</v>
      </c>
      <c r="G383" s="1">
        <v>8</v>
      </c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 t="s">
        <v>389</v>
      </c>
      <c r="B384" s="1">
        <v>30</v>
      </c>
      <c r="C384" s="1">
        <v>0</v>
      </c>
      <c r="D384" s="1">
        <v>0</v>
      </c>
      <c r="E384" s="1">
        <v>-10</v>
      </c>
      <c r="F384" s="1">
        <v>0</v>
      </c>
      <c r="G384" s="1">
        <v>20</v>
      </c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 t="s">
        <v>390</v>
      </c>
      <c r="B385" s="1">
        <v>40</v>
      </c>
      <c r="C385" s="1">
        <v>0</v>
      </c>
      <c r="D385" s="1">
        <v>0</v>
      </c>
      <c r="E385" s="1">
        <v>-8</v>
      </c>
      <c r="F385" s="1">
        <v>0</v>
      </c>
      <c r="G385" s="1">
        <v>32</v>
      </c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 t="s">
        <v>391</v>
      </c>
      <c r="B386" s="1">
        <v>15</v>
      </c>
      <c r="C386" s="1">
        <v>0</v>
      </c>
      <c r="D386" s="1">
        <v>0</v>
      </c>
      <c r="E386" s="1">
        <v>0</v>
      </c>
      <c r="F386" s="1">
        <v>0</v>
      </c>
      <c r="G386" s="1">
        <v>15</v>
      </c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 t="s">
        <v>392</v>
      </c>
      <c r="B387" s="1">
        <v>30</v>
      </c>
      <c r="C387" s="1">
        <v>0</v>
      </c>
      <c r="D387" s="1">
        <v>0</v>
      </c>
      <c r="E387" s="1">
        <v>-6</v>
      </c>
      <c r="F387" s="1">
        <v>0</v>
      </c>
      <c r="G387" s="1">
        <v>24</v>
      </c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 t="s">
        <v>393</v>
      </c>
      <c r="B388" s="1">
        <v>6</v>
      </c>
      <c r="C388" s="1">
        <v>0</v>
      </c>
      <c r="D388" s="1">
        <v>0</v>
      </c>
      <c r="E388" s="1">
        <v>0</v>
      </c>
      <c r="F388" s="1">
        <v>0</v>
      </c>
      <c r="G388" s="1">
        <v>6</v>
      </c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 t="s">
        <v>394</v>
      </c>
      <c r="B389" s="1">
        <v>2</v>
      </c>
      <c r="C389" s="1">
        <v>0</v>
      </c>
      <c r="D389" s="1">
        <v>0</v>
      </c>
      <c r="E389" s="1">
        <v>0</v>
      </c>
      <c r="F389" s="1">
        <v>0</v>
      </c>
      <c r="G389" s="1">
        <v>2</v>
      </c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 t="s">
        <v>395</v>
      </c>
      <c r="B390" s="1">
        <v>247</v>
      </c>
      <c r="C390" s="1">
        <v>0</v>
      </c>
      <c r="D390" s="1">
        <v>0</v>
      </c>
      <c r="E390" s="1">
        <v>-75</v>
      </c>
      <c r="F390" s="1">
        <v>0</v>
      </c>
      <c r="G390" s="1">
        <v>172</v>
      </c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 t="s">
        <v>396</v>
      </c>
      <c r="B391" s="1">
        <v>429</v>
      </c>
      <c r="C391" s="1">
        <v>0</v>
      </c>
      <c r="D391" s="1">
        <v>0</v>
      </c>
      <c r="E391" s="1">
        <v>-37</v>
      </c>
      <c r="F391" s="1">
        <v>0</v>
      </c>
      <c r="G391" s="1">
        <v>392</v>
      </c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 t="s">
        <v>397</v>
      </c>
      <c r="B392" s="1">
        <v>492</v>
      </c>
      <c r="C392" s="1">
        <v>0</v>
      </c>
      <c r="D392" s="1">
        <v>0</v>
      </c>
      <c r="E392" s="1">
        <v>-14</v>
      </c>
      <c r="F392" s="1">
        <v>0</v>
      </c>
      <c r="G392" s="1">
        <v>478</v>
      </c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 t="s">
        <v>398</v>
      </c>
      <c r="B393" s="1">
        <v>6</v>
      </c>
      <c r="C393" s="1">
        <v>0</v>
      </c>
      <c r="D393" s="1">
        <v>0</v>
      </c>
      <c r="E393" s="1">
        <v>0</v>
      </c>
      <c r="F393" s="1">
        <v>0</v>
      </c>
      <c r="G393" s="1">
        <v>6</v>
      </c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 t="s">
        <v>399</v>
      </c>
      <c r="B394" s="1">
        <v>6</v>
      </c>
      <c r="C394" s="1">
        <v>30</v>
      </c>
      <c r="D394" s="1">
        <v>0</v>
      </c>
      <c r="E394" s="1">
        <v>0</v>
      </c>
      <c r="F394" s="1">
        <v>0</v>
      </c>
      <c r="G394" s="1">
        <v>36</v>
      </c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 t="s">
        <v>400</v>
      </c>
      <c r="B395" s="1">
        <v>15</v>
      </c>
      <c r="C395" s="1">
        <v>0</v>
      </c>
      <c r="D395" s="1">
        <v>0</v>
      </c>
      <c r="E395" s="1">
        <v>-2</v>
      </c>
      <c r="F395" s="1">
        <v>0</v>
      </c>
      <c r="G395" s="1">
        <v>13</v>
      </c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 t="s">
        <v>401</v>
      </c>
      <c r="B396" s="1">
        <v>24</v>
      </c>
      <c r="C396" s="1">
        <v>30</v>
      </c>
      <c r="D396" s="1">
        <v>0</v>
      </c>
      <c r="E396" s="1">
        <v>0</v>
      </c>
      <c r="F396" s="1">
        <v>0</v>
      </c>
      <c r="G396" s="1">
        <v>54</v>
      </c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 t="s">
        <v>402</v>
      </c>
      <c r="B397" s="1">
        <v>10</v>
      </c>
      <c r="C397" s="1">
        <v>0</v>
      </c>
      <c r="D397" s="1">
        <v>0</v>
      </c>
      <c r="E397" s="1">
        <v>0</v>
      </c>
      <c r="F397" s="1">
        <v>0</v>
      </c>
      <c r="G397" s="1">
        <v>10</v>
      </c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 t="s">
        <v>403</v>
      </c>
      <c r="B398" s="1">
        <v>5</v>
      </c>
      <c r="C398" s="1">
        <v>0</v>
      </c>
      <c r="D398" s="1">
        <v>0</v>
      </c>
      <c r="E398" s="1">
        <v>0</v>
      </c>
      <c r="F398" s="1">
        <v>0</v>
      </c>
      <c r="G398" s="1">
        <v>5</v>
      </c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 t="s">
        <v>404</v>
      </c>
      <c r="B399" s="1">
        <v>-3</v>
      </c>
      <c r="C399" s="1">
        <v>0</v>
      </c>
      <c r="D399" s="1">
        <v>0</v>
      </c>
      <c r="E399" s="1">
        <v>0</v>
      </c>
      <c r="F399" s="1">
        <v>0</v>
      </c>
      <c r="G399" s="1">
        <v>-3</v>
      </c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 t="s">
        <v>405</v>
      </c>
      <c r="B400" s="1">
        <v>163</v>
      </c>
      <c r="C400" s="1">
        <v>0</v>
      </c>
      <c r="D400" s="1">
        <v>0</v>
      </c>
      <c r="E400" s="1">
        <v>-58</v>
      </c>
      <c r="F400" s="1">
        <v>0</v>
      </c>
      <c r="G400" s="1">
        <v>105</v>
      </c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 t="s">
        <v>406</v>
      </c>
      <c r="B401" s="1">
        <v>-3</v>
      </c>
      <c r="C401" s="1">
        <v>0</v>
      </c>
      <c r="D401" s="1">
        <v>0</v>
      </c>
      <c r="E401" s="1">
        <v>-4</v>
      </c>
      <c r="F401" s="1">
        <v>0</v>
      </c>
      <c r="G401" s="1">
        <v>-7</v>
      </c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 t="s">
        <v>407</v>
      </c>
      <c r="B402" s="1">
        <v>136</v>
      </c>
      <c r="C402" s="1">
        <v>20</v>
      </c>
      <c r="D402" s="1">
        <v>0</v>
      </c>
      <c r="E402" s="1">
        <v>-6</v>
      </c>
      <c r="F402" s="1">
        <v>0</v>
      </c>
      <c r="G402" s="1">
        <v>150</v>
      </c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 t="s">
        <v>408</v>
      </c>
      <c r="B403" s="1">
        <v>72</v>
      </c>
      <c r="C403" s="1">
        <v>0</v>
      </c>
      <c r="D403" s="1">
        <v>0</v>
      </c>
      <c r="E403" s="1">
        <v>-25</v>
      </c>
      <c r="F403" s="1">
        <v>0</v>
      </c>
      <c r="G403" s="1">
        <v>47</v>
      </c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 t="s">
        <v>409</v>
      </c>
      <c r="B404" s="1">
        <v>18</v>
      </c>
      <c r="C404" s="1">
        <v>50</v>
      </c>
      <c r="D404" s="1">
        <v>0</v>
      </c>
      <c r="E404" s="1">
        <v>-6</v>
      </c>
      <c r="F404" s="1">
        <v>0</v>
      </c>
      <c r="G404" s="1">
        <v>62</v>
      </c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 t="s">
        <v>410</v>
      </c>
      <c r="B405" s="1">
        <v>1</v>
      </c>
      <c r="C405" s="1">
        <v>40</v>
      </c>
      <c r="D405" s="1">
        <v>0</v>
      </c>
      <c r="E405" s="1">
        <v>0</v>
      </c>
      <c r="F405" s="1">
        <v>0</v>
      </c>
      <c r="G405" s="1">
        <v>41</v>
      </c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 t="s">
        <v>411</v>
      </c>
      <c r="B406" s="1">
        <v>10</v>
      </c>
      <c r="C406" s="1">
        <v>0</v>
      </c>
      <c r="D406" s="1">
        <v>0</v>
      </c>
      <c r="E406" s="1">
        <v>-8</v>
      </c>
      <c r="F406" s="1">
        <v>0</v>
      </c>
      <c r="G406" s="1">
        <v>2</v>
      </c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 t="s">
        <v>412</v>
      </c>
      <c r="B407" s="1">
        <v>371</v>
      </c>
      <c r="C407" s="1">
        <v>0</v>
      </c>
      <c r="D407" s="1">
        <v>0</v>
      </c>
      <c r="E407" s="1">
        <v>-36</v>
      </c>
      <c r="F407" s="1">
        <v>0</v>
      </c>
      <c r="G407" s="1">
        <v>335</v>
      </c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 t="s">
        <v>413</v>
      </c>
      <c r="B408" s="1">
        <v>25</v>
      </c>
      <c r="C408" s="1">
        <v>0</v>
      </c>
      <c r="D408" s="1">
        <v>0</v>
      </c>
      <c r="E408" s="1">
        <v>0</v>
      </c>
      <c r="F408" s="1">
        <v>0</v>
      </c>
      <c r="G408" s="1">
        <v>25</v>
      </c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 t="s">
        <v>414</v>
      </c>
      <c r="B409" s="1">
        <v>6</v>
      </c>
      <c r="C409" s="1">
        <v>0</v>
      </c>
      <c r="D409" s="1">
        <v>0</v>
      </c>
      <c r="E409" s="1">
        <v>-2</v>
      </c>
      <c r="F409" s="1">
        <v>0</v>
      </c>
      <c r="G409" s="1">
        <v>4</v>
      </c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 t="s">
        <v>416</v>
      </c>
      <c r="B410" s="1">
        <v>-3</v>
      </c>
      <c r="C410" s="1">
        <v>0</v>
      </c>
      <c r="D410" s="1">
        <v>0</v>
      </c>
      <c r="E410" s="1">
        <v>0</v>
      </c>
      <c r="F410" s="1">
        <v>2</v>
      </c>
      <c r="G410" s="1">
        <v>-1</v>
      </c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 t="s">
        <v>417</v>
      </c>
      <c r="B411" s="1">
        <v>46</v>
      </c>
      <c r="C411" s="1">
        <v>0</v>
      </c>
      <c r="D411" s="1">
        <v>0</v>
      </c>
      <c r="E411" s="1">
        <v>-12</v>
      </c>
      <c r="F411" s="1">
        <v>0</v>
      </c>
      <c r="G411" s="1">
        <v>34</v>
      </c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 t="s">
        <v>418</v>
      </c>
      <c r="B412" s="1">
        <v>27</v>
      </c>
      <c r="C412" s="1">
        <v>20</v>
      </c>
      <c r="D412" s="1">
        <v>0</v>
      </c>
      <c r="E412" s="1">
        <v>-4</v>
      </c>
      <c r="F412" s="1">
        <v>0</v>
      </c>
      <c r="G412" s="1">
        <v>43</v>
      </c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 t="s">
        <v>419</v>
      </c>
      <c r="B413" s="1">
        <v>494</v>
      </c>
      <c r="C413" s="1">
        <v>0</v>
      </c>
      <c r="D413" s="1">
        <v>0</v>
      </c>
      <c r="E413" s="1">
        <v>-26</v>
      </c>
      <c r="F413" s="1">
        <v>0</v>
      </c>
      <c r="G413" s="1">
        <v>468</v>
      </c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 t="s">
        <v>420</v>
      </c>
      <c r="B414" s="1">
        <v>671</v>
      </c>
      <c r="C414" s="1">
        <v>200</v>
      </c>
      <c r="D414" s="1">
        <v>0</v>
      </c>
      <c r="E414" s="1">
        <v>-22</v>
      </c>
      <c r="F414" s="1">
        <v>0</v>
      </c>
      <c r="G414" s="1">
        <v>849</v>
      </c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 t="s">
        <v>421</v>
      </c>
      <c r="B415" s="1">
        <v>166</v>
      </c>
      <c r="C415" s="1">
        <v>128</v>
      </c>
      <c r="D415" s="1">
        <v>0</v>
      </c>
      <c r="E415" s="1">
        <v>-23</v>
      </c>
      <c r="F415" s="1">
        <v>0</v>
      </c>
      <c r="G415" s="1">
        <v>271</v>
      </c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 t="s">
        <v>422</v>
      </c>
      <c r="B416" s="1">
        <v>143</v>
      </c>
      <c r="C416" s="1">
        <v>0</v>
      </c>
      <c r="D416" s="1">
        <v>0</v>
      </c>
      <c r="E416" s="1">
        <v>-65</v>
      </c>
      <c r="F416" s="1">
        <v>0</v>
      </c>
      <c r="G416" s="1">
        <v>78</v>
      </c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 t="s">
        <v>423</v>
      </c>
      <c r="B417" s="1">
        <v>1</v>
      </c>
      <c r="C417" s="1">
        <v>0</v>
      </c>
      <c r="D417" s="1">
        <v>0</v>
      </c>
      <c r="E417" s="1">
        <v>0</v>
      </c>
      <c r="F417" s="1">
        <v>0</v>
      </c>
      <c r="G417" s="1">
        <v>1</v>
      </c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 t="s">
        <v>424</v>
      </c>
      <c r="B418" s="1">
        <v>41</v>
      </c>
      <c r="C418" s="1">
        <v>0</v>
      </c>
      <c r="D418" s="1">
        <v>0</v>
      </c>
      <c r="E418" s="1">
        <v>-6</v>
      </c>
      <c r="F418" s="1">
        <v>0</v>
      </c>
      <c r="G418" s="1">
        <v>35</v>
      </c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 t="s">
        <v>425</v>
      </c>
      <c r="B419" s="1">
        <v>40</v>
      </c>
      <c r="C419" s="1">
        <v>0</v>
      </c>
      <c r="D419" s="1">
        <v>0</v>
      </c>
      <c r="E419" s="1">
        <v>-2</v>
      </c>
      <c r="F419" s="1">
        <v>0</v>
      </c>
      <c r="G419" s="1">
        <v>38</v>
      </c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 t="s">
        <v>426</v>
      </c>
      <c r="B420" s="1">
        <v>167</v>
      </c>
      <c r="C420" s="1">
        <v>0</v>
      </c>
      <c r="D420" s="1">
        <v>0</v>
      </c>
      <c r="E420" s="1">
        <v>-32</v>
      </c>
      <c r="F420" s="1">
        <v>0</v>
      </c>
      <c r="G420" s="1">
        <v>135</v>
      </c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 t="s">
        <v>427</v>
      </c>
      <c r="B421" s="1">
        <v>63</v>
      </c>
      <c r="C421" s="1">
        <v>0</v>
      </c>
      <c r="D421" s="1">
        <v>0</v>
      </c>
      <c r="E421" s="1">
        <v>-4</v>
      </c>
      <c r="F421" s="1">
        <v>0</v>
      </c>
      <c r="G421" s="1">
        <v>59</v>
      </c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 t="s">
        <v>428</v>
      </c>
      <c r="B422" s="1">
        <v>57</v>
      </c>
      <c r="C422" s="1">
        <v>0</v>
      </c>
      <c r="D422" s="1">
        <v>0</v>
      </c>
      <c r="E422" s="1">
        <v>-19</v>
      </c>
      <c r="F422" s="1">
        <v>0</v>
      </c>
      <c r="G422" s="1">
        <v>38</v>
      </c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 t="s">
        <v>429</v>
      </c>
      <c r="B423" s="1">
        <v>26</v>
      </c>
      <c r="C423" s="1">
        <v>50</v>
      </c>
      <c r="D423" s="1">
        <v>0</v>
      </c>
      <c r="E423" s="1">
        <v>0</v>
      </c>
      <c r="F423" s="1">
        <v>0</v>
      </c>
      <c r="G423" s="1">
        <v>76</v>
      </c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 t="s">
        <v>430</v>
      </c>
      <c r="B424" s="1">
        <v>38</v>
      </c>
      <c r="C424" s="1">
        <v>100</v>
      </c>
      <c r="D424" s="1">
        <v>0</v>
      </c>
      <c r="E424" s="1">
        <v>-32</v>
      </c>
      <c r="F424" s="1">
        <v>0</v>
      </c>
      <c r="G424" s="1">
        <v>106</v>
      </c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 t="s">
        <v>431</v>
      </c>
      <c r="B425" s="1">
        <v>-5</v>
      </c>
      <c r="C425" s="1">
        <v>0</v>
      </c>
      <c r="D425" s="1">
        <v>0</v>
      </c>
      <c r="E425" s="1">
        <v>0</v>
      </c>
      <c r="F425" s="1">
        <v>0</v>
      </c>
      <c r="G425" s="1">
        <v>-5</v>
      </c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 t="s">
        <v>432</v>
      </c>
      <c r="B426" s="1">
        <v>261</v>
      </c>
      <c r="C426" s="1">
        <v>150</v>
      </c>
      <c r="D426" s="1">
        <v>0</v>
      </c>
      <c r="E426" s="1">
        <v>-10</v>
      </c>
      <c r="F426" s="1">
        <v>0</v>
      </c>
      <c r="G426" s="1">
        <v>401</v>
      </c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 t="s">
        <v>511</v>
      </c>
      <c r="B427" s="1">
        <v>24</v>
      </c>
      <c r="C427" s="1">
        <v>0</v>
      </c>
      <c r="D427" s="1">
        <v>0</v>
      </c>
      <c r="E427" s="1">
        <v>-6</v>
      </c>
      <c r="F427" s="1">
        <v>0</v>
      </c>
      <c r="G427" s="1">
        <v>18</v>
      </c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 t="s">
        <v>434</v>
      </c>
      <c r="B428" s="1">
        <v>132</v>
      </c>
      <c r="C428" s="1">
        <v>0</v>
      </c>
      <c r="D428" s="1">
        <v>0</v>
      </c>
      <c r="E428" s="1">
        <v>-3</v>
      </c>
      <c r="F428" s="1">
        <v>0</v>
      </c>
      <c r="G428" s="1">
        <v>129</v>
      </c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 t="s">
        <v>435</v>
      </c>
      <c r="B429" s="1">
        <v>257</v>
      </c>
      <c r="C429" s="1">
        <v>0</v>
      </c>
      <c r="D429" s="1">
        <v>0</v>
      </c>
      <c r="E429" s="1">
        <v>-29</v>
      </c>
      <c r="F429" s="1">
        <v>0</v>
      </c>
      <c r="G429" s="1">
        <v>228</v>
      </c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 t="s">
        <v>436</v>
      </c>
      <c r="B430" s="1">
        <v>261</v>
      </c>
      <c r="C430" s="1">
        <v>0</v>
      </c>
      <c r="D430" s="1">
        <v>0</v>
      </c>
      <c r="E430" s="1">
        <v>-27</v>
      </c>
      <c r="F430" s="1">
        <v>0</v>
      </c>
      <c r="G430" s="1">
        <v>234</v>
      </c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 t="s">
        <v>437</v>
      </c>
      <c r="B431" s="1">
        <v>217</v>
      </c>
      <c r="C431" s="1">
        <v>0</v>
      </c>
      <c r="D431" s="1">
        <v>0</v>
      </c>
      <c r="E431" s="1">
        <v>-5</v>
      </c>
      <c r="F431" s="1">
        <v>0</v>
      </c>
      <c r="G431" s="1">
        <v>212</v>
      </c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 t="s">
        <v>438</v>
      </c>
      <c r="B432" s="1">
        <v>1</v>
      </c>
      <c r="C432" s="1">
        <v>0</v>
      </c>
      <c r="D432" s="1">
        <v>0</v>
      </c>
      <c r="E432" s="1">
        <v>0</v>
      </c>
      <c r="F432" s="1">
        <v>0</v>
      </c>
      <c r="G432" s="1">
        <v>1</v>
      </c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 t="s">
        <v>439</v>
      </c>
      <c r="B433" s="1">
        <v>195</v>
      </c>
      <c r="C433" s="1">
        <v>0</v>
      </c>
      <c r="D433" s="1">
        <v>0</v>
      </c>
      <c r="E433" s="1">
        <v>-20</v>
      </c>
      <c r="F433" s="1">
        <v>0</v>
      </c>
      <c r="G433" s="1">
        <v>175</v>
      </c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 t="s">
        <v>440</v>
      </c>
      <c r="B434" s="1">
        <v>5</v>
      </c>
      <c r="C434" s="1">
        <v>0</v>
      </c>
      <c r="D434" s="1">
        <v>0</v>
      </c>
      <c r="E434" s="1">
        <v>0</v>
      </c>
      <c r="F434" s="1">
        <v>0</v>
      </c>
      <c r="G434" s="1">
        <v>5</v>
      </c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 t="s">
        <v>441</v>
      </c>
      <c r="B435" s="1">
        <v>1</v>
      </c>
      <c r="C435" s="1">
        <v>100</v>
      </c>
      <c r="D435" s="1">
        <v>0</v>
      </c>
      <c r="E435" s="1">
        <v>0</v>
      </c>
      <c r="F435" s="1">
        <v>0</v>
      </c>
      <c r="G435" s="1">
        <v>101</v>
      </c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 t="s">
        <v>442</v>
      </c>
      <c r="B436" s="1">
        <v>101</v>
      </c>
      <c r="C436" s="1">
        <v>0</v>
      </c>
      <c r="D436" s="1">
        <v>0</v>
      </c>
      <c r="E436" s="1">
        <v>-12</v>
      </c>
      <c r="F436" s="1">
        <v>0</v>
      </c>
      <c r="G436" s="1">
        <v>89</v>
      </c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 t="s">
        <v>443</v>
      </c>
      <c r="B437" s="1">
        <v>177</v>
      </c>
      <c r="C437" s="1">
        <v>0</v>
      </c>
      <c r="D437" s="1">
        <v>0</v>
      </c>
      <c r="E437" s="1">
        <v>-9</v>
      </c>
      <c r="F437" s="1">
        <v>0</v>
      </c>
      <c r="G437" s="1">
        <v>168</v>
      </c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 t="s">
        <v>444</v>
      </c>
      <c r="B438" s="1">
        <v>6</v>
      </c>
      <c r="C438" s="1">
        <v>30</v>
      </c>
      <c r="D438" s="1">
        <v>0</v>
      </c>
      <c r="E438" s="1">
        <v>-13</v>
      </c>
      <c r="F438" s="1">
        <v>0</v>
      </c>
      <c r="G438" s="1">
        <v>23</v>
      </c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 t="s">
        <v>445</v>
      </c>
      <c r="B439" s="1">
        <v>100</v>
      </c>
      <c r="C439" s="1">
        <v>100</v>
      </c>
      <c r="D439" s="1">
        <v>0</v>
      </c>
      <c r="E439" s="1">
        <v>-12</v>
      </c>
      <c r="F439" s="1">
        <v>0</v>
      </c>
      <c r="G439" s="1">
        <v>188</v>
      </c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 t="s">
        <v>447</v>
      </c>
      <c r="B440" s="1">
        <v>30</v>
      </c>
      <c r="C440" s="1">
        <v>0</v>
      </c>
      <c r="D440" s="1">
        <v>0</v>
      </c>
      <c r="E440" s="1">
        <v>0</v>
      </c>
      <c r="F440" s="1">
        <v>0</v>
      </c>
      <c r="G440" s="1">
        <v>30</v>
      </c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 t="s">
        <v>448</v>
      </c>
      <c r="B441" s="1">
        <v>-3</v>
      </c>
      <c r="C441" s="1">
        <v>0</v>
      </c>
      <c r="D441" s="1">
        <v>0</v>
      </c>
      <c r="E441" s="1">
        <v>0</v>
      </c>
      <c r="F441" s="1">
        <v>0</v>
      </c>
      <c r="G441" s="1">
        <v>-3</v>
      </c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 t="s">
        <v>449</v>
      </c>
      <c r="B442" s="1">
        <v>19</v>
      </c>
      <c r="C442" s="1">
        <v>0</v>
      </c>
      <c r="D442" s="1">
        <v>0</v>
      </c>
      <c r="E442" s="1">
        <v>0</v>
      </c>
      <c r="F442" s="1">
        <v>0</v>
      </c>
      <c r="G442" s="1">
        <v>19</v>
      </c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 t="s">
        <v>450</v>
      </c>
      <c r="B443" s="1">
        <v>10</v>
      </c>
      <c r="C443" s="1">
        <v>0</v>
      </c>
      <c r="D443" s="1">
        <v>0</v>
      </c>
      <c r="E443" s="1">
        <v>0</v>
      </c>
      <c r="F443" s="1">
        <v>0</v>
      </c>
      <c r="G443" s="1">
        <v>10</v>
      </c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 t="s">
        <v>451</v>
      </c>
      <c r="B444" s="1">
        <v>295</v>
      </c>
      <c r="C444" s="1">
        <v>0</v>
      </c>
      <c r="D444" s="1">
        <v>0</v>
      </c>
      <c r="E444" s="1">
        <v>-32</v>
      </c>
      <c r="F444" s="1">
        <v>0</v>
      </c>
      <c r="G444" s="1">
        <v>263</v>
      </c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 t="s">
        <v>452</v>
      </c>
      <c r="B445" s="1">
        <v>364</v>
      </c>
      <c r="C445" s="1">
        <v>0</v>
      </c>
      <c r="D445" s="1">
        <v>0</v>
      </c>
      <c r="E445" s="1">
        <v>-54</v>
      </c>
      <c r="F445" s="1">
        <v>0</v>
      </c>
      <c r="G445" s="1">
        <v>310</v>
      </c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 t="s">
        <v>453</v>
      </c>
      <c r="B446" s="1">
        <v>885</v>
      </c>
      <c r="C446" s="1">
        <v>0</v>
      </c>
      <c r="D446" s="1">
        <v>0</v>
      </c>
      <c r="E446" s="1">
        <v>-22</v>
      </c>
      <c r="F446" s="1">
        <v>0</v>
      </c>
      <c r="G446" s="1">
        <v>863</v>
      </c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 t="s">
        <v>454</v>
      </c>
      <c r="B447" s="1">
        <v>1657</v>
      </c>
      <c r="C447" s="1">
        <v>0</v>
      </c>
      <c r="D447" s="1">
        <v>0</v>
      </c>
      <c r="E447" s="1">
        <v>-46</v>
      </c>
      <c r="F447" s="1">
        <v>0</v>
      </c>
      <c r="G447" s="1">
        <v>1611</v>
      </c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 t="s">
        <v>455</v>
      </c>
      <c r="B448" s="1">
        <v>474</v>
      </c>
      <c r="C448" s="1">
        <v>0</v>
      </c>
      <c r="D448" s="1">
        <v>0</v>
      </c>
      <c r="E448" s="1">
        <v>0</v>
      </c>
      <c r="F448" s="1">
        <v>0</v>
      </c>
      <c r="G448" s="1">
        <v>474</v>
      </c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 t="s">
        <v>456</v>
      </c>
      <c r="B449" s="1">
        <v>500</v>
      </c>
      <c r="C449" s="1">
        <v>0</v>
      </c>
      <c r="D449" s="1">
        <v>0</v>
      </c>
      <c r="E449" s="1">
        <v>0</v>
      </c>
      <c r="F449" s="1">
        <v>0</v>
      </c>
      <c r="G449" s="1">
        <v>500</v>
      </c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 t="s">
        <v>457</v>
      </c>
      <c r="B450" s="1">
        <v>308</v>
      </c>
      <c r="C450" s="1">
        <v>0</v>
      </c>
      <c r="D450" s="1">
        <v>0</v>
      </c>
      <c r="E450" s="1">
        <v>-119</v>
      </c>
      <c r="F450" s="1">
        <v>0</v>
      </c>
      <c r="G450" s="1">
        <v>189</v>
      </c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 t="s">
        <v>458</v>
      </c>
      <c r="B451" s="1">
        <v>444</v>
      </c>
      <c r="C451" s="1">
        <v>0</v>
      </c>
      <c r="D451" s="1">
        <v>0</v>
      </c>
      <c r="E451" s="1">
        <v>-100</v>
      </c>
      <c r="F451" s="1">
        <v>0</v>
      </c>
      <c r="G451" s="1">
        <v>344</v>
      </c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 t="s">
        <v>459</v>
      </c>
      <c r="B452" s="1">
        <v>68</v>
      </c>
      <c r="C452" s="1">
        <v>0</v>
      </c>
      <c r="D452" s="1">
        <v>0</v>
      </c>
      <c r="E452" s="1">
        <v>0</v>
      </c>
      <c r="F452" s="1">
        <v>0</v>
      </c>
      <c r="G452" s="1">
        <v>68</v>
      </c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 t="s">
        <v>460</v>
      </c>
      <c r="B453" s="1">
        <v>14</v>
      </c>
      <c r="C453" s="1">
        <v>0</v>
      </c>
      <c r="D453" s="1">
        <v>0</v>
      </c>
      <c r="E453" s="1">
        <v>0</v>
      </c>
      <c r="F453" s="1">
        <v>0</v>
      </c>
      <c r="G453" s="1">
        <v>14</v>
      </c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 t="s">
        <v>461</v>
      </c>
      <c r="B454" s="1">
        <v>25</v>
      </c>
      <c r="C454" s="1">
        <v>0</v>
      </c>
      <c r="D454" s="1">
        <v>0</v>
      </c>
      <c r="E454" s="1">
        <v>0</v>
      </c>
      <c r="F454" s="1">
        <v>0</v>
      </c>
      <c r="G454" s="1">
        <v>25</v>
      </c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 t="s">
        <v>462</v>
      </c>
      <c r="B455" s="1">
        <v>3</v>
      </c>
      <c r="C455" s="1">
        <v>0</v>
      </c>
      <c r="D455" s="1">
        <v>0</v>
      </c>
      <c r="E455" s="1">
        <v>-1</v>
      </c>
      <c r="F455" s="1">
        <v>0</v>
      </c>
      <c r="G455" s="1">
        <v>2</v>
      </c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 t="s">
        <v>463</v>
      </c>
      <c r="B456" s="1">
        <v>-18</v>
      </c>
      <c r="C456" s="1">
        <v>0</v>
      </c>
      <c r="D456" s="1">
        <v>0</v>
      </c>
      <c r="E456" s="1">
        <v>-3</v>
      </c>
      <c r="F456" s="1">
        <v>0</v>
      </c>
      <c r="G456" s="1">
        <v>-21</v>
      </c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 t="s">
        <v>464</v>
      </c>
      <c r="B457" s="1">
        <v>30</v>
      </c>
      <c r="C457" s="1">
        <v>0</v>
      </c>
      <c r="D457" s="1">
        <v>0</v>
      </c>
      <c r="E457" s="1">
        <v>-4</v>
      </c>
      <c r="F457" s="1">
        <v>0</v>
      </c>
      <c r="G457" s="1">
        <v>26</v>
      </c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 t="s">
        <v>465</v>
      </c>
      <c r="B458" s="1">
        <v>80</v>
      </c>
      <c r="C458" s="1">
        <v>0</v>
      </c>
      <c r="D458" s="1">
        <v>0</v>
      </c>
      <c r="E458" s="1">
        <v>-8</v>
      </c>
      <c r="F458" s="1">
        <v>0</v>
      </c>
      <c r="G458" s="1">
        <v>72</v>
      </c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 t="s">
        <v>466</v>
      </c>
      <c r="B459" s="1">
        <v>80</v>
      </c>
      <c r="C459" s="1">
        <v>0</v>
      </c>
      <c r="D459" s="1">
        <v>0</v>
      </c>
      <c r="E459" s="1">
        <v>-8</v>
      </c>
      <c r="F459" s="1">
        <v>0</v>
      </c>
      <c r="G459" s="1">
        <v>72</v>
      </c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 t="s">
        <v>467</v>
      </c>
      <c r="B460" s="1">
        <v>1</v>
      </c>
      <c r="C460" s="1">
        <v>0</v>
      </c>
      <c r="D460" s="1">
        <v>0</v>
      </c>
      <c r="E460" s="1">
        <v>0</v>
      </c>
      <c r="F460" s="1">
        <v>0</v>
      </c>
      <c r="G460" s="1">
        <v>1</v>
      </c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 t="s">
        <v>468</v>
      </c>
      <c r="B461" s="1">
        <v>301</v>
      </c>
      <c r="C461" s="1">
        <v>0</v>
      </c>
      <c r="D461" s="1">
        <v>0</v>
      </c>
      <c r="E461" s="1">
        <v>-121</v>
      </c>
      <c r="F461" s="1">
        <v>0</v>
      </c>
      <c r="G461" s="1">
        <v>180</v>
      </c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 t="s">
        <v>535</v>
      </c>
      <c r="B462" s="1">
        <v>0</v>
      </c>
      <c r="C462" s="1">
        <v>0</v>
      </c>
      <c r="D462" s="1">
        <v>0</v>
      </c>
      <c r="E462" s="1">
        <v>-4</v>
      </c>
      <c r="F462" s="1">
        <v>0</v>
      </c>
      <c r="G462" s="1">
        <v>-4</v>
      </c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 t="s">
        <v>499</v>
      </c>
      <c r="B463" s="1">
        <v>187</v>
      </c>
      <c r="C463" s="1">
        <v>0</v>
      </c>
      <c r="D463" s="1">
        <v>0</v>
      </c>
      <c r="E463" s="1">
        <v>-2</v>
      </c>
      <c r="F463" s="1">
        <v>0</v>
      </c>
      <c r="G463" s="1">
        <v>185</v>
      </c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 t="s">
        <v>469</v>
      </c>
      <c r="B464" s="1">
        <v>62</v>
      </c>
      <c r="C464" s="1">
        <v>0</v>
      </c>
      <c r="D464" s="1">
        <v>0</v>
      </c>
      <c r="E464" s="1">
        <v>0</v>
      </c>
      <c r="F464" s="1">
        <v>0</v>
      </c>
      <c r="G464" s="1">
        <v>62</v>
      </c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 t="s">
        <v>470</v>
      </c>
      <c r="B465" s="1">
        <v>2</v>
      </c>
      <c r="C465" s="1">
        <v>0</v>
      </c>
      <c r="D465" s="1">
        <v>0</v>
      </c>
      <c r="E465" s="1">
        <v>0</v>
      </c>
      <c r="F465" s="1">
        <v>0</v>
      </c>
      <c r="G465" s="1">
        <v>2</v>
      </c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 t="s">
        <v>471</v>
      </c>
      <c r="B466" s="1">
        <v>26</v>
      </c>
      <c r="C466" s="1">
        <v>0</v>
      </c>
      <c r="D466" s="1">
        <v>0</v>
      </c>
      <c r="E466" s="1">
        <v>-4</v>
      </c>
      <c r="F466" s="1">
        <v>0</v>
      </c>
      <c r="G466" s="1">
        <v>22</v>
      </c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 t="s">
        <v>472</v>
      </c>
      <c r="B467" s="1">
        <v>22</v>
      </c>
      <c r="C467" s="1">
        <v>200</v>
      </c>
      <c r="D467" s="1">
        <v>0</v>
      </c>
      <c r="E467" s="1">
        <v>-205</v>
      </c>
      <c r="F467" s="1">
        <v>1</v>
      </c>
      <c r="G467" s="1">
        <v>18</v>
      </c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 t="s">
        <v>476</v>
      </c>
      <c r="B468" s="1">
        <v>0</v>
      </c>
      <c r="C468" s="1">
        <v>4</v>
      </c>
      <c r="D468" s="1">
        <v>0</v>
      </c>
      <c r="E468" s="1">
        <v>-4</v>
      </c>
      <c r="F468" s="1">
        <v>0</v>
      </c>
      <c r="G468" s="1">
        <v>0</v>
      </c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 t="s">
        <v>478</v>
      </c>
      <c r="B469" s="1">
        <v>3</v>
      </c>
      <c r="C469" s="1">
        <v>0</v>
      </c>
      <c r="D469" s="1">
        <v>0</v>
      </c>
      <c r="E469" s="1">
        <v>-2</v>
      </c>
      <c r="F469" s="1">
        <v>0</v>
      </c>
      <c r="G469" s="1">
        <v>1</v>
      </c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 t="s">
        <v>480</v>
      </c>
      <c r="B470" s="1">
        <v>19</v>
      </c>
      <c r="C470" s="1">
        <v>0</v>
      </c>
      <c r="D470" s="1">
        <v>0</v>
      </c>
      <c r="E470" s="1">
        <v>-15</v>
      </c>
      <c r="F470" s="1">
        <v>0</v>
      </c>
      <c r="G470" s="1">
        <v>4</v>
      </c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 t="s">
        <v>481</v>
      </c>
      <c r="B471" s="1">
        <v>35</v>
      </c>
      <c r="C471" s="1">
        <v>136</v>
      </c>
      <c r="D471" s="1">
        <v>0</v>
      </c>
      <c r="E471" s="1">
        <v>-8</v>
      </c>
      <c r="F471" s="1">
        <v>0</v>
      </c>
      <c r="G471" s="1">
        <v>163</v>
      </c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 t="s">
        <v>482</v>
      </c>
      <c r="B472" s="1">
        <v>97</v>
      </c>
      <c r="C472" s="1">
        <v>0</v>
      </c>
      <c r="D472" s="1">
        <v>0</v>
      </c>
      <c r="E472" s="1">
        <v>0</v>
      </c>
      <c r="F472" s="1">
        <v>0</v>
      </c>
      <c r="G472" s="1">
        <v>97</v>
      </c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 t="s">
        <v>483</v>
      </c>
      <c r="B473" s="1">
        <v>12</v>
      </c>
      <c r="C473" s="1">
        <v>0</v>
      </c>
      <c r="D473" s="1">
        <v>0</v>
      </c>
      <c r="E473" s="1">
        <v>-4</v>
      </c>
      <c r="F473" s="1">
        <v>0</v>
      </c>
      <c r="G473" s="1">
        <v>8</v>
      </c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 t="s">
        <v>500</v>
      </c>
      <c r="B474" s="1">
        <v>1</v>
      </c>
      <c r="C474" s="1">
        <v>0</v>
      </c>
      <c r="D474" s="1">
        <v>0</v>
      </c>
      <c r="E474" s="1">
        <v>0</v>
      </c>
      <c r="F474" s="1">
        <v>0</v>
      </c>
      <c r="G474" s="1">
        <v>1</v>
      </c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 t="s">
        <v>485</v>
      </c>
      <c r="B475" s="1">
        <v>1</v>
      </c>
      <c r="C475" s="1">
        <v>0</v>
      </c>
      <c r="D475" s="1">
        <v>0</v>
      </c>
      <c r="E475" s="1">
        <v>0</v>
      </c>
      <c r="F475" s="1">
        <v>0</v>
      </c>
      <c r="G475" s="1">
        <v>1</v>
      </c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 t="s">
        <v>486</v>
      </c>
      <c r="B476" s="1">
        <v>54</v>
      </c>
      <c r="C476" s="1">
        <v>0</v>
      </c>
      <c r="D476" s="1">
        <v>0</v>
      </c>
      <c r="E476" s="1">
        <v>-12</v>
      </c>
      <c r="F476" s="1">
        <v>0</v>
      </c>
      <c r="G476" s="1">
        <v>42</v>
      </c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 t="s">
        <v>487</v>
      </c>
      <c r="B477" s="1">
        <v>-6</v>
      </c>
      <c r="C477" s="1">
        <v>0</v>
      </c>
      <c r="D477" s="1">
        <v>0</v>
      </c>
      <c r="E477" s="1">
        <v>0</v>
      </c>
      <c r="F477" s="1">
        <v>0</v>
      </c>
      <c r="G477" s="1">
        <v>-6</v>
      </c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 t="s">
        <v>501</v>
      </c>
      <c r="B478" s="1">
        <v>2</v>
      </c>
      <c r="C478" s="1">
        <v>0</v>
      </c>
      <c r="D478" s="1">
        <v>0</v>
      </c>
      <c r="E478" s="1">
        <v>-2</v>
      </c>
      <c r="F478" s="1">
        <v>0</v>
      </c>
      <c r="G478" s="1">
        <v>0</v>
      </c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 t="s">
        <v>502</v>
      </c>
      <c r="B479" s="1">
        <v>2</v>
      </c>
      <c r="C479" s="1">
        <v>0</v>
      </c>
      <c r="D479" s="1">
        <v>0</v>
      </c>
      <c r="E479" s="1">
        <v>-1</v>
      </c>
      <c r="F479" s="1">
        <v>0</v>
      </c>
      <c r="G479" s="1">
        <v>1</v>
      </c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 t="s">
        <v>503</v>
      </c>
      <c r="B480" s="1">
        <v>48</v>
      </c>
      <c r="C480" s="1">
        <v>0</v>
      </c>
      <c r="D480" s="1">
        <v>0</v>
      </c>
      <c r="E480" s="1">
        <v>0</v>
      </c>
      <c r="F480" s="1">
        <v>0</v>
      </c>
      <c r="G480" s="1">
        <v>48</v>
      </c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 t="s">
        <v>504</v>
      </c>
      <c r="B481" s="1">
        <v>57</v>
      </c>
      <c r="C481" s="1">
        <v>0</v>
      </c>
      <c r="D481" s="1">
        <v>0</v>
      </c>
      <c r="E481" s="1">
        <v>-16</v>
      </c>
      <c r="F481" s="1">
        <v>0</v>
      </c>
      <c r="G481" s="1">
        <v>41</v>
      </c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 t="s">
        <v>505</v>
      </c>
      <c r="B482" s="1">
        <v>84</v>
      </c>
      <c r="C482" s="1">
        <v>0</v>
      </c>
      <c r="D482" s="1">
        <v>0</v>
      </c>
      <c r="E482" s="1">
        <v>0</v>
      </c>
      <c r="F482" s="1">
        <v>0</v>
      </c>
      <c r="G482" s="1">
        <v>84</v>
      </c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 t="s">
        <v>506</v>
      </c>
      <c r="B483" s="1">
        <v>6</v>
      </c>
      <c r="C483" s="1">
        <v>0</v>
      </c>
      <c r="D483" s="1">
        <v>0</v>
      </c>
      <c r="E483" s="1">
        <v>0</v>
      </c>
      <c r="F483" s="1">
        <v>0</v>
      </c>
      <c r="G483" s="1">
        <v>6</v>
      </c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 t="s">
        <v>508</v>
      </c>
      <c r="B484" s="1">
        <v>44</v>
      </c>
      <c r="C484" s="1">
        <v>0</v>
      </c>
      <c r="D484" s="1">
        <v>0</v>
      </c>
      <c r="E484" s="1">
        <v>-27</v>
      </c>
      <c r="F484" s="1">
        <v>0</v>
      </c>
      <c r="G484" s="1">
        <v>17</v>
      </c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 t="s">
        <v>512</v>
      </c>
      <c r="B485" s="1">
        <v>2</v>
      </c>
      <c r="C485" s="1">
        <v>0</v>
      </c>
      <c r="D485" s="1">
        <v>0</v>
      </c>
      <c r="E485" s="1">
        <v>-2</v>
      </c>
      <c r="F485" s="1">
        <v>0</v>
      </c>
      <c r="G485" s="1">
        <v>0</v>
      </c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 t="s">
        <v>509</v>
      </c>
      <c r="B486" s="1">
        <v>5</v>
      </c>
      <c r="C486" s="1">
        <v>0</v>
      </c>
      <c r="D486" s="1">
        <v>0</v>
      </c>
      <c r="E486" s="1">
        <v>-5</v>
      </c>
      <c r="F486" s="1">
        <v>0</v>
      </c>
      <c r="G486" s="1">
        <v>0</v>
      </c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 t="s">
        <v>514</v>
      </c>
      <c r="B487" s="1">
        <v>96</v>
      </c>
      <c r="C487" s="1">
        <v>0</v>
      </c>
      <c r="D487" s="1">
        <v>0</v>
      </c>
      <c r="E487" s="1">
        <v>0</v>
      </c>
      <c r="F487" s="1">
        <v>0</v>
      </c>
      <c r="G487" s="1">
        <v>96</v>
      </c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 t="s">
        <v>536</v>
      </c>
      <c r="B488" s="1">
        <v>0</v>
      </c>
      <c r="C488" s="1">
        <v>0</v>
      </c>
      <c r="D488" s="1">
        <v>0</v>
      </c>
      <c r="E488" s="1">
        <v>-36</v>
      </c>
      <c r="F488" s="1">
        <v>0</v>
      </c>
      <c r="G488" s="1">
        <v>-36</v>
      </c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 t="s">
        <v>521</v>
      </c>
      <c r="B489" s="1">
        <v>96</v>
      </c>
      <c r="C489" s="1">
        <v>0</v>
      </c>
      <c r="D489" s="1">
        <v>0</v>
      </c>
      <c r="E489" s="1">
        <v>-15</v>
      </c>
      <c r="F489" s="1">
        <v>0</v>
      </c>
      <c r="G489" s="1">
        <v>81</v>
      </c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 t="s">
        <v>522</v>
      </c>
      <c r="B490" s="1">
        <v>90</v>
      </c>
      <c r="C490" s="1">
        <v>0</v>
      </c>
      <c r="D490" s="1">
        <v>0</v>
      </c>
      <c r="E490" s="1">
        <v>-10</v>
      </c>
      <c r="F490" s="1">
        <v>0</v>
      </c>
      <c r="G490" s="1">
        <v>80</v>
      </c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 t="s">
        <v>523</v>
      </c>
      <c r="B491" s="1">
        <v>34</v>
      </c>
      <c r="C491" s="1">
        <v>0</v>
      </c>
      <c r="D491" s="1">
        <v>0</v>
      </c>
      <c r="E491" s="1">
        <v>-11</v>
      </c>
      <c r="F491" s="1">
        <v>0</v>
      </c>
      <c r="G491" s="1">
        <v>23</v>
      </c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 t="s">
        <v>524</v>
      </c>
      <c r="B492" s="1">
        <v>30</v>
      </c>
      <c r="C492" s="1">
        <v>0</v>
      </c>
      <c r="D492" s="1">
        <v>0</v>
      </c>
      <c r="E492" s="1">
        <v>-9</v>
      </c>
      <c r="F492" s="1">
        <v>0</v>
      </c>
      <c r="G492" s="1">
        <v>21</v>
      </c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 t="s">
        <v>525</v>
      </c>
      <c r="B493" s="1">
        <v>84</v>
      </c>
      <c r="C493" s="1">
        <v>0</v>
      </c>
      <c r="D493" s="1">
        <v>0</v>
      </c>
      <c r="E493" s="1">
        <v>0</v>
      </c>
      <c r="F493" s="1">
        <v>0</v>
      </c>
      <c r="G493" s="1">
        <v>84</v>
      </c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 t="s">
        <v>526</v>
      </c>
      <c r="B494" s="1">
        <v>362</v>
      </c>
      <c r="C494" s="1">
        <v>0</v>
      </c>
      <c r="D494" s="1">
        <v>0</v>
      </c>
      <c r="E494" s="1">
        <v>-68</v>
      </c>
      <c r="F494" s="1">
        <v>0</v>
      </c>
      <c r="G494" s="1">
        <v>294</v>
      </c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 t="s">
        <v>527</v>
      </c>
      <c r="B495" s="1">
        <v>52</v>
      </c>
      <c r="C495" s="1">
        <v>0</v>
      </c>
      <c r="D495" s="1">
        <v>0</v>
      </c>
      <c r="E495" s="1">
        <v>-33</v>
      </c>
      <c r="F495" s="1">
        <v>0</v>
      </c>
      <c r="G495" s="1">
        <v>19</v>
      </c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 t="s">
        <v>528</v>
      </c>
      <c r="B496" s="1">
        <v>5</v>
      </c>
      <c r="C496" s="1">
        <v>0</v>
      </c>
      <c r="D496" s="1">
        <v>0</v>
      </c>
      <c r="E496" s="1">
        <v>0</v>
      </c>
      <c r="F496" s="1">
        <v>0</v>
      </c>
      <c r="G496" s="1">
        <v>5</v>
      </c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 t="s">
        <v>529</v>
      </c>
      <c r="B497" s="1">
        <v>50</v>
      </c>
      <c r="C497" s="1">
        <v>0</v>
      </c>
      <c r="D497" s="1">
        <v>0</v>
      </c>
      <c r="E497" s="1">
        <v>0</v>
      </c>
      <c r="F497" s="1">
        <v>0</v>
      </c>
      <c r="G497" s="1">
        <v>50</v>
      </c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 t="s">
        <v>530</v>
      </c>
      <c r="B498" s="1">
        <v>100</v>
      </c>
      <c r="C498" s="1">
        <v>0</v>
      </c>
      <c r="D498" s="1">
        <v>0</v>
      </c>
      <c r="E498" s="1">
        <v>0</v>
      </c>
      <c r="F498" s="1">
        <v>0</v>
      </c>
      <c r="G498" s="1">
        <v>100</v>
      </c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 t="s">
        <v>531</v>
      </c>
      <c r="B499" s="1">
        <v>100</v>
      </c>
      <c r="C499" s="1">
        <v>0</v>
      </c>
      <c r="D499" s="1">
        <v>0</v>
      </c>
      <c r="E499" s="1">
        <v>0</v>
      </c>
      <c r="F499" s="1">
        <v>0</v>
      </c>
      <c r="G499" s="1">
        <v>100</v>
      </c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 t="s">
        <v>532</v>
      </c>
      <c r="B500" s="1">
        <v>2160</v>
      </c>
      <c r="C500" s="1">
        <v>0</v>
      </c>
      <c r="D500" s="1">
        <v>0</v>
      </c>
      <c r="E500" s="1">
        <v>-1443</v>
      </c>
      <c r="F500" s="1">
        <v>0</v>
      </c>
      <c r="G500" s="1">
        <v>717</v>
      </c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 t="s">
        <v>533</v>
      </c>
      <c r="B501" s="1">
        <v>20000</v>
      </c>
      <c r="C501" s="1">
        <v>0</v>
      </c>
      <c r="D501" s="1">
        <v>0</v>
      </c>
      <c r="E501" s="1">
        <v>0</v>
      </c>
      <c r="F501" s="1">
        <v>0</v>
      </c>
      <c r="G501" s="1">
        <v>20000</v>
      </c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 t="s">
        <v>537</v>
      </c>
      <c r="B502" s="1">
        <v>0</v>
      </c>
      <c r="C502" s="1">
        <v>200</v>
      </c>
      <c r="D502" s="1">
        <v>0</v>
      </c>
      <c r="E502" s="1">
        <v>-191</v>
      </c>
      <c r="F502" s="1">
        <v>0</v>
      </c>
      <c r="G502" s="1">
        <v>9</v>
      </c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 t="s">
        <v>538</v>
      </c>
      <c r="B503" s="1">
        <v>0</v>
      </c>
      <c r="C503" s="1">
        <v>90</v>
      </c>
      <c r="D503" s="1">
        <v>0</v>
      </c>
      <c r="E503" s="1">
        <v>-65</v>
      </c>
      <c r="F503" s="1">
        <v>0</v>
      </c>
      <c r="G503" s="1">
        <v>25</v>
      </c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 t="s">
        <v>539</v>
      </c>
      <c r="B504" s="1">
        <v>0</v>
      </c>
      <c r="C504" s="1">
        <v>90</v>
      </c>
      <c r="D504" s="1">
        <v>0</v>
      </c>
      <c r="E504" s="1">
        <v>-60</v>
      </c>
      <c r="F504" s="1">
        <v>0</v>
      </c>
      <c r="G504" s="1">
        <v>30</v>
      </c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 t="s">
        <v>540</v>
      </c>
      <c r="B505" s="1">
        <v>0</v>
      </c>
      <c r="C505" s="1">
        <v>5</v>
      </c>
      <c r="D505" s="1">
        <v>0</v>
      </c>
      <c r="E505" s="1">
        <v>-5</v>
      </c>
      <c r="F505" s="1">
        <v>0</v>
      </c>
      <c r="G505" s="1">
        <v>0</v>
      </c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 t="s">
        <v>541</v>
      </c>
      <c r="B506" s="1">
        <v>0</v>
      </c>
      <c r="C506" s="1">
        <v>100</v>
      </c>
      <c r="D506" s="1">
        <v>0</v>
      </c>
      <c r="E506" s="1">
        <v>-6</v>
      </c>
      <c r="F506" s="1">
        <v>0</v>
      </c>
      <c r="G506" s="1">
        <v>94</v>
      </c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 t="s">
        <v>542</v>
      </c>
      <c r="B507" s="1">
        <v>0</v>
      </c>
      <c r="C507" s="1">
        <v>50</v>
      </c>
      <c r="D507" s="1">
        <v>0</v>
      </c>
      <c r="E507" s="1">
        <v>0</v>
      </c>
      <c r="F507" s="1">
        <v>0</v>
      </c>
      <c r="G507" s="1">
        <v>50</v>
      </c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 t="s">
        <v>543</v>
      </c>
      <c r="B508" s="1">
        <v>0</v>
      </c>
      <c r="C508" s="1">
        <v>100</v>
      </c>
      <c r="D508" s="1">
        <v>0</v>
      </c>
      <c r="E508" s="1">
        <v>0</v>
      </c>
      <c r="F508" s="1">
        <v>0</v>
      </c>
      <c r="G508" s="1">
        <v>100</v>
      </c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 t="s">
        <v>544</v>
      </c>
      <c r="B509" s="1">
        <v>0</v>
      </c>
      <c r="C509" s="1">
        <v>100</v>
      </c>
      <c r="D509" s="1">
        <v>0</v>
      </c>
      <c r="E509" s="1">
        <v>0</v>
      </c>
      <c r="F509" s="1">
        <v>0</v>
      </c>
      <c r="G509" s="1">
        <v>100</v>
      </c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 t="s">
        <v>491</v>
      </c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>
        <v>82610</v>
      </c>
      <c r="C511" s="1">
        <v>8321</v>
      </c>
      <c r="D511" s="1">
        <v>-9.625</v>
      </c>
      <c r="E511" s="1">
        <v>-12722.875</v>
      </c>
      <c r="F511" s="1">
        <v>13</v>
      </c>
      <c r="G511" s="1">
        <v>78211.5</v>
      </c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 t="s">
        <v>491</v>
      </c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4.42578125" defaultRowHeight="15" customHeight="1"/>
  <cols>
    <col min="1" max="1" width="51.140625" customWidth="1"/>
    <col min="2" max="2" width="16.140625" customWidth="1"/>
    <col min="3" max="3" width="10.42578125" customWidth="1"/>
    <col min="4" max="4" width="19.28515625" customWidth="1"/>
    <col min="5" max="5" width="10.7109375" customWidth="1"/>
    <col min="6" max="6" width="11.5703125" customWidth="1"/>
    <col min="7" max="7" width="15" customWidth="1"/>
    <col min="8" max="26" width="8.7109375" customWidth="1"/>
  </cols>
  <sheetData>
    <row r="1" spans="1:26" ht="14.25" customHeight="1">
      <c r="A1" s="1" t="s">
        <v>545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1" t="s">
        <v>7</v>
      </c>
      <c r="B2" s="1">
        <v>1800.875</v>
      </c>
      <c r="C2" s="1">
        <v>0</v>
      </c>
      <c r="D2" s="1">
        <v>0</v>
      </c>
      <c r="E2" s="1">
        <v>-189.75</v>
      </c>
      <c r="F2" s="1">
        <v>0</v>
      </c>
      <c r="G2" s="1">
        <v>1611.125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1" t="s">
        <v>8</v>
      </c>
      <c r="B3" s="1">
        <v>0.25</v>
      </c>
      <c r="C3" s="1">
        <v>0</v>
      </c>
      <c r="D3" s="1">
        <v>0</v>
      </c>
      <c r="E3" s="1">
        <v>0</v>
      </c>
      <c r="F3" s="1">
        <v>0</v>
      </c>
      <c r="G3" s="1">
        <v>0.25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 t="s">
        <v>9</v>
      </c>
      <c r="B4" s="1">
        <v>8.75</v>
      </c>
      <c r="C4" s="1">
        <v>4</v>
      </c>
      <c r="D4" s="1">
        <v>0</v>
      </c>
      <c r="E4" s="1">
        <v>-5</v>
      </c>
      <c r="F4" s="1">
        <v>0</v>
      </c>
      <c r="G4" s="1">
        <v>7.75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 t="s">
        <v>10</v>
      </c>
      <c r="B5" s="1">
        <v>212.125</v>
      </c>
      <c r="C5" s="1">
        <v>0</v>
      </c>
      <c r="D5" s="1">
        <v>0</v>
      </c>
      <c r="E5" s="1">
        <v>-13.25</v>
      </c>
      <c r="F5" s="1">
        <v>0</v>
      </c>
      <c r="G5" s="1">
        <v>198.875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 t="s">
        <v>11</v>
      </c>
      <c r="B6" s="1">
        <v>111.375</v>
      </c>
      <c r="C6" s="1">
        <v>0</v>
      </c>
      <c r="D6" s="1">
        <v>0</v>
      </c>
      <c r="E6" s="1">
        <v>-35.75</v>
      </c>
      <c r="F6" s="1">
        <v>0</v>
      </c>
      <c r="G6" s="1">
        <v>75.625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 t="s">
        <v>12</v>
      </c>
      <c r="B7" s="1">
        <v>2</v>
      </c>
      <c r="C7" s="1">
        <v>0</v>
      </c>
      <c r="D7" s="1">
        <v>0</v>
      </c>
      <c r="E7" s="1">
        <v>0</v>
      </c>
      <c r="F7" s="1">
        <v>0</v>
      </c>
      <c r="G7" s="1">
        <v>2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" t="s">
        <v>13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1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 t="s">
        <v>14</v>
      </c>
      <c r="B9" s="1">
        <v>15</v>
      </c>
      <c r="C9" s="1">
        <v>0</v>
      </c>
      <c r="D9" s="1">
        <v>0</v>
      </c>
      <c r="E9" s="1">
        <v>0</v>
      </c>
      <c r="F9" s="1">
        <v>0</v>
      </c>
      <c r="G9" s="1">
        <v>15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 t="s">
        <v>15</v>
      </c>
      <c r="B10" s="1">
        <v>22</v>
      </c>
      <c r="C10" s="1">
        <v>0</v>
      </c>
      <c r="D10" s="1">
        <v>0</v>
      </c>
      <c r="E10" s="1">
        <v>-13</v>
      </c>
      <c r="F10" s="1">
        <v>0</v>
      </c>
      <c r="G10" s="1">
        <v>9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1" t="s">
        <v>16</v>
      </c>
      <c r="B11" s="1">
        <v>103</v>
      </c>
      <c r="C11" s="1">
        <v>200</v>
      </c>
      <c r="D11" s="1">
        <v>0</v>
      </c>
      <c r="E11" s="1">
        <v>-26</v>
      </c>
      <c r="F11" s="1">
        <v>0</v>
      </c>
      <c r="G11" s="1">
        <v>277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 t="s">
        <v>17</v>
      </c>
      <c r="B12" s="1">
        <v>40</v>
      </c>
      <c r="C12" s="1">
        <v>0</v>
      </c>
      <c r="D12" s="1">
        <v>0</v>
      </c>
      <c r="E12" s="1">
        <v>0</v>
      </c>
      <c r="F12" s="1">
        <v>0</v>
      </c>
      <c r="G12" s="1">
        <v>40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 t="s">
        <v>18</v>
      </c>
      <c r="B13" s="1">
        <v>7</v>
      </c>
      <c r="C13" s="1">
        <v>0</v>
      </c>
      <c r="D13" s="1">
        <v>0</v>
      </c>
      <c r="E13" s="1">
        <v>0</v>
      </c>
      <c r="F13" s="1">
        <v>0</v>
      </c>
      <c r="G13" s="1">
        <v>7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 t="s">
        <v>19</v>
      </c>
      <c r="B14" s="1">
        <v>60</v>
      </c>
      <c r="C14" s="1">
        <v>100</v>
      </c>
      <c r="D14" s="1">
        <v>0</v>
      </c>
      <c r="E14" s="1">
        <v>-15</v>
      </c>
      <c r="F14" s="1">
        <v>0</v>
      </c>
      <c r="G14" s="1">
        <v>145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 t="s">
        <v>20</v>
      </c>
      <c r="B15" s="1">
        <v>-36</v>
      </c>
      <c r="C15" s="1">
        <v>0</v>
      </c>
      <c r="D15" s="1">
        <v>0</v>
      </c>
      <c r="E15" s="1">
        <v>0</v>
      </c>
      <c r="F15" s="1">
        <v>0</v>
      </c>
      <c r="G15" s="1">
        <v>-36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 t="s">
        <v>21</v>
      </c>
      <c r="B16" s="1">
        <v>7</v>
      </c>
      <c r="C16" s="1">
        <v>0</v>
      </c>
      <c r="D16" s="1">
        <v>0</v>
      </c>
      <c r="E16" s="1">
        <v>0</v>
      </c>
      <c r="F16" s="1">
        <v>0</v>
      </c>
      <c r="G16" s="1">
        <v>7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 t="s">
        <v>22</v>
      </c>
      <c r="B17" s="1">
        <v>3</v>
      </c>
      <c r="C17" s="1">
        <v>0</v>
      </c>
      <c r="D17" s="1">
        <v>0</v>
      </c>
      <c r="E17" s="1">
        <v>0</v>
      </c>
      <c r="F17" s="1">
        <v>0</v>
      </c>
      <c r="G17" s="1">
        <v>3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 t="s">
        <v>23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1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 t="s">
        <v>24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1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 t="s">
        <v>25</v>
      </c>
      <c r="B20" s="1">
        <v>81</v>
      </c>
      <c r="C20" s="1">
        <v>300</v>
      </c>
      <c r="D20" s="1">
        <v>0</v>
      </c>
      <c r="E20" s="1">
        <v>-81</v>
      </c>
      <c r="F20" s="1">
        <v>0</v>
      </c>
      <c r="G20" s="1">
        <v>300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 t="s">
        <v>26</v>
      </c>
      <c r="B21" s="1">
        <v>7</v>
      </c>
      <c r="C21" s="1">
        <v>0</v>
      </c>
      <c r="D21" s="1">
        <v>0</v>
      </c>
      <c r="E21" s="1">
        <v>0</v>
      </c>
      <c r="F21" s="1">
        <v>0</v>
      </c>
      <c r="G21" s="1">
        <v>7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 t="s">
        <v>27</v>
      </c>
      <c r="B22" s="1">
        <v>7</v>
      </c>
      <c r="C22" s="1">
        <v>0</v>
      </c>
      <c r="D22" s="1">
        <v>0</v>
      </c>
      <c r="E22" s="1">
        <v>0</v>
      </c>
      <c r="F22" s="1">
        <v>0</v>
      </c>
      <c r="G22" s="1">
        <v>7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 t="s">
        <v>28</v>
      </c>
      <c r="B23" s="1">
        <v>16</v>
      </c>
      <c r="C23" s="1">
        <v>0</v>
      </c>
      <c r="D23" s="1">
        <v>0</v>
      </c>
      <c r="E23" s="1">
        <v>-2</v>
      </c>
      <c r="F23" s="1">
        <v>0</v>
      </c>
      <c r="G23" s="1">
        <v>14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 t="s">
        <v>29</v>
      </c>
      <c r="B24" s="1">
        <v>100</v>
      </c>
      <c r="C24" s="1">
        <v>0</v>
      </c>
      <c r="D24" s="1">
        <v>0</v>
      </c>
      <c r="E24" s="1">
        <v>-1.5</v>
      </c>
      <c r="F24" s="1">
        <v>0</v>
      </c>
      <c r="G24" s="1">
        <v>98.5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 t="s">
        <v>30</v>
      </c>
      <c r="B25" s="1">
        <v>11.5</v>
      </c>
      <c r="C25" s="1">
        <v>0</v>
      </c>
      <c r="D25" s="1">
        <v>0</v>
      </c>
      <c r="E25" s="1">
        <v>-3.5</v>
      </c>
      <c r="F25" s="1">
        <v>0</v>
      </c>
      <c r="G25" s="1">
        <v>8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 t="s">
        <v>31</v>
      </c>
      <c r="B26" s="1">
        <v>135.5</v>
      </c>
      <c r="C26" s="1">
        <v>0</v>
      </c>
      <c r="D26" s="1">
        <v>0</v>
      </c>
      <c r="E26" s="1">
        <v>-1.25</v>
      </c>
      <c r="F26" s="1">
        <v>0</v>
      </c>
      <c r="G26" s="1">
        <v>134.25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 t="s">
        <v>32</v>
      </c>
      <c r="B27" s="1">
        <v>0.5</v>
      </c>
      <c r="C27" s="1">
        <v>0</v>
      </c>
      <c r="D27" s="1">
        <v>0</v>
      </c>
      <c r="E27" s="1">
        <v>0</v>
      </c>
      <c r="F27" s="1">
        <v>0</v>
      </c>
      <c r="G27" s="1">
        <v>0.5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 t="s">
        <v>33</v>
      </c>
      <c r="B28" s="1">
        <v>64</v>
      </c>
      <c r="C28" s="1">
        <v>0</v>
      </c>
      <c r="D28" s="1">
        <v>0</v>
      </c>
      <c r="E28" s="1">
        <v>-32</v>
      </c>
      <c r="F28" s="1">
        <v>0</v>
      </c>
      <c r="G28" s="1">
        <v>32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 t="s">
        <v>34</v>
      </c>
      <c r="B29" s="1">
        <v>5</v>
      </c>
      <c r="C29" s="1">
        <v>0</v>
      </c>
      <c r="D29" s="1">
        <v>0</v>
      </c>
      <c r="E29" s="1">
        <v>0</v>
      </c>
      <c r="F29" s="1">
        <v>0</v>
      </c>
      <c r="G29" s="1">
        <v>5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 t="s">
        <v>35</v>
      </c>
      <c r="B30" s="1">
        <v>34</v>
      </c>
      <c r="C30" s="1">
        <v>0</v>
      </c>
      <c r="D30" s="1">
        <v>0</v>
      </c>
      <c r="E30" s="1">
        <v>-23</v>
      </c>
      <c r="F30" s="1">
        <v>0</v>
      </c>
      <c r="G30" s="1">
        <v>11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 t="s">
        <v>36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1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 t="s">
        <v>37</v>
      </c>
      <c r="B32" s="1">
        <v>23</v>
      </c>
      <c r="C32" s="1">
        <v>24</v>
      </c>
      <c r="D32" s="1">
        <v>0</v>
      </c>
      <c r="E32" s="1">
        <v>-6</v>
      </c>
      <c r="F32" s="1">
        <v>0</v>
      </c>
      <c r="G32" s="1">
        <v>41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 t="s">
        <v>38</v>
      </c>
      <c r="B33" s="1">
        <v>76</v>
      </c>
      <c r="C33" s="1">
        <v>100</v>
      </c>
      <c r="D33" s="1">
        <v>0</v>
      </c>
      <c r="E33" s="1">
        <v>-9</v>
      </c>
      <c r="F33" s="1">
        <v>0</v>
      </c>
      <c r="G33" s="1">
        <v>167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 t="s">
        <v>39</v>
      </c>
      <c r="B34" s="1">
        <v>101</v>
      </c>
      <c r="C34" s="1">
        <v>0</v>
      </c>
      <c r="D34" s="1">
        <v>0</v>
      </c>
      <c r="E34" s="1">
        <v>-11</v>
      </c>
      <c r="F34" s="1">
        <v>0</v>
      </c>
      <c r="G34" s="1">
        <v>90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 t="s">
        <v>40</v>
      </c>
      <c r="B35" s="1">
        <v>9</v>
      </c>
      <c r="C35" s="1">
        <v>500</v>
      </c>
      <c r="D35" s="1">
        <v>0</v>
      </c>
      <c r="E35" s="1">
        <v>-120</v>
      </c>
      <c r="F35" s="1">
        <v>0</v>
      </c>
      <c r="G35" s="1">
        <v>389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 t="s">
        <v>41</v>
      </c>
      <c r="B36" s="1">
        <v>124</v>
      </c>
      <c r="C36" s="1">
        <v>500</v>
      </c>
      <c r="D36" s="1">
        <v>0</v>
      </c>
      <c r="E36" s="1">
        <v>-178</v>
      </c>
      <c r="F36" s="1">
        <v>0</v>
      </c>
      <c r="G36" s="1">
        <v>446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 t="s">
        <v>42</v>
      </c>
      <c r="B37" s="1">
        <v>-6</v>
      </c>
      <c r="C37" s="1">
        <v>0</v>
      </c>
      <c r="D37" s="1">
        <v>0</v>
      </c>
      <c r="E37" s="1">
        <v>0</v>
      </c>
      <c r="F37" s="1">
        <v>0</v>
      </c>
      <c r="G37" s="1">
        <v>-6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 t="s">
        <v>43</v>
      </c>
      <c r="B38" s="1">
        <v>-304</v>
      </c>
      <c r="C38" s="1">
        <v>0</v>
      </c>
      <c r="D38" s="1">
        <v>0</v>
      </c>
      <c r="E38" s="1">
        <v>0</v>
      </c>
      <c r="F38" s="1">
        <v>0</v>
      </c>
      <c r="G38" s="1">
        <v>-304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 t="s">
        <v>44</v>
      </c>
      <c r="B39" s="1">
        <v>230.75</v>
      </c>
      <c r="C39" s="1">
        <v>0</v>
      </c>
      <c r="D39" s="1">
        <v>0</v>
      </c>
      <c r="E39" s="1">
        <v>-8.75</v>
      </c>
      <c r="F39" s="1">
        <v>0</v>
      </c>
      <c r="G39" s="1">
        <v>222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 t="s">
        <v>45</v>
      </c>
      <c r="B40" s="1">
        <v>234</v>
      </c>
      <c r="C40" s="1">
        <v>1</v>
      </c>
      <c r="D40" s="1">
        <v>0</v>
      </c>
      <c r="E40" s="1">
        <v>-13</v>
      </c>
      <c r="F40" s="1">
        <v>0</v>
      </c>
      <c r="G40" s="1">
        <v>222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 t="s">
        <v>46</v>
      </c>
      <c r="B41" s="1">
        <v>38</v>
      </c>
      <c r="C41" s="1">
        <v>0</v>
      </c>
      <c r="D41" s="1">
        <v>0</v>
      </c>
      <c r="E41" s="1">
        <v>0</v>
      </c>
      <c r="F41" s="1">
        <v>0</v>
      </c>
      <c r="G41" s="1">
        <v>38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 t="s">
        <v>47</v>
      </c>
      <c r="B42" s="1">
        <v>4</v>
      </c>
      <c r="C42" s="1">
        <v>0</v>
      </c>
      <c r="D42" s="1">
        <v>0</v>
      </c>
      <c r="E42" s="1">
        <v>0</v>
      </c>
      <c r="F42" s="1">
        <v>0</v>
      </c>
      <c r="G42" s="1">
        <v>4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 t="s">
        <v>48</v>
      </c>
      <c r="B43" s="1">
        <v>557</v>
      </c>
      <c r="C43" s="1">
        <v>1012</v>
      </c>
      <c r="D43" s="1">
        <v>0</v>
      </c>
      <c r="E43" s="1">
        <v>-343</v>
      </c>
      <c r="F43" s="1">
        <v>0</v>
      </c>
      <c r="G43" s="1">
        <v>1226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 t="s">
        <v>49</v>
      </c>
      <c r="B44" s="1">
        <v>316</v>
      </c>
      <c r="C44" s="1">
        <v>220</v>
      </c>
      <c r="D44" s="1">
        <v>0</v>
      </c>
      <c r="E44" s="1">
        <v>-63</v>
      </c>
      <c r="F44" s="1">
        <v>0</v>
      </c>
      <c r="G44" s="1">
        <v>473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 t="s">
        <v>50</v>
      </c>
      <c r="B45" s="1">
        <v>120</v>
      </c>
      <c r="C45" s="1">
        <v>200</v>
      </c>
      <c r="D45" s="1">
        <v>0</v>
      </c>
      <c r="E45" s="1">
        <v>-186</v>
      </c>
      <c r="F45" s="1">
        <v>0</v>
      </c>
      <c r="G45" s="1">
        <v>134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 t="s">
        <v>51</v>
      </c>
      <c r="B46" s="1">
        <v>293</v>
      </c>
      <c r="C46" s="1">
        <v>106</v>
      </c>
      <c r="D46" s="1">
        <v>0</v>
      </c>
      <c r="E46" s="1">
        <v>-245</v>
      </c>
      <c r="F46" s="1">
        <v>0</v>
      </c>
      <c r="G46" s="1">
        <v>154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 t="s">
        <v>52</v>
      </c>
      <c r="B47" s="1">
        <v>7</v>
      </c>
      <c r="C47" s="1">
        <v>0</v>
      </c>
      <c r="D47" s="1">
        <v>0</v>
      </c>
      <c r="E47" s="1">
        <v>0</v>
      </c>
      <c r="F47" s="1">
        <v>0</v>
      </c>
      <c r="G47" s="1">
        <v>7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 t="s">
        <v>53</v>
      </c>
      <c r="B48" s="1">
        <v>22</v>
      </c>
      <c r="C48" s="1">
        <v>0</v>
      </c>
      <c r="D48" s="1">
        <v>0</v>
      </c>
      <c r="E48" s="1">
        <v>0</v>
      </c>
      <c r="F48" s="1">
        <v>0</v>
      </c>
      <c r="G48" s="1">
        <v>22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 t="s">
        <v>54</v>
      </c>
      <c r="B49" s="1">
        <v>44</v>
      </c>
      <c r="C49" s="1">
        <v>100</v>
      </c>
      <c r="D49" s="1">
        <v>0</v>
      </c>
      <c r="E49" s="1">
        <v>-20</v>
      </c>
      <c r="F49" s="1">
        <v>0</v>
      </c>
      <c r="G49" s="1">
        <v>124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 t="s">
        <v>55</v>
      </c>
      <c r="B50" s="1">
        <v>0.25</v>
      </c>
      <c r="C50" s="1">
        <v>0</v>
      </c>
      <c r="D50" s="1">
        <v>0</v>
      </c>
      <c r="E50" s="1">
        <v>0</v>
      </c>
      <c r="F50" s="1">
        <v>0</v>
      </c>
      <c r="G50" s="1">
        <v>0.25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 t="s">
        <v>56</v>
      </c>
      <c r="B51" s="1">
        <v>96.125</v>
      </c>
      <c r="C51" s="1">
        <v>0</v>
      </c>
      <c r="D51" s="1">
        <v>0</v>
      </c>
      <c r="E51" s="1">
        <v>-6.75</v>
      </c>
      <c r="F51" s="1">
        <v>0</v>
      </c>
      <c r="G51" s="1">
        <v>89.375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 t="s">
        <v>57</v>
      </c>
      <c r="B52" s="1">
        <v>236</v>
      </c>
      <c r="C52" s="1">
        <v>0</v>
      </c>
      <c r="D52" s="1">
        <v>0</v>
      </c>
      <c r="E52" s="1">
        <v>-37</v>
      </c>
      <c r="F52" s="1">
        <v>0</v>
      </c>
      <c r="G52" s="1">
        <v>199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 t="s">
        <v>58</v>
      </c>
      <c r="B53" s="1">
        <v>271</v>
      </c>
      <c r="C53" s="1">
        <v>0</v>
      </c>
      <c r="D53" s="1">
        <v>0</v>
      </c>
      <c r="E53" s="1">
        <v>-35</v>
      </c>
      <c r="F53" s="1">
        <v>0</v>
      </c>
      <c r="G53" s="1">
        <v>236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 t="s">
        <v>59</v>
      </c>
      <c r="B54" s="1">
        <v>25</v>
      </c>
      <c r="C54" s="1">
        <v>0</v>
      </c>
      <c r="D54" s="1">
        <v>0</v>
      </c>
      <c r="E54" s="1">
        <v>0</v>
      </c>
      <c r="F54" s="1">
        <v>0</v>
      </c>
      <c r="G54" s="1">
        <v>25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 t="s">
        <v>60</v>
      </c>
      <c r="B55" s="1">
        <v>19</v>
      </c>
      <c r="C55" s="1">
        <v>0</v>
      </c>
      <c r="D55" s="1">
        <v>0</v>
      </c>
      <c r="E55" s="1">
        <v>-2</v>
      </c>
      <c r="F55" s="1">
        <v>0</v>
      </c>
      <c r="G55" s="1">
        <v>17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 t="s">
        <v>61</v>
      </c>
      <c r="B56" s="1">
        <v>1</v>
      </c>
      <c r="C56" s="1">
        <v>0</v>
      </c>
      <c r="D56" s="1">
        <v>0</v>
      </c>
      <c r="E56" s="1">
        <v>0</v>
      </c>
      <c r="F56" s="1">
        <v>0</v>
      </c>
      <c r="G56" s="1">
        <v>1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 t="s">
        <v>62</v>
      </c>
      <c r="B57" s="1">
        <v>74</v>
      </c>
      <c r="C57" s="1">
        <v>0</v>
      </c>
      <c r="D57" s="1">
        <v>0</v>
      </c>
      <c r="E57" s="1">
        <v>-1</v>
      </c>
      <c r="F57" s="1">
        <v>0</v>
      </c>
      <c r="G57" s="1">
        <v>73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 t="s">
        <v>63</v>
      </c>
      <c r="B58" s="1">
        <v>5</v>
      </c>
      <c r="C58" s="1">
        <v>0</v>
      </c>
      <c r="D58" s="1">
        <v>0</v>
      </c>
      <c r="E58" s="1">
        <v>0</v>
      </c>
      <c r="F58" s="1">
        <v>0</v>
      </c>
      <c r="G58" s="1">
        <v>5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 t="s">
        <v>64</v>
      </c>
      <c r="B59" s="1">
        <v>1</v>
      </c>
      <c r="C59" s="1">
        <v>0</v>
      </c>
      <c r="D59" s="1">
        <v>0</v>
      </c>
      <c r="E59" s="1">
        <v>0</v>
      </c>
      <c r="F59" s="1">
        <v>0</v>
      </c>
      <c r="G59" s="1">
        <v>1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 t="s">
        <v>65</v>
      </c>
      <c r="B60" s="1">
        <v>1</v>
      </c>
      <c r="C60" s="1">
        <v>0</v>
      </c>
      <c r="D60" s="1">
        <v>0</v>
      </c>
      <c r="E60" s="1">
        <v>0</v>
      </c>
      <c r="F60" s="1">
        <v>0</v>
      </c>
      <c r="G60" s="1">
        <v>1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 t="s">
        <v>66</v>
      </c>
      <c r="B61" s="1">
        <v>1</v>
      </c>
      <c r="C61" s="1">
        <v>0</v>
      </c>
      <c r="D61" s="1">
        <v>0</v>
      </c>
      <c r="E61" s="1">
        <v>0</v>
      </c>
      <c r="F61" s="1">
        <v>0</v>
      </c>
      <c r="G61" s="1">
        <v>1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 t="s">
        <v>67</v>
      </c>
      <c r="B62" s="1">
        <v>2</v>
      </c>
      <c r="C62" s="1">
        <v>0</v>
      </c>
      <c r="D62" s="1">
        <v>0</v>
      </c>
      <c r="E62" s="1">
        <v>0</v>
      </c>
      <c r="F62" s="1">
        <v>0</v>
      </c>
      <c r="G62" s="1">
        <v>2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 t="s">
        <v>68</v>
      </c>
      <c r="B63" s="1">
        <v>1</v>
      </c>
      <c r="C63" s="1">
        <v>0</v>
      </c>
      <c r="D63" s="1">
        <v>0</v>
      </c>
      <c r="E63" s="1">
        <v>0</v>
      </c>
      <c r="F63" s="1">
        <v>0</v>
      </c>
      <c r="G63" s="1">
        <v>1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 t="s">
        <v>69</v>
      </c>
      <c r="B64" s="1">
        <v>230</v>
      </c>
      <c r="C64" s="1">
        <v>0</v>
      </c>
      <c r="D64" s="1">
        <v>0</v>
      </c>
      <c r="E64" s="1">
        <v>-1</v>
      </c>
      <c r="F64" s="1">
        <v>0</v>
      </c>
      <c r="G64" s="1">
        <v>229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 t="s">
        <v>70</v>
      </c>
      <c r="B65" s="1">
        <v>108</v>
      </c>
      <c r="C65" s="1">
        <v>500</v>
      </c>
      <c r="D65" s="1">
        <v>0</v>
      </c>
      <c r="E65" s="1">
        <v>-64</v>
      </c>
      <c r="F65" s="1">
        <v>0</v>
      </c>
      <c r="G65" s="1">
        <v>544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 t="s">
        <v>71</v>
      </c>
      <c r="B66" s="1">
        <v>480</v>
      </c>
      <c r="C66" s="1">
        <v>0</v>
      </c>
      <c r="D66" s="1">
        <v>0</v>
      </c>
      <c r="E66" s="1">
        <v>-22</v>
      </c>
      <c r="F66" s="1">
        <v>0</v>
      </c>
      <c r="G66" s="1">
        <v>458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 t="s">
        <v>72</v>
      </c>
      <c r="B67" s="1">
        <v>1</v>
      </c>
      <c r="C67" s="1">
        <v>0</v>
      </c>
      <c r="D67" s="1">
        <v>0</v>
      </c>
      <c r="E67" s="1">
        <v>-1</v>
      </c>
      <c r="F67" s="1">
        <v>0</v>
      </c>
      <c r="G67" s="1">
        <v>0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 t="s">
        <v>73</v>
      </c>
      <c r="B68" s="1">
        <v>1</v>
      </c>
      <c r="C68" s="1">
        <v>0</v>
      </c>
      <c r="D68" s="1">
        <v>0</v>
      </c>
      <c r="E68" s="1">
        <v>0</v>
      </c>
      <c r="F68" s="1">
        <v>0</v>
      </c>
      <c r="G68" s="1">
        <v>1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 t="s">
        <v>74</v>
      </c>
      <c r="B69" s="1">
        <v>3</v>
      </c>
      <c r="C69" s="1">
        <v>0</v>
      </c>
      <c r="D69" s="1">
        <v>0</v>
      </c>
      <c r="E69" s="1">
        <v>0</v>
      </c>
      <c r="F69" s="1">
        <v>0</v>
      </c>
      <c r="G69" s="1">
        <v>3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 t="s">
        <v>76</v>
      </c>
      <c r="B70" s="1">
        <v>34</v>
      </c>
      <c r="C70" s="1">
        <v>0</v>
      </c>
      <c r="D70" s="1">
        <v>0</v>
      </c>
      <c r="E70" s="1">
        <v>0</v>
      </c>
      <c r="F70" s="1">
        <v>0</v>
      </c>
      <c r="G70" s="1">
        <v>34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 t="s">
        <v>77</v>
      </c>
      <c r="B71" s="1">
        <v>62.25</v>
      </c>
      <c r="C71" s="1">
        <v>0</v>
      </c>
      <c r="D71" s="1">
        <v>0</v>
      </c>
      <c r="E71" s="1">
        <v>-1</v>
      </c>
      <c r="F71" s="1">
        <v>0</v>
      </c>
      <c r="G71" s="1">
        <v>61.25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 t="s">
        <v>78</v>
      </c>
      <c r="B72" s="1">
        <v>39</v>
      </c>
      <c r="C72" s="1">
        <v>0</v>
      </c>
      <c r="D72" s="1">
        <v>0</v>
      </c>
      <c r="E72" s="1">
        <v>-15</v>
      </c>
      <c r="F72" s="1">
        <v>0</v>
      </c>
      <c r="G72" s="1">
        <v>24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 t="s">
        <v>79</v>
      </c>
      <c r="B73" s="1">
        <v>-4</v>
      </c>
      <c r="C73" s="1">
        <v>0</v>
      </c>
      <c r="D73" s="1">
        <v>0</v>
      </c>
      <c r="E73" s="1">
        <v>-3</v>
      </c>
      <c r="F73" s="1">
        <v>0</v>
      </c>
      <c r="G73" s="1">
        <v>-7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 t="s">
        <v>81</v>
      </c>
      <c r="B74" s="1">
        <v>75</v>
      </c>
      <c r="C74" s="1">
        <v>0</v>
      </c>
      <c r="D74" s="1">
        <v>0</v>
      </c>
      <c r="E74" s="1">
        <v>-35</v>
      </c>
      <c r="F74" s="1">
        <v>0</v>
      </c>
      <c r="G74" s="1">
        <v>40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 t="s">
        <v>82</v>
      </c>
      <c r="B75" s="1">
        <v>125.75</v>
      </c>
      <c r="C75" s="1">
        <v>0</v>
      </c>
      <c r="D75" s="1">
        <v>0</v>
      </c>
      <c r="E75" s="1">
        <v>0</v>
      </c>
      <c r="F75" s="1">
        <v>0</v>
      </c>
      <c r="G75" s="1">
        <v>125.75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 t="s">
        <v>83</v>
      </c>
      <c r="B76" s="1">
        <v>5</v>
      </c>
      <c r="C76" s="1">
        <v>0</v>
      </c>
      <c r="D76" s="1">
        <v>0</v>
      </c>
      <c r="E76" s="1">
        <v>0</v>
      </c>
      <c r="F76" s="1">
        <v>0</v>
      </c>
      <c r="G76" s="1">
        <v>5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 t="s">
        <v>84</v>
      </c>
      <c r="B77" s="1">
        <v>9.75</v>
      </c>
      <c r="C77" s="1">
        <v>0</v>
      </c>
      <c r="D77" s="1">
        <v>0</v>
      </c>
      <c r="E77" s="1">
        <v>0</v>
      </c>
      <c r="F77" s="1">
        <v>0</v>
      </c>
      <c r="G77" s="1">
        <v>9.75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 t="s">
        <v>85</v>
      </c>
      <c r="B78" s="1">
        <v>335.5</v>
      </c>
      <c r="C78" s="1">
        <v>10</v>
      </c>
      <c r="D78" s="1">
        <v>0</v>
      </c>
      <c r="E78" s="1">
        <v>-48.25</v>
      </c>
      <c r="F78" s="1">
        <v>0</v>
      </c>
      <c r="G78" s="1">
        <v>297.25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 t="s">
        <v>86</v>
      </c>
      <c r="B79" s="1">
        <v>6</v>
      </c>
      <c r="C79" s="1">
        <v>0</v>
      </c>
      <c r="D79" s="1">
        <v>0</v>
      </c>
      <c r="E79" s="1">
        <v>0</v>
      </c>
      <c r="F79" s="1">
        <v>0</v>
      </c>
      <c r="G79" s="1">
        <v>6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 t="s">
        <v>87</v>
      </c>
      <c r="B80" s="1">
        <v>24</v>
      </c>
      <c r="C80" s="1">
        <v>0</v>
      </c>
      <c r="D80" s="1">
        <v>0</v>
      </c>
      <c r="E80" s="1">
        <v>0</v>
      </c>
      <c r="F80" s="1">
        <v>0</v>
      </c>
      <c r="G80" s="1">
        <v>24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 t="s">
        <v>88</v>
      </c>
      <c r="B81" s="1">
        <v>26</v>
      </c>
      <c r="C81" s="1">
        <v>0</v>
      </c>
      <c r="D81" s="1">
        <v>0</v>
      </c>
      <c r="E81" s="1">
        <v>-7</v>
      </c>
      <c r="F81" s="1">
        <v>0</v>
      </c>
      <c r="G81" s="1">
        <v>19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 t="s">
        <v>89</v>
      </c>
      <c r="B82" s="1">
        <v>1</v>
      </c>
      <c r="C82" s="1">
        <v>0</v>
      </c>
      <c r="D82" s="1">
        <v>0</v>
      </c>
      <c r="E82" s="1">
        <v>0</v>
      </c>
      <c r="F82" s="1">
        <v>0</v>
      </c>
      <c r="G82" s="1">
        <v>1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 t="s">
        <v>90</v>
      </c>
      <c r="B83" s="1">
        <v>2</v>
      </c>
      <c r="C83" s="1">
        <v>0</v>
      </c>
      <c r="D83" s="1">
        <v>0</v>
      </c>
      <c r="E83" s="1">
        <v>0</v>
      </c>
      <c r="F83" s="1">
        <v>0</v>
      </c>
      <c r="G83" s="1">
        <v>2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 t="s">
        <v>91</v>
      </c>
      <c r="B84" s="1">
        <v>19</v>
      </c>
      <c r="C84" s="1">
        <v>0</v>
      </c>
      <c r="D84" s="1">
        <v>0</v>
      </c>
      <c r="E84" s="1">
        <v>-5</v>
      </c>
      <c r="F84" s="1">
        <v>0</v>
      </c>
      <c r="G84" s="1">
        <v>14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 t="s">
        <v>92</v>
      </c>
      <c r="B85" s="1">
        <v>1</v>
      </c>
      <c r="C85" s="1">
        <v>0</v>
      </c>
      <c r="D85" s="1">
        <v>0</v>
      </c>
      <c r="E85" s="1">
        <v>0</v>
      </c>
      <c r="F85" s="1">
        <v>0</v>
      </c>
      <c r="G85" s="1">
        <v>1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 t="s">
        <v>93</v>
      </c>
      <c r="B86" s="1">
        <v>26</v>
      </c>
      <c r="C86" s="1">
        <v>0</v>
      </c>
      <c r="D86" s="1">
        <v>0</v>
      </c>
      <c r="E86" s="1">
        <v>-10</v>
      </c>
      <c r="F86" s="1">
        <v>0</v>
      </c>
      <c r="G86" s="1">
        <v>16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 t="s">
        <v>94</v>
      </c>
      <c r="B87" s="1">
        <v>1</v>
      </c>
      <c r="C87" s="1">
        <v>0</v>
      </c>
      <c r="D87" s="1">
        <v>0</v>
      </c>
      <c r="E87" s="1">
        <v>0</v>
      </c>
      <c r="F87" s="1">
        <v>0</v>
      </c>
      <c r="G87" s="1">
        <v>1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 t="s">
        <v>95</v>
      </c>
      <c r="B88" s="1">
        <v>2</v>
      </c>
      <c r="C88" s="1">
        <v>0</v>
      </c>
      <c r="D88" s="1">
        <v>0</v>
      </c>
      <c r="E88" s="1">
        <v>0</v>
      </c>
      <c r="F88" s="1">
        <v>0</v>
      </c>
      <c r="G88" s="1">
        <v>2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 t="s">
        <v>96</v>
      </c>
      <c r="B89" s="1">
        <v>2</v>
      </c>
      <c r="C89" s="1">
        <v>0</v>
      </c>
      <c r="D89" s="1">
        <v>0</v>
      </c>
      <c r="E89" s="1">
        <v>0</v>
      </c>
      <c r="F89" s="1">
        <v>0</v>
      </c>
      <c r="G89" s="1">
        <v>2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 t="s">
        <v>97</v>
      </c>
      <c r="B90" s="1">
        <v>34</v>
      </c>
      <c r="C90" s="1">
        <v>0</v>
      </c>
      <c r="D90" s="1">
        <v>0</v>
      </c>
      <c r="E90" s="1">
        <v>0</v>
      </c>
      <c r="F90" s="1">
        <v>0</v>
      </c>
      <c r="G90" s="1">
        <v>34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 t="s">
        <v>98</v>
      </c>
      <c r="B91" s="1">
        <v>1</v>
      </c>
      <c r="C91" s="1">
        <v>0</v>
      </c>
      <c r="D91" s="1">
        <v>0</v>
      </c>
      <c r="E91" s="1">
        <v>0</v>
      </c>
      <c r="F91" s="1">
        <v>0</v>
      </c>
      <c r="G91" s="1">
        <v>1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 t="s">
        <v>99</v>
      </c>
      <c r="B92" s="1">
        <v>3</v>
      </c>
      <c r="C92" s="1">
        <v>0</v>
      </c>
      <c r="D92" s="1">
        <v>0</v>
      </c>
      <c r="E92" s="1">
        <v>0</v>
      </c>
      <c r="F92" s="1">
        <v>0</v>
      </c>
      <c r="G92" s="1">
        <v>3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 t="s">
        <v>100</v>
      </c>
      <c r="B93" s="1">
        <v>6</v>
      </c>
      <c r="C93" s="1">
        <v>0</v>
      </c>
      <c r="D93" s="1">
        <v>0</v>
      </c>
      <c r="E93" s="1">
        <v>0</v>
      </c>
      <c r="F93" s="1">
        <v>0</v>
      </c>
      <c r="G93" s="1">
        <v>6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 t="s">
        <v>101</v>
      </c>
      <c r="B94" s="1">
        <v>30</v>
      </c>
      <c r="C94" s="1">
        <v>0</v>
      </c>
      <c r="D94" s="1">
        <v>0</v>
      </c>
      <c r="E94" s="1">
        <v>0</v>
      </c>
      <c r="F94" s="1">
        <v>0</v>
      </c>
      <c r="G94" s="1">
        <v>30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 t="s">
        <v>102</v>
      </c>
      <c r="B95" s="1">
        <v>3</v>
      </c>
      <c r="C95" s="1">
        <v>0</v>
      </c>
      <c r="D95" s="1">
        <v>0</v>
      </c>
      <c r="E95" s="1">
        <v>0</v>
      </c>
      <c r="F95" s="1">
        <v>0</v>
      </c>
      <c r="G95" s="1">
        <v>3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 t="s">
        <v>103</v>
      </c>
      <c r="B96" s="1">
        <v>3</v>
      </c>
      <c r="C96" s="1">
        <v>0</v>
      </c>
      <c r="D96" s="1">
        <v>0</v>
      </c>
      <c r="E96" s="1">
        <v>0</v>
      </c>
      <c r="F96" s="1">
        <v>0</v>
      </c>
      <c r="G96" s="1">
        <v>3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 t="s">
        <v>104</v>
      </c>
      <c r="B97" s="1">
        <v>240</v>
      </c>
      <c r="C97" s="1">
        <v>0</v>
      </c>
      <c r="D97" s="1">
        <v>0</v>
      </c>
      <c r="E97" s="1">
        <v>0</v>
      </c>
      <c r="F97" s="1">
        <v>0</v>
      </c>
      <c r="G97" s="1">
        <v>240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 t="s">
        <v>105</v>
      </c>
      <c r="B98" s="1">
        <v>1</v>
      </c>
      <c r="C98" s="1">
        <v>0</v>
      </c>
      <c r="D98" s="1">
        <v>0</v>
      </c>
      <c r="E98" s="1">
        <v>0</v>
      </c>
      <c r="F98" s="1">
        <v>0</v>
      </c>
      <c r="G98" s="1">
        <v>1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 t="s">
        <v>106</v>
      </c>
      <c r="B99" s="1">
        <v>7</v>
      </c>
      <c r="C99" s="1">
        <v>0</v>
      </c>
      <c r="D99" s="1">
        <v>0</v>
      </c>
      <c r="E99" s="1">
        <v>0</v>
      </c>
      <c r="F99" s="1">
        <v>0</v>
      </c>
      <c r="G99" s="1">
        <v>7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 t="s">
        <v>107</v>
      </c>
      <c r="B100" s="1">
        <v>18</v>
      </c>
      <c r="C100" s="1">
        <v>0</v>
      </c>
      <c r="D100" s="1">
        <v>0</v>
      </c>
      <c r="E100" s="1">
        <v>0</v>
      </c>
      <c r="F100" s="1">
        <v>0</v>
      </c>
      <c r="G100" s="1">
        <v>18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 t="s">
        <v>108</v>
      </c>
      <c r="B101" s="1">
        <v>1</v>
      </c>
      <c r="C101" s="1">
        <v>0</v>
      </c>
      <c r="D101" s="1">
        <v>0</v>
      </c>
      <c r="E101" s="1">
        <v>0</v>
      </c>
      <c r="F101" s="1">
        <v>0</v>
      </c>
      <c r="G101" s="1">
        <v>1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 t="s">
        <v>109</v>
      </c>
      <c r="B102" s="1">
        <v>5</v>
      </c>
      <c r="C102" s="1">
        <v>0</v>
      </c>
      <c r="D102" s="1">
        <v>0</v>
      </c>
      <c r="E102" s="1">
        <v>-1</v>
      </c>
      <c r="F102" s="1">
        <v>0</v>
      </c>
      <c r="G102" s="1">
        <v>4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 t="s">
        <v>110</v>
      </c>
      <c r="B103" s="1">
        <v>6</v>
      </c>
      <c r="C103" s="1">
        <v>0</v>
      </c>
      <c r="D103" s="1">
        <v>0</v>
      </c>
      <c r="E103" s="1">
        <v>0</v>
      </c>
      <c r="F103" s="1">
        <v>0</v>
      </c>
      <c r="G103" s="1">
        <v>6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 t="s">
        <v>111</v>
      </c>
      <c r="B104" s="1">
        <v>37</v>
      </c>
      <c r="C104" s="1">
        <v>0</v>
      </c>
      <c r="D104" s="1">
        <v>0</v>
      </c>
      <c r="E104" s="1">
        <v>0</v>
      </c>
      <c r="F104" s="1">
        <v>0</v>
      </c>
      <c r="G104" s="1">
        <v>37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 t="s">
        <v>112</v>
      </c>
      <c r="B105" s="1">
        <v>6</v>
      </c>
      <c r="C105" s="1">
        <v>0</v>
      </c>
      <c r="D105" s="1">
        <v>0</v>
      </c>
      <c r="E105" s="1">
        <v>0</v>
      </c>
      <c r="F105" s="1">
        <v>0</v>
      </c>
      <c r="G105" s="1">
        <v>6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 t="s">
        <v>113</v>
      </c>
      <c r="B106" s="1">
        <v>15</v>
      </c>
      <c r="C106" s="1">
        <v>0</v>
      </c>
      <c r="D106" s="1">
        <v>0</v>
      </c>
      <c r="E106" s="1">
        <v>0</v>
      </c>
      <c r="F106" s="1">
        <v>0</v>
      </c>
      <c r="G106" s="1">
        <v>15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 t="s">
        <v>115</v>
      </c>
      <c r="B107" s="1">
        <v>108</v>
      </c>
      <c r="C107" s="1">
        <v>0</v>
      </c>
      <c r="D107" s="1">
        <v>0</v>
      </c>
      <c r="E107" s="1">
        <v>-32</v>
      </c>
      <c r="F107" s="1">
        <v>0</v>
      </c>
      <c r="G107" s="1">
        <v>76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 t="s">
        <v>116</v>
      </c>
      <c r="B108" s="1">
        <v>1</v>
      </c>
      <c r="C108" s="1">
        <v>0</v>
      </c>
      <c r="D108" s="1">
        <v>0</v>
      </c>
      <c r="E108" s="1">
        <v>0</v>
      </c>
      <c r="F108" s="1">
        <v>0</v>
      </c>
      <c r="G108" s="1">
        <v>1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 t="s">
        <v>117</v>
      </c>
      <c r="B109" s="1">
        <v>10</v>
      </c>
      <c r="C109" s="1">
        <v>0</v>
      </c>
      <c r="D109" s="1">
        <v>0</v>
      </c>
      <c r="E109" s="1">
        <v>0</v>
      </c>
      <c r="F109" s="1">
        <v>0</v>
      </c>
      <c r="G109" s="1">
        <v>10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 t="s">
        <v>118</v>
      </c>
      <c r="B110" s="1">
        <v>1</v>
      </c>
      <c r="C110" s="1">
        <v>0</v>
      </c>
      <c r="D110" s="1">
        <v>0</v>
      </c>
      <c r="E110" s="1">
        <v>0</v>
      </c>
      <c r="F110" s="1">
        <v>0</v>
      </c>
      <c r="G110" s="1">
        <v>1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 t="s">
        <v>119</v>
      </c>
      <c r="B111" s="1">
        <v>7</v>
      </c>
      <c r="C111" s="1">
        <v>0</v>
      </c>
      <c r="D111" s="1">
        <v>0</v>
      </c>
      <c r="E111" s="1">
        <v>0</v>
      </c>
      <c r="F111" s="1">
        <v>0</v>
      </c>
      <c r="G111" s="1">
        <v>7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 t="s">
        <v>120</v>
      </c>
      <c r="B112" s="1">
        <v>1</v>
      </c>
      <c r="C112" s="1">
        <v>0</v>
      </c>
      <c r="D112" s="1">
        <v>0</v>
      </c>
      <c r="E112" s="1">
        <v>0</v>
      </c>
      <c r="F112" s="1">
        <v>0</v>
      </c>
      <c r="G112" s="1">
        <v>1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 t="s">
        <v>121</v>
      </c>
      <c r="B113" s="1">
        <v>19</v>
      </c>
      <c r="C113" s="1">
        <v>0</v>
      </c>
      <c r="D113" s="1">
        <v>0</v>
      </c>
      <c r="E113" s="1">
        <v>0</v>
      </c>
      <c r="F113" s="1">
        <v>0</v>
      </c>
      <c r="G113" s="1">
        <v>19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 t="s">
        <v>122</v>
      </c>
      <c r="B114" s="1">
        <v>21</v>
      </c>
      <c r="C114" s="1">
        <v>0</v>
      </c>
      <c r="D114" s="1">
        <v>0</v>
      </c>
      <c r="E114" s="1">
        <v>0</v>
      </c>
      <c r="F114" s="1">
        <v>0</v>
      </c>
      <c r="G114" s="1">
        <v>21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 t="s">
        <v>123</v>
      </c>
      <c r="B115" s="1">
        <v>72</v>
      </c>
      <c r="C115" s="1">
        <v>50</v>
      </c>
      <c r="D115" s="1">
        <v>0</v>
      </c>
      <c r="E115" s="1">
        <v>-27</v>
      </c>
      <c r="F115" s="1">
        <v>0</v>
      </c>
      <c r="G115" s="1">
        <v>95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 t="s">
        <v>124</v>
      </c>
      <c r="B116" s="1">
        <v>96</v>
      </c>
      <c r="C116" s="1">
        <v>50</v>
      </c>
      <c r="D116" s="1">
        <v>0</v>
      </c>
      <c r="E116" s="1">
        <v>-5</v>
      </c>
      <c r="F116" s="1">
        <v>0</v>
      </c>
      <c r="G116" s="1">
        <v>141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 t="s">
        <v>125</v>
      </c>
      <c r="B117" s="1">
        <v>193</v>
      </c>
      <c r="C117" s="1">
        <v>900</v>
      </c>
      <c r="D117" s="1">
        <v>0</v>
      </c>
      <c r="E117" s="1">
        <v>-257</v>
      </c>
      <c r="F117" s="1">
        <v>0</v>
      </c>
      <c r="G117" s="1">
        <v>836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 t="s">
        <v>546</v>
      </c>
      <c r="B118" s="1">
        <v>0</v>
      </c>
      <c r="C118" s="1">
        <v>0</v>
      </c>
      <c r="D118" s="1">
        <v>0</v>
      </c>
      <c r="E118" s="1">
        <v>-1</v>
      </c>
      <c r="F118" s="1">
        <v>0</v>
      </c>
      <c r="G118" s="1">
        <v>-1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 t="s">
        <v>547</v>
      </c>
      <c r="B119" s="1">
        <v>0</v>
      </c>
      <c r="C119" s="1">
        <v>0</v>
      </c>
      <c r="D119" s="1">
        <v>0</v>
      </c>
      <c r="E119" s="1">
        <v>-1</v>
      </c>
      <c r="F119" s="1">
        <v>0</v>
      </c>
      <c r="G119" s="1">
        <v>-1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 t="s">
        <v>126</v>
      </c>
      <c r="B120" s="1">
        <v>384</v>
      </c>
      <c r="C120" s="1">
        <v>0</v>
      </c>
      <c r="D120" s="1">
        <v>0</v>
      </c>
      <c r="E120" s="1">
        <v>-68</v>
      </c>
      <c r="F120" s="1">
        <v>0</v>
      </c>
      <c r="G120" s="1">
        <v>316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 t="s">
        <v>127</v>
      </c>
      <c r="B121" s="1">
        <v>-116</v>
      </c>
      <c r="C121" s="1">
        <v>100</v>
      </c>
      <c r="D121" s="1">
        <v>0</v>
      </c>
      <c r="E121" s="1">
        <v>-22</v>
      </c>
      <c r="F121" s="1">
        <v>0</v>
      </c>
      <c r="G121" s="1">
        <v>-38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 t="s">
        <v>128</v>
      </c>
      <c r="B122" s="1">
        <v>3</v>
      </c>
      <c r="C122" s="1">
        <v>20</v>
      </c>
      <c r="D122" s="1">
        <v>0</v>
      </c>
      <c r="E122" s="1">
        <v>-3</v>
      </c>
      <c r="F122" s="1">
        <v>0</v>
      </c>
      <c r="G122" s="1">
        <v>20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 t="s">
        <v>129</v>
      </c>
      <c r="B123" s="1">
        <v>387.5</v>
      </c>
      <c r="C123" s="1">
        <v>0</v>
      </c>
      <c r="D123" s="1">
        <v>0</v>
      </c>
      <c r="E123" s="1">
        <v>-2</v>
      </c>
      <c r="F123" s="1">
        <v>0</v>
      </c>
      <c r="G123" s="1">
        <v>385.5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 t="s">
        <v>130</v>
      </c>
      <c r="B124" s="1">
        <v>867.25</v>
      </c>
      <c r="C124" s="1">
        <v>0</v>
      </c>
      <c r="D124" s="1">
        <v>0</v>
      </c>
      <c r="E124" s="1">
        <v>-151.25</v>
      </c>
      <c r="F124" s="1">
        <v>0</v>
      </c>
      <c r="G124" s="1">
        <v>716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 t="s">
        <v>131</v>
      </c>
      <c r="B125" s="1">
        <v>51</v>
      </c>
      <c r="C125" s="1">
        <v>0</v>
      </c>
      <c r="D125" s="1">
        <v>0</v>
      </c>
      <c r="E125" s="1">
        <v>-19</v>
      </c>
      <c r="F125" s="1">
        <v>0</v>
      </c>
      <c r="G125" s="1">
        <v>32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 t="s">
        <v>132</v>
      </c>
      <c r="B126" s="1">
        <v>26</v>
      </c>
      <c r="C126" s="1">
        <v>0</v>
      </c>
      <c r="D126" s="1">
        <v>0</v>
      </c>
      <c r="E126" s="1">
        <v>-12</v>
      </c>
      <c r="F126" s="1">
        <v>0</v>
      </c>
      <c r="G126" s="1">
        <v>14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 t="s">
        <v>133</v>
      </c>
      <c r="B127" s="1">
        <v>49</v>
      </c>
      <c r="C127" s="1">
        <v>0</v>
      </c>
      <c r="D127" s="1">
        <v>0</v>
      </c>
      <c r="E127" s="1">
        <v>-21</v>
      </c>
      <c r="F127" s="1">
        <v>0</v>
      </c>
      <c r="G127" s="1">
        <v>28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 t="s">
        <v>134</v>
      </c>
      <c r="B128" s="1">
        <v>8</v>
      </c>
      <c r="C128" s="1">
        <v>0</v>
      </c>
      <c r="D128" s="1">
        <v>0</v>
      </c>
      <c r="E128" s="1">
        <v>0</v>
      </c>
      <c r="F128" s="1">
        <v>0</v>
      </c>
      <c r="G128" s="1">
        <v>8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 t="s">
        <v>135</v>
      </c>
      <c r="B129" s="1">
        <v>11</v>
      </c>
      <c r="C129" s="1">
        <v>0</v>
      </c>
      <c r="D129" s="1">
        <v>0</v>
      </c>
      <c r="E129" s="1">
        <v>0</v>
      </c>
      <c r="F129" s="1">
        <v>0</v>
      </c>
      <c r="G129" s="1">
        <v>11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 t="s">
        <v>136</v>
      </c>
      <c r="B130" s="1">
        <v>7</v>
      </c>
      <c r="C130" s="1">
        <v>0</v>
      </c>
      <c r="D130" s="1">
        <v>0</v>
      </c>
      <c r="E130" s="1">
        <v>0</v>
      </c>
      <c r="F130" s="1">
        <v>0</v>
      </c>
      <c r="G130" s="1">
        <v>7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 t="s">
        <v>137</v>
      </c>
      <c r="B131" s="1">
        <v>497</v>
      </c>
      <c r="C131" s="1">
        <v>0</v>
      </c>
      <c r="D131" s="1">
        <v>0</v>
      </c>
      <c r="E131" s="1">
        <v>-59</v>
      </c>
      <c r="F131" s="1">
        <v>2</v>
      </c>
      <c r="G131" s="1">
        <v>440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 t="s">
        <v>138</v>
      </c>
      <c r="B132" s="1">
        <v>1</v>
      </c>
      <c r="C132" s="1">
        <v>0</v>
      </c>
      <c r="D132" s="1">
        <v>0</v>
      </c>
      <c r="E132" s="1">
        <v>0</v>
      </c>
      <c r="F132" s="1">
        <v>0</v>
      </c>
      <c r="G132" s="1">
        <v>1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 t="s">
        <v>139</v>
      </c>
      <c r="B133" s="1">
        <v>1</v>
      </c>
      <c r="C133" s="1">
        <v>0</v>
      </c>
      <c r="D133" s="1">
        <v>0</v>
      </c>
      <c r="E133" s="1">
        <v>0</v>
      </c>
      <c r="F133" s="1">
        <v>0</v>
      </c>
      <c r="G133" s="1">
        <v>1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 t="s">
        <v>140</v>
      </c>
      <c r="B134" s="1">
        <v>176</v>
      </c>
      <c r="C134" s="1">
        <v>0</v>
      </c>
      <c r="D134" s="1">
        <v>0</v>
      </c>
      <c r="E134" s="1">
        <v>-74</v>
      </c>
      <c r="F134" s="1">
        <v>0</v>
      </c>
      <c r="G134" s="1">
        <v>102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 t="s">
        <v>141</v>
      </c>
      <c r="B135" s="1">
        <v>2</v>
      </c>
      <c r="C135" s="1">
        <v>0</v>
      </c>
      <c r="D135" s="1">
        <v>0</v>
      </c>
      <c r="E135" s="1">
        <v>0</v>
      </c>
      <c r="F135" s="1">
        <v>0</v>
      </c>
      <c r="G135" s="1">
        <v>2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 t="s">
        <v>142</v>
      </c>
      <c r="B136" s="1">
        <v>1</v>
      </c>
      <c r="C136" s="1">
        <v>0</v>
      </c>
      <c r="D136" s="1">
        <v>0</v>
      </c>
      <c r="E136" s="1">
        <v>0</v>
      </c>
      <c r="F136" s="1">
        <v>0</v>
      </c>
      <c r="G136" s="1">
        <v>1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 t="s">
        <v>144</v>
      </c>
      <c r="B137" s="1">
        <v>1</v>
      </c>
      <c r="C137" s="1">
        <v>0</v>
      </c>
      <c r="D137" s="1">
        <v>0</v>
      </c>
      <c r="E137" s="1">
        <v>0</v>
      </c>
      <c r="F137" s="1">
        <v>0</v>
      </c>
      <c r="G137" s="1">
        <v>1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 t="s">
        <v>145</v>
      </c>
      <c r="B138" s="1">
        <v>-1</v>
      </c>
      <c r="C138" s="1">
        <v>0</v>
      </c>
      <c r="D138" s="1">
        <v>0</v>
      </c>
      <c r="E138" s="1">
        <v>0</v>
      </c>
      <c r="F138" s="1">
        <v>0</v>
      </c>
      <c r="G138" s="1">
        <v>-1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 t="s">
        <v>146</v>
      </c>
      <c r="B139" s="1">
        <v>6</v>
      </c>
      <c r="C139" s="1">
        <v>0</v>
      </c>
      <c r="D139" s="1">
        <v>0</v>
      </c>
      <c r="E139" s="1">
        <v>-3</v>
      </c>
      <c r="F139" s="1">
        <v>0</v>
      </c>
      <c r="G139" s="1">
        <v>3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 t="s">
        <v>147</v>
      </c>
      <c r="B140" s="1">
        <v>1</v>
      </c>
      <c r="C140" s="1">
        <v>0</v>
      </c>
      <c r="D140" s="1">
        <v>0</v>
      </c>
      <c r="E140" s="1">
        <v>0</v>
      </c>
      <c r="F140" s="1">
        <v>0</v>
      </c>
      <c r="G140" s="1">
        <v>1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 t="s">
        <v>148</v>
      </c>
      <c r="B141" s="1">
        <v>25</v>
      </c>
      <c r="C141" s="1">
        <v>0</v>
      </c>
      <c r="D141" s="1">
        <v>0</v>
      </c>
      <c r="E141" s="1">
        <v>0</v>
      </c>
      <c r="F141" s="1">
        <v>0</v>
      </c>
      <c r="G141" s="1">
        <v>25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 t="s">
        <v>149</v>
      </c>
      <c r="B142" s="1">
        <v>1</v>
      </c>
      <c r="C142" s="1">
        <v>0</v>
      </c>
      <c r="D142" s="1">
        <v>0</v>
      </c>
      <c r="E142" s="1">
        <v>0</v>
      </c>
      <c r="F142" s="1">
        <v>0</v>
      </c>
      <c r="G142" s="1">
        <v>1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 t="s">
        <v>150</v>
      </c>
      <c r="B143" s="1">
        <v>4</v>
      </c>
      <c r="C143" s="1">
        <v>0</v>
      </c>
      <c r="D143" s="1">
        <v>0</v>
      </c>
      <c r="E143" s="1">
        <v>0</v>
      </c>
      <c r="F143" s="1">
        <v>0</v>
      </c>
      <c r="G143" s="1">
        <v>4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 t="s">
        <v>151</v>
      </c>
      <c r="B144" s="1">
        <v>16</v>
      </c>
      <c r="C144" s="1">
        <v>0</v>
      </c>
      <c r="D144" s="1">
        <v>0</v>
      </c>
      <c r="E144" s="1">
        <v>-1</v>
      </c>
      <c r="F144" s="1">
        <v>0</v>
      </c>
      <c r="G144" s="1">
        <v>15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 t="s">
        <v>152</v>
      </c>
      <c r="B145" s="1">
        <v>37</v>
      </c>
      <c r="C145" s="1">
        <v>60</v>
      </c>
      <c r="D145" s="1">
        <v>0</v>
      </c>
      <c r="E145" s="1">
        <v>-6</v>
      </c>
      <c r="F145" s="1">
        <v>0</v>
      </c>
      <c r="G145" s="1">
        <v>91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 t="s">
        <v>153</v>
      </c>
      <c r="B146" s="1">
        <v>4</v>
      </c>
      <c r="C146" s="1">
        <v>0</v>
      </c>
      <c r="D146" s="1">
        <v>0</v>
      </c>
      <c r="E146" s="1">
        <v>0</v>
      </c>
      <c r="F146" s="1">
        <v>0</v>
      </c>
      <c r="G146" s="1">
        <v>4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 t="s">
        <v>154</v>
      </c>
      <c r="B147" s="1">
        <v>-5</v>
      </c>
      <c r="C147" s="1">
        <v>0</v>
      </c>
      <c r="D147" s="1">
        <v>0</v>
      </c>
      <c r="E147" s="1">
        <v>-14</v>
      </c>
      <c r="F147" s="1">
        <v>0</v>
      </c>
      <c r="G147" s="1">
        <v>-19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 t="s">
        <v>155</v>
      </c>
      <c r="B148" s="1">
        <v>1</v>
      </c>
      <c r="C148" s="1">
        <v>20</v>
      </c>
      <c r="D148" s="1">
        <v>0</v>
      </c>
      <c r="E148" s="1">
        <v>0</v>
      </c>
      <c r="F148" s="1">
        <v>0</v>
      </c>
      <c r="G148" s="1">
        <v>21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 t="s">
        <v>156</v>
      </c>
      <c r="B149" s="1">
        <v>2</v>
      </c>
      <c r="C149" s="1">
        <v>0</v>
      </c>
      <c r="D149" s="1">
        <v>0</v>
      </c>
      <c r="E149" s="1">
        <v>0</v>
      </c>
      <c r="F149" s="1">
        <v>0</v>
      </c>
      <c r="G149" s="1">
        <v>2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 t="s">
        <v>157</v>
      </c>
      <c r="B150" s="1">
        <v>2</v>
      </c>
      <c r="C150" s="1">
        <v>0</v>
      </c>
      <c r="D150" s="1">
        <v>0</v>
      </c>
      <c r="E150" s="1">
        <v>0</v>
      </c>
      <c r="F150" s="1">
        <v>0</v>
      </c>
      <c r="G150" s="1">
        <v>2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 t="s">
        <v>158</v>
      </c>
      <c r="B151" s="1">
        <v>8</v>
      </c>
      <c r="C151" s="1">
        <v>0</v>
      </c>
      <c r="D151" s="1">
        <v>0</v>
      </c>
      <c r="E151" s="1">
        <v>-1</v>
      </c>
      <c r="F151" s="1">
        <v>0</v>
      </c>
      <c r="G151" s="1">
        <v>7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 t="s">
        <v>159</v>
      </c>
      <c r="B152" s="1">
        <v>14</v>
      </c>
      <c r="C152" s="1">
        <v>0</v>
      </c>
      <c r="D152" s="1">
        <v>0</v>
      </c>
      <c r="E152" s="1">
        <v>-2</v>
      </c>
      <c r="F152" s="1">
        <v>0</v>
      </c>
      <c r="G152" s="1">
        <v>12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 t="s">
        <v>160</v>
      </c>
      <c r="B153" s="1">
        <v>-225</v>
      </c>
      <c r="C153" s="1">
        <v>0</v>
      </c>
      <c r="D153" s="1">
        <v>0</v>
      </c>
      <c r="E153" s="1">
        <v>0</v>
      </c>
      <c r="F153" s="1">
        <v>0</v>
      </c>
      <c r="G153" s="1">
        <v>-225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 t="s">
        <v>161</v>
      </c>
      <c r="B154" s="1">
        <v>1</v>
      </c>
      <c r="C154" s="1">
        <v>0</v>
      </c>
      <c r="D154" s="1">
        <v>0</v>
      </c>
      <c r="E154" s="1">
        <v>0</v>
      </c>
      <c r="F154" s="1">
        <v>0</v>
      </c>
      <c r="G154" s="1">
        <v>1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 t="s">
        <v>162</v>
      </c>
      <c r="B155" s="1">
        <v>13</v>
      </c>
      <c r="C155" s="1">
        <v>0</v>
      </c>
      <c r="D155" s="1">
        <v>0</v>
      </c>
      <c r="E155" s="1">
        <v>-1</v>
      </c>
      <c r="F155" s="1">
        <v>0</v>
      </c>
      <c r="G155" s="1">
        <v>12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 t="s">
        <v>163</v>
      </c>
      <c r="B156" s="1">
        <v>44</v>
      </c>
      <c r="C156" s="1">
        <v>0</v>
      </c>
      <c r="D156" s="1">
        <v>0</v>
      </c>
      <c r="E156" s="1">
        <v>0</v>
      </c>
      <c r="F156" s="1">
        <v>0</v>
      </c>
      <c r="G156" s="1">
        <v>44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 t="s">
        <v>164</v>
      </c>
      <c r="B157" s="1">
        <v>56</v>
      </c>
      <c r="C157" s="1">
        <v>0</v>
      </c>
      <c r="D157" s="1">
        <v>0</v>
      </c>
      <c r="E157" s="1">
        <v>-2.25</v>
      </c>
      <c r="F157" s="1">
        <v>0</v>
      </c>
      <c r="G157" s="1">
        <v>53.75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 t="s">
        <v>165</v>
      </c>
      <c r="B158" s="1">
        <v>92.75</v>
      </c>
      <c r="C158" s="1">
        <v>0</v>
      </c>
      <c r="D158" s="1">
        <v>0</v>
      </c>
      <c r="E158" s="1">
        <v>0</v>
      </c>
      <c r="F158" s="1">
        <v>0</v>
      </c>
      <c r="G158" s="1">
        <v>92.75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 t="s">
        <v>166</v>
      </c>
      <c r="B159" s="1">
        <v>14.75</v>
      </c>
      <c r="C159" s="1">
        <v>0</v>
      </c>
      <c r="D159" s="1">
        <v>0</v>
      </c>
      <c r="E159" s="1">
        <v>0</v>
      </c>
      <c r="F159" s="1">
        <v>0</v>
      </c>
      <c r="G159" s="1">
        <v>14.75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 t="s">
        <v>167</v>
      </c>
      <c r="B160" s="1">
        <v>16</v>
      </c>
      <c r="C160" s="1">
        <v>0</v>
      </c>
      <c r="D160" s="1">
        <v>0</v>
      </c>
      <c r="E160" s="1">
        <v>0</v>
      </c>
      <c r="F160" s="1">
        <v>0</v>
      </c>
      <c r="G160" s="1">
        <v>16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 t="s">
        <v>168</v>
      </c>
      <c r="B161" s="1">
        <v>24</v>
      </c>
      <c r="C161" s="1">
        <v>0</v>
      </c>
      <c r="D161" s="1">
        <v>0</v>
      </c>
      <c r="E161" s="1">
        <v>0</v>
      </c>
      <c r="F161" s="1">
        <v>0</v>
      </c>
      <c r="G161" s="1">
        <v>24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 t="s">
        <v>169</v>
      </c>
      <c r="B162" s="1">
        <v>34.5</v>
      </c>
      <c r="C162" s="1">
        <v>0</v>
      </c>
      <c r="D162" s="1">
        <v>0</v>
      </c>
      <c r="E162" s="1">
        <v>0</v>
      </c>
      <c r="F162" s="1">
        <v>0</v>
      </c>
      <c r="G162" s="1">
        <v>34.5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 t="s">
        <v>170</v>
      </c>
      <c r="B163" s="1">
        <v>1</v>
      </c>
      <c r="C163" s="1">
        <v>20</v>
      </c>
      <c r="D163" s="1">
        <v>0</v>
      </c>
      <c r="E163" s="1">
        <v>0</v>
      </c>
      <c r="F163" s="1">
        <v>0</v>
      </c>
      <c r="G163" s="1">
        <v>21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 t="s">
        <v>171</v>
      </c>
      <c r="B164" s="1">
        <v>1</v>
      </c>
      <c r="C164" s="1">
        <v>0</v>
      </c>
      <c r="D164" s="1">
        <v>0</v>
      </c>
      <c r="E164" s="1">
        <v>0</v>
      </c>
      <c r="F164" s="1">
        <v>0</v>
      </c>
      <c r="G164" s="1">
        <v>1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 t="s">
        <v>172</v>
      </c>
      <c r="B165" s="1">
        <v>0</v>
      </c>
      <c r="C165" s="1">
        <v>12</v>
      </c>
      <c r="D165" s="1">
        <v>0</v>
      </c>
      <c r="E165" s="1">
        <v>-7</v>
      </c>
      <c r="F165" s="1">
        <v>0</v>
      </c>
      <c r="G165" s="1">
        <v>5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 t="s">
        <v>173</v>
      </c>
      <c r="B166" s="1">
        <v>6</v>
      </c>
      <c r="C166" s="1">
        <v>0</v>
      </c>
      <c r="D166" s="1">
        <v>0</v>
      </c>
      <c r="E166" s="1">
        <v>0</v>
      </c>
      <c r="F166" s="1">
        <v>0</v>
      </c>
      <c r="G166" s="1">
        <v>6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 t="s">
        <v>174</v>
      </c>
      <c r="B167" s="1">
        <v>270</v>
      </c>
      <c r="C167" s="1">
        <v>0</v>
      </c>
      <c r="D167" s="1">
        <v>0</v>
      </c>
      <c r="E167" s="1">
        <v>-13</v>
      </c>
      <c r="F167" s="1">
        <v>0</v>
      </c>
      <c r="G167" s="1">
        <v>257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 t="s">
        <v>175</v>
      </c>
      <c r="B168" s="1">
        <v>7</v>
      </c>
      <c r="C168" s="1">
        <v>0</v>
      </c>
      <c r="D168" s="1">
        <v>0</v>
      </c>
      <c r="E168" s="1">
        <v>0</v>
      </c>
      <c r="F168" s="1">
        <v>0</v>
      </c>
      <c r="G168" s="1">
        <v>7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 t="s">
        <v>177</v>
      </c>
      <c r="B169" s="1">
        <v>26</v>
      </c>
      <c r="C169" s="1">
        <v>0</v>
      </c>
      <c r="D169" s="1">
        <v>0</v>
      </c>
      <c r="E169" s="1">
        <v>-15</v>
      </c>
      <c r="F169" s="1">
        <v>0</v>
      </c>
      <c r="G169" s="1">
        <v>11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 t="s">
        <v>178</v>
      </c>
      <c r="B170" s="1">
        <v>2</v>
      </c>
      <c r="C170" s="1">
        <v>0</v>
      </c>
      <c r="D170" s="1">
        <v>0</v>
      </c>
      <c r="E170" s="1">
        <v>0</v>
      </c>
      <c r="F170" s="1">
        <v>0</v>
      </c>
      <c r="G170" s="1">
        <v>2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 t="s">
        <v>517</v>
      </c>
      <c r="B171" s="1">
        <v>18</v>
      </c>
      <c r="C171" s="1">
        <v>16</v>
      </c>
      <c r="D171" s="1">
        <v>0</v>
      </c>
      <c r="E171" s="1">
        <v>-16</v>
      </c>
      <c r="F171" s="1">
        <v>0</v>
      </c>
      <c r="G171" s="1">
        <v>18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 t="s">
        <v>179</v>
      </c>
      <c r="B172" s="1">
        <v>8</v>
      </c>
      <c r="C172" s="1">
        <v>0</v>
      </c>
      <c r="D172" s="1">
        <v>0</v>
      </c>
      <c r="E172" s="1">
        <v>0</v>
      </c>
      <c r="F172" s="1">
        <v>0</v>
      </c>
      <c r="G172" s="1">
        <v>8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 t="s">
        <v>180</v>
      </c>
      <c r="B173" s="1">
        <v>24</v>
      </c>
      <c r="C173" s="1">
        <v>0</v>
      </c>
      <c r="D173" s="1">
        <v>0</v>
      </c>
      <c r="E173" s="1">
        <v>-1</v>
      </c>
      <c r="F173" s="1">
        <v>0</v>
      </c>
      <c r="G173" s="1">
        <v>23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 t="s">
        <v>181</v>
      </c>
      <c r="B174" s="1">
        <v>59</v>
      </c>
      <c r="C174" s="1">
        <v>0</v>
      </c>
      <c r="D174" s="1">
        <v>-2</v>
      </c>
      <c r="E174" s="1">
        <v>-21</v>
      </c>
      <c r="F174" s="1">
        <v>0</v>
      </c>
      <c r="G174" s="1">
        <v>36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 t="s">
        <v>182</v>
      </c>
      <c r="B175" s="1">
        <v>50</v>
      </c>
      <c r="C175" s="1">
        <v>0</v>
      </c>
      <c r="D175" s="1">
        <v>0</v>
      </c>
      <c r="E175" s="1">
        <v>-20</v>
      </c>
      <c r="F175" s="1">
        <v>0</v>
      </c>
      <c r="G175" s="1">
        <v>30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 t="s">
        <v>183</v>
      </c>
      <c r="B176" s="1">
        <v>24</v>
      </c>
      <c r="C176" s="1">
        <v>0</v>
      </c>
      <c r="D176" s="1">
        <v>0</v>
      </c>
      <c r="E176" s="1">
        <v>-5.5</v>
      </c>
      <c r="F176" s="1">
        <v>0</v>
      </c>
      <c r="G176" s="1">
        <v>18.5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 t="s">
        <v>184</v>
      </c>
      <c r="B177" s="1">
        <v>25</v>
      </c>
      <c r="C177" s="1">
        <v>10</v>
      </c>
      <c r="D177" s="1">
        <v>0</v>
      </c>
      <c r="E177" s="1">
        <v>-2</v>
      </c>
      <c r="F177" s="1">
        <v>0</v>
      </c>
      <c r="G177" s="1">
        <v>33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 t="s">
        <v>185</v>
      </c>
      <c r="B178" s="1">
        <v>15</v>
      </c>
      <c r="C178" s="1">
        <v>0</v>
      </c>
      <c r="D178" s="1">
        <v>0</v>
      </c>
      <c r="E178" s="1">
        <v>0</v>
      </c>
      <c r="F178" s="1">
        <v>0</v>
      </c>
      <c r="G178" s="1">
        <v>15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 t="s">
        <v>186</v>
      </c>
      <c r="B179" s="1">
        <v>83</v>
      </c>
      <c r="C179" s="1">
        <v>0</v>
      </c>
      <c r="D179" s="1">
        <v>0</v>
      </c>
      <c r="E179" s="1">
        <v>-37</v>
      </c>
      <c r="F179" s="1">
        <v>0</v>
      </c>
      <c r="G179" s="1">
        <v>46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 t="s">
        <v>187</v>
      </c>
      <c r="B180" s="1">
        <v>147</v>
      </c>
      <c r="C180" s="1">
        <v>170</v>
      </c>
      <c r="D180" s="1">
        <v>0</v>
      </c>
      <c r="E180" s="1">
        <v>-27</v>
      </c>
      <c r="F180" s="1">
        <v>3</v>
      </c>
      <c r="G180" s="1">
        <v>293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 t="s">
        <v>188</v>
      </c>
      <c r="B181" s="1">
        <v>485</v>
      </c>
      <c r="C181" s="1">
        <v>200</v>
      </c>
      <c r="D181" s="1">
        <v>-2</v>
      </c>
      <c r="E181" s="1">
        <v>-76</v>
      </c>
      <c r="F181" s="1">
        <v>2</v>
      </c>
      <c r="G181" s="1">
        <v>609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 t="s">
        <v>189</v>
      </c>
      <c r="B182" s="1">
        <v>101</v>
      </c>
      <c r="C182" s="1">
        <v>0</v>
      </c>
      <c r="D182" s="1">
        <v>0</v>
      </c>
      <c r="E182" s="1">
        <v>-4</v>
      </c>
      <c r="F182" s="1">
        <v>0</v>
      </c>
      <c r="G182" s="1">
        <v>97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 t="s">
        <v>190</v>
      </c>
      <c r="B183" s="1">
        <v>9</v>
      </c>
      <c r="C183" s="1">
        <v>0</v>
      </c>
      <c r="D183" s="1">
        <v>0</v>
      </c>
      <c r="E183" s="1">
        <v>0</v>
      </c>
      <c r="F183" s="1">
        <v>0</v>
      </c>
      <c r="G183" s="1">
        <v>9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 t="s">
        <v>191</v>
      </c>
      <c r="B184" s="1">
        <v>24</v>
      </c>
      <c r="C184" s="1">
        <v>0</v>
      </c>
      <c r="D184" s="1">
        <v>0</v>
      </c>
      <c r="E184" s="1">
        <v>-8</v>
      </c>
      <c r="F184" s="1">
        <v>0</v>
      </c>
      <c r="G184" s="1">
        <v>16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 t="s">
        <v>192</v>
      </c>
      <c r="B185" s="1">
        <v>94</v>
      </c>
      <c r="C185" s="1">
        <v>150</v>
      </c>
      <c r="D185" s="1">
        <v>0</v>
      </c>
      <c r="E185" s="1">
        <v>-5</v>
      </c>
      <c r="F185" s="1">
        <v>0</v>
      </c>
      <c r="G185" s="1">
        <v>239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 t="s">
        <v>193</v>
      </c>
      <c r="B186" s="1">
        <v>13</v>
      </c>
      <c r="C186" s="1">
        <v>0</v>
      </c>
      <c r="D186" s="1">
        <v>0</v>
      </c>
      <c r="E186" s="1">
        <v>0</v>
      </c>
      <c r="F186" s="1">
        <v>0</v>
      </c>
      <c r="G186" s="1">
        <v>13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 t="s">
        <v>194</v>
      </c>
      <c r="B187" s="1">
        <v>-13</v>
      </c>
      <c r="C187" s="1">
        <v>0</v>
      </c>
      <c r="D187" s="1">
        <v>0</v>
      </c>
      <c r="E187" s="1">
        <v>0</v>
      </c>
      <c r="F187" s="1">
        <v>0</v>
      </c>
      <c r="G187" s="1">
        <v>-13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 t="s">
        <v>498</v>
      </c>
      <c r="B188" s="1">
        <v>14</v>
      </c>
      <c r="C188" s="1">
        <v>0</v>
      </c>
      <c r="D188" s="1">
        <v>0</v>
      </c>
      <c r="E188" s="1">
        <v>0</v>
      </c>
      <c r="F188" s="1">
        <v>0</v>
      </c>
      <c r="G188" s="1">
        <v>14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 t="s">
        <v>195</v>
      </c>
      <c r="B189" s="1">
        <v>78</v>
      </c>
      <c r="C189" s="1">
        <v>50</v>
      </c>
      <c r="D189" s="1">
        <v>0</v>
      </c>
      <c r="E189" s="1">
        <v>0</v>
      </c>
      <c r="F189" s="1">
        <v>0</v>
      </c>
      <c r="G189" s="1">
        <v>128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 t="s">
        <v>196</v>
      </c>
      <c r="B190" s="1">
        <v>-1</v>
      </c>
      <c r="C190" s="1">
        <v>0</v>
      </c>
      <c r="D190" s="1">
        <v>0</v>
      </c>
      <c r="E190" s="1">
        <v>0</v>
      </c>
      <c r="F190" s="1">
        <v>0</v>
      </c>
      <c r="G190" s="1">
        <v>-1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 t="s">
        <v>197</v>
      </c>
      <c r="B191" s="1">
        <v>44</v>
      </c>
      <c r="C191" s="1">
        <v>0</v>
      </c>
      <c r="D191" s="1">
        <v>0</v>
      </c>
      <c r="E191" s="1">
        <v>-31</v>
      </c>
      <c r="F191" s="1">
        <v>0</v>
      </c>
      <c r="G191" s="1">
        <v>13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 t="s">
        <v>198</v>
      </c>
      <c r="B192" s="1">
        <v>30</v>
      </c>
      <c r="C192" s="1">
        <v>0</v>
      </c>
      <c r="D192" s="1">
        <v>-1</v>
      </c>
      <c r="E192" s="1">
        <v>-8</v>
      </c>
      <c r="F192" s="1">
        <v>0</v>
      </c>
      <c r="G192" s="1">
        <v>21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 t="s">
        <v>199</v>
      </c>
      <c r="B193" s="1">
        <v>67</v>
      </c>
      <c r="C193" s="1">
        <v>50</v>
      </c>
      <c r="D193" s="1">
        <v>0</v>
      </c>
      <c r="E193" s="1">
        <v>-13</v>
      </c>
      <c r="F193" s="1">
        <v>2</v>
      </c>
      <c r="G193" s="1">
        <v>106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 t="s">
        <v>200</v>
      </c>
      <c r="B194" s="1">
        <v>238</v>
      </c>
      <c r="C194" s="1">
        <v>0</v>
      </c>
      <c r="D194" s="1">
        <v>0</v>
      </c>
      <c r="E194" s="1">
        <v>-50</v>
      </c>
      <c r="F194" s="1">
        <v>0</v>
      </c>
      <c r="G194" s="1">
        <v>188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 t="s">
        <v>201</v>
      </c>
      <c r="B195" s="1">
        <v>1</v>
      </c>
      <c r="C195" s="1">
        <v>0</v>
      </c>
      <c r="D195" s="1">
        <v>0</v>
      </c>
      <c r="E195" s="1">
        <v>-1</v>
      </c>
      <c r="F195" s="1">
        <v>0</v>
      </c>
      <c r="G195" s="1">
        <v>0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 t="s">
        <v>202</v>
      </c>
      <c r="B196" s="1">
        <v>60</v>
      </c>
      <c r="C196" s="1">
        <v>0</v>
      </c>
      <c r="D196" s="1">
        <v>0</v>
      </c>
      <c r="E196" s="1">
        <v>-13</v>
      </c>
      <c r="F196" s="1">
        <v>2</v>
      </c>
      <c r="G196" s="1">
        <v>49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 t="s">
        <v>203</v>
      </c>
      <c r="B197" s="1">
        <v>98</v>
      </c>
      <c r="C197" s="1">
        <v>200</v>
      </c>
      <c r="D197" s="1">
        <v>0</v>
      </c>
      <c r="E197" s="1">
        <v>-44</v>
      </c>
      <c r="F197" s="1">
        <v>0</v>
      </c>
      <c r="G197" s="1">
        <v>254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 t="s">
        <v>204</v>
      </c>
      <c r="B198" s="1">
        <v>96</v>
      </c>
      <c r="C198" s="1">
        <v>0</v>
      </c>
      <c r="D198" s="1">
        <v>0</v>
      </c>
      <c r="E198" s="1">
        <v>0</v>
      </c>
      <c r="F198" s="1">
        <v>0</v>
      </c>
      <c r="G198" s="1">
        <v>96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 t="s">
        <v>205</v>
      </c>
      <c r="B199" s="1">
        <v>5</v>
      </c>
      <c r="C199" s="1">
        <v>0</v>
      </c>
      <c r="D199" s="1">
        <v>0</v>
      </c>
      <c r="E199" s="1">
        <v>-1</v>
      </c>
      <c r="F199" s="1">
        <v>0</v>
      </c>
      <c r="G199" s="1">
        <v>4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 t="s">
        <v>206</v>
      </c>
      <c r="B200" s="1">
        <v>91</v>
      </c>
      <c r="C200" s="1">
        <v>0</v>
      </c>
      <c r="D200" s="1">
        <v>0</v>
      </c>
      <c r="E200" s="1">
        <v>-20</v>
      </c>
      <c r="F200" s="1">
        <v>0</v>
      </c>
      <c r="G200" s="1">
        <v>71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 t="s">
        <v>207</v>
      </c>
      <c r="B201" s="1">
        <v>205</v>
      </c>
      <c r="C201" s="1">
        <v>0</v>
      </c>
      <c r="D201" s="1">
        <v>-1</v>
      </c>
      <c r="E201" s="1">
        <v>-75</v>
      </c>
      <c r="F201" s="1">
        <v>0</v>
      </c>
      <c r="G201" s="1">
        <v>129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 t="s">
        <v>208</v>
      </c>
      <c r="B202" s="1">
        <v>166</v>
      </c>
      <c r="C202" s="1">
        <v>0</v>
      </c>
      <c r="D202" s="1">
        <v>0</v>
      </c>
      <c r="E202" s="1">
        <v>-41</v>
      </c>
      <c r="F202" s="1">
        <v>0</v>
      </c>
      <c r="G202" s="1">
        <v>125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 t="s">
        <v>209</v>
      </c>
      <c r="B203" s="1">
        <v>47</v>
      </c>
      <c r="C203" s="1">
        <v>0</v>
      </c>
      <c r="D203" s="1">
        <v>0</v>
      </c>
      <c r="E203" s="1">
        <v>0</v>
      </c>
      <c r="F203" s="1">
        <v>0</v>
      </c>
      <c r="G203" s="1">
        <v>47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 t="s">
        <v>210</v>
      </c>
      <c r="B204" s="1">
        <v>20</v>
      </c>
      <c r="C204" s="1">
        <v>0</v>
      </c>
      <c r="D204" s="1">
        <v>0</v>
      </c>
      <c r="E204" s="1">
        <v>-1</v>
      </c>
      <c r="F204" s="1">
        <v>0</v>
      </c>
      <c r="G204" s="1">
        <v>19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 t="s">
        <v>211</v>
      </c>
      <c r="B205" s="1">
        <v>776</v>
      </c>
      <c r="C205" s="1">
        <v>0</v>
      </c>
      <c r="D205" s="1">
        <v>0</v>
      </c>
      <c r="E205" s="1">
        <v>-436</v>
      </c>
      <c r="F205" s="1">
        <v>0</v>
      </c>
      <c r="G205" s="1">
        <v>340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 t="s">
        <v>212</v>
      </c>
      <c r="B206" s="1">
        <v>318</v>
      </c>
      <c r="C206" s="1">
        <v>0</v>
      </c>
      <c r="D206" s="1">
        <v>0</v>
      </c>
      <c r="E206" s="1">
        <v>-187</v>
      </c>
      <c r="F206" s="1">
        <v>0</v>
      </c>
      <c r="G206" s="1">
        <v>131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 t="s">
        <v>213</v>
      </c>
      <c r="B207" s="1">
        <v>445</v>
      </c>
      <c r="C207" s="1">
        <v>0</v>
      </c>
      <c r="D207" s="1">
        <v>0</v>
      </c>
      <c r="E207" s="1">
        <v>-117</v>
      </c>
      <c r="F207" s="1">
        <v>0</v>
      </c>
      <c r="G207" s="1">
        <v>328</v>
      </c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 t="s">
        <v>214</v>
      </c>
      <c r="B208" s="1">
        <v>191</v>
      </c>
      <c r="C208" s="1">
        <v>0</v>
      </c>
      <c r="D208" s="1">
        <v>0</v>
      </c>
      <c r="E208" s="1">
        <v>-132</v>
      </c>
      <c r="F208" s="1">
        <v>0</v>
      </c>
      <c r="G208" s="1">
        <v>59</v>
      </c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 t="s">
        <v>215</v>
      </c>
      <c r="B209" s="1">
        <v>96</v>
      </c>
      <c r="C209" s="1">
        <v>50</v>
      </c>
      <c r="D209" s="1">
        <v>0</v>
      </c>
      <c r="E209" s="1">
        <v>-11</v>
      </c>
      <c r="F209" s="1">
        <v>0</v>
      </c>
      <c r="G209" s="1">
        <v>135</v>
      </c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 t="s">
        <v>216</v>
      </c>
      <c r="B210" s="1">
        <v>222</v>
      </c>
      <c r="C210" s="1">
        <v>0</v>
      </c>
      <c r="D210" s="1">
        <v>0</v>
      </c>
      <c r="E210" s="1">
        <v>-3</v>
      </c>
      <c r="F210" s="1">
        <v>0</v>
      </c>
      <c r="G210" s="1">
        <v>219</v>
      </c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 t="s">
        <v>217</v>
      </c>
      <c r="B211" s="1">
        <v>108</v>
      </c>
      <c r="C211" s="1">
        <v>0</v>
      </c>
      <c r="D211" s="1">
        <v>0</v>
      </c>
      <c r="E211" s="1">
        <v>-23</v>
      </c>
      <c r="F211" s="1">
        <v>0</v>
      </c>
      <c r="G211" s="1">
        <v>85</v>
      </c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 t="s">
        <v>218</v>
      </c>
      <c r="B212" s="1">
        <v>216</v>
      </c>
      <c r="C212" s="1">
        <v>0</v>
      </c>
      <c r="D212" s="1">
        <v>0</v>
      </c>
      <c r="E212" s="1">
        <v>0</v>
      </c>
      <c r="F212" s="1">
        <v>0</v>
      </c>
      <c r="G212" s="1">
        <v>216</v>
      </c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 t="s">
        <v>219</v>
      </c>
      <c r="B213" s="1">
        <v>202</v>
      </c>
      <c r="C213" s="1">
        <v>0</v>
      </c>
      <c r="D213" s="1">
        <v>0</v>
      </c>
      <c r="E213" s="1">
        <v>0</v>
      </c>
      <c r="F213" s="1">
        <v>0</v>
      </c>
      <c r="G213" s="1">
        <v>202</v>
      </c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 t="s">
        <v>220</v>
      </c>
      <c r="B214" s="1">
        <v>8</v>
      </c>
      <c r="C214" s="1">
        <v>0</v>
      </c>
      <c r="D214" s="1">
        <v>0</v>
      </c>
      <c r="E214" s="1">
        <v>-2</v>
      </c>
      <c r="F214" s="1">
        <v>0</v>
      </c>
      <c r="G214" s="1">
        <v>6</v>
      </c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 t="s">
        <v>221</v>
      </c>
      <c r="B215" s="1">
        <v>3</v>
      </c>
      <c r="C215" s="1">
        <v>0</v>
      </c>
      <c r="D215" s="1">
        <v>0</v>
      </c>
      <c r="E215" s="1">
        <v>-1</v>
      </c>
      <c r="F215" s="1">
        <v>0</v>
      </c>
      <c r="G215" s="1">
        <v>2</v>
      </c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 t="s">
        <v>222</v>
      </c>
      <c r="B216" s="1">
        <v>31</v>
      </c>
      <c r="C216" s="1">
        <v>200</v>
      </c>
      <c r="D216" s="1">
        <v>0</v>
      </c>
      <c r="E216" s="1">
        <v>-13</v>
      </c>
      <c r="F216" s="1">
        <v>0</v>
      </c>
      <c r="G216" s="1">
        <v>218</v>
      </c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 t="s">
        <v>223</v>
      </c>
      <c r="B217" s="1">
        <v>109</v>
      </c>
      <c r="C217" s="1">
        <v>0</v>
      </c>
      <c r="D217" s="1">
        <v>0</v>
      </c>
      <c r="E217" s="1">
        <v>-67</v>
      </c>
      <c r="F217" s="1">
        <v>0</v>
      </c>
      <c r="G217" s="1">
        <v>42</v>
      </c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 t="s">
        <v>224</v>
      </c>
      <c r="B218" s="1">
        <v>32</v>
      </c>
      <c r="C218" s="1">
        <v>0</v>
      </c>
      <c r="D218" s="1">
        <v>0</v>
      </c>
      <c r="E218" s="1">
        <v>-22</v>
      </c>
      <c r="F218" s="1">
        <v>0</v>
      </c>
      <c r="G218" s="1">
        <v>10</v>
      </c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 t="s">
        <v>225</v>
      </c>
      <c r="B219" s="1">
        <v>25</v>
      </c>
      <c r="C219" s="1">
        <v>0</v>
      </c>
      <c r="D219" s="1">
        <v>0</v>
      </c>
      <c r="E219" s="1">
        <v>-8</v>
      </c>
      <c r="F219" s="1">
        <v>0</v>
      </c>
      <c r="G219" s="1">
        <v>17</v>
      </c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 t="s">
        <v>226</v>
      </c>
      <c r="B220" s="1">
        <v>32</v>
      </c>
      <c r="C220" s="1">
        <v>50</v>
      </c>
      <c r="D220" s="1">
        <v>0</v>
      </c>
      <c r="E220" s="1">
        <v>-3</v>
      </c>
      <c r="F220" s="1">
        <v>0</v>
      </c>
      <c r="G220" s="1">
        <v>79</v>
      </c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 t="s">
        <v>227</v>
      </c>
      <c r="B221" s="1">
        <v>7</v>
      </c>
      <c r="C221" s="1">
        <v>0</v>
      </c>
      <c r="D221" s="1">
        <v>0</v>
      </c>
      <c r="E221" s="1">
        <v>-6</v>
      </c>
      <c r="F221" s="1">
        <v>0</v>
      </c>
      <c r="G221" s="1">
        <v>1</v>
      </c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 t="s">
        <v>228</v>
      </c>
      <c r="B222" s="1">
        <v>647</v>
      </c>
      <c r="C222" s="1">
        <v>0</v>
      </c>
      <c r="D222" s="1">
        <v>0</v>
      </c>
      <c r="E222" s="1">
        <v>-50</v>
      </c>
      <c r="F222" s="1">
        <v>0</v>
      </c>
      <c r="G222" s="1">
        <v>597</v>
      </c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 t="s">
        <v>229</v>
      </c>
      <c r="B223" s="1">
        <v>55</v>
      </c>
      <c r="C223" s="1">
        <v>0</v>
      </c>
      <c r="D223" s="1">
        <v>0</v>
      </c>
      <c r="E223" s="1">
        <v>-49</v>
      </c>
      <c r="F223" s="1">
        <v>0</v>
      </c>
      <c r="G223" s="1">
        <v>6</v>
      </c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 t="s">
        <v>230</v>
      </c>
      <c r="B224" s="1">
        <v>100</v>
      </c>
      <c r="C224" s="1">
        <v>0</v>
      </c>
      <c r="D224" s="1">
        <v>0</v>
      </c>
      <c r="E224" s="1">
        <v>0</v>
      </c>
      <c r="F224" s="1">
        <v>0</v>
      </c>
      <c r="G224" s="1">
        <v>100</v>
      </c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 t="s">
        <v>231</v>
      </c>
      <c r="B225" s="1">
        <v>153</v>
      </c>
      <c r="C225" s="1">
        <v>0</v>
      </c>
      <c r="D225" s="1">
        <v>0</v>
      </c>
      <c r="E225" s="1">
        <v>-19</v>
      </c>
      <c r="F225" s="1">
        <v>0</v>
      </c>
      <c r="G225" s="1">
        <v>134</v>
      </c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 t="s">
        <v>232</v>
      </c>
      <c r="B226" s="1">
        <v>88</v>
      </c>
      <c r="C226" s="1">
        <v>0</v>
      </c>
      <c r="D226" s="1">
        <v>0</v>
      </c>
      <c r="E226" s="1">
        <v>-26</v>
      </c>
      <c r="F226" s="1">
        <v>0</v>
      </c>
      <c r="G226" s="1">
        <v>62</v>
      </c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 t="s">
        <v>233</v>
      </c>
      <c r="B227" s="1">
        <v>2827</v>
      </c>
      <c r="C227" s="1">
        <v>0</v>
      </c>
      <c r="D227" s="1">
        <v>0</v>
      </c>
      <c r="E227" s="1">
        <v>-172</v>
      </c>
      <c r="F227" s="1">
        <v>0</v>
      </c>
      <c r="G227" s="1">
        <v>2655</v>
      </c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 t="s">
        <v>234</v>
      </c>
      <c r="B228" s="1">
        <v>32</v>
      </c>
      <c r="C228" s="1">
        <v>0</v>
      </c>
      <c r="D228" s="1">
        <v>0</v>
      </c>
      <c r="E228" s="1">
        <v>-8</v>
      </c>
      <c r="F228" s="1">
        <v>0</v>
      </c>
      <c r="G228" s="1">
        <v>24</v>
      </c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 t="s">
        <v>235</v>
      </c>
      <c r="B229" s="1">
        <v>10</v>
      </c>
      <c r="C229" s="1">
        <v>0</v>
      </c>
      <c r="D229" s="1">
        <v>0</v>
      </c>
      <c r="E229" s="1">
        <v>-5</v>
      </c>
      <c r="F229" s="1">
        <v>0</v>
      </c>
      <c r="G229" s="1">
        <v>5</v>
      </c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 t="s">
        <v>236</v>
      </c>
      <c r="B230" s="1">
        <v>12</v>
      </c>
      <c r="C230" s="1">
        <v>0</v>
      </c>
      <c r="D230" s="1">
        <v>0</v>
      </c>
      <c r="E230" s="1">
        <v>-4</v>
      </c>
      <c r="F230" s="1">
        <v>0</v>
      </c>
      <c r="G230" s="1">
        <v>8</v>
      </c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 t="s">
        <v>237</v>
      </c>
      <c r="B231" s="1">
        <v>35</v>
      </c>
      <c r="C231" s="1">
        <v>0</v>
      </c>
      <c r="D231" s="1">
        <v>0</v>
      </c>
      <c r="E231" s="1">
        <v>-4</v>
      </c>
      <c r="F231" s="1">
        <v>0</v>
      </c>
      <c r="G231" s="1">
        <v>31</v>
      </c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 t="s">
        <v>238</v>
      </c>
      <c r="B232" s="1">
        <v>222</v>
      </c>
      <c r="C232" s="1">
        <v>0</v>
      </c>
      <c r="D232" s="1">
        <v>0</v>
      </c>
      <c r="E232" s="1">
        <v>-14</v>
      </c>
      <c r="F232" s="1">
        <v>0</v>
      </c>
      <c r="G232" s="1">
        <v>208</v>
      </c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 t="s">
        <v>239</v>
      </c>
      <c r="B233" s="1">
        <v>1</v>
      </c>
      <c r="C233" s="1">
        <v>0</v>
      </c>
      <c r="D233" s="1">
        <v>0</v>
      </c>
      <c r="E233" s="1">
        <v>-3</v>
      </c>
      <c r="F233" s="1">
        <v>0</v>
      </c>
      <c r="G233" s="1">
        <v>-2</v>
      </c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 t="s">
        <v>240</v>
      </c>
      <c r="B234" s="1">
        <v>9</v>
      </c>
      <c r="C234" s="1">
        <v>0</v>
      </c>
      <c r="D234" s="1">
        <v>0</v>
      </c>
      <c r="E234" s="1">
        <v>0</v>
      </c>
      <c r="F234" s="1">
        <v>0</v>
      </c>
      <c r="G234" s="1">
        <v>9</v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 t="s">
        <v>241</v>
      </c>
      <c r="B235" s="1">
        <v>82</v>
      </c>
      <c r="C235" s="1">
        <v>0</v>
      </c>
      <c r="D235" s="1">
        <v>0</v>
      </c>
      <c r="E235" s="1">
        <v>-7</v>
      </c>
      <c r="F235" s="1">
        <v>0</v>
      </c>
      <c r="G235" s="1">
        <v>75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 t="s">
        <v>242</v>
      </c>
      <c r="B236" s="1">
        <v>6</v>
      </c>
      <c r="C236" s="1">
        <v>0</v>
      </c>
      <c r="D236" s="1">
        <v>0</v>
      </c>
      <c r="E236" s="1">
        <v>0</v>
      </c>
      <c r="F236" s="1">
        <v>0</v>
      </c>
      <c r="G236" s="1">
        <v>6</v>
      </c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 t="s">
        <v>243</v>
      </c>
      <c r="B237" s="1">
        <v>6282</v>
      </c>
      <c r="C237" s="1">
        <v>1044</v>
      </c>
      <c r="D237" s="1">
        <v>-1</v>
      </c>
      <c r="E237" s="1">
        <v>-576</v>
      </c>
      <c r="F237" s="1">
        <v>1</v>
      </c>
      <c r="G237" s="1">
        <v>6750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 t="s">
        <v>244</v>
      </c>
      <c r="B238" s="1">
        <v>7</v>
      </c>
      <c r="C238" s="1">
        <v>0</v>
      </c>
      <c r="D238" s="1">
        <v>0</v>
      </c>
      <c r="E238" s="1">
        <v>0</v>
      </c>
      <c r="F238" s="1">
        <v>0</v>
      </c>
      <c r="G238" s="1">
        <v>7</v>
      </c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 t="s">
        <v>245</v>
      </c>
      <c r="B239" s="1">
        <v>23.5</v>
      </c>
      <c r="C239" s="1">
        <v>0</v>
      </c>
      <c r="D239" s="1">
        <v>0</v>
      </c>
      <c r="E239" s="1">
        <v>0</v>
      </c>
      <c r="F239" s="1">
        <v>0</v>
      </c>
      <c r="G239" s="1">
        <v>23.5</v>
      </c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 t="s">
        <v>246</v>
      </c>
      <c r="B240" s="1">
        <v>19</v>
      </c>
      <c r="C240" s="1">
        <v>30</v>
      </c>
      <c r="D240" s="1">
        <v>0</v>
      </c>
      <c r="E240" s="1">
        <v>-10</v>
      </c>
      <c r="F240" s="1">
        <v>0</v>
      </c>
      <c r="G240" s="1">
        <v>39</v>
      </c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 t="s">
        <v>247</v>
      </c>
      <c r="B241" s="1">
        <v>-101</v>
      </c>
      <c r="C241" s="1">
        <v>0</v>
      </c>
      <c r="D241" s="1">
        <v>0</v>
      </c>
      <c r="E241" s="1">
        <v>0</v>
      </c>
      <c r="F241" s="1">
        <v>0</v>
      </c>
      <c r="G241" s="1">
        <v>-101</v>
      </c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 t="s">
        <v>248</v>
      </c>
      <c r="B242" s="1">
        <v>280</v>
      </c>
      <c r="C242" s="1">
        <v>0</v>
      </c>
      <c r="D242" s="1">
        <v>0</v>
      </c>
      <c r="E242" s="1">
        <v>0</v>
      </c>
      <c r="F242" s="1">
        <v>0</v>
      </c>
      <c r="G242" s="1">
        <v>280</v>
      </c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 t="s">
        <v>249</v>
      </c>
      <c r="B243" s="1">
        <v>193</v>
      </c>
      <c r="C243" s="1">
        <v>100</v>
      </c>
      <c r="D243" s="1">
        <v>0</v>
      </c>
      <c r="E243" s="1">
        <v>-61</v>
      </c>
      <c r="F243" s="1">
        <v>0</v>
      </c>
      <c r="G243" s="1">
        <v>232</v>
      </c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 t="s">
        <v>250</v>
      </c>
      <c r="B244" s="1">
        <v>959</v>
      </c>
      <c r="C244" s="1">
        <v>0</v>
      </c>
      <c r="D244" s="1">
        <v>-1</v>
      </c>
      <c r="E244" s="1">
        <v>-281</v>
      </c>
      <c r="F244" s="1">
        <v>0</v>
      </c>
      <c r="G244" s="1">
        <v>677</v>
      </c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 t="s">
        <v>251</v>
      </c>
      <c r="B245" s="1">
        <v>272</v>
      </c>
      <c r="C245" s="1">
        <v>0</v>
      </c>
      <c r="D245" s="1">
        <v>0</v>
      </c>
      <c r="E245" s="1">
        <v>-55</v>
      </c>
      <c r="F245" s="1">
        <v>0</v>
      </c>
      <c r="G245" s="1">
        <v>217</v>
      </c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 t="s">
        <v>252</v>
      </c>
      <c r="B246" s="1">
        <v>165</v>
      </c>
      <c r="C246" s="1">
        <v>200</v>
      </c>
      <c r="D246" s="1">
        <v>0</v>
      </c>
      <c r="E246" s="1">
        <v>-104</v>
      </c>
      <c r="F246" s="1">
        <v>0</v>
      </c>
      <c r="G246" s="1">
        <v>261</v>
      </c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 t="s">
        <v>253</v>
      </c>
      <c r="B247" s="1">
        <v>3</v>
      </c>
      <c r="C247" s="1">
        <v>0</v>
      </c>
      <c r="D247" s="1">
        <v>0</v>
      </c>
      <c r="E247" s="1">
        <v>0</v>
      </c>
      <c r="F247" s="1">
        <v>0</v>
      </c>
      <c r="G247" s="1">
        <v>3</v>
      </c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 t="s">
        <v>254</v>
      </c>
      <c r="B248" s="1">
        <v>2</v>
      </c>
      <c r="C248" s="1">
        <v>0</v>
      </c>
      <c r="D248" s="1">
        <v>0</v>
      </c>
      <c r="E248" s="1">
        <v>-1</v>
      </c>
      <c r="F248" s="1">
        <v>0</v>
      </c>
      <c r="G248" s="1">
        <v>1</v>
      </c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 t="s">
        <v>255</v>
      </c>
      <c r="B249" s="1">
        <v>129</v>
      </c>
      <c r="C249" s="1">
        <v>100</v>
      </c>
      <c r="D249" s="1">
        <v>0</v>
      </c>
      <c r="E249" s="1">
        <v>-24</v>
      </c>
      <c r="F249" s="1">
        <v>0</v>
      </c>
      <c r="G249" s="1">
        <v>205</v>
      </c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 t="s">
        <v>256</v>
      </c>
      <c r="B250" s="1">
        <v>541</v>
      </c>
      <c r="C250" s="1">
        <v>0</v>
      </c>
      <c r="D250" s="1">
        <v>0</v>
      </c>
      <c r="E250" s="1">
        <v>-175</v>
      </c>
      <c r="F250" s="1">
        <v>0</v>
      </c>
      <c r="G250" s="1">
        <v>366</v>
      </c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 t="s">
        <v>258</v>
      </c>
      <c r="B251" s="1">
        <v>15</v>
      </c>
      <c r="C251" s="1">
        <v>0</v>
      </c>
      <c r="D251" s="1">
        <v>0</v>
      </c>
      <c r="E251" s="1">
        <v>0</v>
      </c>
      <c r="F251" s="1">
        <v>0</v>
      </c>
      <c r="G251" s="1">
        <v>15</v>
      </c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 t="s">
        <v>259</v>
      </c>
      <c r="B252" s="1">
        <v>60</v>
      </c>
      <c r="C252" s="1">
        <v>0</v>
      </c>
      <c r="D252" s="1">
        <v>0</v>
      </c>
      <c r="E252" s="1">
        <v>0</v>
      </c>
      <c r="F252" s="1">
        <v>0</v>
      </c>
      <c r="G252" s="1">
        <v>60</v>
      </c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 t="s">
        <v>260</v>
      </c>
      <c r="B253" s="1">
        <v>39</v>
      </c>
      <c r="C253" s="1">
        <v>0</v>
      </c>
      <c r="D253" s="1">
        <v>0</v>
      </c>
      <c r="E253" s="1">
        <v>-3</v>
      </c>
      <c r="F253" s="1">
        <v>0</v>
      </c>
      <c r="G253" s="1">
        <v>36</v>
      </c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 t="s">
        <v>261</v>
      </c>
      <c r="B254" s="1">
        <v>10</v>
      </c>
      <c r="C254" s="1">
        <v>100</v>
      </c>
      <c r="D254" s="1">
        <v>0</v>
      </c>
      <c r="E254" s="1">
        <v>-2</v>
      </c>
      <c r="F254" s="1">
        <v>0</v>
      </c>
      <c r="G254" s="1">
        <v>108</v>
      </c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 t="s">
        <v>262</v>
      </c>
      <c r="B255" s="1">
        <v>106</v>
      </c>
      <c r="C255" s="1">
        <v>50</v>
      </c>
      <c r="D255" s="1">
        <v>0</v>
      </c>
      <c r="E255" s="1">
        <v>0</v>
      </c>
      <c r="F255" s="1">
        <v>0</v>
      </c>
      <c r="G255" s="1">
        <v>156</v>
      </c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 t="s">
        <v>263</v>
      </c>
      <c r="B256" s="1">
        <v>123</v>
      </c>
      <c r="C256" s="1">
        <v>0</v>
      </c>
      <c r="D256" s="1">
        <v>0</v>
      </c>
      <c r="E256" s="1">
        <v>-2</v>
      </c>
      <c r="F256" s="1">
        <v>0</v>
      </c>
      <c r="G256" s="1">
        <v>121</v>
      </c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 t="s">
        <v>264</v>
      </c>
      <c r="B257" s="1">
        <v>6</v>
      </c>
      <c r="C257" s="1">
        <v>0</v>
      </c>
      <c r="D257" s="1">
        <v>0</v>
      </c>
      <c r="E257" s="1">
        <v>0</v>
      </c>
      <c r="F257" s="1">
        <v>0</v>
      </c>
      <c r="G257" s="1">
        <v>6</v>
      </c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 t="s">
        <v>265</v>
      </c>
      <c r="B258" s="1">
        <v>266</v>
      </c>
      <c r="C258" s="1">
        <v>200</v>
      </c>
      <c r="D258" s="1">
        <v>0</v>
      </c>
      <c r="E258" s="1">
        <v>-48</v>
      </c>
      <c r="F258" s="1">
        <v>2</v>
      </c>
      <c r="G258" s="1">
        <v>420</v>
      </c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 t="s">
        <v>266</v>
      </c>
      <c r="B259" s="1">
        <v>44</v>
      </c>
      <c r="C259" s="1">
        <v>50</v>
      </c>
      <c r="D259" s="1">
        <v>0</v>
      </c>
      <c r="E259" s="1">
        <v>-11</v>
      </c>
      <c r="F259" s="1">
        <v>0</v>
      </c>
      <c r="G259" s="1">
        <v>83</v>
      </c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 t="s">
        <v>267</v>
      </c>
      <c r="B260" s="1">
        <v>10</v>
      </c>
      <c r="C260" s="1">
        <v>0</v>
      </c>
      <c r="D260" s="1">
        <v>0</v>
      </c>
      <c r="E260" s="1">
        <v>0</v>
      </c>
      <c r="F260" s="1">
        <v>0</v>
      </c>
      <c r="G260" s="1">
        <v>10</v>
      </c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 t="s">
        <v>268</v>
      </c>
      <c r="B261" s="1">
        <v>-22</v>
      </c>
      <c r="C261" s="1">
        <v>0</v>
      </c>
      <c r="D261" s="1">
        <v>0</v>
      </c>
      <c r="E261" s="1">
        <v>0</v>
      </c>
      <c r="F261" s="1">
        <v>0</v>
      </c>
      <c r="G261" s="1">
        <v>-22</v>
      </c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 t="s">
        <v>269</v>
      </c>
      <c r="B262" s="1">
        <v>28</v>
      </c>
      <c r="C262" s="1">
        <v>0</v>
      </c>
      <c r="D262" s="1">
        <v>0</v>
      </c>
      <c r="E262" s="1">
        <v>-3</v>
      </c>
      <c r="F262" s="1">
        <v>0</v>
      </c>
      <c r="G262" s="1">
        <v>25</v>
      </c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 t="s">
        <v>270</v>
      </c>
      <c r="B263" s="1">
        <v>43</v>
      </c>
      <c r="C263" s="1">
        <v>0</v>
      </c>
      <c r="D263" s="1">
        <v>0</v>
      </c>
      <c r="E263" s="1">
        <v>-7</v>
      </c>
      <c r="F263" s="1">
        <v>0</v>
      </c>
      <c r="G263" s="1">
        <v>36</v>
      </c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 t="s">
        <v>271</v>
      </c>
      <c r="B264" s="1">
        <v>411</v>
      </c>
      <c r="C264" s="1">
        <v>0</v>
      </c>
      <c r="D264" s="1">
        <v>0</v>
      </c>
      <c r="E264" s="1">
        <v>-24</v>
      </c>
      <c r="F264" s="1">
        <v>0</v>
      </c>
      <c r="G264" s="1">
        <v>387</v>
      </c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 t="s">
        <v>272</v>
      </c>
      <c r="B265" s="1">
        <v>332</v>
      </c>
      <c r="C265" s="1">
        <v>0</v>
      </c>
      <c r="D265" s="1">
        <v>0</v>
      </c>
      <c r="E265" s="1">
        <v>-116</v>
      </c>
      <c r="F265" s="1">
        <v>0</v>
      </c>
      <c r="G265" s="1">
        <v>216</v>
      </c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 t="s">
        <v>273</v>
      </c>
      <c r="B266" s="1">
        <v>20</v>
      </c>
      <c r="C266" s="1">
        <v>50</v>
      </c>
      <c r="D266" s="1">
        <v>0</v>
      </c>
      <c r="E266" s="1">
        <v>-3</v>
      </c>
      <c r="F266" s="1">
        <v>0</v>
      </c>
      <c r="G266" s="1">
        <v>67</v>
      </c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 t="s">
        <v>274</v>
      </c>
      <c r="B267" s="1">
        <v>24</v>
      </c>
      <c r="C267" s="1">
        <v>0</v>
      </c>
      <c r="D267" s="1">
        <v>0</v>
      </c>
      <c r="E267" s="1">
        <v>0</v>
      </c>
      <c r="F267" s="1">
        <v>0</v>
      </c>
      <c r="G267" s="1">
        <v>24</v>
      </c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 t="s">
        <v>275</v>
      </c>
      <c r="B268" s="1">
        <v>475</v>
      </c>
      <c r="C268" s="1">
        <v>0</v>
      </c>
      <c r="D268" s="1">
        <v>0</v>
      </c>
      <c r="E268" s="1">
        <v>-121</v>
      </c>
      <c r="F268" s="1">
        <v>0</v>
      </c>
      <c r="G268" s="1">
        <v>354</v>
      </c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 t="s">
        <v>276</v>
      </c>
      <c r="B269" s="1">
        <v>15</v>
      </c>
      <c r="C269" s="1">
        <v>0</v>
      </c>
      <c r="D269" s="1">
        <v>0</v>
      </c>
      <c r="E269" s="1">
        <v>-1</v>
      </c>
      <c r="F269" s="1">
        <v>0</v>
      </c>
      <c r="G269" s="1">
        <v>14</v>
      </c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 t="s">
        <v>277</v>
      </c>
      <c r="B270" s="1">
        <v>8</v>
      </c>
      <c r="C270" s="1">
        <v>0</v>
      </c>
      <c r="D270" s="1">
        <v>0</v>
      </c>
      <c r="E270" s="1">
        <v>0</v>
      </c>
      <c r="F270" s="1">
        <v>0</v>
      </c>
      <c r="G270" s="1">
        <v>8</v>
      </c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 t="s">
        <v>278</v>
      </c>
      <c r="B271" s="1">
        <v>15</v>
      </c>
      <c r="C271" s="1">
        <v>0</v>
      </c>
      <c r="D271" s="1">
        <v>0</v>
      </c>
      <c r="E271" s="1">
        <v>-3</v>
      </c>
      <c r="F271" s="1">
        <v>0</v>
      </c>
      <c r="G271" s="1">
        <v>12</v>
      </c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 t="s">
        <v>279</v>
      </c>
      <c r="B272" s="1">
        <v>8</v>
      </c>
      <c r="C272" s="1">
        <v>0</v>
      </c>
      <c r="D272" s="1">
        <v>0</v>
      </c>
      <c r="E272" s="1">
        <v>0</v>
      </c>
      <c r="F272" s="1">
        <v>0</v>
      </c>
      <c r="G272" s="1">
        <v>8</v>
      </c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 t="s">
        <v>280</v>
      </c>
      <c r="B273" s="1">
        <v>9</v>
      </c>
      <c r="C273" s="1">
        <v>0</v>
      </c>
      <c r="D273" s="1">
        <v>0</v>
      </c>
      <c r="E273" s="1">
        <v>-1</v>
      </c>
      <c r="F273" s="1">
        <v>0</v>
      </c>
      <c r="G273" s="1">
        <v>8</v>
      </c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 t="s">
        <v>281</v>
      </c>
      <c r="B274" s="1">
        <v>4</v>
      </c>
      <c r="C274" s="1">
        <v>20</v>
      </c>
      <c r="D274" s="1">
        <v>0</v>
      </c>
      <c r="E274" s="1">
        <v>-1</v>
      </c>
      <c r="F274" s="1">
        <v>0</v>
      </c>
      <c r="G274" s="1">
        <v>23</v>
      </c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 t="s">
        <v>282</v>
      </c>
      <c r="B275" s="1">
        <v>15</v>
      </c>
      <c r="C275" s="1">
        <v>0</v>
      </c>
      <c r="D275" s="1">
        <v>0</v>
      </c>
      <c r="E275" s="1">
        <v>0</v>
      </c>
      <c r="F275" s="1">
        <v>0</v>
      </c>
      <c r="G275" s="1">
        <v>15</v>
      </c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 t="s">
        <v>283</v>
      </c>
      <c r="B276" s="1">
        <v>75</v>
      </c>
      <c r="C276" s="1">
        <v>0</v>
      </c>
      <c r="D276" s="1">
        <v>0</v>
      </c>
      <c r="E276" s="1">
        <v>-1</v>
      </c>
      <c r="F276" s="1">
        <v>0</v>
      </c>
      <c r="G276" s="1">
        <v>74</v>
      </c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 t="s">
        <v>284</v>
      </c>
      <c r="B277" s="1">
        <v>22</v>
      </c>
      <c r="C277" s="1">
        <v>0</v>
      </c>
      <c r="D277" s="1">
        <v>0</v>
      </c>
      <c r="E277" s="1">
        <v>-2</v>
      </c>
      <c r="F277" s="1">
        <v>0</v>
      </c>
      <c r="G277" s="1">
        <v>20</v>
      </c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 t="s">
        <v>285</v>
      </c>
      <c r="B278" s="1">
        <v>26</v>
      </c>
      <c r="C278" s="1">
        <v>0</v>
      </c>
      <c r="D278" s="1">
        <v>0</v>
      </c>
      <c r="E278" s="1">
        <v>-6</v>
      </c>
      <c r="F278" s="1">
        <v>0</v>
      </c>
      <c r="G278" s="1">
        <v>20</v>
      </c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 t="s">
        <v>286</v>
      </c>
      <c r="B279" s="1">
        <v>45</v>
      </c>
      <c r="C279" s="1">
        <v>0</v>
      </c>
      <c r="D279" s="1">
        <v>0</v>
      </c>
      <c r="E279" s="1">
        <v>-22</v>
      </c>
      <c r="F279" s="1">
        <v>0</v>
      </c>
      <c r="G279" s="1">
        <v>23</v>
      </c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 t="s">
        <v>287</v>
      </c>
      <c r="B280" s="1">
        <v>8</v>
      </c>
      <c r="C280" s="1">
        <v>100</v>
      </c>
      <c r="D280" s="1">
        <v>0</v>
      </c>
      <c r="E280" s="1">
        <v>0</v>
      </c>
      <c r="F280" s="1">
        <v>0</v>
      </c>
      <c r="G280" s="1">
        <v>108</v>
      </c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 t="s">
        <v>288</v>
      </c>
      <c r="B281" s="1">
        <v>-14</v>
      </c>
      <c r="C281" s="1">
        <v>20</v>
      </c>
      <c r="D281" s="1">
        <v>0</v>
      </c>
      <c r="E281" s="1">
        <v>-3</v>
      </c>
      <c r="F281" s="1">
        <v>0</v>
      </c>
      <c r="G281" s="1">
        <v>3</v>
      </c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 t="s">
        <v>289</v>
      </c>
      <c r="B282" s="1">
        <v>0</v>
      </c>
      <c r="C282" s="1">
        <v>10</v>
      </c>
      <c r="D282" s="1">
        <v>0</v>
      </c>
      <c r="E282" s="1">
        <v>0</v>
      </c>
      <c r="F282" s="1">
        <v>0</v>
      </c>
      <c r="G282" s="1">
        <v>10</v>
      </c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 t="s">
        <v>290</v>
      </c>
      <c r="B283" s="1">
        <v>9</v>
      </c>
      <c r="C283" s="1">
        <v>0</v>
      </c>
      <c r="D283" s="1">
        <v>0</v>
      </c>
      <c r="E283" s="1">
        <v>0</v>
      </c>
      <c r="F283" s="1">
        <v>0</v>
      </c>
      <c r="G283" s="1">
        <v>9</v>
      </c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 t="s">
        <v>291</v>
      </c>
      <c r="B284" s="1">
        <v>52</v>
      </c>
      <c r="C284" s="1">
        <v>0</v>
      </c>
      <c r="D284" s="1">
        <v>0</v>
      </c>
      <c r="E284" s="1">
        <v>0</v>
      </c>
      <c r="F284" s="1">
        <v>0</v>
      </c>
      <c r="G284" s="1">
        <v>52</v>
      </c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 t="s">
        <v>292</v>
      </c>
      <c r="B285" s="1">
        <v>197</v>
      </c>
      <c r="C285" s="1">
        <v>0</v>
      </c>
      <c r="D285" s="1">
        <v>0</v>
      </c>
      <c r="E285" s="1">
        <v>0</v>
      </c>
      <c r="F285" s="1">
        <v>0</v>
      </c>
      <c r="G285" s="1">
        <v>197</v>
      </c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 t="s">
        <v>518</v>
      </c>
      <c r="B286" s="1">
        <v>-1</v>
      </c>
      <c r="C286" s="1">
        <v>10</v>
      </c>
      <c r="D286" s="1">
        <v>0</v>
      </c>
      <c r="E286" s="1">
        <v>0</v>
      </c>
      <c r="F286" s="1">
        <v>0</v>
      </c>
      <c r="G286" s="1">
        <v>9</v>
      </c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 t="s">
        <v>294</v>
      </c>
      <c r="B287" s="1">
        <v>45</v>
      </c>
      <c r="C287" s="1">
        <v>0</v>
      </c>
      <c r="D287" s="1">
        <v>0</v>
      </c>
      <c r="E287" s="1">
        <v>0</v>
      </c>
      <c r="F287" s="1">
        <v>0</v>
      </c>
      <c r="G287" s="1">
        <v>45</v>
      </c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 t="s">
        <v>295</v>
      </c>
      <c r="B288" s="1">
        <v>50</v>
      </c>
      <c r="C288" s="1">
        <v>0</v>
      </c>
      <c r="D288" s="1">
        <v>0</v>
      </c>
      <c r="E288" s="1">
        <v>-1</v>
      </c>
      <c r="F288" s="1">
        <v>0</v>
      </c>
      <c r="G288" s="1">
        <v>49</v>
      </c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 t="s">
        <v>296</v>
      </c>
      <c r="B289" s="1">
        <v>207</v>
      </c>
      <c r="C289" s="1">
        <v>0</v>
      </c>
      <c r="D289" s="1">
        <v>0</v>
      </c>
      <c r="E289" s="1">
        <v>-4</v>
      </c>
      <c r="F289" s="1">
        <v>0</v>
      </c>
      <c r="G289" s="1">
        <v>203</v>
      </c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 t="s">
        <v>297</v>
      </c>
      <c r="B290" s="1">
        <v>14</v>
      </c>
      <c r="C290" s="1">
        <v>0</v>
      </c>
      <c r="D290" s="1">
        <v>0</v>
      </c>
      <c r="E290" s="1">
        <v>0</v>
      </c>
      <c r="F290" s="1">
        <v>0</v>
      </c>
      <c r="G290" s="1">
        <v>14</v>
      </c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 t="s">
        <v>298</v>
      </c>
      <c r="B291" s="1">
        <v>1</v>
      </c>
      <c r="C291" s="1">
        <v>20</v>
      </c>
      <c r="D291" s="1">
        <v>0</v>
      </c>
      <c r="E291" s="1">
        <v>-20</v>
      </c>
      <c r="F291" s="1">
        <v>0</v>
      </c>
      <c r="G291" s="1">
        <v>1</v>
      </c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 t="s">
        <v>299</v>
      </c>
      <c r="B292" s="1">
        <v>1</v>
      </c>
      <c r="C292" s="1">
        <v>10</v>
      </c>
      <c r="D292" s="1">
        <v>0</v>
      </c>
      <c r="E292" s="1">
        <v>-1</v>
      </c>
      <c r="F292" s="1">
        <v>0</v>
      </c>
      <c r="G292" s="1">
        <v>10</v>
      </c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 t="s">
        <v>300</v>
      </c>
      <c r="B293" s="1">
        <v>3</v>
      </c>
      <c r="C293" s="1">
        <v>0</v>
      </c>
      <c r="D293" s="1">
        <v>0</v>
      </c>
      <c r="E293" s="1">
        <v>0</v>
      </c>
      <c r="F293" s="1">
        <v>0</v>
      </c>
      <c r="G293" s="1">
        <v>3</v>
      </c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 t="s">
        <v>301</v>
      </c>
      <c r="B294" s="1">
        <v>199</v>
      </c>
      <c r="C294" s="1">
        <v>200</v>
      </c>
      <c r="D294" s="1">
        <v>0</v>
      </c>
      <c r="E294" s="1">
        <v>-24</v>
      </c>
      <c r="F294" s="1">
        <v>0</v>
      </c>
      <c r="G294" s="1">
        <v>375</v>
      </c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 t="s">
        <v>302</v>
      </c>
      <c r="B295" s="1">
        <v>14</v>
      </c>
      <c r="C295" s="1">
        <v>0</v>
      </c>
      <c r="D295" s="1">
        <v>0</v>
      </c>
      <c r="E295" s="1">
        <v>-8</v>
      </c>
      <c r="F295" s="1">
        <v>0</v>
      </c>
      <c r="G295" s="1">
        <v>6</v>
      </c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 t="s">
        <v>303</v>
      </c>
      <c r="B296" s="1">
        <v>25</v>
      </c>
      <c r="C296" s="1">
        <v>0</v>
      </c>
      <c r="D296" s="1">
        <v>0</v>
      </c>
      <c r="E296" s="1">
        <v>0</v>
      </c>
      <c r="F296" s="1">
        <v>0</v>
      </c>
      <c r="G296" s="1">
        <v>25</v>
      </c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 t="s">
        <v>304</v>
      </c>
      <c r="B297" s="1">
        <v>7</v>
      </c>
      <c r="C297" s="1">
        <v>0</v>
      </c>
      <c r="D297" s="1">
        <v>0</v>
      </c>
      <c r="E297" s="1">
        <v>0</v>
      </c>
      <c r="F297" s="1">
        <v>0</v>
      </c>
      <c r="G297" s="1">
        <v>7</v>
      </c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 t="s">
        <v>305</v>
      </c>
      <c r="B298" s="1">
        <v>9</v>
      </c>
      <c r="C298" s="1">
        <v>0</v>
      </c>
      <c r="D298" s="1">
        <v>0</v>
      </c>
      <c r="E298" s="1">
        <v>0</v>
      </c>
      <c r="F298" s="1">
        <v>0</v>
      </c>
      <c r="G298" s="1">
        <v>9</v>
      </c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 t="s">
        <v>306</v>
      </c>
      <c r="B299" s="1">
        <v>5</v>
      </c>
      <c r="C299" s="1">
        <v>0</v>
      </c>
      <c r="D299" s="1">
        <v>0</v>
      </c>
      <c r="E299" s="1">
        <v>0</v>
      </c>
      <c r="F299" s="1">
        <v>0</v>
      </c>
      <c r="G299" s="1">
        <v>5</v>
      </c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 t="s">
        <v>307</v>
      </c>
      <c r="B300" s="1">
        <v>22</v>
      </c>
      <c r="C300" s="1">
        <v>0</v>
      </c>
      <c r="D300" s="1">
        <v>0</v>
      </c>
      <c r="E300" s="1">
        <v>-20</v>
      </c>
      <c r="F300" s="1">
        <v>0</v>
      </c>
      <c r="G300" s="1">
        <v>2</v>
      </c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 t="s">
        <v>308</v>
      </c>
      <c r="B301" s="1">
        <v>7</v>
      </c>
      <c r="C301" s="1">
        <v>0</v>
      </c>
      <c r="D301" s="1">
        <v>0</v>
      </c>
      <c r="E301" s="1">
        <v>0</v>
      </c>
      <c r="F301" s="1">
        <v>0</v>
      </c>
      <c r="G301" s="1">
        <v>7</v>
      </c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 t="s">
        <v>309</v>
      </c>
      <c r="B302" s="1">
        <v>1</v>
      </c>
      <c r="C302" s="1">
        <v>0</v>
      </c>
      <c r="D302" s="1">
        <v>0</v>
      </c>
      <c r="E302" s="1">
        <v>0</v>
      </c>
      <c r="F302" s="1">
        <v>0</v>
      </c>
      <c r="G302" s="1">
        <v>1</v>
      </c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 t="s">
        <v>310</v>
      </c>
      <c r="B303" s="1">
        <v>45</v>
      </c>
      <c r="C303" s="1">
        <v>0</v>
      </c>
      <c r="D303" s="1">
        <v>0</v>
      </c>
      <c r="E303" s="1">
        <v>-4</v>
      </c>
      <c r="F303" s="1">
        <v>0</v>
      </c>
      <c r="G303" s="1">
        <v>41</v>
      </c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 t="s">
        <v>311</v>
      </c>
      <c r="B304" s="1">
        <v>15</v>
      </c>
      <c r="C304" s="1">
        <v>0</v>
      </c>
      <c r="D304" s="1">
        <v>0</v>
      </c>
      <c r="E304" s="1">
        <v>-4</v>
      </c>
      <c r="F304" s="1">
        <v>0</v>
      </c>
      <c r="G304" s="1">
        <v>11</v>
      </c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 t="s">
        <v>312</v>
      </c>
      <c r="B305" s="1">
        <v>3</v>
      </c>
      <c r="C305" s="1">
        <v>20</v>
      </c>
      <c r="D305" s="1">
        <v>0</v>
      </c>
      <c r="E305" s="1">
        <v>-1</v>
      </c>
      <c r="F305" s="1">
        <v>0</v>
      </c>
      <c r="G305" s="1">
        <v>22</v>
      </c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 t="s">
        <v>313</v>
      </c>
      <c r="B306" s="1">
        <v>4</v>
      </c>
      <c r="C306" s="1">
        <v>20</v>
      </c>
      <c r="D306" s="1">
        <v>0</v>
      </c>
      <c r="E306" s="1">
        <v>-1</v>
      </c>
      <c r="F306" s="1">
        <v>0</v>
      </c>
      <c r="G306" s="1">
        <v>23</v>
      </c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 t="s">
        <v>314</v>
      </c>
      <c r="B307" s="1">
        <v>4</v>
      </c>
      <c r="C307" s="1">
        <v>0</v>
      </c>
      <c r="D307" s="1">
        <v>0</v>
      </c>
      <c r="E307" s="1">
        <v>0</v>
      </c>
      <c r="F307" s="1">
        <v>0</v>
      </c>
      <c r="G307" s="1">
        <v>4</v>
      </c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 t="s">
        <v>315</v>
      </c>
      <c r="B308" s="1">
        <v>462</v>
      </c>
      <c r="C308" s="1">
        <v>0</v>
      </c>
      <c r="D308" s="1">
        <v>0</v>
      </c>
      <c r="E308" s="1">
        <v>-31</v>
      </c>
      <c r="F308" s="1">
        <v>0</v>
      </c>
      <c r="G308" s="1">
        <v>431</v>
      </c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 t="s">
        <v>316</v>
      </c>
      <c r="B309" s="1">
        <v>843</v>
      </c>
      <c r="C309" s="1">
        <v>200</v>
      </c>
      <c r="D309" s="1">
        <v>0</v>
      </c>
      <c r="E309" s="1">
        <v>-109</v>
      </c>
      <c r="F309" s="1">
        <v>0</v>
      </c>
      <c r="G309" s="1">
        <v>934</v>
      </c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 t="s">
        <v>317</v>
      </c>
      <c r="B310" s="1">
        <v>1476</v>
      </c>
      <c r="C310" s="1">
        <v>4</v>
      </c>
      <c r="D310" s="1">
        <v>0</v>
      </c>
      <c r="E310" s="1">
        <v>-108</v>
      </c>
      <c r="F310" s="1">
        <v>5</v>
      </c>
      <c r="G310" s="1">
        <v>1377</v>
      </c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 t="s">
        <v>319</v>
      </c>
      <c r="B311" s="1">
        <v>1</v>
      </c>
      <c r="C311" s="1">
        <v>80</v>
      </c>
      <c r="D311" s="1">
        <v>0</v>
      </c>
      <c r="E311" s="1">
        <v>-14</v>
      </c>
      <c r="F311" s="1">
        <v>1</v>
      </c>
      <c r="G311" s="1">
        <v>68</v>
      </c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 t="s">
        <v>320</v>
      </c>
      <c r="B312" s="1">
        <v>231</v>
      </c>
      <c r="C312" s="1">
        <v>5</v>
      </c>
      <c r="D312" s="1">
        <v>0</v>
      </c>
      <c r="E312" s="1">
        <v>-88</v>
      </c>
      <c r="F312" s="1">
        <v>0</v>
      </c>
      <c r="G312" s="1">
        <v>148</v>
      </c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 t="s">
        <v>321</v>
      </c>
      <c r="B313" s="1">
        <v>191</v>
      </c>
      <c r="C313" s="1">
        <v>0</v>
      </c>
      <c r="D313" s="1">
        <v>0</v>
      </c>
      <c r="E313" s="1">
        <v>0</v>
      </c>
      <c r="F313" s="1">
        <v>0</v>
      </c>
      <c r="G313" s="1">
        <v>191</v>
      </c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 t="s">
        <v>322</v>
      </c>
      <c r="B314" s="1">
        <v>357</v>
      </c>
      <c r="C314" s="1">
        <v>0</v>
      </c>
      <c r="D314" s="1">
        <v>0</v>
      </c>
      <c r="E314" s="1">
        <v>-66</v>
      </c>
      <c r="F314" s="1">
        <v>0</v>
      </c>
      <c r="G314" s="1">
        <v>291</v>
      </c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 t="s">
        <v>323</v>
      </c>
      <c r="B315" s="1">
        <v>463</v>
      </c>
      <c r="C315" s="1">
        <v>5</v>
      </c>
      <c r="D315" s="1">
        <v>0</v>
      </c>
      <c r="E315" s="1">
        <v>-135</v>
      </c>
      <c r="F315" s="1">
        <v>3</v>
      </c>
      <c r="G315" s="1">
        <v>336</v>
      </c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 t="s">
        <v>324</v>
      </c>
      <c r="B316" s="1">
        <v>13</v>
      </c>
      <c r="C316" s="1">
        <v>20</v>
      </c>
      <c r="D316" s="1">
        <v>0</v>
      </c>
      <c r="E316" s="1">
        <v>-5</v>
      </c>
      <c r="F316" s="1">
        <v>0</v>
      </c>
      <c r="G316" s="1">
        <v>28</v>
      </c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 t="s">
        <v>325</v>
      </c>
      <c r="B317" s="1">
        <v>1</v>
      </c>
      <c r="C317" s="1">
        <v>0</v>
      </c>
      <c r="D317" s="1">
        <v>0</v>
      </c>
      <c r="E317" s="1">
        <v>0</v>
      </c>
      <c r="F317" s="1">
        <v>0</v>
      </c>
      <c r="G317" s="1">
        <v>1</v>
      </c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 t="s">
        <v>326</v>
      </c>
      <c r="B318" s="1">
        <v>407</v>
      </c>
      <c r="C318" s="1">
        <v>270</v>
      </c>
      <c r="D318" s="1">
        <v>-2</v>
      </c>
      <c r="E318" s="1">
        <v>-86</v>
      </c>
      <c r="F318" s="1">
        <v>0</v>
      </c>
      <c r="G318" s="1">
        <v>589</v>
      </c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 t="s">
        <v>327</v>
      </c>
      <c r="B319" s="1">
        <v>49</v>
      </c>
      <c r="C319" s="1">
        <v>0</v>
      </c>
      <c r="D319" s="1">
        <v>0</v>
      </c>
      <c r="E319" s="1">
        <v>0</v>
      </c>
      <c r="F319" s="1">
        <v>0</v>
      </c>
      <c r="G319" s="1">
        <v>49</v>
      </c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 t="s">
        <v>328</v>
      </c>
      <c r="B320" s="1">
        <v>1</v>
      </c>
      <c r="C320" s="1">
        <v>20</v>
      </c>
      <c r="D320" s="1">
        <v>0</v>
      </c>
      <c r="E320" s="1">
        <v>-1</v>
      </c>
      <c r="F320" s="1">
        <v>0</v>
      </c>
      <c r="G320" s="1">
        <v>20</v>
      </c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 t="s">
        <v>329</v>
      </c>
      <c r="B321" s="1">
        <v>3</v>
      </c>
      <c r="C321" s="1">
        <v>10</v>
      </c>
      <c r="D321" s="1">
        <v>0</v>
      </c>
      <c r="E321" s="1">
        <v>-2</v>
      </c>
      <c r="F321" s="1">
        <v>0</v>
      </c>
      <c r="G321" s="1">
        <v>11</v>
      </c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 t="s">
        <v>330</v>
      </c>
      <c r="B322" s="1">
        <v>64</v>
      </c>
      <c r="C322" s="1">
        <v>0</v>
      </c>
      <c r="D322" s="1">
        <v>0</v>
      </c>
      <c r="E322" s="1">
        <v>-4</v>
      </c>
      <c r="F322" s="1">
        <v>0</v>
      </c>
      <c r="G322" s="1">
        <v>60</v>
      </c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 t="s">
        <v>331</v>
      </c>
      <c r="B323" s="1">
        <v>0</v>
      </c>
      <c r="C323" s="1">
        <v>10</v>
      </c>
      <c r="D323" s="1">
        <v>0</v>
      </c>
      <c r="E323" s="1">
        <v>-1</v>
      </c>
      <c r="F323" s="1">
        <v>0</v>
      </c>
      <c r="G323" s="1">
        <v>9</v>
      </c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 t="s">
        <v>332</v>
      </c>
      <c r="B324" s="1">
        <v>67</v>
      </c>
      <c r="C324" s="1">
        <v>0</v>
      </c>
      <c r="D324" s="1">
        <v>0</v>
      </c>
      <c r="E324" s="1">
        <v>-21</v>
      </c>
      <c r="F324" s="1">
        <v>0</v>
      </c>
      <c r="G324" s="1">
        <v>46</v>
      </c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 t="s">
        <v>333</v>
      </c>
      <c r="B325" s="1">
        <v>41</v>
      </c>
      <c r="C325" s="1">
        <v>0</v>
      </c>
      <c r="D325" s="1">
        <v>0</v>
      </c>
      <c r="E325" s="1">
        <v>-21</v>
      </c>
      <c r="F325" s="1">
        <v>0</v>
      </c>
      <c r="G325" s="1">
        <v>20</v>
      </c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 t="s">
        <v>334</v>
      </c>
      <c r="B326" s="1">
        <v>0</v>
      </c>
      <c r="C326" s="1">
        <v>10</v>
      </c>
      <c r="D326" s="1">
        <v>0</v>
      </c>
      <c r="E326" s="1">
        <v>0</v>
      </c>
      <c r="F326" s="1">
        <v>0</v>
      </c>
      <c r="G326" s="1">
        <v>10</v>
      </c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 t="s">
        <v>335</v>
      </c>
      <c r="B327" s="1">
        <v>68</v>
      </c>
      <c r="C327" s="1">
        <v>0</v>
      </c>
      <c r="D327" s="1">
        <v>0</v>
      </c>
      <c r="E327" s="1">
        <v>-1</v>
      </c>
      <c r="F327" s="1">
        <v>0</v>
      </c>
      <c r="G327" s="1">
        <v>67</v>
      </c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 t="s">
        <v>336</v>
      </c>
      <c r="B328" s="1">
        <v>6</v>
      </c>
      <c r="C328" s="1">
        <v>0</v>
      </c>
      <c r="D328" s="1">
        <v>0</v>
      </c>
      <c r="E328" s="1">
        <v>0</v>
      </c>
      <c r="F328" s="1">
        <v>0</v>
      </c>
      <c r="G328" s="1">
        <v>6</v>
      </c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 t="s">
        <v>337</v>
      </c>
      <c r="B329" s="1">
        <v>87</v>
      </c>
      <c r="C329" s="1">
        <v>0</v>
      </c>
      <c r="D329" s="1">
        <v>0</v>
      </c>
      <c r="E329" s="1">
        <v>0</v>
      </c>
      <c r="F329" s="1">
        <v>0</v>
      </c>
      <c r="G329" s="1">
        <v>87</v>
      </c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 t="s">
        <v>338</v>
      </c>
      <c r="B330" s="1">
        <v>13</v>
      </c>
      <c r="C330" s="1">
        <v>0</v>
      </c>
      <c r="D330" s="1">
        <v>0</v>
      </c>
      <c r="E330" s="1">
        <v>0</v>
      </c>
      <c r="F330" s="1">
        <v>0</v>
      </c>
      <c r="G330" s="1">
        <v>13</v>
      </c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 t="s">
        <v>339</v>
      </c>
      <c r="B331" s="1">
        <v>25</v>
      </c>
      <c r="C331" s="1">
        <v>0</v>
      </c>
      <c r="D331" s="1">
        <v>0</v>
      </c>
      <c r="E331" s="1">
        <v>0</v>
      </c>
      <c r="F331" s="1">
        <v>0</v>
      </c>
      <c r="G331" s="1">
        <v>25</v>
      </c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 t="s">
        <v>340</v>
      </c>
      <c r="B332" s="1">
        <v>15</v>
      </c>
      <c r="C332" s="1">
        <v>0</v>
      </c>
      <c r="D332" s="1">
        <v>0</v>
      </c>
      <c r="E332" s="1">
        <v>0</v>
      </c>
      <c r="F332" s="1">
        <v>0</v>
      </c>
      <c r="G332" s="1">
        <v>15</v>
      </c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 t="s">
        <v>341</v>
      </c>
      <c r="B333" s="1">
        <v>39</v>
      </c>
      <c r="C333" s="1">
        <v>0</v>
      </c>
      <c r="D333" s="1">
        <v>0</v>
      </c>
      <c r="E333" s="1">
        <v>-1</v>
      </c>
      <c r="F333" s="1">
        <v>0</v>
      </c>
      <c r="G333" s="1">
        <v>38</v>
      </c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 t="s">
        <v>342</v>
      </c>
      <c r="B334" s="1">
        <v>38</v>
      </c>
      <c r="C334" s="1">
        <v>100</v>
      </c>
      <c r="D334" s="1">
        <v>0</v>
      </c>
      <c r="E334" s="1">
        <v>-40</v>
      </c>
      <c r="F334" s="1">
        <v>0</v>
      </c>
      <c r="G334" s="1">
        <v>98</v>
      </c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 t="s">
        <v>343</v>
      </c>
      <c r="B335" s="1">
        <v>19</v>
      </c>
      <c r="C335" s="1">
        <v>50</v>
      </c>
      <c r="D335" s="1">
        <v>0</v>
      </c>
      <c r="E335" s="1">
        <v>-16</v>
      </c>
      <c r="F335" s="1">
        <v>0</v>
      </c>
      <c r="G335" s="1">
        <v>53</v>
      </c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 t="s">
        <v>344</v>
      </c>
      <c r="B336" s="1">
        <v>4290</v>
      </c>
      <c r="C336" s="1">
        <v>4000</v>
      </c>
      <c r="D336" s="1">
        <v>0</v>
      </c>
      <c r="E336" s="1">
        <v>-545</v>
      </c>
      <c r="F336" s="1">
        <v>0</v>
      </c>
      <c r="G336" s="1">
        <v>7745</v>
      </c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 t="s">
        <v>345</v>
      </c>
      <c r="B337" s="1">
        <v>28</v>
      </c>
      <c r="C337" s="1">
        <v>0</v>
      </c>
      <c r="D337" s="1">
        <v>0</v>
      </c>
      <c r="E337" s="1">
        <v>-2</v>
      </c>
      <c r="F337" s="1">
        <v>0</v>
      </c>
      <c r="G337" s="1">
        <v>26</v>
      </c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 t="s">
        <v>346</v>
      </c>
      <c r="B338" s="1">
        <v>227</v>
      </c>
      <c r="C338" s="1">
        <v>0</v>
      </c>
      <c r="D338" s="1">
        <v>0</v>
      </c>
      <c r="E338" s="1">
        <v>-1</v>
      </c>
      <c r="F338" s="1">
        <v>0</v>
      </c>
      <c r="G338" s="1">
        <v>226</v>
      </c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 t="s">
        <v>347</v>
      </c>
      <c r="B339" s="1">
        <v>8</v>
      </c>
      <c r="C339" s="1">
        <v>0</v>
      </c>
      <c r="D339" s="1">
        <v>0</v>
      </c>
      <c r="E339" s="1">
        <v>0</v>
      </c>
      <c r="F339" s="1">
        <v>0</v>
      </c>
      <c r="G339" s="1">
        <v>8</v>
      </c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 t="s">
        <v>348</v>
      </c>
      <c r="B340" s="1">
        <v>15</v>
      </c>
      <c r="C340" s="1">
        <v>50</v>
      </c>
      <c r="D340" s="1">
        <v>0</v>
      </c>
      <c r="E340" s="1">
        <v>-2</v>
      </c>
      <c r="F340" s="1">
        <v>0</v>
      </c>
      <c r="G340" s="1">
        <v>63</v>
      </c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 t="s">
        <v>349</v>
      </c>
      <c r="B341" s="1">
        <v>3</v>
      </c>
      <c r="C341" s="1">
        <v>0</v>
      </c>
      <c r="D341" s="1">
        <v>0</v>
      </c>
      <c r="E341" s="1">
        <v>-3</v>
      </c>
      <c r="F341" s="1">
        <v>0</v>
      </c>
      <c r="G341" s="1">
        <v>0</v>
      </c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 t="s">
        <v>350</v>
      </c>
      <c r="B342" s="1">
        <v>8</v>
      </c>
      <c r="C342" s="1">
        <v>0</v>
      </c>
      <c r="D342" s="1">
        <v>0</v>
      </c>
      <c r="E342" s="1">
        <v>-3</v>
      </c>
      <c r="F342" s="1">
        <v>0</v>
      </c>
      <c r="G342" s="1">
        <v>5</v>
      </c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 t="s">
        <v>351</v>
      </c>
      <c r="B343" s="1">
        <v>37</v>
      </c>
      <c r="C343" s="1">
        <v>0</v>
      </c>
      <c r="D343" s="1">
        <v>0</v>
      </c>
      <c r="E343" s="1">
        <v>0</v>
      </c>
      <c r="F343" s="1">
        <v>0</v>
      </c>
      <c r="G343" s="1">
        <v>37</v>
      </c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 t="s">
        <v>352</v>
      </c>
      <c r="B344" s="1">
        <v>9</v>
      </c>
      <c r="C344" s="1">
        <v>0</v>
      </c>
      <c r="D344" s="1">
        <v>0</v>
      </c>
      <c r="E344" s="1">
        <v>0</v>
      </c>
      <c r="F344" s="1">
        <v>0</v>
      </c>
      <c r="G344" s="1">
        <v>9</v>
      </c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 t="s">
        <v>353</v>
      </c>
      <c r="B345" s="1">
        <v>8</v>
      </c>
      <c r="C345" s="1">
        <v>0</v>
      </c>
      <c r="D345" s="1">
        <v>0</v>
      </c>
      <c r="E345" s="1">
        <v>0</v>
      </c>
      <c r="F345" s="1">
        <v>0</v>
      </c>
      <c r="G345" s="1">
        <v>8</v>
      </c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 t="s">
        <v>354</v>
      </c>
      <c r="B346" s="1">
        <v>2</v>
      </c>
      <c r="C346" s="1">
        <v>0</v>
      </c>
      <c r="D346" s="1">
        <v>0</v>
      </c>
      <c r="E346" s="1">
        <v>0</v>
      </c>
      <c r="F346" s="1">
        <v>0</v>
      </c>
      <c r="G346" s="1">
        <v>2</v>
      </c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 t="s">
        <v>355</v>
      </c>
      <c r="B347" s="1">
        <v>1</v>
      </c>
      <c r="C347" s="1">
        <v>0</v>
      </c>
      <c r="D347" s="1">
        <v>0</v>
      </c>
      <c r="E347" s="1">
        <v>0</v>
      </c>
      <c r="F347" s="1">
        <v>0</v>
      </c>
      <c r="G347" s="1">
        <v>1</v>
      </c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 t="s">
        <v>356</v>
      </c>
      <c r="B348" s="1">
        <v>5</v>
      </c>
      <c r="C348" s="1">
        <v>0</v>
      </c>
      <c r="D348" s="1">
        <v>0</v>
      </c>
      <c r="E348" s="1">
        <v>0</v>
      </c>
      <c r="F348" s="1">
        <v>0</v>
      </c>
      <c r="G348" s="1">
        <v>5</v>
      </c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 t="s">
        <v>357</v>
      </c>
      <c r="B349" s="1">
        <v>220</v>
      </c>
      <c r="C349" s="1">
        <v>0</v>
      </c>
      <c r="D349" s="1">
        <v>0</v>
      </c>
      <c r="E349" s="1">
        <v>-38</v>
      </c>
      <c r="F349" s="1">
        <v>0</v>
      </c>
      <c r="G349" s="1">
        <v>182</v>
      </c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 t="s">
        <v>358</v>
      </c>
      <c r="B350" s="1">
        <v>114</v>
      </c>
      <c r="C350" s="1">
        <v>0</v>
      </c>
      <c r="D350" s="1">
        <v>0</v>
      </c>
      <c r="E350" s="1">
        <v>0</v>
      </c>
      <c r="F350" s="1">
        <v>0</v>
      </c>
      <c r="G350" s="1">
        <v>114</v>
      </c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 t="s">
        <v>359</v>
      </c>
      <c r="B351" s="1">
        <v>25</v>
      </c>
      <c r="C351" s="1">
        <v>0</v>
      </c>
      <c r="D351" s="1">
        <v>0</v>
      </c>
      <c r="E351" s="1">
        <v>-17</v>
      </c>
      <c r="F351" s="1">
        <v>0</v>
      </c>
      <c r="G351" s="1">
        <v>8</v>
      </c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 t="s">
        <v>360</v>
      </c>
      <c r="B352" s="1">
        <v>12</v>
      </c>
      <c r="C352" s="1">
        <v>0</v>
      </c>
      <c r="D352" s="1">
        <v>0</v>
      </c>
      <c r="E352" s="1">
        <v>-1</v>
      </c>
      <c r="F352" s="1">
        <v>0</v>
      </c>
      <c r="G352" s="1">
        <v>11</v>
      </c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 t="s">
        <v>361</v>
      </c>
      <c r="B353" s="1">
        <v>107</v>
      </c>
      <c r="C353" s="1">
        <v>0</v>
      </c>
      <c r="D353" s="1">
        <v>0</v>
      </c>
      <c r="E353" s="1">
        <v>-35</v>
      </c>
      <c r="F353" s="1">
        <v>0</v>
      </c>
      <c r="G353" s="1">
        <v>72</v>
      </c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 t="s">
        <v>362</v>
      </c>
      <c r="B354" s="1">
        <v>108</v>
      </c>
      <c r="C354" s="1">
        <v>0</v>
      </c>
      <c r="D354" s="1">
        <v>0</v>
      </c>
      <c r="E354" s="1">
        <v>-64</v>
      </c>
      <c r="F354" s="1">
        <v>5</v>
      </c>
      <c r="G354" s="1">
        <v>49</v>
      </c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 t="s">
        <v>363</v>
      </c>
      <c r="B355" s="1">
        <v>-1000</v>
      </c>
      <c r="C355" s="1">
        <v>0</v>
      </c>
      <c r="D355" s="1">
        <v>0</v>
      </c>
      <c r="E355" s="1">
        <v>0</v>
      </c>
      <c r="F355" s="1">
        <v>0</v>
      </c>
      <c r="G355" s="1">
        <v>-1000</v>
      </c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 t="s">
        <v>364</v>
      </c>
      <c r="B356" s="1">
        <v>43</v>
      </c>
      <c r="C356" s="1">
        <v>0</v>
      </c>
      <c r="D356" s="1">
        <v>0</v>
      </c>
      <c r="E356" s="1">
        <v>0</v>
      </c>
      <c r="F356" s="1">
        <v>0</v>
      </c>
      <c r="G356" s="1">
        <v>43</v>
      </c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 t="s">
        <v>365</v>
      </c>
      <c r="B357" s="1">
        <v>136</v>
      </c>
      <c r="C357" s="1">
        <v>201</v>
      </c>
      <c r="D357" s="1">
        <v>0</v>
      </c>
      <c r="E357" s="1">
        <v>0</v>
      </c>
      <c r="F357" s="1">
        <v>0</v>
      </c>
      <c r="G357" s="1">
        <v>337</v>
      </c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 t="s">
        <v>366</v>
      </c>
      <c r="B358" s="1">
        <v>23</v>
      </c>
      <c r="C358" s="1">
        <v>0</v>
      </c>
      <c r="D358" s="1">
        <v>0</v>
      </c>
      <c r="E358" s="1">
        <v>0</v>
      </c>
      <c r="F358" s="1">
        <v>0</v>
      </c>
      <c r="G358" s="1">
        <v>23</v>
      </c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 t="s">
        <v>367</v>
      </c>
      <c r="B359" s="1">
        <v>4</v>
      </c>
      <c r="C359" s="1">
        <v>0</v>
      </c>
      <c r="D359" s="1">
        <v>0</v>
      </c>
      <c r="E359" s="1">
        <v>0</v>
      </c>
      <c r="F359" s="1">
        <v>0</v>
      </c>
      <c r="G359" s="1">
        <v>4</v>
      </c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 t="s">
        <v>368</v>
      </c>
      <c r="B360" s="1">
        <v>1</v>
      </c>
      <c r="C360" s="1">
        <v>10</v>
      </c>
      <c r="D360" s="1">
        <v>0</v>
      </c>
      <c r="E360" s="1">
        <v>-1</v>
      </c>
      <c r="F360" s="1">
        <v>0</v>
      </c>
      <c r="G360" s="1">
        <v>10</v>
      </c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 t="s">
        <v>369</v>
      </c>
      <c r="B361" s="1">
        <v>22</v>
      </c>
      <c r="C361" s="1">
        <v>0</v>
      </c>
      <c r="D361" s="1">
        <v>0</v>
      </c>
      <c r="E361" s="1">
        <v>0</v>
      </c>
      <c r="F361" s="1">
        <v>0</v>
      </c>
      <c r="G361" s="1">
        <v>22</v>
      </c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 t="s">
        <v>370</v>
      </c>
      <c r="B362" s="1">
        <v>596</v>
      </c>
      <c r="C362" s="1">
        <v>3</v>
      </c>
      <c r="D362" s="1">
        <v>0</v>
      </c>
      <c r="E362" s="1">
        <v>-107</v>
      </c>
      <c r="F362" s="1">
        <v>0</v>
      </c>
      <c r="G362" s="1">
        <v>492</v>
      </c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 t="s">
        <v>371</v>
      </c>
      <c r="B363" s="1">
        <v>5</v>
      </c>
      <c r="C363" s="1">
        <v>0</v>
      </c>
      <c r="D363" s="1">
        <v>0</v>
      </c>
      <c r="E363" s="1">
        <v>-5</v>
      </c>
      <c r="F363" s="1">
        <v>0</v>
      </c>
      <c r="G363" s="1">
        <v>0</v>
      </c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 t="s">
        <v>372</v>
      </c>
      <c r="B364" s="1">
        <v>17</v>
      </c>
      <c r="C364" s="1">
        <v>0</v>
      </c>
      <c r="D364" s="1">
        <v>0</v>
      </c>
      <c r="E364" s="1">
        <v>-7</v>
      </c>
      <c r="F364" s="1">
        <v>0</v>
      </c>
      <c r="G364" s="1">
        <v>10</v>
      </c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 t="s">
        <v>373</v>
      </c>
      <c r="B365" s="1">
        <v>239</v>
      </c>
      <c r="C365" s="1">
        <v>0</v>
      </c>
      <c r="D365" s="1">
        <v>0</v>
      </c>
      <c r="E365" s="1">
        <v>-9</v>
      </c>
      <c r="F365" s="1">
        <v>0</v>
      </c>
      <c r="G365" s="1">
        <v>230</v>
      </c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 t="s">
        <v>374</v>
      </c>
      <c r="B366" s="1">
        <v>360</v>
      </c>
      <c r="C366" s="1">
        <v>0</v>
      </c>
      <c r="D366" s="1">
        <v>0</v>
      </c>
      <c r="E366" s="1">
        <v>-81</v>
      </c>
      <c r="F366" s="1">
        <v>4</v>
      </c>
      <c r="G366" s="1">
        <v>283</v>
      </c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 t="s">
        <v>375</v>
      </c>
      <c r="B367" s="1">
        <v>367</v>
      </c>
      <c r="C367" s="1">
        <v>0</v>
      </c>
      <c r="D367" s="1">
        <v>0</v>
      </c>
      <c r="E367" s="1">
        <v>-24</v>
      </c>
      <c r="F367" s="1">
        <v>1</v>
      </c>
      <c r="G367" s="1">
        <v>344</v>
      </c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 t="s">
        <v>376</v>
      </c>
      <c r="B368" s="1">
        <v>25</v>
      </c>
      <c r="C368" s="1">
        <v>0</v>
      </c>
      <c r="D368" s="1">
        <v>0</v>
      </c>
      <c r="E368" s="1">
        <v>0</v>
      </c>
      <c r="F368" s="1">
        <v>0</v>
      </c>
      <c r="G368" s="1">
        <v>25</v>
      </c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 t="s">
        <v>377</v>
      </c>
      <c r="B369" s="1">
        <v>150</v>
      </c>
      <c r="C369" s="1">
        <v>0</v>
      </c>
      <c r="D369" s="1">
        <v>0</v>
      </c>
      <c r="E369" s="1">
        <v>-25</v>
      </c>
      <c r="F369" s="1">
        <v>0</v>
      </c>
      <c r="G369" s="1">
        <v>125</v>
      </c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 t="s">
        <v>378</v>
      </c>
      <c r="B370" s="1">
        <v>139</v>
      </c>
      <c r="C370" s="1">
        <v>0</v>
      </c>
      <c r="D370" s="1">
        <v>0</v>
      </c>
      <c r="E370" s="1">
        <v>-63</v>
      </c>
      <c r="F370" s="1">
        <v>0</v>
      </c>
      <c r="G370" s="1">
        <v>76</v>
      </c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 t="s">
        <v>379</v>
      </c>
      <c r="B371" s="1">
        <v>47</v>
      </c>
      <c r="C371" s="1">
        <v>0</v>
      </c>
      <c r="D371" s="1">
        <v>0</v>
      </c>
      <c r="E371" s="1">
        <v>0</v>
      </c>
      <c r="F371" s="1">
        <v>0</v>
      </c>
      <c r="G371" s="1">
        <v>47</v>
      </c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 t="s">
        <v>380</v>
      </c>
      <c r="B372" s="1">
        <v>268</v>
      </c>
      <c r="C372" s="1">
        <v>0</v>
      </c>
      <c r="D372" s="1">
        <v>0</v>
      </c>
      <c r="E372" s="1">
        <v>0</v>
      </c>
      <c r="F372" s="1">
        <v>0</v>
      </c>
      <c r="G372" s="1">
        <v>268</v>
      </c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 t="s">
        <v>381</v>
      </c>
      <c r="B373" s="1">
        <v>1</v>
      </c>
      <c r="C373" s="1">
        <v>0</v>
      </c>
      <c r="D373" s="1">
        <v>0</v>
      </c>
      <c r="E373" s="1">
        <v>0</v>
      </c>
      <c r="F373" s="1">
        <v>0</v>
      </c>
      <c r="G373" s="1">
        <v>1</v>
      </c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 t="s">
        <v>382</v>
      </c>
      <c r="B374" s="1">
        <v>7</v>
      </c>
      <c r="C374" s="1">
        <v>0</v>
      </c>
      <c r="D374" s="1">
        <v>0</v>
      </c>
      <c r="E374" s="1">
        <v>0</v>
      </c>
      <c r="F374" s="1">
        <v>0</v>
      </c>
      <c r="G374" s="1">
        <v>7</v>
      </c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 t="s">
        <v>383</v>
      </c>
      <c r="B375" s="1">
        <v>24</v>
      </c>
      <c r="C375" s="1">
        <v>0</v>
      </c>
      <c r="D375" s="1">
        <v>0</v>
      </c>
      <c r="E375" s="1">
        <v>0</v>
      </c>
      <c r="F375" s="1">
        <v>0</v>
      </c>
      <c r="G375" s="1">
        <v>24</v>
      </c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 t="s">
        <v>384</v>
      </c>
      <c r="B376" s="1">
        <v>22</v>
      </c>
      <c r="C376" s="1">
        <v>0</v>
      </c>
      <c r="D376" s="1">
        <v>0</v>
      </c>
      <c r="E376" s="1">
        <v>0</v>
      </c>
      <c r="F376" s="1">
        <v>0</v>
      </c>
      <c r="G376" s="1">
        <v>22</v>
      </c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 t="s">
        <v>385</v>
      </c>
      <c r="B377" s="1">
        <v>16</v>
      </c>
      <c r="C377" s="1">
        <v>0</v>
      </c>
      <c r="D377" s="1">
        <v>0</v>
      </c>
      <c r="E377" s="1">
        <v>0</v>
      </c>
      <c r="F377" s="1">
        <v>0</v>
      </c>
      <c r="G377" s="1">
        <v>16</v>
      </c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 t="s">
        <v>386</v>
      </c>
      <c r="B378" s="1">
        <v>42</v>
      </c>
      <c r="C378" s="1">
        <v>10</v>
      </c>
      <c r="D378" s="1">
        <v>0</v>
      </c>
      <c r="E378" s="1">
        <v>0</v>
      </c>
      <c r="F378" s="1">
        <v>0</v>
      </c>
      <c r="G378" s="1">
        <v>52</v>
      </c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 t="s">
        <v>519</v>
      </c>
      <c r="B379" s="1">
        <v>10</v>
      </c>
      <c r="C379" s="1">
        <v>0</v>
      </c>
      <c r="D379" s="1">
        <v>0</v>
      </c>
      <c r="E379" s="1">
        <v>-6</v>
      </c>
      <c r="F379" s="1">
        <v>0</v>
      </c>
      <c r="G379" s="1">
        <v>4</v>
      </c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 t="s">
        <v>387</v>
      </c>
      <c r="B380" s="1">
        <v>2</v>
      </c>
      <c r="C380" s="1">
        <v>0</v>
      </c>
      <c r="D380" s="1">
        <v>0</v>
      </c>
      <c r="E380" s="1">
        <v>0</v>
      </c>
      <c r="F380" s="1">
        <v>0</v>
      </c>
      <c r="G380" s="1">
        <v>2</v>
      </c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 t="s">
        <v>388</v>
      </c>
      <c r="B381" s="1">
        <v>8</v>
      </c>
      <c r="C381" s="1">
        <v>0</v>
      </c>
      <c r="D381" s="1">
        <v>0</v>
      </c>
      <c r="E381" s="1">
        <v>0</v>
      </c>
      <c r="F381" s="1">
        <v>0</v>
      </c>
      <c r="G381" s="1">
        <v>8</v>
      </c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 t="s">
        <v>548</v>
      </c>
      <c r="B382" s="1">
        <v>0</v>
      </c>
      <c r="C382" s="1">
        <v>40</v>
      </c>
      <c r="D382" s="1">
        <v>0</v>
      </c>
      <c r="E382" s="1">
        <v>-40</v>
      </c>
      <c r="F382" s="1">
        <v>0</v>
      </c>
      <c r="G382" s="1">
        <v>0</v>
      </c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 t="s">
        <v>389</v>
      </c>
      <c r="B383" s="1">
        <v>20</v>
      </c>
      <c r="C383" s="1">
        <v>0</v>
      </c>
      <c r="D383" s="1">
        <v>0</v>
      </c>
      <c r="E383" s="1">
        <v>-1</v>
      </c>
      <c r="F383" s="1">
        <v>0</v>
      </c>
      <c r="G383" s="1">
        <v>19</v>
      </c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 t="s">
        <v>390</v>
      </c>
      <c r="B384" s="1">
        <v>32</v>
      </c>
      <c r="C384" s="1">
        <v>0</v>
      </c>
      <c r="D384" s="1">
        <v>0</v>
      </c>
      <c r="E384" s="1">
        <v>-2</v>
      </c>
      <c r="F384" s="1">
        <v>0</v>
      </c>
      <c r="G384" s="1">
        <v>30</v>
      </c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 t="s">
        <v>391</v>
      </c>
      <c r="B385" s="1">
        <v>15</v>
      </c>
      <c r="C385" s="1">
        <v>0</v>
      </c>
      <c r="D385" s="1">
        <v>0</v>
      </c>
      <c r="E385" s="1">
        <v>0</v>
      </c>
      <c r="F385" s="1">
        <v>0</v>
      </c>
      <c r="G385" s="1">
        <v>15</v>
      </c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 t="s">
        <v>392</v>
      </c>
      <c r="B386" s="1">
        <v>24</v>
      </c>
      <c r="C386" s="1">
        <v>0</v>
      </c>
      <c r="D386" s="1">
        <v>0</v>
      </c>
      <c r="E386" s="1">
        <v>0</v>
      </c>
      <c r="F386" s="1">
        <v>0</v>
      </c>
      <c r="G386" s="1">
        <v>24</v>
      </c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 t="s">
        <v>393</v>
      </c>
      <c r="B387" s="1">
        <v>6</v>
      </c>
      <c r="C387" s="1">
        <v>0</v>
      </c>
      <c r="D387" s="1">
        <v>0</v>
      </c>
      <c r="E387" s="1">
        <v>0</v>
      </c>
      <c r="F387" s="1">
        <v>0</v>
      </c>
      <c r="G387" s="1">
        <v>6</v>
      </c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 t="s">
        <v>394</v>
      </c>
      <c r="B388" s="1">
        <v>2</v>
      </c>
      <c r="C388" s="1">
        <v>0</v>
      </c>
      <c r="D388" s="1">
        <v>0</v>
      </c>
      <c r="E388" s="1">
        <v>-1</v>
      </c>
      <c r="F388" s="1">
        <v>0</v>
      </c>
      <c r="G388" s="1">
        <v>1</v>
      </c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 t="s">
        <v>395</v>
      </c>
      <c r="B389" s="1">
        <v>172</v>
      </c>
      <c r="C389" s="1">
        <v>0</v>
      </c>
      <c r="D389" s="1">
        <v>0</v>
      </c>
      <c r="E389" s="1">
        <v>-36</v>
      </c>
      <c r="F389" s="1">
        <v>0</v>
      </c>
      <c r="G389" s="1">
        <v>136</v>
      </c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 t="s">
        <v>396</v>
      </c>
      <c r="B390" s="1">
        <v>392</v>
      </c>
      <c r="C390" s="1">
        <v>0</v>
      </c>
      <c r="D390" s="1">
        <v>0</v>
      </c>
      <c r="E390" s="1">
        <v>-5</v>
      </c>
      <c r="F390" s="1">
        <v>0</v>
      </c>
      <c r="G390" s="1">
        <v>387</v>
      </c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 t="s">
        <v>397</v>
      </c>
      <c r="B391" s="1">
        <v>478</v>
      </c>
      <c r="C391" s="1">
        <v>0</v>
      </c>
      <c r="D391" s="1">
        <v>0</v>
      </c>
      <c r="E391" s="1">
        <v>-5</v>
      </c>
      <c r="F391" s="1">
        <v>0</v>
      </c>
      <c r="G391" s="1">
        <v>473</v>
      </c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 t="s">
        <v>398</v>
      </c>
      <c r="B392" s="1">
        <v>6</v>
      </c>
      <c r="C392" s="1">
        <v>1</v>
      </c>
      <c r="D392" s="1">
        <v>0</v>
      </c>
      <c r="E392" s="1">
        <v>-7</v>
      </c>
      <c r="F392" s="1">
        <v>0</v>
      </c>
      <c r="G392" s="1">
        <v>0</v>
      </c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 t="s">
        <v>399</v>
      </c>
      <c r="B393" s="1">
        <v>36</v>
      </c>
      <c r="C393" s="1">
        <v>200</v>
      </c>
      <c r="D393" s="1">
        <v>0</v>
      </c>
      <c r="E393" s="1">
        <v>-80</v>
      </c>
      <c r="F393" s="1">
        <v>0</v>
      </c>
      <c r="G393" s="1">
        <v>156</v>
      </c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 t="s">
        <v>400</v>
      </c>
      <c r="B394" s="1">
        <v>13</v>
      </c>
      <c r="C394" s="1">
        <v>0</v>
      </c>
      <c r="D394" s="1">
        <v>0</v>
      </c>
      <c r="E394" s="1">
        <v>-1</v>
      </c>
      <c r="F394" s="1">
        <v>0</v>
      </c>
      <c r="G394" s="1">
        <v>12</v>
      </c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 t="s">
        <v>401</v>
      </c>
      <c r="B395" s="1">
        <v>54</v>
      </c>
      <c r="C395" s="1">
        <v>200</v>
      </c>
      <c r="D395" s="1">
        <v>0</v>
      </c>
      <c r="E395" s="1">
        <v>-80</v>
      </c>
      <c r="F395" s="1">
        <v>0</v>
      </c>
      <c r="G395" s="1">
        <v>174</v>
      </c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 t="s">
        <v>402</v>
      </c>
      <c r="B396" s="1">
        <v>10</v>
      </c>
      <c r="C396" s="1">
        <v>0</v>
      </c>
      <c r="D396" s="1">
        <v>0</v>
      </c>
      <c r="E396" s="1">
        <v>-3</v>
      </c>
      <c r="F396" s="1">
        <v>0</v>
      </c>
      <c r="G396" s="1">
        <v>7</v>
      </c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 t="s">
        <v>403</v>
      </c>
      <c r="B397" s="1">
        <v>5</v>
      </c>
      <c r="C397" s="1">
        <v>0</v>
      </c>
      <c r="D397" s="1">
        <v>0</v>
      </c>
      <c r="E397" s="1">
        <v>0</v>
      </c>
      <c r="F397" s="1">
        <v>0</v>
      </c>
      <c r="G397" s="1">
        <v>5</v>
      </c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 t="s">
        <v>404</v>
      </c>
      <c r="B398" s="1">
        <v>-3</v>
      </c>
      <c r="C398" s="1">
        <v>0</v>
      </c>
      <c r="D398" s="1">
        <v>0</v>
      </c>
      <c r="E398" s="1">
        <v>0</v>
      </c>
      <c r="F398" s="1">
        <v>0</v>
      </c>
      <c r="G398" s="1">
        <v>-3</v>
      </c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 t="s">
        <v>405</v>
      </c>
      <c r="B399" s="1">
        <v>105</v>
      </c>
      <c r="C399" s="1">
        <v>0</v>
      </c>
      <c r="D399" s="1">
        <v>0</v>
      </c>
      <c r="E399" s="1">
        <v>-93</v>
      </c>
      <c r="F399" s="1">
        <v>0</v>
      </c>
      <c r="G399" s="1">
        <v>12</v>
      </c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 t="s">
        <v>406</v>
      </c>
      <c r="B400" s="1">
        <v>-7</v>
      </c>
      <c r="C400" s="1">
        <v>402</v>
      </c>
      <c r="D400" s="1">
        <v>0</v>
      </c>
      <c r="E400" s="1">
        <v>-18</v>
      </c>
      <c r="F400" s="1">
        <v>0</v>
      </c>
      <c r="G400" s="1">
        <v>377</v>
      </c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 t="s">
        <v>407</v>
      </c>
      <c r="B401" s="1">
        <v>150</v>
      </c>
      <c r="C401" s="1">
        <v>0</v>
      </c>
      <c r="D401" s="1">
        <v>0</v>
      </c>
      <c r="E401" s="1">
        <v>-17</v>
      </c>
      <c r="F401" s="1">
        <v>0</v>
      </c>
      <c r="G401" s="1">
        <v>133</v>
      </c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 t="s">
        <v>408</v>
      </c>
      <c r="B402" s="1">
        <v>47</v>
      </c>
      <c r="C402" s="1">
        <v>20</v>
      </c>
      <c r="D402" s="1">
        <v>0</v>
      </c>
      <c r="E402" s="1">
        <v>-41</v>
      </c>
      <c r="F402" s="1">
        <v>0</v>
      </c>
      <c r="G402" s="1">
        <v>26</v>
      </c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 t="s">
        <v>409</v>
      </c>
      <c r="B403" s="1">
        <v>62</v>
      </c>
      <c r="C403" s="1">
        <v>0</v>
      </c>
      <c r="D403" s="1">
        <v>0</v>
      </c>
      <c r="E403" s="1">
        <v>-2</v>
      </c>
      <c r="F403" s="1">
        <v>0</v>
      </c>
      <c r="G403" s="1">
        <v>60</v>
      </c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 t="s">
        <v>410</v>
      </c>
      <c r="B404" s="1">
        <v>41</v>
      </c>
      <c r="C404" s="1">
        <v>0</v>
      </c>
      <c r="D404" s="1">
        <v>0</v>
      </c>
      <c r="E404" s="1">
        <v>0</v>
      </c>
      <c r="F404" s="1">
        <v>0</v>
      </c>
      <c r="G404" s="1">
        <v>41</v>
      </c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 t="s">
        <v>411</v>
      </c>
      <c r="B405" s="1">
        <v>2</v>
      </c>
      <c r="C405" s="1">
        <v>0</v>
      </c>
      <c r="D405" s="1">
        <v>0</v>
      </c>
      <c r="E405" s="1">
        <v>0</v>
      </c>
      <c r="F405" s="1">
        <v>0</v>
      </c>
      <c r="G405" s="1">
        <v>2</v>
      </c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 t="s">
        <v>412</v>
      </c>
      <c r="B406" s="1">
        <v>335</v>
      </c>
      <c r="C406" s="1">
        <v>0</v>
      </c>
      <c r="D406" s="1">
        <v>0</v>
      </c>
      <c r="E406" s="1">
        <v>-52</v>
      </c>
      <c r="F406" s="1">
        <v>0</v>
      </c>
      <c r="G406" s="1">
        <v>283</v>
      </c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 t="s">
        <v>413</v>
      </c>
      <c r="B407" s="1">
        <v>25</v>
      </c>
      <c r="C407" s="1">
        <v>0</v>
      </c>
      <c r="D407" s="1">
        <v>0</v>
      </c>
      <c r="E407" s="1">
        <v>0</v>
      </c>
      <c r="F407" s="1">
        <v>0</v>
      </c>
      <c r="G407" s="1">
        <v>25</v>
      </c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 t="s">
        <v>414</v>
      </c>
      <c r="B408" s="1">
        <v>4</v>
      </c>
      <c r="C408" s="1">
        <v>0</v>
      </c>
      <c r="D408" s="1">
        <v>0</v>
      </c>
      <c r="E408" s="1">
        <v>-9</v>
      </c>
      <c r="F408" s="1">
        <v>0</v>
      </c>
      <c r="G408" s="1">
        <v>-5</v>
      </c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 t="s">
        <v>415</v>
      </c>
      <c r="B409" s="1">
        <v>0</v>
      </c>
      <c r="C409" s="1">
        <v>117</v>
      </c>
      <c r="D409" s="1">
        <v>0</v>
      </c>
      <c r="E409" s="1">
        <v>-45</v>
      </c>
      <c r="F409" s="1">
        <v>0</v>
      </c>
      <c r="G409" s="1">
        <v>72</v>
      </c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 t="s">
        <v>416</v>
      </c>
      <c r="B410" s="1">
        <v>-1</v>
      </c>
      <c r="C410" s="1">
        <v>214</v>
      </c>
      <c r="D410" s="1">
        <v>0</v>
      </c>
      <c r="E410" s="1">
        <v>-33</v>
      </c>
      <c r="F410" s="1">
        <v>4</v>
      </c>
      <c r="G410" s="1">
        <v>184</v>
      </c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 t="s">
        <v>417</v>
      </c>
      <c r="B411" s="1">
        <v>34</v>
      </c>
      <c r="C411" s="1">
        <v>0</v>
      </c>
      <c r="D411" s="1">
        <v>0</v>
      </c>
      <c r="E411" s="1">
        <v>-14</v>
      </c>
      <c r="F411" s="1">
        <v>0</v>
      </c>
      <c r="G411" s="1">
        <v>20</v>
      </c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 t="s">
        <v>418</v>
      </c>
      <c r="B412" s="1">
        <v>43</v>
      </c>
      <c r="C412" s="1">
        <v>0</v>
      </c>
      <c r="D412" s="1">
        <v>0</v>
      </c>
      <c r="E412" s="1">
        <v>0</v>
      </c>
      <c r="F412" s="1">
        <v>0</v>
      </c>
      <c r="G412" s="1">
        <v>43</v>
      </c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 t="s">
        <v>419</v>
      </c>
      <c r="B413" s="1">
        <v>468</v>
      </c>
      <c r="C413" s="1">
        <v>0</v>
      </c>
      <c r="D413" s="1">
        <v>0</v>
      </c>
      <c r="E413" s="1">
        <v>-47</v>
      </c>
      <c r="F413" s="1">
        <v>0</v>
      </c>
      <c r="G413" s="1">
        <v>421</v>
      </c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 t="s">
        <v>420</v>
      </c>
      <c r="B414" s="1">
        <v>849</v>
      </c>
      <c r="C414" s="1">
        <v>0</v>
      </c>
      <c r="D414" s="1">
        <v>0</v>
      </c>
      <c r="E414" s="1">
        <v>-73</v>
      </c>
      <c r="F414" s="1">
        <v>0</v>
      </c>
      <c r="G414" s="1">
        <v>776</v>
      </c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 t="s">
        <v>421</v>
      </c>
      <c r="B415" s="1">
        <v>271</v>
      </c>
      <c r="C415" s="1">
        <v>0</v>
      </c>
      <c r="D415" s="1">
        <v>0</v>
      </c>
      <c r="E415" s="1">
        <v>-30</v>
      </c>
      <c r="F415" s="1">
        <v>3</v>
      </c>
      <c r="G415" s="1">
        <v>244</v>
      </c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 t="s">
        <v>422</v>
      </c>
      <c r="B416" s="1">
        <v>78</v>
      </c>
      <c r="C416" s="1">
        <v>0</v>
      </c>
      <c r="D416" s="1">
        <v>0</v>
      </c>
      <c r="E416" s="1">
        <v>-4</v>
      </c>
      <c r="F416" s="1">
        <v>0</v>
      </c>
      <c r="G416" s="1">
        <v>74</v>
      </c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 t="s">
        <v>423</v>
      </c>
      <c r="B417" s="1">
        <v>1</v>
      </c>
      <c r="C417" s="1">
        <v>0</v>
      </c>
      <c r="D417" s="1">
        <v>0</v>
      </c>
      <c r="E417" s="1">
        <v>0</v>
      </c>
      <c r="F417" s="1">
        <v>0</v>
      </c>
      <c r="G417" s="1">
        <v>1</v>
      </c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 t="s">
        <v>424</v>
      </c>
      <c r="B418" s="1">
        <v>35</v>
      </c>
      <c r="C418" s="1">
        <v>0</v>
      </c>
      <c r="D418" s="1">
        <v>0</v>
      </c>
      <c r="E418" s="1">
        <v>-12</v>
      </c>
      <c r="F418" s="1">
        <v>0</v>
      </c>
      <c r="G418" s="1">
        <v>23</v>
      </c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 t="s">
        <v>425</v>
      </c>
      <c r="B419" s="1">
        <v>38</v>
      </c>
      <c r="C419" s="1">
        <v>0</v>
      </c>
      <c r="D419" s="1">
        <v>0</v>
      </c>
      <c r="E419" s="1">
        <v>0</v>
      </c>
      <c r="F419" s="1">
        <v>0</v>
      </c>
      <c r="G419" s="1">
        <v>38</v>
      </c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 t="s">
        <v>426</v>
      </c>
      <c r="B420" s="1">
        <v>135</v>
      </c>
      <c r="C420" s="1">
        <v>0</v>
      </c>
      <c r="D420" s="1">
        <v>0</v>
      </c>
      <c r="E420" s="1">
        <v>-14</v>
      </c>
      <c r="F420" s="1">
        <v>0</v>
      </c>
      <c r="G420" s="1">
        <v>121</v>
      </c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 t="s">
        <v>427</v>
      </c>
      <c r="B421" s="1">
        <v>59</v>
      </c>
      <c r="C421" s="1">
        <v>0</v>
      </c>
      <c r="D421" s="1">
        <v>0</v>
      </c>
      <c r="E421" s="1">
        <v>-8</v>
      </c>
      <c r="F421" s="1">
        <v>0</v>
      </c>
      <c r="G421" s="1">
        <v>51</v>
      </c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 t="s">
        <v>428</v>
      </c>
      <c r="B422" s="1">
        <v>38</v>
      </c>
      <c r="C422" s="1">
        <v>0</v>
      </c>
      <c r="D422" s="1">
        <v>0</v>
      </c>
      <c r="E422" s="1">
        <v>-18</v>
      </c>
      <c r="F422" s="1">
        <v>0</v>
      </c>
      <c r="G422" s="1">
        <v>20</v>
      </c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 t="s">
        <v>429</v>
      </c>
      <c r="B423" s="1">
        <v>76</v>
      </c>
      <c r="C423" s="1">
        <v>2</v>
      </c>
      <c r="D423" s="1">
        <v>0</v>
      </c>
      <c r="E423" s="1">
        <v>0</v>
      </c>
      <c r="F423" s="1">
        <v>4</v>
      </c>
      <c r="G423" s="1">
        <v>82</v>
      </c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 t="s">
        <v>430</v>
      </c>
      <c r="B424" s="1">
        <v>106</v>
      </c>
      <c r="C424" s="1">
        <v>2</v>
      </c>
      <c r="D424" s="1">
        <v>0</v>
      </c>
      <c r="E424" s="1">
        <v>-21</v>
      </c>
      <c r="F424" s="1">
        <v>4</v>
      </c>
      <c r="G424" s="1">
        <v>91</v>
      </c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 t="s">
        <v>431</v>
      </c>
      <c r="B425" s="1">
        <v>-5</v>
      </c>
      <c r="C425" s="1">
        <v>130</v>
      </c>
      <c r="D425" s="1">
        <v>0</v>
      </c>
      <c r="E425" s="1">
        <v>-28</v>
      </c>
      <c r="F425" s="1">
        <v>0</v>
      </c>
      <c r="G425" s="1">
        <v>97</v>
      </c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 t="s">
        <v>432</v>
      </c>
      <c r="B426" s="1">
        <v>401</v>
      </c>
      <c r="C426" s="1">
        <v>0</v>
      </c>
      <c r="D426" s="1">
        <v>0</v>
      </c>
      <c r="E426" s="1">
        <v>-25</v>
      </c>
      <c r="F426" s="1">
        <v>1</v>
      </c>
      <c r="G426" s="1">
        <v>377</v>
      </c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 t="s">
        <v>511</v>
      </c>
      <c r="B427" s="1">
        <v>18</v>
      </c>
      <c r="C427" s="1">
        <v>0</v>
      </c>
      <c r="D427" s="1">
        <v>0</v>
      </c>
      <c r="E427" s="1">
        <v>-6</v>
      </c>
      <c r="F427" s="1">
        <v>0</v>
      </c>
      <c r="G427" s="1">
        <v>12</v>
      </c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 t="s">
        <v>433</v>
      </c>
      <c r="B428" s="1">
        <v>0</v>
      </c>
      <c r="C428" s="1">
        <v>50</v>
      </c>
      <c r="D428" s="1">
        <v>0</v>
      </c>
      <c r="E428" s="1">
        <v>-22</v>
      </c>
      <c r="F428" s="1">
        <v>0</v>
      </c>
      <c r="G428" s="1">
        <v>28</v>
      </c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 t="s">
        <v>434</v>
      </c>
      <c r="B429" s="1">
        <v>129</v>
      </c>
      <c r="C429" s="1">
        <v>2</v>
      </c>
      <c r="D429" s="1">
        <v>0</v>
      </c>
      <c r="E429" s="1">
        <v>-22</v>
      </c>
      <c r="F429" s="1">
        <v>4</v>
      </c>
      <c r="G429" s="1">
        <v>113</v>
      </c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 t="s">
        <v>435</v>
      </c>
      <c r="B430" s="1">
        <v>228</v>
      </c>
      <c r="C430" s="1">
        <v>2</v>
      </c>
      <c r="D430" s="1">
        <v>0</v>
      </c>
      <c r="E430" s="1">
        <v>-13</v>
      </c>
      <c r="F430" s="1">
        <v>0</v>
      </c>
      <c r="G430" s="1">
        <v>217</v>
      </c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 t="s">
        <v>436</v>
      </c>
      <c r="B431" s="1">
        <v>234</v>
      </c>
      <c r="C431" s="1">
        <v>2</v>
      </c>
      <c r="D431" s="1">
        <v>0</v>
      </c>
      <c r="E431" s="1">
        <v>-11</v>
      </c>
      <c r="F431" s="1">
        <v>0</v>
      </c>
      <c r="G431" s="1">
        <v>225</v>
      </c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 t="s">
        <v>437</v>
      </c>
      <c r="B432" s="1">
        <v>212</v>
      </c>
      <c r="C432" s="1">
        <v>0</v>
      </c>
      <c r="D432" s="1">
        <v>0</v>
      </c>
      <c r="E432" s="1">
        <v>0</v>
      </c>
      <c r="F432" s="1">
        <v>0</v>
      </c>
      <c r="G432" s="1">
        <v>212</v>
      </c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 t="s">
        <v>438</v>
      </c>
      <c r="B433" s="1">
        <v>1</v>
      </c>
      <c r="C433" s="1">
        <v>0</v>
      </c>
      <c r="D433" s="1">
        <v>0</v>
      </c>
      <c r="E433" s="1">
        <v>0</v>
      </c>
      <c r="F433" s="1">
        <v>0</v>
      </c>
      <c r="G433" s="1">
        <v>1</v>
      </c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 t="s">
        <v>439</v>
      </c>
      <c r="B434" s="1">
        <v>175</v>
      </c>
      <c r="C434" s="1">
        <v>0</v>
      </c>
      <c r="D434" s="1">
        <v>0</v>
      </c>
      <c r="E434" s="1">
        <v>0</v>
      </c>
      <c r="F434" s="1">
        <v>0</v>
      </c>
      <c r="G434" s="1">
        <v>175</v>
      </c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 t="s">
        <v>440</v>
      </c>
      <c r="B435" s="1">
        <v>5</v>
      </c>
      <c r="C435" s="1">
        <v>0</v>
      </c>
      <c r="D435" s="1">
        <v>0</v>
      </c>
      <c r="E435" s="1">
        <v>-2</v>
      </c>
      <c r="F435" s="1">
        <v>0</v>
      </c>
      <c r="G435" s="1">
        <v>3</v>
      </c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 t="s">
        <v>441</v>
      </c>
      <c r="B436" s="1">
        <v>101</v>
      </c>
      <c r="C436" s="1">
        <v>0</v>
      </c>
      <c r="D436" s="1">
        <v>0</v>
      </c>
      <c r="E436" s="1">
        <v>-19</v>
      </c>
      <c r="F436" s="1">
        <v>0</v>
      </c>
      <c r="G436" s="1">
        <v>82</v>
      </c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 t="s">
        <v>442</v>
      </c>
      <c r="B437" s="1">
        <v>89</v>
      </c>
      <c r="C437" s="1">
        <v>0</v>
      </c>
      <c r="D437" s="1">
        <v>0</v>
      </c>
      <c r="E437" s="1">
        <v>-20</v>
      </c>
      <c r="F437" s="1">
        <v>3</v>
      </c>
      <c r="G437" s="1">
        <v>72</v>
      </c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 t="s">
        <v>443</v>
      </c>
      <c r="B438" s="1">
        <v>168</v>
      </c>
      <c r="C438" s="1">
        <v>0</v>
      </c>
      <c r="D438" s="1">
        <v>0</v>
      </c>
      <c r="E438" s="1">
        <v>-68</v>
      </c>
      <c r="F438" s="1">
        <v>1</v>
      </c>
      <c r="G438" s="1">
        <v>101</v>
      </c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 t="s">
        <v>444</v>
      </c>
      <c r="B439" s="1">
        <v>23</v>
      </c>
      <c r="C439" s="1">
        <v>0</v>
      </c>
      <c r="D439" s="1">
        <v>0</v>
      </c>
      <c r="E439" s="1">
        <v>-10</v>
      </c>
      <c r="F439" s="1">
        <v>0</v>
      </c>
      <c r="G439" s="1">
        <v>13</v>
      </c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 t="s">
        <v>445</v>
      </c>
      <c r="B440" s="1">
        <v>188</v>
      </c>
      <c r="C440" s="1">
        <v>4</v>
      </c>
      <c r="D440" s="1">
        <v>0</v>
      </c>
      <c r="E440" s="1">
        <v>-95</v>
      </c>
      <c r="F440" s="1">
        <v>0</v>
      </c>
      <c r="G440" s="1">
        <v>97</v>
      </c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 t="s">
        <v>446</v>
      </c>
      <c r="B441" s="1">
        <v>0</v>
      </c>
      <c r="C441" s="1">
        <v>10</v>
      </c>
      <c r="D441" s="1">
        <v>0</v>
      </c>
      <c r="E441" s="1">
        <v>-1</v>
      </c>
      <c r="F441" s="1">
        <v>0</v>
      </c>
      <c r="G441" s="1">
        <v>9</v>
      </c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 t="s">
        <v>447</v>
      </c>
      <c r="B442" s="1">
        <v>30</v>
      </c>
      <c r="C442" s="1">
        <v>0</v>
      </c>
      <c r="D442" s="1">
        <v>0</v>
      </c>
      <c r="E442" s="1">
        <v>0</v>
      </c>
      <c r="F442" s="1">
        <v>0</v>
      </c>
      <c r="G442" s="1">
        <v>30</v>
      </c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 t="s">
        <v>448</v>
      </c>
      <c r="B443" s="1">
        <v>-3</v>
      </c>
      <c r="C443" s="1">
        <v>5</v>
      </c>
      <c r="D443" s="1">
        <v>0</v>
      </c>
      <c r="E443" s="1">
        <v>0</v>
      </c>
      <c r="F443" s="1">
        <v>0</v>
      </c>
      <c r="G443" s="1">
        <v>2</v>
      </c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 t="s">
        <v>449</v>
      </c>
      <c r="B444" s="1">
        <v>19</v>
      </c>
      <c r="C444" s="1">
        <v>20</v>
      </c>
      <c r="D444" s="1">
        <v>0</v>
      </c>
      <c r="E444" s="1">
        <v>-10</v>
      </c>
      <c r="F444" s="1">
        <v>0</v>
      </c>
      <c r="G444" s="1">
        <v>29</v>
      </c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 t="s">
        <v>450</v>
      </c>
      <c r="B445" s="1">
        <v>10</v>
      </c>
      <c r="C445" s="1">
        <v>0</v>
      </c>
      <c r="D445" s="1">
        <v>0</v>
      </c>
      <c r="E445" s="1">
        <v>0</v>
      </c>
      <c r="F445" s="1">
        <v>0</v>
      </c>
      <c r="G445" s="1">
        <v>10</v>
      </c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 t="s">
        <v>451</v>
      </c>
      <c r="B446" s="1">
        <v>263</v>
      </c>
      <c r="C446" s="1">
        <v>0</v>
      </c>
      <c r="D446" s="1">
        <v>0</v>
      </c>
      <c r="E446" s="1">
        <v>-11</v>
      </c>
      <c r="F446" s="1">
        <v>0</v>
      </c>
      <c r="G446" s="1">
        <v>252</v>
      </c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 t="s">
        <v>452</v>
      </c>
      <c r="B447" s="1">
        <v>310</v>
      </c>
      <c r="C447" s="1">
        <v>0</v>
      </c>
      <c r="D447" s="1">
        <v>0</v>
      </c>
      <c r="E447" s="1">
        <v>-2</v>
      </c>
      <c r="F447" s="1">
        <v>0</v>
      </c>
      <c r="G447" s="1">
        <v>308</v>
      </c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 t="s">
        <v>453</v>
      </c>
      <c r="B448" s="1">
        <v>863</v>
      </c>
      <c r="C448" s="1">
        <v>0</v>
      </c>
      <c r="D448" s="1">
        <v>0</v>
      </c>
      <c r="E448" s="1">
        <v>-4</v>
      </c>
      <c r="F448" s="1">
        <v>0</v>
      </c>
      <c r="G448" s="1">
        <v>859</v>
      </c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 t="s">
        <v>454</v>
      </c>
      <c r="B449" s="1">
        <v>1611</v>
      </c>
      <c r="C449" s="1">
        <v>0</v>
      </c>
      <c r="D449" s="1">
        <v>0</v>
      </c>
      <c r="E449" s="1">
        <v>-13</v>
      </c>
      <c r="F449" s="1">
        <v>0</v>
      </c>
      <c r="G449" s="1">
        <v>1598</v>
      </c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 t="s">
        <v>455</v>
      </c>
      <c r="B450" s="1">
        <v>474</v>
      </c>
      <c r="C450" s="1">
        <v>0</v>
      </c>
      <c r="D450" s="1">
        <v>0</v>
      </c>
      <c r="E450" s="1">
        <v>0</v>
      </c>
      <c r="F450" s="1">
        <v>0</v>
      </c>
      <c r="G450" s="1">
        <v>474</v>
      </c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 t="s">
        <v>456</v>
      </c>
      <c r="B451" s="1">
        <v>500</v>
      </c>
      <c r="C451" s="1">
        <v>0</v>
      </c>
      <c r="D451" s="1">
        <v>0</v>
      </c>
      <c r="E451" s="1">
        <v>0</v>
      </c>
      <c r="F451" s="1">
        <v>0</v>
      </c>
      <c r="G451" s="1">
        <v>500</v>
      </c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 t="s">
        <v>457</v>
      </c>
      <c r="B452" s="1">
        <v>189</v>
      </c>
      <c r="C452" s="1">
        <v>200</v>
      </c>
      <c r="D452" s="1">
        <v>0</v>
      </c>
      <c r="E452" s="1">
        <v>-102</v>
      </c>
      <c r="F452" s="1">
        <v>0</v>
      </c>
      <c r="G452" s="1">
        <v>287</v>
      </c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 t="s">
        <v>458</v>
      </c>
      <c r="B453" s="1">
        <v>344</v>
      </c>
      <c r="C453" s="1">
        <v>0</v>
      </c>
      <c r="D453" s="1">
        <v>0</v>
      </c>
      <c r="E453" s="1">
        <v>-5</v>
      </c>
      <c r="F453" s="1">
        <v>0</v>
      </c>
      <c r="G453" s="1">
        <v>339</v>
      </c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 t="s">
        <v>459</v>
      </c>
      <c r="B454" s="1">
        <v>68</v>
      </c>
      <c r="C454" s="1">
        <v>0</v>
      </c>
      <c r="D454" s="1">
        <v>0</v>
      </c>
      <c r="E454" s="1">
        <v>0</v>
      </c>
      <c r="F454" s="1">
        <v>0</v>
      </c>
      <c r="G454" s="1">
        <v>68</v>
      </c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 t="s">
        <v>460</v>
      </c>
      <c r="B455" s="1">
        <v>14</v>
      </c>
      <c r="C455" s="1">
        <v>0</v>
      </c>
      <c r="D455" s="1">
        <v>0</v>
      </c>
      <c r="E455" s="1">
        <v>0</v>
      </c>
      <c r="F455" s="1">
        <v>0</v>
      </c>
      <c r="G455" s="1">
        <v>14</v>
      </c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 t="s">
        <v>461</v>
      </c>
      <c r="B456" s="1">
        <v>25</v>
      </c>
      <c r="C456" s="1">
        <v>0</v>
      </c>
      <c r="D456" s="1">
        <v>0</v>
      </c>
      <c r="E456" s="1">
        <v>0</v>
      </c>
      <c r="F456" s="1">
        <v>0</v>
      </c>
      <c r="G456" s="1">
        <v>25</v>
      </c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 t="s">
        <v>462</v>
      </c>
      <c r="B457" s="1">
        <v>2</v>
      </c>
      <c r="C457" s="1">
        <v>0</v>
      </c>
      <c r="D457" s="1">
        <v>0</v>
      </c>
      <c r="E457" s="1">
        <v>-2</v>
      </c>
      <c r="F457" s="1">
        <v>0</v>
      </c>
      <c r="G457" s="1">
        <v>0</v>
      </c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 t="s">
        <v>463</v>
      </c>
      <c r="B458" s="1">
        <v>-21</v>
      </c>
      <c r="C458" s="1">
        <v>0</v>
      </c>
      <c r="D458" s="1">
        <v>0</v>
      </c>
      <c r="E458" s="1">
        <v>0</v>
      </c>
      <c r="F458" s="1">
        <v>0</v>
      </c>
      <c r="G458" s="1">
        <v>-21</v>
      </c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 t="s">
        <v>464</v>
      </c>
      <c r="B459" s="1">
        <v>26</v>
      </c>
      <c r="C459" s="1">
        <v>0</v>
      </c>
      <c r="D459" s="1">
        <v>0</v>
      </c>
      <c r="E459" s="1">
        <v>-1</v>
      </c>
      <c r="F459" s="1">
        <v>0</v>
      </c>
      <c r="G459" s="1">
        <v>25</v>
      </c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 t="s">
        <v>465</v>
      </c>
      <c r="B460" s="1">
        <v>72</v>
      </c>
      <c r="C460" s="1">
        <v>0</v>
      </c>
      <c r="D460" s="1">
        <v>0</v>
      </c>
      <c r="E460" s="1">
        <v>-48</v>
      </c>
      <c r="F460" s="1">
        <v>0</v>
      </c>
      <c r="G460" s="1">
        <v>24</v>
      </c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 t="s">
        <v>466</v>
      </c>
      <c r="B461" s="1">
        <v>72</v>
      </c>
      <c r="C461" s="1">
        <v>0</v>
      </c>
      <c r="D461" s="1">
        <v>0</v>
      </c>
      <c r="E461" s="1">
        <v>-48</v>
      </c>
      <c r="F461" s="1">
        <v>0</v>
      </c>
      <c r="G461" s="1">
        <v>24</v>
      </c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 t="s">
        <v>467</v>
      </c>
      <c r="B462" s="1">
        <v>1</v>
      </c>
      <c r="C462" s="1">
        <v>0</v>
      </c>
      <c r="D462" s="1">
        <v>0</v>
      </c>
      <c r="E462" s="1">
        <v>0</v>
      </c>
      <c r="F462" s="1">
        <v>0</v>
      </c>
      <c r="G462" s="1">
        <v>1</v>
      </c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 t="s">
        <v>468</v>
      </c>
      <c r="B463" s="1">
        <v>180</v>
      </c>
      <c r="C463" s="1">
        <v>0</v>
      </c>
      <c r="D463" s="1">
        <v>0</v>
      </c>
      <c r="E463" s="1">
        <v>0</v>
      </c>
      <c r="F463" s="1">
        <v>0</v>
      </c>
      <c r="G463" s="1">
        <v>180</v>
      </c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 t="s">
        <v>535</v>
      </c>
      <c r="B464" s="1">
        <v>-4</v>
      </c>
      <c r="C464" s="1">
        <v>0</v>
      </c>
      <c r="D464" s="1">
        <v>0</v>
      </c>
      <c r="E464" s="1">
        <v>0</v>
      </c>
      <c r="F464" s="1">
        <v>0</v>
      </c>
      <c r="G464" s="1">
        <v>-4</v>
      </c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 t="s">
        <v>499</v>
      </c>
      <c r="B465" s="1">
        <v>185</v>
      </c>
      <c r="C465" s="1">
        <v>0</v>
      </c>
      <c r="D465" s="1">
        <v>0</v>
      </c>
      <c r="E465" s="1">
        <v>-13</v>
      </c>
      <c r="F465" s="1">
        <v>0</v>
      </c>
      <c r="G465" s="1">
        <v>172</v>
      </c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 t="s">
        <v>469</v>
      </c>
      <c r="B466" s="1">
        <v>62</v>
      </c>
      <c r="C466" s="1">
        <v>0</v>
      </c>
      <c r="D466" s="1">
        <v>0</v>
      </c>
      <c r="E466" s="1">
        <v>-4</v>
      </c>
      <c r="F466" s="1">
        <v>0</v>
      </c>
      <c r="G466" s="1">
        <v>58</v>
      </c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 t="s">
        <v>470</v>
      </c>
      <c r="B467" s="1">
        <v>2</v>
      </c>
      <c r="C467" s="1">
        <v>0</v>
      </c>
      <c r="D467" s="1">
        <v>0</v>
      </c>
      <c r="E467" s="1">
        <v>0</v>
      </c>
      <c r="F467" s="1">
        <v>0</v>
      </c>
      <c r="G467" s="1">
        <v>2</v>
      </c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 t="s">
        <v>471</v>
      </c>
      <c r="B468" s="1">
        <v>22</v>
      </c>
      <c r="C468" s="1">
        <v>0</v>
      </c>
      <c r="D468" s="1">
        <v>0</v>
      </c>
      <c r="E468" s="1">
        <v>-16</v>
      </c>
      <c r="F468" s="1">
        <v>0</v>
      </c>
      <c r="G468" s="1">
        <v>6</v>
      </c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 t="s">
        <v>472</v>
      </c>
      <c r="B469" s="1">
        <v>18</v>
      </c>
      <c r="C469" s="1">
        <v>10</v>
      </c>
      <c r="D469" s="1">
        <v>0</v>
      </c>
      <c r="E469" s="1">
        <v>-11</v>
      </c>
      <c r="F469" s="1">
        <v>0</v>
      </c>
      <c r="G469" s="1">
        <v>17</v>
      </c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 t="s">
        <v>476</v>
      </c>
      <c r="B470" s="1">
        <v>0</v>
      </c>
      <c r="C470" s="1">
        <v>3</v>
      </c>
      <c r="D470" s="1">
        <v>0</v>
      </c>
      <c r="E470" s="1">
        <v>-2</v>
      </c>
      <c r="F470" s="1">
        <v>0</v>
      </c>
      <c r="G470" s="1">
        <v>1</v>
      </c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 t="s">
        <v>478</v>
      </c>
      <c r="B471" s="1">
        <v>1</v>
      </c>
      <c r="C471" s="1">
        <v>0</v>
      </c>
      <c r="D471" s="1">
        <v>0</v>
      </c>
      <c r="E471" s="1">
        <v>0</v>
      </c>
      <c r="F471" s="1">
        <v>0</v>
      </c>
      <c r="G471" s="1">
        <v>1</v>
      </c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 t="s">
        <v>480</v>
      </c>
      <c r="B472" s="1">
        <v>4</v>
      </c>
      <c r="C472" s="1">
        <v>0</v>
      </c>
      <c r="D472" s="1">
        <v>0</v>
      </c>
      <c r="E472" s="1">
        <v>-2</v>
      </c>
      <c r="F472" s="1">
        <v>0</v>
      </c>
      <c r="G472" s="1">
        <v>2</v>
      </c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 t="s">
        <v>481</v>
      </c>
      <c r="B473" s="1">
        <v>163</v>
      </c>
      <c r="C473" s="1">
        <v>0</v>
      </c>
      <c r="D473" s="1">
        <v>0</v>
      </c>
      <c r="E473" s="1">
        <v>-24</v>
      </c>
      <c r="F473" s="1">
        <v>0</v>
      </c>
      <c r="G473" s="1">
        <v>139</v>
      </c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 t="s">
        <v>482</v>
      </c>
      <c r="B474" s="1">
        <v>97</v>
      </c>
      <c r="C474" s="1">
        <v>100</v>
      </c>
      <c r="D474" s="1">
        <v>0</v>
      </c>
      <c r="E474" s="1">
        <v>0</v>
      </c>
      <c r="F474" s="1">
        <v>0</v>
      </c>
      <c r="G474" s="1">
        <v>197</v>
      </c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 t="s">
        <v>483</v>
      </c>
      <c r="B475" s="1">
        <v>8</v>
      </c>
      <c r="C475" s="1">
        <v>68</v>
      </c>
      <c r="D475" s="1">
        <v>0</v>
      </c>
      <c r="E475" s="1">
        <v>-10</v>
      </c>
      <c r="F475" s="1">
        <v>0</v>
      </c>
      <c r="G475" s="1">
        <v>66</v>
      </c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 t="s">
        <v>500</v>
      </c>
      <c r="B476" s="1">
        <v>1</v>
      </c>
      <c r="C476" s="1">
        <v>0</v>
      </c>
      <c r="D476" s="1">
        <v>0</v>
      </c>
      <c r="E476" s="1">
        <v>0</v>
      </c>
      <c r="F476" s="1">
        <v>0</v>
      </c>
      <c r="G476" s="1">
        <v>1</v>
      </c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 t="s">
        <v>485</v>
      </c>
      <c r="B477" s="1">
        <v>1</v>
      </c>
      <c r="C477" s="1">
        <v>0</v>
      </c>
      <c r="D477" s="1">
        <v>0</v>
      </c>
      <c r="E477" s="1">
        <v>0</v>
      </c>
      <c r="F477" s="1">
        <v>0</v>
      </c>
      <c r="G477" s="1">
        <v>1</v>
      </c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 t="s">
        <v>486</v>
      </c>
      <c r="B478" s="1">
        <v>42</v>
      </c>
      <c r="C478" s="1">
        <v>0</v>
      </c>
      <c r="D478" s="1">
        <v>0</v>
      </c>
      <c r="E478" s="1">
        <v>-24</v>
      </c>
      <c r="F478" s="1">
        <v>0</v>
      </c>
      <c r="G478" s="1">
        <v>18</v>
      </c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 t="s">
        <v>487</v>
      </c>
      <c r="B479" s="1">
        <v>-6</v>
      </c>
      <c r="C479" s="1">
        <v>0</v>
      </c>
      <c r="D479" s="1">
        <v>0</v>
      </c>
      <c r="E479" s="1">
        <v>0</v>
      </c>
      <c r="F479" s="1">
        <v>0</v>
      </c>
      <c r="G479" s="1">
        <v>-6</v>
      </c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 t="s">
        <v>501</v>
      </c>
      <c r="B480" s="1">
        <v>0</v>
      </c>
      <c r="C480" s="1">
        <v>0</v>
      </c>
      <c r="D480" s="1">
        <v>-1</v>
      </c>
      <c r="E480" s="1">
        <v>-1</v>
      </c>
      <c r="F480" s="1">
        <v>0</v>
      </c>
      <c r="G480" s="1">
        <v>-2</v>
      </c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 t="s">
        <v>502</v>
      </c>
      <c r="B481" s="1">
        <v>1</v>
      </c>
      <c r="C481" s="1">
        <v>0</v>
      </c>
      <c r="D481" s="1">
        <v>0</v>
      </c>
      <c r="E481" s="1">
        <v>-1</v>
      </c>
      <c r="F481" s="1">
        <v>0</v>
      </c>
      <c r="G481" s="1">
        <v>0</v>
      </c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 t="s">
        <v>503</v>
      </c>
      <c r="B482" s="1">
        <v>48</v>
      </c>
      <c r="C482" s="1">
        <v>0</v>
      </c>
      <c r="D482" s="1">
        <v>0</v>
      </c>
      <c r="E482" s="1">
        <v>-8</v>
      </c>
      <c r="F482" s="1">
        <v>0</v>
      </c>
      <c r="G482" s="1">
        <v>40</v>
      </c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 t="s">
        <v>504</v>
      </c>
      <c r="B483" s="1">
        <v>41</v>
      </c>
      <c r="C483" s="1">
        <v>0</v>
      </c>
      <c r="D483" s="1">
        <v>0</v>
      </c>
      <c r="E483" s="1">
        <v>-12</v>
      </c>
      <c r="F483" s="1">
        <v>0</v>
      </c>
      <c r="G483" s="1">
        <v>29</v>
      </c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 t="s">
        <v>505</v>
      </c>
      <c r="B484" s="1">
        <v>84</v>
      </c>
      <c r="C484" s="1">
        <v>0</v>
      </c>
      <c r="D484" s="1">
        <v>0</v>
      </c>
      <c r="E484" s="1">
        <v>0</v>
      </c>
      <c r="F484" s="1">
        <v>0</v>
      </c>
      <c r="G484" s="1">
        <v>84</v>
      </c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 t="s">
        <v>506</v>
      </c>
      <c r="B485" s="1">
        <v>6</v>
      </c>
      <c r="C485" s="1">
        <v>0</v>
      </c>
      <c r="D485" s="1">
        <v>0</v>
      </c>
      <c r="E485" s="1">
        <v>0</v>
      </c>
      <c r="F485" s="1">
        <v>0</v>
      </c>
      <c r="G485" s="1">
        <v>6</v>
      </c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 t="s">
        <v>508</v>
      </c>
      <c r="B486" s="1">
        <v>17</v>
      </c>
      <c r="C486" s="1">
        <v>0</v>
      </c>
      <c r="D486" s="1">
        <v>0</v>
      </c>
      <c r="E486" s="1">
        <v>-5</v>
      </c>
      <c r="F486" s="1">
        <v>3</v>
      </c>
      <c r="G486" s="1">
        <v>15</v>
      </c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 t="s">
        <v>514</v>
      </c>
      <c r="B487" s="1">
        <v>96</v>
      </c>
      <c r="C487" s="1">
        <v>0</v>
      </c>
      <c r="D487" s="1">
        <v>0</v>
      </c>
      <c r="E487" s="1">
        <v>0</v>
      </c>
      <c r="F487" s="1">
        <v>0</v>
      </c>
      <c r="G487" s="1">
        <v>96</v>
      </c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 t="s">
        <v>536</v>
      </c>
      <c r="B488" s="1">
        <v>-36</v>
      </c>
      <c r="C488" s="1">
        <v>0</v>
      </c>
      <c r="D488" s="1">
        <v>0</v>
      </c>
      <c r="E488" s="1">
        <v>-32</v>
      </c>
      <c r="F488" s="1">
        <v>0</v>
      </c>
      <c r="G488" s="1">
        <v>-68</v>
      </c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 t="s">
        <v>521</v>
      </c>
      <c r="B489" s="1">
        <v>81</v>
      </c>
      <c r="C489" s="1">
        <v>0</v>
      </c>
      <c r="D489" s="1">
        <v>0</v>
      </c>
      <c r="E489" s="1">
        <v>-17</v>
      </c>
      <c r="F489" s="1">
        <v>0</v>
      </c>
      <c r="G489" s="1">
        <v>64</v>
      </c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 t="s">
        <v>522</v>
      </c>
      <c r="B490" s="1">
        <v>80</v>
      </c>
      <c r="C490" s="1">
        <v>0</v>
      </c>
      <c r="D490" s="1">
        <v>0</v>
      </c>
      <c r="E490" s="1">
        <v>-2</v>
      </c>
      <c r="F490" s="1">
        <v>0</v>
      </c>
      <c r="G490" s="1">
        <v>78</v>
      </c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 t="s">
        <v>523</v>
      </c>
      <c r="B491" s="1">
        <v>23</v>
      </c>
      <c r="C491" s="1">
        <v>0</v>
      </c>
      <c r="D491" s="1">
        <v>0</v>
      </c>
      <c r="E491" s="1">
        <v>-12</v>
      </c>
      <c r="F491" s="1">
        <v>0</v>
      </c>
      <c r="G491" s="1">
        <v>11</v>
      </c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 t="s">
        <v>524</v>
      </c>
      <c r="B492" s="1">
        <v>21</v>
      </c>
      <c r="C492" s="1">
        <v>0</v>
      </c>
      <c r="D492" s="1">
        <v>0</v>
      </c>
      <c r="E492" s="1">
        <v>-7</v>
      </c>
      <c r="F492" s="1">
        <v>0</v>
      </c>
      <c r="G492" s="1">
        <v>14</v>
      </c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 t="s">
        <v>525</v>
      </c>
      <c r="B493" s="1">
        <v>84</v>
      </c>
      <c r="C493" s="1">
        <v>0</v>
      </c>
      <c r="D493" s="1">
        <v>0</v>
      </c>
      <c r="E493" s="1">
        <v>-5</v>
      </c>
      <c r="F493" s="1">
        <v>0</v>
      </c>
      <c r="G493" s="1">
        <v>79</v>
      </c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 t="s">
        <v>526</v>
      </c>
      <c r="B494" s="1">
        <v>294</v>
      </c>
      <c r="C494" s="1">
        <v>0</v>
      </c>
      <c r="D494" s="1">
        <v>0</v>
      </c>
      <c r="E494" s="1">
        <v>-101</v>
      </c>
      <c r="F494" s="1">
        <v>0</v>
      </c>
      <c r="G494" s="1">
        <v>193</v>
      </c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 t="s">
        <v>527</v>
      </c>
      <c r="B495" s="1">
        <v>19</v>
      </c>
      <c r="C495" s="1">
        <v>2</v>
      </c>
      <c r="D495" s="1">
        <v>0</v>
      </c>
      <c r="E495" s="1">
        <v>-12</v>
      </c>
      <c r="F495" s="1">
        <v>0</v>
      </c>
      <c r="G495" s="1">
        <v>9</v>
      </c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 t="s">
        <v>528</v>
      </c>
      <c r="B496" s="1">
        <v>5</v>
      </c>
      <c r="C496" s="1">
        <v>0</v>
      </c>
      <c r="D496" s="1">
        <v>0</v>
      </c>
      <c r="E496" s="1">
        <v>-1</v>
      </c>
      <c r="F496" s="1">
        <v>0</v>
      </c>
      <c r="G496" s="1">
        <v>4</v>
      </c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 t="s">
        <v>529</v>
      </c>
      <c r="B497" s="1">
        <v>50</v>
      </c>
      <c r="C497" s="1">
        <v>0</v>
      </c>
      <c r="D497" s="1">
        <v>0</v>
      </c>
      <c r="E497" s="1">
        <v>0</v>
      </c>
      <c r="F497" s="1">
        <v>0</v>
      </c>
      <c r="G497" s="1">
        <v>50</v>
      </c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 t="s">
        <v>530</v>
      </c>
      <c r="B498" s="1">
        <v>100</v>
      </c>
      <c r="C498" s="1">
        <v>0</v>
      </c>
      <c r="D498" s="1">
        <v>0</v>
      </c>
      <c r="E498" s="1">
        <v>-2</v>
      </c>
      <c r="F498" s="1">
        <v>0</v>
      </c>
      <c r="G498" s="1">
        <v>98</v>
      </c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 t="s">
        <v>531</v>
      </c>
      <c r="B499" s="1">
        <v>100</v>
      </c>
      <c r="C499" s="1">
        <v>0</v>
      </c>
      <c r="D499" s="1">
        <v>0</v>
      </c>
      <c r="E499" s="1">
        <v>-2</v>
      </c>
      <c r="F499" s="1">
        <v>0</v>
      </c>
      <c r="G499" s="1">
        <v>98</v>
      </c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 t="s">
        <v>532</v>
      </c>
      <c r="B500" s="1">
        <v>717</v>
      </c>
      <c r="C500" s="1">
        <v>0</v>
      </c>
      <c r="D500" s="1">
        <v>0</v>
      </c>
      <c r="E500" s="1">
        <v>-100</v>
      </c>
      <c r="F500" s="1">
        <v>0</v>
      </c>
      <c r="G500" s="1">
        <v>617</v>
      </c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 t="s">
        <v>533</v>
      </c>
      <c r="B501" s="1">
        <v>20000</v>
      </c>
      <c r="C501" s="1">
        <v>0</v>
      </c>
      <c r="D501" s="1">
        <v>0</v>
      </c>
      <c r="E501" s="1">
        <v>0</v>
      </c>
      <c r="F501" s="1">
        <v>0</v>
      </c>
      <c r="G501" s="1">
        <v>20000</v>
      </c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 t="s">
        <v>537</v>
      </c>
      <c r="B502" s="1">
        <v>9</v>
      </c>
      <c r="C502" s="1">
        <v>0</v>
      </c>
      <c r="D502" s="1">
        <v>0</v>
      </c>
      <c r="E502" s="1">
        <v>-2</v>
      </c>
      <c r="F502" s="1">
        <v>0</v>
      </c>
      <c r="G502" s="1">
        <v>7</v>
      </c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 t="s">
        <v>538</v>
      </c>
      <c r="B503" s="1">
        <v>25</v>
      </c>
      <c r="C503" s="1">
        <v>20</v>
      </c>
      <c r="D503" s="1">
        <v>0</v>
      </c>
      <c r="E503" s="1">
        <v>-23</v>
      </c>
      <c r="F503" s="1">
        <v>0</v>
      </c>
      <c r="G503" s="1">
        <v>22</v>
      </c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 t="s">
        <v>539</v>
      </c>
      <c r="B504" s="1">
        <v>30</v>
      </c>
      <c r="C504" s="1">
        <v>10</v>
      </c>
      <c r="D504" s="1">
        <v>-1</v>
      </c>
      <c r="E504" s="1">
        <v>-29</v>
      </c>
      <c r="F504" s="1">
        <v>0</v>
      </c>
      <c r="G504" s="1">
        <v>10</v>
      </c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 t="s">
        <v>541</v>
      </c>
      <c r="B505" s="1">
        <v>94</v>
      </c>
      <c r="C505" s="1">
        <v>2</v>
      </c>
      <c r="D505" s="1">
        <v>0</v>
      </c>
      <c r="E505" s="1">
        <v>-9</v>
      </c>
      <c r="F505" s="1">
        <v>0</v>
      </c>
      <c r="G505" s="1">
        <v>87</v>
      </c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 t="s">
        <v>542</v>
      </c>
      <c r="B506" s="1">
        <v>50</v>
      </c>
      <c r="C506" s="1">
        <v>0</v>
      </c>
      <c r="D506" s="1">
        <v>0</v>
      </c>
      <c r="E506" s="1">
        <v>-2</v>
      </c>
      <c r="F506" s="1">
        <v>0</v>
      </c>
      <c r="G506" s="1">
        <v>48</v>
      </c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 t="s">
        <v>543</v>
      </c>
      <c r="B507" s="1">
        <v>100</v>
      </c>
      <c r="C507" s="1">
        <v>0</v>
      </c>
      <c r="D507" s="1">
        <v>0</v>
      </c>
      <c r="E507" s="1">
        <v>-3</v>
      </c>
      <c r="F507" s="1">
        <v>0</v>
      </c>
      <c r="G507" s="1">
        <v>97</v>
      </c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 t="s">
        <v>544</v>
      </c>
      <c r="B508" s="1">
        <v>100</v>
      </c>
      <c r="C508" s="1">
        <v>0</v>
      </c>
      <c r="D508" s="1">
        <v>0</v>
      </c>
      <c r="E508" s="1">
        <v>0</v>
      </c>
      <c r="F508" s="1">
        <v>0</v>
      </c>
      <c r="G508" s="1">
        <v>100</v>
      </c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 t="s">
        <v>549</v>
      </c>
      <c r="B509" s="1">
        <v>0</v>
      </c>
      <c r="C509" s="1">
        <v>60</v>
      </c>
      <c r="D509" s="1">
        <v>0</v>
      </c>
      <c r="E509" s="1">
        <v>0</v>
      </c>
      <c r="F509" s="1">
        <v>0</v>
      </c>
      <c r="G509" s="1">
        <v>60</v>
      </c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 t="s">
        <v>550</v>
      </c>
      <c r="B510" s="1">
        <v>0</v>
      </c>
      <c r="C510" s="1">
        <v>10</v>
      </c>
      <c r="D510" s="1">
        <v>0</v>
      </c>
      <c r="E510" s="1">
        <v>-1</v>
      </c>
      <c r="F510" s="1">
        <v>0</v>
      </c>
      <c r="G510" s="1">
        <v>9</v>
      </c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 t="s">
        <v>551</v>
      </c>
      <c r="B511" s="1">
        <v>0</v>
      </c>
      <c r="C511" s="1">
        <v>10</v>
      </c>
      <c r="D511" s="1">
        <v>0</v>
      </c>
      <c r="E511" s="1">
        <v>0</v>
      </c>
      <c r="F511" s="1">
        <v>0</v>
      </c>
      <c r="G511" s="1">
        <v>10</v>
      </c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 t="s">
        <v>552</v>
      </c>
      <c r="B512" s="1">
        <v>0</v>
      </c>
      <c r="C512" s="1">
        <v>10</v>
      </c>
      <c r="D512" s="1">
        <v>0</v>
      </c>
      <c r="E512" s="1">
        <v>0</v>
      </c>
      <c r="F512" s="1">
        <v>0</v>
      </c>
      <c r="G512" s="1">
        <v>10</v>
      </c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 t="s">
        <v>553</v>
      </c>
      <c r="B513" s="1">
        <v>0</v>
      </c>
      <c r="C513" s="1">
        <v>60</v>
      </c>
      <c r="D513" s="1">
        <v>0</v>
      </c>
      <c r="E513" s="1">
        <v>0</v>
      </c>
      <c r="F513" s="1">
        <v>0</v>
      </c>
      <c r="G513" s="1">
        <v>60</v>
      </c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 t="s">
        <v>554</v>
      </c>
      <c r="B514" s="1">
        <v>0</v>
      </c>
      <c r="C514" s="1">
        <v>800</v>
      </c>
      <c r="D514" s="1">
        <v>0</v>
      </c>
      <c r="E514" s="1">
        <v>-267</v>
      </c>
      <c r="F514" s="1">
        <v>0</v>
      </c>
      <c r="G514" s="1">
        <v>533</v>
      </c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 t="s">
        <v>555</v>
      </c>
      <c r="B515" s="1">
        <v>0</v>
      </c>
      <c r="C515" s="1">
        <v>800</v>
      </c>
      <c r="D515" s="1">
        <v>0</v>
      </c>
      <c r="E515" s="1">
        <v>-257</v>
      </c>
      <c r="F515" s="1">
        <v>0</v>
      </c>
      <c r="G515" s="1">
        <v>543</v>
      </c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 t="s">
        <v>556</v>
      </c>
      <c r="B516" s="1">
        <v>0</v>
      </c>
      <c r="C516" s="1">
        <v>3</v>
      </c>
      <c r="D516" s="1">
        <v>0</v>
      </c>
      <c r="E516" s="1">
        <v>0</v>
      </c>
      <c r="F516" s="1">
        <v>0</v>
      </c>
      <c r="G516" s="1">
        <v>3</v>
      </c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 t="s">
        <v>557</v>
      </c>
      <c r="B517" s="1">
        <v>0</v>
      </c>
      <c r="C517" s="1">
        <v>3</v>
      </c>
      <c r="D517" s="1">
        <v>0</v>
      </c>
      <c r="E517" s="1">
        <v>-1</v>
      </c>
      <c r="F517" s="1">
        <v>0</v>
      </c>
      <c r="G517" s="1">
        <v>2</v>
      </c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 t="s">
        <v>491</v>
      </c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>
        <v>78211.5</v>
      </c>
      <c r="C519" s="1">
        <v>17261</v>
      </c>
      <c r="D519" s="1">
        <v>-12</v>
      </c>
      <c r="E519" s="1">
        <v>-10635.75</v>
      </c>
      <c r="F519" s="1">
        <v>60</v>
      </c>
      <c r="G519" s="1">
        <v>84884.75</v>
      </c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 t="s">
        <v>491</v>
      </c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A1:G520" xr:uid="{00000000-0009-0000-0000-000005000000}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defaultColWidth="14.42578125" defaultRowHeight="15" customHeight="1"/>
  <cols>
    <col min="1" max="1" width="51.140625" customWidth="1"/>
    <col min="2" max="2" width="16.140625" customWidth="1"/>
    <col min="3" max="3" width="10.42578125" customWidth="1"/>
    <col min="4" max="4" width="19.28515625" customWidth="1"/>
    <col min="5" max="5" width="9.7109375" customWidth="1"/>
    <col min="6" max="6" width="11.5703125" customWidth="1"/>
    <col min="7" max="7" width="15" customWidth="1"/>
    <col min="8" max="26" width="8.7109375" customWidth="1"/>
  </cols>
  <sheetData>
    <row r="1" spans="1:26" ht="14.25" customHeight="1">
      <c r="A1" s="1" t="s">
        <v>558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1" t="s">
        <v>7</v>
      </c>
      <c r="B2" s="1">
        <v>1608.125</v>
      </c>
      <c r="C2" s="1">
        <v>0</v>
      </c>
      <c r="D2" s="1">
        <v>0</v>
      </c>
      <c r="E2" s="1">
        <v>-220</v>
      </c>
      <c r="F2" s="1">
        <v>0</v>
      </c>
      <c r="G2" s="1">
        <v>1388.125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1" t="s">
        <v>8</v>
      </c>
      <c r="B3" s="1">
        <v>0.25</v>
      </c>
      <c r="C3" s="1">
        <v>0</v>
      </c>
      <c r="D3" s="1">
        <v>0</v>
      </c>
      <c r="E3" s="1">
        <v>0</v>
      </c>
      <c r="F3" s="1">
        <v>0</v>
      </c>
      <c r="G3" s="1">
        <v>0.25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 t="s">
        <v>9</v>
      </c>
      <c r="B4" s="1">
        <v>7.75</v>
      </c>
      <c r="C4" s="1">
        <v>10</v>
      </c>
      <c r="D4" s="1">
        <v>0</v>
      </c>
      <c r="E4" s="1">
        <v>-11.25</v>
      </c>
      <c r="F4" s="1">
        <v>0</v>
      </c>
      <c r="G4" s="1">
        <v>6.5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 t="s">
        <v>10</v>
      </c>
      <c r="B5" s="1">
        <v>198.875</v>
      </c>
      <c r="C5" s="1">
        <v>0</v>
      </c>
      <c r="D5" s="1">
        <v>0</v>
      </c>
      <c r="E5" s="1">
        <v>-20.5</v>
      </c>
      <c r="F5" s="1">
        <v>0</v>
      </c>
      <c r="G5" s="1">
        <v>178.375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 t="s">
        <v>11</v>
      </c>
      <c r="B6" s="1">
        <v>75.625</v>
      </c>
      <c r="C6" s="1">
        <v>0</v>
      </c>
      <c r="D6" s="1">
        <v>0</v>
      </c>
      <c r="E6" s="1">
        <v>-27</v>
      </c>
      <c r="F6" s="1">
        <v>0</v>
      </c>
      <c r="G6" s="1">
        <v>48.625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 t="s">
        <v>12</v>
      </c>
      <c r="B7" s="1">
        <v>2</v>
      </c>
      <c r="C7" s="1">
        <v>0</v>
      </c>
      <c r="D7" s="1">
        <v>0</v>
      </c>
      <c r="E7" s="1">
        <v>0</v>
      </c>
      <c r="F7" s="1">
        <v>0</v>
      </c>
      <c r="G7" s="1">
        <v>2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" t="s">
        <v>13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1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 t="s">
        <v>14</v>
      </c>
      <c r="B9" s="1">
        <v>15</v>
      </c>
      <c r="C9" s="1">
        <v>0</v>
      </c>
      <c r="D9" s="1">
        <v>0</v>
      </c>
      <c r="E9" s="1">
        <v>0</v>
      </c>
      <c r="F9" s="1">
        <v>0</v>
      </c>
      <c r="G9" s="1">
        <v>15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 t="s">
        <v>15</v>
      </c>
      <c r="B10" s="1">
        <v>9</v>
      </c>
      <c r="C10" s="1">
        <v>0</v>
      </c>
      <c r="D10" s="1">
        <v>0</v>
      </c>
      <c r="E10" s="1">
        <v>0</v>
      </c>
      <c r="F10" s="1">
        <v>0</v>
      </c>
      <c r="G10" s="1">
        <v>9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1" t="s">
        <v>16</v>
      </c>
      <c r="B11" s="1">
        <v>277</v>
      </c>
      <c r="C11" s="1">
        <v>0</v>
      </c>
      <c r="D11" s="1">
        <v>0</v>
      </c>
      <c r="E11" s="1">
        <v>-1</v>
      </c>
      <c r="F11" s="1">
        <v>0</v>
      </c>
      <c r="G11" s="1">
        <v>276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 t="s">
        <v>17</v>
      </c>
      <c r="B12" s="1">
        <v>40</v>
      </c>
      <c r="C12" s="1">
        <v>0</v>
      </c>
      <c r="D12" s="1">
        <v>0</v>
      </c>
      <c r="E12" s="1">
        <v>0</v>
      </c>
      <c r="F12" s="1">
        <v>0</v>
      </c>
      <c r="G12" s="1">
        <v>40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 t="s">
        <v>18</v>
      </c>
      <c r="B13" s="1">
        <v>7</v>
      </c>
      <c r="C13" s="1">
        <v>0</v>
      </c>
      <c r="D13" s="1">
        <v>0</v>
      </c>
      <c r="E13" s="1">
        <v>0</v>
      </c>
      <c r="F13" s="1">
        <v>0</v>
      </c>
      <c r="G13" s="1">
        <v>7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 t="s">
        <v>19</v>
      </c>
      <c r="B14" s="1">
        <v>145</v>
      </c>
      <c r="C14" s="1">
        <v>0</v>
      </c>
      <c r="D14" s="1">
        <v>0</v>
      </c>
      <c r="E14" s="1">
        <v>-4</v>
      </c>
      <c r="F14" s="1">
        <v>0</v>
      </c>
      <c r="G14" s="1">
        <v>141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 t="s">
        <v>20</v>
      </c>
      <c r="B15" s="1">
        <v>-36</v>
      </c>
      <c r="C15" s="1">
        <v>0</v>
      </c>
      <c r="D15" s="1">
        <v>0</v>
      </c>
      <c r="E15" s="1">
        <v>-4</v>
      </c>
      <c r="F15" s="1">
        <v>0</v>
      </c>
      <c r="G15" s="1">
        <v>-40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 t="s">
        <v>21</v>
      </c>
      <c r="B16" s="1">
        <v>7</v>
      </c>
      <c r="C16" s="1">
        <v>0</v>
      </c>
      <c r="D16" s="1">
        <v>0</v>
      </c>
      <c r="E16" s="1">
        <v>0</v>
      </c>
      <c r="F16" s="1">
        <v>0</v>
      </c>
      <c r="G16" s="1">
        <v>7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 t="s">
        <v>22</v>
      </c>
      <c r="B17" s="1">
        <v>3</v>
      </c>
      <c r="C17" s="1">
        <v>0</v>
      </c>
      <c r="D17" s="1">
        <v>0</v>
      </c>
      <c r="E17" s="1">
        <v>0</v>
      </c>
      <c r="F17" s="1">
        <v>0</v>
      </c>
      <c r="G17" s="1">
        <v>3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 t="s">
        <v>23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1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 t="s">
        <v>24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1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 t="s">
        <v>25</v>
      </c>
      <c r="B20" s="1">
        <v>299</v>
      </c>
      <c r="C20" s="1">
        <v>300</v>
      </c>
      <c r="D20" s="1">
        <v>0</v>
      </c>
      <c r="E20" s="1">
        <v>-114</v>
      </c>
      <c r="F20" s="1">
        <v>0</v>
      </c>
      <c r="G20" s="1">
        <v>485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 t="s">
        <v>26</v>
      </c>
      <c r="B21" s="1">
        <v>7</v>
      </c>
      <c r="C21" s="1">
        <v>0</v>
      </c>
      <c r="D21" s="1">
        <v>0</v>
      </c>
      <c r="E21" s="1">
        <v>0</v>
      </c>
      <c r="F21" s="1">
        <v>0</v>
      </c>
      <c r="G21" s="1">
        <v>7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 t="s">
        <v>27</v>
      </c>
      <c r="B22" s="1">
        <v>7</v>
      </c>
      <c r="C22" s="1">
        <v>0</v>
      </c>
      <c r="D22" s="1">
        <v>0</v>
      </c>
      <c r="E22" s="1">
        <v>0</v>
      </c>
      <c r="F22" s="1">
        <v>0</v>
      </c>
      <c r="G22" s="1">
        <v>7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 t="s">
        <v>28</v>
      </c>
      <c r="B23" s="1">
        <v>14</v>
      </c>
      <c r="C23" s="1">
        <v>0</v>
      </c>
      <c r="D23" s="1">
        <v>0</v>
      </c>
      <c r="E23" s="1">
        <v>0</v>
      </c>
      <c r="F23" s="1">
        <v>0</v>
      </c>
      <c r="G23" s="1">
        <v>14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 t="s">
        <v>29</v>
      </c>
      <c r="B24" s="1">
        <v>98.5</v>
      </c>
      <c r="C24" s="1">
        <v>0</v>
      </c>
      <c r="D24" s="1">
        <v>0</v>
      </c>
      <c r="E24" s="1">
        <v>-5</v>
      </c>
      <c r="F24" s="1">
        <v>0</v>
      </c>
      <c r="G24" s="1">
        <v>93.5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 t="s">
        <v>30</v>
      </c>
      <c r="B25" s="1">
        <v>8</v>
      </c>
      <c r="C25" s="1">
        <v>0</v>
      </c>
      <c r="D25" s="1">
        <v>0</v>
      </c>
      <c r="E25" s="1">
        <v>0</v>
      </c>
      <c r="F25" s="1">
        <v>0</v>
      </c>
      <c r="G25" s="1">
        <v>8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 t="s">
        <v>31</v>
      </c>
      <c r="B26" s="1">
        <v>134.25</v>
      </c>
      <c r="C26" s="1">
        <v>0</v>
      </c>
      <c r="D26" s="1">
        <v>0</v>
      </c>
      <c r="E26" s="1">
        <v>0</v>
      </c>
      <c r="F26" s="1">
        <v>0</v>
      </c>
      <c r="G26" s="1">
        <v>134.25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 t="s">
        <v>32</v>
      </c>
      <c r="B27" s="1">
        <v>0.5</v>
      </c>
      <c r="C27" s="1">
        <v>0</v>
      </c>
      <c r="D27" s="1">
        <v>0</v>
      </c>
      <c r="E27" s="1">
        <v>0</v>
      </c>
      <c r="F27" s="1">
        <v>0</v>
      </c>
      <c r="G27" s="1">
        <v>0.5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 t="s">
        <v>33</v>
      </c>
      <c r="B28" s="1">
        <v>32</v>
      </c>
      <c r="C28" s="1">
        <v>200</v>
      </c>
      <c r="D28" s="1">
        <v>0</v>
      </c>
      <c r="E28" s="1">
        <v>-71.25</v>
      </c>
      <c r="F28" s="1">
        <v>0</v>
      </c>
      <c r="G28" s="1">
        <v>160.75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 t="s">
        <v>34</v>
      </c>
      <c r="B29" s="1">
        <v>5</v>
      </c>
      <c r="C29" s="1">
        <v>0</v>
      </c>
      <c r="D29" s="1">
        <v>0</v>
      </c>
      <c r="E29" s="1">
        <v>0</v>
      </c>
      <c r="F29" s="1">
        <v>0</v>
      </c>
      <c r="G29" s="1">
        <v>5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 t="s">
        <v>35</v>
      </c>
      <c r="B30" s="1">
        <v>11</v>
      </c>
      <c r="C30" s="1">
        <v>0</v>
      </c>
      <c r="D30" s="1">
        <v>0</v>
      </c>
      <c r="E30" s="1">
        <v>-36</v>
      </c>
      <c r="F30" s="1">
        <v>0</v>
      </c>
      <c r="G30" s="1">
        <v>-25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 t="s">
        <v>36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1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 t="s">
        <v>37</v>
      </c>
      <c r="B32" s="1">
        <v>41</v>
      </c>
      <c r="C32" s="1">
        <v>0</v>
      </c>
      <c r="D32" s="1">
        <v>0</v>
      </c>
      <c r="E32" s="1">
        <v>0</v>
      </c>
      <c r="F32" s="1">
        <v>0</v>
      </c>
      <c r="G32" s="1">
        <v>41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 t="s">
        <v>38</v>
      </c>
      <c r="B33" s="1">
        <v>167</v>
      </c>
      <c r="C33" s="1">
        <v>0</v>
      </c>
      <c r="D33" s="1">
        <v>0</v>
      </c>
      <c r="E33" s="1">
        <v>-15</v>
      </c>
      <c r="F33" s="1">
        <v>0</v>
      </c>
      <c r="G33" s="1">
        <v>152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 t="s">
        <v>39</v>
      </c>
      <c r="B34" s="1">
        <v>87</v>
      </c>
      <c r="C34" s="1">
        <v>0</v>
      </c>
      <c r="D34" s="1">
        <v>0</v>
      </c>
      <c r="E34" s="1">
        <v>-39</v>
      </c>
      <c r="F34" s="1">
        <v>0</v>
      </c>
      <c r="G34" s="1">
        <v>48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 t="s">
        <v>40</v>
      </c>
      <c r="B35" s="1">
        <v>389</v>
      </c>
      <c r="C35" s="1">
        <v>500</v>
      </c>
      <c r="D35" s="1">
        <v>0</v>
      </c>
      <c r="E35" s="1">
        <v>-219</v>
      </c>
      <c r="F35" s="1">
        <v>0</v>
      </c>
      <c r="G35" s="1">
        <v>670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 t="s">
        <v>41</v>
      </c>
      <c r="B36" s="1">
        <v>446</v>
      </c>
      <c r="C36" s="1">
        <v>500</v>
      </c>
      <c r="D36" s="1">
        <v>0</v>
      </c>
      <c r="E36" s="1">
        <v>-224</v>
      </c>
      <c r="F36" s="1">
        <v>0</v>
      </c>
      <c r="G36" s="1">
        <v>722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 t="s">
        <v>42</v>
      </c>
      <c r="B37" s="1">
        <v>-6</v>
      </c>
      <c r="C37" s="1">
        <v>0</v>
      </c>
      <c r="D37" s="1">
        <v>0</v>
      </c>
      <c r="E37" s="1">
        <v>0</v>
      </c>
      <c r="F37" s="1">
        <v>0</v>
      </c>
      <c r="G37" s="1">
        <v>-6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 t="s">
        <v>43</v>
      </c>
      <c r="B38" s="1">
        <v>-304</v>
      </c>
      <c r="C38" s="1">
        <v>0</v>
      </c>
      <c r="D38" s="1">
        <v>0</v>
      </c>
      <c r="E38" s="1">
        <v>0</v>
      </c>
      <c r="F38" s="1">
        <v>0</v>
      </c>
      <c r="G38" s="1">
        <v>-304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 t="s">
        <v>44</v>
      </c>
      <c r="B39" s="1">
        <v>222</v>
      </c>
      <c r="C39" s="1">
        <v>0</v>
      </c>
      <c r="D39" s="1">
        <v>0</v>
      </c>
      <c r="E39" s="1">
        <v>-5.5</v>
      </c>
      <c r="F39" s="1">
        <v>0</v>
      </c>
      <c r="G39" s="1">
        <v>216.5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 t="s">
        <v>45</v>
      </c>
      <c r="B40" s="1">
        <v>222</v>
      </c>
      <c r="C40" s="1">
        <v>0</v>
      </c>
      <c r="D40" s="1">
        <v>0</v>
      </c>
      <c r="E40" s="1">
        <v>-14</v>
      </c>
      <c r="F40" s="1">
        <v>0</v>
      </c>
      <c r="G40" s="1">
        <v>208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 t="s">
        <v>46</v>
      </c>
      <c r="B41" s="1">
        <v>38</v>
      </c>
      <c r="C41" s="1">
        <v>0</v>
      </c>
      <c r="D41" s="1">
        <v>0</v>
      </c>
      <c r="E41" s="1">
        <v>0</v>
      </c>
      <c r="F41" s="1">
        <v>0</v>
      </c>
      <c r="G41" s="1">
        <v>38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 t="s">
        <v>47</v>
      </c>
      <c r="B42" s="1">
        <v>4</v>
      </c>
      <c r="C42" s="1">
        <v>0</v>
      </c>
      <c r="D42" s="1">
        <v>0</v>
      </c>
      <c r="E42" s="1">
        <v>0</v>
      </c>
      <c r="F42" s="1">
        <v>0</v>
      </c>
      <c r="G42" s="1">
        <v>4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 t="s">
        <v>48</v>
      </c>
      <c r="B43" s="1">
        <v>1226</v>
      </c>
      <c r="C43" s="1">
        <v>1402</v>
      </c>
      <c r="D43" s="1">
        <v>0</v>
      </c>
      <c r="E43" s="1">
        <v>-963</v>
      </c>
      <c r="F43" s="1">
        <v>0</v>
      </c>
      <c r="G43" s="1">
        <v>1665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 t="s">
        <v>49</v>
      </c>
      <c r="B44" s="1">
        <v>473</v>
      </c>
      <c r="C44" s="1">
        <v>0</v>
      </c>
      <c r="D44" s="1">
        <v>0</v>
      </c>
      <c r="E44" s="1">
        <v>-111</v>
      </c>
      <c r="F44" s="1">
        <v>0</v>
      </c>
      <c r="G44" s="1">
        <v>362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 t="s">
        <v>50</v>
      </c>
      <c r="B45" s="1">
        <v>134</v>
      </c>
      <c r="C45" s="1">
        <v>398</v>
      </c>
      <c r="D45" s="1">
        <v>0</v>
      </c>
      <c r="E45" s="1">
        <v>-195</v>
      </c>
      <c r="F45" s="1">
        <v>0</v>
      </c>
      <c r="G45" s="1">
        <v>337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 t="s">
        <v>51</v>
      </c>
      <c r="B46" s="1">
        <v>154</v>
      </c>
      <c r="C46" s="1">
        <v>300</v>
      </c>
      <c r="D46" s="1">
        <v>0</v>
      </c>
      <c r="E46" s="1">
        <v>-127</v>
      </c>
      <c r="F46" s="1">
        <v>0</v>
      </c>
      <c r="G46" s="1">
        <v>327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 t="s">
        <v>52</v>
      </c>
      <c r="B47" s="1">
        <v>7</v>
      </c>
      <c r="C47" s="1">
        <v>0</v>
      </c>
      <c r="D47" s="1">
        <v>0</v>
      </c>
      <c r="E47" s="1">
        <v>0</v>
      </c>
      <c r="F47" s="1">
        <v>0</v>
      </c>
      <c r="G47" s="1">
        <v>7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 t="s">
        <v>53</v>
      </c>
      <c r="B48" s="1">
        <v>22</v>
      </c>
      <c r="C48" s="1">
        <v>0</v>
      </c>
      <c r="D48" s="1">
        <v>0</v>
      </c>
      <c r="E48" s="1">
        <v>0</v>
      </c>
      <c r="F48" s="1">
        <v>0</v>
      </c>
      <c r="G48" s="1">
        <v>22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 t="s">
        <v>54</v>
      </c>
      <c r="B49" s="1">
        <v>124</v>
      </c>
      <c r="C49" s="1">
        <v>100</v>
      </c>
      <c r="D49" s="1">
        <v>0</v>
      </c>
      <c r="E49" s="1">
        <v>-12</v>
      </c>
      <c r="F49" s="1">
        <v>0</v>
      </c>
      <c r="G49" s="1">
        <v>212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 t="s">
        <v>55</v>
      </c>
      <c r="B50" s="1">
        <v>0.25</v>
      </c>
      <c r="C50" s="1">
        <v>0</v>
      </c>
      <c r="D50" s="1">
        <v>0</v>
      </c>
      <c r="E50" s="1">
        <v>0</v>
      </c>
      <c r="F50" s="1">
        <v>0</v>
      </c>
      <c r="G50" s="1">
        <v>0.25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 t="s">
        <v>56</v>
      </c>
      <c r="B51" s="1">
        <v>89.375</v>
      </c>
      <c r="C51" s="1">
        <v>0</v>
      </c>
      <c r="D51" s="1">
        <v>0</v>
      </c>
      <c r="E51" s="1">
        <v>-19.25</v>
      </c>
      <c r="F51" s="1">
        <v>0</v>
      </c>
      <c r="G51" s="1">
        <v>70.125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 t="s">
        <v>57</v>
      </c>
      <c r="B52" s="1">
        <v>199</v>
      </c>
      <c r="C52" s="1">
        <v>0</v>
      </c>
      <c r="D52" s="1">
        <v>0</v>
      </c>
      <c r="E52" s="1">
        <v>-56</v>
      </c>
      <c r="F52" s="1">
        <v>0</v>
      </c>
      <c r="G52" s="1">
        <v>143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 t="s">
        <v>58</v>
      </c>
      <c r="B53" s="1">
        <v>236</v>
      </c>
      <c r="C53" s="1">
        <v>0</v>
      </c>
      <c r="D53" s="1">
        <v>0</v>
      </c>
      <c r="E53" s="1">
        <v>-32</v>
      </c>
      <c r="F53" s="1">
        <v>0</v>
      </c>
      <c r="G53" s="1">
        <v>204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 t="s">
        <v>59</v>
      </c>
      <c r="B54" s="1">
        <v>25</v>
      </c>
      <c r="C54" s="1">
        <v>0</v>
      </c>
      <c r="D54" s="1">
        <v>0</v>
      </c>
      <c r="E54" s="1">
        <v>-10</v>
      </c>
      <c r="F54" s="1">
        <v>0</v>
      </c>
      <c r="G54" s="1">
        <v>15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 t="s">
        <v>60</v>
      </c>
      <c r="B55" s="1">
        <v>17</v>
      </c>
      <c r="C55" s="1">
        <v>0</v>
      </c>
      <c r="D55" s="1">
        <v>0</v>
      </c>
      <c r="E55" s="1">
        <v>-2</v>
      </c>
      <c r="F55" s="1">
        <v>0</v>
      </c>
      <c r="G55" s="1">
        <v>15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 t="s">
        <v>61</v>
      </c>
      <c r="B56" s="1">
        <v>1</v>
      </c>
      <c r="C56" s="1">
        <v>0</v>
      </c>
      <c r="D56" s="1">
        <v>0</v>
      </c>
      <c r="E56" s="1">
        <v>0</v>
      </c>
      <c r="F56" s="1">
        <v>0</v>
      </c>
      <c r="G56" s="1">
        <v>1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 t="s">
        <v>62</v>
      </c>
      <c r="B57" s="1">
        <v>73</v>
      </c>
      <c r="C57" s="1">
        <v>0</v>
      </c>
      <c r="D57" s="1">
        <v>0</v>
      </c>
      <c r="E57" s="1">
        <v>-19</v>
      </c>
      <c r="F57" s="1">
        <v>0</v>
      </c>
      <c r="G57" s="1">
        <v>54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 t="s">
        <v>63</v>
      </c>
      <c r="B58" s="1">
        <v>5</v>
      </c>
      <c r="C58" s="1">
        <v>0</v>
      </c>
      <c r="D58" s="1">
        <v>0</v>
      </c>
      <c r="E58" s="1">
        <v>0</v>
      </c>
      <c r="F58" s="1">
        <v>0</v>
      </c>
      <c r="G58" s="1">
        <v>5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 t="s">
        <v>64</v>
      </c>
      <c r="B59" s="1">
        <v>1</v>
      </c>
      <c r="C59" s="1">
        <v>0</v>
      </c>
      <c r="D59" s="1">
        <v>0</v>
      </c>
      <c r="E59" s="1">
        <v>0</v>
      </c>
      <c r="F59" s="1">
        <v>0</v>
      </c>
      <c r="G59" s="1">
        <v>1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 t="s">
        <v>65</v>
      </c>
      <c r="B60" s="1">
        <v>1</v>
      </c>
      <c r="C60" s="1">
        <v>0</v>
      </c>
      <c r="D60" s="1">
        <v>0</v>
      </c>
      <c r="E60" s="1">
        <v>0</v>
      </c>
      <c r="F60" s="1">
        <v>0</v>
      </c>
      <c r="G60" s="1">
        <v>1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 t="s">
        <v>66</v>
      </c>
      <c r="B61" s="1">
        <v>1</v>
      </c>
      <c r="C61" s="1">
        <v>0</v>
      </c>
      <c r="D61" s="1">
        <v>0</v>
      </c>
      <c r="E61" s="1">
        <v>0</v>
      </c>
      <c r="F61" s="1">
        <v>0</v>
      </c>
      <c r="G61" s="1">
        <v>1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 t="s">
        <v>67</v>
      </c>
      <c r="B62" s="1">
        <v>2</v>
      </c>
      <c r="C62" s="1">
        <v>0</v>
      </c>
      <c r="D62" s="1">
        <v>0</v>
      </c>
      <c r="E62" s="1">
        <v>0</v>
      </c>
      <c r="F62" s="1">
        <v>0</v>
      </c>
      <c r="G62" s="1">
        <v>2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 t="s">
        <v>68</v>
      </c>
      <c r="B63" s="1">
        <v>1</v>
      </c>
      <c r="C63" s="1">
        <v>0</v>
      </c>
      <c r="D63" s="1">
        <v>0</v>
      </c>
      <c r="E63" s="1">
        <v>0</v>
      </c>
      <c r="F63" s="1">
        <v>0</v>
      </c>
      <c r="G63" s="1">
        <v>1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 t="s">
        <v>69</v>
      </c>
      <c r="B64" s="1">
        <v>229</v>
      </c>
      <c r="C64" s="1">
        <v>0</v>
      </c>
      <c r="D64" s="1">
        <v>0</v>
      </c>
      <c r="E64" s="1">
        <v>-1</v>
      </c>
      <c r="F64" s="1">
        <v>0</v>
      </c>
      <c r="G64" s="1">
        <v>228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 t="s">
        <v>70</v>
      </c>
      <c r="B65" s="1">
        <v>544</v>
      </c>
      <c r="C65" s="1">
        <v>300</v>
      </c>
      <c r="D65" s="1">
        <v>0</v>
      </c>
      <c r="E65" s="1">
        <v>-70</v>
      </c>
      <c r="F65" s="1">
        <v>0</v>
      </c>
      <c r="G65" s="1">
        <v>774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 t="s">
        <v>71</v>
      </c>
      <c r="B66" s="1">
        <v>458</v>
      </c>
      <c r="C66" s="1">
        <v>0</v>
      </c>
      <c r="D66" s="1">
        <v>0</v>
      </c>
      <c r="E66" s="1">
        <v>-40</v>
      </c>
      <c r="F66" s="1">
        <v>0</v>
      </c>
      <c r="G66" s="1">
        <v>418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 t="s">
        <v>72</v>
      </c>
      <c r="B67" s="1">
        <v>0</v>
      </c>
      <c r="C67" s="1">
        <v>20</v>
      </c>
      <c r="D67" s="1">
        <v>0</v>
      </c>
      <c r="E67" s="1">
        <v>-1</v>
      </c>
      <c r="F67" s="1">
        <v>0</v>
      </c>
      <c r="G67" s="1">
        <v>19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 t="s">
        <v>73</v>
      </c>
      <c r="B68" s="1">
        <v>1</v>
      </c>
      <c r="C68" s="1">
        <v>0</v>
      </c>
      <c r="D68" s="1">
        <v>0</v>
      </c>
      <c r="E68" s="1">
        <v>0</v>
      </c>
      <c r="F68" s="1">
        <v>0</v>
      </c>
      <c r="G68" s="1">
        <v>1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 t="s">
        <v>74</v>
      </c>
      <c r="B69" s="1">
        <v>3</v>
      </c>
      <c r="C69" s="1">
        <v>0</v>
      </c>
      <c r="D69" s="1">
        <v>0</v>
      </c>
      <c r="E69" s="1">
        <v>-1</v>
      </c>
      <c r="F69" s="1">
        <v>0</v>
      </c>
      <c r="G69" s="1">
        <v>2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 t="s">
        <v>76</v>
      </c>
      <c r="B70" s="1">
        <v>34</v>
      </c>
      <c r="C70" s="1">
        <v>0</v>
      </c>
      <c r="D70" s="1">
        <v>0</v>
      </c>
      <c r="E70" s="1">
        <v>0</v>
      </c>
      <c r="F70" s="1">
        <v>0</v>
      </c>
      <c r="G70" s="1">
        <v>34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 t="s">
        <v>77</v>
      </c>
      <c r="B71" s="1">
        <v>61.25</v>
      </c>
      <c r="C71" s="1">
        <v>0</v>
      </c>
      <c r="D71" s="1">
        <v>0</v>
      </c>
      <c r="E71" s="1">
        <v>-15.5</v>
      </c>
      <c r="F71" s="1">
        <v>0</v>
      </c>
      <c r="G71" s="1">
        <v>45.75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 t="s">
        <v>78</v>
      </c>
      <c r="B72" s="1">
        <v>24</v>
      </c>
      <c r="C72" s="1">
        <v>0</v>
      </c>
      <c r="D72" s="1">
        <v>0</v>
      </c>
      <c r="E72" s="1">
        <v>-15</v>
      </c>
      <c r="F72" s="1">
        <v>0</v>
      </c>
      <c r="G72" s="1">
        <v>9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 t="s">
        <v>79</v>
      </c>
      <c r="B73" s="1">
        <v>-7</v>
      </c>
      <c r="C73" s="1">
        <v>0</v>
      </c>
      <c r="D73" s="1">
        <v>0</v>
      </c>
      <c r="E73" s="1">
        <v>0</v>
      </c>
      <c r="F73" s="1">
        <v>0</v>
      </c>
      <c r="G73" s="1">
        <v>-7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 t="s">
        <v>81</v>
      </c>
      <c r="B74" s="1">
        <v>40</v>
      </c>
      <c r="C74" s="1">
        <v>0</v>
      </c>
      <c r="D74" s="1">
        <v>0</v>
      </c>
      <c r="E74" s="1">
        <v>-9</v>
      </c>
      <c r="F74" s="1">
        <v>0</v>
      </c>
      <c r="G74" s="1">
        <v>31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 t="s">
        <v>82</v>
      </c>
      <c r="B75" s="1">
        <v>125.75</v>
      </c>
      <c r="C75" s="1">
        <v>0</v>
      </c>
      <c r="D75" s="1">
        <v>0</v>
      </c>
      <c r="E75" s="1">
        <v>-6.5</v>
      </c>
      <c r="F75" s="1">
        <v>0</v>
      </c>
      <c r="G75" s="1">
        <v>119.25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 t="s">
        <v>83</v>
      </c>
      <c r="B76" s="1">
        <v>5</v>
      </c>
      <c r="C76" s="1">
        <v>0</v>
      </c>
      <c r="D76" s="1">
        <v>0</v>
      </c>
      <c r="E76" s="1">
        <v>0</v>
      </c>
      <c r="F76" s="1">
        <v>0</v>
      </c>
      <c r="G76" s="1">
        <v>5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 t="s">
        <v>84</v>
      </c>
      <c r="B77" s="1">
        <v>9.75</v>
      </c>
      <c r="C77" s="1">
        <v>0</v>
      </c>
      <c r="D77" s="1">
        <v>0</v>
      </c>
      <c r="E77" s="1">
        <v>0</v>
      </c>
      <c r="F77" s="1">
        <v>0</v>
      </c>
      <c r="G77" s="1">
        <v>9.75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 t="s">
        <v>85</v>
      </c>
      <c r="B78" s="1">
        <v>297.25</v>
      </c>
      <c r="C78" s="1">
        <v>0</v>
      </c>
      <c r="D78" s="1">
        <v>0</v>
      </c>
      <c r="E78" s="1">
        <v>-50.25</v>
      </c>
      <c r="F78" s="1">
        <v>0</v>
      </c>
      <c r="G78" s="1">
        <v>247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 t="s">
        <v>86</v>
      </c>
      <c r="B79" s="1">
        <v>6</v>
      </c>
      <c r="C79" s="1">
        <v>0</v>
      </c>
      <c r="D79" s="1">
        <v>0</v>
      </c>
      <c r="E79" s="1">
        <v>-2</v>
      </c>
      <c r="F79" s="1">
        <v>0</v>
      </c>
      <c r="G79" s="1">
        <v>4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 t="s">
        <v>87</v>
      </c>
      <c r="B80" s="1">
        <v>24</v>
      </c>
      <c r="C80" s="1">
        <v>0</v>
      </c>
      <c r="D80" s="1">
        <v>0</v>
      </c>
      <c r="E80" s="1">
        <v>0</v>
      </c>
      <c r="F80" s="1">
        <v>0</v>
      </c>
      <c r="G80" s="1">
        <v>24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 t="s">
        <v>88</v>
      </c>
      <c r="B81" s="1">
        <v>19</v>
      </c>
      <c r="C81" s="1">
        <v>0</v>
      </c>
      <c r="D81" s="1">
        <v>0</v>
      </c>
      <c r="E81" s="1">
        <v>-5</v>
      </c>
      <c r="F81" s="1">
        <v>0</v>
      </c>
      <c r="G81" s="1">
        <v>14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 t="s">
        <v>89</v>
      </c>
      <c r="B82" s="1">
        <v>1</v>
      </c>
      <c r="C82" s="1">
        <v>0</v>
      </c>
      <c r="D82" s="1">
        <v>0</v>
      </c>
      <c r="E82" s="1">
        <v>0</v>
      </c>
      <c r="F82" s="1">
        <v>0</v>
      </c>
      <c r="G82" s="1">
        <v>1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 t="s">
        <v>90</v>
      </c>
      <c r="B83" s="1">
        <v>2</v>
      </c>
      <c r="C83" s="1">
        <v>0</v>
      </c>
      <c r="D83" s="1">
        <v>0</v>
      </c>
      <c r="E83" s="1">
        <v>0</v>
      </c>
      <c r="F83" s="1">
        <v>0</v>
      </c>
      <c r="G83" s="1">
        <v>2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 t="s">
        <v>91</v>
      </c>
      <c r="B84" s="1">
        <v>14</v>
      </c>
      <c r="C84" s="1">
        <v>15</v>
      </c>
      <c r="D84" s="1">
        <v>0</v>
      </c>
      <c r="E84" s="1">
        <v>-15</v>
      </c>
      <c r="F84" s="1">
        <v>0</v>
      </c>
      <c r="G84" s="1">
        <v>14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 t="s">
        <v>92</v>
      </c>
      <c r="B85" s="1">
        <v>1</v>
      </c>
      <c r="C85" s="1">
        <v>0</v>
      </c>
      <c r="D85" s="1">
        <v>0</v>
      </c>
      <c r="E85" s="1">
        <v>0</v>
      </c>
      <c r="F85" s="1">
        <v>0</v>
      </c>
      <c r="G85" s="1">
        <v>1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 t="s">
        <v>93</v>
      </c>
      <c r="B86" s="1">
        <v>16</v>
      </c>
      <c r="C86" s="1">
        <v>0</v>
      </c>
      <c r="D86" s="1">
        <v>0</v>
      </c>
      <c r="E86" s="1">
        <v>0</v>
      </c>
      <c r="F86" s="1">
        <v>0</v>
      </c>
      <c r="G86" s="1">
        <v>16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 t="s">
        <v>94</v>
      </c>
      <c r="B87" s="1">
        <v>1</v>
      </c>
      <c r="C87" s="1">
        <v>0</v>
      </c>
      <c r="D87" s="1">
        <v>0</v>
      </c>
      <c r="E87" s="1">
        <v>0</v>
      </c>
      <c r="F87" s="1">
        <v>0</v>
      </c>
      <c r="G87" s="1">
        <v>1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 t="s">
        <v>95</v>
      </c>
      <c r="B88" s="1">
        <v>2</v>
      </c>
      <c r="C88" s="1">
        <v>0</v>
      </c>
      <c r="D88" s="1">
        <v>0</v>
      </c>
      <c r="E88" s="1">
        <v>0</v>
      </c>
      <c r="F88" s="1">
        <v>0</v>
      </c>
      <c r="G88" s="1">
        <v>2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 t="s">
        <v>96</v>
      </c>
      <c r="B89" s="1">
        <v>2</v>
      </c>
      <c r="C89" s="1">
        <v>0</v>
      </c>
      <c r="D89" s="1">
        <v>0</v>
      </c>
      <c r="E89" s="1">
        <v>0</v>
      </c>
      <c r="F89" s="1">
        <v>0</v>
      </c>
      <c r="G89" s="1">
        <v>2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 t="s">
        <v>97</v>
      </c>
      <c r="B90" s="1">
        <v>34</v>
      </c>
      <c r="C90" s="1">
        <v>0</v>
      </c>
      <c r="D90" s="1">
        <v>0</v>
      </c>
      <c r="E90" s="1">
        <v>0</v>
      </c>
      <c r="F90" s="1">
        <v>0</v>
      </c>
      <c r="G90" s="1">
        <v>34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 t="s">
        <v>98</v>
      </c>
      <c r="B91" s="1">
        <v>1</v>
      </c>
      <c r="C91" s="1">
        <v>0</v>
      </c>
      <c r="D91" s="1">
        <v>0</v>
      </c>
      <c r="E91" s="1">
        <v>0</v>
      </c>
      <c r="F91" s="1">
        <v>0</v>
      </c>
      <c r="G91" s="1">
        <v>1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 t="s">
        <v>99</v>
      </c>
      <c r="B92" s="1">
        <v>3</v>
      </c>
      <c r="C92" s="1">
        <v>0</v>
      </c>
      <c r="D92" s="1">
        <v>0</v>
      </c>
      <c r="E92" s="1">
        <v>0</v>
      </c>
      <c r="F92" s="1">
        <v>0</v>
      </c>
      <c r="G92" s="1">
        <v>3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 t="s">
        <v>100</v>
      </c>
      <c r="B93" s="1">
        <v>6</v>
      </c>
      <c r="C93" s="1">
        <v>0</v>
      </c>
      <c r="D93" s="1">
        <v>0</v>
      </c>
      <c r="E93" s="1">
        <v>0</v>
      </c>
      <c r="F93" s="1">
        <v>0</v>
      </c>
      <c r="G93" s="1">
        <v>6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 t="s">
        <v>101</v>
      </c>
      <c r="B94" s="1">
        <v>30</v>
      </c>
      <c r="C94" s="1">
        <v>0</v>
      </c>
      <c r="D94" s="1">
        <v>0</v>
      </c>
      <c r="E94" s="1">
        <v>-1</v>
      </c>
      <c r="F94" s="1">
        <v>0</v>
      </c>
      <c r="G94" s="1">
        <v>29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 t="s">
        <v>102</v>
      </c>
      <c r="B95" s="1">
        <v>3</v>
      </c>
      <c r="C95" s="1">
        <v>0</v>
      </c>
      <c r="D95" s="1">
        <v>0</v>
      </c>
      <c r="E95" s="1">
        <v>0</v>
      </c>
      <c r="F95" s="1">
        <v>0</v>
      </c>
      <c r="G95" s="1">
        <v>3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 t="s">
        <v>103</v>
      </c>
      <c r="B96" s="1">
        <v>3</v>
      </c>
      <c r="C96" s="1">
        <v>0</v>
      </c>
      <c r="D96" s="1">
        <v>0</v>
      </c>
      <c r="E96" s="1">
        <v>0</v>
      </c>
      <c r="F96" s="1">
        <v>0</v>
      </c>
      <c r="G96" s="1">
        <v>3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 t="s">
        <v>104</v>
      </c>
      <c r="B97" s="1">
        <v>240</v>
      </c>
      <c r="C97" s="1">
        <v>0</v>
      </c>
      <c r="D97" s="1">
        <v>0</v>
      </c>
      <c r="E97" s="1">
        <v>0</v>
      </c>
      <c r="F97" s="1">
        <v>0</v>
      </c>
      <c r="G97" s="1">
        <v>240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 t="s">
        <v>105</v>
      </c>
      <c r="B98" s="1">
        <v>1</v>
      </c>
      <c r="C98" s="1">
        <v>0</v>
      </c>
      <c r="D98" s="1">
        <v>0</v>
      </c>
      <c r="E98" s="1">
        <v>0</v>
      </c>
      <c r="F98" s="1">
        <v>0</v>
      </c>
      <c r="G98" s="1">
        <v>1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 t="s">
        <v>106</v>
      </c>
      <c r="B99" s="1">
        <v>7</v>
      </c>
      <c r="C99" s="1">
        <v>0</v>
      </c>
      <c r="D99" s="1">
        <v>0</v>
      </c>
      <c r="E99" s="1">
        <v>0</v>
      </c>
      <c r="F99" s="1">
        <v>0</v>
      </c>
      <c r="G99" s="1">
        <v>7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 t="s">
        <v>107</v>
      </c>
      <c r="B100" s="1">
        <v>18</v>
      </c>
      <c r="C100" s="1">
        <v>0</v>
      </c>
      <c r="D100" s="1">
        <v>0</v>
      </c>
      <c r="E100" s="1">
        <v>0</v>
      </c>
      <c r="F100" s="1">
        <v>0</v>
      </c>
      <c r="G100" s="1">
        <v>18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 t="s">
        <v>108</v>
      </c>
      <c r="B101" s="1">
        <v>1</v>
      </c>
      <c r="C101" s="1">
        <v>0</v>
      </c>
      <c r="D101" s="1">
        <v>0</v>
      </c>
      <c r="E101" s="1">
        <v>0</v>
      </c>
      <c r="F101" s="1">
        <v>0</v>
      </c>
      <c r="G101" s="1">
        <v>1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 t="s">
        <v>109</v>
      </c>
      <c r="B102" s="1">
        <v>4</v>
      </c>
      <c r="C102" s="1">
        <v>0</v>
      </c>
      <c r="D102" s="1">
        <v>0</v>
      </c>
      <c r="E102" s="1">
        <v>0</v>
      </c>
      <c r="F102" s="1">
        <v>0</v>
      </c>
      <c r="G102" s="1">
        <v>4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 t="s">
        <v>110</v>
      </c>
      <c r="B103" s="1">
        <v>6</v>
      </c>
      <c r="C103" s="1">
        <v>0</v>
      </c>
      <c r="D103" s="1">
        <v>0</v>
      </c>
      <c r="E103" s="1">
        <v>0</v>
      </c>
      <c r="F103" s="1">
        <v>0</v>
      </c>
      <c r="G103" s="1">
        <v>6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 t="s">
        <v>111</v>
      </c>
      <c r="B104" s="1">
        <v>37</v>
      </c>
      <c r="C104" s="1">
        <v>0</v>
      </c>
      <c r="D104" s="1">
        <v>0</v>
      </c>
      <c r="E104" s="1">
        <v>0</v>
      </c>
      <c r="F104" s="1">
        <v>0</v>
      </c>
      <c r="G104" s="1">
        <v>37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 t="s">
        <v>112</v>
      </c>
      <c r="B105" s="1">
        <v>6</v>
      </c>
      <c r="C105" s="1">
        <v>0</v>
      </c>
      <c r="D105" s="1">
        <v>0</v>
      </c>
      <c r="E105" s="1">
        <v>0</v>
      </c>
      <c r="F105" s="1">
        <v>0</v>
      </c>
      <c r="G105" s="1">
        <v>6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 t="s">
        <v>113</v>
      </c>
      <c r="B106" s="1">
        <v>15</v>
      </c>
      <c r="C106" s="1">
        <v>0</v>
      </c>
      <c r="D106" s="1">
        <v>0</v>
      </c>
      <c r="E106" s="1">
        <v>0</v>
      </c>
      <c r="F106" s="1">
        <v>0</v>
      </c>
      <c r="G106" s="1">
        <v>15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 t="s">
        <v>115</v>
      </c>
      <c r="B107" s="1">
        <v>76</v>
      </c>
      <c r="C107" s="1">
        <v>0</v>
      </c>
      <c r="D107" s="1">
        <v>0</v>
      </c>
      <c r="E107" s="1">
        <v>-1</v>
      </c>
      <c r="F107" s="1">
        <v>0</v>
      </c>
      <c r="G107" s="1">
        <v>75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 t="s">
        <v>116</v>
      </c>
      <c r="B108" s="1">
        <v>1</v>
      </c>
      <c r="C108" s="1">
        <v>0</v>
      </c>
      <c r="D108" s="1">
        <v>0</v>
      </c>
      <c r="E108" s="1">
        <v>0</v>
      </c>
      <c r="F108" s="1">
        <v>0</v>
      </c>
      <c r="G108" s="1">
        <v>1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 t="s">
        <v>117</v>
      </c>
      <c r="B109" s="1">
        <v>10</v>
      </c>
      <c r="C109" s="1">
        <v>0</v>
      </c>
      <c r="D109" s="1">
        <v>0</v>
      </c>
      <c r="E109" s="1">
        <v>0</v>
      </c>
      <c r="F109" s="1">
        <v>0</v>
      </c>
      <c r="G109" s="1">
        <v>10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 t="s">
        <v>118</v>
      </c>
      <c r="B110" s="1">
        <v>1</v>
      </c>
      <c r="C110" s="1">
        <v>0</v>
      </c>
      <c r="D110" s="1">
        <v>0</v>
      </c>
      <c r="E110" s="1">
        <v>0</v>
      </c>
      <c r="F110" s="1">
        <v>0</v>
      </c>
      <c r="G110" s="1">
        <v>1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 t="s">
        <v>119</v>
      </c>
      <c r="B111" s="1">
        <v>7</v>
      </c>
      <c r="C111" s="1">
        <v>0</v>
      </c>
      <c r="D111" s="1">
        <v>0</v>
      </c>
      <c r="E111" s="1">
        <v>0</v>
      </c>
      <c r="F111" s="1">
        <v>0</v>
      </c>
      <c r="G111" s="1">
        <v>7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 t="s">
        <v>120</v>
      </c>
      <c r="B112" s="1">
        <v>1</v>
      </c>
      <c r="C112" s="1">
        <v>0</v>
      </c>
      <c r="D112" s="1">
        <v>0</v>
      </c>
      <c r="E112" s="1">
        <v>0</v>
      </c>
      <c r="F112" s="1">
        <v>0</v>
      </c>
      <c r="G112" s="1">
        <v>1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 t="s">
        <v>121</v>
      </c>
      <c r="B113" s="1">
        <v>19</v>
      </c>
      <c r="C113" s="1">
        <v>0</v>
      </c>
      <c r="D113" s="1">
        <v>0</v>
      </c>
      <c r="E113" s="1">
        <v>0</v>
      </c>
      <c r="F113" s="1">
        <v>0</v>
      </c>
      <c r="G113" s="1">
        <v>19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 t="s">
        <v>122</v>
      </c>
      <c r="B114" s="1">
        <v>21</v>
      </c>
      <c r="C114" s="1">
        <v>0</v>
      </c>
      <c r="D114" s="1">
        <v>0</v>
      </c>
      <c r="E114" s="1">
        <v>0</v>
      </c>
      <c r="F114" s="1">
        <v>0</v>
      </c>
      <c r="G114" s="1">
        <v>21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 t="s">
        <v>123</v>
      </c>
      <c r="B115" s="1">
        <v>95</v>
      </c>
      <c r="C115" s="1">
        <v>0</v>
      </c>
      <c r="D115" s="1">
        <v>0</v>
      </c>
      <c r="E115" s="1">
        <v>-40</v>
      </c>
      <c r="F115" s="1">
        <v>0</v>
      </c>
      <c r="G115" s="1">
        <v>55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 t="s">
        <v>124</v>
      </c>
      <c r="B116" s="1">
        <v>141</v>
      </c>
      <c r="C116" s="1">
        <v>0</v>
      </c>
      <c r="D116" s="1">
        <v>0</v>
      </c>
      <c r="E116" s="1">
        <v>-7</v>
      </c>
      <c r="F116" s="1">
        <v>0</v>
      </c>
      <c r="G116" s="1">
        <v>134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 t="s">
        <v>125</v>
      </c>
      <c r="B117" s="1">
        <v>836</v>
      </c>
      <c r="C117" s="1">
        <v>250</v>
      </c>
      <c r="D117" s="1">
        <v>0</v>
      </c>
      <c r="E117" s="1">
        <v>-120</v>
      </c>
      <c r="F117" s="1">
        <v>0</v>
      </c>
      <c r="G117" s="1">
        <v>966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 t="s">
        <v>546</v>
      </c>
      <c r="B118" s="1">
        <v>-1</v>
      </c>
      <c r="C118" s="1">
        <v>0</v>
      </c>
      <c r="D118" s="1">
        <v>0</v>
      </c>
      <c r="E118" s="1">
        <v>0</v>
      </c>
      <c r="F118" s="1">
        <v>0</v>
      </c>
      <c r="G118" s="1">
        <v>-1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 t="s">
        <v>547</v>
      </c>
      <c r="B119" s="1">
        <v>-1</v>
      </c>
      <c r="C119" s="1">
        <v>0</v>
      </c>
      <c r="D119" s="1">
        <v>0</v>
      </c>
      <c r="E119" s="1">
        <v>0</v>
      </c>
      <c r="F119" s="1">
        <v>0</v>
      </c>
      <c r="G119" s="1">
        <v>-1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 t="s">
        <v>126</v>
      </c>
      <c r="B120" s="1">
        <v>316</v>
      </c>
      <c r="C120" s="1">
        <v>0</v>
      </c>
      <c r="D120" s="1">
        <v>0</v>
      </c>
      <c r="E120" s="1">
        <v>-29</v>
      </c>
      <c r="F120" s="1">
        <v>0</v>
      </c>
      <c r="G120" s="1">
        <v>287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 t="s">
        <v>127</v>
      </c>
      <c r="B121" s="1">
        <v>-38</v>
      </c>
      <c r="C121" s="1">
        <v>0</v>
      </c>
      <c r="D121" s="1">
        <v>0</v>
      </c>
      <c r="E121" s="1">
        <v>-6</v>
      </c>
      <c r="F121" s="1">
        <v>0</v>
      </c>
      <c r="G121" s="1">
        <v>-44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 t="s">
        <v>128</v>
      </c>
      <c r="B122" s="1">
        <v>20</v>
      </c>
      <c r="C122" s="1">
        <v>0</v>
      </c>
      <c r="D122" s="1">
        <v>0</v>
      </c>
      <c r="E122" s="1">
        <v>-6</v>
      </c>
      <c r="F122" s="1">
        <v>0</v>
      </c>
      <c r="G122" s="1">
        <v>14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 t="s">
        <v>129</v>
      </c>
      <c r="B123" s="1">
        <v>385.5</v>
      </c>
      <c r="C123" s="1">
        <v>0</v>
      </c>
      <c r="D123" s="1">
        <v>0</v>
      </c>
      <c r="E123" s="1">
        <v>-10</v>
      </c>
      <c r="F123" s="1">
        <v>0</v>
      </c>
      <c r="G123" s="1">
        <v>375.5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 t="s">
        <v>130</v>
      </c>
      <c r="B124" s="1">
        <v>716</v>
      </c>
      <c r="C124" s="1">
        <v>0</v>
      </c>
      <c r="D124" s="1">
        <v>0</v>
      </c>
      <c r="E124" s="1">
        <v>-161</v>
      </c>
      <c r="F124" s="1">
        <v>0</v>
      </c>
      <c r="G124" s="1">
        <v>555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 t="s">
        <v>131</v>
      </c>
      <c r="B125" s="1">
        <v>32</v>
      </c>
      <c r="C125" s="1">
        <v>0</v>
      </c>
      <c r="D125" s="1">
        <v>0</v>
      </c>
      <c r="E125" s="1">
        <v>-18</v>
      </c>
      <c r="F125" s="1">
        <v>0</v>
      </c>
      <c r="G125" s="1">
        <v>14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 t="s">
        <v>132</v>
      </c>
      <c r="B126" s="1">
        <v>14</v>
      </c>
      <c r="C126" s="1">
        <v>0</v>
      </c>
      <c r="D126" s="1">
        <v>0</v>
      </c>
      <c r="E126" s="1">
        <v>-1</v>
      </c>
      <c r="F126" s="1">
        <v>0</v>
      </c>
      <c r="G126" s="1">
        <v>13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 t="s">
        <v>133</v>
      </c>
      <c r="B127" s="1">
        <v>28</v>
      </c>
      <c r="C127" s="1">
        <v>0</v>
      </c>
      <c r="D127" s="1">
        <v>0</v>
      </c>
      <c r="E127" s="1">
        <v>-9</v>
      </c>
      <c r="F127" s="1">
        <v>0</v>
      </c>
      <c r="G127" s="1">
        <v>19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 t="s">
        <v>134</v>
      </c>
      <c r="B128" s="1">
        <v>8</v>
      </c>
      <c r="C128" s="1">
        <v>0</v>
      </c>
      <c r="D128" s="1">
        <v>0</v>
      </c>
      <c r="E128" s="1">
        <v>0</v>
      </c>
      <c r="F128" s="1">
        <v>0</v>
      </c>
      <c r="G128" s="1">
        <v>8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 t="s">
        <v>135</v>
      </c>
      <c r="B129" s="1">
        <v>11</v>
      </c>
      <c r="C129" s="1">
        <v>0</v>
      </c>
      <c r="D129" s="1">
        <v>0</v>
      </c>
      <c r="E129" s="1">
        <v>0</v>
      </c>
      <c r="F129" s="1">
        <v>0</v>
      </c>
      <c r="G129" s="1">
        <v>11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 t="s">
        <v>136</v>
      </c>
      <c r="B130" s="1">
        <v>7</v>
      </c>
      <c r="C130" s="1">
        <v>0</v>
      </c>
      <c r="D130" s="1">
        <v>0</v>
      </c>
      <c r="E130" s="1">
        <v>-1</v>
      </c>
      <c r="F130" s="1">
        <v>0</v>
      </c>
      <c r="G130" s="1">
        <v>6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 t="s">
        <v>137</v>
      </c>
      <c r="B131" s="1">
        <v>440</v>
      </c>
      <c r="C131" s="1">
        <v>150</v>
      </c>
      <c r="D131" s="1">
        <v>0</v>
      </c>
      <c r="E131" s="1">
        <v>-90</v>
      </c>
      <c r="F131" s="1">
        <v>0</v>
      </c>
      <c r="G131" s="1">
        <v>500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 t="s">
        <v>138</v>
      </c>
      <c r="B132" s="1">
        <v>1</v>
      </c>
      <c r="C132" s="1">
        <v>0</v>
      </c>
      <c r="D132" s="1">
        <v>0</v>
      </c>
      <c r="E132" s="1">
        <v>0</v>
      </c>
      <c r="F132" s="1">
        <v>0</v>
      </c>
      <c r="G132" s="1">
        <v>1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 t="s">
        <v>139</v>
      </c>
      <c r="B133" s="1">
        <v>1</v>
      </c>
      <c r="C133" s="1">
        <v>0</v>
      </c>
      <c r="D133" s="1">
        <v>0</v>
      </c>
      <c r="E133" s="1">
        <v>0</v>
      </c>
      <c r="F133" s="1">
        <v>0</v>
      </c>
      <c r="G133" s="1">
        <v>1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 t="s">
        <v>140</v>
      </c>
      <c r="B134" s="1">
        <v>102</v>
      </c>
      <c r="C134" s="1">
        <v>200</v>
      </c>
      <c r="D134" s="1">
        <v>0</v>
      </c>
      <c r="E134" s="1">
        <v>-273</v>
      </c>
      <c r="F134" s="1">
        <v>0</v>
      </c>
      <c r="G134" s="1">
        <v>29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 t="s">
        <v>141</v>
      </c>
      <c r="B135" s="1">
        <v>2</v>
      </c>
      <c r="C135" s="1">
        <v>0</v>
      </c>
      <c r="D135" s="1">
        <v>0</v>
      </c>
      <c r="E135" s="1">
        <v>0</v>
      </c>
      <c r="F135" s="1">
        <v>0</v>
      </c>
      <c r="G135" s="1">
        <v>2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 t="s">
        <v>142</v>
      </c>
      <c r="B136" s="1">
        <v>1</v>
      </c>
      <c r="C136" s="1">
        <v>0</v>
      </c>
      <c r="D136" s="1">
        <v>0</v>
      </c>
      <c r="E136" s="1">
        <v>0</v>
      </c>
      <c r="F136" s="1">
        <v>0</v>
      </c>
      <c r="G136" s="1">
        <v>1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 t="s">
        <v>144</v>
      </c>
      <c r="B137" s="1">
        <v>1</v>
      </c>
      <c r="C137" s="1">
        <v>0</v>
      </c>
      <c r="D137" s="1">
        <v>0</v>
      </c>
      <c r="E137" s="1">
        <v>0</v>
      </c>
      <c r="F137" s="1">
        <v>0</v>
      </c>
      <c r="G137" s="1">
        <v>1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 t="s">
        <v>145</v>
      </c>
      <c r="B138" s="1">
        <v>-1</v>
      </c>
      <c r="C138" s="1">
        <v>0</v>
      </c>
      <c r="D138" s="1">
        <v>0</v>
      </c>
      <c r="E138" s="1">
        <v>0</v>
      </c>
      <c r="F138" s="1">
        <v>0</v>
      </c>
      <c r="G138" s="1">
        <v>-1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 t="s">
        <v>146</v>
      </c>
      <c r="B139" s="1">
        <v>3</v>
      </c>
      <c r="C139" s="1">
        <v>0</v>
      </c>
      <c r="D139" s="1">
        <v>0</v>
      </c>
      <c r="E139" s="1">
        <v>-3</v>
      </c>
      <c r="F139" s="1">
        <v>0</v>
      </c>
      <c r="G139" s="1">
        <v>0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 t="s">
        <v>147</v>
      </c>
      <c r="B140" s="1">
        <v>1</v>
      </c>
      <c r="C140" s="1">
        <v>0</v>
      </c>
      <c r="D140" s="1">
        <v>0</v>
      </c>
      <c r="E140" s="1">
        <v>0</v>
      </c>
      <c r="F140" s="1">
        <v>0</v>
      </c>
      <c r="G140" s="1">
        <v>1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 t="s">
        <v>148</v>
      </c>
      <c r="B141" s="1">
        <v>25</v>
      </c>
      <c r="C141" s="1">
        <v>0</v>
      </c>
      <c r="D141" s="1">
        <v>0</v>
      </c>
      <c r="E141" s="1">
        <v>0</v>
      </c>
      <c r="F141" s="1">
        <v>0</v>
      </c>
      <c r="G141" s="1">
        <v>25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 t="s">
        <v>149</v>
      </c>
      <c r="B142" s="1">
        <v>1</v>
      </c>
      <c r="C142" s="1">
        <v>0</v>
      </c>
      <c r="D142" s="1">
        <v>0</v>
      </c>
      <c r="E142" s="1">
        <v>0</v>
      </c>
      <c r="F142" s="1">
        <v>0</v>
      </c>
      <c r="G142" s="1">
        <v>1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 t="s">
        <v>150</v>
      </c>
      <c r="B143" s="1">
        <v>4</v>
      </c>
      <c r="C143" s="1">
        <v>0</v>
      </c>
      <c r="D143" s="1">
        <v>0</v>
      </c>
      <c r="E143" s="1">
        <v>0</v>
      </c>
      <c r="F143" s="1">
        <v>0</v>
      </c>
      <c r="G143" s="1">
        <v>4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 t="s">
        <v>151</v>
      </c>
      <c r="B144" s="1">
        <v>15</v>
      </c>
      <c r="C144" s="1">
        <v>0</v>
      </c>
      <c r="D144" s="1">
        <v>0</v>
      </c>
      <c r="E144" s="1">
        <v>0</v>
      </c>
      <c r="F144" s="1">
        <v>0</v>
      </c>
      <c r="G144" s="1">
        <v>15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 t="s">
        <v>152</v>
      </c>
      <c r="B145" s="1">
        <v>91</v>
      </c>
      <c r="C145" s="1">
        <v>0</v>
      </c>
      <c r="D145" s="1">
        <v>0</v>
      </c>
      <c r="E145" s="1">
        <v>-9</v>
      </c>
      <c r="F145" s="1">
        <v>0</v>
      </c>
      <c r="G145" s="1">
        <v>82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 t="s">
        <v>153</v>
      </c>
      <c r="B146" s="1">
        <v>4</v>
      </c>
      <c r="C146" s="1">
        <v>0</v>
      </c>
      <c r="D146" s="1">
        <v>0</v>
      </c>
      <c r="E146" s="1">
        <v>0</v>
      </c>
      <c r="F146" s="1">
        <v>0</v>
      </c>
      <c r="G146" s="1">
        <v>4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 t="s">
        <v>154</v>
      </c>
      <c r="B147" s="1">
        <v>-19</v>
      </c>
      <c r="C147" s="1">
        <v>0</v>
      </c>
      <c r="D147" s="1">
        <v>0</v>
      </c>
      <c r="E147" s="1">
        <v>0</v>
      </c>
      <c r="F147" s="1">
        <v>0</v>
      </c>
      <c r="G147" s="1">
        <v>-19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 t="s">
        <v>155</v>
      </c>
      <c r="B148" s="1">
        <v>21</v>
      </c>
      <c r="C148" s="1">
        <v>0</v>
      </c>
      <c r="D148" s="1">
        <v>0</v>
      </c>
      <c r="E148" s="1">
        <v>-4</v>
      </c>
      <c r="F148" s="1">
        <v>0</v>
      </c>
      <c r="G148" s="1">
        <v>17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 t="s">
        <v>156</v>
      </c>
      <c r="B149" s="1">
        <v>2</v>
      </c>
      <c r="C149" s="1">
        <v>0</v>
      </c>
      <c r="D149" s="1">
        <v>0</v>
      </c>
      <c r="E149" s="1">
        <v>0</v>
      </c>
      <c r="F149" s="1">
        <v>0</v>
      </c>
      <c r="G149" s="1">
        <v>2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 t="s">
        <v>157</v>
      </c>
      <c r="B150" s="1">
        <v>2</v>
      </c>
      <c r="C150" s="1">
        <v>0</v>
      </c>
      <c r="D150" s="1">
        <v>0</v>
      </c>
      <c r="E150" s="1">
        <v>0</v>
      </c>
      <c r="F150" s="1">
        <v>0</v>
      </c>
      <c r="G150" s="1">
        <v>2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 t="s">
        <v>158</v>
      </c>
      <c r="B151" s="1">
        <v>7</v>
      </c>
      <c r="C151" s="1">
        <v>0</v>
      </c>
      <c r="D151" s="1">
        <v>0</v>
      </c>
      <c r="E151" s="1">
        <v>-1</v>
      </c>
      <c r="F151" s="1">
        <v>0</v>
      </c>
      <c r="G151" s="1">
        <v>6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 t="s">
        <v>159</v>
      </c>
      <c r="B152" s="1">
        <v>12</v>
      </c>
      <c r="C152" s="1">
        <v>0</v>
      </c>
      <c r="D152" s="1">
        <v>0</v>
      </c>
      <c r="E152" s="1">
        <v>0</v>
      </c>
      <c r="F152" s="1">
        <v>0</v>
      </c>
      <c r="G152" s="1">
        <v>12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 t="s">
        <v>160</v>
      </c>
      <c r="B153" s="1">
        <v>-225</v>
      </c>
      <c r="C153" s="1">
        <v>0</v>
      </c>
      <c r="D153" s="1">
        <v>0</v>
      </c>
      <c r="E153" s="1">
        <v>0</v>
      </c>
      <c r="F153" s="1">
        <v>0</v>
      </c>
      <c r="G153" s="1">
        <v>-225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 t="s">
        <v>161</v>
      </c>
      <c r="B154" s="1">
        <v>1</v>
      </c>
      <c r="C154" s="1">
        <v>0</v>
      </c>
      <c r="D154" s="1">
        <v>0</v>
      </c>
      <c r="E154" s="1">
        <v>0</v>
      </c>
      <c r="F154" s="1">
        <v>0</v>
      </c>
      <c r="G154" s="1">
        <v>1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 t="s">
        <v>162</v>
      </c>
      <c r="B155" s="1">
        <v>12</v>
      </c>
      <c r="C155" s="1">
        <v>0</v>
      </c>
      <c r="D155" s="1">
        <v>0</v>
      </c>
      <c r="E155" s="1">
        <v>0</v>
      </c>
      <c r="F155" s="1">
        <v>0</v>
      </c>
      <c r="G155" s="1">
        <v>12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 t="s">
        <v>163</v>
      </c>
      <c r="B156" s="1">
        <v>44</v>
      </c>
      <c r="C156" s="1">
        <v>0</v>
      </c>
      <c r="D156" s="1">
        <v>0</v>
      </c>
      <c r="E156" s="1">
        <v>0</v>
      </c>
      <c r="F156" s="1">
        <v>0</v>
      </c>
      <c r="G156" s="1">
        <v>44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 t="s">
        <v>164</v>
      </c>
      <c r="B157" s="1">
        <v>53.75</v>
      </c>
      <c r="C157" s="1">
        <v>0</v>
      </c>
      <c r="D157" s="1">
        <v>0</v>
      </c>
      <c r="E157" s="1">
        <v>-2.5</v>
      </c>
      <c r="F157" s="1">
        <v>0</v>
      </c>
      <c r="G157" s="1">
        <v>51.25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 t="s">
        <v>165</v>
      </c>
      <c r="B158" s="1">
        <v>92.75</v>
      </c>
      <c r="C158" s="1">
        <v>0</v>
      </c>
      <c r="D158" s="1">
        <v>0</v>
      </c>
      <c r="E158" s="1">
        <v>0</v>
      </c>
      <c r="F158" s="1">
        <v>0</v>
      </c>
      <c r="G158" s="1">
        <v>92.75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 t="s">
        <v>166</v>
      </c>
      <c r="B159" s="1">
        <v>14.75</v>
      </c>
      <c r="C159" s="1">
        <v>0</v>
      </c>
      <c r="D159" s="1">
        <v>0</v>
      </c>
      <c r="E159" s="1">
        <v>-6</v>
      </c>
      <c r="F159" s="1">
        <v>0</v>
      </c>
      <c r="G159" s="1">
        <v>8.75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 t="s">
        <v>167</v>
      </c>
      <c r="B160" s="1">
        <v>16</v>
      </c>
      <c r="C160" s="1">
        <v>0</v>
      </c>
      <c r="D160" s="1">
        <v>0</v>
      </c>
      <c r="E160" s="1">
        <v>0</v>
      </c>
      <c r="F160" s="1">
        <v>0</v>
      </c>
      <c r="G160" s="1">
        <v>16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 t="s">
        <v>168</v>
      </c>
      <c r="B161" s="1">
        <v>24</v>
      </c>
      <c r="C161" s="1">
        <v>0</v>
      </c>
      <c r="D161" s="1">
        <v>0</v>
      </c>
      <c r="E161" s="1">
        <v>0</v>
      </c>
      <c r="F161" s="1">
        <v>0</v>
      </c>
      <c r="G161" s="1">
        <v>24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 t="s">
        <v>169</v>
      </c>
      <c r="B162" s="1">
        <v>34.5</v>
      </c>
      <c r="C162" s="1">
        <v>0</v>
      </c>
      <c r="D162" s="1">
        <v>0</v>
      </c>
      <c r="E162" s="1">
        <v>0</v>
      </c>
      <c r="F162" s="1">
        <v>0</v>
      </c>
      <c r="G162" s="1">
        <v>34.5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 t="s">
        <v>170</v>
      </c>
      <c r="B163" s="1">
        <v>21</v>
      </c>
      <c r="C163" s="1">
        <v>0</v>
      </c>
      <c r="D163" s="1">
        <v>0</v>
      </c>
      <c r="E163" s="1">
        <v>0</v>
      </c>
      <c r="F163" s="1">
        <v>0</v>
      </c>
      <c r="G163" s="1">
        <v>21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 t="s">
        <v>171</v>
      </c>
      <c r="B164" s="1">
        <v>1</v>
      </c>
      <c r="C164" s="1">
        <v>0</v>
      </c>
      <c r="D164" s="1">
        <v>0</v>
      </c>
      <c r="E164" s="1">
        <v>0</v>
      </c>
      <c r="F164" s="1">
        <v>0</v>
      </c>
      <c r="G164" s="1">
        <v>1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 t="s">
        <v>172</v>
      </c>
      <c r="B165" s="1">
        <v>5</v>
      </c>
      <c r="C165" s="1">
        <v>0</v>
      </c>
      <c r="D165" s="1">
        <v>0</v>
      </c>
      <c r="E165" s="1">
        <v>-2</v>
      </c>
      <c r="F165" s="1">
        <v>0</v>
      </c>
      <c r="G165" s="1">
        <v>3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 t="s">
        <v>173</v>
      </c>
      <c r="B166" s="1">
        <v>6</v>
      </c>
      <c r="C166" s="1">
        <v>0</v>
      </c>
      <c r="D166" s="1">
        <v>0</v>
      </c>
      <c r="E166" s="1">
        <v>0</v>
      </c>
      <c r="F166" s="1">
        <v>0</v>
      </c>
      <c r="G166" s="1">
        <v>6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 t="s">
        <v>174</v>
      </c>
      <c r="B167" s="1">
        <v>257</v>
      </c>
      <c r="C167" s="1">
        <v>100</v>
      </c>
      <c r="D167" s="1">
        <v>0</v>
      </c>
      <c r="E167" s="1">
        <v>-33</v>
      </c>
      <c r="F167" s="1">
        <v>0</v>
      </c>
      <c r="G167" s="1">
        <v>324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 t="s">
        <v>175</v>
      </c>
      <c r="B168" s="1">
        <v>7</v>
      </c>
      <c r="C168" s="1">
        <v>0</v>
      </c>
      <c r="D168" s="1">
        <v>0</v>
      </c>
      <c r="E168" s="1">
        <v>0</v>
      </c>
      <c r="F168" s="1">
        <v>0</v>
      </c>
      <c r="G168" s="1">
        <v>7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 t="s">
        <v>177</v>
      </c>
      <c r="B169" s="1">
        <v>11</v>
      </c>
      <c r="C169" s="1">
        <v>0</v>
      </c>
      <c r="D169" s="1">
        <v>-1</v>
      </c>
      <c r="E169" s="1">
        <v>-5</v>
      </c>
      <c r="F169" s="1">
        <v>10</v>
      </c>
      <c r="G169" s="1">
        <v>15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 t="s">
        <v>178</v>
      </c>
      <c r="B170" s="1">
        <v>2</v>
      </c>
      <c r="C170" s="1">
        <v>0</v>
      </c>
      <c r="D170" s="1">
        <v>0</v>
      </c>
      <c r="E170" s="1">
        <v>0</v>
      </c>
      <c r="F170" s="1">
        <v>0</v>
      </c>
      <c r="G170" s="1">
        <v>2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 t="s">
        <v>517</v>
      </c>
      <c r="B171" s="1">
        <v>18</v>
      </c>
      <c r="C171" s="1">
        <v>0</v>
      </c>
      <c r="D171" s="1">
        <v>-1</v>
      </c>
      <c r="E171" s="1">
        <v>-5</v>
      </c>
      <c r="F171" s="1">
        <v>0</v>
      </c>
      <c r="G171" s="1">
        <v>12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 t="s">
        <v>179</v>
      </c>
      <c r="B172" s="1">
        <v>8</v>
      </c>
      <c r="C172" s="1">
        <v>0</v>
      </c>
      <c r="D172" s="1">
        <v>0</v>
      </c>
      <c r="E172" s="1">
        <v>0</v>
      </c>
      <c r="F172" s="1">
        <v>0</v>
      </c>
      <c r="G172" s="1">
        <v>8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 t="s">
        <v>180</v>
      </c>
      <c r="B173" s="1">
        <v>23</v>
      </c>
      <c r="C173" s="1">
        <v>0</v>
      </c>
      <c r="D173" s="1">
        <v>0</v>
      </c>
      <c r="E173" s="1">
        <v>-1</v>
      </c>
      <c r="F173" s="1">
        <v>0</v>
      </c>
      <c r="G173" s="1">
        <v>22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 t="s">
        <v>181</v>
      </c>
      <c r="B174" s="1">
        <v>36</v>
      </c>
      <c r="C174" s="1">
        <v>0</v>
      </c>
      <c r="D174" s="1">
        <v>0</v>
      </c>
      <c r="E174" s="1">
        <v>-2</v>
      </c>
      <c r="F174" s="1">
        <v>0</v>
      </c>
      <c r="G174" s="1">
        <v>34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 t="s">
        <v>182</v>
      </c>
      <c r="B175" s="1">
        <v>28</v>
      </c>
      <c r="C175" s="1">
        <v>0</v>
      </c>
      <c r="D175" s="1">
        <v>0</v>
      </c>
      <c r="E175" s="1">
        <v>-26</v>
      </c>
      <c r="F175" s="1">
        <v>0</v>
      </c>
      <c r="G175" s="1">
        <v>2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 t="s">
        <v>183</v>
      </c>
      <c r="B176" s="1">
        <v>18.5</v>
      </c>
      <c r="C176" s="1">
        <v>0</v>
      </c>
      <c r="D176" s="1">
        <v>0</v>
      </c>
      <c r="E176" s="1">
        <v>-11.75</v>
      </c>
      <c r="F176" s="1">
        <v>0</v>
      </c>
      <c r="G176" s="1">
        <v>6.75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 t="s">
        <v>184</v>
      </c>
      <c r="B177" s="1">
        <v>33</v>
      </c>
      <c r="C177" s="1">
        <v>20</v>
      </c>
      <c r="D177" s="1">
        <v>0</v>
      </c>
      <c r="E177" s="1">
        <v>0</v>
      </c>
      <c r="F177" s="1">
        <v>0</v>
      </c>
      <c r="G177" s="1">
        <v>53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 t="s">
        <v>185</v>
      </c>
      <c r="B178" s="1">
        <v>15</v>
      </c>
      <c r="C178" s="1">
        <v>0</v>
      </c>
      <c r="D178" s="1">
        <v>0</v>
      </c>
      <c r="E178" s="1">
        <v>0</v>
      </c>
      <c r="F178" s="1">
        <v>0</v>
      </c>
      <c r="G178" s="1">
        <v>15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 t="s">
        <v>186</v>
      </c>
      <c r="B179" s="1">
        <v>46</v>
      </c>
      <c r="C179" s="1">
        <v>150</v>
      </c>
      <c r="D179" s="1">
        <v>0</v>
      </c>
      <c r="E179" s="1">
        <v>-90</v>
      </c>
      <c r="F179" s="1">
        <v>0</v>
      </c>
      <c r="G179" s="1">
        <v>106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 t="s">
        <v>187</v>
      </c>
      <c r="B180" s="1">
        <v>293</v>
      </c>
      <c r="C180" s="1">
        <v>250</v>
      </c>
      <c r="D180" s="1">
        <v>0</v>
      </c>
      <c r="E180" s="1">
        <v>-125</v>
      </c>
      <c r="F180" s="1">
        <v>0</v>
      </c>
      <c r="G180" s="1">
        <v>418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 t="s">
        <v>188</v>
      </c>
      <c r="B181" s="1">
        <v>609</v>
      </c>
      <c r="C181" s="1">
        <v>100</v>
      </c>
      <c r="D181" s="1">
        <v>0</v>
      </c>
      <c r="E181" s="1">
        <v>-54</v>
      </c>
      <c r="F181" s="1">
        <v>0</v>
      </c>
      <c r="G181" s="1">
        <v>655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 t="s">
        <v>189</v>
      </c>
      <c r="B182" s="1">
        <v>101</v>
      </c>
      <c r="C182" s="1">
        <v>0</v>
      </c>
      <c r="D182" s="1">
        <v>0</v>
      </c>
      <c r="E182" s="1">
        <v>0</v>
      </c>
      <c r="F182" s="1">
        <v>0</v>
      </c>
      <c r="G182" s="1">
        <v>101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 t="s">
        <v>190</v>
      </c>
      <c r="B183" s="1">
        <v>9</v>
      </c>
      <c r="C183" s="1">
        <v>0</v>
      </c>
      <c r="D183" s="1">
        <v>0</v>
      </c>
      <c r="E183" s="1">
        <v>-2</v>
      </c>
      <c r="F183" s="1">
        <v>0</v>
      </c>
      <c r="G183" s="1">
        <v>7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 t="s">
        <v>191</v>
      </c>
      <c r="B184" s="1">
        <v>16</v>
      </c>
      <c r="C184" s="1">
        <v>0</v>
      </c>
      <c r="D184" s="1">
        <v>0</v>
      </c>
      <c r="E184" s="1">
        <v>0</v>
      </c>
      <c r="F184" s="1">
        <v>0</v>
      </c>
      <c r="G184" s="1">
        <v>16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 t="s">
        <v>192</v>
      </c>
      <c r="B185" s="1">
        <v>239</v>
      </c>
      <c r="C185" s="1">
        <v>0</v>
      </c>
      <c r="D185" s="1">
        <v>0</v>
      </c>
      <c r="E185" s="1">
        <v>-13</v>
      </c>
      <c r="F185" s="1">
        <v>0</v>
      </c>
      <c r="G185" s="1">
        <v>226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 t="s">
        <v>193</v>
      </c>
      <c r="B186" s="1">
        <v>13</v>
      </c>
      <c r="C186" s="1">
        <v>0</v>
      </c>
      <c r="D186" s="1">
        <v>0</v>
      </c>
      <c r="E186" s="1">
        <v>0</v>
      </c>
      <c r="F186" s="1">
        <v>0</v>
      </c>
      <c r="G186" s="1">
        <v>13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 t="s">
        <v>194</v>
      </c>
      <c r="B187" s="1">
        <v>-13</v>
      </c>
      <c r="C187" s="1">
        <v>0</v>
      </c>
      <c r="D187" s="1">
        <v>0</v>
      </c>
      <c r="E187" s="1">
        <v>-1</v>
      </c>
      <c r="F187" s="1">
        <v>0</v>
      </c>
      <c r="G187" s="1">
        <v>-14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 t="s">
        <v>498</v>
      </c>
      <c r="B188" s="1">
        <v>14</v>
      </c>
      <c r="C188" s="1">
        <v>0</v>
      </c>
      <c r="D188" s="1">
        <v>0</v>
      </c>
      <c r="E188" s="1">
        <v>-5</v>
      </c>
      <c r="F188" s="1">
        <v>0</v>
      </c>
      <c r="G188" s="1">
        <v>9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 t="s">
        <v>195</v>
      </c>
      <c r="B189" s="1">
        <v>128</v>
      </c>
      <c r="C189" s="1">
        <v>78</v>
      </c>
      <c r="D189" s="1">
        <v>0</v>
      </c>
      <c r="E189" s="1">
        <v>-7</v>
      </c>
      <c r="F189" s="1">
        <v>0</v>
      </c>
      <c r="G189" s="1">
        <v>199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 t="s">
        <v>196</v>
      </c>
      <c r="B190" s="1">
        <v>-1</v>
      </c>
      <c r="C190" s="1">
        <v>0</v>
      </c>
      <c r="D190" s="1">
        <v>0</v>
      </c>
      <c r="E190" s="1">
        <v>0</v>
      </c>
      <c r="F190" s="1">
        <v>0</v>
      </c>
      <c r="G190" s="1">
        <v>-1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 t="s">
        <v>197</v>
      </c>
      <c r="B191" s="1">
        <v>13</v>
      </c>
      <c r="C191" s="1">
        <v>22</v>
      </c>
      <c r="D191" s="1">
        <v>0</v>
      </c>
      <c r="E191" s="1">
        <v>-21</v>
      </c>
      <c r="F191" s="1">
        <v>0</v>
      </c>
      <c r="G191" s="1">
        <v>14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 t="s">
        <v>198</v>
      </c>
      <c r="B192" s="1">
        <v>21</v>
      </c>
      <c r="C192" s="1">
        <v>18</v>
      </c>
      <c r="D192" s="1">
        <v>0</v>
      </c>
      <c r="E192" s="1">
        <v>-27</v>
      </c>
      <c r="F192" s="1">
        <v>0</v>
      </c>
      <c r="G192" s="1">
        <v>12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 t="s">
        <v>199</v>
      </c>
      <c r="B193" s="1">
        <v>106</v>
      </c>
      <c r="C193" s="1">
        <v>50</v>
      </c>
      <c r="D193" s="1">
        <v>0</v>
      </c>
      <c r="E193" s="1">
        <v>-19</v>
      </c>
      <c r="F193" s="1">
        <v>0</v>
      </c>
      <c r="G193" s="1">
        <v>137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 t="s">
        <v>200</v>
      </c>
      <c r="B194" s="1">
        <v>188</v>
      </c>
      <c r="C194" s="1">
        <v>0</v>
      </c>
      <c r="D194" s="1">
        <v>0</v>
      </c>
      <c r="E194" s="1">
        <v>-70</v>
      </c>
      <c r="F194" s="1">
        <v>0</v>
      </c>
      <c r="G194" s="1">
        <v>118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 t="s">
        <v>202</v>
      </c>
      <c r="B195" s="1">
        <v>49</v>
      </c>
      <c r="C195" s="1">
        <v>0</v>
      </c>
      <c r="D195" s="1">
        <v>0</v>
      </c>
      <c r="E195" s="1">
        <v>-8</v>
      </c>
      <c r="F195" s="1">
        <v>0</v>
      </c>
      <c r="G195" s="1">
        <v>41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 t="s">
        <v>203</v>
      </c>
      <c r="B196" s="1">
        <v>252</v>
      </c>
      <c r="C196" s="1">
        <v>200</v>
      </c>
      <c r="D196" s="1">
        <v>0</v>
      </c>
      <c r="E196" s="1">
        <v>-136</v>
      </c>
      <c r="F196" s="1">
        <v>0</v>
      </c>
      <c r="G196" s="1">
        <v>316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 t="s">
        <v>204</v>
      </c>
      <c r="B197" s="1">
        <v>96</v>
      </c>
      <c r="C197" s="1">
        <v>0</v>
      </c>
      <c r="D197" s="1">
        <v>0</v>
      </c>
      <c r="E197" s="1">
        <v>0</v>
      </c>
      <c r="F197" s="1">
        <v>0</v>
      </c>
      <c r="G197" s="1">
        <v>96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 t="s">
        <v>205</v>
      </c>
      <c r="B198" s="1">
        <v>4</v>
      </c>
      <c r="C198" s="1">
        <v>0</v>
      </c>
      <c r="D198" s="1">
        <v>0</v>
      </c>
      <c r="E198" s="1">
        <v>0</v>
      </c>
      <c r="F198" s="1">
        <v>0</v>
      </c>
      <c r="G198" s="1">
        <v>4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 t="s">
        <v>206</v>
      </c>
      <c r="B199" s="1">
        <v>71</v>
      </c>
      <c r="C199" s="1">
        <v>0</v>
      </c>
      <c r="D199" s="1">
        <v>0</v>
      </c>
      <c r="E199" s="1">
        <v>-25</v>
      </c>
      <c r="F199" s="1">
        <v>0</v>
      </c>
      <c r="G199" s="1">
        <v>46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 t="s">
        <v>207</v>
      </c>
      <c r="B200" s="1">
        <v>129</v>
      </c>
      <c r="C200" s="1">
        <v>0</v>
      </c>
      <c r="D200" s="1">
        <v>0</v>
      </c>
      <c r="E200" s="1">
        <v>-29</v>
      </c>
      <c r="F200" s="1">
        <v>0</v>
      </c>
      <c r="G200" s="1">
        <v>100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 t="s">
        <v>208</v>
      </c>
      <c r="B201" s="1">
        <v>125</v>
      </c>
      <c r="C201" s="1">
        <v>0</v>
      </c>
      <c r="D201" s="1">
        <v>0</v>
      </c>
      <c r="E201" s="1">
        <v>-8</v>
      </c>
      <c r="F201" s="1">
        <v>0</v>
      </c>
      <c r="G201" s="1">
        <v>117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 t="s">
        <v>209</v>
      </c>
      <c r="B202" s="1">
        <v>47</v>
      </c>
      <c r="C202" s="1">
        <v>0</v>
      </c>
      <c r="D202" s="1">
        <v>0</v>
      </c>
      <c r="E202" s="1">
        <v>-4</v>
      </c>
      <c r="F202" s="1">
        <v>0</v>
      </c>
      <c r="G202" s="1">
        <v>43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 t="s">
        <v>210</v>
      </c>
      <c r="B203" s="1">
        <v>19</v>
      </c>
      <c r="C203" s="1">
        <v>0</v>
      </c>
      <c r="D203" s="1">
        <v>0</v>
      </c>
      <c r="E203" s="1">
        <v>0</v>
      </c>
      <c r="F203" s="1">
        <v>0</v>
      </c>
      <c r="G203" s="1">
        <v>19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 t="s">
        <v>211</v>
      </c>
      <c r="B204" s="1">
        <v>340</v>
      </c>
      <c r="C204" s="1">
        <v>2000</v>
      </c>
      <c r="D204" s="1">
        <v>0</v>
      </c>
      <c r="E204" s="1">
        <v>-581</v>
      </c>
      <c r="F204" s="1">
        <v>0</v>
      </c>
      <c r="G204" s="1">
        <v>1759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 t="s">
        <v>212</v>
      </c>
      <c r="B205" s="1">
        <v>131</v>
      </c>
      <c r="C205" s="1">
        <v>0</v>
      </c>
      <c r="D205" s="1">
        <v>0</v>
      </c>
      <c r="E205" s="1">
        <v>-6</v>
      </c>
      <c r="F205" s="1">
        <v>0</v>
      </c>
      <c r="G205" s="1">
        <v>125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 t="s">
        <v>213</v>
      </c>
      <c r="B206" s="1">
        <v>328</v>
      </c>
      <c r="C206" s="1">
        <v>800</v>
      </c>
      <c r="D206" s="1">
        <v>0</v>
      </c>
      <c r="E206" s="1">
        <v>-436</v>
      </c>
      <c r="F206" s="1">
        <v>0</v>
      </c>
      <c r="G206" s="1">
        <v>692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 t="s">
        <v>214</v>
      </c>
      <c r="B207" s="1">
        <v>59</v>
      </c>
      <c r="C207" s="1">
        <v>0</v>
      </c>
      <c r="D207" s="1">
        <v>0</v>
      </c>
      <c r="E207" s="1">
        <v>-58</v>
      </c>
      <c r="F207" s="1">
        <v>0</v>
      </c>
      <c r="G207" s="1">
        <v>1</v>
      </c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 t="s">
        <v>215</v>
      </c>
      <c r="B208" s="1">
        <v>135</v>
      </c>
      <c r="C208" s="1">
        <v>0</v>
      </c>
      <c r="D208" s="1">
        <v>0</v>
      </c>
      <c r="E208" s="1">
        <v>-28</v>
      </c>
      <c r="F208" s="1">
        <v>0</v>
      </c>
      <c r="G208" s="1">
        <v>107</v>
      </c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 t="s">
        <v>216</v>
      </c>
      <c r="B209" s="1">
        <v>219</v>
      </c>
      <c r="C209" s="1">
        <v>0</v>
      </c>
      <c r="D209" s="1">
        <v>0</v>
      </c>
      <c r="E209" s="1">
        <v>-5</v>
      </c>
      <c r="F209" s="1">
        <v>0</v>
      </c>
      <c r="G209" s="1">
        <v>214</v>
      </c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 t="s">
        <v>217</v>
      </c>
      <c r="B210" s="1">
        <v>85</v>
      </c>
      <c r="C210" s="1">
        <v>1</v>
      </c>
      <c r="D210" s="1">
        <v>0</v>
      </c>
      <c r="E210" s="1">
        <v>-52</v>
      </c>
      <c r="F210" s="1">
        <v>0</v>
      </c>
      <c r="G210" s="1">
        <v>34</v>
      </c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 t="s">
        <v>218</v>
      </c>
      <c r="B211" s="1">
        <v>216</v>
      </c>
      <c r="C211" s="1">
        <v>0</v>
      </c>
      <c r="D211" s="1">
        <v>0</v>
      </c>
      <c r="E211" s="1">
        <v>-1</v>
      </c>
      <c r="F211" s="1">
        <v>0</v>
      </c>
      <c r="G211" s="1">
        <v>215</v>
      </c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 t="s">
        <v>219</v>
      </c>
      <c r="B212" s="1">
        <v>202</v>
      </c>
      <c r="C212" s="1">
        <v>0</v>
      </c>
      <c r="D212" s="1">
        <v>0</v>
      </c>
      <c r="E212" s="1">
        <v>-40</v>
      </c>
      <c r="F212" s="1">
        <v>0</v>
      </c>
      <c r="G212" s="1">
        <v>162</v>
      </c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 t="s">
        <v>220</v>
      </c>
      <c r="B213" s="1">
        <v>6</v>
      </c>
      <c r="C213" s="1">
        <v>0</v>
      </c>
      <c r="D213" s="1">
        <v>0</v>
      </c>
      <c r="E213" s="1">
        <v>0</v>
      </c>
      <c r="F213" s="1">
        <v>0</v>
      </c>
      <c r="G213" s="1">
        <v>6</v>
      </c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 t="s">
        <v>221</v>
      </c>
      <c r="B214" s="1">
        <v>2</v>
      </c>
      <c r="C214" s="1">
        <v>5</v>
      </c>
      <c r="D214" s="1">
        <v>0</v>
      </c>
      <c r="E214" s="1">
        <v>-1</v>
      </c>
      <c r="F214" s="1">
        <v>0</v>
      </c>
      <c r="G214" s="1">
        <v>6</v>
      </c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 t="s">
        <v>222</v>
      </c>
      <c r="B215" s="1">
        <v>218</v>
      </c>
      <c r="C215" s="1">
        <v>0</v>
      </c>
      <c r="D215" s="1">
        <v>0</v>
      </c>
      <c r="E215" s="1">
        <v>-16</v>
      </c>
      <c r="F215" s="1">
        <v>0</v>
      </c>
      <c r="G215" s="1">
        <v>202</v>
      </c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 t="s">
        <v>223</v>
      </c>
      <c r="B216" s="1">
        <v>42</v>
      </c>
      <c r="C216" s="1">
        <v>200</v>
      </c>
      <c r="D216" s="1">
        <v>0</v>
      </c>
      <c r="E216" s="1">
        <v>-30</v>
      </c>
      <c r="F216" s="1">
        <v>0</v>
      </c>
      <c r="G216" s="1">
        <v>212</v>
      </c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 t="s">
        <v>224</v>
      </c>
      <c r="B217" s="1">
        <v>10</v>
      </c>
      <c r="C217" s="1">
        <v>60</v>
      </c>
      <c r="D217" s="1">
        <v>0</v>
      </c>
      <c r="E217" s="1">
        <v>-17</v>
      </c>
      <c r="F217" s="1">
        <v>0</v>
      </c>
      <c r="G217" s="1">
        <v>53</v>
      </c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 t="s">
        <v>225</v>
      </c>
      <c r="B218" s="1">
        <v>17</v>
      </c>
      <c r="C218" s="1">
        <v>30</v>
      </c>
      <c r="D218" s="1">
        <v>0</v>
      </c>
      <c r="E218" s="1">
        <v>-27</v>
      </c>
      <c r="F218" s="1">
        <v>0</v>
      </c>
      <c r="G218" s="1">
        <v>20</v>
      </c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 t="s">
        <v>226</v>
      </c>
      <c r="B219" s="1">
        <v>79</v>
      </c>
      <c r="C219" s="1">
        <v>50</v>
      </c>
      <c r="D219" s="1">
        <v>0</v>
      </c>
      <c r="E219" s="1">
        <v>-17</v>
      </c>
      <c r="F219" s="1">
        <v>0</v>
      </c>
      <c r="G219" s="1">
        <v>112</v>
      </c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 t="s">
        <v>227</v>
      </c>
      <c r="B220" s="1">
        <v>1</v>
      </c>
      <c r="C220" s="1">
        <v>10</v>
      </c>
      <c r="D220" s="1">
        <v>0</v>
      </c>
      <c r="E220" s="1">
        <v>-1</v>
      </c>
      <c r="F220" s="1">
        <v>0</v>
      </c>
      <c r="G220" s="1">
        <v>10</v>
      </c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 t="s">
        <v>228</v>
      </c>
      <c r="B221" s="1">
        <v>597</v>
      </c>
      <c r="C221" s="1">
        <v>0</v>
      </c>
      <c r="D221" s="1">
        <v>0</v>
      </c>
      <c r="E221" s="1">
        <v>-42</v>
      </c>
      <c r="F221" s="1">
        <v>0</v>
      </c>
      <c r="G221" s="1">
        <v>555</v>
      </c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 t="s">
        <v>229</v>
      </c>
      <c r="B222" s="1">
        <v>6</v>
      </c>
      <c r="C222" s="1">
        <v>90</v>
      </c>
      <c r="D222" s="1">
        <v>0</v>
      </c>
      <c r="E222" s="1">
        <v>-20</v>
      </c>
      <c r="F222" s="1">
        <v>0</v>
      </c>
      <c r="G222" s="1">
        <v>76</v>
      </c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 t="s">
        <v>230</v>
      </c>
      <c r="B223" s="1">
        <v>100</v>
      </c>
      <c r="C223" s="1">
        <v>0</v>
      </c>
      <c r="D223" s="1">
        <v>0</v>
      </c>
      <c r="E223" s="1">
        <v>0</v>
      </c>
      <c r="F223" s="1">
        <v>0</v>
      </c>
      <c r="G223" s="1">
        <v>100</v>
      </c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 t="s">
        <v>231</v>
      </c>
      <c r="B224" s="1">
        <v>134</v>
      </c>
      <c r="C224" s="1">
        <v>0</v>
      </c>
      <c r="D224" s="1">
        <v>0</v>
      </c>
      <c r="E224" s="1">
        <v>-14</v>
      </c>
      <c r="F224" s="1">
        <v>0</v>
      </c>
      <c r="G224" s="1">
        <v>120</v>
      </c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 t="s">
        <v>232</v>
      </c>
      <c r="B225" s="1">
        <v>62</v>
      </c>
      <c r="C225" s="1">
        <v>0</v>
      </c>
      <c r="D225" s="1">
        <v>0</v>
      </c>
      <c r="E225" s="1">
        <v>-1</v>
      </c>
      <c r="F225" s="1">
        <v>0</v>
      </c>
      <c r="G225" s="1">
        <v>61</v>
      </c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 t="s">
        <v>233</v>
      </c>
      <c r="B226" s="1">
        <v>2655</v>
      </c>
      <c r="C226" s="1">
        <v>0</v>
      </c>
      <c r="D226" s="1">
        <v>0</v>
      </c>
      <c r="E226" s="1">
        <v>-488</v>
      </c>
      <c r="F226" s="1">
        <v>0</v>
      </c>
      <c r="G226" s="1">
        <v>2167</v>
      </c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 t="s">
        <v>234</v>
      </c>
      <c r="B227" s="1">
        <v>24</v>
      </c>
      <c r="C227" s="1">
        <v>30</v>
      </c>
      <c r="D227" s="1">
        <v>0</v>
      </c>
      <c r="E227" s="1">
        <v>-16</v>
      </c>
      <c r="F227" s="1">
        <v>0</v>
      </c>
      <c r="G227" s="1">
        <v>38</v>
      </c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 t="s">
        <v>235</v>
      </c>
      <c r="B228" s="1">
        <v>5</v>
      </c>
      <c r="C228" s="1">
        <v>30</v>
      </c>
      <c r="D228" s="1">
        <v>0</v>
      </c>
      <c r="E228" s="1">
        <v>-7</v>
      </c>
      <c r="F228" s="1">
        <v>0</v>
      </c>
      <c r="G228" s="1">
        <v>28</v>
      </c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 t="s">
        <v>236</v>
      </c>
      <c r="B229" s="1">
        <v>8</v>
      </c>
      <c r="C229" s="1">
        <v>10</v>
      </c>
      <c r="D229" s="1">
        <v>0</v>
      </c>
      <c r="E229" s="1">
        <v>-11</v>
      </c>
      <c r="F229" s="1">
        <v>0</v>
      </c>
      <c r="G229" s="1">
        <v>7</v>
      </c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 t="s">
        <v>237</v>
      </c>
      <c r="B230" s="1">
        <v>31</v>
      </c>
      <c r="C230" s="1">
        <v>0</v>
      </c>
      <c r="D230" s="1">
        <v>0</v>
      </c>
      <c r="E230" s="1">
        <v>-2</v>
      </c>
      <c r="F230" s="1">
        <v>0</v>
      </c>
      <c r="G230" s="1">
        <v>29</v>
      </c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 t="s">
        <v>238</v>
      </c>
      <c r="B231" s="1">
        <v>208</v>
      </c>
      <c r="C231" s="1">
        <v>0</v>
      </c>
      <c r="D231" s="1">
        <v>0</v>
      </c>
      <c r="E231" s="1">
        <v>-53</v>
      </c>
      <c r="F231" s="1">
        <v>0</v>
      </c>
      <c r="G231" s="1">
        <v>155</v>
      </c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 t="s">
        <v>239</v>
      </c>
      <c r="B232" s="1">
        <v>-2</v>
      </c>
      <c r="C232" s="1">
        <v>30</v>
      </c>
      <c r="D232" s="1">
        <v>0</v>
      </c>
      <c r="E232" s="1">
        <v>-1</v>
      </c>
      <c r="F232" s="1">
        <v>0</v>
      </c>
      <c r="G232" s="1">
        <v>27</v>
      </c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 t="s">
        <v>240</v>
      </c>
      <c r="B233" s="1">
        <v>9</v>
      </c>
      <c r="C233" s="1">
        <v>0</v>
      </c>
      <c r="D233" s="1">
        <v>0</v>
      </c>
      <c r="E233" s="1">
        <v>0</v>
      </c>
      <c r="F233" s="1">
        <v>0</v>
      </c>
      <c r="G233" s="1">
        <v>9</v>
      </c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 t="s">
        <v>241</v>
      </c>
      <c r="B234" s="1">
        <v>75</v>
      </c>
      <c r="C234" s="1">
        <v>0</v>
      </c>
      <c r="D234" s="1">
        <v>0</v>
      </c>
      <c r="E234" s="1">
        <v>0</v>
      </c>
      <c r="F234" s="1">
        <v>0</v>
      </c>
      <c r="G234" s="1">
        <v>75</v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 t="s">
        <v>242</v>
      </c>
      <c r="B235" s="1">
        <v>6</v>
      </c>
      <c r="C235" s="1">
        <v>0</v>
      </c>
      <c r="D235" s="1">
        <v>0</v>
      </c>
      <c r="E235" s="1">
        <v>0</v>
      </c>
      <c r="F235" s="1">
        <v>0</v>
      </c>
      <c r="G235" s="1">
        <v>6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 t="s">
        <v>243</v>
      </c>
      <c r="B236" s="1">
        <v>6750</v>
      </c>
      <c r="C236" s="1">
        <v>564</v>
      </c>
      <c r="D236" s="1">
        <v>0</v>
      </c>
      <c r="E236" s="1">
        <v>-947</v>
      </c>
      <c r="F236" s="1">
        <v>0</v>
      </c>
      <c r="G236" s="1">
        <v>6367</v>
      </c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 t="s">
        <v>244</v>
      </c>
      <c r="B237" s="1">
        <v>7</v>
      </c>
      <c r="C237" s="1">
        <v>0</v>
      </c>
      <c r="D237" s="1">
        <v>0</v>
      </c>
      <c r="E237" s="1">
        <v>0</v>
      </c>
      <c r="F237" s="1">
        <v>0</v>
      </c>
      <c r="G237" s="1">
        <v>7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 t="s">
        <v>245</v>
      </c>
      <c r="B238" s="1">
        <v>23.5</v>
      </c>
      <c r="C238" s="1">
        <v>0</v>
      </c>
      <c r="D238" s="1">
        <v>0</v>
      </c>
      <c r="E238" s="1">
        <v>0</v>
      </c>
      <c r="F238" s="1">
        <v>0</v>
      </c>
      <c r="G238" s="1">
        <v>23.5</v>
      </c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 t="s">
        <v>246</v>
      </c>
      <c r="B239" s="1">
        <v>39</v>
      </c>
      <c r="C239" s="1">
        <v>30</v>
      </c>
      <c r="D239" s="1">
        <v>0</v>
      </c>
      <c r="E239" s="1">
        <v>0</v>
      </c>
      <c r="F239" s="1">
        <v>0</v>
      </c>
      <c r="G239" s="1">
        <v>69</v>
      </c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 t="s">
        <v>247</v>
      </c>
      <c r="B240" s="1">
        <v>-101</v>
      </c>
      <c r="C240" s="1">
        <v>0</v>
      </c>
      <c r="D240" s="1">
        <v>0</v>
      </c>
      <c r="E240" s="1">
        <v>0</v>
      </c>
      <c r="F240" s="1">
        <v>0</v>
      </c>
      <c r="G240" s="1">
        <v>-101</v>
      </c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 t="s">
        <v>248</v>
      </c>
      <c r="B241" s="1">
        <v>280</v>
      </c>
      <c r="C241" s="1">
        <v>0</v>
      </c>
      <c r="D241" s="1">
        <v>0</v>
      </c>
      <c r="E241" s="1">
        <v>0</v>
      </c>
      <c r="F241" s="1">
        <v>0</v>
      </c>
      <c r="G241" s="1">
        <v>280</v>
      </c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 t="s">
        <v>249</v>
      </c>
      <c r="B242" s="1">
        <v>232</v>
      </c>
      <c r="C242" s="1">
        <v>0</v>
      </c>
      <c r="D242" s="1">
        <v>0</v>
      </c>
      <c r="E242" s="1">
        <v>-30</v>
      </c>
      <c r="F242" s="1">
        <v>0</v>
      </c>
      <c r="G242" s="1">
        <v>202</v>
      </c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 t="s">
        <v>250</v>
      </c>
      <c r="B243" s="1">
        <v>677</v>
      </c>
      <c r="C243" s="1">
        <v>0</v>
      </c>
      <c r="D243" s="1">
        <v>0</v>
      </c>
      <c r="E243" s="1">
        <v>-192</v>
      </c>
      <c r="F243" s="1">
        <v>0</v>
      </c>
      <c r="G243" s="1">
        <v>485</v>
      </c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 t="s">
        <v>251</v>
      </c>
      <c r="B244" s="1">
        <v>217</v>
      </c>
      <c r="C244" s="1">
        <v>0</v>
      </c>
      <c r="D244" s="1">
        <v>0</v>
      </c>
      <c r="E244" s="1">
        <v>-28</v>
      </c>
      <c r="F244" s="1">
        <v>0</v>
      </c>
      <c r="G244" s="1">
        <v>189</v>
      </c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 t="s">
        <v>252</v>
      </c>
      <c r="B245" s="1">
        <v>261</v>
      </c>
      <c r="C245" s="1">
        <v>0</v>
      </c>
      <c r="D245" s="1">
        <v>0</v>
      </c>
      <c r="E245" s="1">
        <v>-76</v>
      </c>
      <c r="F245" s="1">
        <v>0</v>
      </c>
      <c r="G245" s="1">
        <v>185</v>
      </c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 t="s">
        <v>253</v>
      </c>
      <c r="B246" s="1">
        <v>3</v>
      </c>
      <c r="C246" s="1">
        <v>0</v>
      </c>
      <c r="D246" s="1">
        <v>0</v>
      </c>
      <c r="E246" s="1">
        <v>0</v>
      </c>
      <c r="F246" s="1">
        <v>0</v>
      </c>
      <c r="G246" s="1">
        <v>3</v>
      </c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 t="s">
        <v>254</v>
      </c>
      <c r="B247" s="1">
        <v>1</v>
      </c>
      <c r="C247" s="1">
        <v>0</v>
      </c>
      <c r="D247" s="1">
        <v>0</v>
      </c>
      <c r="E247" s="1">
        <v>0</v>
      </c>
      <c r="F247" s="1">
        <v>0</v>
      </c>
      <c r="G247" s="1">
        <v>1</v>
      </c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 t="s">
        <v>255</v>
      </c>
      <c r="B248" s="1">
        <v>205</v>
      </c>
      <c r="C248" s="1">
        <v>100</v>
      </c>
      <c r="D248" s="1">
        <v>0</v>
      </c>
      <c r="E248" s="1">
        <v>-44</v>
      </c>
      <c r="F248" s="1">
        <v>0</v>
      </c>
      <c r="G248" s="1">
        <v>261</v>
      </c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 t="s">
        <v>256</v>
      </c>
      <c r="B249" s="1">
        <v>366</v>
      </c>
      <c r="C249" s="1">
        <v>0</v>
      </c>
      <c r="D249" s="1">
        <v>0</v>
      </c>
      <c r="E249" s="1">
        <v>-209</v>
      </c>
      <c r="F249" s="1">
        <v>0</v>
      </c>
      <c r="G249" s="1">
        <v>157</v>
      </c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 t="s">
        <v>258</v>
      </c>
      <c r="B250" s="1">
        <v>15</v>
      </c>
      <c r="C250" s="1">
        <v>0</v>
      </c>
      <c r="D250" s="1">
        <v>0</v>
      </c>
      <c r="E250" s="1">
        <v>0</v>
      </c>
      <c r="F250" s="1">
        <v>0</v>
      </c>
      <c r="G250" s="1">
        <v>15</v>
      </c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 t="s">
        <v>259</v>
      </c>
      <c r="B251" s="1">
        <v>60</v>
      </c>
      <c r="C251" s="1">
        <v>0</v>
      </c>
      <c r="D251" s="1">
        <v>0</v>
      </c>
      <c r="E251" s="1">
        <v>0</v>
      </c>
      <c r="F251" s="1">
        <v>0</v>
      </c>
      <c r="G251" s="1">
        <v>60</v>
      </c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 t="s">
        <v>260</v>
      </c>
      <c r="B252" s="1">
        <v>36</v>
      </c>
      <c r="C252" s="1">
        <v>0</v>
      </c>
      <c r="D252" s="1">
        <v>0</v>
      </c>
      <c r="E252" s="1">
        <v>-6</v>
      </c>
      <c r="F252" s="1">
        <v>0</v>
      </c>
      <c r="G252" s="1">
        <v>30</v>
      </c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 t="s">
        <v>261</v>
      </c>
      <c r="B253" s="1">
        <v>108</v>
      </c>
      <c r="C253" s="1">
        <v>0</v>
      </c>
      <c r="D253" s="1">
        <v>0</v>
      </c>
      <c r="E253" s="1">
        <v>-10</v>
      </c>
      <c r="F253" s="1">
        <v>0</v>
      </c>
      <c r="G253" s="1">
        <v>98</v>
      </c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 t="s">
        <v>262</v>
      </c>
      <c r="B254" s="1">
        <v>156</v>
      </c>
      <c r="C254" s="1">
        <v>0</v>
      </c>
      <c r="D254" s="1">
        <v>0</v>
      </c>
      <c r="E254" s="1">
        <v>-12</v>
      </c>
      <c r="F254" s="1">
        <v>0</v>
      </c>
      <c r="G254" s="1">
        <v>144</v>
      </c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 t="s">
        <v>263</v>
      </c>
      <c r="B255" s="1">
        <v>121</v>
      </c>
      <c r="C255" s="1">
        <v>0</v>
      </c>
      <c r="D255" s="1">
        <v>0</v>
      </c>
      <c r="E255" s="1">
        <v>-30</v>
      </c>
      <c r="F255" s="1">
        <v>0</v>
      </c>
      <c r="G255" s="1">
        <v>91</v>
      </c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 t="s">
        <v>264</v>
      </c>
      <c r="B256" s="1">
        <v>6</v>
      </c>
      <c r="C256" s="1">
        <v>0</v>
      </c>
      <c r="D256" s="1">
        <v>0</v>
      </c>
      <c r="E256" s="1">
        <v>-2</v>
      </c>
      <c r="F256" s="1">
        <v>0</v>
      </c>
      <c r="G256" s="1">
        <v>4</v>
      </c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 t="s">
        <v>265</v>
      </c>
      <c r="B257" s="1">
        <v>420</v>
      </c>
      <c r="C257" s="1">
        <v>0</v>
      </c>
      <c r="D257" s="1">
        <v>0</v>
      </c>
      <c r="E257" s="1">
        <v>-174</v>
      </c>
      <c r="F257" s="1">
        <v>0</v>
      </c>
      <c r="G257" s="1">
        <v>246</v>
      </c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 t="s">
        <v>266</v>
      </c>
      <c r="B258" s="1">
        <v>83</v>
      </c>
      <c r="C258" s="1">
        <v>50</v>
      </c>
      <c r="D258" s="1">
        <v>0</v>
      </c>
      <c r="E258" s="1">
        <v>-8</v>
      </c>
      <c r="F258" s="1">
        <v>0</v>
      </c>
      <c r="G258" s="1">
        <v>125</v>
      </c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 t="s">
        <v>267</v>
      </c>
      <c r="B259" s="1">
        <v>10</v>
      </c>
      <c r="C259" s="1">
        <v>0</v>
      </c>
      <c r="D259" s="1">
        <v>0</v>
      </c>
      <c r="E259" s="1">
        <v>0</v>
      </c>
      <c r="F259" s="1">
        <v>0</v>
      </c>
      <c r="G259" s="1">
        <v>10</v>
      </c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 t="s">
        <v>268</v>
      </c>
      <c r="B260" s="1">
        <v>-22</v>
      </c>
      <c r="C260" s="1">
        <v>0</v>
      </c>
      <c r="D260" s="1">
        <v>0</v>
      </c>
      <c r="E260" s="1">
        <v>0</v>
      </c>
      <c r="F260" s="1">
        <v>0</v>
      </c>
      <c r="G260" s="1">
        <v>-22</v>
      </c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 t="s">
        <v>269</v>
      </c>
      <c r="B261" s="1">
        <v>25</v>
      </c>
      <c r="C261" s="1">
        <v>0</v>
      </c>
      <c r="D261" s="1">
        <v>0</v>
      </c>
      <c r="E261" s="1">
        <v>0</v>
      </c>
      <c r="F261" s="1">
        <v>0</v>
      </c>
      <c r="G261" s="1">
        <v>25</v>
      </c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 t="s">
        <v>270</v>
      </c>
      <c r="B262" s="1">
        <v>36</v>
      </c>
      <c r="C262" s="1">
        <v>0</v>
      </c>
      <c r="D262" s="1">
        <v>0</v>
      </c>
      <c r="E262" s="1">
        <v>-20</v>
      </c>
      <c r="F262" s="1">
        <v>0</v>
      </c>
      <c r="G262" s="1">
        <v>16</v>
      </c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 t="s">
        <v>271</v>
      </c>
      <c r="B263" s="1">
        <v>387</v>
      </c>
      <c r="C263" s="1">
        <v>0</v>
      </c>
      <c r="D263" s="1">
        <v>0</v>
      </c>
      <c r="E263" s="1">
        <v>-2</v>
      </c>
      <c r="F263" s="1">
        <v>0</v>
      </c>
      <c r="G263" s="1">
        <v>385</v>
      </c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 t="s">
        <v>272</v>
      </c>
      <c r="B264" s="1">
        <v>216</v>
      </c>
      <c r="C264" s="1">
        <v>0</v>
      </c>
      <c r="D264" s="1">
        <v>0</v>
      </c>
      <c r="E264" s="1">
        <v>-51</v>
      </c>
      <c r="F264" s="1">
        <v>0</v>
      </c>
      <c r="G264" s="1">
        <v>165</v>
      </c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 t="s">
        <v>273</v>
      </c>
      <c r="B265" s="1">
        <v>67</v>
      </c>
      <c r="C265" s="1">
        <v>0</v>
      </c>
      <c r="D265" s="1">
        <v>0</v>
      </c>
      <c r="E265" s="1">
        <v>-16</v>
      </c>
      <c r="F265" s="1">
        <v>0</v>
      </c>
      <c r="G265" s="1">
        <v>51</v>
      </c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 t="s">
        <v>274</v>
      </c>
      <c r="B266" s="1">
        <v>24</v>
      </c>
      <c r="C266" s="1">
        <v>0</v>
      </c>
      <c r="D266" s="1">
        <v>0</v>
      </c>
      <c r="E266" s="1">
        <v>0</v>
      </c>
      <c r="F266" s="1">
        <v>0</v>
      </c>
      <c r="G266" s="1">
        <v>24</v>
      </c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 t="s">
        <v>275</v>
      </c>
      <c r="B267" s="1">
        <v>354</v>
      </c>
      <c r="C267" s="1">
        <v>0</v>
      </c>
      <c r="D267" s="1">
        <v>0</v>
      </c>
      <c r="E267" s="1">
        <v>-178</v>
      </c>
      <c r="F267" s="1">
        <v>0</v>
      </c>
      <c r="G267" s="1">
        <v>176</v>
      </c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 t="s">
        <v>276</v>
      </c>
      <c r="B268" s="1">
        <v>14</v>
      </c>
      <c r="C268" s="1">
        <v>0</v>
      </c>
      <c r="D268" s="1">
        <v>0</v>
      </c>
      <c r="E268" s="1">
        <v>-1</v>
      </c>
      <c r="F268" s="1">
        <v>0</v>
      </c>
      <c r="G268" s="1">
        <v>13</v>
      </c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 t="s">
        <v>277</v>
      </c>
      <c r="B269" s="1">
        <v>8</v>
      </c>
      <c r="C269" s="1">
        <v>0</v>
      </c>
      <c r="D269" s="1">
        <v>0</v>
      </c>
      <c r="E269" s="1">
        <v>0</v>
      </c>
      <c r="F269" s="1">
        <v>0</v>
      </c>
      <c r="G269" s="1">
        <v>8</v>
      </c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 t="s">
        <v>278</v>
      </c>
      <c r="B270" s="1">
        <v>12</v>
      </c>
      <c r="C270" s="1">
        <v>10</v>
      </c>
      <c r="D270" s="1">
        <v>0</v>
      </c>
      <c r="E270" s="1">
        <v>-3</v>
      </c>
      <c r="F270" s="1">
        <v>0</v>
      </c>
      <c r="G270" s="1">
        <v>19</v>
      </c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 t="s">
        <v>279</v>
      </c>
      <c r="B271" s="1">
        <v>8</v>
      </c>
      <c r="C271" s="1">
        <v>0</v>
      </c>
      <c r="D271" s="1">
        <v>0</v>
      </c>
      <c r="E271" s="1">
        <v>-1</v>
      </c>
      <c r="F271" s="1">
        <v>0</v>
      </c>
      <c r="G271" s="1">
        <v>7</v>
      </c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 t="s">
        <v>280</v>
      </c>
      <c r="B272" s="1">
        <v>8</v>
      </c>
      <c r="C272" s="1">
        <v>0</v>
      </c>
      <c r="D272" s="1">
        <v>0</v>
      </c>
      <c r="E272" s="1">
        <v>-1</v>
      </c>
      <c r="F272" s="1">
        <v>0</v>
      </c>
      <c r="G272" s="1">
        <v>7</v>
      </c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 t="s">
        <v>281</v>
      </c>
      <c r="B273" s="1">
        <v>23</v>
      </c>
      <c r="C273" s="1">
        <v>0</v>
      </c>
      <c r="D273" s="1">
        <v>0</v>
      </c>
      <c r="E273" s="1">
        <v>-2</v>
      </c>
      <c r="F273" s="1">
        <v>0</v>
      </c>
      <c r="G273" s="1">
        <v>21</v>
      </c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 t="s">
        <v>282</v>
      </c>
      <c r="B274" s="1">
        <v>15</v>
      </c>
      <c r="C274" s="1">
        <v>0</v>
      </c>
      <c r="D274" s="1">
        <v>0</v>
      </c>
      <c r="E274" s="1">
        <v>0</v>
      </c>
      <c r="F274" s="1">
        <v>0</v>
      </c>
      <c r="G274" s="1">
        <v>15</v>
      </c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 t="s">
        <v>283</v>
      </c>
      <c r="B275" s="1">
        <v>74</v>
      </c>
      <c r="C275" s="1">
        <v>0</v>
      </c>
      <c r="D275" s="1">
        <v>0</v>
      </c>
      <c r="E275" s="1">
        <v>0</v>
      </c>
      <c r="F275" s="1">
        <v>0</v>
      </c>
      <c r="G275" s="1">
        <v>74</v>
      </c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 t="s">
        <v>284</v>
      </c>
      <c r="B276" s="1">
        <v>20</v>
      </c>
      <c r="C276" s="1">
        <v>0</v>
      </c>
      <c r="D276" s="1">
        <v>0</v>
      </c>
      <c r="E276" s="1">
        <v>-8</v>
      </c>
      <c r="F276" s="1">
        <v>0</v>
      </c>
      <c r="G276" s="1">
        <v>12</v>
      </c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 t="s">
        <v>285</v>
      </c>
      <c r="B277" s="1">
        <v>20</v>
      </c>
      <c r="C277" s="1">
        <v>4</v>
      </c>
      <c r="D277" s="1">
        <v>0</v>
      </c>
      <c r="E277" s="1">
        <v>-17</v>
      </c>
      <c r="F277" s="1">
        <v>0</v>
      </c>
      <c r="G277" s="1">
        <v>7</v>
      </c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 t="s">
        <v>286</v>
      </c>
      <c r="B278" s="1">
        <v>27</v>
      </c>
      <c r="C278" s="1">
        <v>0</v>
      </c>
      <c r="D278" s="1">
        <v>0</v>
      </c>
      <c r="E278" s="1">
        <v>0</v>
      </c>
      <c r="F278" s="1">
        <v>0</v>
      </c>
      <c r="G278" s="1">
        <v>27</v>
      </c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 t="s">
        <v>287</v>
      </c>
      <c r="B279" s="1">
        <v>108</v>
      </c>
      <c r="C279" s="1">
        <v>0</v>
      </c>
      <c r="D279" s="1">
        <v>0</v>
      </c>
      <c r="E279" s="1">
        <v>-10</v>
      </c>
      <c r="F279" s="1">
        <v>0</v>
      </c>
      <c r="G279" s="1">
        <v>98</v>
      </c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 t="s">
        <v>288</v>
      </c>
      <c r="B280" s="1">
        <v>3</v>
      </c>
      <c r="C280" s="1">
        <v>20</v>
      </c>
      <c r="D280" s="1">
        <v>0</v>
      </c>
      <c r="E280" s="1">
        <v>-2</v>
      </c>
      <c r="F280" s="1">
        <v>0</v>
      </c>
      <c r="G280" s="1">
        <v>21</v>
      </c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 t="s">
        <v>289</v>
      </c>
      <c r="B281" s="1">
        <v>10</v>
      </c>
      <c r="C281" s="1">
        <v>0</v>
      </c>
      <c r="D281" s="1">
        <v>0</v>
      </c>
      <c r="E281" s="1">
        <v>0</v>
      </c>
      <c r="F281" s="1">
        <v>0</v>
      </c>
      <c r="G281" s="1">
        <v>10</v>
      </c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 t="s">
        <v>290</v>
      </c>
      <c r="B282" s="1">
        <v>9</v>
      </c>
      <c r="C282" s="1">
        <v>0</v>
      </c>
      <c r="D282" s="1">
        <v>0</v>
      </c>
      <c r="E282" s="1">
        <v>0</v>
      </c>
      <c r="F282" s="1">
        <v>0</v>
      </c>
      <c r="G282" s="1">
        <v>9</v>
      </c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 t="s">
        <v>291</v>
      </c>
      <c r="B283" s="1">
        <v>48</v>
      </c>
      <c r="C283" s="1">
        <v>0</v>
      </c>
      <c r="D283" s="1">
        <v>0</v>
      </c>
      <c r="E283" s="1">
        <v>-3</v>
      </c>
      <c r="F283" s="1">
        <v>0</v>
      </c>
      <c r="G283" s="1">
        <v>45</v>
      </c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 t="s">
        <v>292</v>
      </c>
      <c r="B284" s="1">
        <v>197</v>
      </c>
      <c r="C284" s="1">
        <v>0</v>
      </c>
      <c r="D284" s="1">
        <v>0</v>
      </c>
      <c r="E284" s="1">
        <v>0</v>
      </c>
      <c r="F284" s="1">
        <v>0</v>
      </c>
      <c r="G284" s="1">
        <v>197</v>
      </c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 t="s">
        <v>518</v>
      </c>
      <c r="B285" s="1">
        <v>9</v>
      </c>
      <c r="C285" s="1">
        <v>10</v>
      </c>
      <c r="D285" s="1">
        <v>0</v>
      </c>
      <c r="E285" s="1">
        <v>-2</v>
      </c>
      <c r="F285" s="1">
        <v>0</v>
      </c>
      <c r="G285" s="1">
        <v>17</v>
      </c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 t="s">
        <v>294</v>
      </c>
      <c r="B286" s="1">
        <v>45</v>
      </c>
      <c r="C286" s="1">
        <v>0</v>
      </c>
      <c r="D286" s="1">
        <v>0</v>
      </c>
      <c r="E286" s="1">
        <v>-11</v>
      </c>
      <c r="F286" s="1">
        <v>0</v>
      </c>
      <c r="G286" s="1">
        <v>34</v>
      </c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 t="s">
        <v>295</v>
      </c>
      <c r="B287" s="1">
        <v>49</v>
      </c>
      <c r="C287" s="1">
        <v>0</v>
      </c>
      <c r="D287" s="1">
        <v>0</v>
      </c>
      <c r="E287" s="1">
        <v>-9</v>
      </c>
      <c r="F287" s="1">
        <v>0</v>
      </c>
      <c r="G287" s="1">
        <v>40</v>
      </c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 t="s">
        <v>296</v>
      </c>
      <c r="B288" s="1">
        <v>203</v>
      </c>
      <c r="C288" s="1">
        <v>0</v>
      </c>
      <c r="D288" s="1">
        <v>0</v>
      </c>
      <c r="E288" s="1">
        <v>-40</v>
      </c>
      <c r="F288" s="1">
        <v>0</v>
      </c>
      <c r="G288" s="1">
        <v>163</v>
      </c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 t="s">
        <v>297</v>
      </c>
      <c r="B289" s="1">
        <v>14</v>
      </c>
      <c r="C289" s="1">
        <v>0</v>
      </c>
      <c r="D289" s="1">
        <v>0</v>
      </c>
      <c r="E289" s="1">
        <v>0</v>
      </c>
      <c r="F289" s="1">
        <v>0</v>
      </c>
      <c r="G289" s="1">
        <v>14</v>
      </c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 t="s">
        <v>298</v>
      </c>
      <c r="B290" s="1">
        <v>1</v>
      </c>
      <c r="C290" s="1">
        <v>0</v>
      </c>
      <c r="D290" s="1">
        <v>0</v>
      </c>
      <c r="E290" s="1">
        <v>0</v>
      </c>
      <c r="F290" s="1">
        <v>0</v>
      </c>
      <c r="G290" s="1">
        <v>1</v>
      </c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 t="s">
        <v>299</v>
      </c>
      <c r="B291" s="1">
        <v>10</v>
      </c>
      <c r="C291" s="1">
        <v>0</v>
      </c>
      <c r="D291" s="1">
        <v>0</v>
      </c>
      <c r="E291" s="1">
        <v>-1</v>
      </c>
      <c r="F291" s="1">
        <v>0</v>
      </c>
      <c r="G291" s="1">
        <v>9</v>
      </c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 t="s">
        <v>300</v>
      </c>
      <c r="B292" s="1">
        <v>3</v>
      </c>
      <c r="C292" s="1">
        <v>0</v>
      </c>
      <c r="D292" s="1">
        <v>0</v>
      </c>
      <c r="E292" s="1">
        <v>0</v>
      </c>
      <c r="F292" s="1">
        <v>0</v>
      </c>
      <c r="G292" s="1">
        <v>3</v>
      </c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 t="s">
        <v>301</v>
      </c>
      <c r="B293" s="1">
        <v>375</v>
      </c>
      <c r="C293" s="1">
        <v>100</v>
      </c>
      <c r="D293" s="1">
        <v>0</v>
      </c>
      <c r="E293" s="1">
        <v>-44</v>
      </c>
      <c r="F293" s="1">
        <v>0</v>
      </c>
      <c r="G293" s="1">
        <v>431</v>
      </c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 t="s">
        <v>302</v>
      </c>
      <c r="B294" s="1">
        <v>6</v>
      </c>
      <c r="C294" s="1">
        <v>10</v>
      </c>
      <c r="D294" s="1">
        <v>0</v>
      </c>
      <c r="E294" s="1">
        <v>-1</v>
      </c>
      <c r="F294" s="1">
        <v>0</v>
      </c>
      <c r="G294" s="1">
        <v>15</v>
      </c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 t="s">
        <v>303</v>
      </c>
      <c r="B295" s="1">
        <v>25</v>
      </c>
      <c r="C295" s="1">
        <v>0</v>
      </c>
      <c r="D295" s="1">
        <v>0</v>
      </c>
      <c r="E295" s="1">
        <v>-3</v>
      </c>
      <c r="F295" s="1">
        <v>0</v>
      </c>
      <c r="G295" s="1">
        <v>22</v>
      </c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 t="s">
        <v>304</v>
      </c>
      <c r="B296" s="1">
        <v>7</v>
      </c>
      <c r="C296" s="1">
        <v>0</v>
      </c>
      <c r="D296" s="1">
        <v>0</v>
      </c>
      <c r="E296" s="1">
        <v>-3</v>
      </c>
      <c r="F296" s="1">
        <v>0</v>
      </c>
      <c r="G296" s="1">
        <v>4</v>
      </c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 t="s">
        <v>305</v>
      </c>
      <c r="B297" s="1">
        <v>9</v>
      </c>
      <c r="C297" s="1">
        <v>0</v>
      </c>
      <c r="D297" s="1">
        <v>0</v>
      </c>
      <c r="E297" s="1">
        <v>0</v>
      </c>
      <c r="F297" s="1">
        <v>0</v>
      </c>
      <c r="G297" s="1">
        <v>9</v>
      </c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 t="s">
        <v>306</v>
      </c>
      <c r="B298" s="1">
        <v>5</v>
      </c>
      <c r="C298" s="1">
        <v>0</v>
      </c>
      <c r="D298" s="1">
        <v>0</v>
      </c>
      <c r="E298" s="1">
        <v>0</v>
      </c>
      <c r="F298" s="1">
        <v>0</v>
      </c>
      <c r="G298" s="1">
        <v>5</v>
      </c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 t="s">
        <v>307</v>
      </c>
      <c r="B299" s="1">
        <v>2</v>
      </c>
      <c r="C299" s="1">
        <v>0</v>
      </c>
      <c r="D299" s="1">
        <v>0</v>
      </c>
      <c r="E299" s="1">
        <v>0</v>
      </c>
      <c r="F299" s="1">
        <v>0</v>
      </c>
      <c r="G299" s="1">
        <v>2</v>
      </c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 t="s">
        <v>308</v>
      </c>
      <c r="B300" s="1">
        <v>7</v>
      </c>
      <c r="C300" s="1">
        <v>0</v>
      </c>
      <c r="D300" s="1">
        <v>0</v>
      </c>
      <c r="E300" s="1">
        <v>-1</v>
      </c>
      <c r="F300" s="1">
        <v>0</v>
      </c>
      <c r="G300" s="1">
        <v>6</v>
      </c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 t="s">
        <v>309</v>
      </c>
      <c r="B301" s="1">
        <v>1</v>
      </c>
      <c r="C301" s="1">
        <v>0</v>
      </c>
      <c r="D301" s="1">
        <v>0</v>
      </c>
      <c r="E301" s="1">
        <v>0</v>
      </c>
      <c r="F301" s="1">
        <v>0</v>
      </c>
      <c r="G301" s="1">
        <v>1</v>
      </c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 t="s">
        <v>310</v>
      </c>
      <c r="B302" s="1">
        <v>41</v>
      </c>
      <c r="C302" s="1">
        <v>1</v>
      </c>
      <c r="D302" s="1">
        <v>0</v>
      </c>
      <c r="E302" s="1">
        <v>-2</v>
      </c>
      <c r="F302" s="1">
        <v>0</v>
      </c>
      <c r="G302" s="1">
        <v>40</v>
      </c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 t="s">
        <v>311</v>
      </c>
      <c r="B303" s="1">
        <v>11</v>
      </c>
      <c r="C303" s="1">
        <v>20</v>
      </c>
      <c r="D303" s="1">
        <v>0</v>
      </c>
      <c r="E303" s="1">
        <v>-6</v>
      </c>
      <c r="F303" s="1">
        <v>0</v>
      </c>
      <c r="G303" s="1">
        <v>25</v>
      </c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 t="s">
        <v>312</v>
      </c>
      <c r="B304" s="1">
        <v>22</v>
      </c>
      <c r="C304" s="1">
        <v>20</v>
      </c>
      <c r="D304" s="1">
        <v>0</v>
      </c>
      <c r="E304" s="1">
        <v>-8</v>
      </c>
      <c r="F304" s="1">
        <v>0</v>
      </c>
      <c r="G304" s="1">
        <v>34</v>
      </c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 t="s">
        <v>313</v>
      </c>
      <c r="B305" s="1">
        <v>23</v>
      </c>
      <c r="C305" s="1">
        <v>20</v>
      </c>
      <c r="D305" s="1">
        <v>0</v>
      </c>
      <c r="E305" s="1">
        <v>-12</v>
      </c>
      <c r="F305" s="1">
        <v>0</v>
      </c>
      <c r="G305" s="1">
        <v>31</v>
      </c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 t="s">
        <v>314</v>
      </c>
      <c r="B306" s="1">
        <v>4</v>
      </c>
      <c r="C306" s="1">
        <v>20</v>
      </c>
      <c r="D306" s="1">
        <v>0</v>
      </c>
      <c r="E306" s="1">
        <v>0</v>
      </c>
      <c r="F306" s="1">
        <v>0</v>
      </c>
      <c r="G306" s="1">
        <v>24</v>
      </c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 t="s">
        <v>315</v>
      </c>
      <c r="B307" s="1">
        <v>431</v>
      </c>
      <c r="C307" s="1">
        <v>0</v>
      </c>
      <c r="D307" s="1">
        <v>0</v>
      </c>
      <c r="E307" s="1">
        <v>-72</v>
      </c>
      <c r="F307" s="1">
        <v>0</v>
      </c>
      <c r="G307" s="1">
        <v>359</v>
      </c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 t="s">
        <v>316</v>
      </c>
      <c r="B308" s="1">
        <v>934</v>
      </c>
      <c r="C308" s="1">
        <v>0</v>
      </c>
      <c r="D308" s="1">
        <v>0</v>
      </c>
      <c r="E308" s="1">
        <v>-77</v>
      </c>
      <c r="F308" s="1">
        <v>0</v>
      </c>
      <c r="G308" s="1">
        <v>857</v>
      </c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 t="s">
        <v>317</v>
      </c>
      <c r="B309" s="1">
        <v>1377</v>
      </c>
      <c r="C309" s="1">
        <v>0</v>
      </c>
      <c r="D309" s="1">
        <v>0</v>
      </c>
      <c r="E309" s="1">
        <v>-80</v>
      </c>
      <c r="F309" s="1">
        <v>0</v>
      </c>
      <c r="G309" s="1">
        <v>1297</v>
      </c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 t="s">
        <v>319</v>
      </c>
      <c r="B310" s="1">
        <v>68</v>
      </c>
      <c r="C310" s="1">
        <v>0</v>
      </c>
      <c r="D310" s="1">
        <v>0</v>
      </c>
      <c r="E310" s="1">
        <v>-9</v>
      </c>
      <c r="F310" s="1">
        <v>0</v>
      </c>
      <c r="G310" s="1">
        <v>59</v>
      </c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 t="s">
        <v>320</v>
      </c>
      <c r="B311" s="1">
        <v>148</v>
      </c>
      <c r="C311" s="1">
        <v>158</v>
      </c>
      <c r="D311" s="1">
        <v>0</v>
      </c>
      <c r="E311" s="1">
        <v>-43</v>
      </c>
      <c r="F311" s="1">
        <v>0</v>
      </c>
      <c r="G311" s="1">
        <v>263</v>
      </c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 t="s">
        <v>321</v>
      </c>
      <c r="B312" s="1">
        <v>191</v>
      </c>
      <c r="C312" s="1">
        <v>0</v>
      </c>
      <c r="D312" s="1">
        <v>0</v>
      </c>
      <c r="E312" s="1">
        <v>0</v>
      </c>
      <c r="F312" s="1">
        <v>0</v>
      </c>
      <c r="G312" s="1">
        <v>191</v>
      </c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 t="s">
        <v>322</v>
      </c>
      <c r="B313" s="1">
        <v>291</v>
      </c>
      <c r="C313" s="1">
        <v>510</v>
      </c>
      <c r="D313" s="1">
        <v>0</v>
      </c>
      <c r="E313" s="1">
        <v>-23</v>
      </c>
      <c r="F313" s="1">
        <v>0</v>
      </c>
      <c r="G313" s="1">
        <v>778</v>
      </c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 t="s">
        <v>323</v>
      </c>
      <c r="B314" s="1">
        <v>336</v>
      </c>
      <c r="C314" s="1">
        <v>0</v>
      </c>
      <c r="D314" s="1">
        <v>0</v>
      </c>
      <c r="E314" s="1">
        <v>-81</v>
      </c>
      <c r="F314" s="1">
        <v>0</v>
      </c>
      <c r="G314" s="1">
        <v>255</v>
      </c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 t="s">
        <v>324</v>
      </c>
      <c r="B315" s="1">
        <v>28</v>
      </c>
      <c r="C315" s="1">
        <v>0</v>
      </c>
      <c r="D315" s="1">
        <v>0</v>
      </c>
      <c r="E315" s="1">
        <v>-12</v>
      </c>
      <c r="F315" s="1">
        <v>0</v>
      </c>
      <c r="G315" s="1">
        <v>16</v>
      </c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 t="s">
        <v>325</v>
      </c>
      <c r="B316" s="1">
        <v>1</v>
      </c>
      <c r="C316" s="1">
        <v>0</v>
      </c>
      <c r="D316" s="1">
        <v>0</v>
      </c>
      <c r="E316" s="1">
        <v>0</v>
      </c>
      <c r="F316" s="1">
        <v>0</v>
      </c>
      <c r="G316" s="1">
        <v>1</v>
      </c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 t="s">
        <v>326</v>
      </c>
      <c r="B317" s="1">
        <v>589</v>
      </c>
      <c r="C317" s="1">
        <v>160</v>
      </c>
      <c r="D317" s="1">
        <v>-2</v>
      </c>
      <c r="E317" s="1">
        <v>-61</v>
      </c>
      <c r="F317" s="1">
        <v>0</v>
      </c>
      <c r="G317" s="1">
        <v>686</v>
      </c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 t="s">
        <v>327</v>
      </c>
      <c r="B318" s="1">
        <v>49</v>
      </c>
      <c r="C318" s="1">
        <v>0</v>
      </c>
      <c r="D318" s="1">
        <v>0</v>
      </c>
      <c r="E318" s="1">
        <v>-1</v>
      </c>
      <c r="F318" s="1">
        <v>0</v>
      </c>
      <c r="G318" s="1">
        <v>48</v>
      </c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 t="s">
        <v>328</v>
      </c>
      <c r="B319" s="1">
        <v>20</v>
      </c>
      <c r="C319" s="1">
        <v>0</v>
      </c>
      <c r="D319" s="1">
        <v>0</v>
      </c>
      <c r="E319" s="1">
        <v>-6</v>
      </c>
      <c r="F319" s="1">
        <v>0</v>
      </c>
      <c r="G319" s="1">
        <v>14</v>
      </c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 t="s">
        <v>329</v>
      </c>
      <c r="B320" s="1">
        <v>11</v>
      </c>
      <c r="C320" s="1">
        <v>20</v>
      </c>
      <c r="D320" s="1">
        <v>0</v>
      </c>
      <c r="E320" s="1">
        <v>-4</v>
      </c>
      <c r="F320" s="1">
        <v>0</v>
      </c>
      <c r="G320" s="1">
        <v>27</v>
      </c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 t="s">
        <v>330</v>
      </c>
      <c r="B321" s="1">
        <v>60</v>
      </c>
      <c r="C321" s="1">
        <v>0</v>
      </c>
      <c r="D321" s="1">
        <v>0</v>
      </c>
      <c r="E321" s="1">
        <v>-12</v>
      </c>
      <c r="F321" s="1">
        <v>0</v>
      </c>
      <c r="G321" s="1">
        <v>48</v>
      </c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 t="s">
        <v>331</v>
      </c>
      <c r="B322" s="1">
        <v>9</v>
      </c>
      <c r="C322" s="1">
        <v>10</v>
      </c>
      <c r="D322" s="1">
        <v>0</v>
      </c>
      <c r="E322" s="1">
        <v>0</v>
      </c>
      <c r="F322" s="1">
        <v>0</v>
      </c>
      <c r="G322" s="1">
        <v>19</v>
      </c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 t="s">
        <v>332</v>
      </c>
      <c r="B323" s="1">
        <v>48</v>
      </c>
      <c r="C323" s="1">
        <v>0</v>
      </c>
      <c r="D323" s="1">
        <v>0</v>
      </c>
      <c r="E323" s="1">
        <v>0</v>
      </c>
      <c r="F323" s="1">
        <v>0</v>
      </c>
      <c r="G323" s="1">
        <v>48</v>
      </c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 t="s">
        <v>333</v>
      </c>
      <c r="B324" s="1">
        <v>20</v>
      </c>
      <c r="C324" s="1">
        <v>0</v>
      </c>
      <c r="D324" s="1">
        <v>0</v>
      </c>
      <c r="E324" s="1">
        <v>-19</v>
      </c>
      <c r="F324" s="1">
        <v>0</v>
      </c>
      <c r="G324" s="1">
        <v>1</v>
      </c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 t="s">
        <v>334</v>
      </c>
      <c r="B325" s="1">
        <v>10</v>
      </c>
      <c r="C325" s="1">
        <v>0</v>
      </c>
      <c r="D325" s="1">
        <v>0</v>
      </c>
      <c r="E325" s="1">
        <v>-1</v>
      </c>
      <c r="F325" s="1">
        <v>0</v>
      </c>
      <c r="G325" s="1">
        <v>9</v>
      </c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 t="s">
        <v>335</v>
      </c>
      <c r="B326" s="1">
        <v>67</v>
      </c>
      <c r="C326" s="1">
        <v>0</v>
      </c>
      <c r="D326" s="1">
        <v>0</v>
      </c>
      <c r="E326" s="1">
        <v>-1</v>
      </c>
      <c r="F326" s="1">
        <v>0</v>
      </c>
      <c r="G326" s="1">
        <v>66</v>
      </c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 t="s">
        <v>336</v>
      </c>
      <c r="B327" s="1">
        <v>6</v>
      </c>
      <c r="C327" s="1">
        <v>0</v>
      </c>
      <c r="D327" s="1">
        <v>0</v>
      </c>
      <c r="E327" s="1">
        <v>0</v>
      </c>
      <c r="F327" s="1">
        <v>0</v>
      </c>
      <c r="G327" s="1">
        <v>6</v>
      </c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 t="s">
        <v>337</v>
      </c>
      <c r="B328" s="1">
        <v>87</v>
      </c>
      <c r="C328" s="1">
        <v>0</v>
      </c>
      <c r="D328" s="1">
        <v>0</v>
      </c>
      <c r="E328" s="1">
        <v>-1</v>
      </c>
      <c r="F328" s="1">
        <v>0</v>
      </c>
      <c r="G328" s="1">
        <v>86</v>
      </c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 t="s">
        <v>338</v>
      </c>
      <c r="B329" s="1">
        <v>13</v>
      </c>
      <c r="C329" s="1">
        <v>0</v>
      </c>
      <c r="D329" s="1">
        <v>0</v>
      </c>
      <c r="E329" s="1">
        <v>0</v>
      </c>
      <c r="F329" s="1">
        <v>0</v>
      </c>
      <c r="G329" s="1">
        <v>13</v>
      </c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 t="s">
        <v>339</v>
      </c>
      <c r="B330" s="1">
        <v>25</v>
      </c>
      <c r="C330" s="1">
        <v>0</v>
      </c>
      <c r="D330" s="1">
        <v>0</v>
      </c>
      <c r="E330" s="1">
        <v>0</v>
      </c>
      <c r="F330" s="1">
        <v>0</v>
      </c>
      <c r="G330" s="1">
        <v>25</v>
      </c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 t="s">
        <v>340</v>
      </c>
      <c r="B331" s="1">
        <v>15</v>
      </c>
      <c r="C331" s="1">
        <v>0</v>
      </c>
      <c r="D331" s="1">
        <v>0</v>
      </c>
      <c r="E331" s="1">
        <v>0</v>
      </c>
      <c r="F331" s="1">
        <v>0</v>
      </c>
      <c r="G331" s="1">
        <v>15</v>
      </c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 t="s">
        <v>341</v>
      </c>
      <c r="B332" s="1">
        <v>38</v>
      </c>
      <c r="C332" s="1">
        <v>0</v>
      </c>
      <c r="D332" s="1">
        <v>0</v>
      </c>
      <c r="E332" s="1">
        <v>-8</v>
      </c>
      <c r="F332" s="1">
        <v>0</v>
      </c>
      <c r="G332" s="1">
        <v>30</v>
      </c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 t="s">
        <v>342</v>
      </c>
      <c r="B333" s="1">
        <v>98</v>
      </c>
      <c r="C333" s="1">
        <v>0</v>
      </c>
      <c r="D333" s="1">
        <v>0</v>
      </c>
      <c r="E333" s="1">
        <v>-21</v>
      </c>
      <c r="F333" s="1">
        <v>0</v>
      </c>
      <c r="G333" s="1">
        <v>77</v>
      </c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 t="s">
        <v>343</v>
      </c>
      <c r="B334" s="1">
        <v>53</v>
      </c>
      <c r="C334" s="1">
        <v>200</v>
      </c>
      <c r="D334" s="1">
        <v>0</v>
      </c>
      <c r="E334" s="1">
        <v>-57</v>
      </c>
      <c r="F334" s="1">
        <v>0</v>
      </c>
      <c r="G334" s="1">
        <v>196</v>
      </c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 t="s">
        <v>344</v>
      </c>
      <c r="B335" s="1">
        <v>7745</v>
      </c>
      <c r="C335" s="1">
        <v>0</v>
      </c>
      <c r="D335" s="1">
        <v>0</v>
      </c>
      <c r="E335" s="1">
        <v>-770</v>
      </c>
      <c r="F335" s="1">
        <v>0</v>
      </c>
      <c r="G335" s="1">
        <v>6975</v>
      </c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 t="s">
        <v>345</v>
      </c>
      <c r="B336" s="1">
        <v>26</v>
      </c>
      <c r="C336" s="1">
        <v>30</v>
      </c>
      <c r="D336" s="1">
        <v>0</v>
      </c>
      <c r="E336" s="1">
        <v>-6</v>
      </c>
      <c r="F336" s="1">
        <v>0</v>
      </c>
      <c r="G336" s="1">
        <v>50</v>
      </c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 t="s">
        <v>346</v>
      </c>
      <c r="B337" s="1">
        <v>226</v>
      </c>
      <c r="C337" s="1">
        <v>0</v>
      </c>
      <c r="D337" s="1">
        <v>0</v>
      </c>
      <c r="E337" s="1">
        <v>0</v>
      </c>
      <c r="F337" s="1">
        <v>0</v>
      </c>
      <c r="G337" s="1">
        <v>226</v>
      </c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 t="s">
        <v>347</v>
      </c>
      <c r="B338" s="1">
        <v>8</v>
      </c>
      <c r="C338" s="1">
        <v>0</v>
      </c>
      <c r="D338" s="1">
        <v>0</v>
      </c>
      <c r="E338" s="1">
        <v>0</v>
      </c>
      <c r="F338" s="1">
        <v>0</v>
      </c>
      <c r="G338" s="1">
        <v>8</v>
      </c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 t="s">
        <v>348</v>
      </c>
      <c r="B339" s="1">
        <v>63</v>
      </c>
      <c r="C339" s="1">
        <v>0</v>
      </c>
      <c r="D339" s="1">
        <v>0</v>
      </c>
      <c r="E339" s="1">
        <v>-1</v>
      </c>
      <c r="F339" s="1">
        <v>0</v>
      </c>
      <c r="G339" s="1">
        <v>62</v>
      </c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 t="s">
        <v>349</v>
      </c>
      <c r="B340" s="1">
        <v>0</v>
      </c>
      <c r="C340" s="1">
        <v>0</v>
      </c>
      <c r="D340" s="1">
        <v>0</v>
      </c>
      <c r="E340" s="1">
        <v>-1</v>
      </c>
      <c r="F340" s="1">
        <v>0</v>
      </c>
      <c r="G340" s="1">
        <v>-1</v>
      </c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 t="s">
        <v>350</v>
      </c>
      <c r="B341" s="1">
        <v>5</v>
      </c>
      <c r="C341" s="1">
        <v>0</v>
      </c>
      <c r="D341" s="1">
        <v>0</v>
      </c>
      <c r="E341" s="1">
        <v>0</v>
      </c>
      <c r="F341" s="1">
        <v>0</v>
      </c>
      <c r="G341" s="1">
        <v>5</v>
      </c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 t="s">
        <v>351</v>
      </c>
      <c r="B342" s="1">
        <v>37</v>
      </c>
      <c r="C342" s="1">
        <v>0</v>
      </c>
      <c r="D342" s="1">
        <v>0</v>
      </c>
      <c r="E342" s="1">
        <v>0</v>
      </c>
      <c r="F342" s="1">
        <v>0</v>
      </c>
      <c r="G342" s="1">
        <v>37</v>
      </c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 t="s">
        <v>352</v>
      </c>
      <c r="B343" s="1">
        <v>9</v>
      </c>
      <c r="C343" s="1">
        <v>0</v>
      </c>
      <c r="D343" s="1">
        <v>0</v>
      </c>
      <c r="E343" s="1">
        <v>0</v>
      </c>
      <c r="F343" s="1">
        <v>0</v>
      </c>
      <c r="G343" s="1">
        <v>9</v>
      </c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 t="s">
        <v>353</v>
      </c>
      <c r="B344" s="1">
        <v>8</v>
      </c>
      <c r="C344" s="1">
        <v>0</v>
      </c>
      <c r="D344" s="1">
        <v>0</v>
      </c>
      <c r="E344" s="1">
        <v>0</v>
      </c>
      <c r="F344" s="1">
        <v>0</v>
      </c>
      <c r="G344" s="1">
        <v>8</v>
      </c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 t="s">
        <v>354</v>
      </c>
      <c r="B345" s="1">
        <v>2</v>
      </c>
      <c r="C345" s="1">
        <v>0</v>
      </c>
      <c r="D345" s="1">
        <v>0</v>
      </c>
      <c r="E345" s="1">
        <v>0</v>
      </c>
      <c r="F345" s="1">
        <v>0</v>
      </c>
      <c r="G345" s="1">
        <v>2</v>
      </c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 t="s">
        <v>355</v>
      </c>
      <c r="B346" s="1">
        <v>1</v>
      </c>
      <c r="C346" s="1">
        <v>0</v>
      </c>
      <c r="D346" s="1">
        <v>0</v>
      </c>
      <c r="E346" s="1">
        <v>0</v>
      </c>
      <c r="F346" s="1">
        <v>0</v>
      </c>
      <c r="G346" s="1">
        <v>1</v>
      </c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 t="s">
        <v>356</v>
      </c>
      <c r="B347" s="1">
        <v>5</v>
      </c>
      <c r="C347" s="1">
        <v>0</v>
      </c>
      <c r="D347" s="1">
        <v>0</v>
      </c>
      <c r="E347" s="1">
        <v>-2</v>
      </c>
      <c r="F347" s="1">
        <v>0</v>
      </c>
      <c r="G347" s="1">
        <v>3</v>
      </c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 t="s">
        <v>357</v>
      </c>
      <c r="B348" s="1">
        <v>182</v>
      </c>
      <c r="C348" s="1">
        <v>0</v>
      </c>
      <c r="D348" s="1">
        <v>0</v>
      </c>
      <c r="E348" s="1">
        <v>-24</v>
      </c>
      <c r="F348" s="1">
        <v>0</v>
      </c>
      <c r="G348" s="1">
        <v>158</v>
      </c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 t="s">
        <v>358</v>
      </c>
      <c r="B349" s="1">
        <v>114</v>
      </c>
      <c r="C349" s="1">
        <v>0</v>
      </c>
      <c r="D349" s="1">
        <v>0</v>
      </c>
      <c r="E349" s="1">
        <v>0</v>
      </c>
      <c r="F349" s="1">
        <v>0</v>
      </c>
      <c r="G349" s="1">
        <v>114</v>
      </c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 t="s">
        <v>359</v>
      </c>
      <c r="B350" s="1">
        <v>8</v>
      </c>
      <c r="C350" s="1">
        <v>0</v>
      </c>
      <c r="D350" s="1">
        <v>0</v>
      </c>
      <c r="E350" s="1">
        <v>-6</v>
      </c>
      <c r="F350" s="1">
        <v>0</v>
      </c>
      <c r="G350" s="1">
        <v>2</v>
      </c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 t="s">
        <v>360</v>
      </c>
      <c r="B351" s="1">
        <v>11</v>
      </c>
      <c r="C351" s="1">
        <v>0</v>
      </c>
      <c r="D351" s="1">
        <v>0</v>
      </c>
      <c r="E351" s="1">
        <v>0</v>
      </c>
      <c r="F351" s="1">
        <v>0</v>
      </c>
      <c r="G351" s="1">
        <v>11</v>
      </c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 t="s">
        <v>361</v>
      </c>
      <c r="B352" s="1">
        <v>72</v>
      </c>
      <c r="C352" s="1">
        <v>0</v>
      </c>
      <c r="D352" s="1">
        <v>0</v>
      </c>
      <c r="E352" s="1">
        <v>-4</v>
      </c>
      <c r="F352" s="1">
        <v>0</v>
      </c>
      <c r="G352" s="1">
        <v>68</v>
      </c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 t="s">
        <v>362</v>
      </c>
      <c r="B353" s="1">
        <v>49</v>
      </c>
      <c r="C353" s="1">
        <v>183</v>
      </c>
      <c r="D353" s="1">
        <v>0</v>
      </c>
      <c r="E353" s="1">
        <v>-24</v>
      </c>
      <c r="F353" s="1">
        <v>0</v>
      </c>
      <c r="G353" s="1">
        <v>208</v>
      </c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 t="s">
        <v>363</v>
      </c>
      <c r="B354" s="1">
        <v>-1000</v>
      </c>
      <c r="C354" s="1">
        <v>0</v>
      </c>
      <c r="D354" s="1">
        <v>0</v>
      </c>
      <c r="E354" s="1">
        <v>0</v>
      </c>
      <c r="F354" s="1">
        <v>0</v>
      </c>
      <c r="G354" s="1">
        <v>-1000</v>
      </c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 t="s">
        <v>364</v>
      </c>
      <c r="B355" s="1">
        <v>43</v>
      </c>
      <c r="C355" s="1">
        <v>0</v>
      </c>
      <c r="D355" s="1">
        <v>0</v>
      </c>
      <c r="E355" s="1">
        <v>0</v>
      </c>
      <c r="F355" s="1">
        <v>0</v>
      </c>
      <c r="G355" s="1">
        <v>43</v>
      </c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 t="s">
        <v>365</v>
      </c>
      <c r="B356" s="1">
        <v>337</v>
      </c>
      <c r="C356" s="1">
        <v>0</v>
      </c>
      <c r="D356" s="1">
        <v>0</v>
      </c>
      <c r="E356" s="1">
        <v>-20</v>
      </c>
      <c r="F356" s="1">
        <v>0</v>
      </c>
      <c r="G356" s="1">
        <v>317</v>
      </c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 t="s">
        <v>366</v>
      </c>
      <c r="B357" s="1">
        <v>23</v>
      </c>
      <c r="C357" s="1">
        <v>0</v>
      </c>
      <c r="D357" s="1">
        <v>0</v>
      </c>
      <c r="E357" s="1">
        <v>0</v>
      </c>
      <c r="F357" s="1">
        <v>0</v>
      </c>
      <c r="G357" s="1">
        <v>23</v>
      </c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 t="s">
        <v>367</v>
      </c>
      <c r="B358" s="1">
        <v>4</v>
      </c>
      <c r="C358" s="1">
        <v>0</v>
      </c>
      <c r="D358" s="1">
        <v>0</v>
      </c>
      <c r="E358" s="1">
        <v>0</v>
      </c>
      <c r="F358" s="1">
        <v>0</v>
      </c>
      <c r="G358" s="1">
        <v>4</v>
      </c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 t="s">
        <v>368</v>
      </c>
      <c r="B359" s="1">
        <v>10</v>
      </c>
      <c r="C359" s="1">
        <v>0</v>
      </c>
      <c r="D359" s="1">
        <v>0</v>
      </c>
      <c r="E359" s="1">
        <v>-1</v>
      </c>
      <c r="F359" s="1">
        <v>0</v>
      </c>
      <c r="G359" s="1">
        <v>9</v>
      </c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 t="s">
        <v>369</v>
      </c>
      <c r="B360" s="1">
        <v>22</v>
      </c>
      <c r="C360" s="1">
        <v>0</v>
      </c>
      <c r="D360" s="1">
        <v>0</v>
      </c>
      <c r="E360" s="1">
        <v>0</v>
      </c>
      <c r="F360" s="1">
        <v>0</v>
      </c>
      <c r="G360" s="1">
        <v>22</v>
      </c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 t="s">
        <v>370</v>
      </c>
      <c r="B361" s="1">
        <v>492</v>
      </c>
      <c r="C361" s="1">
        <v>0</v>
      </c>
      <c r="D361" s="1">
        <v>0</v>
      </c>
      <c r="E361" s="1">
        <v>-248</v>
      </c>
      <c r="F361" s="1">
        <v>0</v>
      </c>
      <c r="G361" s="1">
        <v>244</v>
      </c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 t="s">
        <v>371</v>
      </c>
      <c r="B362" s="1">
        <v>0</v>
      </c>
      <c r="C362" s="1">
        <v>10</v>
      </c>
      <c r="D362" s="1">
        <v>0</v>
      </c>
      <c r="E362" s="1">
        <v>0</v>
      </c>
      <c r="F362" s="1">
        <v>0</v>
      </c>
      <c r="G362" s="1">
        <v>10</v>
      </c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 t="s">
        <v>372</v>
      </c>
      <c r="B363" s="1">
        <v>10</v>
      </c>
      <c r="C363" s="1">
        <v>200</v>
      </c>
      <c r="D363" s="1">
        <v>0</v>
      </c>
      <c r="E363" s="1">
        <v>-37</v>
      </c>
      <c r="F363" s="1">
        <v>0</v>
      </c>
      <c r="G363" s="1">
        <v>173</v>
      </c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 t="s">
        <v>373</v>
      </c>
      <c r="B364" s="1">
        <v>230</v>
      </c>
      <c r="C364" s="1">
        <v>0</v>
      </c>
      <c r="D364" s="1">
        <v>0</v>
      </c>
      <c r="E364" s="1">
        <v>-11</v>
      </c>
      <c r="F364" s="1">
        <v>0</v>
      </c>
      <c r="G364" s="1">
        <v>219</v>
      </c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 t="s">
        <v>374</v>
      </c>
      <c r="B365" s="1">
        <v>283</v>
      </c>
      <c r="C365" s="1">
        <v>0</v>
      </c>
      <c r="D365" s="1">
        <v>0</v>
      </c>
      <c r="E365" s="1">
        <v>-17</v>
      </c>
      <c r="F365" s="1">
        <v>0</v>
      </c>
      <c r="G365" s="1">
        <v>266</v>
      </c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 t="s">
        <v>375</v>
      </c>
      <c r="B366" s="1">
        <v>344</v>
      </c>
      <c r="C366" s="1">
        <v>0</v>
      </c>
      <c r="D366" s="1">
        <v>0</v>
      </c>
      <c r="E366" s="1">
        <v>-22</v>
      </c>
      <c r="F366" s="1">
        <v>0</v>
      </c>
      <c r="G366" s="1">
        <v>322</v>
      </c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 t="s">
        <v>376</v>
      </c>
      <c r="B367" s="1">
        <v>25</v>
      </c>
      <c r="C367" s="1">
        <v>0</v>
      </c>
      <c r="D367" s="1">
        <v>0</v>
      </c>
      <c r="E367" s="1">
        <v>-10</v>
      </c>
      <c r="F367" s="1">
        <v>0</v>
      </c>
      <c r="G367" s="1">
        <v>15</v>
      </c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 t="s">
        <v>377</v>
      </c>
      <c r="B368" s="1">
        <v>125</v>
      </c>
      <c r="C368" s="1">
        <v>0</v>
      </c>
      <c r="D368" s="1">
        <v>0</v>
      </c>
      <c r="E368" s="1">
        <v>-46</v>
      </c>
      <c r="F368" s="1">
        <v>0</v>
      </c>
      <c r="G368" s="1">
        <v>79</v>
      </c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 t="s">
        <v>378</v>
      </c>
      <c r="B369" s="1">
        <v>76</v>
      </c>
      <c r="C369" s="1">
        <v>0</v>
      </c>
      <c r="D369" s="1">
        <v>0</v>
      </c>
      <c r="E369" s="1">
        <v>-54</v>
      </c>
      <c r="F369" s="1">
        <v>0</v>
      </c>
      <c r="G369" s="1">
        <v>22</v>
      </c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 t="s">
        <v>379</v>
      </c>
      <c r="B370" s="1">
        <v>47</v>
      </c>
      <c r="C370" s="1">
        <v>0</v>
      </c>
      <c r="D370" s="1">
        <v>0</v>
      </c>
      <c r="E370" s="1">
        <v>0</v>
      </c>
      <c r="F370" s="1">
        <v>0</v>
      </c>
      <c r="G370" s="1">
        <v>47</v>
      </c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 t="s">
        <v>380</v>
      </c>
      <c r="B371" s="1">
        <v>268</v>
      </c>
      <c r="C371" s="1">
        <v>0</v>
      </c>
      <c r="D371" s="1">
        <v>0</v>
      </c>
      <c r="E371" s="1">
        <v>-10</v>
      </c>
      <c r="F371" s="1">
        <v>0</v>
      </c>
      <c r="G371" s="1">
        <v>258</v>
      </c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 t="s">
        <v>381</v>
      </c>
      <c r="B372" s="1">
        <v>1</v>
      </c>
      <c r="C372" s="1">
        <v>0</v>
      </c>
      <c r="D372" s="1">
        <v>0</v>
      </c>
      <c r="E372" s="1">
        <v>0</v>
      </c>
      <c r="F372" s="1">
        <v>0</v>
      </c>
      <c r="G372" s="1">
        <v>1</v>
      </c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 t="s">
        <v>382</v>
      </c>
      <c r="B373" s="1">
        <v>7</v>
      </c>
      <c r="C373" s="1">
        <v>0</v>
      </c>
      <c r="D373" s="1">
        <v>0</v>
      </c>
      <c r="E373" s="1">
        <v>0</v>
      </c>
      <c r="F373" s="1">
        <v>0</v>
      </c>
      <c r="G373" s="1">
        <v>7</v>
      </c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 t="s">
        <v>383</v>
      </c>
      <c r="B374" s="1">
        <v>24</v>
      </c>
      <c r="C374" s="1">
        <v>0</v>
      </c>
      <c r="D374" s="1">
        <v>0</v>
      </c>
      <c r="E374" s="1">
        <v>-2</v>
      </c>
      <c r="F374" s="1">
        <v>0</v>
      </c>
      <c r="G374" s="1">
        <v>22</v>
      </c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 t="s">
        <v>384</v>
      </c>
      <c r="B375" s="1">
        <v>22</v>
      </c>
      <c r="C375" s="1">
        <v>0</v>
      </c>
      <c r="D375" s="1">
        <v>0</v>
      </c>
      <c r="E375" s="1">
        <v>-3</v>
      </c>
      <c r="F375" s="1">
        <v>0</v>
      </c>
      <c r="G375" s="1">
        <v>19</v>
      </c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 t="s">
        <v>385</v>
      </c>
      <c r="B376" s="1">
        <v>16</v>
      </c>
      <c r="C376" s="1">
        <v>0</v>
      </c>
      <c r="D376" s="1">
        <v>0</v>
      </c>
      <c r="E376" s="1">
        <v>-1</v>
      </c>
      <c r="F376" s="1">
        <v>0</v>
      </c>
      <c r="G376" s="1">
        <v>15</v>
      </c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 t="s">
        <v>386</v>
      </c>
      <c r="B377" s="1">
        <v>52</v>
      </c>
      <c r="C377" s="1">
        <v>0</v>
      </c>
      <c r="D377" s="1">
        <v>0</v>
      </c>
      <c r="E377" s="1">
        <v>0</v>
      </c>
      <c r="F377" s="1">
        <v>0</v>
      </c>
      <c r="G377" s="1">
        <v>52</v>
      </c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 t="s">
        <v>519</v>
      </c>
      <c r="B378" s="1">
        <v>4</v>
      </c>
      <c r="C378" s="1">
        <v>0</v>
      </c>
      <c r="D378" s="1">
        <v>0</v>
      </c>
      <c r="E378" s="1">
        <v>0</v>
      </c>
      <c r="F378" s="1">
        <v>0</v>
      </c>
      <c r="G378" s="1">
        <v>4</v>
      </c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 t="s">
        <v>387</v>
      </c>
      <c r="B379" s="1">
        <v>2</v>
      </c>
      <c r="C379" s="1">
        <v>0</v>
      </c>
      <c r="D379" s="1">
        <v>0</v>
      </c>
      <c r="E379" s="1">
        <v>-9</v>
      </c>
      <c r="F379" s="1">
        <v>0</v>
      </c>
      <c r="G379" s="1">
        <v>-7</v>
      </c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 t="s">
        <v>388</v>
      </c>
      <c r="B380" s="1">
        <v>8</v>
      </c>
      <c r="C380" s="1">
        <v>0</v>
      </c>
      <c r="D380" s="1">
        <v>0</v>
      </c>
      <c r="E380" s="1">
        <v>0</v>
      </c>
      <c r="F380" s="1">
        <v>0</v>
      </c>
      <c r="G380" s="1">
        <v>8</v>
      </c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 t="s">
        <v>389</v>
      </c>
      <c r="B381" s="1">
        <v>19</v>
      </c>
      <c r="C381" s="1">
        <v>0</v>
      </c>
      <c r="D381" s="1">
        <v>0</v>
      </c>
      <c r="E381" s="1">
        <v>0</v>
      </c>
      <c r="F381" s="1">
        <v>0</v>
      </c>
      <c r="G381" s="1">
        <v>19</v>
      </c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 t="s">
        <v>390</v>
      </c>
      <c r="B382" s="1">
        <v>30</v>
      </c>
      <c r="C382" s="1">
        <v>0</v>
      </c>
      <c r="D382" s="1">
        <v>0</v>
      </c>
      <c r="E382" s="1">
        <v>0</v>
      </c>
      <c r="F382" s="1">
        <v>0</v>
      </c>
      <c r="G382" s="1">
        <v>30</v>
      </c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 t="s">
        <v>391</v>
      </c>
      <c r="B383" s="1">
        <v>15</v>
      </c>
      <c r="C383" s="1">
        <v>0</v>
      </c>
      <c r="D383" s="1">
        <v>0</v>
      </c>
      <c r="E383" s="1">
        <v>0</v>
      </c>
      <c r="F383" s="1">
        <v>0</v>
      </c>
      <c r="G383" s="1">
        <v>15</v>
      </c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 t="s">
        <v>392</v>
      </c>
      <c r="B384" s="1">
        <v>24</v>
      </c>
      <c r="C384" s="1">
        <v>0</v>
      </c>
      <c r="D384" s="1">
        <v>0</v>
      </c>
      <c r="E384" s="1">
        <v>0</v>
      </c>
      <c r="F384" s="1">
        <v>0</v>
      </c>
      <c r="G384" s="1">
        <v>24</v>
      </c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 t="s">
        <v>393</v>
      </c>
      <c r="B385" s="1">
        <v>6</v>
      </c>
      <c r="C385" s="1">
        <v>0</v>
      </c>
      <c r="D385" s="1">
        <v>0</v>
      </c>
      <c r="E385" s="1">
        <v>0</v>
      </c>
      <c r="F385" s="1">
        <v>0</v>
      </c>
      <c r="G385" s="1">
        <v>6</v>
      </c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 t="s">
        <v>394</v>
      </c>
      <c r="B386" s="1">
        <v>1</v>
      </c>
      <c r="C386" s="1">
        <v>0</v>
      </c>
      <c r="D386" s="1">
        <v>0</v>
      </c>
      <c r="E386" s="1">
        <v>0</v>
      </c>
      <c r="F386" s="1">
        <v>0</v>
      </c>
      <c r="G386" s="1">
        <v>1</v>
      </c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 t="s">
        <v>395</v>
      </c>
      <c r="B387" s="1">
        <v>136</v>
      </c>
      <c r="C387" s="1">
        <v>200</v>
      </c>
      <c r="D387" s="1">
        <v>0</v>
      </c>
      <c r="E387" s="1">
        <v>-34</v>
      </c>
      <c r="F387" s="1">
        <v>0</v>
      </c>
      <c r="G387" s="1">
        <v>302</v>
      </c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 t="s">
        <v>396</v>
      </c>
      <c r="B388" s="1">
        <v>387</v>
      </c>
      <c r="C388" s="1">
        <v>0</v>
      </c>
      <c r="D388" s="1">
        <v>0</v>
      </c>
      <c r="E388" s="1">
        <v>-3</v>
      </c>
      <c r="F388" s="1">
        <v>0</v>
      </c>
      <c r="G388" s="1">
        <v>384</v>
      </c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 t="s">
        <v>397</v>
      </c>
      <c r="B389" s="1">
        <v>473</v>
      </c>
      <c r="C389" s="1">
        <v>0</v>
      </c>
      <c r="D389" s="1">
        <v>0</v>
      </c>
      <c r="E389" s="1">
        <v>-2</v>
      </c>
      <c r="F389" s="1">
        <v>0</v>
      </c>
      <c r="G389" s="1">
        <v>471</v>
      </c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 t="s">
        <v>399</v>
      </c>
      <c r="B390" s="1">
        <v>156</v>
      </c>
      <c r="C390" s="1">
        <v>0</v>
      </c>
      <c r="D390" s="1">
        <v>0</v>
      </c>
      <c r="E390" s="1">
        <v>0</v>
      </c>
      <c r="F390" s="1">
        <v>0</v>
      </c>
      <c r="G390" s="1">
        <v>156</v>
      </c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 t="s">
        <v>400</v>
      </c>
      <c r="B391" s="1">
        <v>12</v>
      </c>
      <c r="C391" s="1">
        <v>10</v>
      </c>
      <c r="D391" s="1">
        <v>0</v>
      </c>
      <c r="E391" s="1">
        <v>-4</v>
      </c>
      <c r="F391" s="1">
        <v>0</v>
      </c>
      <c r="G391" s="1">
        <v>18</v>
      </c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 t="s">
        <v>401</v>
      </c>
      <c r="B392" s="1">
        <v>174</v>
      </c>
      <c r="C392" s="1">
        <v>0</v>
      </c>
      <c r="D392" s="1">
        <v>0</v>
      </c>
      <c r="E392" s="1">
        <v>0</v>
      </c>
      <c r="F392" s="1">
        <v>0</v>
      </c>
      <c r="G392" s="1">
        <v>174</v>
      </c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 t="s">
        <v>402</v>
      </c>
      <c r="B393" s="1">
        <v>7</v>
      </c>
      <c r="C393" s="1">
        <v>0</v>
      </c>
      <c r="D393" s="1">
        <v>0</v>
      </c>
      <c r="E393" s="1">
        <v>0</v>
      </c>
      <c r="F393" s="1">
        <v>0</v>
      </c>
      <c r="G393" s="1">
        <v>7</v>
      </c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 t="s">
        <v>403</v>
      </c>
      <c r="B394" s="1">
        <v>5</v>
      </c>
      <c r="C394" s="1">
        <v>10</v>
      </c>
      <c r="D394" s="1">
        <v>0</v>
      </c>
      <c r="E394" s="1">
        <v>-1</v>
      </c>
      <c r="F394" s="1">
        <v>0</v>
      </c>
      <c r="G394" s="1">
        <v>14</v>
      </c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 t="s">
        <v>404</v>
      </c>
      <c r="B395" s="1">
        <v>-3</v>
      </c>
      <c r="C395" s="1">
        <v>100</v>
      </c>
      <c r="D395" s="1">
        <v>0</v>
      </c>
      <c r="E395" s="1">
        <v>0</v>
      </c>
      <c r="F395" s="1">
        <v>0</v>
      </c>
      <c r="G395" s="1">
        <v>97</v>
      </c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 t="s">
        <v>405</v>
      </c>
      <c r="B396" s="1">
        <v>12</v>
      </c>
      <c r="C396" s="1">
        <v>0</v>
      </c>
      <c r="D396" s="1">
        <v>0</v>
      </c>
      <c r="E396" s="1">
        <v>-69</v>
      </c>
      <c r="F396" s="1">
        <v>0</v>
      </c>
      <c r="G396" s="1">
        <v>-57</v>
      </c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 t="s">
        <v>406</v>
      </c>
      <c r="B397" s="1">
        <v>377</v>
      </c>
      <c r="C397" s="1">
        <v>0</v>
      </c>
      <c r="D397" s="1">
        <v>0</v>
      </c>
      <c r="E397" s="1">
        <v>-24</v>
      </c>
      <c r="F397" s="1">
        <v>0</v>
      </c>
      <c r="G397" s="1">
        <v>353</v>
      </c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 t="s">
        <v>407</v>
      </c>
      <c r="B398" s="1">
        <v>133</v>
      </c>
      <c r="C398" s="1">
        <v>0</v>
      </c>
      <c r="D398" s="1">
        <v>0</v>
      </c>
      <c r="E398" s="1">
        <v>-4</v>
      </c>
      <c r="F398" s="1">
        <v>0</v>
      </c>
      <c r="G398" s="1">
        <v>129</v>
      </c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 t="s">
        <v>408</v>
      </c>
      <c r="B399" s="1">
        <v>26</v>
      </c>
      <c r="C399" s="1">
        <v>0</v>
      </c>
      <c r="D399" s="1">
        <v>0</v>
      </c>
      <c r="E399" s="1">
        <v>-4</v>
      </c>
      <c r="F399" s="1">
        <v>0</v>
      </c>
      <c r="G399" s="1">
        <v>22</v>
      </c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 t="s">
        <v>409</v>
      </c>
      <c r="B400" s="1">
        <v>60</v>
      </c>
      <c r="C400" s="1">
        <v>0</v>
      </c>
      <c r="D400" s="1">
        <v>0</v>
      </c>
      <c r="E400" s="1">
        <v>-5</v>
      </c>
      <c r="F400" s="1">
        <v>0</v>
      </c>
      <c r="G400" s="1">
        <v>55</v>
      </c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 t="s">
        <v>410</v>
      </c>
      <c r="B401" s="1">
        <v>41</v>
      </c>
      <c r="C401" s="1">
        <v>0</v>
      </c>
      <c r="D401" s="1">
        <v>0</v>
      </c>
      <c r="E401" s="1">
        <v>-2</v>
      </c>
      <c r="F401" s="1">
        <v>0</v>
      </c>
      <c r="G401" s="1">
        <v>39</v>
      </c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 t="s">
        <v>411</v>
      </c>
      <c r="B402" s="1">
        <v>2</v>
      </c>
      <c r="C402" s="1">
        <v>0</v>
      </c>
      <c r="D402" s="1">
        <v>0</v>
      </c>
      <c r="E402" s="1">
        <v>0</v>
      </c>
      <c r="F402" s="1">
        <v>0</v>
      </c>
      <c r="G402" s="1">
        <v>2</v>
      </c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 t="s">
        <v>412</v>
      </c>
      <c r="B403" s="1">
        <v>283</v>
      </c>
      <c r="C403" s="1">
        <v>200</v>
      </c>
      <c r="D403" s="1">
        <v>0</v>
      </c>
      <c r="E403" s="1">
        <v>-44</v>
      </c>
      <c r="F403" s="1">
        <v>0</v>
      </c>
      <c r="G403" s="1">
        <v>439</v>
      </c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 t="s">
        <v>413</v>
      </c>
      <c r="B404" s="1">
        <v>25</v>
      </c>
      <c r="C404" s="1">
        <v>0</v>
      </c>
      <c r="D404" s="1">
        <v>0</v>
      </c>
      <c r="E404" s="1">
        <v>0</v>
      </c>
      <c r="F404" s="1">
        <v>0</v>
      </c>
      <c r="G404" s="1">
        <v>25</v>
      </c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 t="s">
        <v>414</v>
      </c>
      <c r="B405" s="1">
        <v>-5</v>
      </c>
      <c r="C405" s="1">
        <v>0</v>
      </c>
      <c r="D405" s="1">
        <v>0</v>
      </c>
      <c r="E405" s="1">
        <v>0</v>
      </c>
      <c r="F405" s="1">
        <v>0</v>
      </c>
      <c r="G405" s="1">
        <v>-5</v>
      </c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 t="s">
        <v>415</v>
      </c>
      <c r="B406" s="1">
        <v>72</v>
      </c>
      <c r="C406" s="1">
        <v>0</v>
      </c>
      <c r="D406" s="1">
        <v>0</v>
      </c>
      <c r="E406" s="1">
        <v>-42</v>
      </c>
      <c r="F406" s="1">
        <v>0</v>
      </c>
      <c r="G406" s="1">
        <v>30</v>
      </c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 t="s">
        <v>416</v>
      </c>
      <c r="B407" s="1">
        <v>184</v>
      </c>
      <c r="C407" s="1">
        <v>0</v>
      </c>
      <c r="D407" s="1">
        <v>0</v>
      </c>
      <c r="E407" s="1">
        <v>-27</v>
      </c>
      <c r="F407" s="1">
        <v>0</v>
      </c>
      <c r="G407" s="1">
        <v>157</v>
      </c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 t="s">
        <v>417</v>
      </c>
      <c r="B408" s="1">
        <v>20</v>
      </c>
      <c r="C408" s="1">
        <v>0</v>
      </c>
      <c r="D408" s="1">
        <v>0</v>
      </c>
      <c r="E408" s="1">
        <v>-16</v>
      </c>
      <c r="F408" s="1">
        <v>0</v>
      </c>
      <c r="G408" s="1">
        <v>4</v>
      </c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 t="s">
        <v>418</v>
      </c>
      <c r="B409" s="1">
        <v>43</v>
      </c>
      <c r="C409" s="1">
        <v>0</v>
      </c>
      <c r="D409" s="1">
        <v>0</v>
      </c>
      <c r="E409" s="1">
        <v>0</v>
      </c>
      <c r="F409" s="1">
        <v>0</v>
      </c>
      <c r="G409" s="1">
        <v>43</v>
      </c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 t="s">
        <v>419</v>
      </c>
      <c r="B410" s="1">
        <v>421</v>
      </c>
      <c r="C410" s="1">
        <v>0</v>
      </c>
      <c r="D410" s="1">
        <v>-4</v>
      </c>
      <c r="E410" s="1">
        <v>-29</v>
      </c>
      <c r="F410" s="1">
        <v>0</v>
      </c>
      <c r="G410" s="1">
        <v>388</v>
      </c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 t="s">
        <v>420</v>
      </c>
      <c r="B411" s="1">
        <v>776</v>
      </c>
      <c r="C411" s="1">
        <v>0</v>
      </c>
      <c r="D411" s="1">
        <v>0</v>
      </c>
      <c r="E411" s="1">
        <v>-32</v>
      </c>
      <c r="F411" s="1">
        <v>0</v>
      </c>
      <c r="G411" s="1">
        <v>744</v>
      </c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 t="s">
        <v>421</v>
      </c>
      <c r="B412" s="1">
        <v>244</v>
      </c>
      <c r="C412" s="1">
        <v>50</v>
      </c>
      <c r="D412" s="1">
        <v>0</v>
      </c>
      <c r="E412" s="1">
        <v>-29</v>
      </c>
      <c r="F412" s="1">
        <v>0</v>
      </c>
      <c r="G412" s="1">
        <v>265</v>
      </c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 t="s">
        <v>422</v>
      </c>
      <c r="B413" s="1">
        <v>74</v>
      </c>
      <c r="C413" s="1">
        <v>0</v>
      </c>
      <c r="D413" s="1">
        <v>0</v>
      </c>
      <c r="E413" s="1">
        <v>-15</v>
      </c>
      <c r="F413" s="1">
        <v>0</v>
      </c>
      <c r="G413" s="1">
        <v>59</v>
      </c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 t="s">
        <v>423</v>
      </c>
      <c r="B414" s="1">
        <v>1</v>
      </c>
      <c r="C414" s="1">
        <v>0</v>
      </c>
      <c r="D414" s="1">
        <v>0</v>
      </c>
      <c r="E414" s="1">
        <v>0</v>
      </c>
      <c r="F414" s="1">
        <v>0</v>
      </c>
      <c r="G414" s="1">
        <v>1</v>
      </c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 t="s">
        <v>424</v>
      </c>
      <c r="B415" s="1">
        <v>23</v>
      </c>
      <c r="C415" s="1">
        <v>0</v>
      </c>
      <c r="D415" s="1">
        <v>0</v>
      </c>
      <c r="E415" s="1">
        <v>-12</v>
      </c>
      <c r="F415" s="1">
        <v>0</v>
      </c>
      <c r="G415" s="1">
        <v>11</v>
      </c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 t="s">
        <v>425</v>
      </c>
      <c r="B416" s="1">
        <v>38</v>
      </c>
      <c r="C416" s="1">
        <v>0</v>
      </c>
      <c r="D416" s="1">
        <v>0</v>
      </c>
      <c r="E416" s="1">
        <v>-10</v>
      </c>
      <c r="F416" s="1">
        <v>0</v>
      </c>
      <c r="G416" s="1">
        <v>28</v>
      </c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 t="s">
        <v>426</v>
      </c>
      <c r="B417" s="1">
        <v>121</v>
      </c>
      <c r="C417" s="1">
        <v>500</v>
      </c>
      <c r="D417" s="1">
        <v>0</v>
      </c>
      <c r="E417" s="1">
        <v>-35</v>
      </c>
      <c r="F417" s="1">
        <v>0</v>
      </c>
      <c r="G417" s="1">
        <v>586</v>
      </c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 t="s">
        <v>427</v>
      </c>
      <c r="B418" s="1">
        <v>51</v>
      </c>
      <c r="C418" s="1">
        <v>0</v>
      </c>
      <c r="D418" s="1">
        <v>0</v>
      </c>
      <c r="E418" s="1">
        <v>-18</v>
      </c>
      <c r="F418" s="1">
        <v>0</v>
      </c>
      <c r="G418" s="1">
        <v>33</v>
      </c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 t="s">
        <v>428</v>
      </c>
      <c r="B419" s="1">
        <v>20</v>
      </c>
      <c r="C419" s="1">
        <v>0</v>
      </c>
      <c r="D419" s="1">
        <v>0</v>
      </c>
      <c r="E419" s="1">
        <v>-7</v>
      </c>
      <c r="F419" s="1">
        <v>0</v>
      </c>
      <c r="G419" s="1">
        <v>13</v>
      </c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 t="s">
        <v>429</v>
      </c>
      <c r="B420" s="1">
        <v>82</v>
      </c>
      <c r="C420" s="1">
        <v>0</v>
      </c>
      <c r="D420" s="1">
        <v>0</v>
      </c>
      <c r="E420" s="1">
        <v>-2</v>
      </c>
      <c r="F420" s="1">
        <v>0</v>
      </c>
      <c r="G420" s="1">
        <v>80</v>
      </c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 t="s">
        <v>430</v>
      </c>
      <c r="B421" s="1">
        <v>91</v>
      </c>
      <c r="C421" s="1">
        <v>0</v>
      </c>
      <c r="D421" s="1">
        <v>0</v>
      </c>
      <c r="E421" s="1">
        <v>-20</v>
      </c>
      <c r="F421" s="1">
        <v>0</v>
      </c>
      <c r="G421" s="1">
        <v>71</v>
      </c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 t="s">
        <v>431</v>
      </c>
      <c r="B422" s="1">
        <v>97</v>
      </c>
      <c r="C422" s="1">
        <v>0</v>
      </c>
      <c r="D422" s="1">
        <v>0</v>
      </c>
      <c r="E422" s="1">
        <v>-32</v>
      </c>
      <c r="F422" s="1">
        <v>0</v>
      </c>
      <c r="G422" s="1">
        <v>65</v>
      </c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 t="s">
        <v>432</v>
      </c>
      <c r="B423" s="1">
        <v>377</v>
      </c>
      <c r="C423" s="1">
        <v>0</v>
      </c>
      <c r="D423" s="1">
        <v>0</v>
      </c>
      <c r="E423" s="1">
        <v>-22</v>
      </c>
      <c r="F423" s="1">
        <v>0</v>
      </c>
      <c r="G423" s="1">
        <v>355</v>
      </c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 t="s">
        <v>511</v>
      </c>
      <c r="B424" s="1">
        <v>12</v>
      </c>
      <c r="C424" s="1">
        <v>50</v>
      </c>
      <c r="D424" s="1">
        <v>0</v>
      </c>
      <c r="E424" s="1">
        <v>-1</v>
      </c>
      <c r="F424" s="1">
        <v>0</v>
      </c>
      <c r="G424" s="1">
        <v>61</v>
      </c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 t="s">
        <v>433</v>
      </c>
      <c r="B425" s="1">
        <v>28</v>
      </c>
      <c r="C425" s="1">
        <v>0</v>
      </c>
      <c r="D425" s="1">
        <v>0</v>
      </c>
      <c r="E425" s="1">
        <v>-4</v>
      </c>
      <c r="F425" s="1">
        <v>0</v>
      </c>
      <c r="G425" s="1">
        <v>24</v>
      </c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 t="s">
        <v>434</v>
      </c>
      <c r="B426" s="1">
        <v>113</v>
      </c>
      <c r="C426" s="1">
        <v>0</v>
      </c>
      <c r="D426" s="1">
        <v>0</v>
      </c>
      <c r="E426" s="1">
        <v>-22</v>
      </c>
      <c r="F426" s="1">
        <v>0</v>
      </c>
      <c r="G426" s="1">
        <v>91</v>
      </c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 t="s">
        <v>435</v>
      </c>
      <c r="B427" s="1">
        <v>217</v>
      </c>
      <c r="C427" s="1">
        <v>0</v>
      </c>
      <c r="D427" s="1">
        <v>0</v>
      </c>
      <c r="E427" s="1">
        <v>-29</v>
      </c>
      <c r="F427" s="1">
        <v>0</v>
      </c>
      <c r="G427" s="1">
        <v>188</v>
      </c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 t="s">
        <v>436</v>
      </c>
      <c r="B428" s="1">
        <v>225</v>
      </c>
      <c r="C428" s="1">
        <v>0</v>
      </c>
      <c r="D428" s="1">
        <v>0</v>
      </c>
      <c r="E428" s="1">
        <v>-26</v>
      </c>
      <c r="F428" s="1">
        <v>0</v>
      </c>
      <c r="G428" s="1">
        <v>199</v>
      </c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 t="s">
        <v>437</v>
      </c>
      <c r="B429" s="1">
        <v>212</v>
      </c>
      <c r="C429" s="1">
        <v>0</v>
      </c>
      <c r="D429" s="1">
        <v>0</v>
      </c>
      <c r="E429" s="1">
        <v>-4</v>
      </c>
      <c r="F429" s="1">
        <v>0</v>
      </c>
      <c r="G429" s="1">
        <v>208</v>
      </c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 t="s">
        <v>438</v>
      </c>
      <c r="B430" s="1">
        <v>1</v>
      </c>
      <c r="C430" s="1">
        <v>0</v>
      </c>
      <c r="D430" s="1">
        <v>0</v>
      </c>
      <c r="E430" s="1">
        <v>0</v>
      </c>
      <c r="F430" s="1">
        <v>0</v>
      </c>
      <c r="G430" s="1">
        <v>1</v>
      </c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 t="s">
        <v>439</v>
      </c>
      <c r="B431" s="1">
        <v>175</v>
      </c>
      <c r="C431" s="1">
        <v>0</v>
      </c>
      <c r="D431" s="1">
        <v>0</v>
      </c>
      <c r="E431" s="1">
        <v>-44</v>
      </c>
      <c r="F431" s="1">
        <v>0</v>
      </c>
      <c r="G431" s="1">
        <v>131</v>
      </c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 t="s">
        <v>440</v>
      </c>
      <c r="B432" s="1">
        <v>3</v>
      </c>
      <c r="C432" s="1">
        <v>0</v>
      </c>
      <c r="D432" s="1">
        <v>0</v>
      </c>
      <c r="E432" s="1">
        <v>0</v>
      </c>
      <c r="F432" s="1">
        <v>0</v>
      </c>
      <c r="G432" s="1">
        <v>3</v>
      </c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 t="s">
        <v>441</v>
      </c>
      <c r="B433" s="1">
        <v>82</v>
      </c>
      <c r="C433" s="1">
        <v>0</v>
      </c>
      <c r="D433" s="1">
        <v>0</v>
      </c>
      <c r="E433" s="1">
        <v>-18</v>
      </c>
      <c r="F433" s="1">
        <v>0</v>
      </c>
      <c r="G433" s="1">
        <v>64</v>
      </c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 t="s">
        <v>442</v>
      </c>
      <c r="B434" s="1">
        <v>72</v>
      </c>
      <c r="C434" s="1">
        <v>0</v>
      </c>
      <c r="D434" s="1">
        <v>0</v>
      </c>
      <c r="E434" s="1">
        <v>-10</v>
      </c>
      <c r="F434" s="1">
        <v>0</v>
      </c>
      <c r="G434" s="1">
        <v>62</v>
      </c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 t="s">
        <v>443</v>
      </c>
      <c r="B435" s="1">
        <v>101</v>
      </c>
      <c r="C435" s="1">
        <v>0</v>
      </c>
      <c r="D435" s="1">
        <v>0</v>
      </c>
      <c r="E435" s="1">
        <v>-45</v>
      </c>
      <c r="F435" s="1">
        <v>0</v>
      </c>
      <c r="G435" s="1">
        <v>56</v>
      </c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 t="s">
        <v>444</v>
      </c>
      <c r="B436" s="1">
        <v>13</v>
      </c>
      <c r="C436" s="1">
        <v>0</v>
      </c>
      <c r="D436" s="1">
        <v>0</v>
      </c>
      <c r="E436" s="1">
        <v>-14</v>
      </c>
      <c r="F436" s="1">
        <v>0</v>
      </c>
      <c r="G436" s="1">
        <v>-1</v>
      </c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 t="s">
        <v>445</v>
      </c>
      <c r="B437" s="1">
        <v>97</v>
      </c>
      <c r="C437" s="1">
        <v>0</v>
      </c>
      <c r="D437" s="1">
        <v>0</v>
      </c>
      <c r="E437" s="1">
        <v>-46</v>
      </c>
      <c r="F437" s="1">
        <v>0</v>
      </c>
      <c r="G437" s="1">
        <v>51</v>
      </c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 t="s">
        <v>446</v>
      </c>
      <c r="B438" s="1">
        <v>9</v>
      </c>
      <c r="C438" s="1">
        <v>10</v>
      </c>
      <c r="D438" s="1">
        <v>0</v>
      </c>
      <c r="E438" s="1">
        <v>0</v>
      </c>
      <c r="F438" s="1">
        <v>0</v>
      </c>
      <c r="G438" s="1">
        <v>19</v>
      </c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 t="s">
        <v>447</v>
      </c>
      <c r="B439" s="1">
        <v>30</v>
      </c>
      <c r="C439" s="1">
        <v>0</v>
      </c>
      <c r="D439" s="1">
        <v>0</v>
      </c>
      <c r="E439" s="1">
        <v>0</v>
      </c>
      <c r="F439" s="1">
        <v>0</v>
      </c>
      <c r="G439" s="1">
        <v>30</v>
      </c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 t="s">
        <v>448</v>
      </c>
      <c r="B440" s="1">
        <v>2</v>
      </c>
      <c r="C440" s="1">
        <v>0</v>
      </c>
      <c r="D440" s="1">
        <v>0</v>
      </c>
      <c r="E440" s="1">
        <v>0</v>
      </c>
      <c r="F440" s="1">
        <v>0</v>
      </c>
      <c r="G440" s="1">
        <v>2</v>
      </c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 t="s">
        <v>449</v>
      </c>
      <c r="B441" s="1">
        <v>29</v>
      </c>
      <c r="C441" s="1">
        <v>0</v>
      </c>
      <c r="D441" s="1">
        <v>0</v>
      </c>
      <c r="E441" s="1">
        <v>0</v>
      </c>
      <c r="F441" s="1">
        <v>0</v>
      </c>
      <c r="G441" s="1">
        <v>29</v>
      </c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 t="s">
        <v>450</v>
      </c>
      <c r="B442" s="1">
        <v>10</v>
      </c>
      <c r="C442" s="1">
        <v>30</v>
      </c>
      <c r="D442" s="1">
        <v>0</v>
      </c>
      <c r="E442" s="1">
        <v>0</v>
      </c>
      <c r="F442" s="1">
        <v>0</v>
      </c>
      <c r="G442" s="1">
        <v>40</v>
      </c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 t="s">
        <v>451</v>
      </c>
      <c r="B443" s="1">
        <v>252</v>
      </c>
      <c r="C443" s="1">
        <v>200</v>
      </c>
      <c r="D443" s="1">
        <v>0</v>
      </c>
      <c r="E443" s="1">
        <v>-20</v>
      </c>
      <c r="F443" s="1">
        <v>0</v>
      </c>
      <c r="G443" s="1">
        <v>432</v>
      </c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 t="s">
        <v>452</v>
      </c>
      <c r="B444" s="1">
        <v>308</v>
      </c>
      <c r="C444" s="1">
        <v>0</v>
      </c>
      <c r="D444" s="1">
        <v>0</v>
      </c>
      <c r="E444" s="1">
        <v>-13</v>
      </c>
      <c r="F444" s="1">
        <v>0</v>
      </c>
      <c r="G444" s="1">
        <v>295</v>
      </c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 t="s">
        <v>453</v>
      </c>
      <c r="B445" s="1">
        <v>859</v>
      </c>
      <c r="C445" s="1">
        <v>0</v>
      </c>
      <c r="D445" s="1">
        <v>0</v>
      </c>
      <c r="E445" s="1">
        <v>-10</v>
      </c>
      <c r="F445" s="1">
        <v>0</v>
      </c>
      <c r="G445" s="1">
        <v>849</v>
      </c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 t="s">
        <v>454</v>
      </c>
      <c r="B446" s="1">
        <v>1598</v>
      </c>
      <c r="C446" s="1">
        <v>0</v>
      </c>
      <c r="D446" s="1">
        <v>0</v>
      </c>
      <c r="E446" s="1">
        <v>-26</v>
      </c>
      <c r="F446" s="1">
        <v>0</v>
      </c>
      <c r="G446" s="1">
        <v>1572</v>
      </c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 t="s">
        <v>455</v>
      </c>
      <c r="B447" s="1">
        <v>474</v>
      </c>
      <c r="C447" s="1">
        <v>0</v>
      </c>
      <c r="D447" s="1">
        <v>0</v>
      </c>
      <c r="E447" s="1">
        <v>0</v>
      </c>
      <c r="F447" s="1">
        <v>0</v>
      </c>
      <c r="G447" s="1">
        <v>474</v>
      </c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 t="s">
        <v>456</v>
      </c>
      <c r="B448" s="1">
        <v>500</v>
      </c>
      <c r="C448" s="1">
        <v>0</v>
      </c>
      <c r="D448" s="1">
        <v>0</v>
      </c>
      <c r="E448" s="1">
        <v>0</v>
      </c>
      <c r="F448" s="1">
        <v>0</v>
      </c>
      <c r="G448" s="1">
        <v>500</v>
      </c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 t="s">
        <v>457</v>
      </c>
      <c r="B449" s="1">
        <v>287</v>
      </c>
      <c r="C449" s="1">
        <v>0</v>
      </c>
      <c r="D449" s="1">
        <v>0</v>
      </c>
      <c r="E449" s="1">
        <v>-282</v>
      </c>
      <c r="F449" s="1">
        <v>0</v>
      </c>
      <c r="G449" s="1">
        <v>5</v>
      </c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 t="s">
        <v>458</v>
      </c>
      <c r="B450" s="1">
        <v>339</v>
      </c>
      <c r="C450" s="1">
        <v>0</v>
      </c>
      <c r="D450" s="1">
        <v>0</v>
      </c>
      <c r="E450" s="1">
        <v>0</v>
      </c>
      <c r="F450" s="1">
        <v>0</v>
      </c>
      <c r="G450" s="1">
        <v>339</v>
      </c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 t="s">
        <v>459</v>
      </c>
      <c r="B451" s="1">
        <v>68</v>
      </c>
      <c r="C451" s="1">
        <v>0</v>
      </c>
      <c r="D451" s="1">
        <v>0</v>
      </c>
      <c r="E451" s="1">
        <v>-10</v>
      </c>
      <c r="F451" s="1">
        <v>0</v>
      </c>
      <c r="G451" s="1">
        <v>58</v>
      </c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 t="s">
        <v>460</v>
      </c>
      <c r="B452" s="1">
        <v>14</v>
      </c>
      <c r="C452" s="1">
        <v>0</v>
      </c>
      <c r="D452" s="1">
        <v>0</v>
      </c>
      <c r="E452" s="1">
        <v>0</v>
      </c>
      <c r="F452" s="1">
        <v>0</v>
      </c>
      <c r="G452" s="1">
        <v>14</v>
      </c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 t="s">
        <v>461</v>
      </c>
      <c r="B453" s="1">
        <v>25</v>
      </c>
      <c r="C453" s="1">
        <v>0</v>
      </c>
      <c r="D453" s="1">
        <v>0</v>
      </c>
      <c r="E453" s="1">
        <v>-1</v>
      </c>
      <c r="F453" s="1">
        <v>0</v>
      </c>
      <c r="G453" s="1">
        <v>24</v>
      </c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 t="s">
        <v>463</v>
      </c>
      <c r="B454" s="1">
        <v>-21</v>
      </c>
      <c r="C454" s="1">
        <v>0</v>
      </c>
      <c r="D454" s="1">
        <v>0</v>
      </c>
      <c r="E454" s="1">
        <v>-9</v>
      </c>
      <c r="F454" s="1">
        <v>0</v>
      </c>
      <c r="G454" s="1">
        <v>-30</v>
      </c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 t="s">
        <v>464</v>
      </c>
      <c r="B455" s="1">
        <v>25</v>
      </c>
      <c r="C455" s="1">
        <v>0</v>
      </c>
      <c r="D455" s="1">
        <v>0</v>
      </c>
      <c r="E455" s="1">
        <v>0</v>
      </c>
      <c r="F455" s="1">
        <v>0</v>
      </c>
      <c r="G455" s="1">
        <v>25</v>
      </c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 t="s">
        <v>465</v>
      </c>
      <c r="B456" s="1">
        <v>24</v>
      </c>
      <c r="C456" s="1">
        <v>0</v>
      </c>
      <c r="D456" s="1">
        <v>0</v>
      </c>
      <c r="E456" s="1">
        <v>-20</v>
      </c>
      <c r="F456" s="1">
        <v>0</v>
      </c>
      <c r="G456" s="1">
        <v>4</v>
      </c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 t="s">
        <v>466</v>
      </c>
      <c r="B457" s="1">
        <v>24</v>
      </c>
      <c r="C457" s="1">
        <v>0</v>
      </c>
      <c r="D457" s="1">
        <v>0</v>
      </c>
      <c r="E457" s="1">
        <v>-20</v>
      </c>
      <c r="F457" s="1">
        <v>0</v>
      </c>
      <c r="G457" s="1">
        <v>4</v>
      </c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 t="s">
        <v>467</v>
      </c>
      <c r="B458" s="1">
        <v>1</v>
      </c>
      <c r="C458" s="1">
        <v>0</v>
      </c>
      <c r="D458" s="1">
        <v>0</v>
      </c>
      <c r="E458" s="1">
        <v>0</v>
      </c>
      <c r="F458" s="1">
        <v>0</v>
      </c>
      <c r="G458" s="1">
        <v>1</v>
      </c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 t="s">
        <v>468</v>
      </c>
      <c r="B459" s="1">
        <v>180</v>
      </c>
      <c r="C459" s="1">
        <v>0</v>
      </c>
      <c r="D459" s="1">
        <v>-1</v>
      </c>
      <c r="E459" s="1">
        <v>-2</v>
      </c>
      <c r="F459" s="1">
        <v>0</v>
      </c>
      <c r="G459" s="1">
        <v>177</v>
      </c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 t="s">
        <v>535</v>
      </c>
      <c r="B460" s="1">
        <v>-4</v>
      </c>
      <c r="C460" s="1">
        <v>0</v>
      </c>
      <c r="D460" s="1">
        <v>0</v>
      </c>
      <c r="E460" s="1">
        <v>0</v>
      </c>
      <c r="F460" s="1">
        <v>0</v>
      </c>
      <c r="G460" s="1">
        <v>-4</v>
      </c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 t="s">
        <v>499</v>
      </c>
      <c r="B461" s="1">
        <v>172</v>
      </c>
      <c r="C461" s="1">
        <v>0</v>
      </c>
      <c r="D461" s="1">
        <v>0</v>
      </c>
      <c r="E461" s="1">
        <v>-3</v>
      </c>
      <c r="F461" s="1">
        <v>0</v>
      </c>
      <c r="G461" s="1">
        <v>169</v>
      </c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 t="s">
        <v>469</v>
      </c>
      <c r="B462" s="1">
        <v>58</v>
      </c>
      <c r="C462" s="1">
        <v>0</v>
      </c>
      <c r="D462" s="1">
        <v>0</v>
      </c>
      <c r="E462" s="1">
        <v>0</v>
      </c>
      <c r="F462" s="1">
        <v>0</v>
      </c>
      <c r="G462" s="1">
        <v>58</v>
      </c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 t="s">
        <v>470</v>
      </c>
      <c r="B463" s="1">
        <v>2</v>
      </c>
      <c r="C463" s="1">
        <v>0</v>
      </c>
      <c r="D463" s="1">
        <v>0</v>
      </c>
      <c r="E463" s="1">
        <v>0</v>
      </c>
      <c r="F463" s="1">
        <v>0</v>
      </c>
      <c r="G463" s="1">
        <v>2</v>
      </c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 t="s">
        <v>471</v>
      </c>
      <c r="B464" s="1">
        <v>6</v>
      </c>
      <c r="C464" s="1">
        <v>0</v>
      </c>
      <c r="D464" s="1">
        <v>0</v>
      </c>
      <c r="E464" s="1">
        <v>0</v>
      </c>
      <c r="F464" s="1">
        <v>0</v>
      </c>
      <c r="G464" s="1">
        <v>6</v>
      </c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 t="s">
        <v>472</v>
      </c>
      <c r="B465" s="1">
        <v>17</v>
      </c>
      <c r="C465" s="1">
        <v>4</v>
      </c>
      <c r="D465" s="1">
        <v>0</v>
      </c>
      <c r="E465" s="1">
        <v>-4</v>
      </c>
      <c r="F465" s="1">
        <v>0</v>
      </c>
      <c r="G465" s="1">
        <v>17</v>
      </c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 t="s">
        <v>476</v>
      </c>
      <c r="B466" s="1">
        <v>1</v>
      </c>
      <c r="C466" s="1">
        <v>0</v>
      </c>
      <c r="D466" s="1">
        <v>0</v>
      </c>
      <c r="E466" s="1">
        <v>0</v>
      </c>
      <c r="F466" s="1">
        <v>0</v>
      </c>
      <c r="G466" s="1">
        <v>1</v>
      </c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 t="s">
        <v>478</v>
      </c>
      <c r="B467" s="1">
        <v>1</v>
      </c>
      <c r="C467" s="1">
        <v>0</v>
      </c>
      <c r="D467" s="1">
        <v>0</v>
      </c>
      <c r="E467" s="1">
        <v>0</v>
      </c>
      <c r="F467" s="1">
        <v>0</v>
      </c>
      <c r="G467" s="1">
        <v>1</v>
      </c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 t="s">
        <v>480</v>
      </c>
      <c r="B468" s="1">
        <v>2</v>
      </c>
      <c r="C468" s="1">
        <v>0</v>
      </c>
      <c r="D468" s="1">
        <v>0</v>
      </c>
      <c r="E468" s="1">
        <v>0</v>
      </c>
      <c r="F468" s="1">
        <v>0</v>
      </c>
      <c r="G468" s="1">
        <v>2</v>
      </c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 t="s">
        <v>481</v>
      </c>
      <c r="B469" s="1">
        <v>139</v>
      </c>
      <c r="C469" s="1">
        <v>0</v>
      </c>
      <c r="D469" s="1">
        <v>0</v>
      </c>
      <c r="E469" s="1">
        <v>-19</v>
      </c>
      <c r="F469" s="1">
        <v>0</v>
      </c>
      <c r="G469" s="1">
        <v>120</v>
      </c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 t="s">
        <v>482</v>
      </c>
      <c r="B470" s="1">
        <v>197</v>
      </c>
      <c r="C470" s="1">
        <v>0</v>
      </c>
      <c r="D470" s="1">
        <v>0</v>
      </c>
      <c r="E470" s="1">
        <v>-27</v>
      </c>
      <c r="F470" s="1">
        <v>0</v>
      </c>
      <c r="G470" s="1">
        <v>170</v>
      </c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 t="s">
        <v>483</v>
      </c>
      <c r="B471" s="1">
        <v>66</v>
      </c>
      <c r="C471" s="1">
        <v>0</v>
      </c>
      <c r="D471" s="1">
        <v>0</v>
      </c>
      <c r="E471" s="1">
        <v>-14</v>
      </c>
      <c r="F471" s="1">
        <v>0</v>
      </c>
      <c r="G471" s="1">
        <v>52</v>
      </c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 t="s">
        <v>500</v>
      </c>
      <c r="B472" s="1">
        <v>1</v>
      </c>
      <c r="C472" s="1">
        <v>0</v>
      </c>
      <c r="D472" s="1">
        <v>0</v>
      </c>
      <c r="E472" s="1">
        <v>0</v>
      </c>
      <c r="F472" s="1">
        <v>0</v>
      </c>
      <c r="G472" s="1">
        <v>1</v>
      </c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 t="s">
        <v>485</v>
      </c>
      <c r="B473" s="1">
        <v>1</v>
      </c>
      <c r="C473" s="1">
        <v>0</v>
      </c>
      <c r="D473" s="1">
        <v>0</v>
      </c>
      <c r="E473" s="1">
        <v>0</v>
      </c>
      <c r="F473" s="1">
        <v>0</v>
      </c>
      <c r="G473" s="1">
        <v>1</v>
      </c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 t="s">
        <v>486</v>
      </c>
      <c r="B474" s="1">
        <v>18</v>
      </c>
      <c r="C474" s="1">
        <v>0</v>
      </c>
      <c r="D474" s="1">
        <v>0</v>
      </c>
      <c r="E474" s="1">
        <v>-12</v>
      </c>
      <c r="F474" s="1">
        <v>0</v>
      </c>
      <c r="G474" s="1">
        <v>6</v>
      </c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 t="s">
        <v>487</v>
      </c>
      <c r="B475" s="1">
        <v>-6</v>
      </c>
      <c r="C475" s="1">
        <v>0</v>
      </c>
      <c r="D475" s="1">
        <v>0</v>
      </c>
      <c r="E475" s="1">
        <v>-36</v>
      </c>
      <c r="F475" s="1">
        <v>0</v>
      </c>
      <c r="G475" s="1">
        <v>-42</v>
      </c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 t="s">
        <v>501</v>
      </c>
      <c r="B476" s="1">
        <v>-2</v>
      </c>
      <c r="C476" s="1">
        <v>0</v>
      </c>
      <c r="D476" s="1">
        <v>0</v>
      </c>
      <c r="E476" s="1">
        <v>0</v>
      </c>
      <c r="F476" s="1">
        <v>0</v>
      </c>
      <c r="G476" s="1">
        <v>-2</v>
      </c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 t="s">
        <v>503</v>
      </c>
      <c r="B477" s="1">
        <v>40</v>
      </c>
      <c r="C477" s="1">
        <v>0</v>
      </c>
      <c r="D477" s="1">
        <v>0</v>
      </c>
      <c r="E477" s="1">
        <v>-3</v>
      </c>
      <c r="F477" s="1">
        <v>0</v>
      </c>
      <c r="G477" s="1">
        <v>37</v>
      </c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 t="s">
        <v>504</v>
      </c>
      <c r="B478" s="1">
        <v>29</v>
      </c>
      <c r="C478" s="1">
        <v>100</v>
      </c>
      <c r="D478" s="1">
        <v>0</v>
      </c>
      <c r="E478" s="1">
        <v>-4</v>
      </c>
      <c r="F478" s="1">
        <v>0</v>
      </c>
      <c r="G478" s="1">
        <v>125</v>
      </c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 t="s">
        <v>505</v>
      </c>
      <c r="B479" s="1">
        <v>84</v>
      </c>
      <c r="C479" s="1">
        <v>0</v>
      </c>
      <c r="D479" s="1">
        <v>0</v>
      </c>
      <c r="E479" s="1">
        <v>0</v>
      </c>
      <c r="F479" s="1">
        <v>0</v>
      </c>
      <c r="G479" s="1">
        <v>84</v>
      </c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 t="s">
        <v>506</v>
      </c>
      <c r="B480" s="1">
        <v>6</v>
      </c>
      <c r="C480" s="1">
        <v>0</v>
      </c>
      <c r="D480" s="1">
        <v>0</v>
      </c>
      <c r="E480" s="1">
        <v>0</v>
      </c>
      <c r="F480" s="1">
        <v>0</v>
      </c>
      <c r="G480" s="1">
        <v>6</v>
      </c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 t="s">
        <v>508</v>
      </c>
      <c r="B481" s="1">
        <v>15</v>
      </c>
      <c r="C481" s="1">
        <v>0</v>
      </c>
      <c r="D481" s="1">
        <v>0</v>
      </c>
      <c r="E481" s="1">
        <v>0</v>
      </c>
      <c r="F481" s="1">
        <v>0</v>
      </c>
      <c r="G481" s="1">
        <v>15</v>
      </c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 t="s">
        <v>514</v>
      </c>
      <c r="B482" s="1">
        <v>96</v>
      </c>
      <c r="C482" s="1">
        <v>0</v>
      </c>
      <c r="D482" s="1">
        <v>0</v>
      </c>
      <c r="E482" s="1">
        <v>-20</v>
      </c>
      <c r="F482" s="1">
        <v>0</v>
      </c>
      <c r="G482" s="1">
        <v>76</v>
      </c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 t="s">
        <v>536</v>
      </c>
      <c r="B483" s="1">
        <v>-68</v>
      </c>
      <c r="C483" s="1">
        <v>0</v>
      </c>
      <c r="D483" s="1">
        <v>0</v>
      </c>
      <c r="E483" s="1">
        <v>-64</v>
      </c>
      <c r="F483" s="1">
        <v>0</v>
      </c>
      <c r="G483" s="1">
        <v>-132</v>
      </c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 t="s">
        <v>521</v>
      </c>
      <c r="B484" s="1">
        <v>64</v>
      </c>
      <c r="C484" s="1">
        <v>0</v>
      </c>
      <c r="D484" s="1">
        <v>0</v>
      </c>
      <c r="E484" s="1">
        <v>-14</v>
      </c>
      <c r="F484" s="1">
        <v>0</v>
      </c>
      <c r="G484" s="1">
        <v>50</v>
      </c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 t="s">
        <v>522</v>
      </c>
      <c r="B485" s="1">
        <v>78</v>
      </c>
      <c r="C485" s="1">
        <v>0</v>
      </c>
      <c r="D485" s="1">
        <v>0</v>
      </c>
      <c r="E485" s="1">
        <v>0</v>
      </c>
      <c r="F485" s="1">
        <v>0</v>
      </c>
      <c r="G485" s="1">
        <v>78</v>
      </c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 t="s">
        <v>523</v>
      </c>
      <c r="B486" s="1">
        <v>11</v>
      </c>
      <c r="C486" s="1">
        <v>0</v>
      </c>
      <c r="D486" s="1">
        <v>0</v>
      </c>
      <c r="E486" s="1">
        <v>-3</v>
      </c>
      <c r="F486" s="1">
        <v>0</v>
      </c>
      <c r="G486" s="1">
        <v>8</v>
      </c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 t="s">
        <v>524</v>
      </c>
      <c r="B487" s="1">
        <v>14</v>
      </c>
      <c r="C487" s="1">
        <v>0</v>
      </c>
      <c r="D487" s="1">
        <v>0</v>
      </c>
      <c r="E487" s="1">
        <v>-5</v>
      </c>
      <c r="F487" s="1">
        <v>0</v>
      </c>
      <c r="G487" s="1">
        <v>9</v>
      </c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 t="s">
        <v>525</v>
      </c>
      <c r="B488" s="1">
        <v>79</v>
      </c>
      <c r="C488" s="1">
        <v>0</v>
      </c>
      <c r="D488" s="1">
        <v>0</v>
      </c>
      <c r="E488" s="1">
        <v>-4</v>
      </c>
      <c r="F488" s="1">
        <v>0</v>
      </c>
      <c r="G488" s="1">
        <v>75</v>
      </c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 t="s">
        <v>526</v>
      </c>
      <c r="B489" s="1">
        <v>193</v>
      </c>
      <c r="C489" s="1">
        <v>0</v>
      </c>
      <c r="D489" s="1">
        <v>0</v>
      </c>
      <c r="E489" s="1">
        <v>-61</v>
      </c>
      <c r="F489" s="1">
        <v>0</v>
      </c>
      <c r="G489" s="1">
        <v>132</v>
      </c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 t="s">
        <v>527</v>
      </c>
      <c r="B490" s="1">
        <v>9</v>
      </c>
      <c r="C490" s="1">
        <v>3</v>
      </c>
      <c r="D490" s="1">
        <v>0</v>
      </c>
      <c r="E490" s="1">
        <v>-10</v>
      </c>
      <c r="F490" s="1">
        <v>0</v>
      </c>
      <c r="G490" s="1">
        <v>2</v>
      </c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 t="s">
        <v>528</v>
      </c>
      <c r="B491" s="1">
        <v>4</v>
      </c>
      <c r="C491" s="1">
        <v>0</v>
      </c>
      <c r="D491" s="1">
        <v>0</v>
      </c>
      <c r="E491" s="1">
        <v>0</v>
      </c>
      <c r="F491" s="1">
        <v>0</v>
      </c>
      <c r="G491" s="1">
        <v>4</v>
      </c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 t="s">
        <v>529</v>
      </c>
      <c r="B492" s="1">
        <v>50</v>
      </c>
      <c r="C492" s="1">
        <v>0</v>
      </c>
      <c r="D492" s="1">
        <v>0</v>
      </c>
      <c r="E492" s="1">
        <v>-4</v>
      </c>
      <c r="F492" s="1">
        <v>0</v>
      </c>
      <c r="G492" s="1">
        <v>46</v>
      </c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 t="s">
        <v>530</v>
      </c>
      <c r="B493" s="1">
        <v>98</v>
      </c>
      <c r="C493" s="1">
        <v>0</v>
      </c>
      <c r="D493" s="1">
        <v>0</v>
      </c>
      <c r="E493" s="1">
        <v>0</v>
      </c>
      <c r="F493" s="1">
        <v>0</v>
      </c>
      <c r="G493" s="1">
        <v>98</v>
      </c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 t="s">
        <v>531</v>
      </c>
      <c r="B494" s="1">
        <v>98</v>
      </c>
      <c r="C494" s="1">
        <v>0</v>
      </c>
      <c r="D494" s="1">
        <v>0</v>
      </c>
      <c r="E494" s="1">
        <v>0</v>
      </c>
      <c r="F494" s="1">
        <v>0</v>
      </c>
      <c r="G494" s="1">
        <v>98</v>
      </c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 t="s">
        <v>532</v>
      </c>
      <c r="B495" s="1">
        <v>617</v>
      </c>
      <c r="C495" s="1">
        <v>0</v>
      </c>
      <c r="D495" s="1">
        <v>0</v>
      </c>
      <c r="E495" s="1">
        <v>0</v>
      </c>
      <c r="F495" s="1">
        <v>0</v>
      </c>
      <c r="G495" s="1">
        <v>617</v>
      </c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 t="s">
        <v>533</v>
      </c>
      <c r="B496" s="1">
        <v>20000</v>
      </c>
      <c r="C496" s="1">
        <v>0</v>
      </c>
      <c r="D496" s="1">
        <v>0</v>
      </c>
      <c r="E496" s="1">
        <v>0</v>
      </c>
      <c r="F496" s="1">
        <v>0</v>
      </c>
      <c r="G496" s="1">
        <v>20000</v>
      </c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 t="s">
        <v>537</v>
      </c>
      <c r="B497" s="1">
        <v>7</v>
      </c>
      <c r="C497" s="1">
        <v>4</v>
      </c>
      <c r="D497" s="1">
        <v>0</v>
      </c>
      <c r="E497" s="1">
        <v>-6</v>
      </c>
      <c r="F497" s="1">
        <v>0</v>
      </c>
      <c r="G497" s="1">
        <v>5</v>
      </c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 t="s">
        <v>538</v>
      </c>
      <c r="B498" s="1">
        <v>22</v>
      </c>
      <c r="C498" s="1">
        <v>0</v>
      </c>
      <c r="D498" s="1">
        <v>0</v>
      </c>
      <c r="E498" s="1">
        <v>-7</v>
      </c>
      <c r="F498" s="1">
        <v>0</v>
      </c>
      <c r="G498" s="1">
        <v>15</v>
      </c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 t="s">
        <v>539</v>
      </c>
      <c r="B499" s="1">
        <v>10</v>
      </c>
      <c r="C499" s="1">
        <v>0</v>
      </c>
      <c r="D499" s="1">
        <v>0</v>
      </c>
      <c r="E499" s="1">
        <v>-5</v>
      </c>
      <c r="F499" s="1">
        <v>0</v>
      </c>
      <c r="G499" s="1">
        <v>5</v>
      </c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 t="s">
        <v>541</v>
      </c>
      <c r="B500" s="1">
        <v>87</v>
      </c>
      <c r="C500" s="1">
        <v>0</v>
      </c>
      <c r="D500" s="1">
        <v>0</v>
      </c>
      <c r="E500" s="1">
        <v>-4</v>
      </c>
      <c r="F500" s="1">
        <v>0</v>
      </c>
      <c r="G500" s="1">
        <v>83</v>
      </c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 t="s">
        <v>542</v>
      </c>
      <c r="B501" s="1">
        <v>48</v>
      </c>
      <c r="C501" s="1">
        <v>0</v>
      </c>
      <c r="D501" s="1">
        <v>0</v>
      </c>
      <c r="E501" s="1">
        <v>0</v>
      </c>
      <c r="F501" s="1">
        <v>0</v>
      </c>
      <c r="G501" s="1">
        <v>48</v>
      </c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 t="s">
        <v>543</v>
      </c>
      <c r="B502" s="1">
        <v>97</v>
      </c>
      <c r="C502" s="1">
        <v>0</v>
      </c>
      <c r="D502" s="1">
        <v>0</v>
      </c>
      <c r="E502" s="1">
        <v>-1</v>
      </c>
      <c r="F502" s="1">
        <v>0</v>
      </c>
      <c r="G502" s="1">
        <v>96</v>
      </c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 t="s">
        <v>549</v>
      </c>
      <c r="B503" s="1">
        <v>60</v>
      </c>
      <c r="C503" s="1">
        <v>0</v>
      </c>
      <c r="D503" s="1">
        <v>0</v>
      </c>
      <c r="E503" s="1">
        <v>0</v>
      </c>
      <c r="F503" s="1">
        <v>0</v>
      </c>
      <c r="G503" s="1">
        <v>60</v>
      </c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 t="s">
        <v>550</v>
      </c>
      <c r="B504" s="1">
        <v>9</v>
      </c>
      <c r="C504" s="1">
        <v>0</v>
      </c>
      <c r="D504" s="1">
        <v>0</v>
      </c>
      <c r="E504" s="1">
        <v>0</v>
      </c>
      <c r="F504" s="1">
        <v>0</v>
      </c>
      <c r="G504" s="1">
        <v>9</v>
      </c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 t="s">
        <v>551</v>
      </c>
      <c r="B505" s="1">
        <v>10</v>
      </c>
      <c r="C505" s="1">
        <v>0</v>
      </c>
      <c r="D505" s="1">
        <v>0</v>
      </c>
      <c r="E505" s="1">
        <v>0</v>
      </c>
      <c r="F505" s="1">
        <v>0</v>
      </c>
      <c r="G505" s="1">
        <v>10</v>
      </c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 t="s">
        <v>552</v>
      </c>
      <c r="B506" s="1">
        <v>10</v>
      </c>
      <c r="C506" s="1">
        <v>0</v>
      </c>
      <c r="D506" s="1">
        <v>0</v>
      </c>
      <c r="E506" s="1">
        <v>0</v>
      </c>
      <c r="F506" s="1">
        <v>0</v>
      </c>
      <c r="G506" s="1">
        <v>10</v>
      </c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 t="s">
        <v>553</v>
      </c>
      <c r="B507" s="1">
        <v>60</v>
      </c>
      <c r="C507" s="1">
        <v>0</v>
      </c>
      <c r="D507" s="1">
        <v>0</v>
      </c>
      <c r="E507" s="1">
        <v>0</v>
      </c>
      <c r="F507" s="1">
        <v>0</v>
      </c>
      <c r="G507" s="1">
        <v>60</v>
      </c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 t="s">
        <v>554</v>
      </c>
      <c r="B508" s="1">
        <v>533</v>
      </c>
      <c r="C508" s="1">
        <v>800</v>
      </c>
      <c r="D508" s="1">
        <v>-12</v>
      </c>
      <c r="E508" s="1">
        <v>-271</v>
      </c>
      <c r="F508" s="1">
        <v>0</v>
      </c>
      <c r="G508" s="1">
        <v>1050</v>
      </c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 t="s">
        <v>555</v>
      </c>
      <c r="B509" s="1">
        <v>543</v>
      </c>
      <c r="C509" s="1">
        <v>800</v>
      </c>
      <c r="D509" s="1">
        <v>-12</v>
      </c>
      <c r="E509" s="1">
        <v>-257</v>
      </c>
      <c r="F509" s="1">
        <v>0</v>
      </c>
      <c r="G509" s="1">
        <v>1074</v>
      </c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 t="s">
        <v>556</v>
      </c>
      <c r="B510" s="1">
        <v>3</v>
      </c>
      <c r="C510" s="1">
        <v>0</v>
      </c>
      <c r="D510" s="1">
        <v>0</v>
      </c>
      <c r="E510" s="1">
        <v>-1</v>
      </c>
      <c r="F510" s="1">
        <v>0</v>
      </c>
      <c r="G510" s="1">
        <v>2</v>
      </c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 t="s">
        <v>557</v>
      </c>
      <c r="B511" s="1">
        <v>2</v>
      </c>
      <c r="C511" s="1">
        <v>0</v>
      </c>
      <c r="D511" s="1">
        <v>0</v>
      </c>
      <c r="E511" s="1">
        <v>-1</v>
      </c>
      <c r="F511" s="1">
        <v>0</v>
      </c>
      <c r="G511" s="1">
        <v>1</v>
      </c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 t="s">
        <v>559</v>
      </c>
      <c r="B512" s="1">
        <v>0</v>
      </c>
      <c r="C512" s="1">
        <v>100</v>
      </c>
      <c r="D512" s="1">
        <v>0</v>
      </c>
      <c r="E512" s="1">
        <v>0</v>
      </c>
      <c r="F512" s="1">
        <v>0</v>
      </c>
      <c r="G512" s="1">
        <v>100</v>
      </c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 t="s">
        <v>491</v>
      </c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>
        <v>84779.75</v>
      </c>
      <c r="C514" s="1">
        <v>14610</v>
      </c>
      <c r="D514" s="1">
        <v>-33</v>
      </c>
      <c r="E514" s="1">
        <v>-12531.25</v>
      </c>
      <c r="F514" s="1">
        <v>10</v>
      </c>
      <c r="G514" s="1">
        <v>86835.5</v>
      </c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 t="s">
        <v>491</v>
      </c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A1:G511" xr:uid="{00000000-0009-0000-0000-000006000000}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defaultColWidth="14.42578125" defaultRowHeight="15" customHeight="1"/>
  <cols>
    <col min="1" max="1" width="49.7109375" customWidth="1"/>
    <col min="2" max="2" width="14.85546875" customWidth="1"/>
    <col min="3" max="3" width="10.28515625" customWidth="1"/>
    <col min="4" max="4" width="18" customWidth="1"/>
    <col min="5" max="5" width="10.7109375" customWidth="1"/>
    <col min="6" max="6" width="10.28515625" customWidth="1"/>
    <col min="7" max="7" width="13.7109375" customWidth="1"/>
    <col min="8" max="26" width="8.85546875" customWidth="1"/>
  </cols>
  <sheetData>
    <row r="1" spans="1:26" ht="14.25" customHeight="1">
      <c r="A1" s="2" t="s">
        <v>560</v>
      </c>
      <c r="B1" s="3" t="s">
        <v>0</v>
      </c>
      <c r="C1" s="3" t="s">
        <v>1</v>
      </c>
      <c r="D1" s="3" t="s">
        <v>3</v>
      </c>
      <c r="E1" s="3" t="s">
        <v>4</v>
      </c>
      <c r="F1" s="3" t="s">
        <v>5</v>
      </c>
      <c r="G1" s="3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>
      <c r="A2" s="2" t="s">
        <v>7</v>
      </c>
      <c r="B2" s="3">
        <v>1412.875</v>
      </c>
      <c r="C2" s="3">
        <v>0</v>
      </c>
      <c r="D2" s="3">
        <v>0</v>
      </c>
      <c r="E2" s="3">
        <v>-272</v>
      </c>
      <c r="F2" s="3">
        <v>0</v>
      </c>
      <c r="G2" s="3">
        <v>1140.875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>
      <c r="A3" s="2" t="s">
        <v>8</v>
      </c>
      <c r="B3" s="3">
        <v>0.25</v>
      </c>
      <c r="C3" s="3">
        <v>0</v>
      </c>
      <c r="D3" s="3">
        <v>0</v>
      </c>
      <c r="E3" s="3">
        <v>0</v>
      </c>
      <c r="F3" s="3">
        <v>0</v>
      </c>
      <c r="G3" s="3">
        <v>0.25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>
      <c r="A4" s="2" t="s">
        <v>9</v>
      </c>
      <c r="B4" s="3">
        <v>6.5</v>
      </c>
      <c r="C4" s="3">
        <v>1</v>
      </c>
      <c r="D4" s="3">
        <v>0</v>
      </c>
      <c r="E4" s="3">
        <v>-6.5</v>
      </c>
      <c r="F4" s="3">
        <v>0</v>
      </c>
      <c r="G4" s="3">
        <v>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>
      <c r="A5" s="2" t="s">
        <v>10</v>
      </c>
      <c r="B5" s="3">
        <v>178.375</v>
      </c>
      <c r="C5" s="3">
        <v>0</v>
      </c>
      <c r="D5" s="3">
        <v>0</v>
      </c>
      <c r="E5" s="3">
        <v>0</v>
      </c>
      <c r="F5" s="3">
        <v>0</v>
      </c>
      <c r="G5" s="3">
        <v>178.375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>
      <c r="A6" s="2" t="s">
        <v>11</v>
      </c>
      <c r="B6" s="3">
        <v>48.625</v>
      </c>
      <c r="C6" s="3">
        <v>0</v>
      </c>
      <c r="D6" s="3">
        <v>0</v>
      </c>
      <c r="E6" s="3">
        <v>-11.875</v>
      </c>
      <c r="F6" s="3">
        <v>0</v>
      </c>
      <c r="G6" s="3">
        <v>36.75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>
      <c r="A7" s="2" t="s">
        <v>12</v>
      </c>
      <c r="B7" s="3">
        <v>2</v>
      </c>
      <c r="C7" s="3">
        <v>0</v>
      </c>
      <c r="D7" s="3">
        <v>0</v>
      </c>
      <c r="E7" s="3">
        <v>0</v>
      </c>
      <c r="F7" s="3">
        <v>0</v>
      </c>
      <c r="G7" s="3">
        <v>2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>
      <c r="A8" s="2" t="s">
        <v>13</v>
      </c>
      <c r="B8" s="3">
        <v>1</v>
      </c>
      <c r="C8" s="3">
        <v>20</v>
      </c>
      <c r="D8" s="3">
        <v>0</v>
      </c>
      <c r="E8" s="3">
        <v>-2</v>
      </c>
      <c r="F8" s="3">
        <v>0</v>
      </c>
      <c r="G8" s="3">
        <v>19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>
      <c r="A9" s="2" t="s">
        <v>14</v>
      </c>
      <c r="B9" s="3">
        <v>15</v>
      </c>
      <c r="C9" s="3">
        <v>2</v>
      </c>
      <c r="D9" s="3">
        <v>0</v>
      </c>
      <c r="E9" s="3">
        <v>-2</v>
      </c>
      <c r="F9" s="3">
        <v>0</v>
      </c>
      <c r="G9" s="3">
        <v>15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>
      <c r="A10" s="2" t="s">
        <v>15</v>
      </c>
      <c r="B10" s="3">
        <v>9</v>
      </c>
      <c r="C10" s="3">
        <v>10</v>
      </c>
      <c r="D10" s="3">
        <v>0</v>
      </c>
      <c r="E10" s="3">
        <v>-5</v>
      </c>
      <c r="F10" s="3">
        <v>0</v>
      </c>
      <c r="G10" s="3">
        <v>14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>
      <c r="A11" s="2" t="s">
        <v>561</v>
      </c>
      <c r="B11" s="3">
        <v>0</v>
      </c>
      <c r="C11" s="3">
        <v>0</v>
      </c>
      <c r="D11" s="3">
        <v>0</v>
      </c>
      <c r="E11" s="3">
        <v>-14</v>
      </c>
      <c r="F11" s="3">
        <v>0</v>
      </c>
      <c r="G11" s="3">
        <v>-14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>
      <c r="A12" s="2" t="s">
        <v>16</v>
      </c>
      <c r="B12" s="3">
        <v>276</v>
      </c>
      <c r="C12" s="3">
        <v>0</v>
      </c>
      <c r="D12" s="3">
        <v>0</v>
      </c>
      <c r="E12" s="3">
        <v>-20</v>
      </c>
      <c r="F12" s="3">
        <v>0</v>
      </c>
      <c r="G12" s="3">
        <v>256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>
      <c r="A13" s="2" t="s">
        <v>17</v>
      </c>
      <c r="B13" s="3">
        <v>40</v>
      </c>
      <c r="C13" s="3">
        <v>0</v>
      </c>
      <c r="D13" s="3">
        <v>0</v>
      </c>
      <c r="E13" s="3">
        <v>0</v>
      </c>
      <c r="F13" s="3">
        <v>0</v>
      </c>
      <c r="G13" s="3">
        <v>40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>
      <c r="A14" s="2" t="s">
        <v>18</v>
      </c>
      <c r="B14" s="3">
        <v>7</v>
      </c>
      <c r="C14" s="3">
        <v>0</v>
      </c>
      <c r="D14" s="3">
        <v>0</v>
      </c>
      <c r="E14" s="3">
        <v>0</v>
      </c>
      <c r="F14" s="3">
        <v>0</v>
      </c>
      <c r="G14" s="3">
        <v>7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>
      <c r="A15" s="2" t="s">
        <v>19</v>
      </c>
      <c r="B15" s="3">
        <v>141</v>
      </c>
      <c r="C15" s="3">
        <v>0</v>
      </c>
      <c r="D15" s="3">
        <v>0</v>
      </c>
      <c r="E15" s="3">
        <v>-76</v>
      </c>
      <c r="F15" s="3">
        <v>0</v>
      </c>
      <c r="G15" s="3">
        <v>65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>
      <c r="A16" s="2" t="s">
        <v>20</v>
      </c>
      <c r="B16" s="3">
        <v>-40</v>
      </c>
      <c r="C16" s="3">
        <v>0</v>
      </c>
      <c r="D16" s="3">
        <v>0</v>
      </c>
      <c r="E16" s="3">
        <v>0</v>
      </c>
      <c r="F16" s="3">
        <v>0</v>
      </c>
      <c r="G16" s="3">
        <v>-40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>
      <c r="A17" s="2" t="s">
        <v>21</v>
      </c>
      <c r="B17" s="3">
        <v>7</v>
      </c>
      <c r="C17" s="3">
        <v>0</v>
      </c>
      <c r="D17" s="3">
        <v>0</v>
      </c>
      <c r="E17" s="3">
        <v>0</v>
      </c>
      <c r="F17" s="3">
        <v>0</v>
      </c>
      <c r="G17" s="3">
        <v>7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>
      <c r="A18" s="2" t="s">
        <v>22</v>
      </c>
      <c r="B18" s="3">
        <v>3</v>
      </c>
      <c r="C18" s="3">
        <v>0</v>
      </c>
      <c r="D18" s="3">
        <v>0</v>
      </c>
      <c r="E18" s="3">
        <v>0</v>
      </c>
      <c r="F18" s="3">
        <v>0</v>
      </c>
      <c r="G18" s="3">
        <v>3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>
      <c r="A19" s="2" t="s">
        <v>23</v>
      </c>
      <c r="B19" s="3">
        <v>1</v>
      </c>
      <c r="C19" s="3">
        <v>0</v>
      </c>
      <c r="D19" s="3">
        <v>0</v>
      </c>
      <c r="E19" s="3">
        <v>0</v>
      </c>
      <c r="F19" s="3">
        <v>0</v>
      </c>
      <c r="G19" s="3">
        <v>1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>
      <c r="A20" s="2" t="s">
        <v>24</v>
      </c>
      <c r="B20" s="3">
        <v>1</v>
      </c>
      <c r="C20" s="3">
        <v>0</v>
      </c>
      <c r="D20" s="3">
        <v>0</v>
      </c>
      <c r="E20" s="3">
        <v>0</v>
      </c>
      <c r="F20" s="3">
        <v>0</v>
      </c>
      <c r="G20" s="3">
        <v>1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>
      <c r="A21" s="2" t="s">
        <v>25</v>
      </c>
      <c r="B21" s="3">
        <v>487</v>
      </c>
      <c r="C21" s="3">
        <v>20</v>
      </c>
      <c r="D21" s="3">
        <v>0</v>
      </c>
      <c r="E21" s="3">
        <v>-85</v>
      </c>
      <c r="F21" s="3">
        <v>0</v>
      </c>
      <c r="G21" s="3">
        <v>422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>
      <c r="A22" s="2" t="s">
        <v>26</v>
      </c>
      <c r="B22" s="3">
        <v>7</v>
      </c>
      <c r="C22" s="3">
        <v>0</v>
      </c>
      <c r="D22" s="3">
        <v>0</v>
      </c>
      <c r="E22" s="3">
        <v>0</v>
      </c>
      <c r="F22" s="3">
        <v>0</v>
      </c>
      <c r="G22" s="3">
        <v>7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>
      <c r="A23" s="2" t="s">
        <v>27</v>
      </c>
      <c r="B23" s="3">
        <v>7</v>
      </c>
      <c r="C23" s="3">
        <v>0</v>
      </c>
      <c r="D23" s="3">
        <v>0</v>
      </c>
      <c r="E23" s="3">
        <v>0</v>
      </c>
      <c r="F23" s="3">
        <v>0</v>
      </c>
      <c r="G23" s="3">
        <v>7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>
      <c r="A24" s="2" t="s">
        <v>28</v>
      </c>
      <c r="B24" s="3">
        <v>14</v>
      </c>
      <c r="C24" s="3">
        <v>0</v>
      </c>
      <c r="D24" s="3">
        <v>0</v>
      </c>
      <c r="E24" s="3">
        <v>0</v>
      </c>
      <c r="F24" s="3">
        <v>0</v>
      </c>
      <c r="G24" s="3">
        <v>14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>
      <c r="A25" s="2" t="s">
        <v>29</v>
      </c>
      <c r="B25" s="3">
        <v>97.5</v>
      </c>
      <c r="C25" s="3">
        <v>0</v>
      </c>
      <c r="D25" s="3">
        <v>0</v>
      </c>
      <c r="E25" s="3">
        <v>-5.5</v>
      </c>
      <c r="F25" s="3">
        <v>0</v>
      </c>
      <c r="G25" s="3">
        <v>92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>
      <c r="A26" s="2" t="s">
        <v>30</v>
      </c>
      <c r="B26" s="3">
        <v>8</v>
      </c>
      <c r="C26" s="3">
        <v>0</v>
      </c>
      <c r="D26" s="3">
        <v>0</v>
      </c>
      <c r="E26" s="3">
        <v>-0.5</v>
      </c>
      <c r="F26" s="3">
        <v>0</v>
      </c>
      <c r="G26" s="3">
        <v>7.5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>
      <c r="A27" s="2" t="s">
        <v>31</v>
      </c>
      <c r="B27" s="3">
        <v>134.25</v>
      </c>
      <c r="C27" s="3">
        <v>0</v>
      </c>
      <c r="D27" s="3">
        <v>0</v>
      </c>
      <c r="E27" s="3">
        <v>-1</v>
      </c>
      <c r="F27" s="3">
        <v>0</v>
      </c>
      <c r="G27" s="3">
        <v>133.25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>
      <c r="A28" s="2" t="s">
        <v>32</v>
      </c>
      <c r="B28" s="3">
        <v>0.5</v>
      </c>
      <c r="C28" s="3">
        <v>0</v>
      </c>
      <c r="D28" s="3">
        <v>0</v>
      </c>
      <c r="E28" s="3">
        <v>0</v>
      </c>
      <c r="F28" s="3">
        <v>0</v>
      </c>
      <c r="G28" s="3">
        <v>0.5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>
      <c r="A29" s="2" t="s">
        <v>33</v>
      </c>
      <c r="B29" s="3">
        <v>160.75</v>
      </c>
      <c r="C29" s="3">
        <v>0</v>
      </c>
      <c r="D29" s="3">
        <v>0</v>
      </c>
      <c r="E29" s="3">
        <v>-95.75</v>
      </c>
      <c r="F29" s="3">
        <v>0</v>
      </c>
      <c r="G29" s="3">
        <v>65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>
      <c r="A30" s="2" t="s">
        <v>34</v>
      </c>
      <c r="B30" s="3">
        <v>5</v>
      </c>
      <c r="C30" s="3">
        <v>0</v>
      </c>
      <c r="D30" s="3">
        <v>0</v>
      </c>
      <c r="E30" s="3">
        <v>0</v>
      </c>
      <c r="F30" s="3">
        <v>0</v>
      </c>
      <c r="G30" s="3">
        <v>5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>
      <c r="A31" s="2" t="s">
        <v>35</v>
      </c>
      <c r="B31" s="3">
        <v>-25</v>
      </c>
      <c r="C31" s="3">
        <v>200</v>
      </c>
      <c r="D31" s="3">
        <v>0</v>
      </c>
      <c r="E31" s="3">
        <v>-28</v>
      </c>
      <c r="F31" s="3">
        <v>0</v>
      </c>
      <c r="G31" s="3">
        <v>147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>
      <c r="A32" s="2" t="s">
        <v>36</v>
      </c>
      <c r="B32" s="3">
        <v>1</v>
      </c>
      <c r="C32" s="3">
        <v>0</v>
      </c>
      <c r="D32" s="3">
        <v>0</v>
      </c>
      <c r="E32" s="3">
        <v>0</v>
      </c>
      <c r="F32" s="3">
        <v>0</v>
      </c>
      <c r="G32" s="3">
        <v>1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>
      <c r="A33" s="2" t="s">
        <v>37</v>
      </c>
      <c r="B33" s="3">
        <v>41</v>
      </c>
      <c r="C33" s="3">
        <v>0</v>
      </c>
      <c r="D33" s="3">
        <v>0</v>
      </c>
      <c r="E33" s="3">
        <v>-4</v>
      </c>
      <c r="F33" s="3">
        <v>0</v>
      </c>
      <c r="G33" s="3">
        <v>37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>
      <c r="A34" s="2" t="s">
        <v>38</v>
      </c>
      <c r="B34" s="3">
        <v>152</v>
      </c>
      <c r="C34" s="3">
        <v>0</v>
      </c>
      <c r="D34" s="3">
        <v>0</v>
      </c>
      <c r="E34" s="3">
        <v>-74</v>
      </c>
      <c r="F34" s="3">
        <v>0</v>
      </c>
      <c r="G34" s="3">
        <v>78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>
      <c r="A35" s="2" t="s">
        <v>39</v>
      </c>
      <c r="B35" s="3">
        <v>48</v>
      </c>
      <c r="C35" s="3">
        <v>0</v>
      </c>
      <c r="D35" s="3">
        <v>0</v>
      </c>
      <c r="E35" s="3">
        <v>-15</v>
      </c>
      <c r="F35" s="3">
        <v>0</v>
      </c>
      <c r="G35" s="3">
        <v>33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>
      <c r="A36" s="2" t="s">
        <v>40</v>
      </c>
      <c r="B36" s="3">
        <v>690</v>
      </c>
      <c r="C36" s="3">
        <v>0</v>
      </c>
      <c r="D36" s="3">
        <v>0</v>
      </c>
      <c r="E36" s="3">
        <v>-190</v>
      </c>
      <c r="F36" s="3">
        <v>0</v>
      </c>
      <c r="G36" s="3">
        <v>500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>
      <c r="A37" s="2" t="s">
        <v>41</v>
      </c>
      <c r="B37" s="3">
        <v>762</v>
      </c>
      <c r="C37" s="3">
        <v>0</v>
      </c>
      <c r="D37" s="3">
        <v>0</v>
      </c>
      <c r="E37" s="3">
        <v>-290</v>
      </c>
      <c r="F37" s="3">
        <v>0</v>
      </c>
      <c r="G37" s="3">
        <v>472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>
      <c r="A38" s="2" t="s">
        <v>42</v>
      </c>
      <c r="B38" s="3">
        <v>-6</v>
      </c>
      <c r="C38" s="3">
        <v>0</v>
      </c>
      <c r="D38" s="3">
        <v>0</v>
      </c>
      <c r="E38" s="3">
        <v>0</v>
      </c>
      <c r="F38" s="3">
        <v>0</v>
      </c>
      <c r="G38" s="3">
        <v>-6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>
      <c r="A39" s="2" t="s">
        <v>43</v>
      </c>
      <c r="B39" s="3">
        <v>-304</v>
      </c>
      <c r="C39" s="3">
        <v>0</v>
      </c>
      <c r="D39" s="3">
        <v>0</v>
      </c>
      <c r="E39" s="3">
        <v>-2</v>
      </c>
      <c r="F39" s="3">
        <v>0</v>
      </c>
      <c r="G39" s="3">
        <v>-306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>
      <c r="A40" s="2" t="s">
        <v>44</v>
      </c>
      <c r="B40" s="3">
        <v>216.5</v>
      </c>
      <c r="C40" s="3">
        <v>0</v>
      </c>
      <c r="D40" s="3">
        <v>0</v>
      </c>
      <c r="E40" s="3">
        <v>-4</v>
      </c>
      <c r="F40" s="3">
        <v>0</v>
      </c>
      <c r="G40" s="3">
        <v>212.5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>
      <c r="A41" s="2" t="s">
        <v>45</v>
      </c>
      <c r="B41" s="3">
        <v>208</v>
      </c>
      <c r="C41" s="3">
        <v>0</v>
      </c>
      <c r="D41" s="3">
        <v>0</v>
      </c>
      <c r="E41" s="3">
        <v>-9</v>
      </c>
      <c r="F41" s="3">
        <v>0</v>
      </c>
      <c r="G41" s="3">
        <v>199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>
      <c r="A42" s="2" t="s">
        <v>46</v>
      </c>
      <c r="B42" s="3">
        <v>38</v>
      </c>
      <c r="C42" s="3">
        <v>0</v>
      </c>
      <c r="D42" s="3">
        <v>0</v>
      </c>
      <c r="E42" s="3">
        <v>0</v>
      </c>
      <c r="F42" s="3">
        <v>0</v>
      </c>
      <c r="G42" s="3">
        <v>38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>
      <c r="A43" s="2" t="s">
        <v>47</v>
      </c>
      <c r="B43" s="3">
        <v>4</v>
      </c>
      <c r="C43" s="3">
        <v>0</v>
      </c>
      <c r="D43" s="3">
        <v>0</v>
      </c>
      <c r="E43" s="3">
        <v>0</v>
      </c>
      <c r="F43" s="3">
        <v>0</v>
      </c>
      <c r="G43" s="3">
        <v>4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>
      <c r="A44" s="2" t="s">
        <v>48</v>
      </c>
      <c r="B44" s="3">
        <v>1921</v>
      </c>
      <c r="C44" s="3">
        <v>848</v>
      </c>
      <c r="D44" s="3">
        <v>-1</v>
      </c>
      <c r="E44" s="3">
        <v>-686</v>
      </c>
      <c r="F44" s="3">
        <v>0</v>
      </c>
      <c r="G44" s="3">
        <v>2082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>
      <c r="A45" s="2" t="s">
        <v>49</v>
      </c>
      <c r="B45" s="3">
        <v>362</v>
      </c>
      <c r="C45" s="3">
        <v>0</v>
      </c>
      <c r="D45" s="3">
        <v>0</v>
      </c>
      <c r="E45" s="3">
        <v>-153</v>
      </c>
      <c r="F45" s="3">
        <v>0</v>
      </c>
      <c r="G45" s="3">
        <v>209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>
      <c r="A46" s="2" t="s">
        <v>50</v>
      </c>
      <c r="B46" s="3">
        <v>337</v>
      </c>
      <c r="C46" s="3">
        <v>508</v>
      </c>
      <c r="D46" s="3">
        <v>0</v>
      </c>
      <c r="E46" s="3">
        <v>-237</v>
      </c>
      <c r="F46" s="3">
        <v>0</v>
      </c>
      <c r="G46" s="3">
        <v>608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>
      <c r="A47" s="2" t="s">
        <v>51</v>
      </c>
      <c r="B47" s="3">
        <v>327</v>
      </c>
      <c r="C47" s="3">
        <v>102</v>
      </c>
      <c r="D47" s="3">
        <v>0</v>
      </c>
      <c r="E47" s="3">
        <v>-96</v>
      </c>
      <c r="F47" s="3">
        <v>0</v>
      </c>
      <c r="G47" s="3">
        <v>333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>
      <c r="A48" s="2" t="s">
        <v>52</v>
      </c>
      <c r="B48" s="3">
        <v>7</v>
      </c>
      <c r="C48" s="3">
        <v>0</v>
      </c>
      <c r="D48" s="3">
        <v>0</v>
      </c>
      <c r="E48" s="3">
        <v>0</v>
      </c>
      <c r="F48" s="3">
        <v>0</v>
      </c>
      <c r="G48" s="3">
        <v>7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>
      <c r="A49" s="2" t="s">
        <v>53</v>
      </c>
      <c r="B49" s="3">
        <v>22</v>
      </c>
      <c r="C49" s="3">
        <v>0</v>
      </c>
      <c r="D49" s="3">
        <v>0</v>
      </c>
      <c r="E49" s="3">
        <v>-1</v>
      </c>
      <c r="F49" s="3">
        <v>0</v>
      </c>
      <c r="G49" s="3">
        <v>21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>
      <c r="A50" s="2" t="s">
        <v>54</v>
      </c>
      <c r="B50" s="3">
        <v>212</v>
      </c>
      <c r="C50" s="3">
        <v>0</v>
      </c>
      <c r="D50" s="3">
        <v>0</v>
      </c>
      <c r="E50" s="3">
        <v>-18</v>
      </c>
      <c r="F50" s="3">
        <v>0</v>
      </c>
      <c r="G50" s="3">
        <v>194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>
      <c r="A51" s="2" t="s">
        <v>55</v>
      </c>
      <c r="B51" s="3">
        <v>0.25</v>
      </c>
      <c r="C51" s="3">
        <v>0</v>
      </c>
      <c r="D51" s="3">
        <v>0</v>
      </c>
      <c r="E51" s="3">
        <v>0</v>
      </c>
      <c r="F51" s="3">
        <v>0</v>
      </c>
      <c r="G51" s="3">
        <v>0.25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>
      <c r="A52" s="2" t="s">
        <v>56</v>
      </c>
      <c r="B52" s="3">
        <v>70.125</v>
      </c>
      <c r="C52" s="3">
        <v>0</v>
      </c>
      <c r="D52" s="3">
        <v>0</v>
      </c>
      <c r="E52" s="3">
        <v>-22</v>
      </c>
      <c r="F52" s="3">
        <v>0</v>
      </c>
      <c r="G52" s="3">
        <v>48.125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>
      <c r="A53" s="2" t="s">
        <v>57</v>
      </c>
      <c r="B53" s="3">
        <v>143</v>
      </c>
      <c r="C53" s="3">
        <v>0</v>
      </c>
      <c r="D53" s="3">
        <v>0</v>
      </c>
      <c r="E53" s="3">
        <v>-15</v>
      </c>
      <c r="F53" s="3">
        <v>0</v>
      </c>
      <c r="G53" s="3">
        <v>128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>
      <c r="A54" s="2" t="s">
        <v>58</v>
      </c>
      <c r="B54" s="3">
        <v>204</v>
      </c>
      <c r="C54" s="3">
        <v>0</v>
      </c>
      <c r="D54" s="3">
        <v>0</v>
      </c>
      <c r="E54" s="3">
        <v>-18</v>
      </c>
      <c r="F54" s="3">
        <v>0</v>
      </c>
      <c r="G54" s="3">
        <v>186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>
      <c r="A55" s="2" t="s">
        <v>59</v>
      </c>
      <c r="B55" s="3">
        <v>15</v>
      </c>
      <c r="C55" s="3">
        <v>0</v>
      </c>
      <c r="D55" s="3">
        <v>0</v>
      </c>
      <c r="E55" s="3">
        <v>0</v>
      </c>
      <c r="F55" s="3">
        <v>0</v>
      </c>
      <c r="G55" s="3">
        <v>15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>
      <c r="A56" s="2" t="s">
        <v>60</v>
      </c>
      <c r="B56" s="3">
        <v>15</v>
      </c>
      <c r="C56" s="3">
        <v>0</v>
      </c>
      <c r="D56" s="3">
        <v>0</v>
      </c>
      <c r="E56" s="3">
        <v>0</v>
      </c>
      <c r="F56" s="3">
        <v>0</v>
      </c>
      <c r="G56" s="3">
        <v>15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>
      <c r="A57" s="2" t="s">
        <v>61</v>
      </c>
      <c r="B57" s="3">
        <v>1</v>
      </c>
      <c r="C57" s="3">
        <v>0</v>
      </c>
      <c r="D57" s="3">
        <v>0</v>
      </c>
      <c r="E57" s="3">
        <v>0</v>
      </c>
      <c r="F57" s="3">
        <v>0</v>
      </c>
      <c r="G57" s="3">
        <v>1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>
      <c r="A58" s="2" t="s">
        <v>62</v>
      </c>
      <c r="B58" s="3">
        <v>54</v>
      </c>
      <c r="C58" s="3">
        <v>0</v>
      </c>
      <c r="D58" s="3">
        <v>0</v>
      </c>
      <c r="E58" s="3">
        <v>-9</v>
      </c>
      <c r="F58" s="3">
        <v>0</v>
      </c>
      <c r="G58" s="3">
        <v>45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>
      <c r="A59" s="2" t="s">
        <v>63</v>
      </c>
      <c r="B59" s="3">
        <v>5</v>
      </c>
      <c r="C59" s="3">
        <v>0</v>
      </c>
      <c r="D59" s="3">
        <v>0</v>
      </c>
      <c r="E59" s="3">
        <v>0</v>
      </c>
      <c r="F59" s="3">
        <v>0</v>
      </c>
      <c r="G59" s="3">
        <v>5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>
      <c r="A60" s="2" t="s">
        <v>64</v>
      </c>
      <c r="B60" s="3">
        <v>1</v>
      </c>
      <c r="C60" s="3">
        <v>0</v>
      </c>
      <c r="D60" s="3">
        <v>0</v>
      </c>
      <c r="E60" s="3">
        <v>0</v>
      </c>
      <c r="F60" s="3">
        <v>0</v>
      </c>
      <c r="G60" s="3">
        <v>1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>
      <c r="A61" s="2" t="s">
        <v>65</v>
      </c>
      <c r="B61" s="3">
        <v>1</v>
      </c>
      <c r="C61" s="3">
        <v>0</v>
      </c>
      <c r="D61" s="3">
        <v>0</v>
      </c>
      <c r="E61" s="3">
        <v>0</v>
      </c>
      <c r="F61" s="3">
        <v>0</v>
      </c>
      <c r="G61" s="3">
        <v>1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>
      <c r="A62" s="2" t="s">
        <v>66</v>
      </c>
      <c r="B62" s="3">
        <v>1</v>
      </c>
      <c r="C62" s="3">
        <v>0</v>
      </c>
      <c r="D62" s="3">
        <v>0</v>
      </c>
      <c r="E62" s="3">
        <v>0</v>
      </c>
      <c r="F62" s="3">
        <v>0</v>
      </c>
      <c r="G62" s="3">
        <v>1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>
      <c r="A63" s="2" t="s">
        <v>67</v>
      </c>
      <c r="B63" s="3">
        <v>2</v>
      </c>
      <c r="C63" s="3">
        <v>0</v>
      </c>
      <c r="D63" s="3">
        <v>0</v>
      </c>
      <c r="E63" s="3">
        <v>0</v>
      </c>
      <c r="F63" s="3">
        <v>0</v>
      </c>
      <c r="G63" s="3">
        <v>2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>
      <c r="A64" s="2" t="s">
        <v>68</v>
      </c>
      <c r="B64" s="3">
        <v>1</v>
      </c>
      <c r="C64" s="3">
        <v>0</v>
      </c>
      <c r="D64" s="3">
        <v>0</v>
      </c>
      <c r="E64" s="3">
        <v>0</v>
      </c>
      <c r="F64" s="3">
        <v>0</v>
      </c>
      <c r="G64" s="3">
        <v>1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>
      <c r="A65" s="2" t="s">
        <v>69</v>
      </c>
      <c r="B65" s="3">
        <v>228</v>
      </c>
      <c r="C65" s="3">
        <v>0</v>
      </c>
      <c r="D65" s="3">
        <v>0</v>
      </c>
      <c r="E65" s="3">
        <v>-4</v>
      </c>
      <c r="F65" s="3">
        <v>0</v>
      </c>
      <c r="G65" s="3">
        <v>224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>
      <c r="A66" s="2" t="s">
        <v>70</v>
      </c>
      <c r="B66" s="3">
        <v>774</v>
      </c>
      <c r="C66" s="3">
        <v>0</v>
      </c>
      <c r="D66" s="3">
        <v>0</v>
      </c>
      <c r="E66" s="3">
        <v>-62</v>
      </c>
      <c r="F66" s="3">
        <v>0</v>
      </c>
      <c r="G66" s="3">
        <v>712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>
      <c r="A67" s="2" t="s">
        <v>71</v>
      </c>
      <c r="B67" s="3">
        <v>418</v>
      </c>
      <c r="C67" s="3">
        <v>0</v>
      </c>
      <c r="D67" s="3">
        <v>0</v>
      </c>
      <c r="E67" s="3">
        <v>-116</v>
      </c>
      <c r="F67" s="3">
        <v>0</v>
      </c>
      <c r="G67" s="3">
        <v>302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>
      <c r="A68" s="2" t="s">
        <v>72</v>
      </c>
      <c r="B68" s="3">
        <v>19</v>
      </c>
      <c r="C68" s="3">
        <v>0</v>
      </c>
      <c r="D68" s="3">
        <v>0</v>
      </c>
      <c r="E68" s="3">
        <v>-9</v>
      </c>
      <c r="F68" s="3">
        <v>0</v>
      </c>
      <c r="G68" s="3">
        <v>10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>
      <c r="A69" s="2" t="s">
        <v>73</v>
      </c>
      <c r="B69" s="3">
        <v>1</v>
      </c>
      <c r="C69" s="3">
        <v>0</v>
      </c>
      <c r="D69" s="3">
        <v>0</v>
      </c>
      <c r="E69" s="3">
        <v>0</v>
      </c>
      <c r="F69" s="3">
        <v>0</v>
      </c>
      <c r="G69" s="3">
        <v>1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>
      <c r="A70" s="2" t="s">
        <v>74</v>
      </c>
      <c r="B70" s="3">
        <v>2</v>
      </c>
      <c r="C70" s="3">
        <v>0</v>
      </c>
      <c r="D70" s="3">
        <v>0</v>
      </c>
      <c r="E70" s="3">
        <v>0</v>
      </c>
      <c r="F70" s="3">
        <v>0</v>
      </c>
      <c r="G70" s="3">
        <v>2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>
      <c r="A71" s="2" t="s">
        <v>76</v>
      </c>
      <c r="B71" s="3">
        <v>34</v>
      </c>
      <c r="C71" s="3">
        <v>0</v>
      </c>
      <c r="D71" s="3">
        <v>0</v>
      </c>
      <c r="E71" s="3">
        <v>0</v>
      </c>
      <c r="F71" s="3">
        <v>0</v>
      </c>
      <c r="G71" s="3">
        <v>34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>
      <c r="A72" s="2" t="s">
        <v>77</v>
      </c>
      <c r="B72" s="3">
        <v>45.75</v>
      </c>
      <c r="C72" s="3">
        <v>0</v>
      </c>
      <c r="D72" s="3">
        <v>0</v>
      </c>
      <c r="E72" s="3">
        <v>-1</v>
      </c>
      <c r="F72" s="3">
        <v>0</v>
      </c>
      <c r="G72" s="3">
        <v>44.75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>
      <c r="A73" s="2" t="s">
        <v>78</v>
      </c>
      <c r="B73" s="3">
        <v>9</v>
      </c>
      <c r="C73" s="3">
        <v>150</v>
      </c>
      <c r="D73" s="3">
        <v>0</v>
      </c>
      <c r="E73" s="3">
        <v>-4</v>
      </c>
      <c r="F73" s="3">
        <v>0</v>
      </c>
      <c r="G73" s="3">
        <v>155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>
      <c r="A74" s="2" t="s">
        <v>79</v>
      </c>
      <c r="B74" s="3">
        <v>-7</v>
      </c>
      <c r="C74" s="3">
        <v>0</v>
      </c>
      <c r="D74" s="3">
        <v>0</v>
      </c>
      <c r="E74" s="3">
        <v>0</v>
      </c>
      <c r="F74" s="3">
        <v>0</v>
      </c>
      <c r="G74" s="3">
        <v>-7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>
      <c r="A75" s="2" t="s">
        <v>80</v>
      </c>
      <c r="B75" s="3">
        <v>0</v>
      </c>
      <c r="C75" s="3">
        <v>20</v>
      </c>
      <c r="D75" s="3">
        <v>0</v>
      </c>
      <c r="E75" s="3">
        <v>-1</v>
      </c>
      <c r="F75" s="3">
        <v>0</v>
      </c>
      <c r="G75" s="3">
        <v>19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>
      <c r="A76" s="2" t="s">
        <v>81</v>
      </c>
      <c r="B76" s="3">
        <v>37</v>
      </c>
      <c r="C76" s="3">
        <v>0</v>
      </c>
      <c r="D76" s="3">
        <v>0</v>
      </c>
      <c r="E76" s="3">
        <v>-9</v>
      </c>
      <c r="F76" s="3">
        <v>0</v>
      </c>
      <c r="G76" s="3">
        <v>28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>
      <c r="A77" s="2" t="s">
        <v>82</v>
      </c>
      <c r="B77" s="3">
        <v>119.25</v>
      </c>
      <c r="C77" s="3">
        <v>0</v>
      </c>
      <c r="D77" s="3">
        <v>0</v>
      </c>
      <c r="E77" s="3">
        <v>-12</v>
      </c>
      <c r="F77" s="3">
        <v>0</v>
      </c>
      <c r="G77" s="3">
        <v>107.25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>
      <c r="A78" s="2" t="s">
        <v>83</v>
      </c>
      <c r="B78" s="3">
        <v>5</v>
      </c>
      <c r="C78" s="3">
        <v>0</v>
      </c>
      <c r="D78" s="3">
        <v>0</v>
      </c>
      <c r="E78" s="3">
        <v>0</v>
      </c>
      <c r="F78" s="3">
        <v>0</v>
      </c>
      <c r="G78" s="3">
        <v>5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>
      <c r="A79" s="2" t="s">
        <v>84</v>
      </c>
      <c r="B79" s="3">
        <v>9.75</v>
      </c>
      <c r="C79" s="3">
        <v>0</v>
      </c>
      <c r="D79" s="3">
        <v>0</v>
      </c>
      <c r="E79" s="3">
        <v>0</v>
      </c>
      <c r="F79" s="3">
        <v>0</v>
      </c>
      <c r="G79" s="3">
        <v>9.75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>
      <c r="A80" s="2" t="s">
        <v>85</v>
      </c>
      <c r="B80" s="3">
        <v>260</v>
      </c>
      <c r="C80" s="3">
        <v>0</v>
      </c>
      <c r="D80" s="3">
        <v>0</v>
      </c>
      <c r="E80" s="3">
        <v>-96.5</v>
      </c>
      <c r="F80" s="3">
        <v>0</v>
      </c>
      <c r="G80" s="3">
        <v>163.5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>
      <c r="A81" s="2" t="s">
        <v>86</v>
      </c>
      <c r="B81" s="3">
        <v>4</v>
      </c>
      <c r="C81" s="3">
        <v>0</v>
      </c>
      <c r="D81" s="3">
        <v>0</v>
      </c>
      <c r="E81" s="3">
        <v>0</v>
      </c>
      <c r="F81" s="3">
        <v>0</v>
      </c>
      <c r="G81" s="3">
        <v>4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>
      <c r="A82" s="2" t="s">
        <v>87</v>
      </c>
      <c r="B82" s="3">
        <v>24</v>
      </c>
      <c r="C82" s="3">
        <v>0</v>
      </c>
      <c r="D82" s="3">
        <v>0</v>
      </c>
      <c r="E82" s="3">
        <v>-5</v>
      </c>
      <c r="F82" s="3">
        <v>0</v>
      </c>
      <c r="G82" s="3">
        <v>19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>
      <c r="A83" s="2" t="s">
        <v>88</v>
      </c>
      <c r="B83" s="3">
        <v>14</v>
      </c>
      <c r="C83" s="3">
        <v>0</v>
      </c>
      <c r="D83" s="3">
        <v>0</v>
      </c>
      <c r="E83" s="3">
        <v>-6</v>
      </c>
      <c r="F83" s="3">
        <v>0</v>
      </c>
      <c r="G83" s="3">
        <v>8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>
      <c r="A84" s="2" t="s">
        <v>89</v>
      </c>
      <c r="B84" s="3">
        <v>1</v>
      </c>
      <c r="C84" s="3">
        <v>0</v>
      </c>
      <c r="D84" s="3">
        <v>0</v>
      </c>
      <c r="E84" s="3">
        <v>0</v>
      </c>
      <c r="F84" s="3">
        <v>0</v>
      </c>
      <c r="G84" s="3">
        <v>1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>
      <c r="A85" s="2" t="s">
        <v>90</v>
      </c>
      <c r="B85" s="3">
        <v>2</v>
      </c>
      <c r="C85" s="3">
        <v>0</v>
      </c>
      <c r="D85" s="3">
        <v>0</v>
      </c>
      <c r="E85" s="3">
        <v>0</v>
      </c>
      <c r="F85" s="3">
        <v>0</v>
      </c>
      <c r="G85" s="3">
        <v>2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>
      <c r="A86" s="2" t="s">
        <v>91</v>
      </c>
      <c r="B86" s="3">
        <v>14</v>
      </c>
      <c r="C86" s="3">
        <v>61</v>
      </c>
      <c r="D86" s="3">
        <v>0</v>
      </c>
      <c r="E86" s="3">
        <v>-38</v>
      </c>
      <c r="F86" s="3">
        <v>0</v>
      </c>
      <c r="G86" s="3">
        <v>37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>
      <c r="A87" s="2" t="s">
        <v>92</v>
      </c>
      <c r="B87" s="3">
        <v>1</v>
      </c>
      <c r="C87" s="3">
        <v>0</v>
      </c>
      <c r="D87" s="3">
        <v>0</v>
      </c>
      <c r="E87" s="3">
        <v>0</v>
      </c>
      <c r="F87" s="3">
        <v>0</v>
      </c>
      <c r="G87" s="3">
        <v>1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>
      <c r="A88" s="2" t="s">
        <v>93</v>
      </c>
      <c r="B88" s="3">
        <v>16</v>
      </c>
      <c r="C88" s="3">
        <v>25</v>
      </c>
      <c r="D88" s="3">
        <v>0</v>
      </c>
      <c r="E88" s="3">
        <v>-19</v>
      </c>
      <c r="F88" s="3">
        <v>0</v>
      </c>
      <c r="G88" s="3">
        <v>22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>
      <c r="A89" s="2" t="s">
        <v>94</v>
      </c>
      <c r="B89" s="3">
        <v>1</v>
      </c>
      <c r="C89" s="3">
        <v>0</v>
      </c>
      <c r="D89" s="3">
        <v>0</v>
      </c>
      <c r="E89" s="3">
        <v>0</v>
      </c>
      <c r="F89" s="3">
        <v>0</v>
      </c>
      <c r="G89" s="3">
        <v>1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>
      <c r="A90" s="2" t="s">
        <v>95</v>
      </c>
      <c r="B90" s="3">
        <v>2</v>
      </c>
      <c r="C90" s="3">
        <v>0</v>
      </c>
      <c r="D90" s="3">
        <v>0</v>
      </c>
      <c r="E90" s="3">
        <v>0</v>
      </c>
      <c r="F90" s="3">
        <v>0</v>
      </c>
      <c r="G90" s="3">
        <v>2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>
      <c r="A91" s="2" t="s">
        <v>96</v>
      </c>
      <c r="B91" s="3">
        <v>2</v>
      </c>
      <c r="C91" s="3">
        <v>0</v>
      </c>
      <c r="D91" s="3">
        <v>0</v>
      </c>
      <c r="E91" s="3">
        <v>0</v>
      </c>
      <c r="F91" s="3">
        <v>0</v>
      </c>
      <c r="G91" s="3">
        <v>2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>
      <c r="A92" s="2" t="s">
        <v>97</v>
      </c>
      <c r="B92" s="3">
        <v>34</v>
      </c>
      <c r="C92" s="3">
        <v>0</v>
      </c>
      <c r="D92" s="3">
        <v>0</v>
      </c>
      <c r="E92" s="3">
        <v>0</v>
      </c>
      <c r="F92" s="3">
        <v>0</v>
      </c>
      <c r="G92" s="3">
        <v>34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>
      <c r="A93" s="2" t="s">
        <v>98</v>
      </c>
      <c r="B93" s="3">
        <v>1</v>
      </c>
      <c r="C93" s="3">
        <v>0</v>
      </c>
      <c r="D93" s="3">
        <v>0</v>
      </c>
      <c r="E93" s="3">
        <v>0</v>
      </c>
      <c r="F93" s="3">
        <v>0</v>
      </c>
      <c r="G93" s="3">
        <v>1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>
      <c r="A94" s="2" t="s">
        <v>99</v>
      </c>
      <c r="B94" s="3">
        <v>3</v>
      </c>
      <c r="C94" s="3">
        <v>0</v>
      </c>
      <c r="D94" s="3">
        <v>0</v>
      </c>
      <c r="E94" s="3">
        <v>0</v>
      </c>
      <c r="F94" s="3">
        <v>0</v>
      </c>
      <c r="G94" s="3">
        <v>3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>
      <c r="A95" s="2" t="s">
        <v>100</v>
      </c>
      <c r="B95" s="3">
        <v>6</v>
      </c>
      <c r="C95" s="3">
        <v>0</v>
      </c>
      <c r="D95" s="3">
        <v>0</v>
      </c>
      <c r="E95" s="3">
        <v>0</v>
      </c>
      <c r="F95" s="3">
        <v>0</v>
      </c>
      <c r="G95" s="3">
        <v>6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>
      <c r="A96" s="2" t="s">
        <v>101</v>
      </c>
      <c r="B96" s="3">
        <v>29</v>
      </c>
      <c r="C96" s="3">
        <v>0</v>
      </c>
      <c r="D96" s="3">
        <v>0</v>
      </c>
      <c r="E96" s="3">
        <v>-8</v>
      </c>
      <c r="F96" s="3">
        <v>0</v>
      </c>
      <c r="G96" s="3">
        <v>21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>
      <c r="A97" s="2" t="s">
        <v>102</v>
      </c>
      <c r="B97" s="3">
        <v>3</v>
      </c>
      <c r="C97" s="3">
        <v>0</v>
      </c>
      <c r="D97" s="3">
        <v>0</v>
      </c>
      <c r="E97" s="3">
        <v>0</v>
      </c>
      <c r="F97" s="3">
        <v>0</v>
      </c>
      <c r="G97" s="3">
        <v>3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>
      <c r="A98" s="2" t="s">
        <v>103</v>
      </c>
      <c r="B98" s="3">
        <v>3</v>
      </c>
      <c r="C98" s="3">
        <v>0</v>
      </c>
      <c r="D98" s="3">
        <v>0</v>
      </c>
      <c r="E98" s="3">
        <v>0</v>
      </c>
      <c r="F98" s="3">
        <v>0</v>
      </c>
      <c r="G98" s="3">
        <v>3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>
      <c r="A99" s="2" t="s">
        <v>104</v>
      </c>
      <c r="B99" s="3">
        <v>240</v>
      </c>
      <c r="C99" s="3">
        <v>0</v>
      </c>
      <c r="D99" s="3">
        <v>0</v>
      </c>
      <c r="E99" s="3">
        <v>-3</v>
      </c>
      <c r="F99" s="3">
        <v>0</v>
      </c>
      <c r="G99" s="3">
        <v>237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>
      <c r="A100" s="2" t="s">
        <v>105</v>
      </c>
      <c r="B100" s="3">
        <v>1</v>
      </c>
      <c r="C100" s="3">
        <v>0</v>
      </c>
      <c r="D100" s="3">
        <v>0</v>
      </c>
      <c r="E100" s="3">
        <v>0</v>
      </c>
      <c r="F100" s="3">
        <v>0</v>
      </c>
      <c r="G100" s="3">
        <v>1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>
      <c r="A101" s="2" t="s">
        <v>106</v>
      </c>
      <c r="B101" s="3">
        <v>7</v>
      </c>
      <c r="C101" s="3">
        <v>0</v>
      </c>
      <c r="D101" s="3">
        <v>0</v>
      </c>
      <c r="E101" s="3">
        <v>0</v>
      </c>
      <c r="F101" s="3">
        <v>0</v>
      </c>
      <c r="G101" s="3">
        <v>7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>
      <c r="A102" s="2" t="s">
        <v>107</v>
      </c>
      <c r="B102" s="3">
        <v>18</v>
      </c>
      <c r="C102" s="3">
        <v>0</v>
      </c>
      <c r="D102" s="3">
        <v>0</v>
      </c>
      <c r="E102" s="3">
        <v>0</v>
      </c>
      <c r="F102" s="3">
        <v>0</v>
      </c>
      <c r="G102" s="3">
        <v>18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>
      <c r="A103" s="2" t="s">
        <v>108</v>
      </c>
      <c r="B103" s="3">
        <v>1</v>
      </c>
      <c r="C103" s="3">
        <v>0</v>
      </c>
      <c r="D103" s="3">
        <v>0</v>
      </c>
      <c r="E103" s="3">
        <v>0</v>
      </c>
      <c r="F103" s="3">
        <v>0</v>
      </c>
      <c r="G103" s="3">
        <v>1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>
      <c r="A104" s="2" t="s">
        <v>109</v>
      </c>
      <c r="B104" s="3">
        <v>4</v>
      </c>
      <c r="C104" s="3">
        <v>0</v>
      </c>
      <c r="D104" s="3">
        <v>0</v>
      </c>
      <c r="E104" s="3">
        <v>0</v>
      </c>
      <c r="F104" s="3">
        <v>0</v>
      </c>
      <c r="G104" s="3">
        <v>4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>
      <c r="A105" s="2" t="s">
        <v>110</v>
      </c>
      <c r="B105" s="3">
        <v>6</v>
      </c>
      <c r="C105" s="3">
        <v>0</v>
      </c>
      <c r="D105" s="3">
        <v>0</v>
      </c>
      <c r="E105" s="3">
        <v>0</v>
      </c>
      <c r="F105" s="3">
        <v>0</v>
      </c>
      <c r="G105" s="3">
        <v>6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>
      <c r="A106" s="2" t="s">
        <v>111</v>
      </c>
      <c r="B106" s="3">
        <v>37</v>
      </c>
      <c r="C106" s="3">
        <v>0</v>
      </c>
      <c r="D106" s="3">
        <v>0</v>
      </c>
      <c r="E106" s="3">
        <v>0</v>
      </c>
      <c r="F106" s="3">
        <v>0</v>
      </c>
      <c r="G106" s="3">
        <v>37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>
      <c r="A107" s="2" t="s">
        <v>112</v>
      </c>
      <c r="B107" s="3">
        <v>6</v>
      </c>
      <c r="C107" s="3">
        <v>0</v>
      </c>
      <c r="D107" s="3">
        <v>0</v>
      </c>
      <c r="E107" s="3">
        <v>-6</v>
      </c>
      <c r="F107" s="3">
        <v>0</v>
      </c>
      <c r="G107" s="3">
        <v>0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>
      <c r="A108" s="2" t="s">
        <v>113</v>
      </c>
      <c r="B108" s="3">
        <v>15</v>
      </c>
      <c r="C108" s="3">
        <v>0</v>
      </c>
      <c r="D108" s="3">
        <v>0</v>
      </c>
      <c r="E108" s="3">
        <v>0</v>
      </c>
      <c r="F108" s="3">
        <v>0</v>
      </c>
      <c r="G108" s="3">
        <v>15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>
      <c r="A109" s="2" t="s">
        <v>115</v>
      </c>
      <c r="B109" s="3">
        <v>75</v>
      </c>
      <c r="C109" s="3">
        <v>0</v>
      </c>
      <c r="D109" s="3">
        <v>0</v>
      </c>
      <c r="E109" s="3">
        <v>-1</v>
      </c>
      <c r="F109" s="3">
        <v>0</v>
      </c>
      <c r="G109" s="3">
        <v>74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>
      <c r="A110" s="2" t="s">
        <v>116</v>
      </c>
      <c r="B110" s="3">
        <v>1</v>
      </c>
      <c r="C110" s="3">
        <v>0</v>
      </c>
      <c r="D110" s="3">
        <v>0</v>
      </c>
      <c r="E110" s="3">
        <v>0</v>
      </c>
      <c r="F110" s="3">
        <v>0</v>
      </c>
      <c r="G110" s="3">
        <v>1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>
      <c r="A111" s="2" t="s">
        <v>117</v>
      </c>
      <c r="B111" s="3">
        <v>10</v>
      </c>
      <c r="C111" s="3">
        <v>0</v>
      </c>
      <c r="D111" s="3">
        <v>0</v>
      </c>
      <c r="E111" s="3">
        <v>0</v>
      </c>
      <c r="F111" s="3">
        <v>0</v>
      </c>
      <c r="G111" s="3">
        <v>10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>
      <c r="A112" s="2" t="s">
        <v>118</v>
      </c>
      <c r="B112" s="3">
        <v>1</v>
      </c>
      <c r="C112" s="3">
        <v>0</v>
      </c>
      <c r="D112" s="3">
        <v>0</v>
      </c>
      <c r="E112" s="3">
        <v>0</v>
      </c>
      <c r="F112" s="3">
        <v>0</v>
      </c>
      <c r="G112" s="3">
        <v>1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>
      <c r="A113" s="2" t="s">
        <v>119</v>
      </c>
      <c r="B113" s="3">
        <v>7</v>
      </c>
      <c r="C113" s="3">
        <v>0</v>
      </c>
      <c r="D113" s="3">
        <v>0</v>
      </c>
      <c r="E113" s="3">
        <v>0</v>
      </c>
      <c r="F113" s="3">
        <v>0</v>
      </c>
      <c r="G113" s="3">
        <v>7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>
      <c r="A114" s="2" t="s">
        <v>120</v>
      </c>
      <c r="B114" s="3">
        <v>1</v>
      </c>
      <c r="C114" s="3">
        <v>0</v>
      </c>
      <c r="D114" s="3">
        <v>0</v>
      </c>
      <c r="E114" s="3">
        <v>0</v>
      </c>
      <c r="F114" s="3">
        <v>0</v>
      </c>
      <c r="G114" s="3">
        <v>1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>
      <c r="A115" s="2" t="s">
        <v>121</v>
      </c>
      <c r="B115" s="3">
        <v>19</v>
      </c>
      <c r="C115" s="3">
        <v>0</v>
      </c>
      <c r="D115" s="3">
        <v>0</v>
      </c>
      <c r="E115" s="3">
        <v>0</v>
      </c>
      <c r="F115" s="3">
        <v>0</v>
      </c>
      <c r="G115" s="3">
        <v>19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>
      <c r="A116" s="2" t="s">
        <v>122</v>
      </c>
      <c r="B116" s="3">
        <v>21</v>
      </c>
      <c r="C116" s="3">
        <v>0</v>
      </c>
      <c r="D116" s="3">
        <v>0</v>
      </c>
      <c r="E116" s="3">
        <v>0</v>
      </c>
      <c r="F116" s="3">
        <v>0</v>
      </c>
      <c r="G116" s="3">
        <v>21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>
      <c r="A117" s="2" t="s">
        <v>123</v>
      </c>
      <c r="B117" s="3">
        <v>55</v>
      </c>
      <c r="C117" s="3">
        <v>0</v>
      </c>
      <c r="D117" s="3">
        <v>0</v>
      </c>
      <c r="E117" s="3">
        <v>-10</v>
      </c>
      <c r="F117" s="3">
        <v>0</v>
      </c>
      <c r="G117" s="3">
        <v>45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>
      <c r="A118" s="2" t="s">
        <v>124</v>
      </c>
      <c r="B118" s="3">
        <v>134</v>
      </c>
      <c r="C118" s="3">
        <v>0</v>
      </c>
      <c r="D118" s="3">
        <v>0</v>
      </c>
      <c r="E118" s="3">
        <v>-2</v>
      </c>
      <c r="F118" s="3">
        <v>0</v>
      </c>
      <c r="G118" s="3">
        <v>132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>
      <c r="A119" s="2" t="s">
        <v>125</v>
      </c>
      <c r="B119" s="3">
        <v>966</v>
      </c>
      <c r="C119" s="3">
        <v>0</v>
      </c>
      <c r="D119" s="3">
        <v>0</v>
      </c>
      <c r="E119" s="3">
        <v>-205</v>
      </c>
      <c r="F119" s="3">
        <v>0</v>
      </c>
      <c r="G119" s="3">
        <v>761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>
      <c r="A120" s="2" t="s">
        <v>546</v>
      </c>
      <c r="B120" s="3">
        <v>-1</v>
      </c>
      <c r="C120" s="3">
        <v>0</v>
      </c>
      <c r="D120" s="3">
        <v>0</v>
      </c>
      <c r="E120" s="3">
        <v>0</v>
      </c>
      <c r="F120" s="3">
        <v>0</v>
      </c>
      <c r="G120" s="3">
        <v>-1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>
      <c r="A121" s="2" t="s">
        <v>547</v>
      </c>
      <c r="B121" s="3">
        <v>-1</v>
      </c>
      <c r="C121" s="3">
        <v>0</v>
      </c>
      <c r="D121" s="3">
        <v>0</v>
      </c>
      <c r="E121" s="3">
        <v>0</v>
      </c>
      <c r="F121" s="3">
        <v>0</v>
      </c>
      <c r="G121" s="3">
        <v>-1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>
      <c r="A122" s="2" t="s">
        <v>126</v>
      </c>
      <c r="B122" s="3">
        <v>287</v>
      </c>
      <c r="C122" s="3">
        <v>0</v>
      </c>
      <c r="D122" s="3">
        <v>0</v>
      </c>
      <c r="E122" s="3">
        <v>-50</v>
      </c>
      <c r="F122" s="3">
        <v>0</v>
      </c>
      <c r="G122" s="3">
        <v>237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>
      <c r="A123" s="2" t="s">
        <v>127</v>
      </c>
      <c r="B123" s="3">
        <v>-44</v>
      </c>
      <c r="C123" s="3">
        <v>0</v>
      </c>
      <c r="D123" s="3">
        <v>0</v>
      </c>
      <c r="E123" s="3">
        <v>-72</v>
      </c>
      <c r="F123" s="3">
        <v>0</v>
      </c>
      <c r="G123" s="3">
        <v>-116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>
      <c r="A124" s="2" t="s">
        <v>128</v>
      </c>
      <c r="B124" s="3">
        <v>14</v>
      </c>
      <c r="C124" s="3">
        <v>0</v>
      </c>
      <c r="D124" s="3">
        <v>0</v>
      </c>
      <c r="E124" s="3">
        <v>0</v>
      </c>
      <c r="F124" s="3">
        <v>0</v>
      </c>
      <c r="G124" s="3">
        <v>14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>
      <c r="A125" s="2" t="s">
        <v>129</v>
      </c>
      <c r="B125" s="3">
        <v>375.5</v>
      </c>
      <c r="C125" s="3">
        <v>0</v>
      </c>
      <c r="D125" s="3">
        <v>0</v>
      </c>
      <c r="E125" s="3">
        <v>-6.25</v>
      </c>
      <c r="F125" s="3">
        <v>0</v>
      </c>
      <c r="G125" s="3">
        <v>369.25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>
      <c r="A126" s="2" t="s">
        <v>130</v>
      </c>
      <c r="B126" s="3">
        <v>555</v>
      </c>
      <c r="C126" s="3">
        <v>0</v>
      </c>
      <c r="D126" s="3">
        <v>0</v>
      </c>
      <c r="E126" s="3">
        <v>-199.5</v>
      </c>
      <c r="F126" s="3">
        <v>0</v>
      </c>
      <c r="G126" s="3">
        <v>355.5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>
      <c r="A127" s="2" t="s">
        <v>131</v>
      </c>
      <c r="B127" s="3">
        <v>15</v>
      </c>
      <c r="C127" s="3">
        <v>60</v>
      </c>
      <c r="D127" s="3">
        <v>0</v>
      </c>
      <c r="E127" s="3">
        <v>-17</v>
      </c>
      <c r="F127" s="3">
        <v>0</v>
      </c>
      <c r="G127" s="3">
        <v>58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>
      <c r="A128" s="2" t="s">
        <v>132</v>
      </c>
      <c r="B128" s="3">
        <v>13</v>
      </c>
      <c r="C128" s="3">
        <v>80</v>
      </c>
      <c r="D128" s="3">
        <v>0</v>
      </c>
      <c r="E128" s="3">
        <v>-20</v>
      </c>
      <c r="F128" s="3">
        <v>0</v>
      </c>
      <c r="G128" s="3">
        <v>73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>
      <c r="A129" s="2" t="s">
        <v>133</v>
      </c>
      <c r="B129" s="3">
        <v>19</v>
      </c>
      <c r="C129" s="3">
        <v>10</v>
      </c>
      <c r="D129" s="3">
        <v>0</v>
      </c>
      <c r="E129" s="3">
        <v>-5</v>
      </c>
      <c r="F129" s="3">
        <v>0</v>
      </c>
      <c r="G129" s="3">
        <v>24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>
      <c r="A130" s="2" t="s">
        <v>134</v>
      </c>
      <c r="B130" s="3">
        <v>8</v>
      </c>
      <c r="C130" s="3">
        <v>0</v>
      </c>
      <c r="D130" s="3">
        <v>0</v>
      </c>
      <c r="E130" s="3">
        <v>0</v>
      </c>
      <c r="F130" s="3">
        <v>0</v>
      </c>
      <c r="G130" s="3">
        <v>8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>
      <c r="A131" s="2" t="s">
        <v>135</v>
      </c>
      <c r="B131" s="3">
        <v>11</v>
      </c>
      <c r="C131" s="3">
        <v>0</v>
      </c>
      <c r="D131" s="3">
        <v>0</v>
      </c>
      <c r="E131" s="3">
        <v>-1</v>
      </c>
      <c r="F131" s="3">
        <v>0</v>
      </c>
      <c r="G131" s="3">
        <v>10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>
      <c r="A132" s="2" t="s">
        <v>136</v>
      </c>
      <c r="B132" s="3">
        <v>6</v>
      </c>
      <c r="C132" s="3">
        <v>19</v>
      </c>
      <c r="D132" s="3">
        <v>0</v>
      </c>
      <c r="E132" s="3">
        <v>0</v>
      </c>
      <c r="F132" s="3">
        <v>0</v>
      </c>
      <c r="G132" s="3">
        <v>25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>
      <c r="A133" s="2" t="s">
        <v>137</v>
      </c>
      <c r="B133" s="3">
        <v>500</v>
      </c>
      <c r="C133" s="3">
        <v>0</v>
      </c>
      <c r="D133" s="3">
        <v>0</v>
      </c>
      <c r="E133" s="3">
        <v>-181</v>
      </c>
      <c r="F133" s="3">
        <v>0</v>
      </c>
      <c r="G133" s="3">
        <v>319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>
      <c r="A134" s="2" t="s">
        <v>138</v>
      </c>
      <c r="B134" s="3">
        <v>1</v>
      </c>
      <c r="C134" s="3">
        <v>0</v>
      </c>
      <c r="D134" s="3">
        <v>0</v>
      </c>
      <c r="E134" s="3">
        <v>0</v>
      </c>
      <c r="F134" s="3">
        <v>0</v>
      </c>
      <c r="G134" s="3">
        <v>1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>
      <c r="A135" s="2" t="s">
        <v>139</v>
      </c>
      <c r="B135" s="3">
        <v>1</v>
      </c>
      <c r="C135" s="3">
        <v>0</v>
      </c>
      <c r="D135" s="3">
        <v>0</v>
      </c>
      <c r="E135" s="3">
        <v>-1</v>
      </c>
      <c r="F135" s="3">
        <v>0</v>
      </c>
      <c r="G135" s="3">
        <v>0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>
      <c r="A136" s="2" t="s">
        <v>140</v>
      </c>
      <c r="B136" s="3">
        <v>29</v>
      </c>
      <c r="C136" s="3">
        <v>300</v>
      </c>
      <c r="D136" s="3">
        <v>0</v>
      </c>
      <c r="E136" s="3">
        <v>-176</v>
      </c>
      <c r="F136" s="3">
        <v>0</v>
      </c>
      <c r="G136" s="3">
        <v>153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>
      <c r="A137" s="2" t="s">
        <v>141</v>
      </c>
      <c r="B137" s="3">
        <v>2</v>
      </c>
      <c r="C137" s="3">
        <v>0</v>
      </c>
      <c r="D137" s="3">
        <v>0</v>
      </c>
      <c r="E137" s="3">
        <v>0</v>
      </c>
      <c r="F137" s="3">
        <v>0</v>
      </c>
      <c r="G137" s="3">
        <v>2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>
      <c r="A138" s="2" t="s">
        <v>142</v>
      </c>
      <c r="B138" s="3">
        <v>1</v>
      </c>
      <c r="C138" s="3">
        <v>0</v>
      </c>
      <c r="D138" s="3">
        <v>0</v>
      </c>
      <c r="E138" s="3">
        <v>0</v>
      </c>
      <c r="F138" s="3">
        <v>0</v>
      </c>
      <c r="G138" s="3">
        <v>1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>
      <c r="A139" s="2" t="s">
        <v>144</v>
      </c>
      <c r="B139" s="3">
        <v>1</v>
      </c>
      <c r="C139" s="3">
        <v>0</v>
      </c>
      <c r="D139" s="3">
        <v>0</v>
      </c>
      <c r="E139" s="3">
        <v>0</v>
      </c>
      <c r="F139" s="3">
        <v>0</v>
      </c>
      <c r="G139" s="3">
        <v>1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>
      <c r="A140" s="2" t="s">
        <v>145</v>
      </c>
      <c r="B140" s="3">
        <v>-1</v>
      </c>
      <c r="C140" s="3">
        <v>0</v>
      </c>
      <c r="D140" s="3">
        <v>0</v>
      </c>
      <c r="E140" s="3">
        <v>0</v>
      </c>
      <c r="F140" s="3">
        <v>0</v>
      </c>
      <c r="G140" s="3">
        <v>-1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>
      <c r="A141" s="2" t="s">
        <v>146</v>
      </c>
      <c r="B141" s="3">
        <v>0</v>
      </c>
      <c r="C141" s="3">
        <v>0</v>
      </c>
      <c r="D141" s="3">
        <v>0</v>
      </c>
      <c r="E141" s="3">
        <v>-1</v>
      </c>
      <c r="F141" s="3">
        <v>0</v>
      </c>
      <c r="G141" s="3">
        <v>-1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>
      <c r="A142" s="2" t="s">
        <v>147</v>
      </c>
      <c r="B142" s="3">
        <v>1</v>
      </c>
      <c r="C142" s="3">
        <v>0</v>
      </c>
      <c r="D142" s="3">
        <v>0</v>
      </c>
      <c r="E142" s="3">
        <v>0</v>
      </c>
      <c r="F142" s="3">
        <v>0</v>
      </c>
      <c r="G142" s="3">
        <v>1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>
      <c r="A143" s="2" t="s">
        <v>148</v>
      </c>
      <c r="B143" s="3">
        <v>25</v>
      </c>
      <c r="C143" s="3">
        <v>0</v>
      </c>
      <c r="D143" s="3">
        <v>0</v>
      </c>
      <c r="E143" s="3">
        <v>0</v>
      </c>
      <c r="F143" s="3">
        <v>0</v>
      </c>
      <c r="G143" s="3">
        <v>25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>
      <c r="A144" s="2" t="s">
        <v>149</v>
      </c>
      <c r="B144" s="3">
        <v>1</v>
      </c>
      <c r="C144" s="3">
        <v>0</v>
      </c>
      <c r="D144" s="3">
        <v>0</v>
      </c>
      <c r="E144" s="3">
        <v>0</v>
      </c>
      <c r="F144" s="3">
        <v>0</v>
      </c>
      <c r="G144" s="3">
        <v>1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>
      <c r="A145" s="2" t="s">
        <v>150</v>
      </c>
      <c r="B145" s="3">
        <v>4</v>
      </c>
      <c r="C145" s="3">
        <v>0</v>
      </c>
      <c r="D145" s="3">
        <v>0</v>
      </c>
      <c r="E145" s="3">
        <v>0</v>
      </c>
      <c r="F145" s="3">
        <v>0</v>
      </c>
      <c r="G145" s="3">
        <v>4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>
      <c r="A146" s="2" t="s">
        <v>151</v>
      </c>
      <c r="B146" s="3">
        <v>15</v>
      </c>
      <c r="C146" s="3">
        <v>0</v>
      </c>
      <c r="D146" s="3">
        <v>0</v>
      </c>
      <c r="E146" s="3">
        <v>0</v>
      </c>
      <c r="F146" s="3">
        <v>0</v>
      </c>
      <c r="G146" s="3">
        <v>15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>
      <c r="A147" s="2" t="s">
        <v>152</v>
      </c>
      <c r="B147" s="3">
        <v>82</v>
      </c>
      <c r="C147" s="3">
        <v>0</v>
      </c>
      <c r="D147" s="3">
        <v>0</v>
      </c>
      <c r="E147" s="3">
        <v>0</v>
      </c>
      <c r="F147" s="3">
        <v>0</v>
      </c>
      <c r="G147" s="3">
        <v>82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>
      <c r="A148" s="2" t="s">
        <v>153</v>
      </c>
      <c r="B148" s="3">
        <v>4</v>
      </c>
      <c r="C148" s="3">
        <v>0</v>
      </c>
      <c r="D148" s="3">
        <v>0</v>
      </c>
      <c r="E148" s="3">
        <v>0</v>
      </c>
      <c r="F148" s="3">
        <v>0</v>
      </c>
      <c r="G148" s="3">
        <v>4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>
      <c r="A149" s="2" t="s">
        <v>154</v>
      </c>
      <c r="B149" s="3">
        <v>-19</v>
      </c>
      <c r="C149" s="3">
        <v>0</v>
      </c>
      <c r="D149" s="3">
        <v>0</v>
      </c>
      <c r="E149" s="3">
        <v>0</v>
      </c>
      <c r="F149" s="3">
        <v>0</v>
      </c>
      <c r="G149" s="3">
        <v>-19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>
      <c r="A150" s="2" t="s">
        <v>155</v>
      </c>
      <c r="B150" s="3">
        <v>17</v>
      </c>
      <c r="C150" s="3">
        <v>0</v>
      </c>
      <c r="D150" s="3">
        <v>0</v>
      </c>
      <c r="E150" s="3">
        <v>-7</v>
      </c>
      <c r="F150" s="3">
        <v>0</v>
      </c>
      <c r="G150" s="3">
        <v>10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>
      <c r="A151" s="2" t="s">
        <v>156</v>
      </c>
      <c r="B151" s="3">
        <v>2</v>
      </c>
      <c r="C151" s="3">
        <v>0</v>
      </c>
      <c r="D151" s="3">
        <v>0</v>
      </c>
      <c r="E151" s="3">
        <v>0</v>
      </c>
      <c r="F151" s="3">
        <v>0</v>
      </c>
      <c r="G151" s="3">
        <v>2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>
      <c r="A152" s="2" t="s">
        <v>157</v>
      </c>
      <c r="B152" s="3">
        <v>2</v>
      </c>
      <c r="C152" s="3">
        <v>0</v>
      </c>
      <c r="D152" s="3">
        <v>0</v>
      </c>
      <c r="E152" s="3">
        <v>0</v>
      </c>
      <c r="F152" s="3">
        <v>0</v>
      </c>
      <c r="G152" s="3">
        <v>2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>
      <c r="A153" s="2" t="s">
        <v>158</v>
      </c>
      <c r="B153" s="3">
        <v>6</v>
      </c>
      <c r="C153" s="3">
        <v>0</v>
      </c>
      <c r="D153" s="3">
        <v>0</v>
      </c>
      <c r="E153" s="3">
        <v>0</v>
      </c>
      <c r="F153" s="3">
        <v>0</v>
      </c>
      <c r="G153" s="3">
        <v>6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>
      <c r="A154" s="2" t="s">
        <v>159</v>
      </c>
      <c r="B154" s="3">
        <v>12</v>
      </c>
      <c r="C154" s="3">
        <v>0</v>
      </c>
      <c r="D154" s="3">
        <v>0</v>
      </c>
      <c r="E154" s="3">
        <v>0</v>
      </c>
      <c r="F154" s="3">
        <v>0</v>
      </c>
      <c r="G154" s="3">
        <v>12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>
      <c r="A155" s="2" t="s">
        <v>160</v>
      </c>
      <c r="B155" s="3">
        <v>-225</v>
      </c>
      <c r="C155" s="3">
        <v>0</v>
      </c>
      <c r="D155" s="3">
        <v>0</v>
      </c>
      <c r="E155" s="3">
        <v>-7</v>
      </c>
      <c r="F155" s="3">
        <v>0</v>
      </c>
      <c r="G155" s="3">
        <v>-232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>
      <c r="A156" s="2" t="s">
        <v>161</v>
      </c>
      <c r="B156" s="3">
        <v>1</v>
      </c>
      <c r="C156" s="3">
        <v>0</v>
      </c>
      <c r="D156" s="3">
        <v>0</v>
      </c>
      <c r="E156" s="3">
        <v>0</v>
      </c>
      <c r="F156" s="3">
        <v>0</v>
      </c>
      <c r="G156" s="3">
        <v>1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>
      <c r="A157" s="2" t="s">
        <v>162</v>
      </c>
      <c r="B157" s="3">
        <v>12</v>
      </c>
      <c r="C157" s="3">
        <v>0</v>
      </c>
      <c r="D157" s="3">
        <v>0</v>
      </c>
      <c r="E157" s="3">
        <v>-4</v>
      </c>
      <c r="F157" s="3">
        <v>0</v>
      </c>
      <c r="G157" s="3">
        <v>8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>
      <c r="A158" s="2" t="s">
        <v>163</v>
      </c>
      <c r="B158" s="3">
        <v>44</v>
      </c>
      <c r="C158" s="3">
        <v>0</v>
      </c>
      <c r="D158" s="3">
        <v>0</v>
      </c>
      <c r="E158" s="3">
        <v>-16</v>
      </c>
      <c r="F158" s="3">
        <v>0</v>
      </c>
      <c r="G158" s="3">
        <v>28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>
      <c r="A159" s="2" t="s">
        <v>164</v>
      </c>
      <c r="B159" s="3">
        <v>51.25</v>
      </c>
      <c r="C159" s="3">
        <v>0</v>
      </c>
      <c r="D159" s="3">
        <v>0</v>
      </c>
      <c r="E159" s="3">
        <v>-5.75</v>
      </c>
      <c r="F159" s="3">
        <v>0</v>
      </c>
      <c r="G159" s="3">
        <v>45.5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>
      <c r="A160" s="2" t="s">
        <v>165</v>
      </c>
      <c r="B160" s="3">
        <v>92.75</v>
      </c>
      <c r="C160" s="3">
        <v>0</v>
      </c>
      <c r="D160" s="3">
        <v>0</v>
      </c>
      <c r="E160" s="3">
        <v>0</v>
      </c>
      <c r="F160" s="3">
        <v>0</v>
      </c>
      <c r="G160" s="3">
        <v>92.75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>
      <c r="A161" s="2" t="s">
        <v>166</v>
      </c>
      <c r="B161" s="3">
        <v>8.75</v>
      </c>
      <c r="C161" s="3">
        <v>0</v>
      </c>
      <c r="D161" s="3">
        <v>0</v>
      </c>
      <c r="E161" s="3">
        <v>-3.5</v>
      </c>
      <c r="F161" s="3">
        <v>0</v>
      </c>
      <c r="G161" s="3">
        <v>5.25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>
      <c r="A162" s="2" t="s">
        <v>167</v>
      </c>
      <c r="B162" s="3">
        <v>16</v>
      </c>
      <c r="C162" s="3">
        <v>0</v>
      </c>
      <c r="D162" s="3">
        <v>0</v>
      </c>
      <c r="E162" s="3">
        <v>0</v>
      </c>
      <c r="F162" s="3">
        <v>0</v>
      </c>
      <c r="G162" s="3">
        <v>16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>
      <c r="A163" s="2" t="s">
        <v>168</v>
      </c>
      <c r="B163" s="3">
        <v>24</v>
      </c>
      <c r="C163" s="3">
        <v>0</v>
      </c>
      <c r="D163" s="3">
        <v>0</v>
      </c>
      <c r="E163" s="3">
        <v>0</v>
      </c>
      <c r="F163" s="3">
        <v>0</v>
      </c>
      <c r="G163" s="3">
        <v>24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>
      <c r="A164" s="2" t="s">
        <v>169</v>
      </c>
      <c r="B164" s="3">
        <v>34.5</v>
      </c>
      <c r="C164" s="3">
        <v>0</v>
      </c>
      <c r="D164" s="3">
        <v>0</v>
      </c>
      <c r="E164" s="3">
        <v>0</v>
      </c>
      <c r="F164" s="3">
        <v>0</v>
      </c>
      <c r="G164" s="3">
        <v>34.5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>
      <c r="A165" s="2" t="s">
        <v>170</v>
      </c>
      <c r="B165" s="3">
        <v>21</v>
      </c>
      <c r="C165" s="3">
        <v>0</v>
      </c>
      <c r="D165" s="3">
        <v>0</v>
      </c>
      <c r="E165" s="3">
        <v>0</v>
      </c>
      <c r="F165" s="3">
        <v>0</v>
      </c>
      <c r="G165" s="3">
        <v>21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>
      <c r="A166" s="2" t="s">
        <v>171</v>
      </c>
      <c r="B166" s="3">
        <v>1</v>
      </c>
      <c r="C166" s="3">
        <v>0</v>
      </c>
      <c r="D166" s="3">
        <v>0</v>
      </c>
      <c r="E166" s="3">
        <v>0</v>
      </c>
      <c r="F166" s="3">
        <v>0</v>
      </c>
      <c r="G166" s="3">
        <v>1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>
      <c r="A167" s="2" t="s">
        <v>172</v>
      </c>
      <c r="B167" s="3">
        <v>3</v>
      </c>
      <c r="C167" s="3">
        <v>4</v>
      </c>
      <c r="D167" s="3">
        <v>0</v>
      </c>
      <c r="E167" s="3">
        <v>-6</v>
      </c>
      <c r="F167" s="3">
        <v>0</v>
      </c>
      <c r="G167" s="3">
        <v>1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>
      <c r="A168" s="2" t="s">
        <v>173</v>
      </c>
      <c r="B168" s="3">
        <v>6</v>
      </c>
      <c r="C168" s="3">
        <v>0</v>
      </c>
      <c r="D168" s="3">
        <v>0</v>
      </c>
      <c r="E168" s="3">
        <v>0</v>
      </c>
      <c r="F168" s="3">
        <v>0</v>
      </c>
      <c r="G168" s="3">
        <v>6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>
      <c r="A169" s="2" t="s">
        <v>174</v>
      </c>
      <c r="B169" s="3">
        <v>324</v>
      </c>
      <c r="C169" s="3">
        <v>0</v>
      </c>
      <c r="D169" s="3">
        <v>0</v>
      </c>
      <c r="E169" s="3">
        <v>-48</v>
      </c>
      <c r="F169" s="3">
        <v>0</v>
      </c>
      <c r="G169" s="3">
        <v>276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>
      <c r="A170" s="2" t="s">
        <v>175</v>
      </c>
      <c r="B170" s="3">
        <v>7</v>
      </c>
      <c r="C170" s="3">
        <v>0</v>
      </c>
      <c r="D170" s="3">
        <v>0</v>
      </c>
      <c r="E170" s="3">
        <v>0</v>
      </c>
      <c r="F170" s="3">
        <v>0</v>
      </c>
      <c r="G170" s="3">
        <v>7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>
      <c r="A171" s="2" t="s">
        <v>177</v>
      </c>
      <c r="B171" s="3">
        <v>10</v>
      </c>
      <c r="C171" s="3">
        <v>0</v>
      </c>
      <c r="D171" s="3">
        <v>0</v>
      </c>
      <c r="E171" s="3">
        <v>-10</v>
      </c>
      <c r="F171" s="3">
        <v>0</v>
      </c>
      <c r="G171" s="3">
        <v>0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>
      <c r="A172" s="2" t="s">
        <v>178</v>
      </c>
      <c r="B172" s="3">
        <v>2</v>
      </c>
      <c r="C172" s="3">
        <v>0</v>
      </c>
      <c r="D172" s="3">
        <v>0</v>
      </c>
      <c r="E172" s="3">
        <v>0</v>
      </c>
      <c r="F172" s="3">
        <v>0</v>
      </c>
      <c r="G172" s="3">
        <v>2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>
      <c r="A173" s="2" t="s">
        <v>517</v>
      </c>
      <c r="B173" s="3">
        <v>13</v>
      </c>
      <c r="C173" s="3">
        <v>10</v>
      </c>
      <c r="D173" s="3">
        <v>0</v>
      </c>
      <c r="E173" s="3">
        <v>-9</v>
      </c>
      <c r="F173" s="3">
        <v>0</v>
      </c>
      <c r="G173" s="3">
        <v>14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>
      <c r="A174" s="2" t="s">
        <v>179</v>
      </c>
      <c r="B174" s="3">
        <v>8</v>
      </c>
      <c r="C174" s="3">
        <v>0</v>
      </c>
      <c r="D174" s="3">
        <v>0</v>
      </c>
      <c r="E174" s="3">
        <v>-1</v>
      </c>
      <c r="F174" s="3">
        <v>0</v>
      </c>
      <c r="G174" s="3">
        <v>7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>
      <c r="A175" s="2" t="s">
        <v>180</v>
      </c>
      <c r="B175" s="3">
        <v>22</v>
      </c>
      <c r="C175" s="3">
        <v>0</v>
      </c>
      <c r="D175" s="3">
        <v>0</v>
      </c>
      <c r="E175" s="3">
        <v>-3</v>
      </c>
      <c r="F175" s="3">
        <v>0</v>
      </c>
      <c r="G175" s="3">
        <v>19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>
      <c r="A176" s="2" t="s">
        <v>181</v>
      </c>
      <c r="B176" s="3">
        <v>34</v>
      </c>
      <c r="C176" s="3">
        <v>0</v>
      </c>
      <c r="D176" s="3">
        <v>0</v>
      </c>
      <c r="E176" s="3">
        <v>-9</v>
      </c>
      <c r="F176" s="3">
        <v>0</v>
      </c>
      <c r="G176" s="3">
        <v>25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>
      <c r="A177" s="2" t="s">
        <v>182</v>
      </c>
      <c r="B177" s="3">
        <v>2</v>
      </c>
      <c r="C177" s="3">
        <v>0</v>
      </c>
      <c r="D177" s="3">
        <v>0</v>
      </c>
      <c r="E177" s="3">
        <v>0</v>
      </c>
      <c r="F177" s="3">
        <v>0</v>
      </c>
      <c r="G177" s="3">
        <v>2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>
      <c r="A178" s="2" t="s">
        <v>183</v>
      </c>
      <c r="B178" s="3">
        <v>11.75</v>
      </c>
      <c r="C178" s="3">
        <v>6</v>
      </c>
      <c r="D178" s="3">
        <v>0</v>
      </c>
      <c r="E178" s="3">
        <v>-8.5</v>
      </c>
      <c r="F178" s="3">
        <v>0</v>
      </c>
      <c r="G178" s="3">
        <v>9.25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>
      <c r="A179" s="2" t="s">
        <v>184</v>
      </c>
      <c r="B179" s="3">
        <v>53</v>
      </c>
      <c r="C179" s="3">
        <v>0</v>
      </c>
      <c r="D179" s="3">
        <v>0</v>
      </c>
      <c r="E179" s="3">
        <v>0</v>
      </c>
      <c r="F179" s="3">
        <v>0</v>
      </c>
      <c r="G179" s="3">
        <v>53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>
      <c r="A180" s="2" t="s">
        <v>185</v>
      </c>
      <c r="B180" s="3">
        <v>15</v>
      </c>
      <c r="C180" s="3">
        <v>0</v>
      </c>
      <c r="D180" s="3">
        <v>0</v>
      </c>
      <c r="E180" s="3">
        <v>0</v>
      </c>
      <c r="F180" s="3">
        <v>0</v>
      </c>
      <c r="G180" s="3">
        <v>15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>
      <c r="A181" s="2" t="s">
        <v>186</v>
      </c>
      <c r="B181" s="3">
        <v>106</v>
      </c>
      <c r="C181" s="3">
        <v>0</v>
      </c>
      <c r="D181" s="3">
        <v>0</v>
      </c>
      <c r="E181" s="3">
        <v>-43</v>
      </c>
      <c r="F181" s="3">
        <v>0</v>
      </c>
      <c r="G181" s="3">
        <v>63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>
      <c r="A182" s="2" t="s">
        <v>187</v>
      </c>
      <c r="B182" s="3">
        <v>418</v>
      </c>
      <c r="C182" s="3">
        <v>0</v>
      </c>
      <c r="D182" s="3">
        <v>0</v>
      </c>
      <c r="E182" s="3">
        <v>-51</v>
      </c>
      <c r="F182" s="3">
        <v>0</v>
      </c>
      <c r="G182" s="3">
        <v>367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>
      <c r="A183" s="2" t="s">
        <v>188</v>
      </c>
      <c r="B183" s="3">
        <v>655</v>
      </c>
      <c r="C183" s="3">
        <v>81</v>
      </c>
      <c r="D183" s="3">
        <v>0</v>
      </c>
      <c r="E183" s="3">
        <v>-59</v>
      </c>
      <c r="F183" s="3">
        <v>0</v>
      </c>
      <c r="G183" s="3">
        <v>677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>
      <c r="A184" s="2" t="s">
        <v>189</v>
      </c>
      <c r="B184" s="3">
        <v>101</v>
      </c>
      <c r="C184" s="3">
        <v>0</v>
      </c>
      <c r="D184" s="3">
        <v>0</v>
      </c>
      <c r="E184" s="3">
        <v>0</v>
      </c>
      <c r="F184" s="3">
        <v>0</v>
      </c>
      <c r="G184" s="3">
        <v>101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>
      <c r="A185" s="2" t="s">
        <v>190</v>
      </c>
      <c r="B185" s="3">
        <v>7</v>
      </c>
      <c r="C185" s="3">
        <v>0</v>
      </c>
      <c r="D185" s="3">
        <v>0</v>
      </c>
      <c r="E185" s="3">
        <v>0</v>
      </c>
      <c r="F185" s="3">
        <v>0</v>
      </c>
      <c r="G185" s="3">
        <v>7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>
      <c r="A186" s="2" t="s">
        <v>191</v>
      </c>
      <c r="B186" s="3">
        <v>16</v>
      </c>
      <c r="C186" s="3">
        <v>0</v>
      </c>
      <c r="D186" s="3">
        <v>0</v>
      </c>
      <c r="E186" s="3">
        <v>0</v>
      </c>
      <c r="F186" s="3">
        <v>0</v>
      </c>
      <c r="G186" s="3">
        <v>16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>
      <c r="A187" s="2" t="s">
        <v>192</v>
      </c>
      <c r="B187" s="3">
        <v>226</v>
      </c>
      <c r="C187" s="3">
        <v>0</v>
      </c>
      <c r="D187" s="3">
        <v>0</v>
      </c>
      <c r="E187" s="3">
        <v>-7</v>
      </c>
      <c r="F187" s="3">
        <v>0</v>
      </c>
      <c r="G187" s="3">
        <v>219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>
      <c r="A188" s="2" t="s">
        <v>193</v>
      </c>
      <c r="B188" s="3">
        <v>13</v>
      </c>
      <c r="C188" s="3">
        <v>0</v>
      </c>
      <c r="D188" s="3">
        <v>0</v>
      </c>
      <c r="E188" s="3">
        <v>0</v>
      </c>
      <c r="F188" s="3">
        <v>0</v>
      </c>
      <c r="G188" s="3">
        <v>13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>
      <c r="A189" s="2" t="s">
        <v>194</v>
      </c>
      <c r="B189" s="3">
        <v>-14</v>
      </c>
      <c r="C189" s="3">
        <v>0</v>
      </c>
      <c r="D189" s="3">
        <v>0</v>
      </c>
      <c r="E189" s="3">
        <v>0</v>
      </c>
      <c r="F189" s="3">
        <v>0</v>
      </c>
      <c r="G189" s="3">
        <v>-14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>
      <c r="A190" s="2" t="s">
        <v>498</v>
      </c>
      <c r="B190" s="3">
        <v>9</v>
      </c>
      <c r="C190" s="3">
        <v>0</v>
      </c>
      <c r="D190" s="3">
        <v>0</v>
      </c>
      <c r="E190" s="3">
        <v>-2</v>
      </c>
      <c r="F190" s="3">
        <v>0</v>
      </c>
      <c r="G190" s="3">
        <v>7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>
      <c r="A191" s="2" t="s">
        <v>195</v>
      </c>
      <c r="B191" s="3">
        <v>199</v>
      </c>
      <c r="C191" s="3">
        <v>0</v>
      </c>
      <c r="D191" s="3">
        <v>0</v>
      </c>
      <c r="E191" s="3">
        <v>-11</v>
      </c>
      <c r="F191" s="3">
        <v>0</v>
      </c>
      <c r="G191" s="3">
        <v>188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>
      <c r="A192" s="2" t="s">
        <v>196</v>
      </c>
      <c r="B192" s="3">
        <v>-1</v>
      </c>
      <c r="C192" s="3">
        <v>0</v>
      </c>
      <c r="D192" s="3">
        <v>0</v>
      </c>
      <c r="E192" s="3">
        <v>0</v>
      </c>
      <c r="F192" s="3">
        <v>0</v>
      </c>
      <c r="G192" s="3">
        <v>-1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>
      <c r="A193" s="2" t="s">
        <v>197</v>
      </c>
      <c r="B193" s="3">
        <v>14</v>
      </c>
      <c r="C193" s="3">
        <v>10</v>
      </c>
      <c r="D193" s="3">
        <v>0</v>
      </c>
      <c r="E193" s="3">
        <v>-14</v>
      </c>
      <c r="F193" s="3">
        <v>0</v>
      </c>
      <c r="G193" s="3">
        <v>10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>
      <c r="A194" s="2" t="s">
        <v>198</v>
      </c>
      <c r="B194" s="3">
        <v>16</v>
      </c>
      <c r="C194" s="3">
        <v>3</v>
      </c>
      <c r="D194" s="3">
        <v>0</v>
      </c>
      <c r="E194" s="3">
        <v>-39</v>
      </c>
      <c r="F194" s="3">
        <v>0</v>
      </c>
      <c r="G194" s="3">
        <v>-20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>
      <c r="A195" s="2" t="s">
        <v>199</v>
      </c>
      <c r="B195" s="3">
        <v>137</v>
      </c>
      <c r="C195" s="3">
        <v>0</v>
      </c>
      <c r="D195" s="3">
        <v>0</v>
      </c>
      <c r="E195" s="3">
        <v>-6</v>
      </c>
      <c r="F195" s="3">
        <v>0</v>
      </c>
      <c r="G195" s="3">
        <v>131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>
      <c r="A196" s="2" t="s">
        <v>200</v>
      </c>
      <c r="B196" s="3">
        <v>118</v>
      </c>
      <c r="C196" s="3">
        <v>0</v>
      </c>
      <c r="D196" s="3">
        <v>0</v>
      </c>
      <c r="E196" s="3">
        <v>-10</v>
      </c>
      <c r="F196" s="3">
        <v>0</v>
      </c>
      <c r="G196" s="3">
        <v>108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>
      <c r="A197" s="2" t="s">
        <v>202</v>
      </c>
      <c r="B197" s="3">
        <v>41</v>
      </c>
      <c r="C197" s="3">
        <v>0</v>
      </c>
      <c r="D197" s="3">
        <v>0</v>
      </c>
      <c r="E197" s="3">
        <v>0</v>
      </c>
      <c r="F197" s="3">
        <v>0</v>
      </c>
      <c r="G197" s="3">
        <v>41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>
      <c r="A198" s="2" t="s">
        <v>203</v>
      </c>
      <c r="B198" s="3">
        <v>336</v>
      </c>
      <c r="C198" s="3">
        <v>0</v>
      </c>
      <c r="D198" s="3">
        <v>0</v>
      </c>
      <c r="E198" s="3">
        <v>-99</v>
      </c>
      <c r="F198" s="3">
        <v>0</v>
      </c>
      <c r="G198" s="3">
        <v>237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>
      <c r="A199" s="2" t="s">
        <v>204</v>
      </c>
      <c r="B199" s="3">
        <v>96</v>
      </c>
      <c r="C199" s="3">
        <v>0</v>
      </c>
      <c r="D199" s="3">
        <v>0</v>
      </c>
      <c r="E199" s="3">
        <v>0</v>
      </c>
      <c r="F199" s="3">
        <v>0</v>
      </c>
      <c r="G199" s="3">
        <v>96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>
      <c r="A200" s="2" t="s">
        <v>205</v>
      </c>
      <c r="B200" s="3">
        <v>4</v>
      </c>
      <c r="C200" s="3">
        <v>0</v>
      </c>
      <c r="D200" s="3">
        <v>0</v>
      </c>
      <c r="E200" s="3">
        <v>0</v>
      </c>
      <c r="F200" s="3">
        <v>0</v>
      </c>
      <c r="G200" s="3">
        <v>4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>
      <c r="A201" s="2" t="s">
        <v>206</v>
      </c>
      <c r="B201" s="3">
        <v>47</v>
      </c>
      <c r="C201" s="3">
        <v>0</v>
      </c>
      <c r="D201" s="3">
        <v>0</v>
      </c>
      <c r="E201" s="3">
        <v>-1</v>
      </c>
      <c r="F201" s="3">
        <v>0</v>
      </c>
      <c r="G201" s="3">
        <v>46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>
      <c r="A202" s="2" t="s">
        <v>207</v>
      </c>
      <c r="B202" s="3">
        <v>100</v>
      </c>
      <c r="C202" s="3">
        <v>100</v>
      </c>
      <c r="D202" s="3">
        <v>0</v>
      </c>
      <c r="E202" s="3">
        <v>-52</v>
      </c>
      <c r="F202" s="3">
        <v>0</v>
      </c>
      <c r="G202" s="3">
        <v>148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>
      <c r="A203" s="2" t="s">
        <v>208</v>
      </c>
      <c r="B203" s="3">
        <v>117</v>
      </c>
      <c r="C203" s="3">
        <v>0</v>
      </c>
      <c r="D203" s="3">
        <v>0</v>
      </c>
      <c r="E203" s="3">
        <v>-12</v>
      </c>
      <c r="F203" s="3">
        <v>0</v>
      </c>
      <c r="G203" s="3">
        <v>105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>
      <c r="A204" s="2" t="s">
        <v>209</v>
      </c>
      <c r="B204" s="3">
        <v>43</v>
      </c>
      <c r="C204" s="3">
        <v>73</v>
      </c>
      <c r="D204" s="3">
        <v>0</v>
      </c>
      <c r="E204" s="3">
        <v>-13</v>
      </c>
      <c r="F204" s="3">
        <v>0</v>
      </c>
      <c r="G204" s="3">
        <v>103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>
      <c r="A205" s="2" t="s">
        <v>210</v>
      </c>
      <c r="B205" s="3">
        <v>19</v>
      </c>
      <c r="C205" s="3">
        <v>0</v>
      </c>
      <c r="D205" s="3">
        <v>0</v>
      </c>
      <c r="E205" s="3">
        <v>-6</v>
      </c>
      <c r="F205" s="3">
        <v>0</v>
      </c>
      <c r="G205" s="3">
        <v>13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>
      <c r="A206" s="2" t="s">
        <v>211</v>
      </c>
      <c r="B206" s="3">
        <v>2289</v>
      </c>
      <c r="C206" s="3">
        <v>2000</v>
      </c>
      <c r="D206" s="3">
        <v>0</v>
      </c>
      <c r="E206" s="3">
        <v>-1169</v>
      </c>
      <c r="F206" s="3">
        <v>0</v>
      </c>
      <c r="G206" s="3">
        <v>3120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>
      <c r="A207" s="2" t="s">
        <v>212</v>
      </c>
      <c r="B207" s="3">
        <v>125</v>
      </c>
      <c r="C207" s="3">
        <v>240</v>
      </c>
      <c r="D207" s="3">
        <v>0</v>
      </c>
      <c r="E207" s="3">
        <v>-42</v>
      </c>
      <c r="F207" s="3">
        <v>0</v>
      </c>
      <c r="G207" s="3">
        <v>323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>
      <c r="A208" s="2" t="s">
        <v>213</v>
      </c>
      <c r="B208" s="3">
        <v>966</v>
      </c>
      <c r="C208" s="3">
        <v>900</v>
      </c>
      <c r="D208" s="3">
        <v>0</v>
      </c>
      <c r="E208" s="3">
        <v>-430</v>
      </c>
      <c r="F208" s="3">
        <v>0</v>
      </c>
      <c r="G208" s="3">
        <v>1436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>
      <c r="A209" s="2" t="s">
        <v>214</v>
      </c>
      <c r="B209" s="3">
        <v>19</v>
      </c>
      <c r="C209" s="3">
        <v>223</v>
      </c>
      <c r="D209" s="3">
        <v>0</v>
      </c>
      <c r="E209" s="3">
        <v>-92</v>
      </c>
      <c r="F209" s="3">
        <v>0</v>
      </c>
      <c r="G209" s="3">
        <v>150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>
      <c r="A210" s="2" t="s">
        <v>215</v>
      </c>
      <c r="B210" s="3">
        <v>107</v>
      </c>
      <c r="C210" s="3">
        <v>0</v>
      </c>
      <c r="D210" s="3">
        <v>0</v>
      </c>
      <c r="E210" s="3">
        <v>-17</v>
      </c>
      <c r="F210" s="3">
        <v>0</v>
      </c>
      <c r="G210" s="3">
        <v>90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>
      <c r="A211" s="2" t="s">
        <v>216</v>
      </c>
      <c r="B211" s="3">
        <v>214</v>
      </c>
      <c r="C211" s="3">
        <v>0</v>
      </c>
      <c r="D211" s="3">
        <v>0</v>
      </c>
      <c r="E211" s="3">
        <v>-1</v>
      </c>
      <c r="F211" s="3">
        <v>0</v>
      </c>
      <c r="G211" s="3">
        <v>213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>
      <c r="A212" s="2" t="s">
        <v>217</v>
      </c>
      <c r="B212" s="3">
        <v>34</v>
      </c>
      <c r="C212" s="3">
        <v>0</v>
      </c>
      <c r="D212" s="3">
        <v>0</v>
      </c>
      <c r="E212" s="3">
        <v>-14</v>
      </c>
      <c r="F212" s="3">
        <v>0</v>
      </c>
      <c r="G212" s="3">
        <v>20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>
      <c r="A213" s="2" t="s">
        <v>218</v>
      </c>
      <c r="B213" s="3">
        <v>215</v>
      </c>
      <c r="C213" s="3">
        <v>0</v>
      </c>
      <c r="D213" s="3">
        <v>0</v>
      </c>
      <c r="E213" s="3">
        <v>0</v>
      </c>
      <c r="F213" s="3">
        <v>0</v>
      </c>
      <c r="G213" s="3">
        <v>215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>
      <c r="A214" s="2" t="s">
        <v>219</v>
      </c>
      <c r="B214" s="3">
        <v>162</v>
      </c>
      <c r="C214" s="3">
        <v>0</v>
      </c>
      <c r="D214" s="3">
        <v>0</v>
      </c>
      <c r="E214" s="3">
        <v>0</v>
      </c>
      <c r="F214" s="3">
        <v>0</v>
      </c>
      <c r="G214" s="3">
        <v>162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>
      <c r="A215" s="2" t="s">
        <v>220</v>
      </c>
      <c r="B215" s="3">
        <v>6</v>
      </c>
      <c r="C215" s="3">
        <v>0</v>
      </c>
      <c r="D215" s="3">
        <v>0</v>
      </c>
      <c r="E215" s="3">
        <v>-1</v>
      </c>
      <c r="F215" s="3">
        <v>0</v>
      </c>
      <c r="G215" s="3">
        <v>5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>
      <c r="A216" s="2" t="s">
        <v>221</v>
      </c>
      <c r="B216" s="3">
        <v>6</v>
      </c>
      <c r="C216" s="3">
        <v>0</v>
      </c>
      <c r="D216" s="3">
        <v>0</v>
      </c>
      <c r="E216" s="3">
        <v>-2</v>
      </c>
      <c r="F216" s="3">
        <v>0</v>
      </c>
      <c r="G216" s="3">
        <v>4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>
      <c r="A217" s="2" t="s">
        <v>222</v>
      </c>
      <c r="B217" s="3">
        <v>202</v>
      </c>
      <c r="C217" s="3">
        <v>0</v>
      </c>
      <c r="D217" s="3">
        <v>0</v>
      </c>
      <c r="E217" s="3">
        <v>-20</v>
      </c>
      <c r="F217" s="3">
        <v>0</v>
      </c>
      <c r="G217" s="3">
        <v>182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>
      <c r="A218" s="2" t="s">
        <v>223</v>
      </c>
      <c r="B218" s="3">
        <v>212</v>
      </c>
      <c r="C218" s="3">
        <v>0</v>
      </c>
      <c r="D218" s="3">
        <v>0</v>
      </c>
      <c r="E218" s="3">
        <v>-159</v>
      </c>
      <c r="F218" s="3">
        <v>0</v>
      </c>
      <c r="G218" s="3">
        <v>53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>
      <c r="A219" s="2" t="s">
        <v>224</v>
      </c>
      <c r="B219" s="3">
        <v>64</v>
      </c>
      <c r="C219" s="3">
        <v>60</v>
      </c>
      <c r="D219" s="3">
        <v>0</v>
      </c>
      <c r="E219" s="3">
        <v>-20</v>
      </c>
      <c r="F219" s="3">
        <v>0</v>
      </c>
      <c r="G219" s="3">
        <v>104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>
      <c r="A220" s="2" t="s">
        <v>225</v>
      </c>
      <c r="B220" s="3">
        <v>40</v>
      </c>
      <c r="C220" s="3">
        <v>50</v>
      </c>
      <c r="D220" s="3">
        <v>0</v>
      </c>
      <c r="E220" s="3">
        <v>-40</v>
      </c>
      <c r="F220" s="3">
        <v>0</v>
      </c>
      <c r="G220" s="3">
        <v>50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>
      <c r="A221" s="2" t="s">
        <v>226</v>
      </c>
      <c r="B221" s="3">
        <v>112</v>
      </c>
      <c r="C221" s="3">
        <v>0</v>
      </c>
      <c r="D221" s="3">
        <v>0</v>
      </c>
      <c r="E221" s="3">
        <v>-29</v>
      </c>
      <c r="F221" s="3">
        <v>0</v>
      </c>
      <c r="G221" s="3">
        <v>83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>
      <c r="A222" s="2" t="s">
        <v>227</v>
      </c>
      <c r="B222" s="3">
        <v>10</v>
      </c>
      <c r="C222" s="3">
        <v>0</v>
      </c>
      <c r="D222" s="3">
        <v>0</v>
      </c>
      <c r="E222" s="3">
        <v>-5</v>
      </c>
      <c r="F222" s="3">
        <v>0</v>
      </c>
      <c r="G222" s="3">
        <v>5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>
      <c r="A223" s="2" t="s">
        <v>228</v>
      </c>
      <c r="B223" s="3">
        <v>555</v>
      </c>
      <c r="C223" s="3">
        <v>1</v>
      </c>
      <c r="D223" s="3">
        <v>0</v>
      </c>
      <c r="E223" s="3">
        <v>-79</v>
      </c>
      <c r="F223" s="3">
        <v>0</v>
      </c>
      <c r="G223" s="3">
        <v>477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>
      <c r="A224" s="2" t="s">
        <v>229</v>
      </c>
      <c r="B224" s="3">
        <v>80</v>
      </c>
      <c r="C224" s="3">
        <v>90</v>
      </c>
      <c r="D224" s="3">
        <v>0</v>
      </c>
      <c r="E224" s="3">
        <v>-22</v>
      </c>
      <c r="F224" s="3">
        <v>0</v>
      </c>
      <c r="G224" s="3">
        <v>148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>
      <c r="A225" s="2" t="s">
        <v>230</v>
      </c>
      <c r="B225" s="3">
        <v>100</v>
      </c>
      <c r="C225" s="3">
        <v>0</v>
      </c>
      <c r="D225" s="3">
        <v>0</v>
      </c>
      <c r="E225" s="3">
        <v>0</v>
      </c>
      <c r="F225" s="3">
        <v>0</v>
      </c>
      <c r="G225" s="3">
        <v>100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>
      <c r="A226" s="2" t="s">
        <v>231</v>
      </c>
      <c r="B226" s="3">
        <v>120</v>
      </c>
      <c r="C226" s="3">
        <v>0</v>
      </c>
      <c r="D226" s="3">
        <v>0</v>
      </c>
      <c r="E226" s="3">
        <v>-26</v>
      </c>
      <c r="F226" s="3">
        <v>0</v>
      </c>
      <c r="G226" s="3">
        <v>94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>
      <c r="A227" s="2" t="s">
        <v>232</v>
      </c>
      <c r="B227" s="3">
        <v>61</v>
      </c>
      <c r="C227" s="3">
        <v>100</v>
      </c>
      <c r="D227" s="3">
        <v>0</v>
      </c>
      <c r="E227" s="3">
        <v>-1</v>
      </c>
      <c r="F227" s="3">
        <v>0</v>
      </c>
      <c r="G227" s="3">
        <v>160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>
      <c r="A228" s="2" t="s">
        <v>233</v>
      </c>
      <c r="B228" s="3">
        <v>2167</v>
      </c>
      <c r="C228" s="3">
        <v>1</v>
      </c>
      <c r="D228" s="3">
        <v>0</v>
      </c>
      <c r="E228" s="3">
        <v>-252</v>
      </c>
      <c r="F228" s="3">
        <v>4</v>
      </c>
      <c r="G228" s="3">
        <v>1920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>
      <c r="A229" s="2" t="s">
        <v>234</v>
      </c>
      <c r="B229" s="3">
        <v>43</v>
      </c>
      <c r="C229" s="3">
        <v>0</v>
      </c>
      <c r="D229" s="3">
        <v>0</v>
      </c>
      <c r="E229" s="3">
        <v>-10</v>
      </c>
      <c r="F229" s="3">
        <v>0</v>
      </c>
      <c r="G229" s="3">
        <v>33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>
      <c r="A230" s="2" t="s">
        <v>235</v>
      </c>
      <c r="B230" s="3">
        <v>28</v>
      </c>
      <c r="C230" s="3">
        <v>0</v>
      </c>
      <c r="D230" s="3">
        <v>0</v>
      </c>
      <c r="E230" s="3">
        <v>-7</v>
      </c>
      <c r="F230" s="3">
        <v>0</v>
      </c>
      <c r="G230" s="3">
        <v>21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>
      <c r="A231" s="2" t="s">
        <v>236</v>
      </c>
      <c r="B231" s="3">
        <v>12</v>
      </c>
      <c r="C231" s="3">
        <v>20</v>
      </c>
      <c r="D231" s="3">
        <v>0</v>
      </c>
      <c r="E231" s="3">
        <v>-7</v>
      </c>
      <c r="F231" s="3">
        <v>0</v>
      </c>
      <c r="G231" s="3">
        <v>25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>
      <c r="A232" s="2" t="s">
        <v>237</v>
      </c>
      <c r="B232" s="3">
        <v>29</v>
      </c>
      <c r="C232" s="3">
        <v>0</v>
      </c>
      <c r="D232" s="3">
        <v>0</v>
      </c>
      <c r="E232" s="3">
        <v>-2</v>
      </c>
      <c r="F232" s="3">
        <v>0</v>
      </c>
      <c r="G232" s="3">
        <v>27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>
      <c r="A233" s="2" t="s">
        <v>238</v>
      </c>
      <c r="B233" s="3">
        <v>179</v>
      </c>
      <c r="C233" s="3">
        <v>0</v>
      </c>
      <c r="D233" s="3">
        <v>0</v>
      </c>
      <c r="E233" s="3">
        <v>-74</v>
      </c>
      <c r="F233" s="3">
        <v>0</v>
      </c>
      <c r="G233" s="3">
        <v>105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>
      <c r="A234" s="2" t="s">
        <v>239</v>
      </c>
      <c r="B234" s="3">
        <v>27</v>
      </c>
      <c r="C234" s="3">
        <v>10</v>
      </c>
      <c r="D234" s="3">
        <v>0</v>
      </c>
      <c r="E234" s="3">
        <v>-14</v>
      </c>
      <c r="F234" s="3">
        <v>0</v>
      </c>
      <c r="G234" s="3">
        <v>23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>
      <c r="A235" s="2" t="s">
        <v>240</v>
      </c>
      <c r="B235" s="3">
        <v>9</v>
      </c>
      <c r="C235" s="3">
        <v>0</v>
      </c>
      <c r="D235" s="3">
        <v>0</v>
      </c>
      <c r="E235" s="3">
        <v>0</v>
      </c>
      <c r="F235" s="3">
        <v>0</v>
      </c>
      <c r="G235" s="3">
        <v>9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>
      <c r="A236" s="2" t="s">
        <v>241</v>
      </c>
      <c r="B236" s="3">
        <v>75</v>
      </c>
      <c r="C236" s="3">
        <v>0</v>
      </c>
      <c r="D236" s="3">
        <v>0</v>
      </c>
      <c r="E236" s="3">
        <v>-9</v>
      </c>
      <c r="F236" s="3">
        <v>0</v>
      </c>
      <c r="G236" s="3">
        <v>66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>
      <c r="A237" s="2" t="s">
        <v>242</v>
      </c>
      <c r="B237" s="3">
        <v>6</v>
      </c>
      <c r="C237" s="3">
        <v>0</v>
      </c>
      <c r="D237" s="3">
        <v>0</v>
      </c>
      <c r="E237" s="3">
        <v>0</v>
      </c>
      <c r="F237" s="3">
        <v>0</v>
      </c>
      <c r="G237" s="3">
        <v>6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>
      <c r="A238" s="2" t="s">
        <v>243</v>
      </c>
      <c r="B238" s="3">
        <v>6367</v>
      </c>
      <c r="C238" s="3">
        <v>287</v>
      </c>
      <c r="D238" s="3">
        <v>0</v>
      </c>
      <c r="E238" s="3">
        <v>-1419</v>
      </c>
      <c r="F238" s="3">
        <v>4</v>
      </c>
      <c r="G238" s="3">
        <v>5239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>
      <c r="A239" s="2" t="s">
        <v>244</v>
      </c>
      <c r="B239" s="3">
        <v>7</v>
      </c>
      <c r="C239" s="3">
        <v>0</v>
      </c>
      <c r="D239" s="3">
        <v>0</v>
      </c>
      <c r="E239" s="3">
        <v>0</v>
      </c>
      <c r="F239" s="3">
        <v>0</v>
      </c>
      <c r="G239" s="3">
        <v>7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>
      <c r="A240" s="2" t="s">
        <v>245</v>
      </c>
      <c r="B240" s="3">
        <v>23.5</v>
      </c>
      <c r="C240" s="3">
        <v>0</v>
      </c>
      <c r="D240" s="3">
        <v>0</v>
      </c>
      <c r="E240" s="3">
        <v>0</v>
      </c>
      <c r="F240" s="3">
        <v>0</v>
      </c>
      <c r="G240" s="3">
        <v>23.5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>
      <c r="A241" s="2" t="s">
        <v>246</v>
      </c>
      <c r="B241" s="3">
        <v>69</v>
      </c>
      <c r="C241" s="3">
        <v>1</v>
      </c>
      <c r="D241" s="3">
        <v>0</v>
      </c>
      <c r="E241" s="3">
        <v>-8</v>
      </c>
      <c r="F241" s="3">
        <v>0</v>
      </c>
      <c r="G241" s="3">
        <v>62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>
      <c r="A242" s="2" t="s">
        <v>247</v>
      </c>
      <c r="B242" s="3">
        <v>-101</v>
      </c>
      <c r="C242" s="3">
        <v>0</v>
      </c>
      <c r="D242" s="3">
        <v>0</v>
      </c>
      <c r="E242" s="3">
        <v>0</v>
      </c>
      <c r="F242" s="3">
        <v>0</v>
      </c>
      <c r="G242" s="3">
        <v>-101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>
      <c r="A243" s="2" t="s">
        <v>248</v>
      </c>
      <c r="B243" s="3">
        <v>280</v>
      </c>
      <c r="C243" s="3">
        <v>0</v>
      </c>
      <c r="D243" s="3">
        <v>0</v>
      </c>
      <c r="E243" s="3">
        <v>0</v>
      </c>
      <c r="F243" s="3">
        <v>0</v>
      </c>
      <c r="G243" s="3">
        <v>280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>
      <c r="A244" s="2" t="s">
        <v>249</v>
      </c>
      <c r="B244" s="3">
        <v>202</v>
      </c>
      <c r="C244" s="3">
        <v>0</v>
      </c>
      <c r="D244" s="3">
        <v>0</v>
      </c>
      <c r="E244" s="3">
        <v>-70</v>
      </c>
      <c r="F244" s="3">
        <v>0</v>
      </c>
      <c r="G244" s="3">
        <v>132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>
      <c r="A245" s="2" t="s">
        <v>250</v>
      </c>
      <c r="B245" s="3">
        <v>485</v>
      </c>
      <c r="C245" s="3">
        <v>2</v>
      </c>
      <c r="D245" s="3">
        <v>0</v>
      </c>
      <c r="E245" s="3">
        <v>-134</v>
      </c>
      <c r="F245" s="3">
        <v>0</v>
      </c>
      <c r="G245" s="3">
        <v>353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>
      <c r="A246" s="2" t="s">
        <v>251</v>
      </c>
      <c r="B246" s="3">
        <v>189</v>
      </c>
      <c r="C246" s="3">
        <v>0</v>
      </c>
      <c r="D246" s="3">
        <v>0</v>
      </c>
      <c r="E246" s="3">
        <v>-33</v>
      </c>
      <c r="F246" s="3">
        <v>0</v>
      </c>
      <c r="G246" s="3">
        <v>156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>
      <c r="A247" s="2" t="s">
        <v>252</v>
      </c>
      <c r="B247" s="3">
        <v>185</v>
      </c>
      <c r="C247" s="3">
        <v>0</v>
      </c>
      <c r="D247" s="3">
        <v>0</v>
      </c>
      <c r="E247" s="3">
        <v>-61</v>
      </c>
      <c r="F247" s="3">
        <v>0</v>
      </c>
      <c r="G247" s="3">
        <v>124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>
      <c r="A248" s="2" t="s">
        <v>253</v>
      </c>
      <c r="B248" s="3">
        <v>3</v>
      </c>
      <c r="C248" s="3">
        <v>0</v>
      </c>
      <c r="D248" s="3">
        <v>0</v>
      </c>
      <c r="E248" s="3">
        <v>0</v>
      </c>
      <c r="F248" s="3">
        <v>0</v>
      </c>
      <c r="G248" s="3">
        <v>3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>
      <c r="A249" s="2" t="s">
        <v>254</v>
      </c>
      <c r="B249" s="3">
        <v>1</v>
      </c>
      <c r="C249" s="3">
        <v>0</v>
      </c>
      <c r="D249" s="3">
        <v>0</v>
      </c>
      <c r="E249" s="3">
        <v>0</v>
      </c>
      <c r="F249" s="3">
        <v>0</v>
      </c>
      <c r="G249" s="3">
        <v>1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>
      <c r="A250" s="2" t="s">
        <v>255</v>
      </c>
      <c r="B250" s="3">
        <v>261</v>
      </c>
      <c r="C250" s="3">
        <v>0</v>
      </c>
      <c r="D250" s="3">
        <v>0</v>
      </c>
      <c r="E250" s="3">
        <v>-25</v>
      </c>
      <c r="F250" s="3">
        <v>0</v>
      </c>
      <c r="G250" s="3">
        <v>236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>
      <c r="A251" s="2" t="s">
        <v>256</v>
      </c>
      <c r="B251" s="3">
        <v>177</v>
      </c>
      <c r="C251" s="3">
        <v>0</v>
      </c>
      <c r="D251" s="3">
        <v>0</v>
      </c>
      <c r="E251" s="3">
        <v>-85</v>
      </c>
      <c r="F251" s="3">
        <v>0</v>
      </c>
      <c r="G251" s="3">
        <v>92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>
      <c r="A252" s="2" t="s">
        <v>258</v>
      </c>
      <c r="B252" s="3">
        <v>15</v>
      </c>
      <c r="C252" s="3">
        <v>0</v>
      </c>
      <c r="D252" s="3">
        <v>0</v>
      </c>
      <c r="E252" s="3">
        <v>-16</v>
      </c>
      <c r="F252" s="3">
        <v>0</v>
      </c>
      <c r="G252" s="3">
        <v>-1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>
      <c r="A253" s="2" t="s">
        <v>259</v>
      </c>
      <c r="B253" s="3">
        <v>60</v>
      </c>
      <c r="C253" s="3">
        <v>0</v>
      </c>
      <c r="D253" s="3">
        <v>0</v>
      </c>
      <c r="E253" s="3">
        <v>0</v>
      </c>
      <c r="F253" s="3">
        <v>0</v>
      </c>
      <c r="G253" s="3">
        <v>60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>
      <c r="A254" s="2" t="s">
        <v>260</v>
      </c>
      <c r="B254" s="3">
        <v>30</v>
      </c>
      <c r="C254" s="3">
        <v>0</v>
      </c>
      <c r="D254" s="3">
        <v>0</v>
      </c>
      <c r="E254" s="3">
        <v>0</v>
      </c>
      <c r="F254" s="3">
        <v>0</v>
      </c>
      <c r="G254" s="3">
        <v>30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>
      <c r="A255" s="2" t="s">
        <v>261</v>
      </c>
      <c r="B255" s="3">
        <v>108</v>
      </c>
      <c r="C255" s="3">
        <v>0</v>
      </c>
      <c r="D255" s="3">
        <v>0</v>
      </c>
      <c r="E255" s="3">
        <v>-32</v>
      </c>
      <c r="F255" s="3">
        <v>0</v>
      </c>
      <c r="G255" s="3">
        <v>76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>
      <c r="A256" s="2" t="s">
        <v>262</v>
      </c>
      <c r="B256" s="3">
        <v>144</v>
      </c>
      <c r="C256" s="3">
        <v>0</v>
      </c>
      <c r="D256" s="3">
        <v>0</v>
      </c>
      <c r="E256" s="3">
        <v>-1</v>
      </c>
      <c r="F256" s="3">
        <v>0</v>
      </c>
      <c r="G256" s="3">
        <v>143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>
      <c r="A257" s="2" t="s">
        <v>263</v>
      </c>
      <c r="B257" s="3">
        <v>101</v>
      </c>
      <c r="C257" s="3">
        <v>0</v>
      </c>
      <c r="D257" s="3">
        <v>0</v>
      </c>
      <c r="E257" s="3">
        <v>-10</v>
      </c>
      <c r="F257" s="3">
        <v>0</v>
      </c>
      <c r="G257" s="3">
        <v>91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>
      <c r="A258" s="2" t="s">
        <v>264</v>
      </c>
      <c r="B258" s="3">
        <v>4</v>
      </c>
      <c r="C258" s="3">
        <v>20</v>
      </c>
      <c r="D258" s="3">
        <v>0</v>
      </c>
      <c r="E258" s="3">
        <v>0</v>
      </c>
      <c r="F258" s="3">
        <v>0</v>
      </c>
      <c r="G258" s="3">
        <v>24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>
      <c r="A259" s="2" t="s">
        <v>265</v>
      </c>
      <c r="B259" s="3">
        <v>246</v>
      </c>
      <c r="C259" s="3">
        <v>0</v>
      </c>
      <c r="D259" s="3">
        <v>0</v>
      </c>
      <c r="E259" s="3">
        <v>-173</v>
      </c>
      <c r="F259" s="3">
        <v>0</v>
      </c>
      <c r="G259" s="3">
        <v>73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>
      <c r="A260" s="2" t="s">
        <v>266</v>
      </c>
      <c r="B260" s="3">
        <v>125</v>
      </c>
      <c r="C260" s="3">
        <v>0</v>
      </c>
      <c r="D260" s="3">
        <v>0</v>
      </c>
      <c r="E260" s="3">
        <v>-8</v>
      </c>
      <c r="F260" s="3">
        <v>0</v>
      </c>
      <c r="G260" s="3">
        <v>117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>
      <c r="A261" s="2" t="s">
        <v>267</v>
      </c>
      <c r="B261" s="3">
        <v>10</v>
      </c>
      <c r="C261" s="3">
        <v>0</v>
      </c>
      <c r="D261" s="3">
        <v>0</v>
      </c>
      <c r="E261" s="3">
        <v>0</v>
      </c>
      <c r="F261" s="3">
        <v>0</v>
      </c>
      <c r="G261" s="3">
        <v>10</v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>
      <c r="A262" s="2" t="s">
        <v>268</v>
      </c>
      <c r="B262" s="3">
        <v>-22</v>
      </c>
      <c r="C262" s="3">
        <v>0</v>
      </c>
      <c r="D262" s="3">
        <v>0</v>
      </c>
      <c r="E262" s="3">
        <v>0</v>
      </c>
      <c r="F262" s="3">
        <v>0</v>
      </c>
      <c r="G262" s="3">
        <v>-22</v>
      </c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>
      <c r="A263" s="2" t="s">
        <v>269</v>
      </c>
      <c r="B263" s="3">
        <v>25</v>
      </c>
      <c r="C263" s="3">
        <v>0</v>
      </c>
      <c r="D263" s="3">
        <v>0</v>
      </c>
      <c r="E263" s="3">
        <v>0</v>
      </c>
      <c r="F263" s="3">
        <v>0</v>
      </c>
      <c r="G263" s="3">
        <v>25</v>
      </c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>
      <c r="A264" s="2" t="s">
        <v>270</v>
      </c>
      <c r="B264" s="3">
        <v>16</v>
      </c>
      <c r="C264" s="3">
        <v>0</v>
      </c>
      <c r="D264" s="3">
        <v>0</v>
      </c>
      <c r="E264" s="3">
        <v>-5</v>
      </c>
      <c r="F264" s="3">
        <v>0</v>
      </c>
      <c r="G264" s="3">
        <v>11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>
      <c r="A265" s="2" t="s">
        <v>271</v>
      </c>
      <c r="B265" s="3">
        <v>385</v>
      </c>
      <c r="C265" s="3">
        <v>0</v>
      </c>
      <c r="D265" s="3">
        <v>0</v>
      </c>
      <c r="E265" s="3">
        <v>-39</v>
      </c>
      <c r="F265" s="3">
        <v>0</v>
      </c>
      <c r="G265" s="3">
        <v>346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>
      <c r="A266" s="2" t="s">
        <v>272</v>
      </c>
      <c r="B266" s="3">
        <v>165</v>
      </c>
      <c r="C266" s="3">
        <v>120</v>
      </c>
      <c r="D266" s="3">
        <v>0</v>
      </c>
      <c r="E266" s="3">
        <v>-101</v>
      </c>
      <c r="F266" s="3">
        <v>0</v>
      </c>
      <c r="G266" s="3">
        <v>184</v>
      </c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>
      <c r="A267" s="2" t="s">
        <v>273</v>
      </c>
      <c r="B267" s="3">
        <v>51</v>
      </c>
      <c r="C267" s="3">
        <v>0</v>
      </c>
      <c r="D267" s="3">
        <v>0</v>
      </c>
      <c r="E267" s="3">
        <v>-7</v>
      </c>
      <c r="F267" s="3">
        <v>0</v>
      </c>
      <c r="G267" s="3">
        <v>44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>
      <c r="A268" s="2" t="s">
        <v>274</v>
      </c>
      <c r="B268" s="3">
        <v>24</v>
      </c>
      <c r="C268" s="3">
        <v>0</v>
      </c>
      <c r="D268" s="3">
        <v>0</v>
      </c>
      <c r="E268" s="3">
        <v>0</v>
      </c>
      <c r="F268" s="3">
        <v>0</v>
      </c>
      <c r="G268" s="3">
        <v>24</v>
      </c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>
      <c r="A269" s="2" t="s">
        <v>275</v>
      </c>
      <c r="B269" s="3">
        <v>248</v>
      </c>
      <c r="C269" s="3">
        <v>242</v>
      </c>
      <c r="D269" s="3">
        <v>0</v>
      </c>
      <c r="E269" s="3">
        <v>-159</v>
      </c>
      <c r="F269" s="3">
        <v>0</v>
      </c>
      <c r="G269" s="3">
        <v>331</v>
      </c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>
      <c r="A270" s="2" t="s">
        <v>276</v>
      </c>
      <c r="B270" s="3">
        <v>13</v>
      </c>
      <c r="C270" s="3">
        <v>0</v>
      </c>
      <c r="D270" s="3">
        <v>0</v>
      </c>
      <c r="E270" s="3">
        <v>-1</v>
      </c>
      <c r="F270" s="3">
        <v>0</v>
      </c>
      <c r="G270" s="3">
        <v>12</v>
      </c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>
      <c r="A271" s="2" t="s">
        <v>277</v>
      </c>
      <c r="B271" s="3">
        <v>8</v>
      </c>
      <c r="C271" s="3">
        <v>0</v>
      </c>
      <c r="D271" s="3">
        <v>0</v>
      </c>
      <c r="E271" s="3">
        <v>0</v>
      </c>
      <c r="F271" s="3">
        <v>0</v>
      </c>
      <c r="G271" s="3">
        <v>8</v>
      </c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>
      <c r="A272" s="2" t="s">
        <v>278</v>
      </c>
      <c r="B272" s="3">
        <v>19</v>
      </c>
      <c r="C272" s="3">
        <v>0</v>
      </c>
      <c r="D272" s="3">
        <v>0</v>
      </c>
      <c r="E272" s="3">
        <v>-6</v>
      </c>
      <c r="F272" s="3">
        <v>0</v>
      </c>
      <c r="G272" s="3">
        <v>13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>
      <c r="A273" s="2" t="s">
        <v>279</v>
      </c>
      <c r="B273" s="3">
        <v>7</v>
      </c>
      <c r="C273" s="3">
        <v>0</v>
      </c>
      <c r="D273" s="3">
        <v>0</v>
      </c>
      <c r="E273" s="3">
        <v>-2</v>
      </c>
      <c r="F273" s="3">
        <v>0</v>
      </c>
      <c r="G273" s="3">
        <v>5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>
      <c r="A274" s="2" t="s">
        <v>280</v>
      </c>
      <c r="B274" s="3">
        <v>7</v>
      </c>
      <c r="C274" s="3">
        <v>0</v>
      </c>
      <c r="D274" s="3">
        <v>0</v>
      </c>
      <c r="E274" s="3">
        <v>-7</v>
      </c>
      <c r="F274" s="3">
        <v>0</v>
      </c>
      <c r="G274" s="3">
        <v>0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>
      <c r="A275" s="2" t="s">
        <v>281</v>
      </c>
      <c r="B275" s="3">
        <v>21</v>
      </c>
      <c r="C275" s="3">
        <v>0</v>
      </c>
      <c r="D275" s="3">
        <v>0</v>
      </c>
      <c r="E275" s="3">
        <v>-1</v>
      </c>
      <c r="F275" s="3">
        <v>0</v>
      </c>
      <c r="G275" s="3">
        <v>20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>
      <c r="A276" s="2" t="s">
        <v>282</v>
      </c>
      <c r="B276" s="3">
        <v>15</v>
      </c>
      <c r="C276" s="3">
        <v>0</v>
      </c>
      <c r="D276" s="3">
        <v>0</v>
      </c>
      <c r="E276" s="3">
        <v>0</v>
      </c>
      <c r="F276" s="3">
        <v>0</v>
      </c>
      <c r="G276" s="3">
        <v>15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>
      <c r="A277" s="2" t="s">
        <v>283</v>
      </c>
      <c r="B277" s="3">
        <v>74</v>
      </c>
      <c r="C277" s="3">
        <v>0</v>
      </c>
      <c r="D277" s="3">
        <v>0</v>
      </c>
      <c r="E277" s="3">
        <v>-5</v>
      </c>
      <c r="F277" s="3">
        <v>0</v>
      </c>
      <c r="G277" s="3">
        <v>69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>
      <c r="A278" s="2" t="s">
        <v>284</v>
      </c>
      <c r="B278" s="3">
        <v>12</v>
      </c>
      <c r="C278" s="3">
        <v>0</v>
      </c>
      <c r="D278" s="3">
        <v>0</v>
      </c>
      <c r="E278" s="3">
        <v>0</v>
      </c>
      <c r="F278" s="3">
        <v>0</v>
      </c>
      <c r="G278" s="3">
        <v>12</v>
      </c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>
      <c r="A279" s="2" t="s">
        <v>285</v>
      </c>
      <c r="B279" s="3">
        <v>7</v>
      </c>
      <c r="C279" s="3">
        <v>2</v>
      </c>
      <c r="D279" s="3">
        <v>0</v>
      </c>
      <c r="E279" s="3">
        <v>-13</v>
      </c>
      <c r="F279" s="3">
        <v>0</v>
      </c>
      <c r="G279" s="3">
        <v>-4</v>
      </c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>
      <c r="A280" s="2" t="s">
        <v>286</v>
      </c>
      <c r="B280" s="3">
        <v>27</v>
      </c>
      <c r="C280" s="3">
        <v>0</v>
      </c>
      <c r="D280" s="3">
        <v>0</v>
      </c>
      <c r="E280" s="3">
        <v>-1</v>
      </c>
      <c r="F280" s="3">
        <v>0</v>
      </c>
      <c r="G280" s="3">
        <v>26</v>
      </c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>
      <c r="A281" s="2" t="s">
        <v>287</v>
      </c>
      <c r="B281" s="3">
        <v>98</v>
      </c>
      <c r="C281" s="3">
        <v>0</v>
      </c>
      <c r="D281" s="3">
        <v>0</v>
      </c>
      <c r="E281" s="3">
        <v>0</v>
      </c>
      <c r="F281" s="3">
        <v>0</v>
      </c>
      <c r="G281" s="3">
        <v>98</v>
      </c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>
      <c r="A282" s="2" t="s">
        <v>288</v>
      </c>
      <c r="B282" s="3">
        <v>21</v>
      </c>
      <c r="C282" s="3">
        <v>0</v>
      </c>
      <c r="D282" s="3">
        <v>0</v>
      </c>
      <c r="E282" s="3">
        <v>-5</v>
      </c>
      <c r="F282" s="3">
        <v>0</v>
      </c>
      <c r="G282" s="3">
        <v>16</v>
      </c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>
      <c r="A283" s="2" t="s">
        <v>289</v>
      </c>
      <c r="B283" s="3">
        <v>10</v>
      </c>
      <c r="C283" s="3">
        <v>0</v>
      </c>
      <c r="D283" s="3">
        <v>0</v>
      </c>
      <c r="E283" s="3">
        <v>0</v>
      </c>
      <c r="F283" s="3">
        <v>0</v>
      </c>
      <c r="G283" s="3">
        <v>10</v>
      </c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>
      <c r="A284" s="2" t="s">
        <v>290</v>
      </c>
      <c r="B284" s="3">
        <v>9</v>
      </c>
      <c r="C284" s="3">
        <v>0</v>
      </c>
      <c r="D284" s="3">
        <v>0</v>
      </c>
      <c r="E284" s="3">
        <v>0</v>
      </c>
      <c r="F284" s="3">
        <v>0</v>
      </c>
      <c r="G284" s="3">
        <v>9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>
      <c r="A285" s="2" t="s">
        <v>291</v>
      </c>
      <c r="B285" s="3">
        <v>45</v>
      </c>
      <c r="C285" s="3">
        <v>0</v>
      </c>
      <c r="D285" s="3">
        <v>0</v>
      </c>
      <c r="E285" s="3">
        <v>0</v>
      </c>
      <c r="F285" s="3">
        <v>0</v>
      </c>
      <c r="G285" s="3">
        <v>45</v>
      </c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>
      <c r="A286" s="2" t="s">
        <v>292</v>
      </c>
      <c r="B286" s="3">
        <v>197</v>
      </c>
      <c r="C286" s="3">
        <v>0</v>
      </c>
      <c r="D286" s="3">
        <v>0</v>
      </c>
      <c r="E286" s="3">
        <v>0</v>
      </c>
      <c r="F286" s="3">
        <v>0</v>
      </c>
      <c r="G286" s="3">
        <v>197</v>
      </c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>
      <c r="A287" s="2" t="s">
        <v>518</v>
      </c>
      <c r="B287" s="3">
        <v>17</v>
      </c>
      <c r="C287" s="3">
        <v>0</v>
      </c>
      <c r="D287" s="3">
        <v>0</v>
      </c>
      <c r="E287" s="3">
        <v>-4</v>
      </c>
      <c r="F287" s="3">
        <v>0</v>
      </c>
      <c r="G287" s="3">
        <v>13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>
      <c r="A288" s="2" t="s">
        <v>294</v>
      </c>
      <c r="B288" s="3">
        <v>37</v>
      </c>
      <c r="C288" s="3">
        <v>0</v>
      </c>
      <c r="D288" s="3">
        <v>0</v>
      </c>
      <c r="E288" s="3">
        <v>-3</v>
      </c>
      <c r="F288" s="3">
        <v>0</v>
      </c>
      <c r="G288" s="3">
        <v>34</v>
      </c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>
      <c r="A289" s="2" t="s">
        <v>295</v>
      </c>
      <c r="B289" s="3">
        <v>43</v>
      </c>
      <c r="C289" s="3">
        <v>0</v>
      </c>
      <c r="D289" s="3">
        <v>0</v>
      </c>
      <c r="E289" s="3">
        <v>-6</v>
      </c>
      <c r="F289" s="3">
        <v>0</v>
      </c>
      <c r="G289" s="3">
        <v>37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>
      <c r="A290" s="2" t="s">
        <v>296</v>
      </c>
      <c r="B290" s="3">
        <v>183</v>
      </c>
      <c r="C290" s="3">
        <v>0</v>
      </c>
      <c r="D290" s="3">
        <v>0</v>
      </c>
      <c r="E290" s="3">
        <v>-40</v>
      </c>
      <c r="F290" s="3">
        <v>0</v>
      </c>
      <c r="G290" s="3">
        <v>143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>
      <c r="A291" s="2" t="s">
        <v>297</v>
      </c>
      <c r="B291" s="3">
        <v>14</v>
      </c>
      <c r="C291" s="3">
        <v>0</v>
      </c>
      <c r="D291" s="3">
        <v>0</v>
      </c>
      <c r="E291" s="3">
        <v>0</v>
      </c>
      <c r="F291" s="3">
        <v>0</v>
      </c>
      <c r="G291" s="3">
        <v>14</v>
      </c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>
      <c r="A292" s="2" t="s">
        <v>298</v>
      </c>
      <c r="B292" s="3">
        <v>1</v>
      </c>
      <c r="C292" s="3">
        <v>0</v>
      </c>
      <c r="D292" s="3">
        <v>0</v>
      </c>
      <c r="E292" s="3">
        <v>0</v>
      </c>
      <c r="F292" s="3">
        <v>0</v>
      </c>
      <c r="G292" s="3">
        <v>1</v>
      </c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>
      <c r="A293" s="2" t="s">
        <v>299</v>
      </c>
      <c r="B293" s="3">
        <v>9</v>
      </c>
      <c r="C293" s="3">
        <v>0</v>
      </c>
      <c r="D293" s="3">
        <v>0</v>
      </c>
      <c r="E293" s="3">
        <v>-4</v>
      </c>
      <c r="F293" s="3">
        <v>0</v>
      </c>
      <c r="G293" s="3">
        <v>5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>
      <c r="A294" s="2" t="s">
        <v>300</v>
      </c>
      <c r="B294" s="3">
        <v>3</v>
      </c>
      <c r="C294" s="3">
        <v>0</v>
      </c>
      <c r="D294" s="3">
        <v>0</v>
      </c>
      <c r="E294" s="3">
        <v>0</v>
      </c>
      <c r="F294" s="3">
        <v>0</v>
      </c>
      <c r="G294" s="3">
        <v>3</v>
      </c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>
      <c r="A295" s="2" t="s">
        <v>301</v>
      </c>
      <c r="B295" s="3">
        <v>431</v>
      </c>
      <c r="C295" s="3">
        <v>0</v>
      </c>
      <c r="D295" s="3">
        <v>0</v>
      </c>
      <c r="E295" s="3">
        <v>-25</v>
      </c>
      <c r="F295" s="3">
        <v>0</v>
      </c>
      <c r="G295" s="3">
        <v>406</v>
      </c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>
      <c r="A296" s="2" t="s">
        <v>302</v>
      </c>
      <c r="B296" s="3">
        <v>15</v>
      </c>
      <c r="C296" s="3">
        <v>0</v>
      </c>
      <c r="D296" s="3">
        <v>0</v>
      </c>
      <c r="E296" s="3">
        <v>0</v>
      </c>
      <c r="F296" s="3">
        <v>0</v>
      </c>
      <c r="G296" s="3">
        <v>15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>
      <c r="A297" s="2" t="s">
        <v>303</v>
      </c>
      <c r="B297" s="3">
        <v>22</v>
      </c>
      <c r="C297" s="3">
        <v>0</v>
      </c>
      <c r="D297" s="3">
        <v>0</v>
      </c>
      <c r="E297" s="3">
        <v>-1</v>
      </c>
      <c r="F297" s="3">
        <v>0</v>
      </c>
      <c r="G297" s="3">
        <v>21</v>
      </c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>
      <c r="A298" s="2" t="s">
        <v>304</v>
      </c>
      <c r="B298" s="3">
        <v>4</v>
      </c>
      <c r="C298" s="3">
        <v>0</v>
      </c>
      <c r="D298" s="3">
        <v>0</v>
      </c>
      <c r="E298" s="3">
        <v>-1</v>
      </c>
      <c r="F298" s="3">
        <v>0</v>
      </c>
      <c r="G298" s="3">
        <v>3</v>
      </c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>
      <c r="A299" s="2" t="s">
        <v>305</v>
      </c>
      <c r="B299" s="3">
        <v>9</v>
      </c>
      <c r="C299" s="3">
        <v>0</v>
      </c>
      <c r="D299" s="3">
        <v>0</v>
      </c>
      <c r="E299" s="3">
        <v>0</v>
      </c>
      <c r="F299" s="3">
        <v>0</v>
      </c>
      <c r="G299" s="3">
        <v>9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>
      <c r="A300" s="2" t="s">
        <v>306</v>
      </c>
      <c r="B300" s="3">
        <v>5</v>
      </c>
      <c r="C300" s="3">
        <v>0</v>
      </c>
      <c r="D300" s="3">
        <v>0</v>
      </c>
      <c r="E300" s="3">
        <v>0</v>
      </c>
      <c r="F300" s="3">
        <v>0</v>
      </c>
      <c r="G300" s="3">
        <v>5</v>
      </c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>
      <c r="A301" s="2" t="s">
        <v>307</v>
      </c>
      <c r="B301" s="3">
        <v>2</v>
      </c>
      <c r="C301" s="3">
        <v>0</v>
      </c>
      <c r="D301" s="3">
        <v>0</v>
      </c>
      <c r="E301" s="3">
        <v>0</v>
      </c>
      <c r="F301" s="3">
        <v>0</v>
      </c>
      <c r="G301" s="3">
        <v>2</v>
      </c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>
      <c r="A302" s="2" t="s">
        <v>308</v>
      </c>
      <c r="B302" s="3">
        <v>6</v>
      </c>
      <c r="C302" s="3">
        <v>0</v>
      </c>
      <c r="D302" s="3">
        <v>0</v>
      </c>
      <c r="E302" s="3">
        <v>0</v>
      </c>
      <c r="F302" s="3">
        <v>0</v>
      </c>
      <c r="G302" s="3">
        <v>6</v>
      </c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>
      <c r="A303" s="2" t="s">
        <v>309</v>
      </c>
      <c r="B303" s="3">
        <v>1</v>
      </c>
      <c r="C303" s="3">
        <v>0</v>
      </c>
      <c r="D303" s="3">
        <v>0</v>
      </c>
      <c r="E303" s="3">
        <v>0</v>
      </c>
      <c r="F303" s="3">
        <v>0</v>
      </c>
      <c r="G303" s="3">
        <v>1</v>
      </c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>
      <c r="A304" s="2" t="s">
        <v>310</v>
      </c>
      <c r="B304" s="3">
        <v>40</v>
      </c>
      <c r="C304" s="3">
        <v>0</v>
      </c>
      <c r="D304" s="3">
        <v>0</v>
      </c>
      <c r="E304" s="3">
        <v>0</v>
      </c>
      <c r="F304" s="3">
        <v>0</v>
      </c>
      <c r="G304" s="3">
        <v>40</v>
      </c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>
      <c r="A305" s="2" t="s">
        <v>311</v>
      </c>
      <c r="B305" s="3">
        <v>25</v>
      </c>
      <c r="C305" s="3">
        <v>0</v>
      </c>
      <c r="D305" s="3">
        <v>0</v>
      </c>
      <c r="E305" s="3">
        <v>0</v>
      </c>
      <c r="F305" s="3">
        <v>0</v>
      </c>
      <c r="G305" s="3">
        <v>25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>
      <c r="A306" s="2" t="s">
        <v>312</v>
      </c>
      <c r="B306" s="3">
        <v>37</v>
      </c>
      <c r="C306" s="3">
        <v>0</v>
      </c>
      <c r="D306" s="3">
        <v>0</v>
      </c>
      <c r="E306" s="3">
        <v>-9</v>
      </c>
      <c r="F306" s="3">
        <v>0</v>
      </c>
      <c r="G306" s="3">
        <v>28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>
      <c r="A307" s="2" t="s">
        <v>313</v>
      </c>
      <c r="B307" s="3">
        <v>34</v>
      </c>
      <c r="C307" s="3">
        <v>0</v>
      </c>
      <c r="D307" s="3">
        <v>0</v>
      </c>
      <c r="E307" s="3">
        <v>-8</v>
      </c>
      <c r="F307" s="3">
        <v>0</v>
      </c>
      <c r="G307" s="3">
        <v>26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>
      <c r="A308" s="2" t="s">
        <v>314</v>
      </c>
      <c r="B308" s="3">
        <v>24</v>
      </c>
      <c r="C308" s="3">
        <v>0</v>
      </c>
      <c r="D308" s="3">
        <v>0</v>
      </c>
      <c r="E308" s="3">
        <v>0</v>
      </c>
      <c r="F308" s="3">
        <v>0</v>
      </c>
      <c r="G308" s="3">
        <v>24</v>
      </c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>
      <c r="A309" s="2" t="s">
        <v>315</v>
      </c>
      <c r="B309" s="3">
        <v>379</v>
      </c>
      <c r="C309" s="3">
        <v>0</v>
      </c>
      <c r="D309" s="3">
        <v>0</v>
      </c>
      <c r="E309" s="3">
        <v>-41</v>
      </c>
      <c r="F309" s="3">
        <v>0</v>
      </c>
      <c r="G309" s="3">
        <v>338</v>
      </c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>
      <c r="A310" s="2" t="s">
        <v>316</v>
      </c>
      <c r="B310" s="3">
        <v>857</v>
      </c>
      <c r="C310" s="3">
        <v>0</v>
      </c>
      <c r="D310" s="3">
        <v>0</v>
      </c>
      <c r="E310" s="3">
        <v>-109</v>
      </c>
      <c r="F310" s="3">
        <v>0</v>
      </c>
      <c r="G310" s="3">
        <v>748</v>
      </c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>
      <c r="A311" s="2" t="s">
        <v>317</v>
      </c>
      <c r="B311" s="3">
        <v>1297</v>
      </c>
      <c r="C311" s="3">
        <v>1</v>
      </c>
      <c r="D311" s="3">
        <v>0</v>
      </c>
      <c r="E311" s="3">
        <v>-84</v>
      </c>
      <c r="F311" s="3">
        <v>4</v>
      </c>
      <c r="G311" s="3">
        <v>1218</v>
      </c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>
      <c r="A312" s="2" t="s">
        <v>318</v>
      </c>
      <c r="B312" s="3">
        <v>0</v>
      </c>
      <c r="C312" s="3">
        <v>250</v>
      </c>
      <c r="D312" s="3">
        <v>0</v>
      </c>
      <c r="E312" s="3">
        <v>-23</v>
      </c>
      <c r="F312" s="3">
        <v>0</v>
      </c>
      <c r="G312" s="3">
        <v>227</v>
      </c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>
      <c r="A313" s="2" t="s">
        <v>319</v>
      </c>
      <c r="B313" s="3">
        <v>59</v>
      </c>
      <c r="C313" s="3">
        <v>0</v>
      </c>
      <c r="D313" s="3">
        <v>0</v>
      </c>
      <c r="E313" s="3">
        <v>-3</v>
      </c>
      <c r="F313" s="3">
        <v>0</v>
      </c>
      <c r="G313" s="3">
        <v>56</v>
      </c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>
      <c r="A314" s="2" t="s">
        <v>320</v>
      </c>
      <c r="B314" s="3">
        <v>263</v>
      </c>
      <c r="C314" s="3">
        <v>351</v>
      </c>
      <c r="D314" s="3">
        <v>0</v>
      </c>
      <c r="E314" s="3">
        <v>-76</v>
      </c>
      <c r="F314" s="3">
        <v>0</v>
      </c>
      <c r="G314" s="3">
        <v>538</v>
      </c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>
      <c r="A315" s="2" t="s">
        <v>321</v>
      </c>
      <c r="B315" s="3">
        <v>191</v>
      </c>
      <c r="C315" s="3">
        <v>0</v>
      </c>
      <c r="D315" s="3">
        <v>0</v>
      </c>
      <c r="E315" s="3">
        <v>0</v>
      </c>
      <c r="F315" s="3">
        <v>0</v>
      </c>
      <c r="G315" s="3">
        <v>191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>
      <c r="A316" s="2" t="s">
        <v>322</v>
      </c>
      <c r="B316" s="3">
        <v>778</v>
      </c>
      <c r="C316" s="3">
        <v>1</v>
      </c>
      <c r="D316" s="3">
        <v>0</v>
      </c>
      <c r="E316" s="3">
        <v>-34</v>
      </c>
      <c r="F316" s="3">
        <v>0</v>
      </c>
      <c r="G316" s="3">
        <v>745</v>
      </c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>
      <c r="A317" s="2" t="s">
        <v>323</v>
      </c>
      <c r="B317" s="3">
        <v>255</v>
      </c>
      <c r="C317" s="3">
        <v>201</v>
      </c>
      <c r="D317" s="3">
        <v>0</v>
      </c>
      <c r="E317" s="3">
        <v>-57</v>
      </c>
      <c r="F317" s="3">
        <v>0</v>
      </c>
      <c r="G317" s="3">
        <v>399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>
      <c r="A318" s="2" t="s">
        <v>324</v>
      </c>
      <c r="B318" s="3">
        <v>16</v>
      </c>
      <c r="C318" s="3">
        <v>0</v>
      </c>
      <c r="D318" s="3">
        <v>0</v>
      </c>
      <c r="E318" s="3">
        <v>-10</v>
      </c>
      <c r="F318" s="3">
        <v>0</v>
      </c>
      <c r="G318" s="3">
        <v>6</v>
      </c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>
      <c r="A319" s="2" t="s">
        <v>325</v>
      </c>
      <c r="B319" s="3">
        <v>1</v>
      </c>
      <c r="C319" s="3">
        <v>0</v>
      </c>
      <c r="D319" s="3">
        <v>0</v>
      </c>
      <c r="E319" s="3">
        <v>0</v>
      </c>
      <c r="F319" s="3">
        <v>0</v>
      </c>
      <c r="G319" s="3">
        <v>1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>
      <c r="A320" s="2" t="s">
        <v>326</v>
      </c>
      <c r="B320" s="3">
        <v>686</v>
      </c>
      <c r="C320" s="3">
        <v>2</v>
      </c>
      <c r="D320" s="3">
        <v>-3</v>
      </c>
      <c r="E320" s="3">
        <v>-197</v>
      </c>
      <c r="F320" s="3">
        <v>0</v>
      </c>
      <c r="G320" s="3">
        <v>488</v>
      </c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>
      <c r="A321" s="2" t="s">
        <v>327</v>
      </c>
      <c r="B321" s="3">
        <v>48</v>
      </c>
      <c r="C321" s="3">
        <v>0</v>
      </c>
      <c r="D321" s="3">
        <v>0</v>
      </c>
      <c r="E321" s="3">
        <v>0</v>
      </c>
      <c r="F321" s="3">
        <v>0</v>
      </c>
      <c r="G321" s="3">
        <v>48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>
      <c r="A322" s="2" t="s">
        <v>328</v>
      </c>
      <c r="B322" s="3">
        <v>14</v>
      </c>
      <c r="C322" s="3">
        <v>0</v>
      </c>
      <c r="D322" s="3">
        <v>0</v>
      </c>
      <c r="E322" s="3">
        <v>-12</v>
      </c>
      <c r="F322" s="3">
        <v>0</v>
      </c>
      <c r="G322" s="3">
        <v>2</v>
      </c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>
      <c r="A323" s="2" t="s">
        <v>329</v>
      </c>
      <c r="B323" s="3">
        <v>27</v>
      </c>
      <c r="C323" s="3">
        <v>0</v>
      </c>
      <c r="D323" s="3">
        <v>0</v>
      </c>
      <c r="E323" s="3">
        <v>-1</v>
      </c>
      <c r="F323" s="3">
        <v>0</v>
      </c>
      <c r="G323" s="3">
        <v>26</v>
      </c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>
      <c r="A324" s="2" t="s">
        <v>330</v>
      </c>
      <c r="B324" s="3">
        <v>48</v>
      </c>
      <c r="C324" s="3">
        <v>0</v>
      </c>
      <c r="D324" s="3">
        <v>0</v>
      </c>
      <c r="E324" s="3">
        <v>-2</v>
      </c>
      <c r="F324" s="3">
        <v>0</v>
      </c>
      <c r="G324" s="3">
        <v>46</v>
      </c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>
      <c r="A325" s="2" t="s">
        <v>331</v>
      </c>
      <c r="B325" s="3">
        <v>19</v>
      </c>
      <c r="C325" s="3">
        <v>0</v>
      </c>
      <c r="D325" s="3">
        <v>0</v>
      </c>
      <c r="E325" s="3">
        <v>-3</v>
      </c>
      <c r="F325" s="3">
        <v>0</v>
      </c>
      <c r="G325" s="3">
        <v>16</v>
      </c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>
      <c r="A326" s="2" t="s">
        <v>332</v>
      </c>
      <c r="B326" s="3">
        <v>48</v>
      </c>
      <c r="C326" s="3">
        <v>0</v>
      </c>
      <c r="D326" s="3">
        <v>0</v>
      </c>
      <c r="E326" s="3">
        <v>-14</v>
      </c>
      <c r="F326" s="3">
        <v>0</v>
      </c>
      <c r="G326" s="3">
        <v>34</v>
      </c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>
      <c r="A327" s="2" t="s">
        <v>333</v>
      </c>
      <c r="B327" s="3">
        <v>1</v>
      </c>
      <c r="C327" s="3">
        <v>0</v>
      </c>
      <c r="D327" s="3">
        <v>0</v>
      </c>
      <c r="E327" s="3">
        <v>0</v>
      </c>
      <c r="F327" s="3">
        <v>0</v>
      </c>
      <c r="G327" s="3">
        <v>1</v>
      </c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>
      <c r="A328" s="2" t="s">
        <v>334</v>
      </c>
      <c r="B328" s="3">
        <v>9</v>
      </c>
      <c r="C328" s="3">
        <v>0</v>
      </c>
      <c r="D328" s="3">
        <v>0</v>
      </c>
      <c r="E328" s="3">
        <v>-1</v>
      </c>
      <c r="F328" s="3">
        <v>0</v>
      </c>
      <c r="G328" s="3">
        <v>8</v>
      </c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>
      <c r="A329" s="2" t="s">
        <v>335</v>
      </c>
      <c r="B329" s="3">
        <v>66</v>
      </c>
      <c r="C329" s="3">
        <v>0</v>
      </c>
      <c r="D329" s="3">
        <v>0</v>
      </c>
      <c r="E329" s="3">
        <v>-1</v>
      </c>
      <c r="F329" s="3">
        <v>0</v>
      </c>
      <c r="G329" s="3">
        <v>65</v>
      </c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>
      <c r="A330" s="2" t="s">
        <v>336</v>
      </c>
      <c r="B330" s="3">
        <v>6</v>
      </c>
      <c r="C330" s="3">
        <v>0</v>
      </c>
      <c r="D330" s="3">
        <v>0</v>
      </c>
      <c r="E330" s="3">
        <v>0</v>
      </c>
      <c r="F330" s="3">
        <v>0</v>
      </c>
      <c r="G330" s="3">
        <v>6</v>
      </c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>
      <c r="A331" s="2" t="s">
        <v>337</v>
      </c>
      <c r="B331" s="3">
        <v>86</v>
      </c>
      <c r="C331" s="3">
        <v>0</v>
      </c>
      <c r="D331" s="3">
        <v>0</v>
      </c>
      <c r="E331" s="3">
        <v>-20</v>
      </c>
      <c r="F331" s="3">
        <v>0</v>
      </c>
      <c r="G331" s="3">
        <v>66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>
      <c r="A332" s="2" t="s">
        <v>338</v>
      </c>
      <c r="B332" s="3">
        <v>13</v>
      </c>
      <c r="C332" s="3">
        <v>0</v>
      </c>
      <c r="D332" s="3">
        <v>0</v>
      </c>
      <c r="E332" s="3">
        <v>-6</v>
      </c>
      <c r="F332" s="3">
        <v>0</v>
      </c>
      <c r="G332" s="3">
        <v>7</v>
      </c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>
      <c r="A333" s="2" t="s">
        <v>339</v>
      </c>
      <c r="B333" s="3">
        <v>25</v>
      </c>
      <c r="C333" s="3">
        <v>0</v>
      </c>
      <c r="D333" s="3">
        <v>0</v>
      </c>
      <c r="E333" s="3">
        <v>-5</v>
      </c>
      <c r="F333" s="3">
        <v>0</v>
      </c>
      <c r="G333" s="3">
        <v>20</v>
      </c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>
      <c r="A334" s="2" t="s">
        <v>340</v>
      </c>
      <c r="B334" s="3">
        <v>15</v>
      </c>
      <c r="C334" s="3">
        <v>0</v>
      </c>
      <c r="D334" s="3">
        <v>0</v>
      </c>
      <c r="E334" s="3">
        <v>-5</v>
      </c>
      <c r="F334" s="3">
        <v>0</v>
      </c>
      <c r="G334" s="3">
        <v>10</v>
      </c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>
      <c r="A335" s="2" t="s">
        <v>341</v>
      </c>
      <c r="B335" s="3">
        <v>30</v>
      </c>
      <c r="C335" s="3">
        <v>0</v>
      </c>
      <c r="D335" s="3">
        <v>0</v>
      </c>
      <c r="E335" s="3">
        <v>0</v>
      </c>
      <c r="F335" s="3">
        <v>0</v>
      </c>
      <c r="G335" s="3">
        <v>30</v>
      </c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>
      <c r="A336" s="2" t="s">
        <v>342</v>
      </c>
      <c r="B336" s="3">
        <v>77</v>
      </c>
      <c r="C336" s="3">
        <v>0</v>
      </c>
      <c r="D336" s="3">
        <v>0</v>
      </c>
      <c r="E336" s="3">
        <v>-50</v>
      </c>
      <c r="F336" s="3">
        <v>0</v>
      </c>
      <c r="G336" s="3">
        <v>27</v>
      </c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>
      <c r="A337" s="2" t="s">
        <v>343</v>
      </c>
      <c r="B337" s="3">
        <v>196</v>
      </c>
      <c r="C337" s="3">
        <v>0</v>
      </c>
      <c r="D337" s="3">
        <v>0</v>
      </c>
      <c r="E337" s="3">
        <v>-128</v>
      </c>
      <c r="F337" s="3">
        <v>0</v>
      </c>
      <c r="G337" s="3">
        <v>68</v>
      </c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>
      <c r="A338" s="2" t="s">
        <v>344</v>
      </c>
      <c r="B338" s="3">
        <v>6975</v>
      </c>
      <c r="C338" s="3">
        <v>0</v>
      </c>
      <c r="D338" s="3">
        <v>0</v>
      </c>
      <c r="E338" s="3">
        <v>-328</v>
      </c>
      <c r="F338" s="3">
        <v>0</v>
      </c>
      <c r="G338" s="3">
        <v>6647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>
      <c r="A339" s="2" t="s">
        <v>345</v>
      </c>
      <c r="B339" s="3">
        <v>50</v>
      </c>
      <c r="C339" s="3">
        <v>0</v>
      </c>
      <c r="D339" s="3">
        <v>0</v>
      </c>
      <c r="E339" s="3">
        <v>-18</v>
      </c>
      <c r="F339" s="3">
        <v>0</v>
      </c>
      <c r="G339" s="3">
        <v>32</v>
      </c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>
      <c r="A340" s="2" t="s">
        <v>346</v>
      </c>
      <c r="B340" s="3">
        <v>226</v>
      </c>
      <c r="C340" s="3">
        <v>0</v>
      </c>
      <c r="D340" s="3">
        <v>0</v>
      </c>
      <c r="E340" s="3">
        <v>0</v>
      </c>
      <c r="F340" s="3">
        <v>0</v>
      </c>
      <c r="G340" s="3">
        <v>226</v>
      </c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>
      <c r="A341" s="2" t="s">
        <v>347</v>
      </c>
      <c r="B341" s="3">
        <v>8</v>
      </c>
      <c r="C341" s="3">
        <v>0</v>
      </c>
      <c r="D341" s="3">
        <v>0</v>
      </c>
      <c r="E341" s="3">
        <v>0</v>
      </c>
      <c r="F341" s="3">
        <v>0</v>
      </c>
      <c r="G341" s="3">
        <v>8</v>
      </c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>
      <c r="A342" s="2" t="s">
        <v>348</v>
      </c>
      <c r="B342" s="3">
        <v>62</v>
      </c>
      <c r="C342" s="3">
        <v>0</v>
      </c>
      <c r="D342" s="3">
        <v>0</v>
      </c>
      <c r="E342" s="3">
        <v>-3</v>
      </c>
      <c r="F342" s="3">
        <v>0</v>
      </c>
      <c r="G342" s="3">
        <v>59</v>
      </c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>
      <c r="A343" s="2" t="s">
        <v>349</v>
      </c>
      <c r="B343" s="3">
        <v>-1</v>
      </c>
      <c r="C343" s="3">
        <v>0</v>
      </c>
      <c r="D343" s="3">
        <v>0</v>
      </c>
      <c r="E343" s="3">
        <v>0</v>
      </c>
      <c r="F343" s="3">
        <v>0</v>
      </c>
      <c r="G343" s="3">
        <v>-1</v>
      </c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>
      <c r="A344" s="2" t="s">
        <v>350</v>
      </c>
      <c r="B344" s="3">
        <v>5</v>
      </c>
      <c r="C344" s="3">
        <v>0</v>
      </c>
      <c r="D344" s="3">
        <v>0</v>
      </c>
      <c r="E344" s="3">
        <v>0</v>
      </c>
      <c r="F344" s="3">
        <v>0</v>
      </c>
      <c r="G344" s="3">
        <v>5</v>
      </c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>
      <c r="A345" s="2" t="s">
        <v>351</v>
      </c>
      <c r="B345" s="3">
        <v>37</v>
      </c>
      <c r="C345" s="3">
        <v>0</v>
      </c>
      <c r="D345" s="3">
        <v>0</v>
      </c>
      <c r="E345" s="3">
        <v>-1</v>
      </c>
      <c r="F345" s="3">
        <v>0</v>
      </c>
      <c r="G345" s="3">
        <v>36</v>
      </c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>
      <c r="A346" s="2" t="s">
        <v>352</v>
      </c>
      <c r="B346" s="3">
        <v>9</v>
      </c>
      <c r="C346" s="3">
        <v>0</v>
      </c>
      <c r="D346" s="3">
        <v>0</v>
      </c>
      <c r="E346" s="3">
        <v>0</v>
      </c>
      <c r="F346" s="3">
        <v>0</v>
      </c>
      <c r="G346" s="3">
        <v>9</v>
      </c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>
      <c r="A347" s="2" t="s">
        <v>353</v>
      </c>
      <c r="B347" s="3">
        <v>8</v>
      </c>
      <c r="C347" s="3">
        <v>0</v>
      </c>
      <c r="D347" s="3">
        <v>0</v>
      </c>
      <c r="E347" s="3">
        <v>0</v>
      </c>
      <c r="F347" s="3">
        <v>0</v>
      </c>
      <c r="G347" s="3">
        <v>8</v>
      </c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>
      <c r="A348" s="2" t="s">
        <v>354</v>
      </c>
      <c r="B348" s="3">
        <v>2</v>
      </c>
      <c r="C348" s="3">
        <v>0</v>
      </c>
      <c r="D348" s="3">
        <v>0</v>
      </c>
      <c r="E348" s="3">
        <v>0</v>
      </c>
      <c r="F348" s="3">
        <v>0</v>
      </c>
      <c r="G348" s="3">
        <v>2</v>
      </c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>
      <c r="A349" s="2" t="s">
        <v>355</v>
      </c>
      <c r="B349" s="3">
        <v>1</v>
      </c>
      <c r="C349" s="3">
        <v>0</v>
      </c>
      <c r="D349" s="3">
        <v>0</v>
      </c>
      <c r="E349" s="3">
        <v>0</v>
      </c>
      <c r="F349" s="3">
        <v>0</v>
      </c>
      <c r="G349" s="3">
        <v>1</v>
      </c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>
      <c r="A350" s="2" t="s">
        <v>356</v>
      </c>
      <c r="B350" s="3">
        <v>3</v>
      </c>
      <c r="C350" s="3">
        <v>0</v>
      </c>
      <c r="D350" s="3">
        <v>0</v>
      </c>
      <c r="E350" s="3">
        <v>0</v>
      </c>
      <c r="F350" s="3">
        <v>0</v>
      </c>
      <c r="G350" s="3">
        <v>3</v>
      </c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>
      <c r="A351" s="2" t="s">
        <v>357</v>
      </c>
      <c r="B351" s="3">
        <v>158</v>
      </c>
      <c r="C351" s="3">
        <v>0</v>
      </c>
      <c r="D351" s="3">
        <v>0</v>
      </c>
      <c r="E351" s="3">
        <v>-6</v>
      </c>
      <c r="F351" s="3">
        <v>0</v>
      </c>
      <c r="G351" s="3">
        <v>152</v>
      </c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>
      <c r="A352" s="2" t="s">
        <v>358</v>
      </c>
      <c r="B352" s="3">
        <v>114</v>
      </c>
      <c r="C352" s="3">
        <v>0</v>
      </c>
      <c r="D352" s="3">
        <v>0</v>
      </c>
      <c r="E352" s="3">
        <v>0</v>
      </c>
      <c r="F352" s="3">
        <v>0</v>
      </c>
      <c r="G352" s="3">
        <v>114</v>
      </c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>
      <c r="A353" s="2" t="s">
        <v>359</v>
      </c>
      <c r="B353" s="3">
        <v>2</v>
      </c>
      <c r="C353" s="3">
        <v>0</v>
      </c>
      <c r="D353" s="3">
        <v>0</v>
      </c>
      <c r="E353" s="3">
        <v>0</v>
      </c>
      <c r="F353" s="3">
        <v>0</v>
      </c>
      <c r="G353" s="3">
        <v>2</v>
      </c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>
      <c r="A354" s="2" t="s">
        <v>360</v>
      </c>
      <c r="B354" s="3">
        <v>11</v>
      </c>
      <c r="C354" s="3">
        <v>5</v>
      </c>
      <c r="D354" s="3">
        <v>0</v>
      </c>
      <c r="E354" s="3">
        <v>0</v>
      </c>
      <c r="F354" s="3">
        <v>0</v>
      </c>
      <c r="G354" s="3">
        <v>16</v>
      </c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>
      <c r="A355" s="2" t="s">
        <v>361</v>
      </c>
      <c r="B355" s="3">
        <v>68</v>
      </c>
      <c r="C355" s="3">
        <v>0</v>
      </c>
      <c r="D355" s="3">
        <v>0</v>
      </c>
      <c r="E355" s="3">
        <v>-8</v>
      </c>
      <c r="F355" s="3">
        <v>0</v>
      </c>
      <c r="G355" s="3">
        <v>60</v>
      </c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>
      <c r="A356" s="2" t="s">
        <v>562</v>
      </c>
      <c r="B356" s="3">
        <v>0</v>
      </c>
      <c r="C356" s="3">
        <v>100</v>
      </c>
      <c r="D356" s="3">
        <v>0</v>
      </c>
      <c r="E356" s="3">
        <v>0</v>
      </c>
      <c r="F356" s="3">
        <v>0</v>
      </c>
      <c r="G356" s="3">
        <v>100</v>
      </c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>
      <c r="A357" s="2" t="s">
        <v>362</v>
      </c>
      <c r="B357" s="3">
        <v>208</v>
      </c>
      <c r="C357" s="3">
        <v>1</v>
      </c>
      <c r="D357" s="3">
        <v>0</v>
      </c>
      <c r="E357" s="3">
        <v>-16</v>
      </c>
      <c r="F357" s="3">
        <v>0</v>
      </c>
      <c r="G357" s="3">
        <v>193</v>
      </c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>
      <c r="A358" s="2" t="s">
        <v>363</v>
      </c>
      <c r="B358" s="3">
        <v>-1000</v>
      </c>
      <c r="C358" s="3">
        <v>0</v>
      </c>
      <c r="D358" s="3">
        <v>0</v>
      </c>
      <c r="E358" s="3">
        <v>0</v>
      </c>
      <c r="F358" s="3">
        <v>0</v>
      </c>
      <c r="G358" s="3">
        <v>-1000</v>
      </c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>
      <c r="A359" s="2" t="s">
        <v>364</v>
      </c>
      <c r="B359" s="3">
        <v>43</v>
      </c>
      <c r="C359" s="3">
        <v>0</v>
      </c>
      <c r="D359" s="3">
        <v>0</v>
      </c>
      <c r="E359" s="3">
        <v>0</v>
      </c>
      <c r="F359" s="3">
        <v>0</v>
      </c>
      <c r="G359" s="3">
        <v>43</v>
      </c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>
      <c r="A360" s="2" t="s">
        <v>365</v>
      </c>
      <c r="B360" s="3">
        <v>317</v>
      </c>
      <c r="C360" s="3">
        <v>0</v>
      </c>
      <c r="D360" s="3">
        <v>0</v>
      </c>
      <c r="E360" s="3">
        <v>-23</v>
      </c>
      <c r="F360" s="3">
        <v>0</v>
      </c>
      <c r="G360" s="3">
        <v>294</v>
      </c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>
      <c r="A361" s="2" t="s">
        <v>366</v>
      </c>
      <c r="B361" s="3">
        <v>23</v>
      </c>
      <c r="C361" s="3">
        <v>0</v>
      </c>
      <c r="D361" s="3">
        <v>0</v>
      </c>
      <c r="E361" s="3">
        <v>0</v>
      </c>
      <c r="F361" s="3">
        <v>0</v>
      </c>
      <c r="G361" s="3">
        <v>23</v>
      </c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>
      <c r="A362" s="2" t="s">
        <v>367</v>
      </c>
      <c r="B362" s="3">
        <v>4</v>
      </c>
      <c r="C362" s="3">
        <v>0</v>
      </c>
      <c r="D362" s="3">
        <v>0</v>
      </c>
      <c r="E362" s="3">
        <v>0</v>
      </c>
      <c r="F362" s="3">
        <v>0</v>
      </c>
      <c r="G362" s="3">
        <v>4</v>
      </c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>
      <c r="A363" s="2" t="s">
        <v>368</v>
      </c>
      <c r="B363" s="3">
        <v>9</v>
      </c>
      <c r="C363" s="3">
        <v>0</v>
      </c>
      <c r="D363" s="3">
        <v>0</v>
      </c>
      <c r="E363" s="3">
        <v>0</v>
      </c>
      <c r="F363" s="3">
        <v>0</v>
      </c>
      <c r="G363" s="3">
        <v>9</v>
      </c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>
      <c r="A364" s="2" t="s">
        <v>369</v>
      </c>
      <c r="B364" s="3">
        <v>22</v>
      </c>
      <c r="C364" s="3">
        <v>0</v>
      </c>
      <c r="D364" s="3">
        <v>0</v>
      </c>
      <c r="E364" s="3">
        <v>0</v>
      </c>
      <c r="F364" s="3">
        <v>0</v>
      </c>
      <c r="G364" s="3">
        <v>22</v>
      </c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>
      <c r="A365" s="2" t="s">
        <v>370</v>
      </c>
      <c r="B365" s="3">
        <v>244</v>
      </c>
      <c r="C365" s="3">
        <v>2</v>
      </c>
      <c r="D365" s="3">
        <v>0</v>
      </c>
      <c r="E365" s="3">
        <v>-171</v>
      </c>
      <c r="F365" s="3">
        <v>0</v>
      </c>
      <c r="G365" s="3">
        <v>75</v>
      </c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>
      <c r="A366" s="2" t="s">
        <v>371</v>
      </c>
      <c r="B366" s="3">
        <v>10</v>
      </c>
      <c r="C366" s="3">
        <v>0</v>
      </c>
      <c r="D366" s="3">
        <v>0</v>
      </c>
      <c r="E366" s="3">
        <v>-1</v>
      </c>
      <c r="F366" s="3">
        <v>0</v>
      </c>
      <c r="G366" s="3">
        <v>9</v>
      </c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>
      <c r="A367" s="2" t="s">
        <v>372</v>
      </c>
      <c r="B367" s="3">
        <v>178</v>
      </c>
      <c r="C367" s="3">
        <v>0</v>
      </c>
      <c r="D367" s="3">
        <v>0</v>
      </c>
      <c r="E367" s="3">
        <v>-37</v>
      </c>
      <c r="F367" s="3">
        <v>0</v>
      </c>
      <c r="G367" s="3">
        <v>141</v>
      </c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>
      <c r="A368" s="2" t="s">
        <v>373</v>
      </c>
      <c r="B368" s="3">
        <v>219</v>
      </c>
      <c r="C368" s="3">
        <v>0</v>
      </c>
      <c r="D368" s="3">
        <v>0</v>
      </c>
      <c r="E368" s="3">
        <v>-3</v>
      </c>
      <c r="F368" s="3">
        <v>0</v>
      </c>
      <c r="G368" s="3">
        <v>216</v>
      </c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>
      <c r="A369" s="2" t="s">
        <v>374</v>
      </c>
      <c r="B369" s="3">
        <v>266</v>
      </c>
      <c r="C369" s="3">
        <v>0</v>
      </c>
      <c r="D369" s="3">
        <v>0</v>
      </c>
      <c r="E369" s="3">
        <v>-22</v>
      </c>
      <c r="F369" s="3">
        <v>0</v>
      </c>
      <c r="G369" s="3">
        <v>244</v>
      </c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>
      <c r="A370" s="2" t="s">
        <v>375</v>
      </c>
      <c r="B370" s="3">
        <v>322</v>
      </c>
      <c r="C370" s="3">
        <v>1</v>
      </c>
      <c r="D370" s="3">
        <v>0</v>
      </c>
      <c r="E370" s="3">
        <v>-26</v>
      </c>
      <c r="F370" s="3">
        <v>4</v>
      </c>
      <c r="G370" s="3">
        <v>301</v>
      </c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>
      <c r="A371" s="2" t="s">
        <v>376</v>
      </c>
      <c r="B371" s="3">
        <v>15</v>
      </c>
      <c r="C371" s="3">
        <v>0</v>
      </c>
      <c r="D371" s="3">
        <v>0</v>
      </c>
      <c r="E371" s="3">
        <v>-10</v>
      </c>
      <c r="F371" s="3">
        <v>0</v>
      </c>
      <c r="G371" s="3">
        <v>5</v>
      </c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>
      <c r="A372" s="2" t="s">
        <v>377</v>
      </c>
      <c r="B372" s="3">
        <v>77</v>
      </c>
      <c r="C372" s="3">
        <v>250</v>
      </c>
      <c r="D372" s="3">
        <v>0</v>
      </c>
      <c r="E372" s="3">
        <v>-77</v>
      </c>
      <c r="F372" s="3">
        <v>0</v>
      </c>
      <c r="G372" s="3">
        <v>250</v>
      </c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>
      <c r="A373" s="2" t="s">
        <v>378</v>
      </c>
      <c r="B373" s="3">
        <v>22</v>
      </c>
      <c r="C373" s="3">
        <v>26</v>
      </c>
      <c r="D373" s="3">
        <v>0</v>
      </c>
      <c r="E373" s="3">
        <v>-29</v>
      </c>
      <c r="F373" s="3">
        <v>0</v>
      </c>
      <c r="G373" s="3">
        <v>19</v>
      </c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>
      <c r="A374" s="2" t="s">
        <v>379</v>
      </c>
      <c r="B374" s="3">
        <v>47</v>
      </c>
      <c r="C374" s="3">
        <v>0</v>
      </c>
      <c r="D374" s="3">
        <v>0</v>
      </c>
      <c r="E374" s="3">
        <v>0</v>
      </c>
      <c r="F374" s="3">
        <v>0</v>
      </c>
      <c r="G374" s="3">
        <v>47</v>
      </c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>
      <c r="A375" s="2" t="s">
        <v>380</v>
      </c>
      <c r="B375" s="3">
        <v>258</v>
      </c>
      <c r="C375" s="3">
        <v>0</v>
      </c>
      <c r="D375" s="3">
        <v>0</v>
      </c>
      <c r="E375" s="3">
        <v>-2</v>
      </c>
      <c r="F375" s="3">
        <v>0</v>
      </c>
      <c r="G375" s="3">
        <v>256</v>
      </c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>
      <c r="A376" s="2" t="s">
        <v>381</v>
      </c>
      <c r="B376" s="3">
        <v>1</v>
      </c>
      <c r="C376" s="3">
        <v>0</v>
      </c>
      <c r="D376" s="3">
        <v>0</v>
      </c>
      <c r="E376" s="3">
        <v>0</v>
      </c>
      <c r="F376" s="3">
        <v>0</v>
      </c>
      <c r="G376" s="3">
        <v>1</v>
      </c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>
      <c r="A377" s="2" t="s">
        <v>382</v>
      </c>
      <c r="B377" s="3">
        <v>7</v>
      </c>
      <c r="C377" s="3">
        <v>0</v>
      </c>
      <c r="D377" s="3">
        <v>0</v>
      </c>
      <c r="E377" s="3">
        <v>0</v>
      </c>
      <c r="F377" s="3">
        <v>0</v>
      </c>
      <c r="G377" s="3">
        <v>7</v>
      </c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>
      <c r="A378" s="2" t="s">
        <v>383</v>
      </c>
      <c r="B378" s="3">
        <v>22</v>
      </c>
      <c r="C378" s="3">
        <v>0</v>
      </c>
      <c r="D378" s="3">
        <v>0</v>
      </c>
      <c r="E378" s="3">
        <v>0</v>
      </c>
      <c r="F378" s="3">
        <v>0</v>
      </c>
      <c r="G378" s="3">
        <v>22</v>
      </c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>
      <c r="A379" s="2" t="s">
        <v>384</v>
      </c>
      <c r="B379" s="3">
        <v>19</v>
      </c>
      <c r="C379" s="3">
        <v>0</v>
      </c>
      <c r="D379" s="3">
        <v>0</v>
      </c>
      <c r="E379" s="3">
        <v>0</v>
      </c>
      <c r="F379" s="3">
        <v>0</v>
      </c>
      <c r="G379" s="3">
        <v>19</v>
      </c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>
      <c r="A380" s="2" t="s">
        <v>385</v>
      </c>
      <c r="B380" s="3">
        <v>0</v>
      </c>
      <c r="C380" s="3">
        <v>1</v>
      </c>
      <c r="D380" s="3">
        <v>0</v>
      </c>
      <c r="E380" s="3">
        <v>-1</v>
      </c>
      <c r="F380" s="3">
        <v>0</v>
      </c>
      <c r="G380" s="3">
        <v>0</v>
      </c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>
      <c r="A381" s="2" t="s">
        <v>386</v>
      </c>
      <c r="B381" s="3">
        <v>52</v>
      </c>
      <c r="C381" s="3">
        <v>0</v>
      </c>
      <c r="D381" s="3">
        <v>0</v>
      </c>
      <c r="E381" s="3">
        <v>-2</v>
      </c>
      <c r="F381" s="3">
        <v>0</v>
      </c>
      <c r="G381" s="3">
        <v>50</v>
      </c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>
      <c r="A382" s="2" t="s">
        <v>519</v>
      </c>
      <c r="B382" s="3">
        <v>4</v>
      </c>
      <c r="C382" s="3">
        <v>0</v>
      </c>
      <c r="D382" s="3">
        <v>0</v>
      </c>
      <c r="E382" s="3">
        <v>-1</v>
      </c>
      <c r="F382" s="3">
        <v>0</v>
      </c>
      <c r="G382" s="3">
        <v>3</v>
      </c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>
      <c r="A383" s="2" t="s">
        <v>387</v>
      </c>
      <c r="B383" s="3">
        <v>-6</v>
      </c>
      <c r="C383" s="3">
        <v>0</v>
      </c>
      <c r="D383" s="3">
        <v>0</v>
      </c>
      <c r="E383" s="3">
        <v>-1</v>
      </c>
      <c r="F383" s="3">
        <v>0</v>
      </c>
      <c r="G383" s="3">
        <v>-7</v>
      </c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>
      <c r="A384" s="2" t="s">
        <v>388</v>
      </c>
      <c r="B384" s="3">
        <v>8</v>
      </c>
      <c r="C384" s="3">
        <v>0</v>
      </c>
      <c r="D384" s="3">
        <v>0</v>
      </c>
      <c r="E384" s="3">
        <v>0</v>
      </c>
      <c r="F384" s="3">
        <v>0</v>
      </c>
      <c r="G384" s="3">
        <v>8</v>
      </c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>
      <c r="A385" s="2" t="s">
        <v>389</v>
      </c>
      <c r="B385" s="3">
        <v>19</v>
      </c>
      <c r="C385" s="3">
        <v>0</v>
      </c>
      <c r="D385" s="3">
        <v>0</v>
      </c>
      <c r="E385" s="3">
        <v>-3</v>
      </c>
      <c r="F385" s="3">
        <v>0</v>
      </c>
      <c r="G385" s="3">
        <v>16</v>
      </c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>
      <c r="A386" s="2" t="s">
        <v>390</v>
      </c>
      <c r="B386" s="3">
        <v>30</v>
      </c>
      <c r="C386" s="3">
        <v>0</v>
      </c>
      <c r="D386" s="3">
        <v>0</v>
      </c>
      <c r="E386" s="3">
        <v>0</v>
      </c>
      <c r="F386" s="3">
        <v>0</v>
      </c>
      <c r="G386" s="3">
        <v>30</v>
      </c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>
      <c r="A387" s="2" t="s">
        <v>391</v>
      </c>
      <c r="B387" s="3">
        <v>15</v>
      </c>
      <c r="C387" s="3">
        <v>0</v>
      </c>
      <c r="D387" s="3">
        <v>0</v>
      </c>
      <c r="E387" s="3">
        <v>-2</v>
      </c>
      <c r="F387" s="3">
        <v>0</v>
      </c>
      <c r="G387" s="3">
        <v>13</v>
      </c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>
      <c r="A388" s="2" t="s">
        <v>392</v>
      </c>
      <c r="B388" s="3">
        <v>24</v>
      </c>
      <c r="C388" s="3">
        <v>0</v>
      </c>
      <c r="D388" s="3">
        <v>0</v>
      </c>
      <c r="E388" s="3">
        <v>0</v>
      </c>
      <c r="F388" s="3">
        <v>0</v>
      </c>
      <c r="G388" s="3">
        <v>24</v>
      </c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>
      <c r="A389" s="2" t="s">
        <v>393</v>
      </c>
      <c r="B389" s="3">
        <v>6</v>
      </c>
      <c r="C389" s="3">
        <v>0</v>
      </c>
      <c r="D389" s="3">
        <v>0</v>
      </c>
      <c r="E389" s="3">
        <v>0</v>
      </c>
      <c r="F389" s="3">
        <v>0</v>
      </c>
      <c r="G389" s="3">
        <v>6</v>
      </c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>
      <c r="A390" s="2" t="s">
        <v>394</v>
      </c>
      <c r="B390" s="3">
        <v>1</v>
      </c>
      <c r="C390" s="3">
        <v>0</v>
      </c>
      <c r="D390" s="3">
        <v>0</v>
      </c>
      <c r="E390" s="3">
        <v>0</v>
      </c>
      <c r="F390" s="3">
        <v>0</v>
      </c>
      <c r="G390" s="3">
        <v>1</v>
      </c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>
      <c r="A391" s="2" t="s">
        <v>395</v>
      </c>
      <c r="B391" s="3">
        <v>302</v>
      </c>
      <c r="C391" s="3">
        <v>0</v>
      </c>
      <c r="D391" s="3">
        <v>0</v>
      </c>
      <c r="E391" s="3">
        <v>-58</v>
      </c>
      <c r="F391" s="3">
        <v>0</v>
      </c>
      <c r="G391" s="3">
        <v>244</v>
      </c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>
      <c r="A392" s="2" t="s">
        <v>396</v>
      </c>
      <c r="B392" s="3">
        <v>384</v>
      </c>
      <c r="C392" s="3">
        <v>0</v>
      </c>
      <c r="D392" s="3">
        <v>0</v>
      </c>
      <c r="E392" s="3">
        <v>-1</v>
      </c>
      <c r="F392" s="3">
        <v>0</v>
      </c>
      <c r="G392" s="3">
        <v>383</v>
      </c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>
      <c r="A393" s="2" t="s">
        <v>397</v>
      </c>
      <c r="B393" s="3">
        <v>471</v>
      </c>
      <c r="C393" s="3">
        <v>0</v>
      </c>
      <c r="D393" s="3">
        <v>0</v>
      </c>
      <c r="E393" s="3">
        <v>-1</v>
      </c>
      <c r="F393" s="3">
        <v>0</v>
      </c>
      <c r="G393" s="3">
        <v>470</v>
      </c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>
      <c r="A394" s="2" t="s">
        <v>398</v>
      </c>
      <c r="B394" s="3">
        <v>0</v>
      </c>
      <c r="C394" s="3">
        <v>30</v>
      </c>
      <c r="D394" s="3">
        <v>0</v>
      </c>
      <c r="E394" s="3">
        <v>0</v>
      </c>
      <c r="F394" s="3">
        <v>0</v>
      </c>
      <c r="G394" s="3">
        <v>30</v>
      </c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>
      <c r="A395" s="2" t="s">
        <v>399</v>
      </c>
      <c r="B395" s="3">
        <v>156</v>
      </c>
      <c r="C395" s="3">
        <v>0</v>
      </c>
      <c r="D395" s="3">
        <v>0</v>
      </c>
      <c r="E395" s="3">
        <v>0</v>
      </c>
      <c r="F395" s="3">
        <v>0</v>
      </c>
      <c r="G395" s="3">
        <v>156</v>
      </c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>
      <c r="A396" s="2" t="s">
        <v>400</v>
      </c>
      <c r="B396" s="3">
        <v>33</v>
      </c>
      <c r="C396" s="3">
        <v>0</v>
      </c>
      <c r="D396" s="3">
        <v>0</v>
      </c>
      <c r="E396" s="3">
        <v>-2</v>
      </c>
      <c r="F396" s="3">
        <v>0</v>
      </c>
      <c r="G396" s="3">
        <v>31</v>
      </c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>
      <c r="A397" s="2" t="s">
        <v>401</v>
      </c>
      <c r="B397" s="3">
        <v>174</v>
      </c>
      <c r="C397" s="3">
        <v>0</v>
      </c>
      <c r="D397" s="3">
        <v>0</v>
      </c>
      <c r="E397" s="3">
        <v>0</v>
      </c>
      <c r="F397" s="3">
        <v>0</v>
      </c>
      <c r="G397" s="3">
        <v>174</v>
      </c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>
      <c r="A398" s="2" t="s">
        <v>402</v>
      </c>
      <c r="B398" s="3">
        <v>7</v>
      </c>
      <c r="C398" s="3">
        <v>0</v>
      </c>
      <c r="D398" s="3">
        <v>0</v>
      </c>
      <c r="E398" s="3">
        <v>0</v>
      </c>
      <c r="F398" s="3">
        <v>0</v>
      </c>
      <c r="G398" s="3">
        <v>7</v>
      </c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>
      <c r="A399" s="2" t="s">
        <v>403</v>
      </c>
      <c r="B399" s="3">
        <v>14</v>
      </c>
      <c r="C399" s="3">
        <v>0</v>
      </c>
      <c r="D399" s="3">
        <v>0</v>
      </c>
      <c r="E399" s="3">
        <v>-1</v>
      </c>
      <c r="F399" s="3">
        <v>0</v>
      </c>
      <c r="G399" s="3">
        <v>13</v>
      </c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>
      <c r="A400" s="2" t="s">
        <v>404</v>
      </c>
      <c r="B400" s="3">
        <v>97</v>
      </c>
      <c r="C400" s="3">
        <v>0</v>
      </c>
      <c r="D400" s="3">
        <v>0</v>
      </c>
      <c r="E400" s="3">
        <v>0</v>
      </c>
      <c r="F400" s="3">
        <v>0</v>
      </c>
      <c r="G400" s="3">
        <v>97</v>
      </c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>
      <c r="A401" s="2" t="s">
        <v>405</v>
      </c>
      <c r="B401" s="3">
        <v>43</v>
      </c>
      <c r="C401" s="3">
        <v>50</v>
      </c>
      <c r="D401" s="3">
        <v>0</v>
      </c>
      <c r="E401" s="3">
        <v>-36</v>
      </c>
      <c r="F401" s="3">
        <v>0</v>
      </c>
      <c r="G401" s="3">
        <v>57</v>
      </c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>
      <c r="A402" s="2" t="s">
        <v>406</v>
      </c>
      <c r="B402" s="3">
        <v>353</v>
      </c>
      <c r="C402" s="3">
        <v>2</v>
      </c>
      <c r="D402" s="3">
        <v>0</v>
      </c>
      <c r="E402" s="3">
        <v>-31</v>
      </c>
      <c r="F402" s="3">
        <v>0</v>
      </c>
      <c r="G402" s="3">
        <v>324</v>
      </c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>
      <c r="A403" s="2" t="s">
        <v>407</v>
      </c>
      <c r="B403" s="3">
        <v>129</v>
      </c>
      <c r="C403" s="3">
        <v>0</v>
      </c>
      <c r="D403" s="3">
        <v>0</v>
      </c>
      <c r="E403" s="3">
        <v>-40</v>
      </c>
      <c r="F403" s="3">
        <v>0</v>
      </c>
      <c r="G403" s="3">
        <v>89</v>
      </c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>
      <c r="A404" s="2" t="s">
        <v>408</v>
      </c>
      <c r="B404" s="3">
        <v>22</v>
      </c>
      <c r="C404" s="3">
        <v>270</v>
      </c>
      <c r="D404" s="3">
        <v>0</v>
      </c>
      <c r="E404" s="3">
        <v>-26</v>
      </c>
      <c r="F404" s="3">
        <v>0</v>
      </c>
      <c r="G404" s="3">
        <v>266</v>
      </c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>
      <c r="A405" s="2" t="s">
        <v>409</v>
      </c>
      <c r="B405" s="3">
        <v>55</v>
      </c>
      <c r="C405" s="3">
        <v>0</v>
      </c>
      <c r="D405" s="3">
        <v>0</v>
      </c>
      <c r="E405" s="3">
        <v>-17</v>
      </c>
      <c r="F405" s="3">
        <v>0</v>
      </c>
      <c r="G405" s="3">
        <v>38</v>
      </c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>
      <c r="A406" s="2" t="s">
        <v>410</v>
      </c>
      <c r="B406" s="3">
        <v>39</v>
      </c>
      <c r="C406" s="3">
        <v>0</v>
      </c>
      <c r="D406" s="3">
        <v>0</v>
      </c>
      <c r="E406" s="3">
        <v>0</v>
      </c>
      <c r="F406" s="3">
        <v>0</v>
      </c>
      <c r="G406" s="3">
        <v>39</v>
      </c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>
      <c r="A407" s="2" t="s">
        <v>411</v>
      </c>
      <c r="B407" s="3">
        <v>2</v>
      </c>
      <c r="C407" s="3">
        <v>0</v>
      </c>
      <c r="D407" s="3">
        <v>0</v>
      </c>
      <c r="E407" s="3">
        <v>0</v>
      </c>
      <c r="F407" s="3">
        <v>0</v>
      </c>
      <c r="G407" s="3">
        <v>2</v>
      </c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>
      <c r="A408" s="2" t="s">
        <v>412</v>
      </c>
      <c r="B408" s="3">
        <v>439</v>
      </c>
      <c r="C408" s="3">
        <v>0</v>
      </c>
      <c r="D408" s="3">
        <v>0</v>
      </c>
      <c r="E408" s="3">
        <v>-49</v>
      </c>
      <c r="F408" s="3">
        <v>0</v>
      </c>
      <c r="G408" s="3">
        <v>390</v>
      </c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>
      <c r="A409" s="2" t="s">
        <v>413</v>
      </c>
      <c r="B409" s="3">
        <v>25</v>
      </c>
      <c r="C409" s="3">
        <v>0</v>
      </c>
      <c r="D409" s="3">
        <v>0</v>
      </c>
      <c r="E409" s="3">
        <v>0</v>
      </c>
      <c r="F409" s="3">
        <v>0</v>
      </c>
      <c r="G409" s="3">
        <v>25</v>
      </c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>
      <c r="A410" s="2" t="s">
        <v>414</v>
      </c>
      <c r="B410" s="3">
        <v>-5</v>
      </c>
      <c r="C410" s="3">
        <v>0</v>
      </c>
      <c r="D410" s="3">
        <v>0</v>
      </c>
      <c r="E410" s="3">
        <v>0</v>
      </c>
      <c r="F410" s="3">
        <v>0</v>
      </c>
      <c r="G410" s="3">
        <v>-5</v>
      </c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>
      <c r="A411" s="2" t="s">
        <v>415</v>
      </c>
      <c r="B411" s="3">
        <v>30</v>
      </c>
      <c r="C411" s="3">
        <v>0</v>
      </c>
      <c r="D411" s="3">
        <v>0</v>
      </c>
      <c r="E411" s="3">
        <v>-22</v>
      </c>
      <c r="F411" s="3">
        <v>0</v>
      </c>
      <c r="G411" s="3">
        <v>8</v>
      </c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>
      <c r="A412" s="2" t="s">
        <v>416</v>
      </c>
      <c r="B412" s="3">
        <v>157</v>
      </c>
      <c r="C412" s="3">
        <v>0</v>
      </c>
      <c r="D412" s="3">
        <v>0</v>
      </c>
      <c r="E412" s="3">
        <v>-20</v>
      </c>
      <c r="F412" s="3">
        <v>0</v>
      </c>
      <c r="G412" s="3">
        <v>137</v>
      </c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>
      <c r="A413" s="2" t="s">
        <v>417</v>
      </c>
      <c r="B413" s="3">
        <v>4</v>
      </c>
      <c r="C413" s="3">
        <v>0</v>
      </c>
      <c r="D413" s="3">
        <v>0</v>
      </c>
      <c r="E413" s="3">
        <v>-2</v>
      </c>
      <c r="F413" s="3">
        <v>0</v>
      </c>
      <c r="G413" s="3">
        <v>2</v>
      </c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>
      <c r="A414" s="2" t="s">
        <v>418</v>
      </c>
      <c r="B414" s="3">
        <v>43</v>
      </c>
      <c r="C414" s="3">
        <v>50</v>
      </c>
      <c r="D414" s="3">
        <v>0</v>
      </c>
      <c r="E414" s="3">
        <v>-8</v>
      </c>
      <c r="F414" s="3">
        <v>0</v>
      </c>
      <c r="G414" s="3">
        <v>85</v>
      </c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>
      <c r="A415" s="2" t="s">
        <v>419</v>
      </c>
      <c r="B415" s="3">
        <v>388</v>
      </c>
      <c r="C415" s="3">
        <v>141</v>
      </c>
      <c r="D415" s="3">
        <v>0</v>
      </c>
      <c r="E415" s="3">
        <v>-80</v>
      </c>
      <c r="F415" s="3">
        <v>4</v>
      </c>
      <c r="G415" s="3">
        <v>453</v>
      </c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>
      <c r="A416" s="2" t="s">
        <v>420</v>
      </c>
      <c r="B416" s="3">
        <v>744</v>
      </c>
      <c r="C416" s="3">
        <v>1</v>
      </c>
      <c r="D416" s="3">
        <v>0</v>
      </c>
      <c r="E416" s="3">
        <v>-45</v>
      </c>
      <c r="F416" s="3">
        <v>0</v>
      </c>
      <c r="G416" s="3">
        <v>700</v>
      </c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>
      <c r="A417" s="2" t="s">
        <v>421</v>
      </c>
      <c r="B417" s="3">
        <v>265</v>
      </c>
      <c r="C417" s="3">
        <v>0</v>
      </c>
      <c r="D417" s="3">
        <v>0</v>
      </c>
      <c r="E417" s="3">
        <v>-29</v>
      </c>
      <c r="F417" s="3">
        <v>0</v>
      </c>
      <c r="G417" s="3">
        <v>236</v>
      </c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>
      <c r="A418" s="2" t="s">
        <v>422</v>
      </c>
      <c r="B418" s="3">
        <v>63</v>
      </c>
      <c r="C418" s="3">
        <v>0</v>
      </c>
      <c r="D418" s="3">
        <v>0</v>
      </c>
      <c r="E418" s="3">
        <v>-28</v>
      </c>
      <c r="F418" s="3">
        <v>0</v>
      </c>
      <c r="G418" s="3">
        <v>35</v>
      </c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>
      <c r="A419" s="2" t="s">
        <v>423</v>
      </c>
      <c r="B419" s="3">
        <v>1</v>
      </c>
      <c r="C419" s="3">
        <v>0</v>
      </c>
      <c r="D419" s="3">
        <v>0</v>
      </c>
      <c r="E419" s="3">
        <v>0</v>
      </c>
      <c r="F419" s="3">
        <v>0</v>
      </c>
      <c r="G419" s="3">
        <v>1</v>
      </c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>
      <c r="A420" s="2" t="s">
        <v>424</v>
      </c>
      <c r="B420" s="3">
        <v>11</v>
      </c>
      <c r="C420" s="3">
        <v>0</v>
      </c>
      <c r="D420" s="3">
        <v>0</v>
      </c>
      <c r="E420" s="3">
        <v>-2</v>
      </c>
      <c r="F420" s="3">
        <v>0</v>
      </c>
      <c r="G420" s="3">
        <v>9</v>
      </c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>
      <c r="A421" s="2" t="s">
        <v>425</v>
      </c>
      <c r="B421" s="3">
        <v>28</v>
      </c>
      <c r="C421" s="3">
        <v>0</v>
      </c>
      <c r="D421" s="3">
        <v>0</v>
      </c>
      <c r="E421" s="3">
        <v>-16</v>
      </c>
      <c r="F421" s="3">
        <v>0</v>
      </c>
      <c r="G421" s="3">
        <v>12</v>
      </c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>
      <c r="A422" s="2" t="s">
        <v>426</v>
      </c>
      <c r="B422" s="3">
        <v>591</v>
      </c>
      <c r="C422" s="3">
        <v>0</v>
      </c>
      <c r="D422" s="3">
        <v>0</v>
      </c>
      <c r="E422" s="3">
        <v>-65</v>
      </c>
      <c r="F422" s="3">
        <v>0</v>
      </c>
      <c r="G422" s="3">
        <v>526</v>
      </c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>
      <c r="A423" s="2" t="s">
        <v>427</v>
      </c>
      <c r="B423" s="3">
        <v>33</v>
      </c>
      <c r="C423" s="3">
        <v>0</v>
      </c>
      <c r="D423" s="3">
        <v>0</v>
      </c>
      <c r="E423" s="3">
        <v>-10</v>
      </c>
      <c r="F423" s="3">
        <v>0</v>
      </c>
      <c r="G423" s="3">
        <v>23</v>
      </c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>
      <c r="A424" s="2" t="s">
        <v>428</v>
      </c>
      <c r="B424" s="3">
        <v>13</v>
      </c>
      <c r="C424" s="3">
        <v>0</v>
      </c>
      <c r="D424" s="3">
        <v>0</v>
      </c>
      <c r="E424" s="3">
        <v>-7</v>
      </c>
      <c r="F424" s="3">
        <v>0</v>
      </c>
      <c r="G424" s="3">
        <v>6</v>
      </c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>
      <c r="A425" s="2" t="s">
        <v>429</v>
      </c>
      <c r="B425" s="3">
        <v>80</v>
      </c>
      <c r="C425" s="3">
        <v>1</v>
      </c>
      <c r="D425" s="3">
        <v>0</v>
      </c>
      <c r="E425" s="3">
        <v>0</v>
      </c>
      <c r="F425" s="3">
        <v>0</v>
      </c>
      <c r="G425" s="3">
        <v>81</v>
      </c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>
      <c r="A426" s="2" t="s">
        <v>430</v>
      </c>
      <c r="B426" s="3">
        <v>71</v>
      </c>
      <c r="C426" s="3">
        <v>251</v>
      </c>
      <c r="D426" s="3">
        <v>0</v>
      </c>
      <c r="E426" s="3">
        <v>-24</v>
      </c>
      <c r="F426" s="3">
        <v>0</v>
      </c>
      <c r="G426" s="3">
        <v>298</v>
      </c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>
      <c r="A427" s="2" t="s">
        <v>431</v>
      </c>
      <c r="B427" s="3">
        <v>65</v>
      </c>
      <c r="C427" s="3">
        <v>2</v>
      </c>
      <c r="D427" s="3">
        <v>0</v>
      </c>
      <c r="E427" s="3">
        <v>-24</v>
      </c>
      <c r="F427" s="3">
        <v>0</v>
      </c>
      <c r="G427" s="3">
        <v>43</v>
      </c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>
      <c r="A428" s="2" t="s">
        <v>432</v>
      </c>
      <c r="B428" s="3">
        <v>355</v>
      </c>
      <c r="C428" s="3">
        <v>1</v>
      </c>
      <c r="D428" s="3">
        <v>0</v>
      </c>
      <c r="E428" s="3">
        <v>-20</v>
      </c>
      <c r="F428" s="3">
        <v>0</v>
      </c>
      <c r="G428" s="3">
        <v>336</v>
      </c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>
      <c r="A429" s="2" t="s">
        <v>511</v>
      </c>
      <c r="B429" s="3">
        <v>61</v>
      </c>
      <c r="C429" s="3">
        <v>50</v>
      </c>
      <c r="D429" s="3">
        <v>0</v>
      </c>
      <c r="E429" s="3">
        <v>-7</v>
      </c>
      <c r="F429" s="3">
        <v>0</v>
      </c>
      <c r="G429" s="3">
        <v>104</v>
      </c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>
      <c r="A430" s="2" t="s">
        <v>433</v>
      </c>
      <c r="B430" s="3">
        <v>24</v>
      </c>
      <c r="C430" s="3">
        <v>0</v>
      </c>
      <c r="D430" s="3">
        <v>0</v>
      </c>
      <c r="E430" s="3">
        <v>-4</v>
      </c>
      <c r="F430" s="3">
        <v>0</v>
      </c>
      <c r="G430" s="3">
        <v>20</v>
      </c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>
      <c r="A431" s="2" t="s">
        <v>434</v>
      </c>
      <c r="B431" s="3">
        <v>91</v>
      </c>
      <c r="C431" s="3">
        <v>0</v>
      </c>
      <c r="D431" s="3">
        <v>0</v>
      </c>
      <c r="E431" s="3">
        <v>-6</v>
      </c>
      <c r="F431" s="3">
        <v>0</v>
      </c>
      <c r="G431" s="3">
        <v>85</v>
      </c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>
      <c r="A432" s="2" t="s">
        <v>435</v>
      </c>
      <c r="B432" s="3">
        <v>188</v>
      </c>
      <c r="C432" s="3">
        <v>0</v>
      </c>
      <c r="D432" s="3">
        <v>0</v>
      </c>
      <c r="E432" s="3">
        <v>-24</v>
      </c>
      <c r="F432" s="3">
        <v>0</v>
      </c>
      <c r="G432" s="3">
        <v>164</v>
      </c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>
      <c r="A433" s="2" t="s">
        <v>436</v>
      </c>
      <c r="B433" s="3">
        <v>199</v>
      </c>
      <c r="C433" s="3">
        <v>0</v>
      </c>
      <c r="D433" s="3">
        <v>0</v>
      </c>
      <c r="E433" s="3">
        <v>-32</v>
      </c>
      <c r="F433" s="3">
        <v>0</v>
      </c>
      <c r="G433" s="3">
        <v>167</v>
      </c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>
      <c r="A434" s="2" t="s">
        <v>437</v>
      </c>
      <c r="B434" s="3">
        <v>208</v>
      </c>
      <c r="C434" s="3">
        <v>0</v>
      </c>
      <c r="D434" s="3">
        <v>0</v>
      </c>
      <c r="E434" s="3">
        <v>-4</v>
      </c>
      <c r="F434" s="3">
        <v>0</v>
      </c>
      <c r="G434" s="3">
        <v>204</v>
      </c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>
      <c r="A435" s="2" t="s">
        <v>438</v>
      </c>
      <c r="B435" s="3">
        <v>1</v>
      </c>
      <c r="C435" s="3">
        <v>0</v>
      </c>
      <c r="D435" s="3">
        <v>0</v>
      </c>
      <c r="E435" s="3">
        <v>0</v>
      </c>
      <c r="F435" s="3">
        <v>0</v>
      </c>
      <c r="G435" s="3">
        <v>1</v>
      </c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>
      <c r="A436" s="2" t="s">
        <v>439</v>
      </c>
      <c r="B436" s="3">
        <v>131</v>
      </c>
      <c r="C436" s="3">
        <v>0</v>
      </c>
      <c r="D436" s="3">
        <v>0</v>
      </c>
      <c r="E436" s="3">
        <v>-64</v>
      </c>
      <c r="F436" s="3">
        <v>0</v>
      </c>
      <c r="G436" s="3">
        <v>67</v>
      </c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>
      <c r="A437" s="2" t="s">
        <v>440</v>
      </c>
      <c r="B437" s="3">
        <v>3</v>
      </c>
      <c r="C437" s="3">
        <v>0</v>
      </c>
      <c r="D437" s="3">
        <v>0</v>
      </c>
      <c r="E437" s="3">
        <v>0</v>
      </c>
      <c r="F437" s="3">
        <v>0</v>
      </c>
      <c r="G437" s="3">
        <v>3</v>
      </c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>
      <c r="A438" s="2" t="s">
        <v>441</v>
      </c>
      <c r="B438" s="3">
        <v>64</v>
      </c>
      <c r="C438" s="3">
        <v>1</v>
      </c>
      <c r="D438" s="3">
        <v>0</v>
      </c>
      <c r="E438" s="3">
        <v>-6</v>
      </c>
      <c r="F438" s="3">
        <v>0</v>
      </c>
      <c r="G438" s="3">
        <v>59</v>
      </c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>
      <c r="A439" s="2" t="s">
        <v>442</v>
      </c>
      <c r="B439" s="3">
        <v>62</v>
      </c>
      <c r="C439" s="3">
        <v>0</v>
      </c>
      <c r="D439" s="3">
        <v>0</v>
      </c>
      <c r="E439" s="3">
        <v>-21</v>
      </c>
      <c r="F439" s="3">
        <v>0</v>
      </c>
      <c r="G439" s="3">
        <v>41</v>
      </c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>
      <c r="A440" s="2" t="s">
        <v>443</v>
      </c>
      <c r="B440" s="3">
        <v>56</v>
      </c>
      <c r="C440" s="3">
        <v>0</v>
      </c>
      <c r="D440" s="3">
        <v>0</v>
      </c>
      <c r="E440" s="3">
        <v>-18</v>
      </c>
      <c r="F440" s="3">
        <v>4</v>
      </c>
      <c r="G440" s="3">
        <v>42</v>
      </c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>
      <c r="A441" s="2" t="s">
        <v>444</v>
      </c>
      <c r="B441" s="3">
        <v>-1</v>
      </c>
      <c r="C441" s="3">
        <v>160</v>
      </c>
      <c r="D441" s="3">
        <v>0</v>
      </c>
      <c r="E441" s="3">
        <v>-31</v>
      </c>
      <c r="F441" s="3">
        <v>0</v>
      </c>
      <c r="G441" s="3">
        <v>128</v>
      </c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>
      <c r="A442" s="2" t="s">
        <v>445</v>
      </c>
      <c r="B442" s="3">
        <v>51</v>
      </c>
      <c r="C442" s="3">
        <v>1</v>
      </c>
      <c r="D442" s="3">
        <v>0</v>
      </c>
      <c r="E442" s="3">
        <v>-36</v>
      </c>
      <c r="F442" s="3">
        <v>0</v>
      </c>
      <c r="G442" s="3">
        <v>16</v>
      </c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>
      <c r="A443" s="2" t="s">
        <v>446</v>
      </c>
      <c r="B443" s="3">
        <v>19</v>
      </c>
      <c r="C443" s="3">
        <v>0</v>
      </c>
      <c r="D443" s="3">
        <v>0</v>
      </c>
      <c r="E443" s="3">
        <v>0</v>
      </c>
      <c r="F443" s="3">
        <v>0</v>
      </c>
      <c r="G443" s="3">
        <v>19</v>
      </c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>
      <c r="A444" s="2" t="s">
        <v>447</v>
      </c>
      <c r="B444" s="3">
        <v>30</v>
      </c>
      <c r="C444" s="3">
        <v>0</v>
      </c>
      <c r="D444" s="3">
        <v>0</v>
      </c>
      <c r="E444" s="3">
        <v>-5</v>
      </c>
      <c r="F444" s="3">
        <v>0</v>
      </c>
      <c r="G444" s="3">
        <v>25</v>
      </c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>
      <c r="A445" s="2" t="s">
        <v>448</v>
      </c>
      <c r="B445" s="3">
        <v>2</v>
      </c>
      <c r="C445" s="3">
        <v>0</v>
      </c>
      <c r="D445" s="3">
        <v>0</v>
      </c>
      <c r="E445" s="3">
        <v>0</v>
      </c>
      <c r="F445" s="3">
        <v>0</v>
      </c>
      <c r="G445" s="3">
        <v>2</v>
      </c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>
      <c r="A446" s="2" t="s">
        <v>449</v>
      </c>
      <c r="B446" s="3">
        <v>29</v>
      </c>
      <c r="C446" s="3">
        <v>0</v>
      </c>
      <c r="D446" s="3">
        <v>0</v>
      </c>
      <c r="E446" s="3">
        <v>0</v>
      </c>
      <c r="F446" s="3">
        <v>0</v>
      </c>
      <c r="G446" s="3">
        <v>29</v>
      </c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>
      <c r="A447" s="2" t="s">
        <v>450</v>
      </c>
      <c r="B447" s="3">
        <v>40</v>
      </c>
      <c r="C447" s="3">
        <v>0</v>
      </c>
      <c r="D447" s="3">
        <v>0</v>
      </c>
      <c r="E447" s="3">
        <v>-30</v>
      </c>
      <c r="F447" s="3">
        <v>0</v>
      </c>
      <c r="G447" s="3">
        <v>10</v>
      </c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>
      <c r="A448" s="2" t="s">
        <v>451</v>
      </c>
      <c r="B448" s="3">
        <v>432</v>
      </c>
      <c r="C448" s="3">
        <v>0</v>
      </c>
      <c r="D448" s="3">
        <v>0</v>
      </c>
      <c r="E448" s="3">
        <v>-82</v>
      </c>
      <c r="F448" s="3">
        <v>0</v>
      </c>
      <c r="G448" s="3">
        <v>350</v>
      </c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>
      <c r="A449" s="2" t="s">
        <v>452</v>
      </c>
      <c r="B449" s="3">
        <v>295</v>
      </c>
      <c r="C449" s="3">
        <v>0</v>
      </c>
      <c r="D449" s="3">
        <v>0</v>
      </c>
      <c r="E449" s="3">
        <v>-59</v>
      </c>
      <c r="F449" s="3">
        <v>0</v>
      </c>
      <c r="G449" s="3">
        <v>236</v>
      </c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>
      <c r="A450" s="2" t="s">
        <v>453</v>
      </c>
      <c r="B450" s="3">
        <v>849</v>
      </c>
      <c r="C450" s="3">
        <v>0</v>
      </c>
      <c r="D450" s="3">
        <v>0</v>
      </c>
      <c r="E450" s="3">
        <v>-67</v>
      </c>
      <c r="F450" s="3">
        <v>0</v>
      </c>
      <c r="G450" s="3">
        <v>782</v>
      </c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>
      <c r="A451" s="2" t="s">
        <v>454</v>
      </c>
      <c r="B451" s="3">
        <v>1572</v>
      </c>
      <c r="C451" s="3">
        <v>0</v>
      </c>
      <c r="D451" s="3">
        <v>0</v>
      </c>
      <c r="E451" s="3">
        <v>-45</v>
      </c>
      <c r="F451" s="3">
        <v>0</v>
      </c>
      <c r="G451" s="3">
        <v>1527</v>
      </c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>
      <c r="A452" s="2" t="s">
        <v>455</v>
      </c>
      <c r="B452" s="3">
        <v>474</v>
      </c>
      <c r="C452" s="3">
        <v>0</v>
      </c>
      <c r="D452" s="3">
        <v>0</v>
      </c>
      <c r="E452" s="3">
        <v>-24</v>
      </c>
      <c r="F452" s="3">
        <v>0</v>
      </c>
      <c r="G452" s="3">
        <v>450</v>
      </c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>
      <c r="A453" s="2" t="s">
        <v>456</v>
      </c>
      <c r="B453" s="3">
        <v>500</v>
      </c>
      <c r="C453" s="3">
        <v>0</v>
      </c>
      <c r="D453" s="3">
        <v>0</v>
      </c>
      <c r="E453" s="3">
        <v>0</v>
      </c>
      <c r="F453" s="3">
        <v>0</v>
      </c>
      <c r="G453" s="3">
        <v>500</v>
      </c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>
      <c r="A454" s="2" t="s">
        <v>457</v>
      </c>
      <c r="B454" s="3">
        <v>5</v>
      </c>
      <c r="C454" s="3">
        <v>0</v>
      </c>
      <c r="D454" s="3">
        <v>0</v>
      </c>
      <c r="E454" s="3">
        <v>-10</v>
      </c>
      <c r="F454" s="3">
        <v>0</v>
      </c>
      <c r="G454" s="3">
        <v>-5</v>
      </c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>
      <c r="A455" s="2" t="s">
        <v>458</v>
      </c>
      <c r="B455" s="3">
        <v>339</v>
      </c>
      <c r="C455" s="3">
        <v>0</v>
      </c>
      <c r="D455" s="3">
        <v>0</v>
      </c>
      <c r="E455" s="3">
        <v>-2</v>
      </c>
      <c r="F455" s="3">
        <v>0</v>
      </c>
      <c r="G455" s="3">
        <v>337</v>
      </c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>
      <c r="A456" s="2" t="s">
        <v>459</v>
      </c>
      <c r="B456" s="3">
        <v>58</v>
      </c>
      <c r="C456" s="3">
        <v>0</v>
      </c>
      <c r="D456" s="3">
        <v>0</v>
      </c>
      <c r="E456" s="3">
        <v>0</v>
      </c>
      <c r="F456" s="3">
        <v>0</v>
      </c>
      <c r="G456" s="3">
        <v>58</v>
      </c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>
      <c r="A457" s="2" t="s">
        <v>460</v>
      </c>
      <c r="B457" s="3">
        <v>14</v>
      </c>
      <c r="C457" s="3">
        <v>0</v>
      </c>
      <c r="D457" s="3">
        <v>0</v>
      </c>
      <c r="E457" s="3">
        <v>0</v>
      </c>
      <c r="F457" s="3">
        <v>0</v>
      </c>
      <c r="G457" s="3">
        <v>14</v>
      </c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>
      <c r="A458" s="2" t="s">
        <v>461</v>
      </c>
      <c r="B458" s="3">
        <v>24</v>
      </c>
      <c r="C458" s="3">
        <v>0</v>
      </c>
      <c r="D458" s="3">
        <v>0</v>
      </c>
      <c r="E458" s="3">
        <v>-3</v>
      </c>
      <c r="F458" s="3">
        <v>0</v>
      </c>
      <c r="G458" s="3">
        <v>21</v>
      </c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>
      <c r="A459" s="2" t="s">
        <v>464</v>
      </c>
      <c r="B459" s="3">
        <v>25</v>
      </c>
      <c r="C459" s="3">
        <v>0</v>
      </c>
      <c r="D459" s="3">
        <v>0</v>
      </c>
      <c r="E459" s="3">
        <v>0</v>
      </c>
      <c r="F459" s="3">
        <v>0</v>
      </c>
      <c r="G459" s="3">
        <v>25</v>
      </c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>
      <c r="A460" s="2" t="s">
        <v>465</v>
      </c>
      <c r="B460" s="3">
        <v>24</v>
      </c>
      <c r="C460" s="3">
        <v>0</v>
      </c>
      <c r="D460" s="3">
        <v>0</v>
      </c>
      <c r="E460" s="3">
        <v>-20</v>
      </c>
      <c r="F460" s="3">
        <v>0</v>
      </c>
      <c r="G460" s="3">
        <v>4</v>
      </c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>
      <c r="A461" s="2" t="s">
        <v>466</v>
      </c>
      <c r="B461" s="3">
        <v>24</v>
      </c>
      <c r="C461" s="3">
        <v>0</v>
      </c>
      <c r="D461" s="3">
        <v>0</v>
      </c>
      <c r="E461" s="3">
        <v>-20</v>
      </c>
      <c r="F461" s="3">
        <v>0</v>
      </c>
      <c r="G461" s="3">
        <v>4</v>
      </c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>
      <c r="A462" s="2" t="s">
        <v>467</v>
      </c>
      <c r="B462" s="3">
        <v>1</v>
      </c>
      <c r="C462" s="3">
        <v>0</v>
      </c>
      <c r="D462" s="3">
        <v>0</v>
      </c>
      <c r="E462" s="3">
        <v>0</v>
      </c>
      <c r="F462" s="3">
        <v>0</v>
      </c>
      <c r="G462" s="3">
        <v>1</v>
      </c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>
      <c r="A463" s="2" t="s">
        <v>563</v>
      </c>
      <c r="B463" s="3">
        <v>0</v>
      </c>
      <c r="C463" s="3">
        <v>40</v>
      </c>
      <c r="D463" s="3">
        <v>0</v>
      </c>
      <c r="E463" s="3">
        <v>-5</v>
      </c>
      <c r="F463" s="3">
        <v>0</v>
      </c>
      <c r="G463" s="3">
        <v>35</v>
      </c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>
      <c r="A464" s="2" t="s">
        <v>468</v>
      </c>
      <c r="B464" s="3">
        <v>177</v>
      </c>
      <c r="C464" s="3">
        <v>0</v>
      </c>
      <c r="D464" s="3">
        <v>0</v>
      </c>
      <c r="E464" s="3">
        <v>-2</v>
      </c>
      <c r="F464" s="3">
        <v>0</v>
      </c>
      <c r="G464" s="3">
        <v>175</v>
      </c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>
      <c r="A465" s="2" t="s">
        <v>535</v>
      </c>
      <c r="B465" s="3">
        <v>-4</v>
      </c>
      <c r="C465" s="3">
        <v>0</v>
      </c>
      <c r="D465" s="3">
        <v>0</v>
      </c>
      <c r="E465" s="3">
        <v>0</v>
      </c>
      <c r="F465" s="3">
        <v>0</v>
      </c>
      <c r="G465" s="3">
        <v>-4</v>
      </c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>
      <c r="A466" s="2" t="s">
        <v>499</v>
      </c>
      <c r="B466" s="3">
        <v>169</v>
      </c>
      <c r="C466" s="3">
        <v>0</v>
      </c>
      <c r="D466" s="3">
        <v>0</v>
      </c>
      <c r="E466" s="3">
        <v>-8</v>
      </c>
      <c r="F466" s="3">
        <v>0</v>
      </c>
      <c r="G466" s="3">
        <v>161</v>
      </c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>
      <c r="A467" s="2" t="s">
        <v>469</v>
      </c>
      <c r="B467" s="3">
        <v>58</v>
      </c>
      <c r="C467" s="3">
        <v>0</v>
      </c>
      <c r="D467" s="3">
        <v>0</v>
      </c>
      <c r="E467" s="3">
        <v>-38</v>
      </c>
      <c r="F467" s="3">
        <v>0</v>
      </c>
      <c r="G467" s="3">
        <v>20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>
      <c r="A468" s="2" t="s">
        <v>470</v>
      </c>
      <c r="B468" s="3">
        <v>2</v>
      </c>
      <c r="C468" s="3">
        <v>0</v>
      </c>
      <c r="D468" s="3">
        <v>0</v>
      </c>
      <c r="E468" s="3">
        <v>0</v>
      </c>
      <c r="F468" s="3">
        <v>0</v>
      </c>
      <c r="G468" s="3">
        <v>2</v>
      </c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>
      <c r="A469" s="2" t="s">
        <v>471</v>
      </c>
      <c r="B469" s="3">
        <v>6</v>
      </c>
      <c r="C469" s="3">
        <v>0</v>
      </c>
      <c r="D469" s="3">
        <v>0</v>
      </c>
      <c r="E469" s="3">
        <v>0</v>
      </c>
      <c r="F469" s="3">
        <v>0</v>
      </c>
      <c r="G469" s="3">
        <v>6</v>
      </c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>
      <c r="A470" s="2" t="s">
        <v>472</v>
      </c>
      <c r="B470" s="3">
        <v>18</v>
      </c>
      <c r="C470" s="3">
        <v>0</v>
      </c>
      <c r="D470" s="3">
        <v>0</v>
      </c>
      <c r="E470" s="3">
        <v>-2</v>
      </c>
      <c r="F470" s="3">
        <v>50</v>
      </c>
      <c r="G470" s="3">
        <v>66</v>
      </c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>
      <c r="A471" s="2" t="s">
        <v>476</v>
      </c>
      <c r="B471" s="3">
        <v>1</v>
      </c>
      <c r="C471" s="3">
        <v>0</v>
      </c>
      <c r="D471" s="3">
        <v>0</v>
      </c>
      <c r="E471" s="3">
        <v>0</v>
      </c>
      <c r="F471" s="3">
        <v>0</v>
      </c>
      <c r="G471" s="3">
        <v>1</v>
      </c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>
      <c r="A472" s="2" t="s">
        <v>478</v>
      </c>
      <c r="B472" s="3">
        <v>1</v>
      </c>
      <c r="C472" s="3">
        <v>0</v>
      </c>
      <c r="D472" s="3">
        <v>0</v>
      </c>
      <c r="E472" s="3">
        <v>0</v>
      </c>
      <c r="F472" s="3">
        <v>0</v>
      </c>
      <c r="G472" s="3">
        <v>1</v>
      </c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>
      <c r="A473" s="2" t="s">
        <v>480</v>
      </c>
      <c r="B473" s="3">
        <v>2</v>
      </c>
      <c r="C473" s="3">
        <v>0</v>
      </c>
      <c r="D473" s="3">
        <v>0</v>
      </c>
      <c r="E473" s="3">
        <v>-1</v>
      </c>
      <c r="F473" s="3">
        <v>0</v>
      </c>
      <c r="G473" s="3">
        <v>1</v>
      </c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>
      <c r="A474" s="2" t="s">
        <v>481</v>
      </c>
      <c r="B474" s="3">
        <v>120</v>
      </c>
      <c r="C474" s="3">
        <v>1</v>
      </c>
      <c r="D474" s="3">
        <v>0</v>
      </c>
      <c r="E474" s="3">
        <v>-41</v>
      </c>
      <c r="F474" s="3">
        <v>0</v>
      </c>
      <c r="G474" s="3">
        <v>80</v>
      </c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>
      <c r="A475" s="2" t="s">
        <v>482</v>
      </c>
      <c r="B475" s="3">
        <v>170</v>
      </c>
      <c r="C475" s="3">
        <v>0</v>
      </c>
      <c r="D475" s="3">
        <v>0</v>
      </c>
      <c r="E475" s="3">
        <v>-19</v>
      </c>
      <c r="F475" s="3">
        <v>0</v>
      </c>
      <c r="G475" s="3">
        <v>151</v>
      </c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>
      <c r="A476" s="2" t="s">
        <v>483</v>
      </c>
      <c r="B476" s="3">
        <v>52</v>
      </c>
      <c r="C476" s="3">
        <v>0</v>
      </c>
      <c r="D476" s="3">
        <v>0</v>
      </c>
      <c r="E476" s="3">
        <v>-12</v>
      </c>
      <c r="F476" s="3">
        <v>0</v>
      </c>
      <c r="G476" s="3">
        <v>40</v>
      </c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>
      <c r="A477" s="2" t="s">
        <v>500</v>
      </c>
      <c r="B477" s="3">
        <v>1</v>
      </c>
      <c r="C477" s="3">
        <v>0</v>
      </c>
      <c r="D477" s="3">
        <v>0</v>
      </c>
      <c r="E477" s="3">
        <v>0</v>
      </c>
      <c r="F477" s="3">
        <v>0</v>
      </c>
      <c r="G477" s="3">
        <v>1</v>
      </c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>
      <c r="A478" s="2" t="s">
        <v>485</v>
      </c>
      <c r="B478" s="3">
        <v>1</v>
      </c>
      <c r="C478" s="3">
        <v>0</v>
      </c>
      <c r="D478" s="3">
        <v>0</v>
      </c>
      <c r="E478" s="3">
        <v>0</v>
      </c>
      <c r="F478" s="3">
        <v>0</v>
      </c>
      <c r="G478" s="3">
        <v>1</v>
      </c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>
      <c r="A479" s="2" t="s">
        <v>486</v>
      </c>
      <c r="B479" s="3">
        <v>6</v>
      </c>
      <c r="C479" s="3">
        <v>0</v>
      </c>
      <c r="D479" s="3">
        <v>0</v>
      </c>
      <c r="E479" s="3">
        <v>-1</v>
      </c>
      <c r="F479" s="3">
        <v>0</v>
      </c>
      <c r="G479" s="3">
        <v>5</v>
      </c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>
      <c r="A480" s="2" t="s">
        <v>487</v>
      </c>
      <c r="B480" s="3">
        <v>-42</v>
      </c>
      <c r="C480" s="3">
        <v>0</v>
      </c>
      <c r="D480" s="3">
        <v>0</v>
      </c>
      <c r="E480" s="3">
        <v>0</v>
      </c>
      <c r="F480" s="3">
        <v>0</v>
      </c>
      <c r="G480" s="3">
        <v>-42</v>
      </c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>
      <c r="A481" s="2" t="s">
        <v>501</v>
      </c>
      <c r="B481" s="3">
        <v>-2</v>
      </c>
      <c r="C481" s="3">
        <v>0</v>
      </c>
      <c r="D481" s="3">
        <v>0</v>
      </c>
      <c r="E481" s="3">
        <v>0</v>
      </c>
      <c r="F481" s="3">
        <v>0</v>
      </c>
      <c r="G481" s="3">
        <v>-2</v>
      </c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>
      <c r="A482" s="2" t="s">
        <v>503</v>
      </c>
      <c r="B482" s="3">
        <v>37</v>
      </c>
      <c r="C482" s="3">
        <v>50</v>
      </c>
      <c r="D482" s="3">
        <v>0</v>
      </c>
      <c r="E482" s="3">
        <v>-21</v>
      </c>
      <c r="F482" s="3">
        <v>0</v>
      </c>
      <c r="G482" s="3">
        <v>66</v>
      </c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>
      <c r="A483" s="2" t="s">
        <v>504</v>
      </c>
      <c r="B483" s="3">
        <v>125</v>
      </c>
      <c r="C483" s="3">
        <v>0</v>
      </c>
      <c r="D483" s="3">
        <v>0</v>
      </c>
      <c r="E483" s="3">
        <v>-27</v>
      </c>
      <c r="F483" s="3">
        <v>0</v>
      </c>
      <c r="G483" s="3">
        <v>98</v>
      </c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>
      <c r="A484" s="2" t="s">
        <v>505</v>
      </c>
      <c r="B484" s="3">
        <v>84</v>
      </c>
      <c r="C484" s="3">
        <v>0</v>
      </c>
      <c r="D484" s="3">
        <v>0</v>
      </c>
      <c r="E484" s="3">
        <v>0</v>
      </c>
      <c r="F484" s="3">
        <v>0</v>
      </c>
      <c r="G484" s="3">
        <v>84</v>
      </c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>
      <c r="A485" s="2" t="s">
        <v>506</v>
      </c>
      <c r="B485" s="3">
        <v>6</v>
      </c>
      <c r="C485" s="3">
        <v>0</v>
      </c>
      <c r="D485" s="3">
        <v>0</v>
      </c>
      <c r="E485" s="3">
        <v>0</v>
      </c>
      <c r="F485" s="3">
        <v>0</v>
      </c>
      <c r="G485" s="3">
        <v>6</v>
      </c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>
      <c r="A486" s="2" t="s">
        <v>508</v>
      </c>
      <c r="B486" s="3">
        <v>15</v>
      </c>
      <c r="C486" s="3">
        <v>0</v>
      </c>
      <c r="D486" s="3">
        <v>0</v>
      </c>
      <c r="E486" s="3">
        <v>0</v>
      </c>
      <c r="F486" s="3">
        <v>0</v>
      </c>
      <c r="G486" s="3">
        <v>15</v>
      </c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>
      <c r="A487" s="2" t="s">
        <v>514</v>
      </c>
      <c r="B487" s="3">
        <v>76</v>
      </c>
      <c r="C487" s="3">
        <v>0</v>
      </c>
      <c r="D487" s="3">
        <v>0</v>
      </c>
      <c r="E487" s="3">
        <v>-15</v>
      </c>
      <c r="F487" s="3">
        <v>0</v>
      </c>
      <c r="G487" s="3">
        <v>61</v>
      </c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>
      <c r="A488" s="2" t="s">
        <v>536</v>
      </c>
      <c r="B488" s="3">
        <v>-108</v>
      </c>
      <c r="C488" s="3">
        <v>0</v>
      </c>
      <c r="D488" s="3">
        <v>0</v>
      </c>
      <c r="E488" s="3">
        <v>-28</v>
      </c>
      <c r="F488" s="3">
        <v>0</v>
      </c>
      <c r="G488" s="3">
        <v>-136</v>
      </c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>
      <c r="A489" s="2" t="s">
        <v>521</v>
      </c>
      <c r="B489" s="3">
        <v>50</v>
      </c>
      <c r="C489" s="3">
        <v>0</v>
      </c>
      <c r="D489" s="3">
        <v>0</v>
      </c>
      <c r="E489" s="3">
        <v>-12</v>
      </c>
      <c r="F489" s="3">
        <v>0</v>
      </c>
      <c r="G489" s="3">
        <v>38</v>
      </c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>
      <c r="A490" s="2" t="s">
        <v>522</v>
      </c>
      <c r="B490" s="3">
        <v>78</v>
      </c>
      <c r="C490" s="3">
        <v>0</v>
      </c>
      <c r="D490" s="3">
        <v>0</v>
      </c>
      <c r="E490" s="3">
        <v>-2</v>
      </c>
      <c r="F490" s="3">
        <v>0</v>
      </c>
      <c r="G490" s="3">
        <v>76</v>
      </c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>
      <c r="A491" s="2" t="s">
        <v>523</v>
      </c>
      <c r="B491" s="3">
        <v>8</v>
      </c>
      <c r="C491" s="3">
        <v>0</v>
      </c>
      <c r="D491" s="3">
        <v>0</v>
      </c>
      <c r="E491" s="3">
        <v>-3</v>
      </c>
      <c r="F491" s="3">
        <v>0</v>
      </c>
      <c r="G491" s="3">
        <v>5</v>
      </c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>
      <c r="A492" s="2" t="s">
        <v>524</v>
      </c>
      <c r="B492" s="3">
        <v>9</v>
      </c>
      <c r="C492" s="3">
        <v>1</v>
      </c>
      <c r="D492" s="3">
        <v>0</v>
      </c>
      <c r="E492" s="3">
        <v>-8</v>
      </c>
      <c r="F492" s="3">
        <v>0</v>
      </c>
      <c r="G492" s="3">
        <v>2</v>
      </c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>
      <c r="A493" s="2" t="s">
        <v>525</v>
      </c>
      <c r="B493" s="3">
        <v>75</v>
      </c>
      <c r="C493" s="3">
        <v>0</v>
      </c>
      <c r="D493" s="3">
        <v>0</v>
      </c>
      <c r="E493" s="3">
        <v>-2</v>
      </c>
      <c r="F493" s="3">
        <v>0</v>
      </c>
      <c r="G493" s="3">
        <v>73</v>
      </c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>
      <c r="A494" s="2" t="s">
        <v>526</v>
      </c>
      <c r="B494" s="3">
        <v>132</v>
      </c>
      <c r="C494" s="3">
        <v>25</v>
      </c>
      <c r="D494" s="3">
        <v>0</v>
      </c>
      <c r="E494" s="3">
        <v>-75</v>
      </c>
      <c r="F494" s="3">
        <v>0</v>
      </c>
      <c r="G494" s="3">
        <v>82</v>
      </c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>
      <c r="A495" s="2" t="s">
        <v>527</v>
      </c>
      <c r="B495" s="3">
        <v>2</v>
      </c>
      <c r="C495" s="3">
        <v>0</v>
      </c>
      <c r="D495" s="3">
        <v>0</v>
      </c>
      <c r="E495" s="3">
        <v>-4</v>
      </c>
      <c r="F495" s="3">
        <v>0</v>
      </c>
      <c r="G495" s="3">
        <v>-2</v>
      </c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>
      <c r="A496" s="2" t="s">
        <v>528</v>
      </c>
      <c r="B496" s="3">
        <v>4</v>
      </c>
      <c r="C496" s="3">
        <v>30</v>
      </c>
      <c r="D496" s="3">
        <v>0</v>
      </c>
      <c r="E496" s="3">
        <v>0</v>
      </c>
      <c r="F496" s="3">
        <v>0</v>
      </c>
      <c r="G496" s="3">
        <v>34</v>
      </c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>
      <c r="A497" s="2" t="s">
        <v>529</v>
      </c>
      <c r="B497" s="3">
        <v>46</v>
      </c>
      <c r="C497" s="3">
        <v>0</v>
      </c>
      <c r="D497" s="3">
        <v>0</v>
      </c>
      <c r="E497" s="3">
        <v>0</v>
      </c>
      <c r="F497" s="3">
        <v>0</v>
      </c>
      <c r="G497" s="3">
        <v>46</v>
      </c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>
      <c r="A498" s="2" t="s">
        <v>530</v>
      </c>
      <c r="B498" s="3">
        <v>98</v>
      </c>
      <c r="C498" s="3">
        <v>0</v>
      </c>
      <c r="D498" s="3">
        <v>0</v>
      </c>
      <c r="E498" s="3">
        <v>-5</v>
      </c>
      <c r="F498" s="3">
        <v>0</v>
      </c>
      <c r="G498" s="3">
        <v>93</v>
      </c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>
      <c r="A499" s="2" t="s">
        <v>531</v>
      </c>
      <c r="B499" s="3">
        <v>98</v>
      </c>
      <c r="C499" s="3">
        <v>0</v>
      </c>
      <c r="D499" s="3">
        <v>0</v>
      </c>
      <c r="E499" s="3">
        <v>-5</v>
      </c>
      <c r="F499" s="3">
        <v>0</v>
      </c>
      <c r="G499" s="3">
        <v>93</v>
      </c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>
      <c r="A500" s="2" t="s">
        <v>532</v>
      </c>
      <c r="B500" s="3">
        <v>617</v>
      </c>
      <c r="C500" s="3">
        <v>0</v>
      </c>
      <c r="D500" s="3">
        <v>0</v>
      </c>
      <c r="E500" s="3">
        <v>0</v>
      </c>
      <c r="F500" s="3">
        <v>0</v>
      </c>
      <c r="G500" s="3">
        <v>617</v>
      </c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>
      <c r="A501" s="2" t="s">
        <v>533</v>
      </c>
      <c r="B501" s="3">
        <v>20000</v>
      </c>
      <c r="C501" s="3">
        <v>0</v>
      </c>
      <c r="D501" s="3">
        <v>0</v>
      </c>
      <c r="E501" s="3">
        <v>0</v>
      </c>
      <c r="F501" s="3">
        <v>0</v>
      </c>
      <c r="G501" s="3">
        <v>20000</v>
      </c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>
      <c r="A502" s="2" t="s">
        <v>537</v>
      </c>
      <c r="B502" s="3">
        <v>7</v>
      </c>
      <c r="C502" s="3">
        <v>10</v>
      </c>
      <c r="D502" s="3">
        <v>0</v>
      </c>
      <c r="E502" s="3">
        <v>-3</v>
      </c>
      <c r="F502" s="3">
        <v>10</v>
      </c>
      <c r="G502" s="3">
        <v>24</v>
      </c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>
      <c r="A503" s="2" t="s">
        <v>538</v>
      </c>
      <c r="B503" s="3">
        <v>15</v>
      </c>
      <c r="C503" s="3">
        <v>0</v>
      </c>
      <c r="D503" s="3">
        <v>-1</v>
      </c>
      <c r="E503" s="3">
        <v>-7</v>
      </c>
      <c r="F503" s="3">
        <v>0</v>
      </c>
      <c r="G503" s="3">
        <v>7</v>
      </c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>
      <c r="A504" s="2" t="s">
        <v>539</v>
      </c>
      <c r="B504" s="3">
        <v>5</v>
      </c>
      <c r="C504" s="3">
        <v>0</v>
      </c>
      <c r="D504" s="3">
        <v>0</v>
      </c>
      <c r="E504" s="3">
        <v>-1</v>
      </c>
      <c r="F504" s="3">
        <v>0</v>
      </c>
      <c r="G504" s="3">
        <v>4</v>
      </c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>
      <c r="A505" s="2" t="s">
        <v>541</v>
      </c>
      <c r="B505" s="3">
        <v>83</v>
      </c>
      <c r="C505" s="3">
        <v>0</v>
      </c>
      <c r="D505" s="3">
        <v>0</v>
      </c>
      <c r="E505" s="3">
        <v>-2</v>
      </c>
      <c r="F505" s="3">
        <v>0</v>
      </c>
      <c r="G505" s="3">
        <v>81</v>
      </c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>
      <c r="A506" s="2" t="s">
        <v>542</v>
      </c>
      <c r="B506" s="3">
        <v>48</v>
      </c>
      <c r="C506" s="3">
        <v>0</v>
      </c>
      <c r="D506" s="3">
        <v>0</v>
      </c>
      <c r="E506" s="3">
        <v>-15</v>
      </c>
      <c r="F506" s="3">
        <v>0</v>
      </c>
      <c r="G506" s="3">
        <v>33</v>
      </c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>
      <c r="A507" s="2" t="s">
        <v>543</v>
      </c>
      <c r="B507" s="3">
        <v>96</v>
      </c>
      <c r="C507" s="3">
        <v>0</v>
      </c>
      <c r="D507" s="3">
        <v>0</v>
      </c>
      <c r="E507" s="3">
        <v>0</v>
      </c>
      <c r="F507" s="3">
        <v>0</v>
      </c>
      <c r="G507" s="3">
        <v>96</v>
      </c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>
      <c r="A508" s="2" t="s">
        <v>549</v>
      </c>
      <c r="B508" s="3">
        <v>60</v>
      </c>
      <c r="C508" s="3">
        <v>0</v>
      </c>
      <c r="D508" s="3">
        <v>0</v>
      </c>
      <c r="E508" s="3">
        <v>0</v>
      </c>
      <c r="F508" s="3">
        <v>0</v>
      </c>
      <c r="G508" s="3">
        <v>60</v>
      </c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>
      <c r="A509" s="2" t="s">
        <v>550</v>
      </c>
      <c r="B509" s="3">
        <v>9</v>
      </c>
      <c r="C509" s="3">
        <v>0</v>
      </c>
      <c r="D509" s="3">
        <v>0</v>
      </c>
      <c r="E509" s="3">
        <v>0</v>
      </c>
      <c r="F509" s="3">
        <v>0</v>
      </c>
      <c r="G509" s="3">
        <v>9</v>
      </c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>
      <c r="A510" s="2" t="s">
        <v>551</v>
      </c>
      <c r="B510" s="3">
        <v>10</v>
      </c>
      <c r="C510" s="3">
        <v>0</v>
      </c>
      <c r="D510" s="3">
        <v>0</v>
      </c>
      <c r="E510" s="3">
        <v>0</v>
      </c>
      <c r="F510" s="3">
        <v>0</v>
      </c>
      <c r="G510" s="3">
        <v>10</v>
      </c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>
      <c r="A511" s="2" t="s">
        <v>552</v>
      </c>
      <c r="B511" s="3">
        <v>10</v>
      </c>
      <c r="C511" s="3">
        <v>0</v>
      </c>
      <c r="D511" s="3">
        <v>0</v>
      </c>
      <c r="E511" s="3">
        <v>0</v>
      </c>
      <c r="F511" s="3">
        <v>0</v>
      </c>
      <c r="G511" s="3">
        <v>10</v>
      </c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>
      <c r="A512" s="2" t="s">
        <v>553</v>
      </c>
      <c r="B512" s="3">
        <v>60</v>
      </c>
      <c r="C512" s="3">
        <v>0</v>
      </c>
      <c r="D512" s="3">
        <v>0</v>
      </c>
      <c r="E512" s="3">
        <v>0</v>
      </c>
      <c r="F512" s="3">
        <v>0</v>
      </c>
      <c r="G512" s="3">
        <v>60</v>
      </c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>
      <c r="A513" s="2" t="s">
        <v>554</v>
      </c>
      <c r="B513" s="3">
        <v>1050</v>
      </c>
      <c r="C513" s="3">
        <v>0</v>
      </c>
      <c r="D513" s="3">
        <v>0</v>
      </c>
      <c r="E513" s="3">
        <v>-501</v>
      </c>
      <c r="F513" s="3">
        <v>0</v>
      </c>
      <c r="G513" s="3">
        <v>549</v>
      </c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>
      <c r="A514" s="2" t="s">
        <v>555</v>
      </c>
      <c r="B514" s="3">
        <v>1074</v>
      </c>
      <c r="C514" s="3">
        <v>0</v>
      </c>
      <c r="D514" s="3">
        <v>0</v>
      </c>
      <c r="E514" s="3">
        <v>-511</v>
      </c>
      <c r="F514" s="3">
        <v>0</v>
      </c>
      <c r="G514" s="3">
        <v>563</v>
      </c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>
      <c r="A515" s="2" t="s">
        <v>556</v>
      </c>
      <c r="B515" s="3">
        <v>2</v>
      </c>
      <c r="C515" s="3">
        <v>0</v>
      </c>
      <c r="D515" s="3">
        <v>0</v>
      </c>
      <c r="E515" s="3">
        <v>0</v>
      </c>
      <c r="F515" s="3">
        <v>0</v>
      </c>
      <c r="G515" s="3">
        <v>2</v>
      </c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>
      <c r="A516" s="2" t="s">
        <v>557</v>
      </c>
      <c r="B516" s="3">
        <v>1</v>
      </c>
      <c r="C516" s="3">
        <v>0</v>
      </c>
      <c r="D516" s="3">
        <v>0</v>
      </c>
      <c r="E516" s="3">
        <v>0</v>
      </c>
      <c r="F516" s="3">
        <v>0</v>
      </c>
      <c r="G516" s="3">
        <v>1</v>
      </c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>
      <c r="A517" s="2" t="s">
        <v>559</v>
      </c>
      <c r="B517" s="3">
        <v>100</v>
      </c>
      <c r="C517" s="3">
        <v>0</v>
      </c>
      <c r="D517" s="3">
        <v>0</v>
      </c>
      <c r="E517" s="3">
        <v>0</v>
      </c>
      <c r="F517" s="3">
        <v>0</v>
      </c>
      <c r="G517" s="3">
        <v>100</v>
      </c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>
      <c r="A518" s="2" t="s">
        <v>564</v>
      </c>
      <c r="B518" s="3">
        <v>0</v>
      </c>
      <c r="C518" s="3">
        <v>12</v>
      </c>
      <c r="D518" s="3">
        <v>0</v>
      </c>
      <c r="E518" s="3">
        <v>0</v>
      </c>
      <c r="F518" s="3">
        <v>0</v>
      </c>
      <c r="G518" s="3">
        <v>12</v>
      </c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>
      <c r="A519" s="2" t="s">
        <v>565</v>
      </c>
      <c r="B519" s="3">
        <v>0</v>
      </c>
      <c r="C519" s="3">
        <v>50</v>
      </c>
      <c r="D519" s="3">
        <v>0</v>
      </c>
      <c r="E519" s="3">
        <v>0</v>
      </c>
      <c r="F519" s="3">
        <v>0</v>
      </c>
      <c r="G519" s="3">
        <v>50</v>
      </c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>
      <c r="A520" s="2" t="s">
        <v>566</v>
      </c>
      <c r="B520" s="3">
        <v>0</v>
      </c>
      <c r="C520" s="3">
        <v>50</v>
      </c>
      <c r="D520" s="3">
        <v>0</v>
      </c>
      <c r="E520" s="3">
        <v>0</v>
      </c>
      <c r="F520" s="3">
        <v>0</v>
      </c>
      <c r="G520" s="3">
        <v>50</v>
      </c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>
      <c r="A521" s="2" t="s">
        <v>491</v>
      </c>
      <c r="B521" s="3"/>
      <c r="C521" s="3"/>
      <c r="D521" s="3"/>
      <c r="E521" s="3"/>
      <c r="F521" s="3"/>
      <c r="G521" s="3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>
      <c r="A522" s="2"/>
      <c r="B522" s="3">
        <v>88493.25</v>
      </c>
      <c r="C522" s="3">
        <v>9564</v>
      </c>
      <c r="D522" s="3">
        <v>-5</v>
      </c>
      <c r="E522" s="3">
        <v>-13783.125</v>
      </c>
      <c r="F522" s="3">
        <v>84</v>
      </c>
      <c r="G522" s="3">
        <v>84353.125</v>
      </c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>
      <c r="A523" s="2" t="s">
        <v>491</v>
      </c>
      <c r="B523" s="3"/>
      <c r="C523" s="3"/>
      <c r="D523" s="3"/>
      <c r="E523" s="3"/>
      <c r="F523" s="3"/>
      <c r="G523" s="3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>
      <c r="A524" s="2"/>
      <c r="B524" s="3"/>
      <c r="C524" s="3"/>
      <c r="D524" s="3"/>
      <c r="E524" s="3"/>
      <c r="F524" s="3"/>
      <c r="G524" s="3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>
      <c r="A525" s="2"/>
      <c r="B525" s="3"/>
      <c r="C525" s="3"/>
      <c r="D525" s="3"/>
      <c r="E525" s="3"/>
      <c r="F525" s="3"/>
      <c r="G525" s="3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>
      <c r="A526" s="2"/>
      <c r="B526" s="3"/>
      <c r="C526" s="3"/>
      <c r="D526" s="3"/>
      <c r="E526" s="3"/>
      <c r="F526" s="3"/>
      <c r="G526" s="3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>
      <c r="A527" s="2"/>
      <c r="B527" s="3"/>
      <c r="C527" s="3"/>
      <c r="D527" s="3"/>
      <c r="E527" s="3"/>
      <c r="F527" s="3"/>
      <c r="G527" s="3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>
      <c r="A528" s="2"/>
      <c r="B528" s="3"/>
      <c r="C528" s="3"/>
      <c r="D528" s="3"/>
      <c r="E528" s="3"/>
      <c r="F528" s="3"/>
      <c r="G528" s="3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>
      <c r="A529" s="2"/>
      <c r="B529" s="3"/>
      <c r="C529" s="3"/>
      <c r="D529" s="3"/>
      <c r="E529" s="3"/>
      <c r="F529" s="3"/>
      <c r="G529" s="3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>
      <c r="A530" s="2"/>
      <c r="B530" s="3"/>
      <c r="C530" s="3"/>
      <c r="D530" s="3"/>
      <c r="E530" s="3"/>
      <c r="F530" s="3"/>
      <c r="G530" s="3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>
      <c r="A531" s="2"/>
      <c r="B531" s="3"/>
      <c r="C531" s="3"/>
      <c r="D531" s="3"/>
      <c r="E531" s="3"/>
      <c r="F531" s="3"/>
      <c r="G531" s="3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>
      <c r="A532" s="2"/>
      <c r="B532" s="3"/>
      <c r="C532" s="3"/>
      <c r="D532" s="3"/>
      <c r="E532" s="3"/>
      <c r="F532" s="3"/>
      <c r="G532" s="3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>
      <c r="A533" s="2"/>
      <c r="B533" s="3"/>
      <c r="C533" s="3"/>
      <c r="D533" s="3"/>
      <c r="E533" s="3"/>
      <c r="F533" s="3"/>
      <c r="G533" s="3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>
      <c r="A534" s="2"/>
      <c r="B534" s="3"/>
      <c r="C534" s="3"/>
      <c r="D534" s="3"/>
      <c r="E534" s="3"/>
      <c r="F534" s="3"/>
      <c r="G534" s="3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>
      <c r="A535" s="2"/>
      <c r="B535" s="3"/>
      <c r="C535" s="3"/>
      <c r="D535" s="3"/>
      <c r="E535" s="3"/>
      <c r="F535" s="3"/>
      <c r="G535" s="3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>
      <c r="A536" s="2"/>
      <c r="B536" s="3"/>
      <c r="C536" s="3"/>
      <c r="D536" s="3"/>
      <c r="E536" s="3"/>
      <c r="F536" s="3"/>
      <c r="G536" s="3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>
      <c r="A537" s="2"/>
      <c r="B537" s="3"/>
      <c r="C537" s="3"/>
      <c r="D537" s="3"/>
      <c r="E537" s="3"/>
      <c r="F537" s="3"/>
      <c r="G537" s="3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>
      <c r="A538" s="2"/>
      <c r="B538" s="3"/>
      <c r="C538" s="3"/>
      <c r="D538" s="3"/>
      <c r="E538" s="3"/>
      <c r="F538" s="3"/>
      <c r="G538" s="3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>
      <c r="A539" s="2"/>
      <c r="B539" s="3"/>
      <c r="C539" s="3"/>
      <c r="D539" s="3"/>
      <c r="E539" s="3"/>
      <c r="F539" s="3"/>
      <c r="G539" s="3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>
      <c r="A540" s="2"/>
      <c r="B540" s="3"/>
      <c r="C540" s="3"/>
      <c r="D540" s="3"/>
      <c r="E540" s="3"/>
      <c r="F540" s="3"/>
      <c r="G540" s="3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>
      <c r="A541" s="2"/>
      <c r="B541" s="3"/>
      <c r="C541" s="3"/>
      <c r="D541" s="3"/>
      <c r="E541" s="3"/>
      <c r="F541" s="3"/>
      <c r="G541" s="3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>
      <c r="A542" s="2"/>
      <c r="B542" s="3"/>
      <c r="C542" s="3"/>
      <c r="D542" s="3"/>
      <c r="E542" s="3"/>
      <c r="F542" s="3"/>
      <c r="G542" s="3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>
      <c r="A543" s="2"/>
      <c r="B543" s="3"/>
      <c r="C543" s="3"/>
      <c r="D543" s="3"/>
      <c r="E543" s="3"/>
      <c r="F543" s="3"/>
      <c r="G543" s="3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>
      <c r="A544" s="2"/>
      <c r="B544" s="3"/>
      <c r="C544" s="3"/>
      <c r="D544" s="3"/>
      <c r="E544" s="3"/>
      <c r="F544" s="3"/>
      <c r="G544" s="3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>
      <c r="A545" s="2"/>
      <c r="B545" s="3"/>
      <c r="C545" s="3"/>
      <c r="D545" s="3"/>
      <c r="E545" s="3"/>
      <c r="F545" s="3"/>
      <c r="G545" s="3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>
      <c r="A546" s="2"/>
      <c r="B546" s="3"/>
      <c r="C546" s="3"/>
      <c r="D546" s="3"/>
      <c r="E546" s="3"/>
      <c r="F546" s="3"/>
      <c r="G546" s="3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>
      <c r="A547" s="2"/>
      <c r="B547" s="3"/>
      <c r="C547" s="3"/>
      <c r="D547" s="3"/>
      <c r="E547" s="3"/>
      <c r="F547" s="3"/>
      <c r="G547" s="3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>
      <c r="A548" s="2"/>
      <c r="B548" s="3"/>
      <c r="C548" s="3"/>
      <c r="D548" s="3"/>
      <c r="E548" s="3"/>
      <c r="F548" s="3"/>
      <c r="G548" s="3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>
      <c r="A549" s="2"/>
      <c r="B549" s="3"/>
      <c r="C549" s="3"/>
      <c r="D549" s="3"/>
      <c r="E549" s="3"/>
      <c r="F549" s="3"/>
      <c r="G549" s="3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>
      <c r="A550" s="2"/>
      <c r="B550" s="3"/>
      <c r="C550" s="3"/>
      <c r="D550" s="3"/>
      <c r="E550" s="3"/>
      <c r="F550" s="3"/>
      <c r="G550" s="3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>
      <c r="A551" s="2"/>
      <c r="B551" s="3"/>
      <c r="C551" s="3"/>
      <c r="D551" s="3"/>
      <c r="E551" s="3"/>
      <c r="F551" s="3"/>
      <c r="G551" s="3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>
      <c r="A552" s="2"/>
      <c r="B552" s="3"/>
      <c r="C552" s="3"/>
      <c r="D552" s="3"/>
      <c r="E552" s="3"/>
      <c r="F552" s="3"/>
      <c r="G552" s="3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>
      <c r="A553" s="2"/>
      <c r="B553" s="3"/>
      <c r="C553" s="3"/>
      <c r="D553" s="3"/>
      <c r="E553" s="3"/>
      <c r="F553" s="3"/>
      <c r="G553" s="3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>
      <c r="A554" s="2"/>
      <c r="B554" s="3"/>
      <c r="C554" s="3"/>
      <c r="D554" s="3"/>
      <c r="E554" s="3"/>
      <c r="F554" s="3"/>
      <c r="G554" s="3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>
      <c r="A555" s="2"/>
      <c r="B555" s="3"/>
      <c r="C555" s="3"/>
      <c r="D555" s="3"/>
      <c r="E555" s="3"/>
      <c r="F555" s="3"/>
      <c r="G555" s="3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>
      <c r="A556" s="2"/>
      <c r="B556" s="3"/>
      <c r="C556" s="3"/>
      <c r="D556" s="3"/>
      <c r="E556" s="3"/>
      <c r="F556" s="3"/>
      <c r="G556" s="3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>
      <c r="A557" s="2"/>
      <c r="B557" s="3"/>
      <c r="C557" s="3"/>
      <c r="D557" s="3"/>
      <c r="E557" s="3"/>
      <c r="F557" s="3"/>
      <c r="G557" s="3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>
      <c r="A558" s="2"/>
      <c r="B558" s="3"/>
      <c r="C558" s="3"/>
      <c r="D558" s="3"/>
      <c r="E558" s="3"/>
      <c r="F558" s="3"/>
      <c r="G558" s="3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>
      <c r="A559" s="2"/>
      <c r="B559" s="3"/>
      <c r="C559" s="3"/>
      <c r="D559" s="3"/>
      <c r="E559" s="3"/>
      <c r="F559" s="3"/>
      <c r="G559" s="3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>
      <c r="A560" s="2"/>
      <c r="B560" s="3"/>
      <c r="C560" s="3"/>
      <c r="D560" s="3"/>
      <c r="E560" s="3"/>
      <c r="F560" s="3"/>
      <c r="G560" s="3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>
      <c r="A561" s="2"/>
      <c r="B561" s="3"/>
      <c r="C561" s="3"/>
      <c r="D561" s="3"/>
      <c r="E561" s="3"/>
      <c r="F561" s="3"/>
      <c r="G561" s="3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>
      <c r="A562" s="2"/>
      <c r="B562" s="3"/>
      <c r="C562" s="3"/>
      <c r="D562" s="3"/>
      <c r="E562" s="3"/>
      <c r="F562" s="3"/>
      <c r="G562" s="3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>
      <c r="A563" s="2"/>
      <c r="B563" s="3"/>
      <c r="C563" s="3"/>
      <c r="D563" s="3"/>
      <c r="E563" s="3"/>
      <c r="F563" s="3"/>
      <c r="G563" s="3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>
      <c r="A564" s="2"/>
      <c r="B564" s="3"/>
      <c r="C564" s="3"/>
      <c r="D564" s="3"/>
      <c r="E564" s="3"/>
      <c r="F564" s="3"/>
      <c r="G564" s="3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>
      <c r="A565" s="2"/>
      <c r="B565" s="3"/>
      <c r="C565" s="3"/>
      <c r="D565" s="3"/>
      <c r="E565" s="3"/>
      <c r="F565" s="3"/>
      <c r="G565" s="3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>
      <c r="A566" s="2"/>
      <c r="B566" s="3"/>
      <c r="C566" s="3"/>
      <c r="D566" s="3"/>
      <c r="E566" s="3"/>
      <c r="F566" s="3"/>
      <c r="G566" s="3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>
      <c r="A567" s="2"/>
      <c r="B567" s="3"/>
      <c r="C567" s="3"/>
      <c r="D567" s="3"/>
      <c r="E567" s="3"/>
      <c r="F567" s="3"/>
      <c r="G567" s="3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>
      <c r="A568" s="2"/>
      <c r="B568" s="3"/>
      <c r="C568" s="3"/>
      <c r="D568" s="3"/>
      <c r="E568" s="3"/>
      <c r="F568" s="3"/>
      <c r="G568" s="3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>
      <c r="A569" s="2"/>
      <c r="B569" s="3"/>
      <c r="C569" s="3"/>
      <c r="D569" s="3"/>
      <c r="E569" s="3"/>
      <c r="F569" s="3"/>
      <c r="G569" s="3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>
      <c r="A570" s="2"/>
      <c r="B570" s="3"/>
      <c r="C570" s="3"/>
      <c r="D570" s="3"/>
      <c r="E570" s="3"/>
      <c r="F570" s="3"/>
      <c r="G570" s="3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>
      <c r="A571" s="2"/>
      <c r="B571" s="3"/>
      <c r="C571" s="3"/>
      <c r="D571" s="3"/>
      <c r="E571" s="3"/>
      <c r="F571" s="3"/>
      <c r="G571" s="3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>
      <c r="A572" s="2"/>
      <c r="B572" s="3"/>
      <c r="C572" s="3"/>
      <c r="D572" s="3"/>
      <c r="E572" s="3"/>
      <c r="F572" s="3"/>
      <c r="G572" s="3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>
      <c r="A573" s="2"/>
      <c r="B573" s="3"/>
      <c r="C573" s="3"/>
      <c r="D573" s="3"/>
      <c r="E573" s="3"/>
      <c r="F573" s="3"/>
      <c r="G573" s="3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>
      <c r="A574" s="2"/>
      <c r="B574" s="3"/>
      <c r="C574" s="3"/>
      <c r="D574" s="3"/>
      <c r="E574" s="3"/>
      <c r="F574" s="3"/>
      <c r="G574" s="3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>
      <c r="A575" s="2"/>
      <c r="B575" s="3"/>
      <c r="C575" s="3"/>
      <c r="D575" s="3"/>
      <c r="E575" s="3"/>
      <c r="F575" s="3"/>
      <c r="G575" s="3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>
      <c r="A576" s="2"/>
      <c r="B576" s="3"/>
      <c r="C576" s="3"/>
      <c r="D576" s="3"/>
      <c r="E576" s="3"/>
      <c r="F576" s="3"/>
      <c r="G576" s="3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>
      <c r="A577" s="2"/>
      <c r="B577" s="3"/>
      <c r="C577" s="3"/>
      <c r="D577" s="3"/>
      <c r="E577" s="3"/>
      <c r="F577" s="3"/>
      <c r="G577" s="3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>
      <c r="A578" s="2"/>
      <c r="B578" s="3"/>
      <c r="C578" s="3"/>
      <c r="D578" s="3"/>
      <c r="E578" s="3"/>
      <c r="F578" s="3"/>
      <c r="G578" s="3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>
      <c r="A579" s="2"/>
      <c r="B579" s="3"/>
      <c r="C579" s="3"/>
      <c r="D579" s="3"/>
      <c r="E579" s="3"/>
      <c r="F579" s="3"/>
      <c r="G579" s="3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>
      <c r="A580" s="2"/>
      <c r="B580" s="3"/>
      <c r="C580" s="3"/>
      <c r="D580" s="3"/>
      <c r="E580" s="3"/>
      <c r="F580" s="3"/>
      <c r="G580" s="3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>
      <c r="A581" s="2"/>
      <c r="B581" s="3"/>
      <c r="C581" s="3"/>
      <c r="D581" s="3"/>
      <c r="E581" s="3"/>
      <c r="F581" s="3"/>
      <c r="G581" s="3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>
      <c r="A582" s="2"/>
      <c r="B582" s="3"/>
      <c r="C582" s="3"/>
      <c r="D582" s="3"/>
      <c r="E582" s="3"/>
      <c r="F582" s="3"/>
      <c r="G582" s="3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>
      <c r="A583" s="2"/>
      <c r="B583" s="3"/>
      <c r="C583" s="3"/>
      <c r="D583" s="3"/>
      <c r="E583" s="3"/>
      <c r="F583" s="3"/>
      <c r="G583" s="3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>
      <c r="A584" s="2"/>
      <c r="B584" s="3"/>
      <c r="C584" s="3"/>
      <c r="D584" s="3"/>
      <c r="E584" s="3"/>
      <c r="F584" s="3"/>
      <c r="G584" s="3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>
      <c r="A585" s="2"/>
      <c r="B585" s="3"/>
      <c r="C585" s="3"/>
      <c r="D585" s="3"/>
      <c r="E585" s="3"/>
      <c r="F585" s="3"/>
      <c r="G585" s="3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>
      <c r="A586" s="2"/>
      <c r="B586" s="3"/>
      <c r="C586" s="3"/>
      <c r="D586" s="3"/>
      <c r="E586" s="3"/>
      <c r="F586" s="3"/>
      <c r="G586" s="3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>
      <c r="A587" s="2"/>
      <c r="B587" s="3"/>
      <c r="C587" s="3"/>
      <c r="D587" s="3"/>
      <c r="E587" s="3"/>
      <c r="F587" s="3"/>
      <c r="G587" s="3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>
      <c r="A588" s="2"/>
      <c r="B588" s="3"/>
      <c r="C588" s="3"/>
      <c r="D588" s="3"/>
      <c r="E588" s="3"/>
      <c r="F588" s="3"/>
      <c r="G588" s="3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>
      <c r="A589" s="2"/>
      <c r="B589" s="3"/>
      <c r="C589" s="3"/>
      <c r="D589" s="3"/>
      <c r="E589" s="3"/>
      <c r="F589" s="3"/>
      <c r="G589" s="3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>
      <c r="A590" s="2"/>
      <c r="B590" s="3"/>
      <c r="C590" s="3"/>
      <c r="D590" s="3"/>
      <c r="E590" s="3"/>
      <c r="F590" s="3"/>
      <c r="G590" s="3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>
      <c r="A591" s="2"/>
      <c r="B591" s="3"/>
      <c r="C591" s="3"/>
      <c r="D591" s="3"/>
      <c r="E591" s="3"/>
      <c r="F591" s="3"/>
      <c r="G591" s="3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>
      <c r="A592" s="2"/>
      <c r="B592" s="3"/>
      <c r="C592" s="3"/>
      <c r="D592" s="3"/>
      <c r="E592" s="3"/>
      <c r="F592" s="3"/>
      <c r="G592" s="3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>
      <c r="A593" s="2"/>
      <c r="B593" s="3"/>
      <c r="C593" s="3"/>
      <c r="D593" s="3"/>
      <c r="E593" s="3"/>
      <c r="F593" s="3"/>
      <c r="G593" s="3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>
      <c r="A594" s="2"/>
      <c r="B594" s="3"/>
      <c r="C594" s="3"/>
      <c r="D594" s="3"/>
      <c r="E594" s="3"/>
      <c r="F594" s="3"/>
      <c r="G594" s="3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>
      <c r="A595" s="2"/>
      <c r="B595" s="3"/>
      <c r="C595" s="3"/>
      <c r="D595" s="3"/>
      <c r="E595" s="3"/>
      <c r="F595" s="3"/>
      <c r="G595" s="3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>
      <c r="A596" s="2"/>
      <c r="B596" s="3"/>
      <c r="C596" s="3"/>
      <c r="D596" s="3"/>
      <c r="E596" s="3"/>
      <c r="F596" s="3"/>
      <c r="G596" s="3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>
      <c r="A597" s="2"/>
      <c r="B597" s="3"/>
      <c r="C597" s="3"/>
      <c r="D597" s="3"/>
      <c r="E597" s="3"/>
      <c r="F597" s="3"/>
      <c r="G597" s="3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>
      <c r="A598" s="2"/>
      <c r="B598" s="3"/>
      <c r="C598" s="3"/>
      <c r="D598" s="3"/>
      <c r="E598" s="3"/>
      <c r="F598" s="3"/>
      <c r="G598" s="3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>
      <c r="A599" s="2"/>
      <c r="B599" s="3"/>
      <c r="C599" s="3"/>
      <c r="D599" s="3"/>
      <c r="E599" s="3"/>
      <c r="F599" s="3"/>
      <c r="G599" s="3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>
      <c r="A600" s="2"/>
      <c r="B600" s="3"/>
      <c r="C600" s="3"/>
      <c r="D600" s="3"/>
      <c r="E600" s="3"/>
      <c r="F600" s="3"/>
      <c r="G600" s="3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>
      <c r="A601" s="2"/>
      <c r="B601" s="3"/>
      <c r="C601" s="3"/>
      <c r="D601" s="3"/>
      <c r="E601" s="3"/>
      <c r="F601" s="3"/>
      <c r="G601" s="3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>
      <c r="A602" s="2"/>
      <c r="B602" s="3"/>
      <c r="C602" s="3"/>
      <c r="D602" s="3"/>
      <c r="E602" s="3"/>
      <c r="F602" s="3"/>
      <c r="G602" s="3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>
      <c r="A603" s="2"/>
      <c r="B603" s="3"/>
      <c r="C603" s="3"/>
      <c r="D603" s="3"/>
      <c r="E603" s="3"/>
      <c r="F603" s="3"/>
      <c r="G603" s="3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>
      <c r="A604" s="2"/>
      <c r="B604" s="3"/>
      <c r="C604" s="3"/>
      <c r="D604" s="3"/>
      <c r="E604" s="3"/>
      <c r="F604" s="3"/>
      <c r="G604" s="3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>
      <c r="A605" s="2"/>
      <c r="B605" s="3"/>
      <c r="C605" s="3"/>
      <c r="D605" s="3"/>
      <c r="E605" s="3"/>
      <c r="F605" s="3"/>
      <c r="G605" s="3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>
      <c r="A606" s="2"/>
      <c r="B606" s="3"/>
      <c r="C606" s="3"/>
      <c r="D606" s="3"/>
      <c r="E606" s="3"/>
      <c r="F606" s="3"/>
      <c r="G606" s="3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>
      <c r="A607" s="2"/>
      <c r="B607" s="3"/>
      <c r="C607" s="3"/>
      <c r="D607" s="3"/>
      <c r="E607" s="3"/>
      <c r="F607" s="3"/>
      <c r="G607" s="3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>
      <c r="A608" s="2"/>
      <c r="B608" s="3"/>
      <c r="C608" s="3"/>
      <c r="D608" s="3"/>
      <c r="E608" s="3"/>
      <c r="F608" s="3"/>
      <c r="G608" s="3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>
      <c r="A609" s="2"/>
      <c r="B609" s="3"/>
      <c r="C609" s="3"/>
      <c r="D609" s="3"/>
      <c r="E609" s="3"/>
      <c r="F609" s="3"/>
      <c r="G609" s="3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>
      <c r="A610" s="2"/>
      <c r="B610" s="3"/>
      <c r="C610" s="3"/>
      <c r="D610" s="3"/>
      <c r="E610" s="3"/>
      <c r="F610" s="3"/>
      <c r="G610" s="3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>
      <c r="A611" s="2"/>
      <c r="B611" s="3"/>
      <c r="C611" s="3"/>
      <c r="D611" s="3"/>
      <c r="E611" s="3"/>
      <c r="F611" s="3"/>
      <c r="G611" s="3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>
      <c r="A612" s="2"/>
      <c r="B612" s="3"/>
      <c r="C612" s="3"/>
      <c r="D612" s="3"/>
      <c r="E612" s="3"/>
      <c r="F612" s="3"/>
      <c r="G612" s="3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>
      <c r="A613" s="2"/>
      <c r="B613" s="3"/>
      <c r="C613" s="3"/>
      <c r="D613" s="3"/>
      <c r="E613" s="3"/>
      <c r="F613" s="3"/>
      <c r="G613" s="3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>
      <c r="A614" s="2"/>
      <c r="B614" s="3"/>
      <c r="C614" s="3"/>
      <c r="D614" s="3"/>
      <c r="E614" s="3"/>
      <c r="F614" s="3"/>
      <c r="G614" s="3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>
      <c r="A615" s="2"/>
      <c r="B615" s="3"/>
      <c r="C615" s="3"/>
      <c r="D615" s="3"/>
      <c r="E615" s="3"/>
      <c r="F615" s="3"/>
      <c r="G615" s="3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>
      <c r="A616" s="2"/>
      <c r="B616" s="3"/>
      <c r="C616" s="3"/>
      <c r="D616" s="3"/>
      <c r="E616" s="3"/>
      <c r="F616" s="3"/>
      <c r="G616" s="3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>
      <c r="A617" s="2"/>
      <c r="B617" s="3"/>
      <c r="C617" s="3"/>
      <c r="D617" s="3"/>
      <c r="E617" s="3"/>
      <c r="F617" s="3"/>
      <c r="G617" s="3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>
      <c r="A618" s="2"/>
      <c r="B618" s="3"/>
      <c r="C618" s="3"/>
      <c r="D618" s="3"/>
      <c r="E618" s="3"/>
      <c r="F618" s="3"/>
      <c r="G618" s="3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>
      <c r="A619" s="2"/>
      <c r="B619" s="3"/>
      <c r="C619" s="3"/>
      <c r="D619" s="3"/>
      <c r="E619" s="3"/>
      <c r="F619" s="3"/>
      <c r="G619" s="3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>
      <c r="A620" s="2"/>
      <c r="B620" s="3"/>
      <c r="C620" s="3"/>
      <c r="D620" s="3"/>
      <c r="E620" s="3"/>
      <c r="F620" s="3"/>
      <c r="G620" s="3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>
      <c r="A621" s="2"/>
      <c r="B621" s="3"/>
      <c r="C621" s="3"/>
      <c r="D621" s="3"/>
      <c r="E621" s="3"/>
      <c r="F621" s="3"/>
      <c r="G621" s="3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>
      <c r="A622" s="2"/>
      <c r="B622" s="3"/>
      <c r="C622" s="3"/>
      <c r="D622" s="3"/>
      <c r="E622" s="3"/>
      <c r="F622" s="3"/>
      <c r="G622" s="3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>
      <c r="A623" s="2"/>
      <c r="B623" s="3"/>
      <c r="C623" s="3"/>
      <c r="D623" s="3"/>
      <c r="E623" s="3"/>
      <c r="F623" s="3"/>
      <c r="G623" s="3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>
      <c r="A624" s="2"/>
      <c r="B624" s="3"/>
      <c r="C624" s="3"/>
      <c r="D624" s="3"/>
      <c r="E624" s="3"/>
      <c r="F624" s="3"/>
      <c r="G624" s="3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>
      <c r="A625" s="2"/>
      <c r="B625" s="3"/>
      <c r="C625" s="3"/>
      <c r="D625" s="3"/>
      <c r="E625" s="3"/>
      <c r="F625" s="3"/>
      <c r="G625" s="3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>
      <c r="A626" s="2"/>
      <c r="B626" s="3"/>
      <c r="C626" s="3"/>
      <c r="D626" s="3"/>
      <c r="E626" s="3"/>
      <c r="F626" s="3"/>
      <c r="G626" s="3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>
      <c r="A627" s="2"/>
      <c r="B627" s="3"/>
      <c r="C627" s="3"/>
      <c r="D627" s="3"/>
      <c r="E627" s="3"/>
      <c r="F627" s="3"/>
      <c r="G627" s="3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>
      <c r="A628" s="2"/>
      <c r="B628" s="3"/>
      <c r="C628" s="3"/>
      <c r="D628" s="3"/>
      <c r="E628" s="3"/>
      <c r="F628" s="3"/>
      <c r="G628" s="3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>
      <c r="A629" s="2"/>
      <c r="B629" s="3"/>
      <c r="C629" s="3"/>
      <c r="D629" s="3"/>
      <c r="E629" s="3"/>
      <c r="F629" s="3"/>
      <c r="G629" s="3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>
      <c r="A630" s="2"/>
      <c r="B630" s="3"/>
      <c r="C630" s="3"/>
      <c r="D630" s="3"/>
      <c r="E630" s="3"/>
      <c r="F630" s="3"/>
      <c r="G630" s="3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>
      <c r="A631" s="2"/>
      <c r="B631" s="3"/>
      <c r="C631" s="3"/>
      <c r="D631" s="3"/>
      <c r="E631" s="3"/>
      <c r="F631" s="3"/>
      <c r="G631" s="3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>
      <c r="A632" s="2"/>
      <c r="B632" s="3"/>
      <c r="C632" s="3"/>
      <c r="D632" s="3"/>
      <c r="E632" s="3"/>
      <c r="F632" s="3"/>
      <c r="G632" s="3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>
      <c r="A633" s="2"/>
      <c r="B633" s="3"/>
      <c r="C633" s="3"/>
      <c r="D633" s="3"/>
      <c r="E633" s="3"/>
      <c r="F633" s="3"/>
      <c r="G633" s="3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>
      <c r="A634" s="2"/>
      <c r="B634" s="3"/>
      <c r="C634" s="3"/>
      <c r="D634" s="3"/>
      <c r="E634" s="3"/>
      <c r="F634" s="3"/>
      <c r="G634" s="3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>
      <c r="A635" s="2"/>
      <c r="B635" s="3"/>
      <c r="C635" s="3"/>
      <c r="D635" s="3"/>
      <c r="E635" s="3"/>
      <c r="F635" s="3"/>
      <c r="G635" s="3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>
      <c r="A636" s="2"/>
      <c r="B636" s="3"/>
      <c r="C636" s="3"/>
      <c r="D636" s="3"/>
      <c r="E636" s="3"/>
      <c r="F636" s="3"/>
      <c r="G636" s="3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>
      <c r="A637" s="2"/>
      <c r="B637" s="3"/>
      <c r="C637" s="3"/>
      <c r="D637" s="3"/>
      <c r="E637" s="3"/>
      <c r="F637" s="3"/>
      <c r="G637" s="3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>
      <c r="A638" s="2"/>
      <c r="B638" s="3"/>
      <c r="C638" s="3"/>
      <c r="D638" s="3"/>
      <c r="E638" s="3"/>
      <c r="F638" s="3"/>
      <c r="G638" s="3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>
      <c r="A639" s="2"/>
      <c r="B639" s="3"/>
      <c r="C639" s="3"/>
      <c r="D639" s="3"/>
      <c r="E639" s="3"/>
      <c r="F639" s="3"/>
      <c r="G639" s="3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>
      <c r="A640" s="2"/>
      <c r="B640" s="3"/>
      <c r="C640" s="3"/>
      <c r="D640" s="3"/>
      <c r="E640" s="3"/>
      <c r="F640" s="3"/>
      <c r="G640" s="3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>
      <c r="A641" s="2"/>
      <c r="B641" s="3"/>
      <c r="C641" s="3"/>
      <c r="D641" s="3"/>
      <c r="E641" s="3"/>
      <c r="F641" s="3"/>
      <c r="G641" s="3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>
      <c r="A642" s="2"/>
      <c r="B642" s="3"/>
      <c r="C642" s="3"/>
      <c r="D642" s="3"/>
      <c r="E642" s="3"/>
      <c r="F642" s="3"/>
      <c r="G642" s="3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>
      <c r="A643" s="2"/>
      <c r="B643" s="3"/>
      <c r="C643" s="3"/>
      <c r="D643" s="3"/>
      <c r="E643" s="3"/>
      <c r="F643" s="3"/>
      <c r="G643" s="3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>
      <c r="A644" s="2"/>
      <c r="B644" s="3"/>
      <c r="C644" s="3"/>
      <c r="D644" s="3"/>
      <c r="E644" s="3"/>
      <c r="F644" s="3"/>
      <c r="G644" s="3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>
      <c r="A645" s="2"/>
      <c r="B645" s="3"/>
      <c r="C645" s="3"/>
      <c r="D645" s="3"/>
      <c r="E645" s="3"/>
      <c r="F645" s="3"/>
      <c r="G645" s="3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>
      <c r="A646" s="2"/>
      <c r="B646" s="3"/>
      <c r="C646" s="3"/>
      <c r="D646" s="3"/>
      <c r="E646" s="3"/>
      <c r="F646" s="3"/>
      <c r="G646" s="3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>
      <c r="A647" s="2"/>
      <c r="B647" s="3"/>
      <c r="C647" s="3"/>
      <c r="D647" s="3"/>
      <c r="E647" s="3"/>
      <c r="F647" s="3"/>
      <c r="G647" s="3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>
      <c r="A648" s="2"/>
      <c r="B648" s="3"/>
      <c r="C648" s="3"/>
      <c r="D648" s="3"/>
      <c r="E648" s="3"/>
      <c r="F648" s="3"/>
      <c r="G648" s="3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>
      <c r="A649" s="2"/>
      <c r="B649" s="3"/>
      <c r="C649" s="3"/>
      <c r="D649" s="3"/>
      <c r="E649" s="3"/>
      <c r="F649" s="3"/>
      <c r="G649" s="3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>
      <c r="A650" s="2"/>
      <c r="B650" s="3"/>
      <c r="C650" s="3"/>
      <c r="D650" s="3"/>
      <c r="E650" s="3"/>
      <c r="F650" s="3"/>
      <c r="G650" s="3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>
      <c r="A651" s="2"/>
      <c r="B651" s="3"/>
      <c r="C651" s="3"/>
      <c r="D651" s="3"/>
      <c r="E651" s="3"/>
      <c r="F651" s="3"/>
      <c r="G651" s="3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>
      <c r="A652" s="2"/>
      <c r="B652" s="3"/>
      <c r="C652" s="3"/>
      <c r="D652" s="3"/>
      <c r="E652" s="3"/>
      <c r="F652" s="3"/>
      <c r="G652" s="3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>
      <c r="A653" s="2"/>
      <c r="B653" s="3"/>
      <c r="C653" s="3"/>
      <c r="D653" s="3"/>
      <c r="E653" s="3"/>
      <c r="F653" s="3"/>
      <c r="G653" s="3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>
      <c r="A654" s="2"/>
      <c r="B654" s="3"/>
      <c r="C654" s="3"/>
      <c r="D654" s="3"/>
      <c r="E654" s="3"/>
      <c r="F654" s="3"/>
      <c r="G654" s="3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>
      <c r="A655" s="2"/>
      <c r="B655" s="3"/>
      <c r="C655" s="3"/>
      <c r="D655" s="3"/>
      <c r="E655" s="3"/>
      <c r="F655" s="3"/>
      <c r="G655" s="3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>
      <c r="A656" s="2"/>
      <c r="B656" s="3"/>
      <c r="C656" s="3"/>
      <c r="D656" s="3"/>
      <c r="E656" s="3"/>
      <c r="F656" s="3"/>
      <c r="G656" s="3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>
      <c r="A657" s="2"/>
      <c r="B657" s="3"/>
      <c r="C657" s="3"/>
      <c r="D657" s="3"/>
      <c r="E657" s="3"/>
      <c r="F657" s="3"/>
      <c r="G657" s="3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>
      <c r="A658" s="2"/>
      <c r="B658" s="3"/>
      <c r="C658" s="3"/>
      <c r="D658" s="3"/>
      <c r="E658" s="3"/>
      <c r="F658" s="3"/>
      <c r="G658" s="3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>
      <c r="A659" s="2"/>
      <c r="B659" s="3"/>
      <c r="C659" s="3"/>
      <c r="D659" s="3"/>
      <c r="E659" s="3"/>
      <c r="F659" s="3"/>
      <c r="G659" s="3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>
      <c r="A660" s="2"/>
      <c r="B660" s="3"/>
      <c r="C660" s="3"/>
      <c r="D660" s="3"/>
      <c r="E660" s="3"/>
      <c r="F660" s="3"/>
      <c r="G660" s="3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>
      <c r="A661" s="2"/>
      <c r="B661" s="3"/>
      <c r="C661" s="3"/>
      <c r="D661" s="3"/>
      <c r="E661" s="3"/>
      <c r="F661" s="3"/>
      <c r="G661" s="3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>
      <c r="A662" s="2"/>
      <c r="B662" s="3"/>
      <c r="C662" s="3"/>
      <c r="D662" s="3"/>
      <c r="E662" s="3"/>
      <c r="F662" s="3"/>
      <c r="G662" s="3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>
      <c r="A663" s="2"/>
      <c r="B663" s="3"/>
      <c r="C663" s="3"/>
      <c r="D663" s="3"/>
      <c r="E663" s="3"/>
      <c r="F663" s="3"/>
      <c r="G663" s="3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>
      <c r="A664" s="2"/>
      <c r="B664" s="3"/>
      <c r="C664" s="3"/>
      <c r="D664" s="3"/>
      <c r="E664" s="3"/>
      <c r="F664" s="3"/>
      <c r="G664" s="3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>
      <c r="A665" s="2"/>
      <c r="B665" s="3"/>
      <c r="C665" s="3"/>
      <c r="D665" s="3"/>
      <c r="E665" s="3"/>
      <c r="F665" s="3"/>
      <c r="G665" s="3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>
      <c r="A666" s="2"/>
      <c r="B666" s="3"/>
      <c r="C666" s="3"/>
      <c r="D666" s="3"/>
      <c r="E666" s="3"/>
      <c r="F666" s="3"/>
      <c r="G666" s="3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>
      <c r="A667" s="2"/>
      <c r="B667" s="3"/>
      <c r="C667" s="3"/>
      <c r="D667" s="3"/>
      <c r="E667" s="3"/>
      <c r="F667" s="3"/>
      <c r="G667" s="3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>
      <c r="A668" s="2"/>
      <c r="B668" s="3"/>
      <c r="C668" s="3"/>
      <c r="D668" s="3"/>
      <c r="E668" s="3"/>
      <c r="F668" s="3"/>
      <c r="G668" s="3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>
      <c r="A669" s="2"/>
      <c r="B669" s="3"/>
      <c r="C669" s="3"/>
      <c r="D669" s="3"/>
      <c r="E669" s="3"/>
      <c r="F669" s="3"/>
      <c r="G669" s="3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>
      <c r="A670" s="2"/>
      <c r="B670" s="3"/>
      <c r="C670" s="3"/>
      <c r="D670" s="3"/>
      <c r="E670" s="3"/>
      <c r="F670" s="3"/>
      <c r="G670" s="3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>
      <c r="A671" s="2"/>
      <c r="B671" s="3"/>
      <c r="C671" s="3"/>
      <c r="D671" s="3"/>
      <c r="E671" s="3"/>
      <c r="F671" s="3"/>
      <c r="G671" s="3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>
      <c r="A672" s="2"/>
      <c r="B672" s="3"/>
      <c r="C672" s="3"/>
      <c r="D672" s="3"/>
      <c r="E672" s="3"/>
      <c r="F672" s="3"/>
      <c r="G672" s="3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>
      <c r="A673" s="2"/>
      <c r="B673" s="3"/>
      <c r="C673" s="3"/>
      <c r="D673" s="3"/>
      <c r="E673" s="3"/>
      <c r="F673" s="3"/>
      <c r="G673" s="3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>
      <c r="A674" s="2"/>
      <c r="B674" s="3"/>
      <c r="C674" s="3"/>
      <c r="D674" s="3"/>
      <c r="E674" s="3"/>
      <c r="F674" s="3"/>
      <c r="G674" s="3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>
      <c r="A675" s="2"/>
      <c r="B675" s="3"/>
      <c r="C675" s="3"/>
      <c r="D675" s="3"/>
      <c r="E675" s="3"/>
      <c r="F675" s="3"/>
      <c r="G675" s="3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>
      <c r="A676" s="2"/>
      <c r="B676" s="3"/>
      <c r="C676" s="3"/>
      <c r="D676" s="3"/>
      <c r="E676" s="3"/>
      <c r="F676" s="3"/>
      <c r="G676" s="3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>
      <c r="A677" s="2"/>
      <c r="B677" s="3"/>
      <c r="C677" s="3"/>
      <c r="D677" s="3"/>
      <c r="E677" s="3"/>
      <c r="F677" s="3"/>
      <c r="G677" s="3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>
      <c r="A678" s="2"/>
      <c r="B678" s="3"/>
      <c r="C678" s="3"/>
      <c r="D678" s="3"/>
      <c r="E678" s="3"/>
      <c r="F678" s="3"/>
      <c r="G678" s="3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>
      <c r="A679" s="2"/>
      <c r="B679" s="3"/>
      <c r="C679" s="3"/>
      <c r="D679" s="3"/>
      <c r="E679" s="3"/>
      <c r="F679" s="3"/>
      <c r="G679" s="3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>
      <c r="A680" s="2"/>
      <c r="B680" s="3"/>
      <c r="C680" s="3"/>
      <c r="D680" s="3"/>
      <c r="E680" s="3"/>
      <c r="F680" s="3"/>
      <c r="G680" s="3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>
      <c r="A681" s="2"/>
      <c r="B681" s="3"/>
      <c r="C681" s="3"/>
      <c r="D681" s="3"/>
      <c r="E681" s="3"/>
      <c r="F681" s="3"/>
      <c r="G681" s="3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>
      <c r="A682" s="2"/>
      <c r="B682" s="3"/>
      <c r="C682" s="3"/>
      <c r="D682" s="3"/>
      <c r="E682" s="3"/>
      <c r="F682" s="3"/>
      <c r="G682" s="3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>
      <c r="A683" s="2"/>
      <c r="B683" s="3"/>
      <c r="C683" s="3"/>
      <c r="D683" s="3"/>
      <c r="E683" s="3"/>
      <c r="F683" s="3"/>
      <c r="G683" s="3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>
      <c r="A684" s="2"/>
      <c r="B684" s="3"/>
      <c r="C684" s="3"/>
      <c r="D684" s="3"/>
      <c r="E684" s="3"/>
      <c r="F684" s="3"/>
      <c r="G684" s="3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>
      <c r="A685" s="2"/>
      <c r="B685" s="3"/>
      <c r="C685" s="3"/>
      <c r="D685" s="3"/>
      <c r="E685" s="3"/>
      <c r="F685" s="3"/>
      <c r="G685" s="3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>
      <c r="A686" s="2"/>
      <c r="B686" s="3"/>
      <c r="C686" s="3"/>
      <c r="D686" s="3"/>
      <c r="E686" s="3"/>
      <c r="F686" s="3"/>
      <c r="G686" s="3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>
      <c r="A687" s="2"/>
      <c r="B687" s="3"/>
      <c r="C687" s="3"/>
      <c r="D687" s="3"/>
      <c r="E687" s="3"/>
      <c r="F687" s="3"/>
      <c r="G687" s="3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>
      <c r="A688" s="2"/>
      <c r="B688" s="3"/>
      <c r="C688" s="3"/>
      <c r="D688" s="3"/>
      <c r="E688" s="3"/>
      <c r="F688" s="3"/>
      <c r="G688" s="3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>
      <c r="A689" s="2"/>
      <c r="B689" s="3"/>
      <c r="C689" s="3"/>
      <c r="D689" s="3"/>
      <c r="E689" s="3"/>
      <c r="F689" s="3"/>
      <c r="G689" s="3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>
      <c r="A690" s="2"/>
      <c r="B690" s="3"/>
      <c r="C690" s="3"/>
      <c r="D690" s="3"/>
      <c r="E690" s="3"/>
      <c r="F690" s="3"/>
      <c r="G690" s="3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>
      <c r="A691" s="2"/>
      <c r="B691" s="3"/>
      <c r="C691" s="3"/>
      <c r="D691" s="3"/>
      <c r="E691" s="3"/>
      <c r="F691" s="3"/>
      <c r="G691" s="3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>
      <c r="A692" s="2"/>
      <c r="B692" s="3"/>
      <c r="C692" s="3"/>
      <c r="D692" s="3"/>
      <c r="E692" s="3"/>
      <c r="F692" s="3"/>
      <c r="G692" s="3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>
      <c r="A693" s="2"/>
      <c r="B693" s="3"/>
      <c r="C693" s="3"/>
      <c r="D693" s="3"/>
      <c r="E693" s="3"/>
      <c r="F693" s="3"/>
      <c r="G693" s="3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>
      <c r="A694" s="2"/>
      <c r="B694" s="3"/>
      <c r="C694" s="3"/>
      <c r="D694" s="3"/>
      <c r="E694" s="3"/>
      <c r="F694" s="3"/>
      <c r="G694" s="3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>
      <c r="A695" s="2"/>
      <c r="B695" s="3"/>
      <c r="C695" s="3"/>
      <c r="D695" s="3"/>
      <c r="E695" s="3"/>
      <c r="F695" s="3"/>
      <c r="G695" s="3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>
      <c r="A696" s="2"/>
      <c r="B696" s="3"/>
      <c r="C696" s="3"/>
      <c r="D696" s="3"/>
      <c r="E696" s="3"/>
      <c r="F696" s="3"/>
      <c r="G696" s="3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>
      <c r="A697" s="2"/>
      <c r="B697" s="3"/>
      <c r="C697" s="3"/>
      <c r="D697" s="3"/>
      <c r="E697" s="3"/>
      <c r="F697" s="3"/>
      <c r="G697" s="3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>
      <c r="A698" s="2"/>
      <c r="B698" s="3"/>
      <c r="C698" s="3"/>
      <c r="D698" s="3"/>
      <c r="E698" s="3"/>
      <c r="F698" s="3"/>
      <c r="G698" s="3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>
      <c r="A699" s="2"/>
      <c r="B699" s="3"/>
      <c r="C699" s="3"/>
      <c r="D699" s="3"/>
      <c r="E699" s="3"/>
      <c r="F699" s="3"/>
      <c r="G699" s="3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>
      <c r="A700" s="2"/>
      <c r="B700" s="3"/>
      <c r="C700" s="3"/>
      <c r="D700" s="3"/>
      <c r="E700" s="3"/>
      <c r="F700" s="3"/>
      <c r="G700" s="3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>
      <c r="A701" s="2"/>
      <c r="B701" s="3"/>
      <c r="C701" s="3"/>
      <c r="D701" s="3"/>
      <c r="E701" s="3"/>
      <c r="F701" s="3"/>
      <c r="G701" s="3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>
      <c r="A702" s="2"/>
      <c r="B702" s="3"/>
      <c r="C702" s="3"/>
      <c r="D702" s="3"/>
      <c r="E702" s="3"/>
      <c r="F702" s="3"/>
      <c r="G702" s="3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>
      <c r="A703" s="2"/>
      <c r="B703" s="3"/>
      <c r="C703" s="3"/>
      <c r="D703" s="3"/>
      <c r="E703" s="3"/>
      <c r="F703" s="3"/>
      <c r="G703" s="3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>
      <c r="A704" s="2"/>
      <c r="B704" s="3"/>
      <c r="C704" s="3"/>
      <c r="D704" s="3"/>
      <c r="E704" s="3"/>
      <c r="F704" s="3"/>
      <c r="G704" s="3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>
      <c r="A705" s="2"/>
      <c r="B705" s="3"/>
      <c r="C705" s="3"/>
      <c r="D705" s="3"/>
      <c r="E705" s="3"/>
      <c r="F705" s="3"/>
      <c r="G705" s="3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>
      <c r="A706" s="2"/>
      <c r="B706" s="3"/>
      <c r="C706" s="3"/>
      <c r="D706" s="3"/>
      <c r="E706" s="3"/>
      <c r="F706" s="3"/>
      <c r="G706" s="3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>
      <c r="A707" s="2"/>
      <c r="B707" s="3"/>
      <c r="C707" s="3"/>
      <c r="D707" s="3"/>
      <c r="E707" s="3"/>
      <c r="F707" s="3"/>
      <c r="G707" s="3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>
      <c r="A708" s="2"/>
      <c r="B708" s="3"/>
      <c r="C708" s="3"/>
      <c r="D708" s="3"/>
      <c r="E708" s="3"/>
      <c r="F708" s="3"/>
      <c r="G708" s="3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>
      <c r="A709" s="2"/>
      <c r="B709" s="3"/>
      <c r="C709" s="3"/>
      <c r="D709" s="3"/>
      <c r="E709" s="3"/>
      <c r="F709" s="3"/>
      <c r="G709" s="3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>
      <c r="A710" s="2"/>
      <c r="B710" s="3"/>
      <c r="C710" s="3"/>
      <c r="D710" s="3"/>
      <c r="E710" s="3"/>
      <c r="F710" s="3"/>
      <c r="G710" s="3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>
      <c r="A711" s="2"/>
      <c r="B711" s="3"/>
      <c r="C711" s="3"/>
      <c r="D711" s="3"/>
      <c r="E711" s="3"/>
      <c r="F711" s="3"/>
      <c r="G711" s="3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>
      <c r="A712" s="2"/>
      <c r="B712" s="3"/>
      <c r="C712" s="3"/>
      <c r="D712" s="3"/>
      <c r="E712" s="3"/>
      <c r="F712" s="3"/>
      <c r="G712" s="3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>
      <c r="A713" s="2"/>
      <c r="B713" s="3"/>
      <c r="C713" s="3"/>
      <c r="D713" s="3"/>
      <c r="E713" s="3"/>
      <c r="F713" s="3"/>
      <c r="G713" s="3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>
      <c r="A714" s="2"/>
      <c r="B714" s="3"/>
      <c r="C714" s="3"/>
      <c r="D714" s="3"/>
      <c r="E714" s="3"/>
      <c r="F714" s="3"/>
      <c r="G714" s="3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>
      <c r="A715" s="2"/>
      <c r="B715" s="3"/>
      <c r="C715" s="3"/>
      <c r="D715" s="3"/>
      <c r="E715" s="3"/>
      <c r="F715" s="3"/>
      <c r="G715" s="3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>
      <c r="A716" s="2"/>
      <c r="B716" s="3"/>
      <c r="C716" s="3"/>
      <c r="D716" s="3"/>
      <c r="E716" s="3"/>
      <c r="F716" s="3"/>
      <c r="G716" s="3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>
      <c r="A717" s="2"/>
      <c r="B717" s="3"/>
      <c r="C717" s="3"/>
      <c r="D717" s="3"/>
      <c r="E717" s="3"/>
      <c r="F717" s="3"/>
      <c r="G717" s="3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>
      <c r="A718" s="2"/>
      <c r="B718" s="3"/>
      <c r="C718" s="3"/>
      <c r="D718" s="3"/>
      <c r="E718" s="3"/>
      <c r="F718" s="3"/>
      <c r="G718" s="3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>
      <c r="A719" s="2"/>
      <c r="B719" s="3"/>
      <c r="C719" s="3"/>
      <c r="D719" s="3"/>
      <c r="E719" s="3"/>
      <c r="F719" s="3"/>
      <c r="G719" s="3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>
      <c r="A720" s="2"/>
      <c r="B720" s="3"/>
      <c r="C720" s="3"/>
      <c r="D720" s="3"/>
      <c r="E720" s="3"/>
      <c r="F720" s="3"/>
      <c r="G720" s="3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>
      <c r="A721" s="2"/>
      <c r="B721" s="3"/>
      <c r="C721" s="3"/>
      <c r="D721" s="3"/>
      <c r="E721" s="3"/>
      <c r="F721" s="3"/>
      <c r="G721" s="3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>
      <c r="A722" s="2"/>
      <c r="B722" s="3"/>
      <c r="C722" s="3"/>
      <c r="D722" s="3"/>
      <c r="E722" s="3"/>
      <c r="F722" s="3"/>
      <c r="G722" s="3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>
      <c r="A723" s="2"/>
      <c r="B723" s="3"/>
      <c r="C723" s="3"/>
      <c r="D723" s="3"/>
      <c r="E723" s="3"/>
      <c r="F723" s="3"/>
      <c r="G723" s="3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>
      <c r="A724" s="2"/>
      <c r="B724" s="3"/>
      <c r="C724" s="3"/>
      <c r="D724" s="3"/>
      <c r="E724" s="3"/>
      <c r="F724" s="3"/>
      <c r="G724" s="3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>
      <c r="A725" s="2"/>
      <c r="B725" s="3"/>
      <c r="C725" s="3"/>
      <c r="D725" s="3"/>
      <c r="E725" s="3"/>
      <c r="F725" s="3"/>
      <c r="G725" s="3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>
      <c r="A726" s="2"/>
      <c r="B726" s="3"/>
      <c r="C726" s="3"/>
      <c r="D726" s="3"/>
      <c r="E726" s="3"/>
      <c r="F726" s="3"/>
      <c r="G726" s="3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>
      <c r="A727" s="2"/>
      <c r="B727" s="3"/>
      <c r="C727" s="3"/>
      <c r="D727" s="3"/>
      <c r="E727" s="3"/>
      <c r="F727" s="3"/>
      <c r="G727" s="3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>
      <c r="A728" s="2"/>
      <c r="B728" s="3"/>
      <c r="C728" s="3"/>
      <c r="D728" s="3"/>
      <c r="E728" s="3"/>
      <c r="F728" s="3"/>
      <c r="G728" s="3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>
      <c r="A729" s="2"/>
      <c r="B729" s="3"/>
      <c r="C729" s="3"/>
      <c r="D729" s="3"/>
      <c r="E729" s="3"/>
      <c r="F729" s="3"/>
      <c r="G729" s="3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>
      <c r="A730" s="2"/>
      <c r="B730" s="3"/>
      <c r="C730" s="3"/>
      <c r="D730" s="3"/>
      <c r="E730" s="3"/>
      <c r="F730" s="3"/>
      <c r="G730" s="3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>
      <c r="A731" s="2"/>
      <c r="B731" s="3"/>
      <c r="C731" s="3"/>
      <c r="D731" s="3"/>
      <c r="E731" s="3"/>
      <c r="F731" s="3"/>
      <c r="G731" s="3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>
      <c r="A732" s="2"/>
      <c r="B732" s="3"/>
      <c r="C732" s="3"/>
      <c r="D732" s="3"/>
      <c r="E732" s="3"/>
      <c r="F732" s="3"/>
      <c r="G732" s="3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>
      <c r="A733" s="2"/>
      <c r="B733" s="3"/>
      <c r="C733" s="3"/>
      <c r="D733" s="3"/>
      <c r="E733" s="3"/>
      <c r="F733" s="3"/>
      <c r="G733" s="3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>
      <c r="A734" s="2"/>
      <c r="B734" s="3"/>
      <c r="C734" s="3"/>
      <c r="D734" s="3"/>
      <c r="E734" s="3"/>
      <c r="F734" s="3"/>
      <c r="G734" s="3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>
      <c r="A735" s="2"/>
      <c r="B735" s="3"/>
      <c r="C735" s="3"/>
      <c r="D735" s="3"/>
      <c r="E735" s="3"/>
      <c r="F735" s="3"/>
      <c r="G735" s="3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>
      <c r="A736" s="2"/>
      <c r="B736" s="3"/>
      <c r="C736" s="3"/>
      <c r="D736" s="3"/>
      <c r="E736" s="3"/>
      <c r="F736" s="3"/>
      <c r="G736" s="3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>
      <c r="A737" s="2"/>
      <c r="B737" s="3"/>
      <c r="C737" s="3"/>
      <c r="D737" s="3"/>
      <c r="E737" s="3"/>
      <c r="F737" s="3"/>
      <c r="G737" s="3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>
      <c r="A738" s="2"/>
      <c r="B738" s="3"/>
      <c r="C738" s="3"/>
      <c r="D738" s="3"/>
      <c r="E738" s="3"/>
      <c r="F738" s="3"/>
      <c r="G738" s="3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>
      <c r="A739" s="2"/>
      <c r="B739" s="3"/>
      <c r="C739" s="3"/>
      <c r="D739" s="3"/>
      <c r="E739" s="3"/>
      <c r="F739" s="3"/>
      <c r="G739" s="3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>
      <c r="A740" s="2"/>
      <c r="B740" s="3"/>
      <c r="C740" s="3"/>
      <c r="D740" s="3"/>
      <c r="E740" s="3"/>
      <c r="F740" s="3"/>
      <c r="G740" s="3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>
      <c r="A741" s="2"/>
      <c r="B741" s="3"/>
      <c r="C741" s="3"/>
      <c r="D741" s="3"/>
      <c r="E741" s="3"/>
      <c r="F741" s="3"/>
      <c r="G741" s="3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>
      <c r="A742" s="2"/>
      <c r="B742" s="3"/>
      <c r="C742" s="3"/>
      <c r="D742" s="3"/>
      <c r="E742" s="3"/>
      <c r="F742" s="3"/>
      <c r="G742" s="3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>
      <c r="A743" s="2"/>
      <c r="B743" s="3"/>
      <c r="C743" s="3"/>
      <c r="D743" s="3"/>
      <c r="E743" s="3"/>
      <c r="F743" s="3"/>
      <c r="G743" s="3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>
      <c r="A744" s="2"/>
      <c r="B744" s="3"/>
      <c r="C744" s="3"/>
      <c r="D744" s="3"/>
      <c r="E744" s="3"/>
      <c r="F744" s="3"/>
      <c r="G744" s="3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>
      <c r="A745" s="2"/>
      <c r="B745" s="3"/>
      <c r="C745" s="3"/>
      <c r="D745" s="3"/>
      <c r="E745" s="3"/>
      <c r="F745" s="3"/>
      <c r="G745" s="3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>
      <c r="A746" s="2"/>
      <c r="B746" s="3"/>
      <c r="C746" s="3"/>
      <c r="D746" s="3"/>
      <c r="E746" s="3"/>
      <c r="F746" s="3"/>
      <c r="G746" s="3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>
      <c r="A747" s="2"/>
      <c r="B747" s="3"/>
      <c r="C747" s="3"/>
      <c r="D747" s="3"/>
      <c r="E747" s="3"/>
      <c r="F747" s="3"/>
      <c r="G747" s="3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>
      <c r="A748" s="2"/>
      <c r="B748" s="3"/>
      <c r="C748" s="3"/>
      <c r="D748" s="3"/>
      <c r="E748" s="3"/>
      <c r="F748" s="3"/>
      <c r="G748" s="3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>
      <c r="A749" s="2"/>
      <c r="B749" s="3"/>
      <c r="C749" s="3"/>
      <c r="D749" s="3"/>
      <c r="E749" s="3"/>
      <c r="F749" s="3"/>
      <c r="G749" s="3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>
      <c r="A750" s="2"/>
      <c r="B750" s="3"/>
      <c r="C750" s="3"/>
      <c r="D750" s="3"/>
      <c r="E750" s="3"/>
      <c r="F750" s="3"/>
      <c r="G750" s="3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>
      <c r="A751" s="2"/>
      <c r="B751" s="3"/>
      <c r="C751" s="3"/>
      <c r="D751" s="3"/>
      <c r="E751" s="3"/>
      <c r="F751" s="3"/>
      <c r="G751" s="3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>
      <c r="A752" s="2"/>
      <c r="B752" s="3"/>
      <c r="C752" s="3"/>
      <c r="D752" s="3"/>
      <c r="E752" s="3"/>
      <c r="F752" s="3"/>
      <c r="G752" s="3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>
      <c r="A753" s="2"/>
      <c r="B753" s="3"/>
      <c r="C753" s="3"/>
      <c r="D753" s="3"/>
      <c r="E753" s="3"/>
      <c r="F753" s="3"/>
      <c r="G753" s="3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>
      <c r="A754" s="2"/>
      <c r="B754" s="3"/>
      <c r="C754" s="3"/>
      <c r="D754" s="3"/>
      <c r="E754" s="3"/>
      <c r="F754" s="3"/>
      <c r="G754" s="3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>
      <c r="A755" s="2"/>
      <c r="B755" s="3"/>
      <c r="C755" s="3"/>
      <c r="D755" s="3"/>
      <c r="E755" s="3"/>
      <c r="F755" s="3"/>
      <c r="G755" s="3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>
      <c r="A756" s="2"/>
      <c r="B756" s="3"/>
      <c r="C756" s="3"/>
      <c r="D756" s="3"/>
      <c r="E756" s="3"/>
      <c r="F756" s="3"/>
      <c r="G756" s="3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>
      <c r="A757" s="2"/>
      <c r="B757" s="3"/>
      <c r="C757" s="3"/>
      <c r="D757" s="3"/>
      <c r="E757" s="3"/>
      <c r="F757" s="3"/>
      <c r="G757" s="3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>
      <c r="A758" s="2"/>
      <c r="B758" s="3"/>
      <c r="C758" s="3"/>
      <c r="D758" s="3"/>
      <c r="E758" s="3"/>
      <c r="F758" s="3"/>
      <c r="G758" s="3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>
      <c r="A759" s="2"/>
      <c r="B759" s="3"/>
      <c r="C759" s="3"/>
      <c r="D759" s="3"/>
      <c r="E759" s="3"/>
      <c r="F759" s="3"/>
      <c r="G759" s="3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>
      <c r="A760" s="2"/>
      <c r="B760" s="3"/>
      <c r="C760" s="3"/>
      <c r="D760" s="3"/>
      <c r="E760" s="3"/>
      <c r="F760" s="3"/>
      <c r="G760" s="3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>
      <c r="A761" s="2"/>
      <c r="B761" s="3"/>
      <c r="C761" s="3"/>
      <c r="D761" s="3"/>
      <c r="E761" s="3"/>
      <c r="F761" s="3"/>
      <c r="G761" s="3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>
      <c r="A762" s="2"/>
      <c r="B762" s="3"/>
      <c r="C762" s="3"/>
      <c r="D762" s="3"/>
      <c r="E762" s="3"/>
      <c r="F762" s="3"/>
      <c r="G762" s="3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>
      <c r="A763" s="2"/>
      <c r="B763" s="3"/>
      <c r="C763" s="3"/>
      <c r="D763" s="3"/>
      <c r="E763" s="3"/>
      <c r="F763" s="3"/>
      <c r="G763" s="3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>
      <c r="A764" s="2"/>
      <c r="B764" s="3"/>
      <c r="C764" s="3"/>
      <c r="D764" s="3"/>
      <c r="E764" s="3"/>
      <c r="F764" s="3"/>
      <c r="G764" s="3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>
      <c r="A765" s="2"/>
      <c r="B765" s="3"/>
      <c r="C765" s="3"/>
      <c r="D765" s="3"/>
      <c r="E765" s="3"/>
      <c r="F765" s="3"/>
      <c r="G765" s="3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>
      <c r="A766" s="2"/>
      <c r="B766" s="3"/>
      <c r="C766" s="3"/>
      <c r="D766" s="3"/>
      <c r="E766" s="3"/>
      <c r="F766" s="3"/>
      <c r="G766" s="3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>
      <c r="A767" s="2"/>
      <c r="B767" s="3"/>
      <c r="C767" s="3"/>
      <c r="D767" s="3"/>
      <c r="E767" s="3"/>
      <c r="F767" s="3"/>
      <c r="G767" s="3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>
      <c r="A768" s="2"/>
      <c r="B768" s="3"/>
      <c r="C768" s="3"/>
      <c r="D768" s="3"/>
      <c r="E768" s="3"/>
      <c r="F768" s="3"/>
      <c r="G768" s="3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>
      <c r="A769" s="2"/>
      <c r="B769" s="3"/>
      <c r="C769" s="3"/>
      <c r="D769" s="3"/>
      <c r="E769" s="3"/>
      <c r="F769" s="3"/>
      <c r="G769" s="3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>
      <c r="A770" s="2"/>
      <c r="B770" s="3"/>
      <c r="C770" s="3"/>
      <c r="D770" s="3"/>
      <c r="E770" s="3"/>
      <c r="F770" s="3"/>
      <c r="G770" s="3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>
      <c r="A771" s="2"/>
      <c r="B771" s="3"/>
      <c r="C771" s="3"/>
      <c r="D771" s="3"/>
      <c r="E771" s="3"/>
      <c r="F771" s="3"/>
      <c r="G771" s="3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>
      <c r="A772" s="2"/>
      <c r="B772" s="3"/>
      <c r="C772" s="3"/>
      <c r="D772" s="3"/>
      <c r="E772" s="3"/>
      <c r="F772" s="3"/>
      <c r="G772" s="3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>
      <c r="A773" s="2"/>
      <c r="B773" s="3"/>
      <c r="C773" s="3"/>
      <c r="D773" s="3"/>
      <c r="E773" s="3"/>
      <c r="F773" s="3"/>
      <c r="G773" s="3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>
      <c r="A774" s="2"/>
      <c r="B774" s="3"/>
      <c r="C774" s="3"/>
      <c r="D774" s="3"/>
      <c r="E774" s="3"/>
      <c r="F774" s="3"/>
      <c r="G774" s="3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>
      <c r="A775" s="2"/>
      <c r="B775" s="3"/>
      <c r="C775" s="3"/>
      <c r="D775" s="3"/>
      <c r="E775" s="3"/>
      <c r="F775" s="3"/>
      <c r="G775" s="3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>
      <c r="A776" s="2"/>
      <c r="B776" s="3"/>
      <c r="C776" s="3"/>
      <c r="D776" s="3"/>
      <c r="E776" s="3"/>
      <c r="F776" s="3"/>
      <c r="G776" s="3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>
      <c r="A777" s="2"/>
      <c r="B777" s="3"/>
      <c r="C777" s="3"/>
      <c r="D777" s="3"/>
      <c r="E777" s="3"/>
      <c r="F777" s="3"/>
      <c r="G777" s="3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>
      <c r="A778" s="2"/>
      <c r="B778" s="3"/>
      <c r="C778" s="3"/>
      <c r="D778" s="3"/>
      <c r="E778" s="3"/>
      <c r="F778" s="3"/>
      <c r="G778" s="3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>
      <c r="A779" s="2"/>
      <c r="B779" s="3"/>
      <c r="C779" s="3"/>
      <c r="D779" s="3"/>
      <c r="E779" s="3"/>
      <c r="F779" s="3"/>
      <c r="G779" s="3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>
      <c r="A780" s="2"/>
      <c r="B780" s="3"/>
      <c r="C780" s="3"/>
      <c r="D780" s="3"/>
      <c r="E780" s="3"/>
      <c r="F780" s="3"/>
      <c r="G780" s="3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>
      <c r="A781" s="2"/>
      <c r="B781" s="3"/>
      <c r="C781" s="3"/>
      <c r="D781" s="3"/>
      <c r="E781" s="3"/>
      <c r="F781" s="3"/>
      <c r="G781" s="3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>
      <c r="A782" s="2"/>
      <c r="B782" s="3"/>
      <c r="C782" s="3"/>
      <c r="D782" s="3"/>
      <c r="E782" s="3"/>
      <c r="F782" s="3"/>
      <c r="G782" s="3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>
      <c r="A783" s="2"/>
      <c r="B783" s="3"/>
      <c r="C783" s="3"/>
      <c r="D783" s="3"/>
      <c r="E783" s="3"/>
      <c r="F783" s="3"/>
      <c r="G783" s="3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>
      <c r="A784" s="2"/>
      <c r="B784" s="3"/>
      <c r="C784" s="3"/>
      <c r="D784" s="3"/>
      <c r="E784" s="3"/>
      <c r="F784" s="3"/>
      <c r="G784" s="3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>
      <c r="A785" s="2"/>
      <c r="B785" s="3"/>
      <c r="C785" s="3"/>
      <c r="D785" s="3"/>
      <c r="E785" s="3"/>
      <c r="F785" s="3"/>
      <c r="G785" s="3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>
      <c r="A786" s="2"/>
      <c r="B786" s="3"/>
      <c r="C786" s="3"/>
      <c r="D786" s="3"/>
      <c r="E786" s="3"/>
      <c r="F786" s="3"/>
      <c r="G786" s="3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>
      <c r="A787" s="2"/>
      <c r="B787" s="3"/>
      <c r="C787" s="3"/>
      <c r="D787" s="3"/>
      <c r="E787" s="3"/>
      <c r="F787" s="3"/>
      <c r="G787" s="3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>
      <c r="A788" s="2"/>
      <c r="B788" s="3"/>
      <c r="C788" s="3"/>
      <c r="D788" s="3"/>
      <c r="E788" s="3"/>
      <c r="F788" s="3"/>
      <c r="G788" s="3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>
      <c r="A789" s="2"/>
      <c r="B789" s="3"/>
      <c r="C789" s="3"/>
      <c r="D789" s="3"/>
      <c r="E789" s="3"/>
      <c r="F789" s="3"/>
      <c r="G789" s="3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>
      <c r="A790" s="2"/>
      <c r="B790" s="3"/>
      <c r="C790" s="3"/>
      <c r="D790" s="3"/>
      <c r="E790" s="3"/>
      <c r="F790" s="3"/>
      <c r="G790" s="3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>
      <c r="A791" s="2"/>
      <c r="B791" s="3"/>
      <c r="C791" s="3"/>
      <c r="D791" s="3"/>
      <c r="E791" s="3"/>
      <c r="F791" s="3"/>
      <c r="G791" s="3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>
      <c r="A792" s="2"/>
      <c r="B792" s="3"/>
      <c r="C792" s="3"/>
      <c r="D792" s="3"/>
      <c r="E792" s="3"/>
      <c r="F792" s="3"/>
      <c r="G792" s="3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>
      <c r="A793" s="2"/>
      <c r="B793" s="3"/>
      <c r="C793" s="3"/>
      <c r="D793" s="3"/>
      <c r="E793" s="3"/>
      <c r="F793" s="3"/>
      <c r="G793" s="3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>
      <c r="A794" s="2"/>
      <c r="B794" s="3"/>
      <c r="C794" s="3"/>
      <c r="D794" s="3"/>
      <c r="E794" s="3"/>
      <c r="F794" s="3"/>
      <c r="G794" s="3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>
      <c r="A795" s="2"/>
      <c r="B795" s="3"/>
      <c r="C795" s="3"/>
      <c r="D795" s="3"/>
      <c r="E795" s="3"/>
      <c r="F795" s="3"/>
      <c r="G795" s="3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>
      <c r="A796" s="2"/>
      <c r="B796" s="3"/>
      <c r="C796" s="3"/>
      <c r="D796" s="3"/>
      <c r="E796" s="3"/>
      <c r="F796" s="3"/>
      <c r="G796" s="3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>
      <c r="A797" s="2"/>
      <c r="B797" s="3"/>
      <c r="C797" s="3"/>
      <c r="D797" s="3"/>
      <c r="E797" s="3"/>
      <c r="F797" s="3"/>
      <c r="G797" s="3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>
      <c r="A798" s="2"/>
      <c r="B798" s="3"/>
      <c r="C798" s="3"/>
      <c r="D798" s="3"/>
      <c r="E798" s="3"/>
      <c r="F798" s="3"/>
      <c r="G798" s="3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>
      <c r="A799" s="2"/>
      <c r="B799" s="3"/>
      <c r="C799" s="3"/>
      <c r="D799" s="3"/>
      <c r="E799" s="3"/>
      <c r="F799" s="3"/>
      <c r="G799" s="3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>
      <c r="A800" s="2"/>
      <c r="B800" s="3"/>
      <c r="C800" s="3"/>
      <c r="D800" s="3"/>
      <c r="E800" s="3"/>
      <c r="F800" s="3"/>
      <c r="G800" s="3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>
      <c r="A801" s="2"/>
      <c r="B801" s="3"/>
      <c r="C801" s="3"/>
      <c r="D801" s="3"/>
      <c r="E801" s="3"/>
      <c r="F801" s="3"/>
      <c r="G801" s="3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>
      <c r="A802" s="2"/>
      <c r="B802" s="3"/>
      <c r="C802" s="3"/>
      <c r="D802" s="3"/>
      <c r="E802" s="3"/>
      <c r="F802" s="3"/>
      <c r="G802" s="3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>
      <c r="A803" s="2"/>
      <c r="B803" s="3"/>
      <c r="C803" s="3"/>
      <c r="D803" s="3"/>
      <c r="E803" s="3"/>
      <c r="F803" s="3"/>
      <c r="G803" s="3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>
      <c r="A804" s="2"/>
      <c r="B804" s="3"/>
      <c r="C804" s="3"/>
      <c r="D804" s="3"/>
      <c r="E804" s="3"/>
      <c r="F804" s="3"/>
      <c r="G804" s="3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>
      <c r="A805" s="2"/>
      <c r="B805" s="3"/>
      <c r="C805" s="3"/>
      <c r="D805" s="3"/>
      <c r="E805" s="3"/>
      <c r="F805" s="3"/>
      <c r="G805" s="3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>
      <c r="A806" s="2"/>
      <c r="B806" s="3"/>
      <c r="C806" s="3"/>
      <c r="D806" s="3"/>
      <c r="E806" s="3"/>
      <c r="F806" s="3"/>
      <c r="G806" s="3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>
      <c r="A807" s="2"/>
      <c r="B807" s="3"/>
      <c r="C807" s="3"/>
      <c r="D807" s="3"/>
      <c r="E807" s="3"/>
      <c r="F807" s="3"/>
      <c r="G807" s="3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>
      <c r="A808" s="2"/>
      <c r="B808" s="3"/>
      <c r="C808" s="3"/>
      <c r="D808" s="3"/>
      <c r="E808" s="3"/>
      <c r="F808" s="3"/>
      <c r="G808" s="3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>
      <c r="A809" s="2"/>
      <c r="B809" s="3"/>
      <c r="C809" s="3"/>
      <c r="D809" s="3"/>
      <c r="E809" s="3"/>
      <c r="F809" s="3"/>
      <c r="G809" s="3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>
      <c r="A810" s="2"/>
      <c r="B810" s="3"/>
      <c r="C810" s="3"/>
      <c r="D810" s="3"/>
      <c r="E810" s="3"/>
      <c r="F810" s="3"/>
      <c r="G810" s="3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>
      <c r="A811" s="2"/>
      <c r="B811" s="3"/>
      <c r="C811" s="3"/>
      <c r="D811" s="3"/>
      <c r="E811" s="3"/>
      <c r="F811" s="3"/>
      <c r="G811" s="3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>
      <c r="A812" s="2"/>
      <c r="B812" s="3"/>
      <c r="C812" s="3"/>
      <c r="D812" s="3"/>
      <c r="E812" s="3"/>
      <c r="F812" s="3"/>
      <c r="G812" s="3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>
      <c r="A813" s="2"/>
      <c r="B813" s="3"/>
      <c r="C813" s="3"/>
      <c r="D813" s="3"/>
      <c r="E813" s="3"/>
      <c r="F813" s="3"/>
      <c r="G813" s="3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>
      <c r="A814" s="2"/>
      <c r="B814" s="3"/>
      <c r="C814" s="3"/>
      <c r="D814" s="3"/>
      <c r="E814" s="3"/>
      <c r="F814" s="3"/>
      <c r="G814" s="3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>
      <c r="A815" s="2"/>
      <c r="B815" s="3"/>
      <c r="C815" s="3"/>
      <c r="D815" s="3"/>
      <c r="E815" s="3"/>
      <c r="F815" s="3"/>
      <c r="G815" s="3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>
      <c r="A816" s="2"/>
      <c r="B816" s="3"/>
      <c r="C816" s="3"/>
      <c r="D816" s="3"/>
      <c r="E816" s="3"/>
      <c r="F816" s="3"/>
      <c r="G816" s="3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>
      <c r="A817" s="2"/>
      <c r="B817" s="3"/>
      <c r="C817" s="3"/>
      <c r="D817" s="3"/>
      <c r="E817" s="3"/>
      <c r="F817" s="3"/>
      <c r="G817" s="3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>
      <c r="A818" s="2"/>
      <c r="B818" s="3"/>
      <c r="C818" s="3"/>
      <c r="D818" s="3"/>
      <c r="E818" s="3"/>
      <c r="F818" s="3"/>
      <c r="G818" s="3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>
      <c r="A819" s="2"/>
      <c r="B819" s="3"/>
      <c r="C819" s="3"/>
      <c r="D819" s="3"/>
      <c r="E819" s="3"/>
      <c r="F819" s="3"/>
      <c r="G819" s="3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>
      <c r="A820" s="2"/>
      <c r="B820" s="3"/>
      <c r="C820" s="3"/>
      <c r="D820" s="3"/>
      <c r="E820" s="3"/>
      <c r="F820" s="3"/>
      <c r="G820" s="3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>
      <c r="A821" s="2"/>
      <c r="B821" s="3"/>
      <c r="C821" s="3"/>
      <c r="D821" s="3"/>
      <c r="E821" s="3"/>
      <c r="F821" s="3"/>
      <c r="G821" s="3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>
      <c r="A822" s="2"/>
      <c r="B822" s="3"/>
      <c r="C822" s="3"/>
      <c r="D822" s="3"/>
      <c r="E822" s="3"/>
      <c r="F822" s="3"/>
      <c r="G822" s="3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>
      <c r="A823" s="2"/>
      <c r="B823" s="3"/>
      <c r="C823" s="3"/>
      <c r="D823" s="3"/>
      <c r="E823" s="3"/>
      <c r="F823" s="3"/>
      <c r="G823" s="3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>
      <c r="A824" s="2"/>
      <c r="B824" s="3"/>
      <c r="C824" s="3"/>
      <c r="D824" s="3"/>
      <c r="E824" s="3"/>
      <c r="F824" s="3"/>
      <c r="G824" s="3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>
      <c r="A825" s="2"/>
      <c r="B825" s="3"/>
      <c r="C825" s="3"/>
      <c r="D825" s="3"/>
      <c r="E825" s="3"/>
      <c r="F825" s="3"/>
      <c r="G825" s="3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>
      <c r="A826" s="2"/>
      <c r="B826" s="3"/>
      <c r="C826" s="3"/>
      <c r="D826" s="3"/>
      <c r="E826" s="3"/>
      <c r="F826" s="3"/>
      <c r="G826" s="3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>
      <c r="A827" s="2"/>
      <c r="B827" s="3"/>
      <c r="C827" s="3"/>
      <c r="D827" s="3"/>
      <c r="E827" s="3"/>
      <c r="F827" s="3"/>
      <c r="G827" s="3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>
      <c r="A828" s="2"/>
      <c r="B828" s="3"/>
      <c r="C828" s="3"/>
      <c r="D828" s="3"/>
      <c r="E828" s="3"/>
      <c r="F828" s="3"/>
      <c r="G828" s="3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>
      <c r="A829" s="2"/>
      <c r="B829" s="3"/>
      <c r="C829" s="3"/>
      <c r="D829" s="3"/>
      <c r="E829" s="3"/>
      <c r="F829" s="3"/>
      <c r="G829" s="3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>
      <c r="A830" s="2"/>
      <c r="B830" s="3"/>
      <c r="C830" s="3"/>
      <c r="D830" s="3"/>
      <c r="E830" s="3"/>
      <c r="F830" s="3"/>
      <c r="G830" s="3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>
      <c r="A831" s="2"/>
      <c r="B831" s="3"/>
      <c r="C831" s="3"/>
      <c r="D831" s="3"/>
      <c r="E831" s="3"/>
      <c r="F831" s="3"/>
      <c r="G831" s="3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>
      <c r="A832" s="2"/>
      <c r="B832" s="3"/>
      <c r="C832" s="3"/>
      <c r="D832" s="3"/>
      <c r="E832" s="3"/>
      <c r="F832" s="3"/>
      <c r="G832" s="3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>
      <c r="A833" s="2"/>
      <c r="B833" s="3"/>
      <c r="C833" s="3"/>
      <c r="D833" s="3"/>
      <c r="E833" s="3"/>
      <c r="F833" s="3"/>
      <c r="G833" s="3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>
      <c r="A834" s="2"/>
      <c r="B834" s="3"/>
      <c r="C834" s="3"/>
      <c r="D834" s="3"/>
      <c r="E834" s="3"/>
      <c r="F834" s="3"/>
      <c r="G834" s="3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>
      <c r="A835" s="2"/>
      <c r="B835" s="3"/>
      <c r="C835" s="3"/>
      <c r="D835" s="3"/>
      <c r="E835" s="3"/>
      <c r="F835" s="3"/>
      <c r="G835" s="3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>
      <c r="A836" s="2"/>
      <c r="B836" s="3"/>
      <c r="C836" s="3"/>
      <c r="D836" s="3"/>
      <c r="E836" s="3"/>
      <c r="F836" s="3"/>
      <c r="G836" s="3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>
      <c r="A837" s="2"/>
      <c r="B837" s="3"/>
      <c r="C837" s="3"/>
      <c r="D837" s="3"/>
      <c r="E837" s="3"/>
      <c r="F837" s="3"/>
      <c r="G837" s="3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>
      <c r="A838" s="2"/>
      <c r="B838" s="3"/>
      <c r="C838" s="3"/>
      <c r="D838" s="3"/>
      <c r="E838" s="3"/>
      <c r="F838" s="3"/>
      <c r="G838" s="3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>
      <c r="A839" s="2"/>
      <c r="B839" s="3"/>
      <c r="C839" s="3"/>
      <c r="D839" s="3"/>
      <c r="E839" s="3"/>
      <c r="F839" s="3"/>
      <c r="G839" s="3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>
      <c r="A840" s="2"/>
      <c r="B840" s="3"/>
      <c r="C840" s="3"/>
      <c r="D840" s="3"/>
      <c r="E840" s="3"/>
      <c r="F840" s="3"/>
      <c r="G840" s="3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>
      <c r="A841" s="2"/>
      <c r="B841" s="3"/>
      <c r="C841" s="3"/>
      <c r="D841" s="3"/>
      <c r="E841" s="3"/>
      <c r="F841" s="3"/>
      <c r="G841" s="3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>
      <c r="A842" s="2"/>
      <c r="B842" s="3"/>
      <c r="C842" s="3"/>
      <c r="D842" s="3"/>
      <c r="E842" s="3"/>
      <c r="F842" s="3"/>
      <c r="G842" s="3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>
      <c r="A843" s="2"/>
      <c r="B843" s="3"/>
      <c r="C843" s="3"/>
      <c r="D843" s="3"/>
      <c r="E843" s="3"/>
      <c r="F843" s="3"/>
      <c r="G843" s="3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>
      <c r="A844" s="2"/>
      <c r="B844" s="3"/>
      <c r="C844" s="3"/>
      <c r="D844" s="3"/>
      <c r="E844" s="3"/>
      <c r="F844" s="3"/>
      <c r="G844" s="3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>
      <c r="A845" s="2"/>
      <c r="B845" s="3"/>
      <c r="C845" s="3"/>
      <c r="D845" s="3"/>
      <c r="E845" s="3"/>
      <c r="F845" s="3"/>
      <c r="G845" s="3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>
      <c r="A846" s="2"/>
      <c r="B846" s="3"/>
      <c r="C846" s="3"/>
      <c r="D846" s="3"/>
      <c r="E846" s="3"/>
      <c r="F846" s="3"/>
      <c r="G846" s="3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>
      <c r="A847" s="2"/>
      <c r="B847" s="3"/>
      <c r="C847" s="3"/>
      <c r="D847" s="3"/>
      <c r="E847" s="3"/>
      <c r="F847" s="3"/>
      <c r="G847" s="3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>
      <c r="A848" s="2"/>
      <c r="B848" s="3"/>
      <c r="C848" s="3"/>
      <c r="D848" s="3"/>
      <c r="E848" s="3"/>
      <c r="F848" s="3"/>
      <c r="G848" s="3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>
      <c r="A849" s="2"/>
      <c r="B849" s="3"/>
      <c r="C849" s="3"/>
      <c r="D849" s="3"/>
      <c r="E849" s="3"/>
      <c r="F849" s="3"/>
      <c r="G849" s="3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>
      <c r="A850" s="2"/>
      <c r="B850" s="3"/>
      <c r="C850" s="3"/>
      <c r="D850" s="3"/>
      <c r="E850" s="3"/>
      <c r="F850" s="3"/>
      <c r="G850" s="3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>
      <c r="A851" s="2"/>
      <c r="B851" s="3"/>
      <c r="C851" s="3"/>
      <c r="D851" s="3"/>
      <c r="E851" s="3"/>
      <c r="F851" s="3"/>
      <c r="G851" s="3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>
      <c r="A852" s="2"/>
      <c r="B852" s="3"/>
      <c r="C852" s="3"/>
      <c r="D852" s="3"/>
      <c r="E852" s="3"/>
      <c r="F852" s="3"/>
      <c r="G852" s="3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>
      <c r="A853" s="2"/>
      <c r="B853" s="3"/>
      <c r="C853" s="3"/>
      <c r="D853" s="3"/>
      <c r="E853" s="3"/>
      <c r="F853" s="3"/>
      <c r="G853" s="3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>
      <c r="A854" s="2"/>
      <c r="B854" s="3"/>
      <c r="C854" s="3"/>
      <c r="D854" s="3"/>
      <c r="E854" s="3"/>
      <c r="F854" s="3"/>
      <c r="G854" s="3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>
      <c r="A855" s="2"/>
      <c r="B855" s="3"/>
      <c r="C855" s="3"/>
      <c r="D855" s="3"/>
      <c r="E855" s="3"/>
      <c r="F855" s="3"/>
      <c r="G855" s="3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>
      <c r="A856" s="2"/>
      <c r="B856" s="3"/>
      <c r="C856" s="3"/>
      <c r="D856" s="3"/>
      <c r="E856" s="3"/>
      <c r="F856" s="3"/>
      <c r="G856" s="3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>
      <c r="A857" s="2"/>
      <c r="B857" s="3"/>
      <c r="C857" s="3"/>
      <c r="D857" s="3"/>
      <c r="E857" s="3"/>
      <c r="F857" s="3"/>
      <c r="G857" s="3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>
      <c r="A858" s="2"/>
      <c r="B858" s="3"/>
      <c r="C858" s="3"/>
      <c r="D858" s="3"/>
      <c r="E858" s="3"/>
      <c r="F858" s="3"/>
      <c r="G858" s="3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>
      <c r="A859" s="2"/>
      <c r="B859" s="3"/>
      <c r="C859" s="3"/>
      <c r="D859" s="3"/>
      <c r="E859" s="3"/>
      <c r="F859" s="3"/>
      <c r="G859" s="3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>
      <c r="A860" s="2"/>
      <c r="B860" s="3"/>
      <c r="C860" s="3"/>
      <c r="D860" s="3"/>
      <c r="E860" s="3"/>
      <c r="F860" s="3"/>
      <c r="G860" s="3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>
      <c r="A861" s="2"/>
      <c r="B861" s="3"/>
      <c r="C861" s="3"/>
      <c r="D861" s="3"/>
      <c r="E861" s="3"/>
      <c r="F861" s="3"/>
      <c r="G861" s="3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>
      <c r="A862" s="2"/>
      <c r="B862" s="3"/>
      <c r="C862" s="3"/>
      <c r="D862" s="3"/>
      <c r="E862" s="3"/>
      <c r="F862" s="3"/>
      <c r="G862" s="3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>
      <c r="A863" s="2"/>
      <c r="B863" s="3"/>
      <c r="C863" s="3"/>
      <c r="D863" s="3"/>
      <c r="E863" s="3"/>
      <c r="F863" s="3"/>
      <c r="G863" s="3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>
      <c r="A864" s="2"/>
      <c r="B864" s="3"/>
      <c r="C864" s="3"/>
      <c r="D864" s="3"/>
      <c r="E864" s="3"/>
      <c r="F864" s="3"/>
      <c r="G864" s="3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>
      <c r="A865" s="2"/>
      <c r="B865" s="3"/>
      <c r="C865" s="3"/>
      <c r="D865" s="3"/>
      <c r="E865" s="3"/>
      <c r="F865" s="3"/>
      <c r="G865" s="3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>
      <c r="A866" s="2"/>
      <c r="B866" s="3"/>
      <c r="C866" s="3"/>
      <c r="D866" s="3"/>
      <c r="E866" s="3"/>
      <c r="F866" s="3"/>
      <c r="G866" s="3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>
      <c r="A867" s="2"/>
      <c r="B867" s="3"/>
      <c r="C867" s="3"/>
      <c r="D867" s="3"/>
      <c r="E867" s="3"/>
      <c r="F867" s="3"/>
      <c r="G867" s="3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>
      <c r="A868" s="2"/>
      <c r="B868" s="3"/>
      <c r="C868" s="3"/>
      <c r="D868" s="3"/>
      <c r="E868" s="3"/>
      <c r="F868" s="3"/>
      <c r="G868" s="3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>
      <c r="A869" s="2"/>
      <c r="B869" s="3"/>
      <c r="C869" s="3"/>
      <c r="D869" s="3"/>
      <c r="E869" s="3"/>
      <c r="F869" s="3"/>
      <c r="G869" s="3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>
      <c r="A870" s="2"/>
      <c r="B870" s="3"/>
      <c r="C870" s="3"/>
      <c r="D870" s="3"/>
      <c r="E870" s="3"/>
      <c r="F870" s="3"/>
      <c r="G870" s="3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>
      <c r="A871" s="2"/>
      <c r="B871" s="3"/>
      <c r="C871" s="3"/>
      <c r="D871" s="3"/>
      <c r="E871" s="3"/>
      <c r="F871" s="3"/>
      <c r="G871" s="3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>
      <c r="A872" s="2"/>
      <c r="B872" s="3"/>
      <c r="C872" s="3"/>
      <c r="D872" s="3"/>
      <c r="E872" s="3"/>
      <c r="F872" s="3"/>
      <c r="G872" s="3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>
      <c r="A873" s="2"/>
      <c r="B873" s="3"/>
      <c r="C873" s="3"/>
      <c r="D873" s="3"/>
      <c r="E873" s="3"/>
      <c r="F873" s="3"/>
      <c r="G873" s="3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>
      <c r="A874" s="2"/>
      <c r="B874" s="3"/>
      <c r="C874" s="3"/>
      <c r="D874" s="3"/>
      <c r="E874" s="3"/>
      <c r="F874" s="3"/>
      <c r="G874" s="3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>
      <c r="A875" s="2"/>
      <c r="B875" s="3"/>
      <c r="C875" s="3"/>
      <c r="D875" s="3"/>
      <c r="E875" s="3"/>
      <c r="F875" s="3"/>
      <c r="G875" s="3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>
      <c r="A876" s="2"/>
      <c r="B876" s="3"/>
      <c r="C876" s="3"/>
      <c r="D876" s="3"/>
      <c r="E876" s="3"/>
      <c r="F876" s="3"/>
      <c r="G876" s="3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>
      <c r="A877" s="2"/>
      <c r="B877" s="3"/>
      <c r="C877" s="3"/>
      <c r="D877" s="3"/>
      <c r="E877" s="3"/>
      <c r="F877" s="3"/>
      <c r="G877" s="3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>
      <c r="A878" s="2"/>
      <c r="B878" s="3"/>
      <c r="C878" s="3"/>
      <c r="D878" s="3"/>
      <c r="E878" s="3"/>
      <c r="F878" s="3"/>
      <c r="G878" s="3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>
      <c r="A879" s="2"/>
      <c r="B879" s="3"/>
      <c r="C879" s="3"/>
      <c r="D879" s="3"/>
      <c r="E879" s="3"/>
      <c r="F879" s="3"/>
      <c r="G879" s="3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>
      <c r="A880" s="2"/>
      <c r="B880" s="3"/>
      <c r="C880" s="3"/>
      <c r="D880" s="3"/>
      <c r="E880" s="3"/>
      <c r="F880" s="3"/>
      <c r="G880" s="3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>
      <c r="A881" s="2"/>
      <c r="B881" s="3"/>
      <c r="C881" s="3"/>
      <c r="D881" s="3"/>
      <c r="E881" s="3"/>
      <c r="F881" s="3"/>
      <c r="G881" s="3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>
      <c r="A882" s="2"/>
      <c r="B882" s="3"/>
      <c r="C882" s="3"/>
      <c r="D882" s="3"/>
      <c r="E882" s="3"/>
      <c r="F882" s="3"/>
      <c r="G882" s="3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>
      <c r="A883" s="2"/>
      <c r="B883" s="3"/>
      <c r="C883" s="3"/>
      <c r="D883" s="3"/>
      <c r="E883" s="3"/>
      <c r="F883" s="3"/>
      <c r="G883" s="3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>
      <c r="A884" s="2"/>
      <c r="B884" s="3"/>
      <c r="C884" s="3"/>
      <c r="D884" s="3"/>
      <c r="E884" s="3"/>
      <c r="F884" s="3"/>
      <c r="G884" s="3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>
      <c r="A885" s="2"/>
      <c r="B885" s="3"/>
      <c r="C885" s="3"/>
      <c r="D885" s="3"/>
      <c r="E885" s="3"/>
      <c r="F885" s="3"/>
      <c r="G885" s="3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>
      <c r="A886" s="2"/>
      <c r="B886" s="3"/>
      <c r="C886" s="3"/>
      <c r="D886" s="3"/>
      <c r="E886" s="3"/>
      <c r="F886" s="3"/>
      <c r="G886" s="3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>
      <c r="A887" s="2"/>
      <c r="B887" s="3"/>
      <c r="C887" s="3"/>
      <c r="D887" s="3"/>
      <c r="E887" s="3"/>
      <c r="F887" s="3"/>
      <c r="G887" s="3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>
      <c r="A888" s="2"/>
      <c r="B888" s="3"/>
      <c r="C888" s="3"/>
      <c r="D888" s="3"/>
      <c r="E888" s="3"/>
      <c r="F888" s="3"/>
      <c r="G888" s="3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>
      <c r="A889" s="2"/>
      <c r="B889" s="3"/>
      <c r="C889" s="3"/>
      <c r="D889" s="3"/>
      <c r="E889" s="3"/>
      <c r="F889" s="3"/>
      <c r="G889" s="3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>
      <c r="A890" s="2"/>
      <c r="B890" s="3"/>
      <c r="C890" s="3"/>
      <c r="D890" s="3"/>
      <c r="E890" s="3"/>
      <c r="F890" s="3"/>
      <c r="G890" s="3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>
      <c r="A891" s="2"/>
      <c r="B891" s="3"/>
      <c r="C891" s="3"/>
      <c r="D891" s="3"/>
      <c r="E891" s="3"/>
      <c r="F891" s="3"/>
      <c r="G891" s="3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>
      <c r="A892" s="2"/>
      <c r="B892" s="3"/>
      <c r="C892" s="3"/>
      <c r="D892" s="3"/>
      <c r="E892" s="3"/>
      <c r="F892" s="3"/>
      <c r="G892" s="3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>
      <c r="A893" s="2"/>
      <c r="B893" s="3"/>
      <c r="C893" s="3"/>
      <c r="D893" s="3"/>
      <c r="E893" s="3"/>
      <c r="F893" s="3"/>
      <c r="G893" s="3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>
      <c r="A894" s="2"/>
      <c r="B894" s="3"/>
      <c r="C894" s="3"/>
      <c r="D894" s="3"/>
      <c r="E894" s="3"/>
      <c r="F894" s="3"/>
      <c r="G894" s="3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>
      <c r="A895" s="2"/>
      <c r="B895" s="3"/>
      <c r="C895" s="3"/>
      <c r="D895" s="3"/>
      <c r="E895" s="3"/>
      <c r="F895" s="3"/>
      <c r="G895" s="3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>
      <c r="A896" s="2"/>
      <c r="B896" s="3"/>
      <c r="C896" s="3"/>
      <c r="D896" s="3"/>
      <c r="E896" s="3"/>
      <c r="F896" s="3"/>
      <c r="G896" s="3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>
      <c r="A897" s="2"/>
      <c r="B897" s="3"/>
      <c r="C897" s="3"/>
      <c r="D897" s="3"/>
      <c r="E897" s="3"/>
      <c r="F897" s="3"/>
      <c r="G897" s="3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>
      <c r="A898" s="2"/>
      <c r="B898" s="3"/>
      <c r="C898" s="3"/>
      <c r="D898" s="3"/>
      <c r="E898" s="3"/>
      <c r="F898" s="3"/>
      <c r="G898" s="3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>
      <c r="A899" s="2"/>
      <c r="B899" s="3"/>
      <c r="C899" s="3"/>
      <c r="D899" s="3"/>
      <c r="E899" s="3"/>
      <c r="F899" s="3"/>
      <c r="G899" s="3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>
      <c r="A900" s="2"/>
      <c r="B900" s="3"/>
      <c r="C900" s="3"/>
      <c r="D900" s="3"/>
      <c r="E900" s="3"/>
      <c r="F900" s="3"/>
      <c r="G900" s="3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>
      <c r="A901" s="2"/>
      <c r="B901" s="3"/>
      <c r="C901" s="3"/>
      <c r="D901" s="3"/>
      <c r="E901" s="3"/>
      <c r="F901" s="3"/>
      <c r="G901" s="3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>
      <c r="A902" s="2"/>
      <c r="B902" s="3"/>
      <c r="C902" s="3"/>
      <c r="D902" s="3"/>
      <c r="E902" s="3"/>
      <c r="F902" s="3"/>
      <c r="G902" s="3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>
      <c r="A903" s="2"/>
      <c r="B903" s="3"/>
      <c r="C903" s="3"/>
      <c r="D903" s="3"/>
      <c r="E903" s="3"/>
      <c r="F903" s="3"/>
      <c r="G903" s="3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>
      <c r="A904" s="2"/>
      <c r="B904" s="3"/>
      <c r="C904" s="3"/>
      <c r="D904" s="3"/>
      <c r="E904" s="3"/>
      <c r="F904" s="3"/>
      <c r="G904" s="3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>
      <c r="A905" s="2"/>
      <c r="B905" s="3"/>
      <c r="C905" s="3"/>
      <c r="D905" s="3"/>
      <c r="E905" s="3"/>
      <c r="F905" s="3"/>
      <c r="G905" s="3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>
      <c r="A906" s="2"/>
      <c r="B906" s="3"/>
      <c r="C906" s="3"/>
      <c r="D906" s="3"/>
      <c r="E906" s="3"/>
      <c r="F906" s="3"/>
      <c r="G906" s="3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>
      <c r="A907" s="2"/>
      <c r="B907" s="3"/>
      <c r="C907" s="3"/>
      <c r="D907" s="3"/>
      <c r="E907" s="3"/>
      <c r="F907" s="3"/>
      <c r="G907" s="3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>
      <c r="A908" s="2"/>
      <c r="B908" s="3"/>
      <c r="C908" s="3"/>
      <c r="D908" s="3"/>
      <c r="E908" s="3"/>
      <c r="F908" s="3"/>
      <c r="G908" s="3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>
      <c r="A909" s="2"/>
      <c r="B909" s="3"/>
      <c r="C909" s="3"/>
      <c r="D909" s="3"/>
      <c r="E909" s="3"/>
      <c r="F909" s="3"/>
      <c r="G909" s="3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>
      <c r="A910" s="2"/>
      <c r="B910" s="3"/>
      <c r="C910" s="3"/>
      <c r="D910" s="3"/>
      <c r="E910" s="3"/>
      <c r="F910" s="3"/>
      <c r="G910" s="3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>
      <c r="A911" s="2"/>
      <c r="B911" s="3"/>
      <c r="C911" s="3"/>
      <c r="D911" s="3"/>
      <c r="E911" s="3"/>
      <c r="F911" s="3"/>
      <c r="G911" s="3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>
      <c r="A912" s="2"/>
      <c r="B912" s="3"/>
      <c r="C912" s="3"/>
      <c r="D912" s="3"/>
      <c r="E912" s="3"/>
      <c r="F912" s="3"/>
      <c r="G912" s="3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>
      <c r="A913" s="2"/>
      <c r="B913" s="3"/>
      <c r="C913" s="3"/>
      <c r="D913" s="3"/>
      <c r="E913" s="3"/>
      <c r="F913" s="3"/>
      <c r="G913" s="3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>
      <c r="A914" s="2"/>
      <c r="B914" s="3"/>
      <c r="C914" s="3"/>
      <c r="D914" s="3"/>
      <c r="E914" s="3"/>
      <c r="F914" s="3"/>
      <c r="G914" s="3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>
      <c r="A915" s="2"/>
      <c r="B915" s="3"/>
      <c r="C915" s="3"/>
      <c r="D915" s="3"/>
      <c r="E915" s="3"/>
      <c r="F915" s="3"/>
      <c r="G915" s="3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>
      <c r="A916" s="2"/>
      <c r="B916" s="3"/>
      <c r="C916" s="3"/>
      <c r="D916" s="3"/>
      <c r="E916" s="3"/>
      <c r="F916" s="3"/>
      <c r="G916" s="3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>
      <c r="A917" s="2"/>
      <c r="B917" s="3"/>
      <c r="C917" s="3"/>
      <c r="D917" s="3"/>
      <c r="E917" s="3"/>
      <c r="F917" s="3"/>
      <c r="G917" s="3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>
      <c r="A918" s="2"/>
      <c r="B918" s="3"/>
      <c r="C918" s="3"/>
      <c r="D918" s="3"/>
      <c r="E918" s="3"/>
      <c r="F918" s="3"/>
      <c r="G918" s="3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>
      <c r="A919" s="2"/>
      <c r="B919" s="3"/>
      <c r="C919" s="3"/>
      <c r="D919" s="3"/>
      <c r="E919" s="3"/>
      <c r="F919" s="3"/>
      <c r="G919" s="3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>
      <c r="A920" s="2"/>
      <c r="B920" s="3"/>
      <c r="C920" s="3"/>
      <c r="D920" s="3"/>
      <c r="E920" s="3"/>
      <c r="F920" s="3"/>
      <c r="G920" s="3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>
      <c r="A921" s="2"/>
      <c r="B921" s="3"/>
      <c r="C921" s="3"/>
      <c r="D921" s="3"/>
      <c r="E921" s="3"/>
      <c r="F921" s="3"/>
      <c r="G921" s="3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>
      <c r="A922" s="2"/>
      <c r="B922" s="3"/>
      <c r="C922" s="3"/>
      <c r="D922" s="3"/>
      <c r="E922" s="3"/>
      <c r="F922" s="3"/>
      <c r="G922" s="3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>
      <c r="A923" s="2"/>
      <c r="B923" s="3"/>
      <c r="C923" s="3"/>
      <c r="D923" s="3"/>
      <c r="E923" s="3"/>
      <c r="F923" s="3"/>
      <c r="G923" s="3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>
      <c r="A924" s="2"/>
      <c r="B924" s="3"/>
      <c r="C924" s="3"/>
      <c r="D924" s="3"/>
      <c r="E924" s="3"/>
      <c r="F924" s="3"/>
      <c r="G924" s="3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>
      <c r="A925" s="2"/>
      <c r="B925" s="3"/>
      <c r="C925" s="3"/>
      <c r="D925" s="3"/>
      <c r="E925" s="3"/>
      <c r="F925" s="3"/>
      <c r="G925" s="3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>
      <c r="A926" s="2"/>
      <c r="B926" s="3"/>
      <c r="C926" s="3"/>
      <c r="D926" s="3"/>
      <c r="E926" s="3"/>
      <c r="F926" s="3"/>
      <c r="G926" s="3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>
      <c r="A927" s="2"/>
      <c r="B927" s="3"/>
      <c r="C927" s="3"/>
      <c r="D927" s="3"/>
      <c r="E927" s="3"/>
      <c r="F927" s="3"/>
      <c r="G927" s="3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>
      <c r="A928" s="2"/>
      <c r="B928" s="3"/>
      <c r="C928" s="3"/>
      <c r="D928" s="3"/>
      <c r="E928" s="3"/>
      <c r="F928" s="3"/>
      <c r="G928" s="3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>
      <c r="A929" s="2"/>
      <c r="B929" s="3"/>
      <c r="C929" s="3"/>
      <c r="D929" s="3"/>
      <c r="E929" s="3"/>
      <c r="F929" s="3"/>
      <c r="G929" s="3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>
      <c r="A930" s="2"/>
      <c r="B930" s="3"/>
      <c r="C930" s="3"/>
      <c r="D930" s="3"/>
      <c r="E930" s="3"/>
      <c r="F930" s="3"/>
      <c r="G930" s="3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>
      <c r="A931" s="2"/>
      <c r="B931" s="3"/>
      <c r="C931" s="3"/>
      <c r="D931" s="3"/>
      <c r="E931" s="3"/>
      <c r="F931" s="3"/>
      <c r="G931" s="3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>
      <c r="A932" s="2"/>
      <c r="B932" s="3"/>
      <c r="C932" s="3"/>
      <c r="D932" s="3"/>
      <c r="E932" s="3"/>
      <c r="F932" s="3"/>
      <c r="G932" s="3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>
      <c r="A933" s="2"/>
      <c r="B933" s="3"/>
      <c r="C933" s="3"/>
      <c r="D933" s="3"/>
      <c r="E933" s="3"/>
      <c r="F933" s="3"/>
      <c r="G933" s="3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>
      <c r="A934" s="2"/>
      <c r="B934" s="3"/>
      <c r="C934" s="3"/>
      <c r="D934" s="3"/>
      <c r="E934" s="3"/>
      <c r="F934" s="3"/>
      <c r="G934" s="3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>
      <c r="A935" s="2"/>
      <c r="B935" s="3"/>
      <c r="C935" s="3"/>
      <c r="D935" s="3"/>
      <c r="E935" s="3"/>
      <c r="F935" s="3"/>
      <c r="G935" s="3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>
      <c r="A936" s="2"/>
      <c r="B936" s="3"/>
      <c r="C936" s="3"/>
      <c r="D936" s="3"/>
      <c r="E936" s="3"/>
      <c r="F936" s="3"/>
      <c r="G936" s="3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>
      <c r="A937" s="2"/>
      <c r="B937" s="3"/>
      <c r="C937" s="3"/>
      <c r="D937" s="3"/>
      <c r="E937" s="3"/>
      <c r="F937" s="3"/>
      <c r="G937" s="3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>
      <c r="A938" s="2"/>
      <c r="B938" s="3"/>
      <c r="C938" s="3"/>
      <c r="D938" s="3"/>
      <c r="E938" s="3"/>
      <c r="F938" s="3"/>
      <c r="G938" s="3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>
      <c r="A939" s="2"/>
      <c r="B939" s="3"/>
      <c r="C939" s="3"/>
      <c r="D939" s="3"/>
      <c r="E939" s="3"/>
      <c r="F939" s="3"/>
      <c r="G939" s="3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>
      <c r="A940" s="2"/>
      <c r="B940" s="3"/>
      <c r="C940" s="3"/>
      <c r="D940" s="3"/>
      <c r="E940" s="3"/>
      <c r="F940" s="3"/>
      <c r="G940" s="3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>
      <c r="A941" s="2"/>
      <c r="B941" s="3"/>
      <c r="C941" s="3"/>
      <c r="D941" s="3"/>
      <c r="E941" s="3"/>
      <c r="F941" s="3"/>
      <c r="G941" s="3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>
      <c r="A942" s="2"/>
      <c r="B942" s="3"/>
      <c r="C942" s="3"/>
      <c r="D942" s="3"/>
      <c r="E942" s="3"/>
      <c r="F942" s="3"/>
      <c r="G942" s="3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>
      <c r="A943" s="2"/>
      <c r="B943" s="3"/>
      <c r="C943" s="3"/>
      <c r="D943" s="3"/>
      <c r="E943" s="3"/>
      <c r="F943" s="3"/>
      <c r="G943" s="3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>
      <c r="A944" s="2"/>
      <c r="B944" s="3"/>
      <c r="C944" s="3"/>
      <c r="D944" s="3"/>
      <c r="E944" s="3"/>
      <c r="F944" s="3"/>
      <c r="G944" s="3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>
      <c r="A945" s="2"/>
      <c r="B945" s="3"/>
      <c r="C945" s="3"/>
      <c r="D945" s="3"/>
      <c r="E945" s="3"/>
      <c r="F945" s="3"/>
      <c r="G945" s="3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>
      <c r="A946" s="2"/>
      <c r="B946" s="3"/>
      <c r="C946" s="3"/>
      <c r="D946" s="3"/>
      <c r="E946" s="3"/>
      <c r="F946" s="3"/>
      <c r="G946" s="3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>
      <c r="A947" s="2"/>
      <c r="B947" s="3"/>
      <c r="C947" s="3"/>
      <c r="D947" s="3"/>
      <c r="E947" s="3"/>
      <c r="F947" s="3"/>
      <c r="G947" s="3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>
      <c r="A948" s="2"/>
      <c r="B948" s="3"/>
      <c r="C948" s="3"/>
      <c r="D948" s="3"/>
      <c r="E948" s="3"/>
      <c r="F948" s="3"/>
      <c r="G948" s="3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>
      <c r="A949" s="2"/>
      <c r="B949" s="3"/>
      <c r="C949" s="3"/>
      <c r="D949" s="3"/>
      <c r="E949" s="3"/>
      <c r="F949" s="3"/>
      <c r="G949" s="3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>
      <c r="A950" s="2"/>
      <c r="B950" s="3"/>
      <c r="C950" s="3"/>
      <c r="D950" s="3"/>
      <c r="E950" s="3"/>
      <c r="F950" s="3"/>
      <c r="G950" s="3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>
      <c r="A951" s="2"/>
      <c r="B951" s="3"/>
      <c r="C951" s="3"/>
      <c r="D951" s="3"/>
      <c r="E951" s="3"/>
      <c r="F951" s="3"/>
      <c r="G951" s="3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>
      <c r="A952" s="2"/>
      <c r="B952" s="3"/>
      <c r="C952" s="3"/>
      <c r="D952" s="3"/>
      <c r="E952" s="3"/>
      <c r="F952" s="3"/>
      <c r="G952" s="3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>
      <c r="A953" s="2"/>
      <c r="B953" s="3"/>
      <c r="C953" s="3"/>
      <c r="D953" s="3"/>
      <c r="E953" s="3"/>
      <c r="F953" s="3"/>
      <c r="G953" s="3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>
      <c r="A954" s="2"/>
      <c r="B954" s="3"/>
      <c r="C954" s="3"/>
      <c r="D954" s="3"/>
      <c r="E954" s="3"/>
      <c r="F954" s="3"/>
      <c r="G954" s="3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>
      <c r="A955" s="2"/>
      <c r="B955" s="3"/>
      <c r="C955" s="3"/>
      <c r="D955" s="3"/>
      <c r="E955" s="3"/>
      <c r="F955" s="3"/>
      <c r="G955" s="3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>
      <c r="A956" s="2"/>
      <c r="B956" s="3"/>
      <c r="C956" s="3"/>
      <c r="D956" s="3"/>
      <c r="E956" s="3"/>
      <c r="F956" s="3"/>
      <c r="G956" s="3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>
      <c r="A957" s="2"/>
      <c r="B957" s="3"/>
      <c r="C957" s="3"/>
      <c r="D957" s="3"/>
      <c r="E957" s="3"/>
      <c r="F957" s="3"/>
      <c r="G957" s="3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>
      <c r="A958" s="2"/>
      <c r="B958" s="3"/>
      <c r="C958" s="3"/>
      <c r="D958" s="3"/>
      <c r="E958" s="3"/>
      <c r="F958" s="3"/>
      <c r="G958" s="3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>
      <c r="A959" s="2"/>
      <c r="B959" s="3"/>
      <c r="C959" s="3"/>
      <c r="D959" s="3"/>
      <c r="E959" s="3"/>
      <c r="F959" s="3"/>
      <c r="G959" s="3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>
      <c r="A960" s="2"/>
      <c r="B960" s="3"/>
      <c r="C960" s="3"/>
      <c r="D960" s="3"/>
      <c r="E960" s="3"/>
      <c r="F960" s="3"/>
      <c r="G960" s="3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>
      <c r="A961" s="2"/>
      <c r="B961" s="3"/>
      <c r="C961" s="3"/>
      <c r="D961" s="3"/>
      <c r="E961" s="3"/>
      <c r="F961" s="3"/>
      <c r="G961" s="3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>
      <c r="A962" s="2"/>
      <c r="B962" s="3"/>
      <c r="C962" s="3"/>
      <c r="D962" s="3"/>
      <c r="E962" s="3"/>
      <c r="F962" s="3"/>
      <c r="G962" s="3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>
      <c r="A963" s="2"/>
      <c r="B963" s="3"/>
      <c r="C963" s="3"/>
      <c r="D963" s="3"/>
      <c r="E963" s="3"/>
      <c r="F963" s="3"/>
      <c r="G963" s="3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>
      <c r="A964" s="2"/>
      <c r="B964" s="3"/>
      <c r="C964" s="3"/>
      <c r="D964" s="3"/>
      <c r="E964" s="3"/>
      <c r="F964" s="3"/>
      <c r="G964" s="3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>
      <c r="A965" s="2"/>
      <c r="B965" s="3"/>
      <c r="C965" s="3"/>
      <c r="D965" s="3"/>
      <c r="E965" s="3"/>
      <c r="F965" s="3"/>
      <c r="G965" s="3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>
      <c r="A966" s="2"/>
      <c r="B966" s="3"/>
      <c r="C966" s="3"/>
      <c r="D966" s="3"/>
      <c r="E966" s="3"/>
      <c r="F966" s="3"/>
      <c r="G966" s="3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>
      <c r="A967" s="2"/>
      <c r="B967" s="3"/>
      <c r="C967" s="3"/>
      <c r="D967" s="3"/>
      <c r="E967" s="3"/>
      <c r="F967" s="3"/>
      <c r="G967" s="3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>
      <c r="A968" s="2"/>
      <c r="B968" s="3"/>
      <c r="C968" s="3"/>
      <c r="D968" s="3"/>
      <c r="E968" s="3"/>
      <c r="F968" s="3"/>
      <c r="G968" s="3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>
      <c r="A969" s="2"/>
      <c r="B969" s="3"/>
      <c r="C969" s="3"/>
      <c r="D969" s="3"/>
      <c r="E969" s="3"/>
      <c r="F969" s="3"/>
      <c r="G969" s="3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>
      <c r="A970" s="2"/>
      <c r="B970" s="3"/>
      <c r="C970" s="3"/>
      <c r="D970" s="3"/>
      <c r="E970" s="3"/>
      <c r="F970" s="3"/>
      <c r="G970" s="3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>
      <c r="A971" s="2"/>
      <c r="B971" s="3"/>
      <c r="C971" s="3"/>
      <c r="D971" s="3"/>
      <c r="E971" s="3"/>
      <c r="F971" s="3"/>
      <c r="G971" s="3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>
      <c r="A972" s="2"/>
      <c r="B972" s="3"/>
      <c r="C972" s="3"/>
      <c r="D972" s="3"/>
      <c r="E972" s="3"/>
      <c r="F972" s="3"/>
      <c r="G972" s="3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>
      <c r="A973" s="2"/>
      <c r="B973" s="3"/>
      <c r="C973" s="3"/>
      <c r="D973" s="3"/>
      <c r="E973" s="3"/>
      <c r="F973" s="3"/>
      <c r="G973" s="3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>
      <c r="A974" s="2"/>
      <c r="B974" s="3"/>
      <c r="C974" s="3"/>
      <c r="D974" s="3"/>
      <c r="E974" s="3"/>
      <c r="F974" s="3"/>
      <c r="G974" s="3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>
      <c r="A975" s="2"/>
      <c r="B975" s="3"/>
      <c r="C975" s="3"/>
      <c r="D975" s="3"/>
      <c r="E975" s="3"/>
      <c r="F975" s="3"/>
      <c r="G975" s="3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>
      <c r="A976" s="2"/>
      <c r="B976" s="3"/>
      <c r="C976" s="3"/>
      <c r="D976" s="3"/>
      <c r="E976" s="3"/>
      <c r="F976" s="3"/>
      <c r="G976" s="3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>
      <c r="A977" s="2"/>
      <c r="B977" s="3"/>
      <c r="C977" s="3"/>
      <c r="D977" s="3"/>
      <c r="E977" s="3"/>
      <c r="F977" s="3"/>
      <c r="G977" s="3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>
      <c r="A978" s="2"/>
      <c r="B978" s="3"/>
      <c r="C978" s="3"/>
      <c r="D978" s="3"/>
      <c r="E978" s="3"/>
      <c r="F978" s="3"/>
      <c r="G978" s="3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>
      <c r="A979" s="2"/>
      <c r="B979" s="3"/>
      <c r="C979" s="3"/>
      <c r="D979" s="3"/>
      <c r="E979" s="3"/>
      <c r="F979" s="3"/>
      <c r="G979" s="3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>
      <c r="A980" s="2"/>
      <c r="B980" s="3"/>
      <c r="C980" s="3"/>
      <c r="D980" s="3"/>
      <c r="E980" s="3"/>
      <c r="F980" s="3"/>
      <c r="G980" s="3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>
      <c r="A981" s="2"/>
      <c r="B981" s="3"/>
      <c r="C981" s="3"/>
      <c r="D981" s="3"/>
      <c r="E981" s="3"/>
      <c r="F981" s="3"/>
      <c r="G981" s="3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>
      <c r="A982" s="2"/>
      <c r="B982" s="3"/>
      <c r="C982" s="3"/>
      <c r="D982" s="3"/>
      <c r="E982" s="3"/>
      <c r="F982" s="3"/>
      <c r="G982" s="3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>
      <c r="A983" s="2"/>
      <c r="B983" s="3"/>
      <c r="C983" s="3"/>
      <c r="D983" s="3"/>
      <c r="E983" s="3"/>
      <c r="F983" s="3"/>
      <c r="G983" s="3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>
      <c r="A984" s="2"/>
      <c r="B984" s="3"/>
      <c r="C984" s="3"/>
      <c r="D984" s="3"/>
      <c r="E984" s="3"/>
      <c r="F984" s="3"/>
      <c r="G984" s="3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>
      <c r="A985" s="2"/>
      <c r="B985" s="3"/>
      <c r="C985" s="3"/>
      <c r="D985" s="3"/>
      <c r="E985" s="3"/>
      <c r="F985" s="3"/>
      <c r="G985" s="3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>
      <c r="A986" s="2"/>
      <c r="B986" s="3"/>
      <c r="C986" s="3"/>
      <c r="D986" s="3"/>
      <c r="E986" s="3"/>
      <c r="F986" s="3"/>
      <c r="G986" s="3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>
      <c r="A987" s="2"/>
      <c r="B987" s="3"/>
      <c r="C987" s="3"/>
      <c r="D987" s="3"/>
      <c r="E987" s="3"/>
      <c r="F987" s="3"/>
      <c r="G987" s="3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>
      <c r="A988" s="2"/>
      <c r="B988" s="3"/>
      <c r="C988" s="3"/>
      <c r="D988" s="3"/>
      <c r="E988" s="3"/>
      <c r="F988" s="3"/>
      <c r="G988" s="3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>
      <c r="A989" s="2"/>
      <c r="B989" s="3"/>
      <c r="C989" s="3"/>
      <c r="D989" s="3"/>
      <c r="E989" s="3"/>
      <c r="F989" s="3"/>
      <c r="G989" s="3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>
      <c r="A990" s="2"/>
      <c r="B990" s="3"/>
      <c r="C990" s="3"/>
      <c r="D990" s="3"/>
      <c r="E990" s="3"/>
      <c r="F990" s="3"/>
      <c r="G990" s="3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>
      <c r="A991" s="2"/>
      <c r="B991" s="3"/>
      <c r="C991" s="3"/>
      <c r="D991" s="3"/>
      <c r="E991" s="3"/>
      <c r="F991" s="3"/>
      <c r="G991" s="3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>
      <c r="A992" s="2"/>
      <c r="B992" s="3"/>
      <c r="C992" s="3"/>
      <c r="D992" s="3"/>
      <c r="E992" s="3"/>
      <c r="F992" s="3"/>
      <c r="G992" s="3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>
      <c r="A993" s="2"/>
      <c r="B993" s="3"/>
      <c r="C993" s="3"/>
      <c r="D993" s="3"/>
      <c r="E993" s="3"/>
      <c r="F993" s="3"/>
      <c r="G993" s="3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>
      <c r="A994" s="2"/>
      <c r="B994" s="3"/>
      <c r="C994" s="3"/>
      <c r="D994" s="3"/>
      <c r="E994" s="3"/>
      <c r="F994" s="3"/>
      <c r="G994" s="3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>
      <c r="A995" s="2"/>
      <c r="B995" s="3"/>
      <c r="C995" s="3"/>
      <c r="D995" s="3"/>
      <c r="E995" s="3"/>
      <c r="F995" s="3"/>
      <c r="G995" s="3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>
      <c r="A996" s="2"/>
      <c r="B996" s="3"/>
      <c r="C996" s="3"/>
      <c r="D996" s="3"/>
      <c r="E996" s="3"/>
      <c r="F996" s="3"/>
      <c r="G996" s="3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>
      <c r="A997" s="2"/>
      <c r="B997" s="3"/>
      <c r="C997" s="3"/>
      <c r="D997" s="3"/>
      <c r="E997" s="3"/>
      <c r="F997" s="3"/>
      <c r="G997" s="3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>
      <c r="A998" s="2"/>
      <c r="B998" s="3"/>
      <c r="C998" s="3"/>
      <c r="D998" s="3"/>
      <c r="E998" s="3"/>
      <c r="F998" s="3"/>
      <c r="G998" s="3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>
      <c r="A999" s="2"/>
      <c r="B999" s="3"/>
      <c r="C999" s="3"/>
      <c r="D999" s="3"/>
      <c r="E999" s="3"/>
      <c r="F999" s="3"/>
      <c r="G999" s="3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>
      <c r="A1000" s="2"/>
      <c r="B1000" s="3"/>
      <c r="C1000" s="3"/>
      <c r="D1000" s="3"/>
      <c r="E1000" s="3"/>
      <c r="F1000" s="3"/>
      <c r="G1000" s="3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A1:G523" xr:uid="{00000000-0009-0000-0000-000007000000}"/>
  <printOptions gridLines="1"/>
  <pageMargins left="0.70866141732283472" right="0.70866141732283472" top="0.74803149606299213" bottom="0.74803149606299213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/>
  </sheetViews>
  <sheetFormatPr defaultColWidth="14.42578125" defaultRowHeight="15" customHeight="1"/>
  <cols>
    <col min="1" max="1" width="49.7109375" customWidth="1"/>
    <col min="2" max="2" width="14.85546875" customWidth="1"/>
    <col min="3" max="3" width="10.28515625" customWidth="1"/>
    <col min="4" max="4" width="18" customWidth="1"/>
    <col min="5" max="5" width="10.7109375" customWidth="1"/>
    <col min="6" max="6" width="10.28515625" customWidth="1"/>
    <col min="7" max="7" width="13.7109375" customWidth="1"/>
    <col min="8" max="26" width="8.85546875" customWidth="1"/>
  </cols>
  <sheetData>
    <row r="1" spans="1:26" ht="14.25" customHeight="1">
      <c r="A1" s="2" t="s">
        <v>567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>
      <c r="A2" s="2" t="s">
        <v>7</v>
      </c>
      <c r="B2" s="1">
        <v>1138.125</v>
      </c>
      <c r="C2" s="1">
        <v>0</v>
      </c>
      <c r="D2" s="1">
        <v>0</v>
      </c>
      <c r="E2" s="1">
        <v>-245.25</v>
      </c>
      <c r="F2" s="1">
        <v>0</v>
      </c>
      <c r="G2" s="1">
        <v>892.875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>
      <c r="A3" s="2" t="s">
        <v>8</v>
      </c>
      <c r="B3" s="1">
        <v>0.25</v>
      </c>
      <c r="C3" s="1">
        <v>0</v>
      </c>
      <c r="D3" s="1">
        <v>0</v>
      </c>
      <c r="E3" s="1">
        <v>0</v>
      </c>
      <c r="F3" s="1">
        <v>0</v>
      </c>
      <c r="G3" s="1">
        <v>0.25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>
      <c r="A4" s="2" t="s">
        <v>9</v>
      </c>
      <c r="B4" s="1">
        <v>1</v>
      </c>
      <c r="C4" s="1">
        <v>6</v>
      </c>
      <c r="D4" s="1">
        <v>0</v>
      </c>
      <c r="E4" s="1">
        <v>-5</v>
      </c>
      <c r="F4" s="1">
        <v>0</v>
      </c>
      <c r="G4" s="1">
        <v>2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>
      <c r="A5" s="2" t="s">
        <v>10</v>
      </c>
      <c r="B5" s="1">
        <v>178.375</v>
      </c>
      <c r="C5" s="1">
        <v>0</v>
      </c>
      <c r="D5" s="1">
        <v>0</v>
      </c>
      <c r="E5" s="1">
        <v>-3.5</v>
      </c>
      <c r="F5" s="1">
        <v>0</v>
      </c>
      <c r="G5" s="1">
        <v>174.875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>
      <c r="A6" s="2" t="s">
        <v>11</v>
      </c>
      <c r="B6" s="1">
        <v>36.75</v>
      </c>
      <c r="C6" s="1">
        <v>0</v>
      </c>
      <c r="D6" s="1">
        <v>-3.5</v>
      </c>
      <c r="E6" s="1">
        <v>-9</v>
      </c>
      <c r="F6" s="1">
        <v>0</v>
      </c>
      <c r="G6" s="1">
        <v>24.25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>
      <c r="A7" s="2" t="s">
        <v>12</v>
      </c>
      <c r="B7" s="1">
        <v>2</v>
      </c>
      <c r="C7" s="1">
        <v>0</v>
      </c>
      <c r="D7" s="1">
        <v>0</v>
      </c>
      <c r="E7" s="1">
        <v>0</v>
      </c>
      <c r="F7" s="1">
        <v>0</v>
      </c>
      <c r="G7" s="1">
        <v>2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>
      <c r="A8" s="2" t="s">
        <v>13</v>
      </c>
      <c r="B8" s="1">
        <v>19</v>
      </c>
      <c r="C8" s="1">
        <v>0</v>
      </c>
      <c r="D8" s="1">
        <v>0</v>
      </c>
      <c r="E8" s="1">
        <v>0</v>
      </c>
      <c r="F8" s="1">
        <v>0</v>
      </c>
      <c r="G8" s="1">
        <v>19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>
      <c r="A9" s="2" t="s">
        <v>14</v>
      </c>
      <c r="B9" s="1">
        <v>15</v>
      </c>
      <c r="C9" s="1">
        <v>0</v>
      </c>
      <c r="D9" s="1">
        <v>0</v>
      </c>
      <c r="E9" s="1">
        <v>0</v>
      </c>
      <c r="F9" s="1">
        <v>0</v>
      </c>
      <c r="G9" s="1">
        <v>15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>
      <c r="A10" s="2" t="s">
        <v>15</v>
      </c>
      <c r="B10" s="1">
        <v>14</v>
      </c>
      <c r="C10" s="1">
        <v>10</v>
      </c>
      <c r="D10" s="1">
        <v>0</v>
      </c>
      <c r="E10" s="1">
        <v>-15</v>
      </c>
      <c r="F10" s="1">
        <v>0</v>
      </c>
      <c r="G10" s="1">
        <v>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>
      <c r="A11" s="2" t="s">
        <v>561</v>
      </c>
      <c r="B11" s="1">
        <v>-14</v>
      </c>
      <c r="C11" s="1">
        <v>0</v>
      </c>
      <c r="D11" s="1">
        <v>0</v>
      </c>
      <c r="E11" s="1">
        <v>0</v>
      </c>
      <c r="F11" s="1">
        <v>0</v>
      </c>
      <c r="G11" s="1">
        <v>-14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>
      <c r="A12" s="2" t="s">
        <v>16</v>
      </c>
      <c r="B12" s="1">
        <v>256</v>
      </c>
      <c r="C12" s="1">
        <v>0</v>
      </c>
      <c r="D12" s="1">
        <v>0</v>
      </c>
      <c r="E12" s="1">
        <v>-1</v>
      </c>
      <c r="F12" s="1">
        <v>0</v>
      </c>
      <c r="G12" s="1">
        <v>255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>
      <c r="A13" s="2" t="s">
        <v>17</v>
      </c>
      <c r="B13" s="1">
        <v>40</v>
      </c>
      <c r="C13" s="1">
        <v>0</v>
      </c>
      <c r="D13" s="1">
        <v>0</v>
      </c>
      <c r="E13" s="1">
        <v>0</v>
      </c>
      <c r="F13" s="1">
        <v>0</v>
      </c>
      <c r="G13" s="1">
        <v>40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>
      <c r="A14" s="2" t="s">
        <v>18</v>
      </c>
      <c r="B14" s="1">
        <v>7</v>
      </c>
      <c r="C14" s="1">
        <v>0</v>
      </c>
      <c r="D14" s="1">
        <v>0</v>
      </c>
      <c r="E14" s="1">
        <v>0</v>
      </c>
      <c r="F14" s="1">
        <v>0</v>
      </c>
      <c r="G14" s="1">
        <v>7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>
      <c r="A15" s="2" t="s">
        <v>19</v>
      </c>
      <c r="B15" s="1">
        <v>65</v>
      </c>
      <c r="C15" s="1">
        <v>0</v>
      </c>
      <c r="D15" s="1">
        <v>0</v>
      </c>
      <c r="E15" s="1">
        <v>-40</v>
      </c>
      <c r="F15" s="1">
        <v>0</v>
      </c>
      <c r="G15" s="1">
        <v>25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>
      <c r="A16" s="2" t="s">
        <v>20</v>
      </c>
      <c r="B16" s="1">
        <v>-6</v>
      </c>
      <c r="C16" s="1">
        <v>0</v>
      </c>
      <c r="D16" s="1">
        <v>0</v>
      </c>
      <c r="E16" s="1">
        <v>0</v>
      </c>
      <c r="F16" s="1">
        <v>0</v>
      </c>
      <c r="G16" s="1">
        <v>-6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>
      <c r="A17" s="2" t="s">
        <v>21</v>
      </c>
      <c r="B17" s="1">
        <v>7</v>
      </c>
      <c r="C17" s="1">
        <v>0</v>
      </c>
      <c r="D17" s="1">
        <v>0</v>
      </c>
      <c r="E17" s="1">
        <v>0</v>
      </c>
      <c r="F17" s="1">
        <v>0</v>
      </c>
      <c r="G17" s="1">
        <v>7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>
      <c r="A18" s="2" t="s">
        <v>22</v>
      </c>
      <c r="B18" s="1">
        <v>3</v>
      </c>
      <c r="C18" s="1">
        <v>0</v>
      </c>
      <c r="D18" s="1">
        <v>0</v>
      </c>
      <c r="E18" s="1">
        <v>0</v>
      </c>
      <c r="F18" s="1">
        <v>0</v>
      </c>
      <c r="G18" s="1">
        <v>3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>
      <c r="A19" s="2" t="s">
        <v>23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1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>
      <c r="A20" s="2" t="s">
        <v>24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1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>
      <c r="A21" s="2" t="s">
        <v>25</v>
      </c>
      <c r="B21" s="1">
        <v>422</v>
      </c>
      <c r="C21" s="1">
        <v>0</v>
      </c>
      <c r="D21" s="1">
        <v>0</v>
      </c>
      <c r="E21" s="1">
        <v>-89</v>
      </c>
      <c r="F21" s="1">
        <v>0</v>
      </c>
      <c r="G21" s="1">
        <v>333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>
      <c r="A22" s="2" t="s">
        <v>26</v>
      </c>
      <c r="B22" s="1">
        <v>7</v>
      </c>
      <c r="C22" s="1">
        <v>0</v>
      </c>
      <c r="D22" s="1">
        <v>0</v>
      </c>
      <c r="E22" s="1">
        <v>0</v>
      </c>
      <c r="F22" s="1">
        <v>0</v>
      </c>
      <c r="G22" s="1">
        <v>7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>
      <c r="A23" s="2" t="s">
        <v>27</v>
      </c>
      <c r="B23" s="1">
        <v>7</v>
      </c>
      <c r="C23" s="1">
        <v>0</v>
      </c>
      <c r="D23" s="1">
        <v>0</v>
      </c>
      <c r="E23" s="1">
        <v>0</v>
      </c>
      <c r="F23" s="1">
        <v>0</v>
      </c>
      <c r="G23" s="1">
        <v>7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>
      <c r="A24" s="2" t="s">
        <v>28</v>
      </c>
      <c r="B24" s="1">
        <v>14</v>
      </c>
      <c r="C24" s="1">
        <v>0</v>
      </c>
      <c r="D24" s="1">
        <v>0</v>
      </c>
      <c r="E24" s="1">
        <v>-0.5</v>
      </c>
      <c r="F24" s="1">
        <v>0</v>
      </c>
      <c r="G24" s="1">
        <v>13.5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>
      <c r="A25" s="2" t="s">
        <v>29</v>
      </c>
      <c r="B25" s="1">
        <v>92</v>
      </c>
      <c r="C25" s="1">
        <v>0</v>
      </c>
      <c r="D25" s="1">
        <v>0</v>
      </c>
      <c r="E25" s="1">
        <v>0</v>
      </c>
      <c r="F25" s="1">
        <v>0</v>
      </c>
      <c r="G25" s="1">
        <v>92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>
      <c r="A26" s="2" t="s">
        <v>30</v>
      </c>
      <c r="B26" s="1">
        <v>7.5</v>
      </c>
      <c r="C26" s="1">
        <v>0</v>
      </c>
      <c r="D26" s="1">
        <v>0</v>
      </c>
      <c r="E26" s="1">
        <v>-2</v>
      </c>
      <c r="F26" s="1">
        <v>0</v>
      </c>
      <c r="G26" s="1">
        <v>5.5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>
      <c r="A27" s="2" t="s">
        <v>31</v>
      </c>
      <c r="B27" s="1">
        <v>133.25</v>
      </c>
      <c r="C27" s="1">
        <v>0</v>
      </c>
      <c r="D27" s="1">
        <v>0</v>
      </c>
      <c r="E27" s="1">
        <v>-2.75</v>
      </c>
      <c r="F27" s="1">
        <v>0</v>
      </c>
      <c r="G27" s="1">
        <v>130.5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>
      <c r="A28" s="2" t="s">
        <v>32</v>
      </c>
      <c r="B28" s="1">
        <v>0.5</v>
      </c>
      <c r="C28" s="1">
        <v>0</v>
      </c>
      <c r="D28" s="1">
        <v>0</v>
      </c>
      <c r="E28" s="1">
        <v>0</v>
      </c>
      <c r="F28" s="1">
        <v>0</v>
      </c>
      <c r="G28" s="1">
        <v>0.5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>
      <c r="A29" s="2" t="s">
        <v>33</v>
      </c>
      <c r="B29" s="1">
        <v>65</v>
      </c>
      <c r="C29" s="1">
        <v>0</v>
      </c>
      <c r="D29" s="1">
        <v>0</v>
      </c>
      <c r="E29" s="1">
        <v>-69</v>
      </c>
      <c r="F29" s="1">
        <v>0</v>
      </c>
      <c r="G29" s="1">
        <v>-4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>
      <c r="A30" s="2" t="s">
        <v>34</v>
      </c>
      <c r="B30" s="1">
        <v>5</v>
      </c>
      <c r="C30" s="1">
        <v>0</v>
      </c>
      <c r="D30" s="1">
        <v>0</v>
      </c>
      <c r="E30" s="1">
        <v>0</v>
      </c>
      <c r="F30" s="1">
        <v>0</v>
      </c>
      <c r="G30" s="1">
        <v>5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>
      <c r="A31" s="2" t="s">
        <v>35</v>
      </c>
      <c r="B31" s="1">
        <v>147</v>
      </c>
      <c r="C31" s="1">
        <v>0</v>
      </c>
      <c r="D31" s="1">
        <v>0</v>
      </c>
      <c r="E31" s="1">
        <v>-45</v>
      </c>
      <c r="F31" s="1">
        <v>0</v>
      </c>
      <c r="G31" s="1">
        <v>102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>
      <c r="A32" s="2" t="s">
        <v>36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1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>
      <c r="A33" s="2" t="s">
        <v>37</v>
      </c>
      <c r="B33" s="1">
        <v>37</v>
      </c>
      <c r="C33" s="1">
        <v>0</v>
      </c>
      <c r="D33" s="1">
        <v>0</v>
      </c>
      <c r="E33" s="1">
        <v>-16</v>
      </c>
      <c r="F33" s="1">
        <v>0</v>
      </c>
      <c r="G33" s="1">
        <v>21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>
      <c r="A34" s="2" t="s">
        <v>38</v>
      </c>
      <c r="B34" s="1">
        <v>77</v>
      </c>
      <c r="C34" s="1">
        <v>0</v>
      </c>
      <c r="D34" s="1">
        <v>0</v>
      </c>
      <c r="E34" s="1">
        <v>-51</v>
      </c>
      <c r="F34" s="1">
        <v>0</v>
      </c>
      <c r="G34" s="1">
        <v>26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>
      <c r="A35" s="2" t="s">
        <v>39</v>
      </c>
      <c r="B35" s="1">
        <v>33</v>
      </c>
      <c r="C35" s="1">
        <v>38</v>
      </c>
      <c r="D35" s="1">
        <v>0</v>
      </c>
      <c r="E35" s="1">
        <v>-28</v>
      </c>
      <c r="F35" s="1">
        <v>0</v>
      </c>
      <c r="G35" s="1">
        <v>43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>
      <c r="A36" s="2" t="s">
        <v>40</v>
      </c>
      <c r="B36" s="1">
        <v>500</v>
      </c>
      <c r="C36" s="1">
        <v>0</v>
      </c>
      <c r="D36" s="1">
        <v>0</v>
      </c>
      <c r="E36" s="1">
        <v>-206</v>
      </c>
      <c r="F36" s="1">
        <v>0</v>
      </c>
      <c r="G36" s="1">
        <v>294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>
      <c r="A37" s="2" t="s">
        <v>41</v>
      </c>
      <c r="B37" s="1">
        <v>472</v>
      </c>
      <c r="C37" s="1">
        <v>0</v>
      </c>
      <c r="D37" s="1">
        <v>0</v>
      </c>
      <c r="E37" s="1">
        <v>-248</v>
      </c>
      <c r="F37" s="1">
        <v>0</v>
      </c>
      <c r="G37" s="1">
        <v>224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>
      <c r="A38" s="2" t="s">
        <v>42</v>
      </c>
      <c r="B38" s="1">
        <v>-6</v>
      </c>
      <c r="C38" s="1">
        <v>0</v>
      </c>
      <c r="D38" s="1">
        <v>0</v>
      </c>
      <c r="E38" s="1">
        <v>0</v>
      </c>
      <c r="F38" s="1">
        <v>0</v>
      </c>
      <c r="G38" s="1">
        <v>-6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>
      <c r="A39" s="2" t="s">
        <v>43</v>
      </c>
      <c r="B39" s="1">
        <v>-306</v>
      </c>
      <c r="C39" s="1">
        <v>0</v>
      </c>
      <c r="D39" s="1">
        <v>0</v>
      </c>
      <c r="E39" s="1">
        <v>0</v>
      </c>
      <c r="F39" s="1">
        <v>0</v>
      </c>
      <c r="G39" s="1">
        <v>-306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>
      <c r="A40" s="2" t="s">
        <v>44</v>
      </c>
      <c r="B40" s="1">
        <v>212.5</v>
      </c>
      <c r="C40" s="1">
        <v>0</v>
      </c>
      <c r="D40" s="1">
        <v>0</v>
      </c>
      <c r="E40" s="1">
        <v>-3.75</v>
      </c>
      <c r="F40" s="1">
        <v>0</v>
      </c>
      <c r="G40" s="1">
        <v>208.75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>
      <c r="A41" s="2" t="s">
        <v>45</v>
      </c>
      <c r="B41" s="1">
        <v>199</v>
      </c>
      <c r="C41" s="1">
        <v>0</v>
      </c>
      <c r="D41" s="1">
        <v>0</v>
      </c>
      <c r="E41" s="1">
        <v>-11</v>
      </c>
      <c r="F41" s="1">
        <v>0</v>
      </c>
      <c r="G41" s="1">
        <v>188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>
      <c r="A42" s="2" t="s">
        <v>46</v>
      </c>
      <c r="B42" s="1">
        <v>38</v>
      </c>
      <c r="C42" s="1">
        <v>0</v>
      </c>
      <c r="D42" s="1">
        <v>0</v>
      </c>
      <c r="E42" s="1">
        <v>0</v>
      </c>
      <c r="F42" s="1">
        <v>0</v>
      </c>
      <c r="G42" s="1">
        <v>38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>
      <c r="A43" s="2" t="s">
        <v>47</v>
      </c>
      <c r="B43" s="1">
        <v>4</v>
      </c>
      <c r="C43" s="1">
        <v>0</v>
      </c>
      <c r="D43" s="1">
        <v>0</v>
      </c>
      <c r="E43" s="1">
        <v>0</v>
      </c>
      <c r="F43" s="1">
        <v>0</v>
      </c>
      <c r="G43" s="1">
        <v>4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>
      <c r="A44" s="2" t="s">
        <v>48</v>
      </c>
      <c r="B44" s="1">
        <v>2122</v>
      </c>
      <c r="C44" s="1">
        <v>100</v>
      </c>
      <c r="D44" s="1">
        <v>0</v>
      </c>
      <c r="E44" s="1">
        <v>-472</v>
      </c>
      <c r="F44" s="1">
        <v>0</v>
      </c>
      <c r="G44" s="1">
        <v>1750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>
      <c r="A45" s="2" t="s">
        <v>49</v>
      </c>
      <c r="B45" s="1">
        <v>411</v>
      </c>
      <c r="C45" s="1">
        <v>0</v>
      </c>
      <c r="D45" s="1">
        <v>0</v>
      </c>
      <c r="E45" s="1">
        <v>-129</v>
      </c>
      <c r="F45" s="1">
        <v>0</v>
      </c>
      <c r="G45" s="1">
        <v>282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>
      <c r="A46" s="2" t="s">
        <v>50</v>
      </c>
      <c r="B46" s="1">
        <v>458</v>
      </c>
      <c r="C46" s="1">
        <v>0</v>
      </c>
      <c r="D46" s="1">
        <v>0</v>
      </c>
      <c r="E46" s="1">
        <v>-311</v>
      </c>
      <c r="F46" s="1">
        <v>0</v>
      </c>
      <c r="G46" s="1">
        <v>147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>
      <c r="A47" s="2" t="s">
        <v>51</v>
      </c>
      <c r="B47" s="1">
        <v>333</v>
      </c>
      <c r="C47" s="1">
        <v>100</v>
      </c>
      <c r="D47" s="1">
        <v>0</v>
      </c>
      <c r="E47" s="1">
        <v>-134</v>
      </c>
      <c r="F47" s="1">
        <v>0</v>
      </c>
      <c r="G47" s="1">
        <v>299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>
      <c r="A48" s="2" t="s">
        <v>52</v>
      </c>
      <c r="B48" s="1">
        <v>7</v>
      </c>
      <c r="C48" s="1">
        <v>0</v>
      </c>
      <c r="D48" s="1">
        <v>0</v>
      </c>
      <c r="E48" s="1">
        <v>0</v>
      </c>
      <c r="F48" s="1">
        <v>0</v>
      </c>
      <c r="G48" s="1">
        <v>7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>
      <c r="A49" s="2" t="s">
        <v>53</v>
      </c>
      <c r="B49" s="1">
        <v>21</v>
      </c>
      <c r="C49" s="1">
        <v>0</v>
      </c>
      <c r="D49" s="1">
        <v>0</v>
      </c>
      <c r="E49" s="1">
        <v>-2</v>
      </c>
      <c r="F49" s="1">
        <v>0</v>
      </c>
      <c r="G49" s="1">
        <v>19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>
      <c r="A50" s="2" t="s">
        <v>54</v>
      </c>
      <c r="B50" s="1">
        <v>194</v>
      </c>
      <c r="C50" s="1">
        <v>0</v>
      </c>
      <c r="D50" s="1">
        <v>0</v>
      </c>
      <c r="E50" s="1">
        <v>-57</v>
      </c>
      <c r="F50" s="1">
        <v>0</v>
      </c>
      <c r="G50" s="1">
        <v>137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>
      <c r="A51" s="2" t="s">
        <v>55</v>
      </c>
      <c r="B51" s="1">
        <v>0.25</v>
      </c>
      <c r="C51" s="1">
        <v>0</v>
      </c>
      <c r="D51" s="1">
        <v>0</v>
      </c>
      <c r="E51" s="1">
        <v>0</v>
      </c>
      <c r="F51" s="1">
        <v>0</v>
      </c>
      <c r="G51" s="1">
        <v>0.25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>
      <c r="A52" s="2" t="s">
        <v>56</v>
      </c>
      <c r="B52" s="1">
        <v>48.125</v>
      </c>
      <c r="C52" s="1">
        <v>0</v>
      </c>
      <c r="D52" s="1">
        <v>0</v>
      </c>
      <c r="E52" s="1">
        <v>-16.5</v>
      </c>
      <c r="F52" s="1">
        <v>6</v>
      </c>
      <c r="G52" s="1">
        <v>37.625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>
      <c r="A53" s="2" t="s">
        <v>57</v>
      </c>
      <c r="B53" s="1">
        <v>128</v>
      </c>
      <c r="C53" s="1">
        <v>0</v>
      </c>
      <c r="D53" s="1">
        <v>0</v>
      </c>
      <c r="E53" s="1">
        <v>-29</v>
      </c>
      <c r="F53" s="1">
        <v>0</v>
      </c>
      <c r="G53" s="1">
        <v>99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>
      <c r="A54" s="2" t="s">
        <v>58</v>
      </c>
      <c r="B54" s="1">
        <v>186</v>
      </c>
      <c r="C54" s="1">
        <v>0</v>
      </c>
      <c r="D54" s="1">
        <v>0</v>
      </c>
      <c r="E54" s="1">
        <v>-28</v>
      </c>
      <c r="F54" s="1">
        <v>0</v>
      </c>
      <c r="G54" s="1">
        <v>158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>
      <c r="A55" s="2" t="s">
        <v>59</v>
      </c>
      <c r="B55" s="1">
        <v>15</v>
      </c>
      <c r="C55" s="1">
        <v>0</v>
      </c>
      <c r="D55" s="1">
        <v>0</v>
      </c>
      <c r="E55" s="1">
        <v>0</v>
      </c>
      <c r="F55" s="1">
        <v>0</v>
      </c>
      <c r="G55" s="1">
        <v>15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>
      <c r="A56" s="2" t="s">
        <v>60</v>
      </c>
      <c r="B56" s="1">
        <v>15</v>
      </c>
      <c r="C56" s="1">
        <v>0</v>
      </c>
      <c r="D56" s="1">
        <v>0</v>
      </c>
      <c r="E56" s="1">
        <v>0</v>
      </c>
      <c r="F56" s="1">
        <v>0</v>
      </c>
      <c r="G56" s="1">
        <v>15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>
      <c r="A57" s="2" t="s">
        <v>61</v>
      </c>
      <c r="B57" s="1">
        <v>1</v>
      </c>
      <c r="C57" s="1">
        <v>0</v>
      </c>
      <c r="D57" s="1">
        <v>0</v>
      </c>
      <c r="E57" s="1">
        <v>0</v>
      </c>
      <c r="F57" s="1">
        <v>0</v>
      </c>
      <c r="G57" s="1">
        <v>1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>
      <c r="A58" s="2" t="s">
        <v>62</v>
      </c>
      <c r="B58" s="1">
        <v>45</v>
      </c>
      <c r="C58" s="1">
        <v>0</v>
      </c>
      <c r="D58" s="1">
        <v>0</v>
      </c>
      <c r="E58" s="1">
        <v>-14</v>
      </c>
      <c r="F58" s="1">
        <v>0</v>
      </c>
      <c r="G58" s="1">
        <v>31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>
      <c r="A59" s="2" t="s">
        <v>63</v>
      </c>
      <c r="B59" s="1">
        <v>5</v>
      </c>
      <c r="C59" s="1">
        <v>0</v>
      </c>
      <c r="D59" s="1">
        <v>0</v>
      </c>
      <c r="E59" s="1">
        <v>0</v>
      </c>
      <c r="F59" s="1">
        <v>0</v>
      </c>
      <c r="G59" s="1">
        <v>5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>
      <c r="A60" s="2" t="s">
        <v>64</v>
      </c>
      <c r="B60" s="1">
        <v>1</v>
      </c>
      <c r="C60" s="1">
        <v>0</v>
      </c>
      <c r="D60" s="1">
        <v>0</v>
      </c>
      <c r="E60" s="1">
        <v>0</v>
      </c>
      <c r="F60" s="1">
        <v>0</v>
      </c>
      <c r="G60" s="1">
        <v>1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>
      <c r="A61" s="2" t="s">
        <v>65</v>
      </c>
      <c r="B61" s="1">
        <v>1</v>
      </c>
      <c r="C61" s="1">
        <v>0</v>
      </c>
      <c r="D61" s="1">
        <v>0</v>
      </c>
      <c r="E61" s="1">
        <v>0</v>
      </c>
      <c r="F61" s="1">
        <v>0</v>
      </c>
      <c r="G61" s="1">
        <v>1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>
      <c r="A62" s="2" t="s">
        <v>66</v>
      </c>
      <c r="B62" s="1">
        <v>1</v>
      </c>
      <c r="C62" s="1">
        <v>0</v>
      </c>
      <c r="D62" s="1">
        <v>0</v>
      </c>
      <c r="E62" s="1">
        <v>0</v>
      </c>
      <c r="F62" s="1">
        <v>0</v>
      </c>
      <c r="G62" s="1">
        <v>1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>
      <c r="A63" s="2" t="s">
        <v>67</v>
      </c>
      <c r="B63" s="1">
        <v>2</v>
      </c>
      <c r="C63" s="1">
        <v>0</v>
      </c>
      <c r="D63" s="1">
        <v>0</v>
      </c>
      <c r="E63" s="1">
        <v>0</v>
      </c>
      <c r="F63" s="1">
        <v>0</v>
      </c>
      <c r="G63" s="1">
        <v>2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>
      <c r="A64" s="2" t="s">
        <v>68</v>
      </c>
      <c r="B64" s="1">
        <v>1</v>
      </c>
      <c r="C64" s="1">
        <v>0</v>
      </c>
      <c r="D64" s="1">
        <v>0</v>
      </c>
      <c r="E64" s="1">
        <v>0</v>
      </c>
      <c r="F64" s="1">
        <v>0</v>
      </c>
      <c r="G64" s="1">
        <v>1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>
      <c r="A65" s="2" t="s">
        <v>69</v>
      </c>
      <c r="B65" s="1">
        <v>224</v>
      </c>
      <c r="C65" s="1">
        <v>0</v>
      </c>
      <c r="D65" s="1">
        <v>0</v>
      </c>
      <c r="E65" s="1">
        <v>-8</v>
      </c>
      <c r="F65" s="1">
        <v>0</v>
      </c>
      <c r="G65" s="1">
        <v>216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>
      <c r="A66" s="2" t="s">
        <v>70</v>
      </c>
      <c r="B66" s="1">
        <v>712</v>
      </c>
      <c r="C66" s="1">
        <v>0</v>
      </c>
      <c r="D66" s="1">
        <v>0</v>
      </c>
      <c r="E66" s="1">
        <v>-101</v>
      </c>
      <c r="F66" s="1">
        <v>0</v>
      </c>
      <c r="G66" s="1">
        <v>611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>
      <c r="A67" s="2" t="s">
        <v>71</v>
      </c>
      <c r="B67" s="1">
        <v>302</v>
      </c>
      <c r="C67" s="1">
        <v>0</v>
      </c>
      <c r="D67" s="1">
        <v>0</v>
      </c>
      <c r="E67" s="1">
        <v>-112</v>
      </c>
      <c r="F67" s="1">
        <v>0</v>
      </c>
      <c r="G67" s="1">
        <v>190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>
      <c r="A68" s="2" t="s">
        <v>72</v>
      </c>
      <c r="B68" s="1">
        <v>9</v>
      </c>
      <c r="C68" s="1">
        <v>0</v>
      </c>
      <c r="D68" s="1">
        <v>0</v>
      </c>
      <c r="E68" s="1">
        <v>-8</v>
      </c>
      <c r="F68" s="1">
        <v>0</v>
      </c>
      <c r="G68" s="1">
        <v>1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>
      <c r="A69" s="2" t="s">
        <v>73</v>
      </c>
      <c r="B69" s="1">
        <v>1</v>
      </c>
      <c r="C69" s="1">
        <v>0</v>
      </c>
      <c r="D69" s="1">
        <v>0</v>
      </c>
      <c r="E69" s="1">
        <v>0</v>
      </c>
      <c r="F69" s="1">
        <v>0</v>
      </c>
      <c r="G69" s="1">
        <v>1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>
      <c r="A70" s="2" t="s">
        <v>74</v>
      </c>
      <c r="B70" s="1">
        <v>2</v>
      </c>
      <c r="C70" s="1">
        <v>0</v>
      </c>
      <c r="D70" s="1">
        <v>0</v>
      </c>
      <c r="E70" s="1">
        <v>0</v>
      </c>
      <c r="F70" s="1">
        <v>0</v>
      </c>
      <c r="G70" s="1">
        <v>2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>
      <c r="A71" s="2" t="s">
        <v>76</v>
      </c>
      <c r="B71" s="1">
        <v>34</v>
      </c>
      <c r="C71" s="1">
        <v>0</v>
      </c>
      <c r="D71" s="1">
        <v>0</v>
      </c>
      <c r="E71" s="1">
        <v>0</v>
      </c>
      <c r="F71" s="1">
        <v>0</v>
      </c>
      <c r="G71" s="1">
        <v>34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>
      <c r="A72" s="2" t="s">
        <v>77</v>
      </c>
      <c r="B72" s="1">
        <v>44.75</v>
      </c>
      <c r="C72" s="1">
        <v>0</v>
      </c>
      <c r="D72" s="1">
        <v>0</v>
      </c>
      <c r="E72" s="1">
        <v>-0.5</v>
      </c>
      <c r="F72" s="1">
        <v>0</v>
      </c>
      <c r="G72" s="1">
        <v>44.25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>
      <c r="A73" s="2" t="s">
        <v>78</v>
      </c>
      <c r="B73" s="1">
        <v>155</v>
      </c>
      <c r="C73" s="1">
        <v>0</v>
      </c>
      <c r="D73" s="1">
        <v>0</v>
      </c>
      <c r="E73" s="1">
        <v>-35</v>
      </c>
      <c r="F73" s="1">
        <v>0</v>
      </c>
      <c r="G73" s="1">
        <v>120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>
      <c r="A74" s="2" t="s">
        <v>79</v>
      </c>
      <c r="B74" s="1">
        <v>-7</v>
      </c>
      <c r="C74" s="1">
        <v>0</v>
      </c>
      <c r="D74" s="1">
        <v>0</v>
      </c>
      <c r="E74" s="1">
        <v>0</v>
      </c>
      <c r="F74" s="1">
        <v>0</v>
      </c>
      <c r="G74" s="1">
        <v>-7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>
      <c r="A75" s="2" t="s">
        <v>80</v>
      </c>
      <c r="B75" s="1">
        <v>19</v>
      </c>
      <c r="C75" s="1">
        <v>0</v>
      </c>
      <c r="D75" s="1">
        <v>0</v>
      </c>
      <c r="E75" s="1">
        <v>-1</v>
      </c>
      <c r="F75" s="1">
        <v>0</v>
      </c>
      <c r="G75" s="1">
        <v>18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>
      <c r="A76" s="2" t="s">
        <v>81</v>
      </c>
      <c r="B76" s="1">
        <v>28</v>
      </c>
      <c r="C76" s="1">
        <v>0</v>
      </c>
      <c r="D76" s="1">
        <v>0</v>
      </c>
      <c r="E76" s="1">
        <v>-27.5</v>
      </c>
      <c r="F76" s="1">
        <v>0</v>
      </c>
      <c r="G76" s="1">
        <v>0.5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>
      <c r="A77" s="2" t="s">
        <v>82</v>
      </c>
      <c r="B77" s="1">
        <v>107.25</v>
      </c>
      <c r="C77" s="1">
        <v>0</v>
      </c>
      <c r="D77" s="1">
        <v>0</v>
      </c>
      <c r="E77" s="1">
        <v>0</v>
      </c>
      <c r="F77" s="1">
        <v>0</v>
      </c>
      <c r="G77" s="1">
        <v>107.25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>
      <c r="A78" s="2" t="s">
        <v>83</v>
      </c>
      <c r="B78" s="1">
        <v>5</v>
      </c>
      <c r="C78" s="1">
        <v>0</v>
      </c>
      <c r="D78" s="1">
        <v>0</v>
      </c>
      <c r="E78" s="1">
        <v>0</v>
      </c>
      <c r="F78" s="1">
        <v>0</v>
      </c>
      <c r="G78" s="1">
        <v>5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>
      <c r="A79" s="2" t="s">
        <v>84</v>
      </c>
      <c r="B79" s="1">
        <v>9.75</v>
      </c>
      <c r="C79" s="1">
        <v>0</v>
      </c>
      <c r="D79" s="1">
        <v>0</v>
      </c>
      <c r="E79" s="1">
        <v>0</v>
      </c>
      <c r="F79" s="1">
        <v>0</v>
      </c>
      <c r="G79" s="1">
        <v>9.75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>
      <c r="A80" s="2" t="s">
        <v>85</v>
      </c>
      <c r="B80" s="1">
        <v>163.5</v>
      </c>
      <c r="C80" s="1">
        <v>0</v>
      </c>
      <c r="D80" s="1">
        <v>0</v>
      </c>
      <c r="E80" s="1">
        <v>-41</v>
      </c>
      <c r="F80" s="1">
        <v>0</v>
      </c>
      <c r="G80" s="1">
        <v>122.5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>
      <c r="A81" s="2" t="s">
        <v>86</v>
      </c>
      <c r="B81" s="1">
        <v>4</v>
      </c>
      <c r="C81" s="1">
        <v>0</v>
      </c>
      <c r="D81" s="1">
        <v>0</v>
      </c>
      <c r="E81" s="1">
        <v>0</v>
      </c>
      <c r="F81" s="1">
        <v>0</v>
      </c>
      <c r="G81" s="1">
        <v>4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>
      <c r="A82" s="2" t="s">
        <v>87</v>
      </c>
      <c r="B82" s="1">
        <v>19</v>
      </c>
      <c r="C82" s="1">
        <v>0</v>
      </c>
      <c r="D82" s="1">
        <v>0</v>
      </c>
      <c r="E82" s="1">
        <v>-1</v>
      </c>
      <c r="F82" s="1">
        <v>0</v>
      </c>
      <c r="G82" s="1">
        <v>18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>
      <c r="A83" s="2" t="s">
        <v>88</v>
      </c>
      <c r="B83" s="1">
        <v>8</v>
      </c>
      <c r="C83" s="1">
        <v>0</v>
      </c>
      <c r="D83" s="1">
        <v>0</v>
      </c>
      <c r="E83" s="1">
        <v>-12</v>
      </c>
      <c r="F83" s="1">
        <v>0</v>
      </c>
      <c r="G83" s="1">
        <v>-4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>
      <c r="A84" s="2" t="s">
        <v>89</v>
      </c>
      <c r="B84" s="1">
        <v>1</v>
      </c>
      <c r="C84" s="1">
        <v>0</v>
      </c>
      <c r="D84" s="1">
        <v>0</v>
      </c>
      <c r="E84" s="1">
        <v>0</v>
      </c>
      <c r="F84" s="1">
        <v>0</v>
      </c>
      <c r="G84" s="1">
        <v>1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>
      <c r="A85" s="2" t="s">
        <v>90</v>
      </c>
      <c r="B85" s="1">
        <v>2</v>
      </c>
      <c r="C85" s="1">
        <v>0</v>
      </c>
      <c r="D85" s="1">
        <v>0</v>
      </c>
      <c r="E85" s="1">
        <v>0</v>
      </c>
      <c r="F85" s="1">
        <v>0</v>
      </c>
      <c r="G85" s="1">
        <v>2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>
      <c r="A86" s="2" t="s">
        <v>91</v>
      </c>
      <c r="B86" s="1">
        <v>37</v>
      </c>
      <c r="C86" s="1">
        <v>20</v>
      </c>
      <c r="D86" s="1">
        <v>0</v>
      </c>
      <c r="E86" s="1">
        <v>-20</v>
      </c>
      <c r="F86" s="1">
        <v>0</v>
      </c>
      <c r="G86" s="1">
        <v>37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>
      <c r="A87" s="2" t="s">
        <v>92</v>
      </c>
      <c r="B87" s="1">
        <v>1</v>
      </c>
      <c r="C87" s="1">
        <v>0</v>
      </c>
      <c r="D87" s="1">
        <v>0</v>
      </c>
      <c r="E87" s="1">
        <v>0</v>
      </c>
      <c r="F87" s="1">
        <v>0</v>
      </c>
      <c r="G87" s="1">
        <v>1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>
      <c r="A88" s="2" t="s">
        <v>93</v>
      </c>
      <c r="B88" s="1">
        <v>22</v>
      </c>
      <c r="C88" s="1">
        <v>0</v>
      </c>
      <c r="D88" s="1">
        <v>0</v>
      </c>
      <c r="E88" s="1">
        <v>-2</v>
      </c>
      <c r="F88" s="1">
        <v>0</v>
      </c>
      <c r="G88" s="1">
        <v>20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>
      <c r="A89" s="2" t="s">
        <v>94</v>
      </c>
      <c r="B89" s="1">
        <v>1</v>
      </c>
      <c r="C89" s="1">
        <v>0</v>
      </c>
      <c r="D89" s="1">
        <v>0</v>
      </c>
      <c r="E89" s="1">
        <v>0</v>
      </c>
      <c r="F89" s="1">
        <v>0</v>
      </c>
      <c r="G89" s="1">
        <v>1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>
      <c r="A90" s="2" t="s">
        <v>95</v>
      </c>
      <c r="B90" s="1">
        <v>2</v>
      </c>
      <c r="C90" s="1">
        <v>0</v>
      </c>
      <c r="D90" s="1">
        <v>0</v>
      </c>
      <c r="E90" s="1">
        <v>0</v>
      </c>
      <c r="F90" s="1">
        <v>0</v>
      </c>
      <c r="G90" s="1">
        <v>2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>
      <c r="A91" s="2" t="s">
        <v>96</v>
      </c>
      <c r="B91" s="1">
        <v>2</v>
      </c>
      <c r="C91" s="1">
        <v>0</v>
      </c>
      <c r="D91" s="1">
        <v>0</v>
      </c>
      <c r="E91" s="1">
        <v>0</v>
      </c>
      <c r="F91" s="1">
        <v>0</v>
      </c>
      <c r="G91" s="1">
        <v>2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>
      <c r="A92" s="2" t="s">
        <v>97</v>
      </c>
      <c r="B92" s="1">
        <v>34</v>
      </c>
      <c r="C92" s="1">
        <v>0</v>
      </c>
      <c r="D92" s="1">
        <v>0</v>
      </c>
      <c r="E92" s="1">
        <v>0</v>
      </c>
      <c r="F92" s="1">
        <v>0</v>
      </c>
      <c r="G92" s="1">
        <v>34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>
      <c r="A93" s="2" t="s">
        <v>98</v>
      </c>
      <c r="B93" s="1">
        <v>1</v>
      </c>
      <c r="C93" s="1">
        <v>0</v>
      </c>
      <c r="D93" s="1">
        <v>0</v>
      </c>
      <c r="E93" s="1">
        <v>0</v>
      </c>
      <c r="F93" s="1">
        <v>0</v>
      </c>
      <c r="G93" s="1">
        <v>1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>
      <c r="A94" s="2" t="s">
        <v>99</v>
      </c>
      <c r="B94" s="1">
        <v>3</v>
      </c>
      <c r="C94" s="1">
        <v>1</v>
      </c>
      <c r="D94" s="1">
        <v>0</v>
      </c>
      <c r="E94" s="1">
        <v>-1</v>
      </c>
      <c r="F94" s="1">
        <v>0</v>
      </c>
      <c r="G94" s="1">
        <v>3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>
      <c r="A95" s="2" t="s">
        <v>100</v>
      </c>
      <c r="B95" s="1">
        <v>6</v>
      </c>
      <c r="C95" s="1">
        <v>0</v>
      </c>
      <c r="D95" s="1">
        <v>0</v>
      </c>
      <c r="E95" s="1">
        <v>0</v>
      </c>
      <c r="F95" s="1">
        <v>0</v>
      </c>
      <c r="G95" s="1">
        <v>6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>
      <c r="A96" s="2" t="s">
        <v>101</v>
      </c>
      <c r="B96" s="1">
        <v>21</v>
      </c>
      <c r="C96" s="1">
        <v>0</v>
      </c>
      <c r="D96" s="1">
        <v>0</v>
      </c>
      <c r="E96" s="1">
        <v>0</v>
      </c>
      <c r="F96" s="1">
        <v>0</v>
      </c>
      <c r="G96" s="1">
        <v>21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>
      <c r="A97" s="2" t="s">
        <v>102</v>
      </c>
      <c r="B97" s="1">
        <v>3</v>
      </c>
      <c r="C97" s="1">
        <v>0</v>
      </c>
      <c r="D97" s="1">
        <v>0</v>
      </c>
      <c r="E97" s="1">
        <v>0</v>
      </c>
      <c r="F97" s="1">
        <v>0</v>
      </c>
      <c r="G97" s="1">
        <v>3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>
      <c r="A98" s="2" t="s">
        <v>103</v>
      </c>
      <c r="B98" s="1">
        <v>3</v>
      </c>
      <c r="C98" s="1">
        <v>0</v>
      </c>
      <c r="D98" s="1">
        <v>0</v>
      </c>
      <c r="E98" s="1">
        <v>0</v>
      </c>
      <c r="F98" s="1">
        <v>0</v>
      </c>
      <c r="G98" s="1">
        <v>3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>
      <c r="A99" s="2" t="s">
        <v>104</v>
      </c>
      <c r="B99" s="1">
        <v>237</v>
      </c>
      <c r="C99" s="1">
        <v>0</v>
      </c>
      <c r="D99" s="1">
        <v>0</v>
      </c>
      <c r="E99" s="1">
        <v>0</v>
      </c>
      <c r="F99" s="1">
        <v>0</v>
      </c>
      <c r="G99" s="1">
        <v>237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>
      <c r="A100" s="2" t="s">
        <v>105</v>
      </c>
      <c r="B100" s="1">
        <v>1</v>
      </c>
      <c r="C100" s="1">
        <v>0</v>
      </c>
      <c r="D100" s="1">
        <v>0</v>
      </c>
      <c r="E100" s="1">
        <v>0</v>
      </c>
      <c r="F100" s="1">
        <v>0</v>
      </c>
      <c r="G100" s="1">
        <v>1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>
      <c r="A101" s="2" t="s">
        <v>106</v>
      </c>
      <c r="B101" s="1">
        <v>7</v>
      </c>
      <c r="C101" s="1">
        <v>0</v>
      </c>
      <c r="D101" s="1">
        <v>0</v>
      </c>
      <c r="E101" s="1">
        <v>0</v>
      </c>
      <c r="F101" s="1">
        <v>0</v>
      </c>
      <c r="G101" s="1">
        <v>7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>
      <c r="A102" s="2" t="s">
        <v>107</v>
      </c>
      <c r="B102" s="1">
        <v>14</v>
      </c>
      <c r="C102" s="1">
        <v>0</v>
      </c>
      <c r="D102" s="1">
        <v>0</v>
      </c>
      <c r="E102" s="1">
        <v>0</v>
      </c>
      <c r="F102" s="1">
        <v>0</v>
      </c>
      <c r="G102" s="1">
        <v>14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>
      <c r="A103" s="2" t="s">
        <v>108</v>
      </c>
      <c r="B103" s="1">
        <v>1</v>
      </c>
      <c r="C103" s="1">
        <v>0</v>
      </c>
      <c r="D103" s="1">
        <v>0</v>
      </c>
      <c r="E103" s="1">
        <v>0</v>
      </c>
      <c r="F103" s="1">
        <v>0</v>
      </c>
      <c r="G103" s="1">
        <v>1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>
      <c r="A104" s="2" t="s">
        <v>109</v>
      </c>
      <c r="B104" s="1">
        <v>4</v>
      </c>
      <c r="C104" s="1">
        <v>0</v>
      </c>
      <c r="D104" s="1">
        <v>0</v>
      </c>
      <c r="E104" s="1">
        <v>-1</v>
      </c>
      <c r="F104" s="1">
        <v>0</v>
      </c>
      <c r="G104" s="1">
        <v>3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>
      <c r="A105" s="2" t="s">
        <v>110</v>
      </c>
      <c r="B105" s="1">
        <v>6</v>
      </c>
      <c r="C105" s="1">
        <v>0</v>
      </c>
      <c r="D105" s="1">
        <v>0</v>
      </c>
      <c r="E105" s="1">
        <v>0</v>
      </c>
      <c r="F105" s="1">
        <v>0</v>
      </c>
      <c r="G105" s="1">
        <v>6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>
      <c r="A106" s="2" t="s">
        <v>111</v>
      </c>
      <c r="B106" s="1">
        <v>37</v>
      </c>
      <c r="C106" s="1">
        <v>0</v>
      </c>
      <c r="D106" s="1">
        <v>0</v>
      </c>
      <c r="E106" s="1">
        <v>0</v>
      </c>
      <c r="F106" s="1">
        <v>0</v>
      </c>
      <c r="G106" s="1">
        <v>37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>
      <c r="A107" s="2" t="s">
        <v>113</v>
      </c>
      <c r="B107" s="1">
        <v>15</v>
      </c>
      <c r="C107" s="1">
        <v>0</v>
      </c>
      <c r="D107" s="1">
        <v>0</v>
      </c>
      <c r="E107" s="1">
        <v>-1</v>
      </c>
      <c r="F107" s="1">
        <v>0</v>
      </c>
      <c r="G107" s="1">
        <v>14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>
      <c r="A108" s="2" t="s">
        <v>115</v>
      </c>
      <c r="B108" s="1">
        <v>74</v>
      </c>
      <c r="C108" s="1">
        <v>0</v>
      </c>
      <c r="D108" s="1">
        <v>0</v>
      </c>
      <c r="E108" s="1">
        <v>-2</v>
      </c>
      <c r="F108" s="1">
        <v>0</v>
      </c>
      <c r="G108" s="1">
        <v>72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>
      <c r="A109" s="2" t="s">
        <v>116</v>
      </c>
      <c r="B109" s="1">
        <v>1</v>
      </c>
      <c r="C109" s="1">
        <v>0</v>
      </c>
      <c r="D109" s="1">
        <v>0</v>
      </c>
      <c r="E109" s="1">
        <v>0</v>
      </c>
      <c r="F109" s="1">
        <v>0</v>
      </c>
      <c r="G109" s="1">
        <v>1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>
      <c r="A110" s="2" t="s">
        <v>117</v>
      </c>
      <c r="B110" s="1">
        <v>10</v>
      </c>
      <c r="C110" s="1">
        <v>0</v>
      </c>
      <c r="D110" s="1">
        <v>0</v>
      </c>
      <c r="E110" s="1">
        <v>0</v>
      </c>
      <c r="F110" s="1">
        <v>0</v>
      </c>
      <c r="G110" s="1">
        <v>10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>
      <c r="A111" s="2" t="s">
        <v>118</v>
      </c>
      <c r="B111" s="1">
        <v>1</v>
      </c>
      <c r="C111" s="1">
        <v>0</v>
      </c>
      <c r="D111" s="1">
        <v>0</v>
      </c>
      <c r="E111" s="1">
        <v>0</v>
      </c>
      <c r="F111" s="1">
        <v>0</v>
      </c>
      <c r="G111" s="1">
        <v>1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>
      <c r="A112" s="2" t="s">
        <v>119</v>
      </c>
      <c r="B112" s="1">
        <v>7</v>
      </c>
      <c r="C112" s="1">
        <v>0</v>
      </c>
      <c r="D112" s="1">
        <v>0</v>
      </c>
      <c r="E112" s="1">
        <v>0</v>
      </c>
      <c r="F112" s="1">
        <v>0</v>
      </c>
      <c r="G112" s="1">
        <v>7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>
      <c r="A113" s="2" t="s">
        <v>120</v>
      </c>
      <c r="B113" s="1">
        <v>1</v>
      </c>
      <c r="C113" s="1">
        <v>0</v>
      </c>
      <c r="D113" s="1">
        <v>0</v>
      </c>
      <c r="E113" s="1">
        <v>0</v>
      </c>
      <c r="F113" s="1">
        <v>0</v>
      </c>
      <c r="G113" s="1">
        <v>1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>
      <c r="A114" s="2" t="s">
        <v>121</v>
      </c>
      <c r="B114" s="1">
        <v>19</v>
      </c>
      <c r="C114" s="1">
        <v>0</v>
      </c>
      <c r="D114" s="1">
        <v>0</v>
      </c>
      <c r="E114" s="1">
        <v>0</v>
      </c>
      <c r="F114" s="1">
        <v>0</v>
      </c>
      <c r="G114" s="1">
        <v>19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>
      <c r="A115" s="2" t="s">
        <v>122</v>
      </c>
      <c r="B115" s="1">
        <v>21</v>
      </c>
      <c r="C115" s="1">
        <v>0</v>
      </c>
      <c r="D115" s="1">
        <v>0</v>
      </c>
      <c r="E115" s="1">
        <v>-11</v>
      </c>
      <c r="F115" s="1">
        <v>0</v>
      </c>
      <c r="G115" s="1">
        <v>10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>
      <c r="A116" s="2" t="s">
        <v>123</v>
      </c>
      <c r="B116" s="1">
        <v>45</v>
      </c>
      <c r="C116" s="1">
        <v>0</v>
      </c>
      <c r="D116" s="1">
        <v>0</v>
      </c>
      <c r="E116" s="1">
        <v>-15</v>
      </c>
      <c r="F116" s="1">
        <v>0</v>
      </c>
      <c r="G116" s="1">
        <v>30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>
      <c r="A117" s="2" t="s">
        <v>124</v>
      </c>
      <c r="B117" s="1">
        <v>132</v>
      </c>
      <c r="C117" s="1">
        <v>0</v>
      </c>
      <c r="D117" s="1">
        <v>0</v>
      </c>
      <c r="E117" s="1">
        <v>-3</v>
      </c>
      <c r="F117" s="1">
        <v>0</v>
      </c>
      <c r="G117" s="1">
        <v>129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>
      <c r="A118" s="2" t="s">
        <v>125</v>
      </c>
      <c r="B118" s="1">
        <v>761</v>
      </c>
      <c r="C118" s="1">
        <v>6</v>
      </c>
      <c r="D118" s="1">
        <v>0</v>
      </c>
      <c r="E118" s="1">
        <v>-101</v>
      </c>
      <c r="F118" s="1">
        <v>0</v>
      </c>
      <c r="G118" s="1">
        <v>666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>
      <c r="A119" s="2" t="s">
        <v>546</v>
      </c>
      <c r="B119" s="1">
        <v>-1</v>
      </c>
      <c r="C119" s="1">
        <v>0</v>
      </c>
      <c r="D119" s="1">
        <v>0</v>
      </c>
      <c r="E119" s="1">
        <v>0</v>
      </c>
      <c r="F119" s="1">
        <v>0</v>
      </c>
      <c r="G119" s="1">
        <v>-1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>
      <c r="A120" s="2" t="s">
        <v>547</v>
      </c>
      <c r="B120" s="1">
        <v>-1</v>
      </c>
      <c r="C120" s="1">
        <v>0</v>
      </c>
      <c r="D120" s="1">
        <v>0</v>
      </c>
      <c r="E120" s="1">
        <v>0</v>
      </c>
      <c r="F120" s="1">
        <v>0</v>
      </c>
      <c r="G120" s="1">
        <v>-1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>
      <c r="A121" s="2" t="s">
        <v>126</v>
      </c>
      <c r="B121" s="1">
        <v>237</v>
      </c>
      <c r="C121" s="1">
        <v>0</v>
      </c>
      <c r="D121" s="1">
        <v>0</v>
      </c>
      <c r="E121" s="1">
        <v>-18</v>
      </c>
      <c r="F121" s="1">
        <v>0</v>
      </c>
      <c r="G121" s="1">
        <v>219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>
      <c r="A122" s="2" t="s">
        <v>127</v>
      </c>
      <c r="B122" s="1">
        <v>-116</v>
      </c>
      <c r="C122" s="1">
        <v>0</v>
      </c>
      <c r="D122" s="1">
        <v>0</v>
      </c>
      <c r="E122" s="1">
        <v>-52</v>
      </c>
      <c r="F122" s="1">
        <v>0</v>
      </c>
      <c r="G122" s="1">
        <v>-168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>
      <c r="A123" s="2" t="s">
        <v>128</v>
      </c>
      <c r="B123" s="1">
        <v>14</v>
      </c>
      <c r="C123" s="1">
        <v>0</v>
      </c>
      <c r="D123" s="1">
        <v>0</v>
      </c>
      <c r="E123" s="1">
        <v>-7</v>
      </c>
      <c r="F123" s="1">
        <v>0</v>
      </c>
      <c r="G123" s="1">
        <v>7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>
      <c r="A124" s="2" t="s">
        <v>129</v>
      </c>
      <c r="B124" s="1">
        <v>369.25</v>
      </c>
      <c r="C124" s="1">
        <v>0</v>
      </c>
      <c r="D124" s="1">
        <v>0</v>
      </c>
      <c r="E124" s="1">
        <v>-0.5</v>
      </c>
      <c r="F124" s="1">
        <v>0</v>
      </c>
      <c r="G124" s="1">
        <v>368.75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>
      <c r="A125" s="2" t="s">
        <v>130</v>
      </c>
      <c r="B125" s="1">
        <v>355.5</v>
      </c>
      <c r="C125" s="1">
        <v>0</v>
      </c>
      <c r="D125" s="1">
        <v>0</v>
      </c>
      <c r="E125" s="1">
        <v>-119.75</v>
      </c>
      <c r="F125" s="1">
        <v>0</v>
      </c>
      <c r="G125" s="1">
        <v>235.75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>
      <c r="A126" s="2" t="s">
        <v>131</v>
      </c>
      <c r="B126" s="1">
        <v>58</v>
      </c>
      <c r="C126" s="1">
        <v>0</v>
      </c>
      <c r="D126" s="1">
        <v>0</v>
      </c>
      <c r="E126" s="1">
        <v>-23</v>
      </c>
      <c r="F126" s="1">
        <v>0</v>
      </c>
      <c r="G126" s="1">
        <v>35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>
      <c r="A127" s="2" t="s">
        <v>132</v>
      </c>
      <c r="B127" s="1">
        <v>73</v>
      </c>
      <c r="C127" s="1">
        <v>0</v>
      </c>
      <c r="D127" s="1">
        <v>0</v>
      </c>
      <c r="E127" s="1">
        <v>-28</v>
      </c>
      <c r="F127" s="1">
        <v>0</v>
      </c>
      <c r="G127" s="1">
        <v>45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>
      <c r="A128" s="2" t="s">
        <v>133</v>
      </c>
      <c r="B128" s="1">
        <v>24</v>
      </c>
      <c r="C128" s="1">
        <v>0</v>
      </c>
      <c r="D128" s="1">
        <v>0</v>
      </c>
      <c r="E128" s="1">
        <v>-11</v>
      </c>
      <c r="F128" s="1">
        <v>1</v>
      </c>
      <c r="G128" s="1">
        <v>14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>
      <c r="A129" s="2" t="s">
        <v>134</v>
      </c>
      <c r="B129" s="1">
        <v>8</v>
      </c>
      <c r="C129" s="1">
        <v>0</v>
      </c>
      <c r="D129" s="1">
        <v>0</v>
      </c>
      <c r="E129" s="1">
        <v>0</v>
      </c>
      <c r="F129" s="1">
        <v>0</v>
      </c>
      <c r="G129" s="1">
        <v>8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>
      <c r="A130" s="2" t="s">
        <v>135</v>
      </c>
      <c r="B130" s="1">
        <v>10</v>
      </c>
      <c r="C130" s="1">
        <v>0</v>
      </c>
      <c r="D130" s="1">
        <v>0</v>
      </c>
      <c r="E130" s="1">
        <v>0</v>
      </c>
      <c r="F130" s="1">
        <v>0</v>
      </c>
      <c r="G130" s="1">
        <v>10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>
      <c r="A131" s="2" t="s">
        <v>136</v>
      </c>
      <c r="B131" s="1">
        <v>25</v>
      </c>
      <c r="C131" s="1">
        <v>0</v>
      </c>
      <c r="D131" s="1">
        <v>0</v>
      </c>
      <c r="E131" s="1">
        <v>0</v>
      </c>
      <c r="F131" s="1">
        <v>0</v>
      </c>
      <c r="G131" s="1">
        <v>25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>
      <c r="A132" s="2" t="s">
        <v>137</v>
      </c>
      <c r="B132" s="1">
        <v>319</v>
      </c>
      <c r="C132" s="1">
        <v>0</v>
      </c>
      <c r="D132" s="1">
        <v>0</v>
      </c>
      <c r="E132" s="1">
        <v>-79</v>
      </c>
      <c r="F132" s="1">
        <v>0</v>
      </c>
      <c r="G132" s="1">
        <v>240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>
      <c r="A133" s="2" t="s">
        <v>138</v>
      </c>
      <c r="B133" s="1">
        <v>1</v>
      </c>
      <c r="C133" s="1">
        <v>0</v>
      </c>
      <c r="D133" s="1">
        <v>0</v>
      </c>
      <c r="E133" s="1">
        <v>0</v>
      </c>
      <c r="F133" s="1">
        <v>0</v>
      </c>
      <c r="G133" s="1">
        <v>1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>
      <c r="A134" s="2" t="s">
        <v>140</v>
      </c>
      <c r="B134" s="1">
        <v>153</v>
      </c>
      <c r="C134" s="1">
        <v>0</v>
      </c>
      <c r="D134" s="1">
        <v>0</v>
      </c>
      <c r="E134" s="1">
        <v>-40</v>
      </c>
      <c r="F134" s="1">
        <v>0</v>
      </c>
      <c r="G134" s="1">
        <v>113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>
      <c r="A135" s="2" t="s">
        <v>141</v>
      </c>
      <c r="B135" s="1">
        <v>2</v>
      </c>
      <c r="C135" s="1">
        <v>0</v>
      </c>
      <c r="D135" s="1">
        <v>0</v>
      </c>
      <c r="E135" s="1">
        <v>0</v>
      </c>
      <c r="F135" s="1">
        <v>0</v>
      </c>
      <c r="G135" s="1">
        <v>2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>
      <c r="A136" s="2" t="s">
        <v>142</v>
      </c>
      <c r="B136" s="1">
        <v>1</v>
      </c>
      <c r="C136" s="1">
        <v>0</v>
      </c>
      <c r="D136" s="1">
        <v>0</v>
      </c>
      <c r="E136" s="1">
        <v>0</v>
      </c>
      <c r="F136" s="1">
        <v>0</v>
      </c>
      <c r="G136" s="1">
        <v>1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>
      <c r="A137" s="2" t="s">
        <v>144</v>
      </c>
      <c r="B137" s="1">
        <v>1</v>
      </c>
      <c r="C137" s="1">
        <v>0</v>
      </c>
      <c r="D137" s="1">
        <v>0</v>
      </c>
      <c r="E137" s="1">
        <v>0</v>
      </c>
      <c r="F137" s="1">
        <v>0</v>
      </c>
      <c r="G137" s="1">
        <v>1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>
      <c r="A138" s="2" t="s">
        <v>145</v>
      </c>
      <c r="B138" s="1">
        <v>-1</v>
      </c>
      <c r="C138" s="1">
        <v>0</v>
      </c>
      <c r="D138" s="1">
        <v>0</v>
      </c>
      <c r="E138" s="1">
        <v>0</v>
      </c>
      <c r="F138" s="1">
        <v>0</v>
      </c>
      <c r="G138" s="1">
        <v>-1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>
      <c r="A139" s="2" t="s">
        <v>146</v>
      </c>
      <c r="B139" s="1">
        <v>-1</v>
      </c>
      <c r="C139" s="1">
        <v>0</v>
      </c>
      <c r="D139" s="1">
        <v>0</v>
      </c>
      <c r="E139" s="1">
        <v>0</v>
      </c>
      <c r="F139" s="1">
        <v>0</v>
      </c>
      <c r="G139" s="1">
        <v>-1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>
      <c r="A140" s="2" t="s">
        <v>147</v>
      </c>
      <c r="B140" s="1">
        <v>1</v>
      </c>
      <c r="C140" s="1">
        <v>0</v>
      </c>
      <c r="D140" s="1">
        <v>0</v>
      </c>
      <c r="E140" s="1">
        <v>0</v>
      </c>
      <c r="F140" s="1">
        <v>0</v>
      </c>
      <c r="G140" s="1">
        <v>1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>
      <c r="A141" s="2" t="s">
        <v>148</v>
      </c>
      <c r="B141" s="1">
        <v>25</v>
      </c>
      <c r="C141" s="1">
        <v>0</v>
      </c>
      <c r="D141" s="1">
        <v>0</v>
      </c>
      <c r="E141" s="1">
        <v>0</v>
      </c>
      <c r="F141" s="1">
        <v>0</v>
      </c>
      <c r="G141" s="1">
        <v>25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>
      <c r="A142" s="2" t="s">
        <v>149</v>
      </c>
      <c r="B142" s="1">
        <v>1</v>
      </c>
      <c r="C142" s="1">
        <v>0</v>
      </c>
      <c r="D142" s="1">
        <v>0</v>
      </c>
      <c r="E142" s="1">
        <v>0</v>
      </c>
      <c r="F142" s="1">
        <v>0</v>
      </c>
      <c r="G142" s="1">
        <v>1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>
      <c r="A143" s="2" t="s">
        <v>150</v>
      </c>
      <c r="B143" s="1">
        <v>4</v>
      </c>
      <c r="C143" s="1">
        <v>0</v>
      </c>
      <c r="D143" s="1">
        <v>0</v>
      </c>
      <c r="E143" s="1">
        <v>0</v>
      </c>
      <c r="F143" s="1">
        <v>0</v>
      </c>
      <c r="G143" s="1">
        <v>4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>
      <c r="A144" s="2" t="s">
        <v>151</v>
      </c>
      <c r="B144" s="1">
        <v>15</v>
      </c>
      <c r="C144" s="1">
        <v>0</v>
      </c>
      <c r="D144" s="1">
        <v>0</v>
      </c>
      <c r="E144" s="1">
        <v>0</v>
      </c>
      <c r="F144" s="1">
        <v>0</v>
      </c>
      <c r="G144" s="1">
        <v>15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>
      <c r="A145" s="2" t="s">
        <v>152</v>
      </c>
      <c r="B145" s="1">
        <v>82</v>
      </c>
      <c r="C145" s="1">
        <v>0</v>
      </c>
      <c r="D145" s="1">
        <v>0</v>
      </c>
      <c r="E145" s="1">
        <v>0</v>
      </c>
      <c r="F145" s="1">
        <v>0</v>
      </c>
      <c r="G145" s="1">
        <v>82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>
      <c r="A146" s="2" t="s">
        <v>153</v>
      </c>
      <c r="B146" s="1">
        <v>4</v>
      </c>
      <c r="C146" s="1">
        <v>0</v>
      </c>
      <c r="D146" s="1">
        <v>0</v>
      </c>
      <c r="E146" s="1">
        <v>0</v>
      </c>
      <c r="F146" s="1">
        <v>0</v>
      </c>
      <c r="G146" s="1">
        <v>4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>
      <c r="A147" s="2" t="s">
        <v>154</v>
      </c>
      <c r="B147" s="1">
        <v>-19</v>
      </c>
      <c r="C147" s="1">
        <v>60</v>
      </c>
      <c r="D147" s="1">
        <v>0</v>
      </c>
      <c r="E147" s="1">
        <v>-5</v>
      </c>
      <c r="F147" s="1">
        <v>0</v>
      </c>
      <c r="G147" s="1">
        <v>36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>
      <c r="A148" s="2" t="s">
        <v>155</v>
      </c>
      <c r="B148" s="1">
        <v>10</v>
      </c>
      <c r="C148" s="1">
        <v>0</v>
      </c>
      <c r="D148" s="1">
        <v>0</v>
      </c>
      <c r="E148" s="1">
        <v>0</v>
      </c>
      <c r="F148" s="1">
        <v>0</v>
      </c>
      <c r="G148" s="1">
        <v>10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>
      <c r="A149" s="2" t="s">
        <v>156</v>
      </c>
      <c r="B149" s="1">
        <v>2</v>
      </c>
      <c r="C149" s="1">
        <v>0</v>
      </c>
      <c r="D149" s="1">
        <v>0</v>
      </c>
      <c r="E149" s="1">
        <v>0</v>
      </c>
      <c r="F149" s="1">
        <v>0</v>
      </c>
      <c r="G149" s="1">
        <v>2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>
      <c r="A150" s="2" t="s">
        <v>157</v>
      </c>
      <c r="B150" s="1">
        <v>2</v>
      </c>
      <c r="C150" s="1">
        <v>0</v>
      </c>
      <c r="D150" s="1">
        <v>0</v>
      </c>
      <c r="E150" s="1">
        <v>0</v>
      </c>
      <c r="F150" s="1">
        <v>0</v>
      </c>
      <c r="G150" s="1">
        <v>2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>
      <c r="A151" s="2" t="s">
        <v>158</v>
      </c>
      <c r="B151" s="1">
        <v>6</v>
      </c>
      <c r="C151" s="1">
        <v>0</v>
      </c>
      <c r="D151" s="1">
        <v>0</v>
      </c>
      <c r="E151" s="1">
        <v>-2</v>
      </c>
      <c r="F151" s="1">
        <v>0</v>
      </c>
      <c r="G151" s="1">
        <v>4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>
      <c r="A152" s="2" t="s">
        <v>159</v>
      </c>
      <c r="B152" s="1">
        <v>12</v>
      </c>
      <c r="C152" s="1">
        <v>0</v>
      </c>
      <c r="D152" s="1">
        <v>0</v>
      </c>
      <c r="E152" s="1">
        <v>-1</v>
      </c>
      <c r="F152" s="1">
        <v>0</v>
      </c>
      <c r="G152" s="1">
        <v>11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>
      <c r="A153" s="2" t="s">
        <v>160</v>
      </c>
      <c r="B153" s="1">
        <v>-232</v>
      </c>
      <c r="C153" s="1">
        <v>0</v>
      </c>
      <c r="D153" s="1">
        <v>0</v>
      </c>
      <c r="E153" s="1">
        <v>-10</v>
      </c>
      <c r="F153" s="1">
        <v>0</v>
      </c>
      <c r="G153" s="1">
        <v>-242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>
      <c r="A154" s="2" t="s">
        <v>161</v>
      </c>
      <c r="B154" s="1">
        <v>1</v>
      </c>
      <c r="C154" s="1">
        <v>0</v>
      </c>
      <c r="D154" s="1">
        <v>0</v>
      </c>
      <c r="E154" s="1">
        <v>0</v>
      </c>
      <c r="F154" s="1">
        <v>0</v>
      </c>
      <c r="G154" s="1">
        <v>1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>
      <c r="A155" s="2" t="s">
        <v>162</v>
      </c>
      <c r="B155" s="1">
        <v>8</v>
      </c>
      <c r="C155" s="1">
        <v>0</v>
      </c>
      <c r="D155" s="1">
        <v>0</v>
      </c>
      <c r="E155" s="1">
        <v>0</v>
      </c>
      <c r="F155" s="1">
        <v>0</v>
      </c>
      <c r="G155" s="1">
        <v>8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>
      <c r="A156" s="2" t="s">
        <v>163</v>
      </c>
      <c r="B156" s="1">
        <v>28</v>
      </c>
      <c r="C156" s="1">
        <v>0</v>
      </c>
      <c r="D156" s="1">
        <v>0</v>
      </c>
      <c r="E156" s="1">
        <v>0</v>
      </c>
      <c r="F156" s="1">
        <v>0</v>
      </c>
      <c r="G156" s="1">
        <v>28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>
      <c r="A157" s="2" t="s">
        <v>164</v>
      </c>
      <c r="B157" s="1">
        <v>45.5</v>
      </c>
      <c r="C157" s="1">
        <v>0</v>
      </c>
      <c r="D157" s="1">
        <v>0</v>
      </c>
      <c r="E157" s="1">
        <v>-2.5</v>
      </c>
      <c r="F157" s="1">
        <v>0</v>
      </c>
      <c r="G157" s="1">
        <v>43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>
      <c r="A158" s="2" t="s">
        <v>165</v>
      </c>
      <c r="B158" s="1">
        <v>92.75</v>
      </c>
      <c r="C158" s="1">
        <v>0</v>
      </c>
      <c r="D158" s="1">
        <v>0</v>
      </c>
      <c r="E158" s="1">
        <v>0</v>
      </c>
      <c r="F158" s="1">
        <v>0</v>
      </c>
      <c r="G158" s="1">
        <v>92.75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>
      <c r="A159" s="2" t="s">
        <v>166</v>
      </c>
      <c r="B159" s="1">
        <v>5.25</v>
      </c>
      <c r="C159" s="1">
        <v>0</v>
      </c>
      <c r="D159" s="1">
        <v>0</v>
      </c>
      <c r="E159" s="1">
        <v>0</v>
      </c>
      <c r="F159" s="1">
        <v>6</v>
      </c>
      <c r="G159" s="1">
        <v>11.25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>
      <c r="A160" s="2" t="s">
        <v>167</v>
      </c>
      <c r="B160" s="1">
        <v>16</v>
      </c>
      <c r="C160" s="1">
        <v>0</v>
      </c>
      <c r="D160" s="1">
        <v>0</v>
      </c>
      <c r="E160" s="1">
        <v>0</v>
      </c>
      <c r="F160" s="1">
        <v>0</v>
      </c>
      <c r="G160" s="1">
        <v>16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>
      <c r="A161" s="2" t="s">
        <v>168</v>
      </c>
      <c r="B161" s="1">
        <v>24</v>
      </c>
      <c r="C161" s="1">
        <v>0</v>
      </c>
      <c r="D161" s="1">
        <v>0</v>
      </c>
      <c r="E161" s="1">
        <v>0</v>
      </c>
      <c r="F161" s="1">
        <v>0</v>
      </c>
      <c r="G161" s="1">
        <v>24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>
      <c r="A162" s="2" t="s">
        <v>169</v>
      </c>
      <c r="B162" s="1">
        <v>34.5</v>
      </c>
      <c r="C162" s="1">
        <v>0</v>
      </c>
      <c r="D162" s="1">
        <v>0</v>
      </c>
      <c r="E162" s="1">
        <v>0</v>
      </c>
      <c r="F162" s="1">
        <v>0</v>
      </c>
      <c r="G162" s="1">
        <v>34.5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>
      <c r="A163" s="2" t="s">
        <v>170</v>
      </c>
      <c r="B163" s="1">
        <v>21</v>
      </c>
      <c r="C163" s="1">
        <v>30</v>
      </c>
      <c r="D163" s="1">
        <v>0</v>
      </c>
      <c r="E163" s="1">
        <v>-18</v>
      </c>
      <c r="F163" s="1">
        <v>0</v>
      </c>
      <c r="G163" s="1">
        <v>33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>
      <c r="A164" s="2" t="s">
        <v>171</v>
      </c>
      <c r="B164" s="1">
        <v>1</v>
      </c>
      <c r="C164" s="1">
        <v>0</v>
      </c>
      <c r="D164" s="1">
        <v>0</v>
      </c>
      <c r="E164" s="1">
        <v>0</v>
      </c>
      <c r="F164" s="1">
        <v>0</v>
      </c>
      <c r="G164" s="1">
        <v>1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>
      <c r="A165" s="2" t="s">
        <v>172</v>
      </c>
      <c r="B165" s="1">
        <v>1</v>
      </c>
      <c r="C165" s="1">
        <v>40</v>
      </c>
      <c r="D165" s="1">
        <v>0</v>
      </c>
      <c r="E165" s="1">
        <v>-5</v>
      </c>
      <c r="F165" s="1">
        <v>0</v>
      </c>
      <c r="G165" s="1">
        <v>36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>
      <c r="A166" s="2" t="s">
        <v>173</v>
      </c>
      <c r="B166" s="1">
        <v>6</v>
      </c>
      <c r="C166" s="1">
        <v>0</v>
      </c>
      <c r="D166" s="1">
        <v>0</v>
      </c>
      <c r="E166" s="1">
        <v>0</v>
      </c>
      <c r="F166" s="1">
        <v>0</v>
      </c>
      <c r="G166" s="1">
        <v>6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>
      <c r="A167" s="2" t="s">
        <v>174</v>
      </c>
      <c r="B167" s="1">
        <v>276</v>
      </c>
      <c r="C167" s="1">
        <v>12</v>
      </c>
      <c r="D167" s="1">
        <v>0</v>
      </c>
      <c r="E167" s="1">
        <v>-46</v>
      </c>
      <c r="F167" s="1">
        <v>0</v>
      </c>
      <c r="G167" s="1">
        <v>242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>
      <c r="A168" s="2" t="s">
        <v>175</v>
      </c>
      <c r="B168" s="1">
        <v>7</v>
      </c>
      <c r="C168" s="1">
        <v>0</v>
      </c>
      <c r="D168" s="1">
        <v>0</v>
      </c>
      <c r="E168" s="1">
        <v>0</v>
      </c>
      <c r="F168" s="1">
        <v>0</v>
      </c>
      <c r="G168" s="1">
        <v>7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>
      <c r="A169" s="2" t="s">
        <v>176</v>
      </c>
      <c r="B169" s="1">
        <v>0</v>
      </c>
      <c r="C169" s="1">
        <v>30</v>
      </c>
      <c r="D169" s="1">
        <v>0</v>
      </c>
      <c r="E169" s="1">
        <v>0</v>
      </c>
      <c r="F169" s="1">
        <v>0</v>
      </c>
      <c r="G169" s="1">
        <v>30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>
      <c r="A170" s="2" t="s">
        <v>177</v>
      </c>
      <c r="B170" s="1">
        <v>0</v>
      </c>
      <c r="C170" s="1">
        <v>10</v>
      </c>
      <c r="D170" s="1">
        <v>0</v>
      </c>
      <c r="E170" s="1">
        <v>-3</v>
      </c>
      <c r="F170" s="1">
        <v>0</v>
      </c>
      <c r="G170" s="1">
        <v>7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>
      <c r="A171" s="2" t="s">
        <v>178</v>
      </c>
      <c r="B171" s="1">
        <v>2</v>
      </c>
      <c r="C171" s="1">
        <v>0</v>
      </c>
      <c r="D171" s="1">
        <v>0</v>
      </c>
      <c r="E171" s="1">
        <v>-1</v>
      </c>
      <c r="F171" s="1">
        <v>0</v>
      </c>
      <c r="G171" s="1">
        <v>1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>
      <c r="A172" s="2" t="s">
        <v>517</v>
      </c>
      <c r="B172" s="1">
        <v>14</v>
      </c>
      <c r="C172" s="1">
        <v>11</v>
      </c>
      <c r="D172" s="1">
        <v>0</v>
      </c>
      <c r="E172" s="1">
        <v>-22</v>
      </c>
      <c r="F172" s="1">
        <v>0</v>
      </c>
      <c r="G172" s="1">
        <v>3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>
      <c r="A173" s="2" t="s">
        <v>179</v>
      </c>
      <c r="B173" s="1">
        <v>7</v>
      </c>
      <c r="C173" s="1">
        <v>0</v>
      </c>
      <c r="D173" s="1">
        <v>0</v>
      </c>
      <c r="E173" s="1">
        <v>0</v>
      </c>
      <c r="F173" s="1">
        <v>0</v>
      </c>
      <c r="G173" s="1">
        <v>7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>
      <c r="A174" s="2" t="s">
        <v>180</v>
      </c>
      <c r="B174" s="1">
        <v>19</v>
      </c>
      <c r="C174" s="1">
        <v>0</v>
      </c>
      <c r="D174" s="1">
        <v>0</v>
      </c>
      <c r="E174" s="1">
        <v>0</v>
      </c>
      <c r="F174" s="1">
        <v>0</v>
      </c>
      <c r="G174" s="1">
        <v>19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>
      <c r="A175" s="2" t="s">
        <v>181</v>
      </c>
      <c r="B175" s="1">
        <v>75</v>
      </c>
      <c r="C175" s="1">
        <v>0</v>
      </c>
      <c r="D175" s="1">
        <v>0</v>
      </c>
      <c r="E175" s="1">
        <v>-4</v>
      </c>
      <c r="F175" s="1">
        <v>0</v>
      </c>
      <c r="G175" s="1">
        <v>71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>
      <c r="A176" s="2" t="s">
        <v>182</v>
      </c>
      <c r="B176" s="1">
        <v>2</v>
      </c>
      <c r="C176" s="1">
        <v>100</v>
      </c>
      <c r="D176" s="1">
        <v>0</v>
      </c>
      <c r="E176" s="1">
        <v>-15</v>
      </c>
      <c r="F176" s="1">
        <v>0</v>
      </c>
      <c r="G176" s="1">
        <v>87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>
      <c r="A177" s="2" t="s">
        <v>183</v>
      </c>
      <c r="B177" s="1">
        <v>9.25</v>
      </c>
      <c r="C177" s="1">
        <v>4</v>
      </c>
      <c r="D177" s="1">
        <v>0</v>
      </c>
      <c r="E177" s="1">
        <v>-5.5</v>
      </c>
      <c r="F177" s="1">
        <v>0</v>
      </c>
      <c r="G177" s="1">
        <v>7.75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>
      <c r="A178" s="2" t="s">
        <v>184</v>
      </c>
      <c r="B178" s="1">
        <v>53</v>
      </c>
      <c r="C178" s="1">
        <v>0</v>
      </c>
      <c r="D178" s="1">
        <v>0</v>
      </c>
      <c r="E178" s="1">
        <v>0</v>
      </c>
      <c r="F178" s="1">
        <v>0</v>
      </c>
      <c r="G178" s="1">
        <v>53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>
      <c r="A179" s="2" t="s">
        <v>185</v>
      </c>
      <c r="B179" s="1">
        <v>15</v>
      </c>
      <c r="C179" s="1">
        <v>0</v>
      </c>
      <c r="D179" s="1">
        <v>0</v>
      </c>
      <c r="E179" s="1">
        <v>0</v>
      </c>
      <c r="F179" s="1">
        <v>0</v>
      </c>
      <c r="G179" s="1">
        <v>15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>
      <c r="A180" s="2" t="s">
        <v>186</v>
      </c>
      <c r="B180" s="1">
        <v>163</v>
      </c>
      <c r="C180" s="1">
        <v>0</v>
      </c>
      <c r="D180" s="1">
        <v>0</v>
      </c>
      <c r="E180" s="1">
        <v>-56</v>
      </c>
      <c r="F180" s="1">
        <v>0</v>
      </c>
      <c r="G180" s="1">
        <v>107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>
      <c r="A181" s="2" t="s">
        <v>187</v>
      </c>
      <c r="B181" s="1">
        <v>367</v>
      </c>
      <c r="C181" s="1">
        <v>100</v>
      </c>
      <c r="D181" s="1">
        <v>0</v>
      </c>
      <c r="E181" s="1">
        <v>-53</v>
      </c>
      <c r="F181" s="1">
        <v>0</v>
      </c>
      <c r="G181" s="1">
        <v>414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>
      <c r="A182" s="2" t="s">
        <v>188</v>
      </c>
      <c r="B182" s="1">
        <v>677</v>
      </c>
      <c r="C182" s="1">
        <v>54</v>
      </c>
      <c r="D182" s="1">
        <v>0</v>
      </c>
      <c r="E182" s="1">
        <v>-42</v>
      </c>
      <c r="F182" s="1">
        <v>0</v>
      </c>
      <c r="G182" s="1">
        <v>689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>
      <c r="A183" s="2" t="s">
        <v>189</v>
      </c>
      <c r="B183" s="1">
        <v>101</v>
      </c>
      <c r="C183" s="1">
        <v>0</v>
      </c>
      <c r="D183" s="1">
        <v>0</v>
      </c>
      <c r="E183" s="1">
        <v>0</v>
      </c>
      <c r="F183" s="1">
        <v>0</v>
      </c>
      <c r="G183" s="1">
        <v>101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>
      <c r="A184" s="2" t="s">
        <v>190</v>
      </c>
      <c r="B184" s="1">
        <v>7</v>
      </c>
      <c r="C184" s="1">
        <v>0</v>
      </c>
      <c r="D184" s="1">
        <v>0</v>
      </c>
      <c r="E184" s="1">
        <v>0</v>
      </c>
      <c r="F184" s="1">
        <v>0</v>
      </c>
      <c r="G184" s="1">
        <v>7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>
      <c r="A185" s="2" t="s">
        <v>191</v>
      </c>
      <c r="B185" s="1">
        <v>16</v>
      </c>
      <c r="C185" s="1">
        <v>0</v>
      </c>
      <c r="D185" s="1">
        <v>0</v>
      </c>
      <c r="E185" s="1">
        <v>0</v>
      </c>
      <c r="F185" s="1">
        <v>0</v>
      </c>
      <c r="G185" s="1">
        <v>16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>
      <c r="A186" s="2" t="s">
        <v>192</v>
      </c>
      <c r="B186" s="1">
        <v>219</v>
      </c>
      <c r="C186" s="1">
        <v>0</v>
      </c>
      <c r="D186" s="1">
        <v>0</v>
      </c>
      <c r="E186" s="1">
        <v>-7</v>
      </c>
      <c r="F186" s="1">
        <v>0</v>
      </c>
      <c r="G186" s="1">
        <v>212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>
      <c r="A187" s="2" t="s">
        <v>193</v>
      </c>
      <c r="B187" s="1">
        <v>13</v>
      </c>
      <c r="C187" s="1">
        <v>0</v>
      </c>
      <c r="D187" s="1">
        <v>0</v>
      </c>
      <c r="E187" s="1">
        <v>0</v>
      </c>
      <c r="F187" s="1">
        <v>0</v>
      </c>
      <c r="G187" s="1">
        <v>13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>
      <c r="A188" s="2" t="s">
        <v>194</v>
      </c>
      <c r="B188" s="1">
        <v>-14</v>
      </c>
      <c r="C188" s="1">
        <v>0</v>
      </c>
      <c r="D188" s="1">
        <v>0</v>
      </c>
      <c r="E188" s="1">
        <v>0</v>
      </c>
      <c r="F188" s="1">
        <v>0</v>
      </c>
      <c r="G188" s="1">
        <v>-14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>
      <c r="A189" s="2" t="s">
        <v>498</v>
      </c>
      <c r="B189" s="1">
        <v>7</v>
      </c>
      <c r="C189" s="1">
        <v>0</v>
      </c>
      <c r="D189" s="1">
        <v>0</v>
      </c>
      <c r="E189" s="1">
        <v>-4</v>
      </c>
      <c r="F189" s="1">
        <v>0</v>
      </c>
      <c r="G189" s="1">
        <v>3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>
      <c r="A190" s="2" t="s">
        <v>195</v>
      </c>
      <c r="B190" s="1">
        <v>238</v>
      </c>
      <c r="C190" s="1">
        <v>0</v>
      </c>
      <c r="D190" s="1">
        <v>0</v>
      </c>
      <c r="E190" s="1">
        <v>-2</v>
      </c>
      <c r="F190" s="1">
        <v>0</v>
      </c>
      <c r="G190" s="1">
        <v>236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>
      <c r="A191" s="2" t="s">
        <v>196</v>
      </c>
      <c r="B191" s="1">
        <v>-1</v>
      </c>
      <c r="C191" s="1">
        <v>0</v>
      </c>
      <c r="D191" s="1">
        <v>0</v>
      </c>
      <c r="E191" s="1">
        <v>0</v>
      </c>
      <c r="F191" s="1">
        <v>0</v>
      </c>
      <c r="G191" s="1">
        <v>-1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>
      <c r="A192" s="2" t="s">
        <v>197</v>
      </c>
      <c r="B192" s="1">
        <v>41</v>
      </c>
      <c r="C192" s="1">
        <v>0</v>
      </c>
      <c r="D192" s="1">
        <v>0</v>
      </c>
      <c r="E192" s="1">
        <v>-32</v>
      </c>
      <c r="F192" s="1">
        <v>0</v>
      </c>
      <c r="G192" s="1">
        <v>9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>
      <c r="A193" s="2" t="s">
        <v>198</v>
      </c>
      <c r="B193" s="1">
        <v>-20</v>
      </c>
      <c r="C193" s="1">
        <v>55</v>
      </c>
      <c r="D193" s="1">
        <v>0</v>
      </c>
      <c r="E193" s="1">
        <v>-54</v>
      </c>
      <c r="F193" s="1">
        <v>0</v>
      </c>
      <c r="G193" s="1">
        <v>-19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>
      <c r="A194" s="2" t="s">
        <v>199</v>
      </c>
      <c r="B194" s="1">
        <v>181</v>
      </c>
      <c r="C194" s="1">
        <v>0</v>
      </c>
      <c r="D194" s="1">
        <v>0</v>
      </c>
      <c r="E194" s="1">
        <v>-27</v>
      </c>
      <c r="F194" s="1">
        <v>0</v>
      </c>
      <c r="G194" s="1">
        <v>154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>
      <c r="A195" s="2" t="s">
        <v>200</v>
      </c>
      <c r="B195" s="1">
        <v>108</v>
      </c>
      <c r="C195" s="1">
        <v>0</v>
      </c>
      <c r="D195" s="1">
        <v>0</v>
      </c>
      <c r="E195" s="1">
        <v>0</v>
      </c>
      <c r="F195" s="1">
        <v>0</v>
      </c>
      <c r="G195" s="1">
        <v>108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>
      <c r="A196" s="2" t="s">
        <v>202</v>
      </c>
      <c r="B196" s="1">
        <v>41</v>
      </c>
      <c r="C196" s="1">
        <v>0</v>
      </c>
      <c r="D196" s="1">
        <v>0</v>
      </c>
      <c r="E196" s="1">
        <v>0</v>
      </c>
      <c r="F196" s="1">
        <v>0</v>
      </c>
      <c r="G196" s="1">
        <v>41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>
      <c r="A197" s="2" t="s">
        <v>203</v>
      </c>
      <c r="B197" s="1">
        <v>237</v>
      </c>
      <c r="C197" s="1">
        <v>0</v>
      </c>
      <c r="D197" s="1">
        <v>0</v>
      </c>
      <c r="E197" s="1">
        <v>-164</v>
      </c>
      <c r="F197" s="1">
        <v>0</v>
      </c>
      <c r="G197" s="1">
        <v>73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>
      <c r="A198" s="2" t="s">
        <v>204</v>
      </c>
      <c r="B198" s="1">
        <v>96</v>
      </c>
      <c r="C198" s="1">
        <v>0</v>
      </c>
      <c r="D198" s="1">
        <v>0</v>
      </c>
      <c r="E198" s="1">
        <v>-6</v>
      </c>
      <c r="F198" s="1">
        <v>0</v>
      </c>
      <c r="G198" s="1">
        <v>90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>
      <c r="A199" s="2" t="s">
        <v>205</v>
      </c>
      <c r="B199" s="1">
        <v>4</v>
      </c>
      <c r="C199" s="1">
        <v>0</v>
      </c>
      <c r="D199" s="1">
        <v>0</v>
      </c>
      <c r="E199" s="1">
        <v>0</v>
      </c>
      <c r="F199" s="1">
        <v>0</v>
      </c>
      <c r="G199" s="1">
        <v>4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>
      <c r="A200" s="2" t="s">
        <v>206</v>
      </c>
      <c r="B200" s="1">
        <v>46</v>
      </c>
      <c r="C200" s="1">
        <v>0</v>
      </c>
      <c r="D200" s="1">
        <v>0</v>
      </c>
      <c r="E200" s="1">
        <v>-33</v>
      </c>
      <c r="F200" s="1">
        <v>0</v>
      </c>
      <c r="G200" s="1">
        <v>13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>
      <c r="A201" s="2" t="s">
        <v>207</v>
      </c>
      <c r="B201" s="1">
        <v>148</v>
      </c>
      <c r="C201" s="1">
        <v>0</v>
      </c>
      <c r="D201" s="1">
        <v>0</v>
      </c>
      <c r="E201" s="1">
        <v>-47</v>
      </c>
      <c r="F201" s="1">
        <v>4</v>
      </c>
      <c r="G201" s="1">
        <v>105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>
      <c r="A202" s="2" t="s">
        <v>208</v>
      </c>
      <c r="B202" s="1">
        <v>105</v>
      </c>
      <c r="C202" s="1">
        <v>0</v>
      </c>
      <c r="D202" s="1">
        <v>0</v>
      </c>
      <c r="E202" s="1">
        <v>-62</v>
      </c>
      <c r="F202" s="1">
        <v>0</v>
      </c>
      <c r="G202" s="1">
        <v>43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>
      <c r="A203" s="2" t="s">
        <v>209</v>
      </c>
      <c r="B203" s="1">
        <v>103</v>
      </c>
      <c r="C203" s="1">
        <v>0</v>
      </c>
      <c r="D203" s="1">
        <v>0</v>
      </c>
      <c r="E203" s="1">
        <v>-14</v>
      </c>
      <c r="F203" s="1">
        <v>0</v>
      </c>
      <c r="G203" s="1">
        <v>89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>
      <c r="A204" s="2" t="s">
        <v>210</v>
      </c>
      <c r="B204" s="1">
        <v>13</v>
      </c>
      <c r="C204" s="1">
        <v>0</v>
      </c>
      <c r="D204" s="1">
        <v>0</v>
      </c>
      <c r="E204" s="1">
        <v>-9</v>
      </c>
      <c r="F204" s="1">
        <v>0</v>
      </c>
      <c r="G204" s="1">
        <v>4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>
      <c r="A205" s="2" t="s">
        <v>211</v>
      </c>
      <c r="B205" s="1">
        <v>3120</v>
      </c>
      <c r="C205" s="1">
        <v>0</v>
      </c>
      <c r="D205" s="1">
        <v>0</v>
      </c>
      <c r="E205" s="1">
        <v>-626</v>
      </c>
      <c r="F205" s="1">
        <v>0</v>
      </c>
      <c r="G205" s="1">
        <v>2494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>
      <c r="A206" s="2" t="s">
        <v>212</v>
      </c>
      <c r="B206" s="1">
        <v>323</v>
      </c>
      <c r="C206" s="1">
        <v>0</v>
      </c>
      <c r="D206" s="1">
        <v>0</v>
      </c>
      <c r="E206" s="1">
        <v>-28</v>
      </c>
      <c r="F206" s="1">
        <v>0</v>
      </c>
      <c r="G206" s="1">
        <v>295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>
      <c r="A207" s="2" t="s">
        <v>213</v>
      </c>
      <c r="B207" s="1">
        <v>1436</v>
      </c>
      <c r="C207" s="1">
        <v>0</v>
      </c>
      <c r="D207" s="1">
        <v>0</v>
      </c>
      <c r="E207" s="1">
        <v>-336</v>
      </c>
      <c r="F207" s="1">
        <v>0</v>
      </c>
      <c r="G207" s="1">
        <v>1100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>
      <c r="A208" s="2" t="s">
        <v>214</v>
      </c>
      <c r="B208" s="1">
        <v>150</v>
      </c>
      <c r="C208" s="1">
        <v>136</v>
      </c>
      <c r="D208" s="1">
        <v>0</v>
      </c>
      <c r="E208" s="1">
        <v>-101</v>
      </c>
      <c r="F208" s="1">
        <v>4</v>
      </c>
      <c r="G208" s="1">
        <v>189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>
      <c r="A209" s="2" t="s">
        <v>215</v>
      </c>
      <c r="B209" s="1">
        <v>84</v>
      </c>
      <c r="C209" s="1">
        <v>0</v>
      </c>
      <c r="D209" s="1">
        <v>0</v>
      </c>
      <c r="E209" s="1">
        <v>-31</v>
      </c>
      <c r="F209" s="1">
        <v>0</v>
      </c>
      <c r="G209" s="1">
        <v>53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>
      <c r="A210" s="2" t="s">
        <v>216</v>
      </c>
      <c r="B210" s="1">
        <v>213</v>
      </c>
      <c r="C210" s="1">
        <v>0</v>
      </c>
      <c r="D210" s="1">
        <v>0</v>
      </c>
      <c r="E210" s="1">
        <v>-16</v>
      </c>
      <c r="F210" s="1">
        <v>0</v>
      </c>
      <c r="G210" s="1">
        <v>197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>
      <c r="A211" s="2" t="s">
        <v>217</v>
      </c>
      <c r="B211" s="1">
        <v>20</v>
      </c>
      <c r="C211" s="1">
        <v>50</v>
      </c>
      <c r="D211" s="1">
        <v>0</v>
      </c>
      <c r="E211" s="1">
        <v>-14</v>
      </c>
      <c r="F211" s="1">
        <v>0</v>
      </c>
      <c r="G211" s="1">
        <v>56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>
      <c r="A212" s="2" t="s">
        <v>218</v>
      </c>
      <c r="B212" s="1">
        <v>215</v>
      </c>
      <c r="C212" s="1">
        <v>0</v>
      </c>
      <c r="D212" s="1">
        <v>0</v>
      </c>
      <c r="E212" s="1">
        <v>0</v>
      </c>
      <c r="F212" s="1">
        <v>0</v>
      </c>
      <c r="G212" s="1">
        <v>215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>
      <c r="A213" s="2" t="s">
        <v>219</v>
      </c>
      <c r="B213" s="1">
        <v>162</v>
      </c>
      <c r="C213" s="1">
        <v>0</v>
      </c>
      <c r="D213" s="1">
        <v>0</v>
      </c>
      <c r="E213" s="1">
        <v>-20</v>
      </c>
      <c r="F213" s="1">
        <v>0</v>
      </c>
      <c r="G213" s="1">
        <v>142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>
      <c r="A214" s="2" t="s">
        <v>220</v>
      </c>
      <c r="B214" s="1">
        <v>5</v>
      </c>
      <c r="C214" s="1">
        <v>0</v>
      </c>
      <c r="D214" s="1">
        <v>0</v>
      </c>
      <c r="E214" s="1">
        <v>-1</v>
      </c>
      <c r="F214" s="1">
        <v>0</v>
      </c>
      <c r="G214" s="1">
        <v>4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>
      <c r="A215" s="2" t="s">
        <v>221</v>
      </c>
      <c r="B215" s="1">
        <v>4</v>
      </c>
      <c r="C215" s="1">
        <v>0</v>
      </c>
      <c r="D215" s="1">
        <v>0</v>
      </c>
      <c r="E215" s="1">
        <v>-3</v>
      </c>
      <c r="F215" s="1">
        <v>0</v>
      </c>
      <c r="G215" s="1">
        <v>1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>
      <c r="A216" s="2" t="s">
        <v>222</v>
      </c>
      <c r="B216" s="1">
        <v>183</v>
      </c>
      <c r="C216" s="1">
        <v>0</v>
      </c>
      <c r="D216" s="1">
        <v>0</v>
      </c>
      <c r="E216" s="1">
        <v>-76</v>
      </c>
      <c r="F216" s="1">
        <v>0</v>
      </c>
      <c r="G216" s="1">
        <v>107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>
      <c r="A217" s="2" t="s">
        <v>223</v>
      </c>
      <c r="B217" s="1">
        <v>53</v>
      </c>
      <c r="C217" s="1">
        <v>0</v>
      </c>
      <c r="D217" s="1">
        <v>0</v>
      </c>
      <c r="E217" s="1">
        <v>-10</v>
      </c>
      <c r="F217" s="1">
        <v>0</v>
      </c>
      <c r="G217" s="1">
        <v>43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>
      <c r="A218" s="2" t="s">
        <v>224</v>
      </c>
      <c r="B218" s="1">
        <v>104</v>
      </c>
      <c r="C218" s="1">
        <v>0</v>
      </c>
      <c r="D218" s="1">
        <v>0</v>
      </c>
      <c r="E218" s="1">
        <v>-33</v>
      </c>
      <c r="F218" s="1">
        <v>0</v>
      </c>
      <c r="G218" s="1">
        <v>71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>
      <c r="A219" s="2" t="s">
        <v>225</v>
      </c>
      <c r="B219" s="1">
        <v>50</v>
      </c>
      <c r="C219" s="1">
        <v>0</v>
      </c>
      <c r="D219" s="1">
        <v>0</v>
      </c>
      <c r="E219" s="1">
        <v>-14</v>
      </c>
      <c r="F219" s="1">
        <v>0</v>
      </c>
      <c r="G219" s="1">
        <v>36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>
      <c r="A220" s="2" t="s">
        <v>226</v>
      </c>
      <c r="B220" s="1">
        <v>83</v>
      </c>
      <c r="C220" s="1">
        <v>0</v>
      </c>
      <c r="D220" s="1">
        <v>0</v>
      </c>
      <c r="E220" s="1">
        <v>-43</v>
      </c>
      <c r="F220" s="1">
        <v>0</v>
      </c>
      <c r="G220" s="1">
        <v>40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>
      <c r="A221" s="2" t="s">
        <v>227</v>
      </c>
      <c r="B221" s="1">
        <v>5</v>
      </c>
      <c r="C221" s="1">
        <v>0</v>
      </c>
      <c r="D221" s="1">
        <v>0</v>
      </c>
      <c r="E221" s="1">
        <v>-4</v>
      </c>
      <c r="F221" s="1">
        <v>0</v>
      </c>
      <c r="G221" s="1">
        <v>1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>
      <c r="A222" s="2" t="s">
        <v>228</v>
      </c>
      <c r="B222" s="1">
        <v>477</v>
      </c>
      <c r="C222" s="1">
        <v>160</v>
      </c>
      <c r="D222" s="1">
        <v>0</v>
      </c>
      <c r="E222" s="1">
        <v>-87</v>
      </c>
      <c r="F222" s="1">
        <v>4</v>
      </c>
      <c r="G222" s="1">
        <v>554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>
      <c r="A223" s="2" t="s">
        <v>229</v>
      </c>
      <c r="B223" s="1">
        <v>148</v>
      </c>
      <c r="C223" s="1">
        <v>0</v>
      </c>
      <c r="D223" s="1">
        <v>0</v>
      </c>
      <c r="E223" s="1">
        <v>-6</v>
      </c>
      <c r="F223" s="1">
        <v>0</v>
      </c>
      <c r="G223" s="1">
        <v>142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>
      <c r="A224" s="2" t="s">
        <v>230</v>
      </c>
      <c r="B224" s="1">
        <v>100</v>
      </c>
      <c r="C224" s="1">
        <v>0</v>
      </c>
      <c r="D224" s="1">
        <v>0</v>
      </c>
      <c r="E224" s="1">
        <v>0</v>
      </c>
      <c r="F224" s="1">
        <v>0</v>
      </c>
      <c r="G224" s="1">
        <v>100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>
      <c r="A225" s="2" t="s">
        <v>231</v>
      </c>
      <c r="B225" s="1">
        <v>94</v>
      </c>
      <c r="C225" s="1">
        <v>0</v>
      </c>
      <c r="D225" s="1">
        <v>0</v>
      </c>
      <c r="E225" s="1">
        <v>-37</v>
      </c>
      <c r="F225" s="1">
        <v>0</v>
      </c>
      <c r="G225" s="1">
        <v>57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>
      <c r="A226" s="2" t="s">
        <v>232</v>
      </c>
      <c r="B226" s="1">
        <v>160</v>
      </c>
      <c r="C226" s="1">
        <v>0</v>
      </c>
      <c r="D226" s="1">
        <v>0</v>
      </c>
      <c r="E226" s="1">
        <v>-30</v>
      </c>
      <c r="F226" s="1">
        <v>0</v>
      </c>
      <c r="G226" s="1">
        <v>130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>
      <c r="A227" s="2" t="s">
        <v>233</v>
      </c>
      <c r="B227" s="1">
        <v>1928</v>
      </c>
      <c r="C227" s="1">
        <v>0</v>
      </c>
      <c r="D227" s="1">
        <v>-1</v>
      </c>
      <c r="E227" s="1">
        <v>-175</v>
      </c>
      <c r="F227" s="1">
        <v>1</v>
      </c>
      <c r="G227" s="1">
        <v>1753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>
      <c r="A228" s="2" t="s">
        <v>234</v>
      </c>
      <c r="B228" s="1">
        <v>33</v>
      </c>
      <c r="C228" s="1">
        <v>0</v>
      </c>
      <c r="D228" s="1">
        <v>0</v>
      </c>
      <c r="E228" s="1">
        <v>-3</v>
      </c>
      <c r="F228" s="1">
        <v>0</v>
      </c>
      <c r="G228" s="1">
        <v>30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>
      <c r="A229" s="2" t="s">
        <v>235</v>
      </c>
      <c r="B229" s="1">
        <v>21</v>
      </c>
      <c r="C229" s="1">
        <v>0</v>
      </c>
      <c r="D229" s="1">
        <v>0</v>
      </c>
      <c r="E229" s="1">
        <v>-5</v>
      </c>
      <c r="F229" s="1">
        <v>0</v>
      </c>
      <c r="G229" s="1">
        <v>16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>
      <c r="A230" s="2" t="s">
        <v>236</v>
      </c>
      <c r="B230" s="1">
        <v>25</v>
      </c>
      <c r="C230" s="1">
        <v>0</v>
      </c>
      <c r="D230" s="1">
        <v>0</v>
      </c>
      <c r="E230" s="1">
        <v>-3</v>
      </c>
      <c r="F230" s="1">
        <v>0</v>
      </c>
      <c r="G230" s="1">
        <v>22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>
      <c r="A231" s="2" t="s">
        <v>237</v>
      </c>
      <c r="B231" s="1">
        <v>27</v>
      </c>
      <c r="C231" s="1">
        <v>0</v>
      </c>
      <c r="D231" s="1">
        <v>0</v>
      </c>
      <c r="E231" s="1">
        <v>-33</v>
      </c>
      <c r="F231" s="1">
        <v>0</v>
      </c>
      <c r="G231" s="1">
        <v>-6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>
      <c r="A232" s="2" t="s">
        <v>238</v>
      </c>
      <c r="B232" s="1">
        <v>105</v>
      </c>
      <c r="C232" s="1">
        <v>0</v>
      </c>
      <c r="D232" s="1">
        <v>0</v>
      </c>
      <c r="E232" s="1">
        <v>-30</v>
      </c>
      <c r="F232" s="1">
        <v>0</v>
      </c>
      <c r="G232" s="1">
        <v>75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>
      <c r="A233" s="2" t="s">
        <v>239</v>
      </c>
      <c r="B233" s="1">
        <v>23</v>
      </c>
      <c r="C233" s="1">
        <v>0</v>
      </c>
      <c r="D233" s="1">
        <v>0</v>
      </c>
      <c r="E233" s="1">
        <v>-10</v>
      </c>
      <c r="F233" s="1">
        <v>0</v>
      </c>
      <c r="G233" s="1">
        <v>13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>
      <c r="A234" s="2" t="s">
        <v>240</v>
      </c>
      <c r="B234" s="1">
        <v>9</v>
      </c>
      <c r="C234" s="1">
        <v>0</v>
      </c>
      <c r="D234" s="1">
        <v>0</v>
      </c>
      <c r="E234" s="1">
        <v>0</v>
      </c>
      <c r="F234" s="1">
        <v>0</v>
      </c>
      <c r="G234" s="1">
        <v>9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>
      <c r="A235" s="2" t="s">
        <v>241</v>
      </c>
      <c r="B235" s="1">
        <v>66</v>
      </c>
      <c r="C235" s="1">
        <v>0</v>
      </c>
      <c r="D235" s="1">
        <v>0</v>
      </c>
      <c r="E235" s="1">
        <v>0</v>
      </c>
      <c r="F235" s="1">
        <v>0</v>
      </c>
      <c r="G235" s="1">
        <v>66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>
      <c r="A236" s="2" t="s">
        <v>242</v>
      </c>
      <c r="B236" s="1">
        <v>6</v>
      </c>
      <c r="C236" s="1">
        <v>0</v>
      </c>
      <c r="D236" s="1">
        <v>0</v>
      </c>
      <c r="E236" s="1">
        <v>-6</v>
      </c>
      <c r="F236" s="1">
        <v>0</v>
      </c>
      <c r="G236" s="1">
        <v>0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>
      <c r="A237" s="2" t="s">
        <v>243</v>
      </c>
      <c r="B237" s="1">
        <v>5239</v>
      </c>
      <c r="C237" s="1">
        <v>36</v>
      </c>
      <c r="D237" s="1">
        <v>0</v>
      </c>
      <c r="E237" s="1">
        <v>-1681</v>
      </c>
      <c r="F237" s="1">
        <v>0</v>
      </c>
      <c r="G237" s="1">
        <v>3594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>
      <c r="A238" s="2" t="s">
        <v>244</v>
      </c>
      <c r="B238" s="1">
        <v>7</v>
      </c>
      <c r="C238" s="1">
        <v>0</v>
      </c>
      <c r="D238" s="1">
        <v>0</v>
      </c>
      <c r="E238" s="1">
        <v>0</v>
      </c>
      <c r="F238" s="1">
        <v>0</v>
      </c>
      <c r="G238" s="1">
        <v>7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>
      <c r="A239" s="2" t="s">
        <v>245</v>
      </c>
      <c r="B239" s="1">
        <v>23.5</v>
      </c>
      <c r="C239" s="1">
        <v>0</v>
      </c>
      <c r="D239" s="1">
        <v>0</v>
      </c>
      <c r="E239" s="1">
        <v>0</v>
      </c>
      <c r="F239" s="1">
        <v>0</v>
      </c>
      <c r="G239" s="1">
        <v>23.5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>
      <c r="A240" s="2" t="s">
        <v>246</v>
      </c>
      <c r="B240" s="1">
        <v>62</v>
      </c>
      <c r="C240" s="1">
        <v>0</v>
      </c>
      <c r="D240" s="1">
        <v>0</v>
      </c>
      <c r="E240" s="1">
        <v>-8</v>
      </c>
      <c r="F240" s="1">
        <v>0</v>
      </c>
      <c r="G240" s="1">
        <v>54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>
      <c r="A241" s="2" t="s">
        <v>247</v>
      </c>
      <c r="B241" s="1">
        <v>-101</v>
      </c>
      <c r="C241" s="1">
        <v>0</v>
      </c>
      <c r="D241" s="1">
        <v>0</v>
      </c>
      <c r="E241" s="1">
        <v>0</v>
      </c>
      <c r="F241" s="1">
        <v>0</v>
      </c>
      <c r="G241" s="1">
        <v>-101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>
      <c r="A242" s="2" t="s">
        <v>248</v>
      </c>
      <c r="B242" s="1">
        <v>280</v>
      </c>
      <c r="C242" s="1">
        <v>0</v>
      </c>
      <c r="D242" s="1">
        <v>0</v>
      </c>
      <c r="E242" s="1">
        <v>-10</v>
      </c>
      <c r="F242" s="1">
        <v>0</v>
      </c>
      <c r="G242" s="1">
        <v>270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>
      <c r="A243" s="2" t="s">
        <v>249</v>
      </c>
      <c r="B243" s="1">
        <v>132</v>
      </c>
      <c r="C243" s="1">
        <v>0</v>
      </c>
      <c r="D243" s="1">
        <v>0</v>
      </c>
      <c r="E243" s="1">
        <v>-77</v>
      </c>
      <c r="F243" s="1">
        <v>0</v>
      </c>
      <c r="G243" s="1">
        <v>55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>
      <c r="A244" s="2" t="s">
        <v>250</v>
      </c>
      <c r="B244" s="1">
        <v>353</v>
      </c>
      <c r="C244" s="1">
        <v>0</v>
      </c>
      <c r="D244" s="1">
        <v>0</v>
      </c>
      <c r="E244" s="1">
        <v>-204</v>
      </c>
      <c r="F244" s="1">
        <v>0</v>
      </c>
      <c r="G244" s="1">
        <v>149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>
      <c r="A245" s="2" t="s">
        <v>251</v>
      </c>
      <c r="B245" s="1">
        <v>156</v>
      </c>
      <c r="C245" s="1">
        <v>0</v>
      </c>
      <c r="D245" s="1">
        <v>0</v>
      </c>
      <c r="E245" s="1">
        <v>-64</v>
      </c>
      <c r="F245" s="1">
        <v>4</v>
      </c>
      <c r="G245" s="1">
        <v>96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>
      <c r="A246" s="2" t="s">
        <v>252</v>
      </c>
      <c r="B246" s="1">
        <v>94</v>
      </c>
      <c r="C246" s="1">
        <v>0</v>
      </c>
      <c r="D246" s="1">
        <v>0</v>
      </c>
      <c r="E246" s="1">
        <v>-115</v>
      </c>
      <c r="F246" s="1">
        <v>0</v>
      </c>
      <c r="G246" s="1">
        <v>-21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>
      <c r="A247" s="2" t="s">
        <v>253</v>
      </c>
      <c r="B247" s="1">
        <v>3</v>
      </c>
      <c r="C247" s="1">
        <v>0</v>
      </c>
      <c r="D247" s="1">
        <v>0</v>
      </c>
      <c r="E247" s="1">
        <v>0</v>
      </c>
      <c r="F247" s="1">
        <v>0</v>
      </c>
      <c r="G247" s="1">
        <v>3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>
      <c r="A248" s="2" t="s">
        <v>254</v>
      </c>
      <c r="B248" s="1">
        <v>1</v>
      </c>
      <c r="C248" s="1">
        <v>0</v>
      </c>
      <c r="D248" s="1">
        <v>0</v>
      </c>
      <c r="E248" s="1">
        <v>0</v>
      </c>
      <c r="F248" s="1">
        <v>0</v>
      </c>
      <c r="G248" s="1">
        <v>1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>
      <c r="A249" s="2" t="s">
        <v>255</v>
      </c>
      <c r="B249" s="1">
        <v>236</v>
      </c>
      <c r="C249" s="1">
        <v>0</v>
      </c>
      <c r="D249" s="1">
        <v>0</v>
      </c>
      <c r="E249" s="1">
        <v>-76</v>
      </c>
      <c r="F249" s="1">
        <v>0</v>
      </c>
      <c r="G249" s="1">
        <v>160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>
      <c r="A250" s="2" t="s">
        <v>256</v>
      </c>
      <c r="B250" s="1">
        <v>254</v>
      </c>
      <c r="C250" s="1">
        <v>60</v>
      </c>
      <c r="D250" s="1">
        <v>0</v>
      </c>
      <c r="E250" s="1">
        <v>-187</v>
      </c>
      <c r="F250" s="1">
        <v>0</v>
      </c>
      <c r="G250" s="1">
        <v>127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>
      <c r="A251" s="2" t="s">
        <v>258</v>
      </c>
      <c r="B251" s="1">
        <v>-1</v>
      </c>
      <c r="C251" s="1">
        <v>0</v>
      </c>
      <c r="D251" s="1">
        <v>0</v>
      </c>
      <c r="E251" s="1">
        <v>0</v>
      </c>
      <c r="F251" s="1">
        <v>0</v>
      </c>
      <c r="G251" s="1">
        <v>-1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>
      <c r="A252" s="2" t="s">
        <v>259</v>
      </c>
      <c r="B252" s="1">
        <v>60</v>
      </c>
      <c r="C252" s="1">
        <v>0</v>
      </c>
      <c r="D252" s="1">
        <v>0</v>
      </c>
      <c r="E252" s="1">
        <v>0</v>
      </c>
      <c r="F252" s="1">
        <v>0</v>
      </c>
      <c r="G252" s="1">
        <v>60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>
      <c r="A253" s="2" t="s">
        <v>260</v>
      </c>
      <c r="B253" s="1">
        <v>30</v>
      </c>
      <c r="C253" s="1">
        <v>0</v>
      </c>
      <c r="D253" s="1">
        <v>0</v>
      </c>
      <c r="E253" s="1">
        <v>-5</v>
      </c>
      <c r="F253" s="1">
        <v>0</v>
      </c>
      <c r="G253" s="1">
        <v>25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>
      <c r="A254" s="2" t="s">
        <v>261</v>
      </c>
      <c r="B254" s="1">
        <v>76</v>
      </c>
      <c r="C254" s="1">
        <v>0</v>
      </c>
      <c r="D254" s="1">
        <v>0</v>
      </c>
      <c r="E254" s="1">
        <v>-10</v>
      </c>
      <c r="F254" s="1">
        <v>0</v>
      </c>
      <c r="G254" s="1">
        <v>66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>
      <c r="A255" s="2" t="s">
        <v>262</v>
      </c>
      <c r="B255" s="1">
        <v>143</v>
      </c>
      <c r="C255" s="1">
        <v>0</v>
      </c>
      <c r="D255" s="1">
        <v>0</v>
      </c>
      <c r="E255" s="1">
        <v>-1</v>
      </c>
      <c r="F255" s="1">
        <v>0</v>
      </c>
      <c r="G255" s="1">
        <v>142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>
      <c r="A256" s="2" t="s">
        <v>263</v>
      </c>
      <c r="B256" s="1">
        <v>91</v>
      </c>
      <c r="C256" s="1">
        <v>0</v>
      </c>
      <c r="D256" s="1">
        <v>0</v>
      </c>
      <c r="E256" s="1">
        <v>-20</v>
      </c>
      <c r="F256" s="1">
        <v>0</v>
      </c>
      <c r="G256" s="1">
        <v>71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>
      <c r="A257" s="2" t="s">
        <v>264</v>
      </c>
      <c r="B257" s="1">
        <v>24</v>
      </c>
      <c r="C257" s="1">
        <v>0</v>
      </c>
      <c r="D257" s="1">
        <v>0</v>
      </c>
      <c r="E257" s="1">
        <v>-5</v>
      </c>
      <c r="F257" s="1">
        <v>0</v>
      </c>
      <c r="G257" s="1">
        <v>19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>
      <c r="A258" s="2" t="s">
        <v>265</v>
      </c>
      <c r="B258" s="1">
        <v>73</v>
      </c>
      <c r="C258" s="1">
        <v>2</v>
      </c>
      <c r="D258" s="1">
        <v>0</v>
      </c>
      <c r="E258" s="1">
        <v>-31</v>
      </c>
      <c r="F258" s="1">
        <v>0</v>
      </c>
      <c r="G258" s="1">
        <v>44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>
      <c r="A259" s="2" t="s">
        <v>266</v>
      </c>
      <c r="B259" s="1">
        <v>117</v>
      </c>
      <c r="C259" s="1">
        <v>0</v>
      </c>
      <c r="D259" s="1">
        <v>0</v>
      </c>
      <c r="E259" s="1">
        <v>-17</v>
      </c>
      <c r="F259" s="1">
        <v>1</v>
      </c>
      <c r="G259" s="1">
        <v>101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>
      <c r="A260" s="2" t="s">
        <v>267</v>
      </c>
      <c r="B260" s="1">
        <v>10</v>
      </c>
      <c r="C260" s="1">
        <v>0</v>
      </c>
      <c r="D260" s="1">
        <v>0</v>
      </c>
      <c r="E260" s="1">
        <v>0</v>
      </c>
      <c r="F260" s="1">
        <v>0</v>
      </c>
      <c r="G260" s="1">
        <v>10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>
      <c r="A261" s="2" t="s">
        <v>268</v>
      </c>
      <c r="B261" s="1">
        <v>-22</v>
      </c>
      <c r="C261" s="1">
        <v>0</v>
      </c>
      <c r="D261" s="1">
        <v>0</v>
      </c>
      <c r="E261" s="1">
        <v>0</v>
      </c>
      <c r="F261" s="1">
        <v>0</v>
      </c>
      <c r="G261" s="1">
        <v>-22</v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>
      <c r="A262" s="2" t="s">
        <v>269</v>
      </c>
      <c r="B262" s="1">
        <v>25</v>
      </c>
      <c r="C262" s="1">
        <v>0</v>
      </c>
      <c r="D262" s="1">
        <v>0</v>
      </c>
      <c r="E262" s="1">
        <v>-6</v>
      </c>
      <c r="F262" s="1">
        <v>0</v>
      </c>
      <c r="G262" s="1">
        <v>19</v>
      </c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>
      <c r="A263" s="2" t="s">
        <v>270</v>
      </c>
      <c r="B263" s="1">
        <v>11</v>
      </c>
      <c r="C263" s="1">
        <v>0</v>
      </c>
      <c r="D263" s="1">
        <v>0</v>
      </c>
      <c r="E263" s="1">
        <v>0</v>
      </c>
      <c r="F263" s="1">
        <v>0</v>
      </c>
      <c r="G263" s="1">
        <v>11</v>
      </c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>
      <c r="A264" s="2" t="s">
        <v>271</v>
      </c>
      <c r="B264" s="1">
        <v>346</v>
      </c>
      <c r="C264" s="1">
        <v>1</v>
      </c>
      <c r="D264" s="1">
        <v>0</v>
      </c>
      <c r="E264" s="1">
        <v>-13</v>
      </c>
      <c r="F264" s="1">
        <v>0</v>
      </c>
      <c r="G264" s="1">
        <v>334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>
      <c r="A265" s="2" t="s">
        <v>272</v>
      </c>
      <c r="B265" s="1">
        <v>184</v>
      </c>
      <c r="C265" s="1">
        <v>300</v>
      </c>
      <c r="D265" s="1">
        <v>0</v>
      </c>
      <c r="E265" s="1">
        <v>-140</v>
      </c>
      <c r="F265" s="1">
        <v>2</v>
      </c>
      <c r="G265" s="1">
        <v>346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>
      <c r="A266" s="2" t="s">
        <v>273</v>
      </c>
      <c r="B266" s="1">
        <v>44</v>
      </c>
      <c r="C266" s="1">
        <v>0</v>
      </c>
      <c r="D266" s="1">
        <v>0</v>
      </c>
      <c r="E266" s="1">
        <v>-18</v>
      </c>
      <c r="F266" s="1">
        <v>0</v>
      </c>
      <c r="G266" s="1">
        <v>26</v>
      </c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>
      <c r="A267" s="2" t="s">
        <v>274</v>
      </c>
      <c r="B267" s="1">
        <v>24</v>
      </c>
      <c r="C267" s="1">
        <v>0</v>
      </c>
      <c r="D267" s="1">
        <v>0</v>
      </c>
      <c r="E267" s="1">
        <v>0</v>
      </c>
      <c r="F267" s="1">
        <v>0</v>
      </c>
      <c r="G267" s="1">
        <v>24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>
      <c r="A268" s="2" t="s">
        <v>275</v>
      </c>
      <c r="B268" s="1">
        <v>331</v>
      </c>
      <c r="C268" s="1">
        <v>492</v>
      </c>
      <c r="D268" s="1">
        <v>0</v>
      </c>
      <c r="E268" s="1">
        <v>-166</v>
      </c>
      <c r="F268" s="1">
        <v>0</v>
      </c>
      <c r="G268" s="1">
        <v>657</v>
      </c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>
      <c r="A269" s="2" t="s">
        <v>276</v>
      </c>
      <c r="B269" s="1">
        <v>12</v>
      </c>
      <c r="C269" s="1">
        <v>0</v>
      </c>
      <c r="D269" s="1">
        <v>0</v>
      </c>
      <c r="E269" s="1">
        <v>0</v>
      </c>
      <c r="F269" s="1">
        <v>0</v>
      </c>
      <c r="G269" s="1">
        <v>12</v>
      </c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>
      <c r="A270" s="2" t="s">
        <v>277</v>
      </c>
      <c r="B270" s="1">
        <v>8</v>
      </c>
      <c r="C270" s="1">
        <v>0</v>
      </c>
      <c r="D270" s="1">
        <v>0</v>
      </c>
      <c r="E270" s="1">
        <v>0</v>
      </c>
      <c r="F270" s="1">
        <v>0</v>
      </c>
      <c r="G270" s="1">
        <v>8</v>
      </c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>
      <c r="A271" s="2" t="s">
        <v>278</v>
      </c>
      <c r="B271" s="1">
        <v>13</v>
      </c>
      <c r="C271" s="1">
        <v>0</v>
      </c>
      <c r="D271" s="1">
        <v>0</v>
      </c>
      <c r="E271" s="1">
        <v>-3</v>
      </c>
      <c r="F271" s="1">
        <v>0</v>
      </c>
      <c r="G271" s="1">
        <v>10</v>
      </c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>
      <c r="A272" s="2" t="s">
        <v>279</v>
      </c>
      <c r="B272" s="1">
        <v>5</v>
      </c>
      <c r="C272" s="1">
        <v>0</v>
      </c>
      <c r="D272" s="1">
        <v>0</v>
      </c>
      <c r="E272" s="1">
        <v>-5</v>
      </c>
      <c r="F272" s="1">
        <v>0</v>
      </c>
      <c r="G272" s="1">
        <v>0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>
      <c r="A273" s="2" t="s">
        <v>281</v>
      </c>
      <c r="B273" s="1">
        <v>20</v>
      </c>
      <c r="C273" s="1">
        <v>0</v>
      </c>
      <c r="D273" s="1">
        <v>0</v>
      </c>
      <c r="E273" s="1">
        <v>0</v>
      </c>
      <c r="F273" s="1">
        <v>0</v>
      </c>
      <c r="G273" s="1">
        <v>20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>
      <c r="A274" s="2" t="s">
        <v>282</v>
      </c>
      <c r="B274" s="1">
        <v>15</v>
      </c>
      <c r="C274" s="1">
        <v>0</v>
      </c>
      <c r="D274" s="1">
        <v>0</v>
      </c>
      <c r="E274" s="1">
        <v>-2</v>
      </c>
      <c r="F274" s="1">
        <v>0</v>
      </c>
      <c r="G274" s="1">
        <v>13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>
      <c r="A275" s="2" t="s">
        <v>283</v>
      </c>
      <c r="B275" s="1">
        <v>69</v>
      </c>
      <c r="C275" s="1">
        <v>0</v>
      </c>
      <c r="D275" s="1">
        <v>0</v>
      </c>
      <c r="E275" s="1">
        <v>0</v>
      </c>
      <c r="F275" s="1">
        <v>0</v>
      </c>
      <c r="G275" s="1">
        <v>69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>
      <c r="A276" s="2" t="s">
        <v>284</v>
      </c>
      <c r="B276" s="1">
        <v>12</v>
      </c>
      <c r="C276" s="1">
        <v>0</v>
      </c>
      <c r="D276" s="1">
        <v>0</v>
      </c>
      <c r="E276" s="1">
        <v>0</v>
      </c>
      <c r="F276" s="1">
        <v>0</v>
      </c>
      <c r="G276" s="1">
        <v>12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>
      <c r="A277" s="2" t="s">
        <v>285</v>
      </c>
      <c r="B277" s="1">
        <v>-4</v>
      </c>
      <c r="C277" s="1">
        <v>21</v>
      </c>
      <c r="D277" s="1">
        <v>0</v>
      </c>
      <c r="E277" s="1">
        <v>-22</v>
      </c>
      <c r="F277" s="1">
        <v>0</v>
      </c>
      <c r="G277" s="1">
        <v>-5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>
      <c r="A278" s="2" t="s">
        <v>286</v>
      </c>
      <c r="B278" s="1">
        <v>26</v>
      </c>
      <c r="C278" s="1">
        <v>0</v>
      </c>
      <c r="D278" s="1">
        <v>0</v>
      </c>
      <c r="E278" s="1">
        <v>-10</v>
      </c>
      <c r="F278" s="1">
        <v>0</v>
      </c>
      <c r="G278" s="1">
        <v>16</v>
      </c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>
      <c r="A279" s="2" t="s">
        <v>287</v>
      </c>
      <c r="B279" s="1">
        <v>98</v>
      </c>
      <c r="C279" s="1">
        <v>0</v>
      </c>
      <c r="D279" s="1">
        <v>0</v>
      </c>
      <c r="E279" s="1">
        <v>0</v>
      </c>
      <c r="F279" s="1">
        <v>0</v>
      </c>
      <c r="G279" s="1">
        <v>98</v>
      </c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>
      <c r="A280" s="2" t="s">
        <v>288</v>
      </c>
      <c r="B280" s="1">
        <v>16</v>
      </c>
      <c r="C280" s="1">
        <v>0</v>
      </c>
      <c r="D280" s="1">
        <v>0</v>
      </c>
      <c r="E280" s="1">
        <v>-12</v>
      </c>
      <c r="F280" s="1">
        <v>0</v>
      </c>
      <c r="G280" s="1">
        <v>4</v>
      </c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>
      <c r="A281" s="2" t="s">
        <v>289</v>
      </c>
      <c r="B281" s="1">
        <v>11</v>
      </c>
      <c r="C281" s="1">
        <v>0</v>
      </c>
      <c r="D281" s="1">
        <v>0</v>
      </c>
      <c r="E281" s="1">
        <v>0</v>
      </c>
      <c r="F281" s="1">
        <v>0</v>
      </c>
      <c r="G281" s="1">
        <v>11</v>
      </c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>
      <c r="A282" s="2" t="s">
        <v>290</v>
      </c>
      <c r="B282" s="1">
        <v>9</v>
      </c>
      <c r="C282" s="1">
        <v>0</v>
      </c>
      <c r="D282" s="1">
        <v>0</v>
      </c>
      <c r="E282" s="1">
        <v>-3</v>
      </c>
      <c r="F282" s="1">
        <v>0</v>
      </c>
      <c r="G282" s="1">
        <v>6</v>
      </c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>
      <c r="A283" s="2" t="s">
        <v>291</v>
      </c>
      <c r="B283" s="1">
        <v>45</v>
      </c>
      <c r="C283" s="1">
        <v>0</v>
      </c>
      <c r="D283" s="1">
        <v>0</v>
      </c>
      <c r="E283" s="1">
        <v>-3</v>
      </c>
      <c r="F283" s="1">
        <v>0</v>
      </c>
      <c r="G283" s="1">
        <v>42</v>
      </c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>
      <c r="A284" s="2" t="s">
        <v>292</v>
      </c>
      <c r="B284" s="1">
        <v>197</v>
      </c>
      <c r="C284" s="1">
        <v>0</v>
      </c>
      <c r="D284" s="1">
        <v>0</v>
      </c>
      <c r="E284" s="1">
        <v>0</v>
      </c>
      <c r="F284" s="1">
        <v>0</v>
      </c>
      <c r="G284" s="1">
        <v>197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>
      <c r="A285" s="2" t="s">
        <v>518</v>
      </c>
      <c r="B285" s="1">
        <v>13</v>
      </c>
      <c r="C285" s="1">
        <v>0</v>
      </c>
      <c r="D285" s="1">
        <v>0</v>
      </c>
      <c r="E285" s="1">
        <v>-6</v>
      </c>
      <c r="F285" s="1">
        <v>0</v>
      </c>
      <c r="G285" s="1">
        <v>7</v>
      </c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>
      <c r="A286" s="2" t="s">
        <v>294</v>
      </c>
      <c r="B286" s="1">
        <v>34</v>
      </c>
      <c r="C286" s="1">
        <v>0</v>
      </c>
      <c r="D286" s="1">
        <v>0</v>
      </c>
      <c r="E286" s="1">
        <v>-7</v>
      </c>
      <c r="F286" s="1">
        <v>0</v>
      </c>
      <c r="G286" s="1">
        <v>27</v>
      </c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>
      <c r="A287" s="2" t="s">
        <v>295</v>
      </c>
      <c r="B287" s="1">
        <v>37</v>
      </c>
      <c r="C287" s="1">
        <v>0</v>
      </c>
      <c r="D287" s="1">
        <v>0</v>
      </c>
      <c r="E287" s="1">
        <v>-4</v>
      </c>
      <c r="F287" s="1">
        <v>0</v>
      </c>
      <c r="G287" s="1">
        <v>33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>
      <c r="A288" s="2" t="s">
        <v>296</v>
      </c>
      <c r="B288" s="1">
        <v>43</v>
      </c>
      <c r="C288" s="1">
        <v>0</v>
      </c>
      <c r="D288" s="1">
        <v>0</v>
      </c>
      <c r="E288" s="1">
        <v>-20</v>
      </c>
      <c r="F288" s="1">
        <v>0</v>
      </c>
      <c r="G288" s="1">
        <v>23</v>
      </c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>
      <c r="A289" s="2" t="s">
        <v>297</v>
      </c>
      <c r="B289" s="1">
        <v>14</v>
      </c>
      <c r="C289" s="1">
        <v>0</v>
      </c>
      <c r="D289" s="1">
        <v>0</v>
      </c>
      <c r="E289" s="1">
        <v>0</v>
      </c>
      <c r="F289" s="1">
        <v>0</v>
      </c>
      <c r="G289" s="1">
        <v>14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>
      <c r="A290" s="2" t="s">
        <v>298</v>
      </c>
      <c r="B290" s="1">
        <v>1</v>
      </c>
      <c r="C290" s="1">
        <v>0</v>
      </c>
      <c r="D290" s="1">
        <v>0</v>
      </c>
      <c r="E290" s="1">
        <v>0</v>
      </c>
      <c r="F290" s="1">
        <v>0</v>
      </c>
      <c r="G290" s="1">
        <v>1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>
      <c r="A291" s="2" t="s">
        <v>299</v>
      </c>
      <c r="B291" s="1">
        <v>5</v>
      </c>
      <c r="C291" s="1">
        <v>0</v>
      </c>
      <c r="D291" s="1">
        <v>0</v>
      </c>
      <c r="E291" s="1">
        <v>-1</v>
      </c>
      <c r="F291" s="1">
        <v>0</v>
      </c>
      <c r="G291" s="1">
        <v>4</v>
      </c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>
      <c r="A292" s="2" t="s">
        <v>300</v>
      </c>
      <c r="B292" s="1">
        <v>3</v>
      </c>
      <c r="C292" s="1">
        <v>0</v>
      </c>
      <c r="D292" s="1">
        <v>0</v>
      </c>
      <c r="E292" s="1">
        <v>-2</v>
      </c>
      <c r="F292" s="1">
        <v>0</v>
      </c>
      <c r="G292" s="1">
        <v>1</v>
      </c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>
      <c r="A293" s="2" t="s">
        <v>301</v>
      </c>
      <c r="B293" s="1">
        <v>406</v>
      </c>
      <c r="C293" s="1">
        <v>0</v>
      </c>
      <c r="D293" s="1">
        <v>0</v>
      </c>
      <c r="E293" s="1">
        <v>-82</v>
      </c>
      <c r="F293" s="1">
        <v>0</v>
      </c>
      <c r="G293" s="1">
        <v>324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>
      <c r="A294" s="2" t="s">
        <v>302</v>
      </c>
      <c r="B294" s="1">
        <v>15</v>
      </c>
      <c r="C294" s="1">
        <v>0</v>
      </c>
      <c r="D294" s="1">
        <v>0</v>
      </c>
      <c r="E294" s="1">
        <v>0</v>
      </c>
      <c r="F294" s="1">
        <v>0</v>
      </c>
      <c r="G294" s="1">
        <v>15</v>
      </c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>
      <c r="A295" s="2" t="s">
        <v>303</v>
      </c>
      <c r="B295" s="1">
        <v>21</v>
      </c>
      <c r="C295" s="1">
        <v>0</v>
      </c>
      <c r="D295" s="1">
        <v>0</v>
      </c>
      <c r="E295" s="1">
        <v>-3</v>
      </c>
      <c r="F295" s="1">
        <v>0</v>
      </c>
      <c r="G295" s="1">
        <v>18</v>
      </c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>
      <c r="A296" s="2" t="s">
        <v>304</v>
      </c>
      <c r="B296" s="1">
        <v>3</v>
      </c>
      <c r="C296" s="1">
        <v>0</v>
      </c>
      <c r="D296" s="1">
        <v>0</v>
      </c>
      <c r="E296" s="1">
        <v>-1</v>
      </c>
      <c r="F296" s="1">
        <v>0</v>
      </c>
      <c r="G296" s="1">
        <v>2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>
      <c r="A297" s="2" t="s">
        <v>305</v>
      </c>
      <c r="B297" s="1">
        <v>9</v>
      </c>
      <c r="C297" s="1">
        <v>0</v>
      </c>
      <c r="D297" s="1">
        <v>0</v>
      </c>
      <c r="E297" s="1">
        <v>-1</v>
      </c>
      <c r="F297" s="1">
        <v>0</v>
      </c>
      <c r="G297" s="1">
        <v>8</v>
      </c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>
      <c r="A298" s="2" t="s">
        <v>306</v>
      </c>
      <c r="B298" s="1">
        <v>5</v>
      </c>
      <c r="C298" s="1">
        <v>0</v>
      </c>
      <c r="D298" s="1">
        <v>0</v>
      </c>
      <c r="E298" s="1">
        <v>-1</v>
      </c>
      <c r="F298" s="1">
        <v>0</v>
      </c>
      <c r="G298" s="1">
        <v>4</v>
      </c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>
      <c r="A299" s="2" t="s">
        <v>307</v>
      </c>
      <c r="B299" s="1">
        <v>2</v>
      </c>
      <c r="C299" s="1">
        <v>0</v>
      </c>
      <c r="D299" s="1">
        <v>0</v>
      </c>
      <c r="E299" s="1">
        <v>0</v>
      </c>
      <c r="F299" s="1">
        <v>0</v>
      </c>
      <c r="G299" s="1">
        <v>2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>
      <c r="A300" s="2" t="s">
        <v>308</v>
      </c>
      <c r="B300" s="1">
        <v>6</v>
      </c>
      <c r="C300" s="1">
        <v>0</v>
      </c>
      <c r="D300" s="1">
        <v>0</v>
      </c>
      <c r="E300" s="1">
        <v>0</v>
      </c>
      <c r="F300" s="1">
        <v>0</v>
      </c>
      <c r="G300" s="1">
        <v>6</v>
      </c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>
      <c r="A301" s="2" t="s">
        <v>309</v>
      </c>
      <c r="B301" s="1">
        <v>1</v>
      </c>
      <c r="C301" s="1">
        <v>0</v>
      </c>
      <c r="D301" s="1">
        <v>0</v>
      </c>
      <c r="E301" s="1">
        <v>0</v>
      </c>
      <c r="F301" s="1">
        <v>0</v>
      </c>
      <c r="G301" s="1">
        <v>1</v>
      </c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>
      <c r="A302" s="2" t="s">
        <v>310</v>
      </c>
      <c r="B302" s="1">
        <v>40</v>
      </c>
      <c r="C302" s="1">
        <v>0</v>
      </c>
      <c r="D302" s="1">
        <v>0</v>
      </c>
      <c r="E302" s="1">
        <v>-4</v>
      </c>
      <c r="F302" s="1">
        <v>0</v>
      </c>
      <c r="G302" s="1">
        <v>36</v>
      </c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>
      <c r="A303" s="2" t="s">
        <v>311</v>
      </c>
      <c r="B303" s="1">
        <v>25</v>
      </c>
      <c r="C303" s="1">
        <v>0</v>
      </c>
      <c r="D303" s="1">
        <v>0</v>
      </c>
      <c r="E303" s="1">
        <v>-3</v>
      </c>
      <c r="F303" s="1">
        <v>0</v>
      </c>
      <c r="G303" s="1">
        <v>22</v>
      </c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>
      <c r="A304" s="2" t="s">
        <v>312</v>
      </c>
      <c r="B304" s="1">
        <v>28</v>
      </c>
      <c r="C304" s="1">
        <v>0</v>
      </c>
      <c r="D304" s="1">
        <v>0</v>
      </c>
      <c r="E304" s="1">
        <v>-6</v>
      </c>
      <c r="F304" s="1">
        <v>0</v>
      </c>
      <c r="G304" s="1">
        <v>22</v>
      </c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>
      <c r="A305" s="2" t="s">
        <v>313</v>
      </c>
      <c r="B305" s="1">
        <v>26</v>
      </c>
      <c r="C305" s="1">
        <v>0</v>
      </c>
      <c r="D305" s="1">
        <v>0</v>
      </c>
      <c r="E305" s="1">
        <v>-5</v>
      </c>
      <c r="F305" s="1">
        <v>0</v>
      </c>
      <c r="G305" s="1">
        <v>21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>
      <c r="A306" s="2" t="s">
        <v>314</v>
      </c>
      <c r="B306" s="1">
        <v>24</v>
      </c>
      <c r="C306" s="1">
        <v>0</v>
      </c>
      <c r="D306" s="1">
        <v>0</v>
      </c>
      <c r="E306" s="1">
        <v>0</v>
      </c>
      <c r="F306" s="1">
        <v>0</v>
      </c>
      <c r="G306" s="1">
        <v>24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>
      <c r="A307" s="2" t="s">
        <v>315</v>
      </c>
      <c r="B307" s="1">
        <v>338</v>
      </c>
      <c r="C307" s="1">
        <v>0</v>
      </c>
      <c r="D307" s="1">
        <v>0</v>
      </c>
      <c r="E307" s="1">
        <v>-66</v>
      </c>
      <c r="F307" s="1">
        <v>0</v>
      </c>
      <c r="G307" s="1">
        <v>272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>
      <c r="A308" s="2" t="s">
        <v>316</v>
      </c>
      <c r="B308" s="1">
        <v>748</v>
      </c>
      <c r="C308" s="1">
        <v>0</v>
      </c>
      <c r="D308" s="1">
        <v>0</v>
      </c>
      <c r="E308" s="1">
        <v>-87</v>
      </c>
      <c r="F308" s="1">
        <v>0</v>
      </c>
      <c r="G308" s="1">
        <v>661</v>
      </c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>
      <c r="A309" s="2" t="s">
        <v>317</v>
      </c>
      <c r="B309" s="1">
        <v>1222</v>
      </c>
      <c r="C309" s="1">
        <v>0</v>
      </c>
      <c r="D309" s="1">
        <v>0</v>
      </c>
      <c r="E309" s="1">
        <v>-168</v>
      </c>
      <c r="F309" s="1">
        <v>1</v>
      </c>
      <c r="G309" s="1">
        <v>1055</v>
      </c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>
      <c r="A310" s="2" t="s">
        <v>318</v>
      </c>
      <c r="B310" s="1">
        <v>227</v>
      </c>
      <c r="C310" s="1">
        <v>0</v>
      </c>
      <c r="D310" s="1">
        <v>0</v>
      </c>
      <c r="E310" s="1">
        <v>-50</v>
      </c>
      <c r="F310" s="1">
        <v>0</v>
      </c>
      <c r="G310" s="1">
        <v>177</v>
      </c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>
      <c r="A311" s="2" t="s">
        <v>319</v>
      </c>
      <c r="B311" s="1">
        <v>56</v>
      </c>
      <c r="C311" s="1">
        <v>0</v>
      </c>
      <c r="D311" s="1">
        <v>0</v>
      </c>
      <c r="E311" s="1">
        <v>0</v>
      </c>
      <c r="F311" s="1">
        <v>0</v>
      </c>
      <c r="G311" s="1">
        <v>56</v>
      </c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>
      <c r="A312" s="2" t="s">
        <v>320</v>
      </c>
      <c r="B312" s="1">
        <v>538</v>
      </c>
      <c r="C312" s="1">
        <v>52</v>
      </c>
      <c r="D312" s="1">
        <v>0</v>
      </c>
      <c r="E312" s="1">
        <v>-94</v>
      </c>
      <c r="F312" s="1">
        <v>0</v>
      </c>
      <c r="G312" s="1">
        <v>496</v>
      </c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>
      <c r="A313" s="2" t="s">
        <v>321</v>
      </c>
      <c r="B313" s="1">
        <v>191</v>
      </c>
      <c r="C313" s="1">
        <v>0</v>
      </c>
      <c r="D313" s="1">
        <v>0</v>
      </c>
      <c r="E313" s="1">
        <v>0</v>
      </c>
      <c r="F313" s="1">
        <v>0</v>
      </c>
      <c r="G313" s="1">
        <v>191</v>
      </c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>
      <c r="A314" s="2" t="s">
        <v>322</v>
      </c>
      <c r="B314" s="1">
        <v>795</v>
      </c>
      <c r="C314" s="1">
        <v>0</v>
      </c>
      <c r="D314" s="1">
        <v>0</v>
      </c>
      <c r="E314" s="1">
        <v>-31</v>
      </c>
      <c r="F314" s="1">
        <v>0</v>
      </c>
      <c r="G314" s="1">
        <v>764</v>
      </c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>
      <c r="A315" s="2" t="s">
        <v>323</v>
      </c>
      <c r="B315" s="1">
        <v>399</v>
      </c>
      <c r="C315" s="1">
        <v>0</v>
      </c>
      <c r="D315" s="1">
        <v>0</v>
      </c>
      <c r="E315" s="1">
        <v>-79</v>
      </c>
      <c r="F315" s="1">
        <v>0</v>
      </c>
      <c r="G315" s="1">
        <v>320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>
      <c r="A316" s="2" t="s">
        <v>324</v>
      </c>
      <c r="B316" s="1">
        <v>6</v>
      </c>
      <c r="C316" s="1">
        <v>0</v>
      </c>
      <c r="D316" s="1">
        <v>0</v>
      </c>
      <c r="E316" s="1">
        <v>0</v>
      </c>
      <c r="F316" s="1">
        <v>0</v>
      </c>
      <c r="G316" s="1">
        <v>6</v>
      </c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>
      <c r="A317" s="2" t="s">
        <v>325</v>
      </c>
      <c r="B317" s="1">
        <v>1</v>
      </c>
      <c r="C317" s="1">
        <v>0</v>
      </c>
      <c r="D317" s="1">
        <v>0</v>
      </c>
      <c r="E317" s="1">
        <v>0</v>
      </c>
      <c r="F317" s="1">
        <v>0</v>
      </c>
      <c r="G317" s="1">
        <v>1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>
      <c r="A318" s="2" t="s">
        <v>326</v>
      </c>
      <c r="B318" s="1">
        <v>678</v>
      </c>
      <c r="C318" s="1">
        <v>0</v>
      </c>
      <c r="D318" s="1">
        <v>-1</v>
      </c>
      <c r="E318" s="1">
        <v>-164</v>
      </c>
      <c r="F318" s="1">
        <v>4</v>
      </c>
      <c r="G318" s="1">
        <v>517</v>
      </c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>
      <c r="A319" s="2" t="s">
        <v>327</v>
      </c>
      <c r="B319" s="1">
        <v>48</v>
      </c>
      <c r="C319" s="1">
        <v>0</v>
      </c>
      <c r="D319" s="1">
        <v>0</v>
      </c>
      <c r="E319" s="1">
        <v>-4</v>
      </c>
      <c r="F319" s="1">
        <v>0</v>
      </c>
      <c r="G319" s="1">
        <v>44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>
      <c r="A320" s="2" t="s">
        <v>328</v>
      </c>
      <c r="B320" s="1">
        <v>2</v>
      </c>
      <c r="C320" s="1">
        <v>0</v>
      </c>
      <c r="D320" s="1">
        <v>0</v>
      </c>
      <c r="E320" s="1">
        <v>0</v>
      </c>
      <c r="F320" s="1">
        <v>0</v>
      </c>
      <c r="G320" s="1">
        <v>2</v>
      </c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>
      <c r="A321" s="2" t="s">
        <v>329</v>
      </c>
      <c r="B321" s="1">
        <v>26</v>
      </c>
      <c r="C321" s="1">
        <v>0</v>
      </c>
      <c r="D321" s="1">
        <v>0</v>
      </c>
      <c r="E321" s="1">
        <v>-11</v>
      </c>
      <c r="F321" s="1">
        <v>0</v>
      </c>
      <c r="G321" s="1">
        <v>15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>
      <c r="A322" s="2" t="s">
        <v>330</v>
      </c>
      <c r="B322" s="1">
        <v>46</v>
      </c>
      <c r="C322" s="1">
        <v>1</v>
      </c>
      <c r="D322" s="1">
        <v>0</v>
      </c>
      <c r="E322" s="1">
        <v>-8</v>
      </c>
      <c r="F322" s="1">
        <v>0</v>
      </c>
      <c r="G322" s="1">
        <v>39</v>
      </c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>
      <c r="A323" s="2" t="s">
        <v>331</v>
      </c>
      <c r="B323" s="1">
        <v>16</v>
      </c>
      <c r="C323" s="1">
        <v>0</v>
      </c>
      <c r="D323" s="1">
        <v>0</v>
      </c>
      <c r="E323" s="1">
        <v>0</v>
      </c>
      <c r="F323" s="1">
        <v>0</v>
      </c>
      <c r="G323" s="1">
        <v>16</v>
      </c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>
      <c r="A324" s="2" t="s">
        <v>332</v>
      </c>
      <c r="B324" s="1">
        <v>34</v>
      </c>
      <c r="C324" s="1">
        <v>28</v>
      </c>
      <c r="D324" s="1">
        <v>0</v>
      </c>
      <c r="E324" s="1">
        <v>-58</v>
      </c>
      <c r="F324" s="1">
        <v>0</v>
      </c>
      <c r="G324" s="1">
        <v>4</v>
      </c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>
      <c r="A325" s="2" t="s">
        <v>333</v>
      </c>
      <c r="B325" s="1">
        <v>1</v>
      </c>
      <c r="C325" s="1">
        <v>0</v>
      </c>
      <c r="D325" s="1">
        <v>0</v>
      </c>
      <c r="E325" s="1">
        <v>0</v>
      </c>
      <c r="F325" s="1">
        <v>0</v>
      </c>
      <c r="G325" s="1">
        <v>1</v>
      </c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>
      <c r="A326" s="2" t="s">
        <v>334</v>
      </c>
      <c r="B326" s="1">
        <v>8</v>
      </c>
      <c r="C326" s="1">
        <v>0</v>
      </c>
      <c r="D326" s="1">
        <v>0</v>
      </c>
      <c r="E326" s="1">
        <v>0</v>
      </c>
      <c r="F326" s="1">
        <v>0</v>
      </c>
      <c r="G326" s="1">
        <v>8</v>
      </c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>
      <c r="A327" s="2" t="s">
        <v>335</v>
      </c>
      <c r="B327" s="1">
        <v>65</v>
      </c>
      <c r="C327" s="1">
        <v>0</v>
      </c>
      <c r="D327" s="1">
        <v>0</v>
      </c>
      <c r="E327" s="1">
        <v>0</v>
      </c>
      <c r="F327" s="1">
        <v>0</v>
      </c>
      <c r="G327" s="1">
        <v>65</v>
      </c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>
      <c r="A328" s="2" t="s">
        <v>336</v>
      </c>
      <c r="B328" s="1">
        <v>6</v>
      </c>
      <c r="C328" s="1">
        <v>0</v>
      </c>
      <c r="D328" s="1">
        <v>0</v>
      </c>
      <c r="E328" s="1">
        <v>0</v>
      </c>
      <c r="F328" s="1">
        <v>0</v>
      </c>
      <c r="G328" s="1">
        <v>6</v>
      </c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>
      <c r="A329" s="2" t="s">
        <v>337</v>
      </c>
      <c r="B329" s="1">
        <v>66</v>
      </c>
      <c r="C329" s="1">
        <v>0</v>
      </c>
      <c r="D329" s="1">
        <v>0</v>
      </c>
      <c r="E329" s="1">
        <v>-3</v>
      </c>
      <c r="F329" s="1">
        <v>0</v>
      </c>
      <c r="G329" s="1">
        <v>63</v>
      </c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>
      <c r="A330" s="2" t="s">
        <v>338</v>
      </c>
      <c r="B330" s="1">
        <v>7</v>
      </c>
      <c r="C330" s="1">
        <v>0</v>
      </c>
      <c r="D330" s="1">
        <v>0</v>
      </c>
      <c r="E330" s="1">
        <v>-1</v>
      </c>
      <c r="F330" s="1">
        <v>0</v>
      </c>
      <c r="G330" s="1">
        <v>6</v>
      </c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>
      <c r="A331" s="2" t="s">
        <v>339</v>
      </c>
      <c r="B331" s="1">
        <v>20</v>
      </c>
      <c r="C331" s="1">
        <v>0</v>
      </c>
      <c r="D331" s="1">
        <v>0</v>
      </c>
      <c r="E331" s="1">
        <v>0</v>
      </c>
      <c r="F331" s="1">
        <v>0</v>
      </c>
      <c r="G331" s="1">
        <v>20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>
      <c r="A332" s="2" t="s">
        <v>340</v>
      </c>
      <c r="B332" s="1">
        <v>10</v>
      </c>
      <c r="C332" s="1">
        <v>0</v>
      </c>
      <c r="D332" s="1">
        <v>0</v>
      </c>
      <c r="E332" s="1">
        <v>0</v>
      </c>
      <c r="F332" s="1">
        <v>0</v>
      </c>
      <c r="G332" s="1">
        <v>10</v>
      </c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>
      <c r="A333" s="2" t="s">
        <v>341</v>
      </c>
      <c r="B333" s="1">
        <v>30</v>
      </c>
      <c r="C333" s="1">
        <v>0</v>
      </c>
      <c r="D333" s="1">
        <v>0</v>
      </c>
      <c r="E333" s="1">
        <v>-4</v>
      </c>
      <c r="F333" s="1">
        <v>0</v>
      </c>
      <c r="G333" s="1">
        <v>26</v>
      </c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>
      <c r="A334" s="2" t="s">
        <v>342</v>
      </c>
      <c r="B334" s="1">
        <v>27</v>
      </c>
      <c r="C334" s="1">
        <v>0</v>
      </c>
      <c r="D334" s="1">
        <v>0</v>
      </c>
      <c r="E334" s="1">
        <v>0</v>
      </c>
      <c r="F334" s="1">
        <v>0</v>
      </c>
      <c r="G334" s="1">
        <v>27</v>
      </c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>
      <c r="A335" s="2" t="s">
        <v>343</v>
      </c>
      <c r="B335" s="1">
        <v>68</v>
      </c>
      <c r="C335" s="1">
        <v>0</v>
      </c>
      <c r="D335" s="1">
        <v>0</v>
      </c>
      <c r="E335" s="1">
        <v>-50</v>
      </c>
      <c r="F335" s="1">
        <v>0</v>
      </c>
      <c r="G335" s="1">
        <v>18</v>
      </c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>
      <c r="A336" s="2" t="s">
        <v>344</v>
      </c>
      <c r="B336" s="1">
        <v>6647</v>
      </c>
      <c r="C336" s="1">
        <v>0</v>
      </c>
      <c r="D336" s="1">
        <v>0</v>
      </c>
      <c r="E336" s="1">
        <v>-1089</v>
      </c>
      <c r="F336" s="1">
        <v>0</v>
      </c>
      <c r="G336" s="1">
        <v>5558</v>
      </c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>
      <c r="A337" s="2" t="s">
        <v>345</v>
      </c>
      <c r="B337" s="1">
        <v>32</v>
      </c>
      <c r="C337" s="1">
        <v>0</v>
      </c>
      <c r="D337" s="1">
        <v>0</v>
      </c>
      <c r="E337" s="1">
        <v>0</v>
      </c>
      <c r="F337" s="1">
        <v>0</v>
      </c>
      <c r="G337" s="1">
        <v>32</v>
      </c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>
      <c r="A338" s="2" t="s">
        <v>346</v>
      </c>
      <c r="B338" s="1">
        <v>226</v>
      </c>
      <c r="C338" s="1">
        <v>0</v>
      </c>
      <c r="D338" s="1">
        <v>0</v>
      </c>
      <c r="E338" s="1">
        <v>0</v>
      </c>
      <c r="F338" s="1">
        <v>0</v>
      </c>
      <c r="G338" s="1">
        <v>226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>
      <c r="A339" s="2" t="s">
        <v>347</v>
      </c>
      <c r="B339" s="1">
        <v>8</v>
      </c>
      <c r="C339" s="1">
        <v>0</v>
      </c>
      <c r="D339" s="1">
        <v>0</v>
      </c>
      <c r="E339" s="1">
        <v>0</v>
      </c>
      <c r="F339" s="1">
        <v>0</v>
      </c>
      <c r="G339" s="1">
        <v>8</v>
      </c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>
      <c r="A340" s="2" t="s">
        <v>348</v>
      </c>
      <c r="B340" s="1">
        <v>59</v>
      </c>
      <c r="C340" s="1">
        <v>0</v>
      </c>
      <c r="D340" s="1">
        <v>0</v>
      </c>
      <c r="E340" s="1">
        <v>-2</v>
      </c>
      <c r="F340" s="1">
        <v>0</v>
      </c>
      <c r="G340" s="1">
        <v>57</v>
      </c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>
      <c r="A341" s="2" t="s">
        <v>349</v>
      </c>
      <c r="B341" s="1">
        <v>-1</v>
      </c>
      <c r="C341" s="1">
        <v>0</v>
      </c>
      <c r="D341" s="1">
        <v>0</v>
      </c>
      <c r="E341" s="1">
        <v>0</v>
      </c>
      <c r="F341" s="1">
        <v>0</v>
      </c>
      <c r="G341" s="1">
        <v>-1</v>
      </c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>
      <c r="A342" s="2" t="s">
        <v>350</v>
      </c>
      <c r="B342" s="1">
        <v>5</v>
      </c>
      <c r="C342" s="1">
        <v>0</v>
      </c>
      <c r="D342" s="1">
        <v>0</v>
      </c>
      <c r="E342" s="1">
        <v>-1</v>
      </c>
      <c r="F342" s="1">
        <v>0</v>
      </c>
      <c r="G342" s="1">
        <v>4</v>
      </c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>
      <c r="A343" s="2" t="s">
        <v>351</v>
      </c>
      <c r="B343" s="1">
        <v>36</v>
      </c>
      <c r="C343" s="1">
        <v>0</v>
      </c>
      <c r="D343" s="1">
        <v>0</v>
      </c>
      <c r="E343" s="1">
        <v>0</v>
      </c>
      <c r="F343" s="1">
        <v>0</v>
      </c>
      <c r="G343" s="1">
        <v>36</v>
      </c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>
      <c r="A344" s="2" t="s">
        <v>352</v>
      </c>
      <c r="B344" s="1">
        <v>9</v>
      </c>
      <c r="C344" s="1">
        <v>0</v>
      </c>
      <c r="D344" s="1">
        <v>0</v>
      </c>
      <c r="E344" s="1">
        <v>0</v>
      </c>
      <c r="F344" s="1">
        <v>0</v>
      </c>
      <c r="G344" s="1">
        <v>9</v>
      </c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>
      <c r="A345" s="2" t="s">
        <v>353</v>
      </c>
      <c r="B345" s="1">
        <v>8</v>
      </c>
      <c r="C345" s="1">
        <v>0</v>
      </c>
      <c r="D345" s="1">
        <v>0</v>
      </c>
      <c r="E345" s="1">
        <v>0</v>
      </c>
      <c r="F345" s="1">
        <v>0</v>
      </c>
      <c r="G345" s="1">
        <v>8</v>
      </c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>
      <c r="A346" s="2" t="s">
        <v>354</v>
      </c>
      <c r="B346" s="1">
        <v>2</v>
      </c>
      <c r="C346" s="1">
        <v>0</v>
      </c>
      <c r="D346" s="1">
        <v>0</v>
      </c>
      <c r="E346" s="1">
        <v>0</v>
      </c>
      <c r="F346" s="1">
        <v>0</v>
      </c>
      <c r="G346" s="1">
        <v>2</v>
      </c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>
      <c r="A347" s="2" t="s">
        <v>355</v>
      </c>
      <c r="B347" s="1">
        <v>1</v>
      </c>
      <c r="C347" s="1">
        <v>0</v>
      </c>
      <c r="D347" s="1">
        <v>0</v>
      </c>
      <c r="E347" s="1">
        <v>0</v>
      </c>
      <c r="F347" s="1">
        <v>0</v>
      </c>
      <c r="G347" s="1">
        <v>1</v>
      </c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>
      <c r="A348" s="2" t="s">
        <v>356</v>
      </c>
      <c r="B348" s="1">
        <v>3</v>
      </c>
      <c r="C348" s="1">
        <v>0</v>
      </c>
      <c r="D348" s="1">
        <v>0</v>
      </c>
      <c r="E348" s="1">
        <v>0</v>
      </c>
      <c r="F348" s="1">
        <v>0</v>
      </c>
      <c r="G348" s="1">
        <v>3</v>
      </c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>
      <c r="A349" s="2" t="s">
        <v>357</v>
      </c>
      <c r="B349" s="1">
        <v>152</v>
      </c>
      <c r="C349" s="1">
        <v>0</v>
      </c>
      <c r="D349" s="1">
        <v>0</v>
      </c>
      <c r="E349" s="1">
        <v>-29</v>
      </c>
      <c r="F349" s="1">
        <v>0</v>
      </c>
      <c r="G349" s="1">
        <v>123</v>
      </c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>
      <c r="A350" s="2" t="s">
        <v>358</v>
      </c>
      <c r="B350" s="1">
        <v>114</v>
      </c>
      <c r="C350" s="1">
        <v>0</v>
      </c>
      <c r="D350" s="1">
        <v>0</v>
      </c>
      <c r="E350" s="1">
        <v>0</v>
      </c>
      <c r="F350" s="1">
        <v>0</v>
      </c>
      <c r="G350" s="1">
        <v>114</v>
      </c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>
      <c r="A351" s="2" t="s">
        <v>359</v>
      </c>
      <c r="B351" s="1">
        <v>2</v>
      </c>
      <c r="C351" s="1">
        <v>0</v>
      </c>
      <c r="D351" s="1">
        <v>0</v>
      </c>
      <c r="E351" s="1">
        <v>0</v>
      </c>
      <c r="F351" s="1">
        <v>0</v>
      </c>
      <c r="G351" s="1">
        <v>2</v>
      </c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>
      <c r="A352" s="2" t="s">
        <v>360</v>
      </c>
      <c r="B352" s="1">
        <v>16</v>
      </c>
      <c r="C352" s="1">
        <v>0</v>
      </c>
      <c r="D352" s="1">
        <v>0</v>
      </c>
      <c r="E352" s="1">
        <v>-16</v>
      </c>
      <c r="F352" s="1">
        <v>0</v>
      </c>
      <c r="G352" s="1">
        <v>0</v>
      </c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>
      <c r="A353" s="2" t="s">
        <v>361</v>
      </c>
      <c r="B353" s="1">
        <v>60</v>
      </c>
      <c r="C353" s="1">
        <v>150</v>
      </c>
      <c r="D353" s="1">
        <v>0</v>
      </c>
      <c r="E353" s="1">
        <v>-9</v>
      </c>
      <c r="F353" s="1">
        <v>0</v>
      </c>
      <c r="G353" s="1">
        <v>201</v>
      </c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>
      <c r="A354" s="2" t="s">
        <v>562</v>
      </c>
      <c r="B354" s="1">
        <v>100</v>
      </c>
      <c r="C354" s="1">
        <v>0</v>
      </c>
      <c r="D354" s="1">
        <v>0</v>
      </c>
      <c r="E354" s="1">
        <v>-4</v>
      </c>
      <c r="F354" s="1">
        <v>0</v>
      </c>
      <c r="G354" s="1">
        <v>96</v>
      </c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>
      <c r="A355" s="2" t="s">
        <v>362</v>
      </c>
      <c r="B355" s="1">
        <v>193</v>
      </c>
      <c r="C355" s="1">
        <v>0</v>
      </c>
      <c r="D355" s="1">
        <v>0</v>
      </c>
      <c r="E355" s="1">
        <v>-14</v>
      </c>
      <c r="F355" s="1">
        <v>0</v>
      </c>
      <c r="G355" s="1">
        <v>179</v>
      </c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>
      <c r="A356" s="2" t="s">
        <v>363</v>
      </c>
      <c r="B356" s="1">
        <v>-1000</v>
      </c>
      <c r="C356" s="1">
        <v>0</v>
      </c>
      <c r="D356" s="1">
        <v>0</v>
      </c>
      <c r="E356" s="1">
        <v>0</v>
      </c>
      <c r="F356" s="1">
        <v>0</v>
      </c>
      <c r="G356" s="1">
        <v>-1000</v>
      </c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>
      <c r="A357" s="2" t="s">
        <v>364</v>
      </c>
      <c r="B357" s="1">
        <v>43</v>
      </c>
      <c r="C357" s="1">
        <v>0</v>
      </c>
      <c r="D357" s="1">
        <v>0</v>
      </c>
      <c r="E357" s="1">
        <v>0</v>
      </c>
      <c r="F357" s="1">
        <v>0</v>
      </c>
      <c r="G357" s="1">
        <v>43</v>
      </c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>
      <c r="A358" s="2" t="s">
        <v>365</v>
      </c>
      <c r="B358" s="1">
        <v>294</v>
      </c>
      <c r="C358" s="1">
        <v>0</v>
      </c>
      <c r="D358" s="1">
        <v>0</v>
      </c>
      <c r="E358" s="1">
        <v>-33</v>
      </c>
      <c r="F358" s="1">
        <v>0</v>
      </c>
      <c r="G358" s="1">
        <v>261</v>
      </c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>
      <c r="A359" s="2" t="s">
        <v>366</v>
      </c>
      <c r="B359" s="1">
        <v>23</v>
      </c>
      <c r="C359" s="1">
        <v>0</v>
      </c>
      <c r="D359" s="1">
        <v>0</v>
      </c>
      <c r="E359" s="1">
        <v>0</v>
      </c>
      <c r="F359" s="1">
        <v>0</v>
      </c>
      <c r="G359" s="1">
        <v>23</v>
      </c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>
      <c r="A360" s="2" t="s">
        <v>367</v>
      </c>
      <c r="B360" s="1">
        <v>4</v>
      </c>
      <c r="C360" s="1">
        <v>0</v>
      </c>
      <c r="D360" s="1">
        <v>0</v>
      </c>
      <c r="E360" s="1">
        <v>0</v>
      </c>
      <c r="F360" s="1">
        <v>0</v>
      </c>
      <c r="G360" s="1">
        <v>4</v>
      </c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>
      <c r="A361" s="2" t="s">
        <v>368</v>
      </c>
      <c r="B361" s="1">
        <v>9</v>
      </c>
      <c r="C361" s="1">
        <v>0</v>
      </c>
      <c r="D361" s="1">
        <v>0</v>
      </c>
      <c r="E361" s="1">
        <v>0</v>
      </c>
      <c r="F361" s="1">
        <v>0</v>
      </c>
      <c r="G361" s="1">
        <v>9</v>
      </c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>
      <c r="A362" s="2" t="s">
        <v>369</v>
      </c>
      <c r="B362" s="1">
        <v>22</v>
      </c>
      <c r="C362" s="1">
        <v>0</v>
      </c>
      <c r="D362" s="1">
        <v>0</v>
      </c>
      <c r="E362" s="1">
        <v>0</v>
      </c>
      <c r="F362" s="1">
        <v>0</v>
      </c>
      <c r="G362" s="1">
        <v>22</v>
      </c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>
      <c r="A363" s="2" t="s">
        <v>568</v>
      </c>
      <c r="B363" s="1">
        <v>0</v>
      </c>
      <c r="C363" s="1">
        <v>100</v>
      </c>
      <c r="D363" s="1">
        <v>0</v>
      </c>
      <c r="E363" s="1">
        <v>0</v>
      </c>
      <c r="F363" s="1">
        <v>0</v>
      </c>
      <c r="G363" s="1">
        <v>100</v>
      </c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>
      <c r="A364" s="2" t="s">
        <v>370</v>
      </c>
      <c r="B364" s="1">
        <v>75</v>
      </c>
      <c r="C364" s="1">
        <v>0</v>
      </c>
      <c r="D364" s="1">
        <v>0</v>
      </c>
      <c r="E364" s="1">
        <v>-42</v>
      </c>
      <c r="F364" s="1">
        <v>0</v>
      </c>
      <c r="G364" s="1">
        <v>33</v>
      </c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>
      <c r="A365" s="2" t="s">
        <v>371</v>
      </c>
      <c r="B365" s="1">
        <v>9</v>
      </c>
      <c r="C365" s="1">
        <v>0</v>
      </c>
      <c r="D365" s="1">
        <v>0</v>
      </c>
      <c r="E365" s="1">
        <v>-4</v>
      </c>
      <c r="F365" s="1">
        <v>0</v>
      </c>
      <c r="G365" s="1">
        <v>5</v>
      </c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>
      <c r="A366" s="2" t="s">
        <v>372</v>
      </c>
      <c r="B366" s="1">
        <v>141</v>
      </c>
      <c r="C366" s="1">
        <v>0</v>
      </c>
      <c r="D366" s="1">
        <v>0</v>
      </c>
      <c r="E366" s="1">
        <v>-61</v>
      </c>
      <c r="F366" s="1">
        <v>0</v>
      </c>
      <c r="G366" s="1">
        <v>80</v>
      </c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>
      <c r="A367" s="2" t="s">
        <v>373</v>
      </c>
      <c r="B367" s="1">
        <v>216</v>
      </c>
      <c r="C367" s="1">
        <v>0</v>
      </c>
      <c r="D367" s="1">
        <v>0</v>
      </c>
      <c r="E367" s="1">
        <v>-21</v>
      </c>
      <c r="F367" s="1">
        <v>0</v>
      </c>
      <c r="G367" s="1">
        <v>195</v>
      </c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>
      <c r="A368" s="2" t="s">
        <v>374</v>
      </c>
      <c r="B368" s="1">
        <v>244</v>
      </c>
      <c r="C368" s="1">
        <v>0</v>
      </c>
      <c r="D368" s="1">
        <v>0</v>
      </c>
      <c r="E368" s="1">
        <v>-21</v>
      </c>
      <c r="F368" s="1">
        <v>4</v>
      </c>
      <c r="G368" s="1">
        <v>227</v>
      </c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>
      <c r="A369" s="2" t="s">
        <v>375</v>
      </c>
      <c r="B369" s="1">
        <v>305</v>
      </c>
      <c r="C369" s="1">
        <v>0</v>
      </c>
      <c r="D369" s="1">
        <v>0</v>
      </c>
      <c r="E369" s="1">
        <v>-29</v>
      </c>
      <c r="F369" s="1">
        <v>0</v>
      </c>
      <c r="G369" s="1">
        <v>276</v>
      </c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>
      <c r="A370" s="2" t="s">
        <v>376</v>
      </c>
      <c r="B370" s="1">
        <v>5</v>
      </c>
      <c r="C370" s="1">
        <v>0</v>
      </c>
      <c r="D370" s="1">
        <v>0</v>
      </c>
      <c r="E370" s="1">
        <v>-1</v>
      </c>
      <c r="F370" s="1">
        <v>0</v>
      </c>
      <c r="G370" s="1">
        <v>4</v>
      </c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>
      <c r="A371" s="2" t="s">
        <v>377</v>
      </c>
      <c r="B371" s="1">
        <v>250</v>
      </c>
      <c r="C371" s="1">
        <v>50</v>
      </c>
      <c r="D371" s="1">
        <v>0</v>
      </c>
      <c r="E371" s="1">
        <v>-43</v>
      </c>
      <c r="F371" s="1">
        <v>0</v>
      </c>
      <c r="G371" s="1">
        <v>257</v>
      </c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>
      <c r="A372" s="2" t="s">
        <v>378</v>
      </c>
      <c r="B372" s="1">
        <v>19</v>
      </c>
      <c r="C372" s="1">
        <v>172</v>
      </c>
      <c r="D372" s="1">
        <v>0</v>
      </c>
      <c r="E372" s="1">
        <v>-51</v>
      </c>
      <c r="F372" s="1">
        <v>0</v>
      </c>
      <c r="G372" s="1">
        <v>140</v>
      </c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>
      <c r="A373" s="2" t="s">
        <v>379</v>
      </c>
      <c r="B373" s="1">
        <v>47</v>
      </c>
      <c r="C373" s="1">
        <v>0</v>
      </c>
      <c r="D373" s="1">
        <v>0</v>
      </c>
      <c r="E373" s="1">
        <v>0</v>
      </c>
      <c r="F373" s="1">
        <v>0</v>
      </c>
      <c r="G373" s="1">
        <v>47</v>
      </c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>
      <c r="A374" s="2" t="s">
        <v>380</v>
      </c>
      <c r="B374" s="1">
        <v>256</v>
      </c>
      <c r="C374" s="1">
        <v>0</v>
      </c>
      <c r="D374" s="1">
        <v>0</v>
      </c>
      <c r="E374" s="1">
        <v>-4</v>
      </c>
      <c r="F374" s="1">
        <v>0</v>
      </c>
      <c r="G374" s="1">
        <v>252</v>
      </c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>
      <c r="A375" s="2" t="s">
        <v>381</v>
      </c>
      <c r="B375" s="1">
        <v>1</v>
      </c>
      <c r="C375" s="1">
        <v>0</v>
      </c>
      <c r="D375" s="1">
        <v>0</v>
      </c>
      <c r="E375" s="1">
        <v>0</v>
      </c>
      <c r="F375" s="1">
        <v>0</v>
      </c>
      <c r="G375" s="1">
        <v>1</v>
      </c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>
      <c r="A376" s="2" t="s">
        <v>382</v>
      </c>
      <c r="B376" s="1">
        <v>7</v>
      </c>
      <c r="C376" s="1">
        <v>0</v>
      </c>
      <c r="D376" s="1">
        <v>0</v>
      </c>
      <c r="E376" s="1">
        <v>0</v>
      </c>
      <c r="F376" s="1">
        <v>0</v>
      </c>
      <c r="G376" s="1">
        <v>7</v>
      </c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>
      <c r="A377" s="2" t="s">
        <v>383</v>
      </c>
      <c r="B377" s="1">
        <v>22</v>
      </c>
      <c r="C377" s="1">
        <v>0</v>
      </c>
      <c r="D377" s="1">
        <v>0</v>
      </c>
      <c r="E377" s="1">
        <v>-6</v>
      </c>
      <c r="F377" s="1">
        <v>0</v>
      </c>
      <c r="G377" s="1">
        <v>16</v>
      </c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>
      <c r="A378" s="2" t="s">
        <v>384</v>
      </c>
      <c r="B378" s="1">
        <v>19</v>
      </c>
      <c r="C378" s="1">
        <v>0</v>
      </c>
      <c r="D378" s="1">
        <v>0</v>
      </c>
      <c r="E378" s="1">
        <v>0</v>
      </c>
      <c r="F378" s="1">
        <v>0</v>
      </c>
      <c r="G378" s="1">
        <v>19</v>
      </c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>
      <c r="A379" s="2" t="s">
        <v>386</v>
      </c>
      <c r="B379" s="1">
        <v>50</v>
      </c>
      <c r="C379" s="1">
        <v>0</v>
      </c>
      <c r="D379" s="1">
        <v>0</v>
      </c>
      <c r="E379" s="1">
        <v>0</v>
      </c>
      <c r="F379" s="1">
        <v>0</v>
      </c>
      <c r="G379" s="1">
        <v>50</v>
      </c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>
      <c r="A380" s="2" t="s">
        <v>519</v>
      </c>
      <c r="B380" s="1">
        <v>3</v>
      </c>
      <c r="C380" s="1">
        <v>0</v>
      </c>
      <c r="D380" s="1">
        <v>0</v>
      </c>
      <c r="E380" s="1">
        <v>-1</v>
      </c>
      <c r="F380" s="1">
        <v>0</v>
      </c>
      <c r="G380" s="1">
        <v>2</v>
      </c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>
      <c r="A381" s="2" t="s">
        <v>387</v>
      </c>
      <c r="B381" s="1">
        <v>-7</v>
      </c>
      <c r="C381" s="1">
        <v>0</v>
      </c>
      <c r="D381" s="1">
        <v>0</v>
      </c>
      <c r="E381" s="1">
        <v>-11</v>
      </c>
      <c r="F381" s="1">
        <v>0</v>
      </c>
      <c r="G381" s="1">
        <v>-18</v>
      </c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>
      <c r="A382" s="2" t="s">
        <v>388</v>
      </c>
      <c r="B382" s="1">
        <v>8</v>
      </c>
      <c r="C382" s="1">
        <v>0</v>
      </c>
      <c r="D382" s="1">
        <v>0</v>
      </c>
      <c r="E382" s="1">
        <v>-1</v>
      </c>
      <c r="F382" s="1">
        <v>0</v>
      </c>
      <c r="G382" s="1">
        <v>7</v>
      </c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>
      <c r="A383" s="2" t="s">
        <v>389</v>
      </c>
      <c r="B383" s="1">
        <v>16</v>
      </c>
      <c r="C383" s="1">
        <v>0</v>
      </c>
      <c r="D383" s="1">
        <v>0</v>
      </c>
      <c r="E383" s="1">
        <v>-6</v>
      </c>
      <c r="F383" s="1">
        <v>0</v>
      </c>
      <c r="G383" s="1">
        <v>10</v>
      </c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>
      <c r="A384" s="2" t="s">
        <v>390</v>
      </c>
      <c r="B384" s="1">
        <v>30</v>
      </c>
      <c r="C384" s="1">
        <v>0</v>
      </c>
      <c r="D384" s="1">
        <v>0</v>
      </c>
      <c r="E384" s="1">
        <v>-4</v>
      </c>
      <c r="F384" s="1">
        <v>0</v>
      </c>
      <c r="G384" s="1">
        <v>26</v>
      </c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>
      <c r="A385" s="2" t="s">
        <v>391</v>
      </c>
      <c r="B385" s="1">
        <v>13</v>
      </c>
      <c r="C385" s="1">
        <v>0</v>
      </c>
      <c r="D385" s="1">
        <v>0</v>
      </c>
      <c r="E385" s="1">
        <v>0</v>
      </c>
      <c r="F385" s="1">
        <v>0</v>
      </c>
      <c r="G385" s="1">
        <v>13</v>
      </c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>
      <c r="A386" s="2" t="s">
        <v>392</v>
      </c>
      <c r="B386" s="1">
        <v>24</v>
      </c>
      <c r="C386" s="1">
        <v>0</v>
      </c>
      <c r="D386" s="1">
        <v>0</v>
      </c>
      <c r="E386" s="1">
        <v>0</v>
      </c>
      <c r="F386" s="1">
        <v>0</v>
      </c>
      <c r="G386" s="1">
        <v>24</v>
      </c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>
      <c r="A387" s="2" t="s">
        <v>393</v>
      </c>
      <c r="B387" s="1">
        <v>6</v>
      </c>
      <c r="C387" s="1">
        <v>0</v>
      </c>
      <c r="D387" s="1">
        <v>0</v>
      </c>
      <c r="E387" s="1">
        <v>0</v>
      </c>
      <c r="F387" s="1">
        <v>0</v>
      </c>
      <c r="G387" s="1">
        <v>6</v>
      </c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>
      <c r="A388" s="2" t="s">
        <v>394</v>
      </c>
      <c r="B388" s="1">
        <v>1</v>
      </c>
      <c r="C388" s="1">
        <v>0</v>
      </c>
      <c r="D388" s="1">
        <v>0</v>
      </c>
      <c r="E388" s="1">
        <v>0</v>
      </c>
      <c r="F388" s="1">
        <v>0</v>
      </c>
      <c r="G388" s="1">
        <v>1</v>
      </c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>
      <c r="A389" s="2" t="s">
        <v>395</v>
      </c>
      <c r="B389" s="1">
        <v>244</v>
      </c>
      <c r="C389" s="1">
        <v>0</v>
      </c>
      <c r="D389" s="1">
        <v>0</v>
      </c>
      <c r="E389" s="1">
        <v>-39</v>
      </c>
      <c r="F389" s="1">
        <v>0</v>
      </c>
      <c r="G389" s="1">
        <v>205</v>
      </c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>
      <c r="A390" s="2" t="s">
        <v>396</v>
      </c>
      <c r="B390" s="1">
        <v>383</v>
      </c>
      <c r="C390" s="1">
        <v>0</v>
      </c>
      <c r="D390" s="1">
        <v>0</v>
      </c>
      <c r="E390" s="1">
        <v>-17</v>
      </c>
      <c r="F390" s="1">
        <v>0</v>
      </c>
      <c r="G390" s="1">
        <v>366</v>
      </c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>
      <c r="A391" s="2" t="s">
        <v>397</v>
      </c>
      <c r="B391" s="1">
        <v>470</v>
      </c>
      <c r="C391" s="1">
        <v>0</v>
      </c>
      <c r="D391" s="1">
        <v>0</v>
      </c>
      <c r="E391" s="1">
        <v>0</v>
      </c>
      <c r="F391" s="1">
        <v>0</v>
      </c>
      <c r="G391" s="1">
        <v>470</v>
      </c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>
      <c r="A392" s="2" t="s">
        <v>398</v>
      </c>
      <c r="B392" s="1">
        <v>30</v>
      </c>
      <c r="C392" s="1">
        <v>0</v>
      </c>
      <c r="D392" s="1">
        <v>0</v>
      </c>
      <c r="E392" s="1">
        <v>-1</v>
      </c>
      <c r="F392" s="1">
        <v>0</v>
      </c>
      <c r="G392" s="1">
        <v>29</v>
      </c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>
      <c r="A393" s="2" t="s">
        <v>399</v>
      </c>
      <c r="B393" s="1">
        <v>156</v>
      </c>
      <c r="C393" s="1">
        <v>0</v>
      </c>
      <c r="D393" s="1">
        <v>0</v>
      </c>
      <c r="E393" s="1">
        <v>0</v>
      </c>
      <c r="F393" s="1">
        <v>0</v>
      </c>
      <c r="G393" s="1">
        <v>156</v>
      </c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>
      <c r="A394" s="2" t="s">
        <v>400</v>
      </c>
      <c r="B394" s="1">
        <v>31</v>
      </c>
      <c r="C394" s="1">
        <v>0</v>
      </c>
      <c r="D394" s="1">
        <v>0</v>
      </c>
      <c r="E394" s="1">
        <v>-5</v>
      </c>
      <c r="F394" s="1">
        <v>0</v>
      </c>
      <c r="G394" s="1">
        <v>26</v>
      </c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>
      <c r="A395" s="2" t="s">
        <v>401</v>
      </c>
      <c r="B395" s="1">
        <v>174</v>
      </c>
      <c r="C395" s="1">
        <v>0</v>
      </c>
      <c r="D395" s="1">
        <v>0</v>
      </c>
      <c r="E395" s="1">
        <v>0</v>
      </c>
      <c r="F395" s="1">
        <v>0</v>
      </c>
      <c r="G395" s="1">
        <v>174</v>
      </c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>
      <c r="A396" s="2" t="s">
        <v>402</v>
      </c>
      <c r="B396" s="1">
        <v>7</v>
      </c>
      <c r="C396" s="1">
        <v>0</v>
      </c>
      <c r="D396" s="1">
        <v>0</v>
      </c>
      <c r="E396" s="1">
        <v>0</v>
      </c>
      <c r="F396" s="1">
        <v>0</v>
      </c>
      <c r="G396" s="1">
        <v>7</v>
      </c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>
      <c r="A397" s="2" t="s">
        <v>403</v>
      </c>
      <c r="B397" s="1">
        <v>13</v>
      </c>
      <c r="C397" s="1">
        <v>0</v>
      </c>
      <c r="D397" s="1">
        <v>0</v>
      </c>
      <c r="E397" s="1">
        <v>0</v>
      </c>
      <c r="F397" s="1">
        <v>0</v>
      </c>
      <c r="G397" s="1">
        <v>13</v>
      </c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>
      <c r="A398" s="2" t="s">
        <v>404</v>
      </c>
      <c r="B398" s="1">
        <v>97</v>
      </c>
      <c r="C398" s="1">
        <v>0</v>
      </c>
      <c r="D398" s="1">
        <v>0</v>
      </c>
      <c r="E398" s="1">
        <v>0</v>
      </c>
      <c r="F398" s="1">
        <v>0</v>
      </c>
      <c r="G398" s="1">
        <v>97</v>
      </c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>
      <c r="A399" s="2" t="s">
        <v>405</v>
      </c>
      <c r="B399" s="1">
        <v>7</v>
      </c>
      <c r="C399" s="1">
        <v>0</v>
      </c>
      <c r="D399" s="1">
        <v>0</v>
      </c>
      <c r="E399" s="1">
        <v>0</v>
      </c>
      <c r="F399" s="1">
        <v>0</v>
      </c>
      <c r="G399" s="1">
        <v>7</v>
      </c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>
      <c r="A400" s="2" t="s">
        <v>406</v>
      </c>
      <c r="B400" s="1">
        <v>324</v>
      </c>
      <c r="C400" s="1">
        <v>2</v>
      </c>
      <c r="D400" s="1">
        <v>0</v>
      </c>
      <c r="E400" s="1">
        <v>-20</v>
      </c>
      <c r="F400" s="1">
        <v>0</v>
      </c>
      <c r="G400" s="1">
        <v>306</v>
      </c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>
      <c r="A401" s="2" t="s">
        <v>407</v>
      </c>
      <c r="B401" s="1">
        <v>89</v>
      </c>
      <c r="C401" s="1">
        <v>0</v>
      </c>
      <c r="D401" s="1">
        <v>0</v>
      </c>
      <c r="E401" s="1">
        <v>-31</v>
      </c>
      <c r="F401" s="1">
        <v>0</v>
      </c>
      <c r="G401" s="1">
        <v>58</v>
      </c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>
      <c r="A402" s="2" t="s">
        <v>408</v>
      </c>
      <c r="B402" s="1">
        <v>266</v>
      </c>
      <c r="C402" s="1">
        <v>0</v>
      </c>
      <c r="D402" s="1">
        <v>0</v>
      </c>
      <c r="E402" s="1">
        <v>-31</v>
      </c>
      <c r="F402" s="1">
        <v>0</v>
      </c>
      <c r="G402" s="1">
        <v>235</v>
      </c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>
      <c r="A403" s="2" t="s">
        <v>409</v>
      </c>
      <c r="B403" s="1">
        <v>38</v>
      </c>
      <c r="C403" s="1">
        <v>0</v>
      </c>
      <c r="D403" s="1">
        <v>0</v>
      </c>
      <c r="E403" s="1">
        <v>-8</v>
      </c>
      <c r="F403" s="1">
        <v>0</v>
      </c>
      <c r="G403" s="1">
        <v>30</v>
      </c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>
      <c r="A404" s="2" t="s">
        <v>410</v>
      </c>
      <c r="B404" s="1">
        <v>39</v>
      </c>
      <c r="C404" s="1">
        <v>0</v>
      </c>
      <c r="D404" s="1">
        <v>0</v>
      </c>
      <c r="E404" s="1">
        <v>0</v>
      </c>
      <c r="F404" s="1">
        <v>0</v>
      </c>
      <c r="G404" s="1">
        <v>39</v>
      </c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>
      <c r="A405" s="2" t="s">
        <v>411</v>
      </c>
      <c r="B405" s="1">
        <v>2</v>
      </c>
      <c r="C405" s="1">
        <v>0</v>
      </c>
      <c r="D405" s="1">
        <v>0</v>
      </c>
      <c r="E405" s="1">
        <v>0</v>
      </c>
      <c r="F405" s="1">
        <v>0</v>
      </c>
      <c r="G405" s="1">
        <v>2</v>
      </c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>
      <c r="A406" s="2" t="s">
        <v>412</v>
      </c>
      <c r="B406" s="1">
        <v>390</v>
      </c>
      <c r="C406" s="1">
        <v>0</v>
      </c>
      <c r="D406" s="1">
        <v>0</v>
      </c>
      <c r="E406" s="1">
        <v>-50</v>
      </c>
      <c r="F406" s="1">
        <v>0</v>
      </c>
      <c r="G406" s="1">
        <v>340</v>
      </c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>
      <c r="A407" s="2" t="s">
        <v>413</v>
      </c>
      <c r="B407" s="1">
        <v>25</v>
      </c>
      <c r="C407" s="1">
        <v>0</v>
      </c>
      <c r="D407" s="1">
        <v>0</v>
      </c>
      <c r="E407" s="1">
        <v>-2</v>
      </c>
      <c r="F407" s="1">
        <v>0</v>
      </c>
      <c r="G407" s="1">
        <v>23</v>
      </c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>
      <c r="A408" s="2" t="s">
        <v>414</v>
      </c>
      <c r="B408" s="1">
        <v>-5</v>
      </c>
      <c r="C408" s="1">
        <v>138</v>
      </c>
      <c r="D408" s="1">
        <v>0</v>
      </c>
      <c r="E408" s="1">
        <v>-40</v>
      </c>
      <c r="F408" s="1">
        <v>0</v>
      </c>
      <c r="G408" s="1">
        <v>93</v>
      </c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>
      <c r="A409" s="2" t="s">
        <v>415</v>
      </c>
      <c r="B409" s="1">
        <v>8</v>
      </c>
      <c r="C409" s="1">
        <v>197</v>
      </c>
      <c r="D409" s="1">
        <v>0</v>
      </c>
      <c r="E409" s="1">
        <v>-52</v>
      </c>
      <c r="F409" s="1">
        <v>0</v>
      </c>
      <c r="G409" s="1">
        <v>153</v>
      </c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>
      <c r="A410" s="2" t="s">
        <v>416</v>
      </c>
      <c r="B410" s="1">
        <v>137</v>
      </c>
      <c r="C410" s="1">
        <v>60</v>
      </c>
      <c r="D410" s="1">
        <v>0</v>
      </c>
      <c r="E410" s="1">
        <v>-107</v>
      </c>
      <c r="F410" s="1">
        <v>0</v>
      </c>
      <c r="G410" s="1">
        <v>90</v>
      </c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>
      <c r="A411" s="2" t="s">
        <v>417</v>
      </c>
      <c r="B411" s="1">
        <v>2</v>
      </c>
      <c r="C411" s="1">
        <v>0</v>
      </c>
      <c r="D411" s="1">
        <v>0</v>
      </c>
      <c r="E411" s="1">
        <v>-1</v>
      </c>
      <c r="F411" s="1">
        <v>0</v>
      </c>
      <c r="G411" s="1">
        <v>1</v>
      </c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>
      <c r="A412" s="2" t="s">
        <v>418</v>
      </c>
      <c r="B412" s="1">
        <v>35</v>
      </c>
      <c r="C412" s="1">
        <v>0</v>
      </c>
      <c r="D412" s="1">
        <v>0</v>
      </c>
      <c r="E412" s="1">
        <v>0</v>
      </c>
      <c r="F412" s="1">
        <v>0</v>
      </c>
      <c r="G412" s="1">
        <v>35</v>
      </c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>
      <c r="A413" s="2" t="s">
        <v>419</v>
      </c>
      <c r="B413" s="1">
        <v>453</v>
      </c>
      <c r="C413" s="1">
        <v>398</v>
      </c>
      <c r="D413" s="1">
        <v>0</v>
      </c>
      <c r="E413" s="1">
        <v>-57</v>
      </c>
      <c r="F413" s="1">
        <v>3</v>
      </c>
      <c r="G413" s="1">
        <v>797</v>
      </c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>
      <c r="A414" s="2" t="s">
        <v>420</v>
      </c>
      <c r="B414" s="1">
        <v>700</v>
      </c>
      <c r="C414" s="1">
        <v>0</v>
      </c>
      <c r="D414" s="1">
        <v>0</v>
      </c>
      <c r="E414" s="1">
        <v>-91</v>
      </c>
      <c r="F414" s="1">
        <v>0</v>
      </c>
      <c r="G414" s="1">
        <v>609</v>
      </c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>
      <c r="A415" s="2" t="s">
        <v>421</v>
      </c>
      <c r="B415" s="1">
        <v>242</v>
      </c>
      <c r="C415" s="1">
        <v>0</v>
      </c>
      <c r="D415" s="1">
        <v>0</v>
      </c>
      <c r="E415" s="1">
        <v>-67</v>
      </c>
      <c r="F415" s="1">
        <v>0</v>
      </c>
      <c r="G415" s="1">
        <v>175</v>
      </c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>
      <c r="A416" s="2" t="s">
        <v>422</v>
      </c>
      <c r="B416" s="1">
        <v>35</v>
      </c>
      <c r="C416" s="1">
        <v>70</v>
      </c>
      <c r="D416" s="1">
        <v>0</v>
      </c>
      <c r="E416" s="1">
        <v>-87</v>
      </c>
      <c r="F416" s="1">
        <v>0</v>
      </c>
      <c r="G416" s="1">
        <v>18</v>
      </c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>
      <c r="A417" s="2" t="s">
        <v>423</v>
      </c>
      <c r="B417" s="1">
        <v>1</v>
      </c>
      <c r="C417" s="1">
        <v>0</v>
      </c>
      <c r="D417" s="1">
        <v>0</v>
      </c>
      <c r="E417" s="1">
        <v>0</v>
      </c>
      <c r="F417" s="1">
        <v>0</v>
      </c>
      <c r="G417" s="1">
        <v>1</v>
      </c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>
      <c r="A418" s="2" t="s">
        <v>424</v>
      </c>
      <c r="B418" s="1">
        <v>9</v>
      </c>
      <c r="C418" s="1">
        <v>0</v>
      </c>
      <c r="D418" s="1">
        <v>0</v>
      </c>
      <c r="E418" s="1">
        <v>-4</v>
      </c>
      <c r="F418" s="1">
        <v>0</v>
      </c>
      <c r="G418" s="1">
        <v>5</v>
      </c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>
      <c r="A419" s="2" t="s">
        <v>425</v>
      </c>
      <c r="B419" s="1">
        <v>12</v>
      </c>
      <c r="C419" s="1">
        <v>0</v>
      </c>
      <c r="D419" s="1">
        <v>0</v>
      </c>
      <c r="E419" s="1">
        <v>0</v>
      </c>
      <c r="F419" s="1">
        <v>0</v>
      </c>
      <c r="G419" s="1">
        <v>12</v>
      </c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>
      <c r="A420" s="2" t="s">
        <v>426</v>
      </c>
      <c r="B420" s="1">
        <v>526</v>
      </c>
      <c r="C420" s="1">
        <v>0</v>
      </c>
      <c r="D420" s="1">
        <v>0</v>
      </c>
      <c r="E420" s="1">
        <v>-84</v>
      </c>
      <c r="F420" s="1">
        <v>0</v>
      </c>
      <c r="G420" s="1">
        <v>442</v>
      </c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>
      <c r="A421" s="2" t="s">
        <v>427</v>
      </c>
      <c r="B421" s="1">
        <v>23</v>
      </c>
      <c r="C421" s="1">
        <v>0</v>
      </c>
      <c r="D421" s="1">
        <v>0</v>
      </c>
      <c r="E421" s="1">
        <v>-5</v>
      </c>
      <c r="F421" s="1">
        <v>0</v>
      </c>
      <c r="G421" s="1">
        <v>18</v>
      </c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>
      <c r="A422" s="2" t="s">
        <v>428</v>
      </c>
      <c r="B422" s="1">
        <v>6</v>
      </c>
      <c r="C422" s="1">
        <v>100</v>
      </c>
      <c r="D422" s="1">
        <v>0</v>
      </c>
      <c r="E422" s="1">
        <v>-4</v>
      </c>
      <c r="F422" s="1">
        <v>0</v>
      </c>
      <c r="G422" s="1">
        <v>102</v>
      </c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>
      <c r="A423" s="2" t="s">
        <v>429</v>
      </c>
      <c r="B423" s="1">
        <v>81</v>
      </c>
      <c r="C423" s="1">
        <v>0</v>
      </c>
      <c r="D423" s="1">
        <v>0</v>
      </c>
      <c r="E423" s="1">
        <v>0</v>
      </c>
      <c r="F423" s="1">
        <v>0</v>
      </c>
      <c r="G423" s="1">
        <v>81</v>
      </c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>
      <c r="A424" s="2" t="s">
        <v>430</v>
      </c>
      <c r="B424" s="1">
        <v>248</v>
      </c>
      <c r="C424" s="1">
        <v>50</v>
      </c>
      <c r="D424" s="1">
        <v>0</v>
      </c>
      <c r="E424" s="1">
        <v>-53</v>
      </c>
      <c r="F424" s="1">
        <v>0</v>
      </c>
      <c r="G424" s="1">
        <v>245</v>
      </c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>
      <c r="A425" s="2" t="s">
        <v>431</v>
      </c>
      <c r="B425" s="1">
        <v>43</v>
      </c>
      <c r="C425" s="1">
        <v>0</v>
      </c>
      <c r="D425" s="1">
        <v>0</v>
      </c>
      <c r="E425" s="1">
        <v>-22</v>
      </c>
      <c r="F425" s="1">
        <v>0</v>
      </c>
      <c r="G425" s="1">
        <v>21</v>
      </c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>
      <c r="A426" s="2" t="s">
        <v>432</v>
      </c>
      <c r="B426" s="1">
        <v>336</v>
      </c>
      <c r="C426" s="1">
        <v>2</v>
      </c>
      <c r="D426" s="1">
        <v>0</v>
      </c>
      <c r="E426" s="1">
        <v>-42</v>
      </c>
      <c r="F426" s="1">
        <v>0</v>
      </c>
      <c r="G426" s="1">
        <v>296</v>
      </c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>
      <c r="A427" s="2" t="s">
        <v>511</v>
      </c>
      <c r="B427" s="1">
        <v>104</v>
      </c>
      <c r="C427" s="1">
        <v>0</v>
      </c>
      <c r="D427" s="1">
        <v>0</v>
      </c>
      <c r="E427" s="1">
        <v>-13</v>
      </c>
      <c r="F427" s="1">
        <v>0</v>
      </c>
      <c r="G427" s="1">
        <v>91</v>
      </c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>
      <c r="A428" s="2" t="s">
        <v>433</v>
      </c>
      <c r="B428" s="1">
        <v>20</v>
      </c>
      <c r="C428" s="1">
        <v>0</v>
      </c>
      <c r="D428" s="1">
        <v>0</v>
      </c>
      <c r="E428" s="1">
        <v>-6</v>
      </c>
      <c r="F428" s="1">
        <v>0</v>
      </c>
      <c r="G428" s="1">
        <v>14</v>
      </c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>
      <c r="A429" s="2" t="s">
        <v>434</v>
      </c>
      <c r="B429" s="1">
        <v>85</v>
      </c>
      <c r="C429" s="1">
        <v>0</v>
      </c>
      <c r="D429" s="1">
        <v>0</v>
      </c>
      <c r="E429" s="1">
        <v>-17</v>
      </c>
      <c r="F429" s="1">
        <v>0</v>
      </c>
      <c r="G429" s="1">
        <v>68</v>
      </c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>
      <c r="A430" s="2" t="s">
        <v>435</v>
      </c>
      <c r="B430" s="1">
        <v>164</v>
      </c>
      <c r="C430" s="1">
        <v>0</v>
      </c>
      <c r="D430" s="1">
        <v>0</v>
      </c>
      <c r="E430" s="1">
        <v>-18</v>
      </c>
      <c r="F430" s="1">
        <v>0</v>
      </c>
      <c r="G430" s="1">
        <v>146</v>
      </c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>
      <c r="A431" s="2" t="s">
        <v>436</v>
      </c>
      <c r="B431" s="1">
        <v>167</v>
      </c>
      <c r="C431" s="1">
        <v>0</v>
      </c>
      <c r="D431" s="1">
        <v>0</v>
      </c>
      <c r="E431" s="1">
        <v>-22</v>
      </c>
      <c r="F431" s="1">
        <v>0</v>
      </c>
      <c r="G431" s="1">
        <v>145</v>
      </c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>
      <c r="A432" s="2" t="s">
        <v>437</v>
      </c>
      <c r="B432" s="1">
        <v>204</v>
      </c>
      <c r="C432" s="1">
        <v>0</v>
      </c>
      <c r="D432" s="1">
        <v>0</v>
      </c>
      <c r="E432" s="1">
        <v>-5</v>
      </c>
      <c r="F432" s="1">
        <v>0</v>
      </c>
      <c r="G432" s="1">
        <v>199</v>
      </c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>
      <c r="A433" s="2" t="s">
        <v>438</v>
      </c>
      <c r="B433" s="1">
        <v>1</v>
      </c>
      <c r="C433" s="1">
        <v>0</v>
      </c>
      <c r="D433" s="1">
        <v>0</v>
      </c>
      <c r="E433" s="1">
        <v>0</v>
      </c>
      <c r="F433" s="1">
        <v>0</v>
      </c>
      <c r="G433" s="1">
        <v>1</v>
      </c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>
      <c r="A434" s="2" t="s">
        <v>439</v>
      </c>
      <c r="B434" s="1">
        <v>67</v>
      </c>
      <c r="C434" s="1">
        <v>0</v>
      </c>
      <c r="D434" s="1">
        <v>0</v>
      </c>
      <c r="E434" s="1">
        <v>-96</v>
      </c>
      <c r="F434" s="1">
        <v>0</v>
      </c>
      <c r="G434" s="1">
        <v>-29</v>
      </c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>
      <c r="A435" s="2" t="s">
        <v>440</v>
      </c>
      <c r="B435" s="1">
        <v>3</v>
      </c>
      <c r="C435" s="1">
        <v>0</v>
      </c>
      <c r="D435" s="1">
        <v>0</v>
      </c>
      <c r="E435" s="1">
        <v>0</v>
      </c>
      <c r="F435" s="1">
        <v>0</v>
      </c>
      <c r="G435" s="1">
        <v>3</v>
      </c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>
      <c r="A436" s="2" t="s">
        <v>441</v>
      </c>
      <c r="B436" s="1">
        <v>159</v>
      </c>
      <c r="C436" s="1">
        <v>0</v>
      </c>
      <c r="D436" s="1">
        <v>0</v>
      </c>
      <c r="E436" s="1">
        <v>-20</v>
      </c>
      <c r="F436" s="1">
        <v>0</v>
      </c>
      <c r="G436" s="1">
        <v>139</v>
      </c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>
      <c r="A437" s="2" t="s">
        <v>442</v>
      </c>
      <c r="B437" s="1">
        <v>41</v>
      </c>
      <c r="C437" s="1">
        <v>0</v>
      </c>
      <c r="D437" s="1">
        <v>0</v>
      </c>
      <c r="E437" s="1">
        <v>-22</v>
      </c>
      <c r="F437" s="1">
        <v>0</v>
      </c>
      <c r="G437" s="1">
        <v>19</v>
      </c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>
      <c r="A438" s="2" t="s">
        <v>443</v>
      </c>
      <c r="B438" s="1">
        <v>44</v>
      </c>
      <c r="C438" s="1">
        <v>0</v>
      </c>
      <c r="D438" s="1">
        <v>0</v>
      </c>
      <c r="E438" s="1">
        <v>-11</v>
      </c>
      <c r="F438" s="1">
        <v>0</v>
      </c>
      <c r="G438" s="1">
        <v>33</v>
      </c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>
      <c r="A439" s="2" t="s">
        <v>444</v>
      </c>
      <c r="B439" s="1">
        <v>128</v>
      </c>
      <c r="C439" s="1">
        <v>0</v>
      </c>
      <c r="D439" s="1">
        <v>0</v>
      </c>
      <c r="E439" s="1">
        <v>-18</v>
      </c>
      <c r="F439" s="1">
        <v>2</v>
      </c>
      <c r="G439" s="1">
        <v>112</v>
      </c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>
      <c r="A440" s="2" t="s">
        <v>445</v>
      </c>
      <c r="B440" s="1">
        <v>16</v>
      </c>
      <c r="C440" s="1">
        <v>0</v>
      </c>
      <c r="D440" s="1">
        <v>0</v>
      </c>
      <c r="E440" s="1">
        <v>-5</v>
      </c>
      <c r="F440" s="1">
        <v>0</v>
      </c>
      <c r="G440" s="1">
        <v>11</v>
      </c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>
      <c r="A441" s="2" t="s">
        <v>446</v>
      </c>
      <c r="B441" s="1">
        <v>19</v>
      </c>
      <c r="C441" s="1">
        <v>0</v>
      </c>
      <c r="D441" s="1">
        <v>0</v>
      </c>
      <c r="E441" s="1">
        <v>-3</v>
      </c>
      <c r="F441" s="1">
        <v>0</v>
      </c>
      <c r="G441" s="1">
        <v>16</v>
      </c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>
      <c r="A442" s="2" t="s">
        <v>447</v>
      </c>
      <c r="B442" s="1">
        <v>25</v>
      </c>
      <c r="C442" s="1">
        <v>0</v>
      </c>
      <c r="D442" s="1">
        <v>0</v>
      </c>
      <c r="E442" s="1">
        <v>0</v>
      </c>
      <c r="F442" s="1">
        <v>0</v>
      </c>
      <c r="G442" s="1">
        <v>25</v>
      </c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>
      <c r="A443" s="2" t="s">
        <v>448</v>
      </c>
      <c r="B443" s="1">
        <v>2</v>
      </c>
      <c r="C443" s="1">
        <v>0</v>
      </c>
      <c r="D443" s="1">
        <v>0</v>
      </c>
      <c r="E443" s="1">
        <v>0</v>
      </c>
      <c r="F443" s="1">
        <v>0</v>
      </c>
      <c r="G443" s="1">
        <v>2</v>
      </c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>
      <c r="A444" s="2" t="s">
        <v>449</v>
      </c>
      <c r="B444" s="1">
        <v>29</v>
      </c>
      <c r="C444" s="1">
        <v>0</v>
      </c>
      <c r="D444" s="1">
        <v>0</v>
      </c>
      <c r="E444" s="1">
        <v>-2</v>
      </c>
      <c r="F444" s="1">
        <v>0</v>
      </c>
      <c r="G444" s="1">
        <v>27</v>
      </c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>
      <c r="A445" s="2" t="s">
        <v>450</v>
      </c>
      <c r="B445" s="1">
        <v>10</v>
      </c>
      <c r="C445" s="1">
        <v>0</v>
      </c>
      <c r="D445" s="1">
        <v>0</v>
      </c>
      <c r="E445" s="1">
        <v>0</v>
      </c>
      <c r="F445" s="1">
        <v>0</v>
      </c>
      <c r="G445" s="1">
        <v>10</v>
      </c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>
      <c r="A446" s="2" t="s">
        <v>451</v>
      </c>
      <c r="B446" s="1">
        <v>350</v>
      </c>
      <c r="C446" s="1">
        <v>0</v>
      </c>
      <c r="D446" s="1">
        <v>0</v>
      </c>
      <c r="E446" s="1">
        <v>-44</v>
      </c>
      <c r="F446" s="1">
        <v>0</v>
      </c>
      <c r="G446" s="1">
        <v>306</v>
      </c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>
      <c r="A447" s="2" t="s">
        <v>452</v>
      </c>
      <c r="B447" s="1">
        <v>236</v>
      </c>
      <c r="C447" s="1">
        <v>0</v>
      </c>
      <c r="D447" s="1">
        <v>0</v>
      </c>
      <c r="E447" s="1">
        <v>-57</v>
      </c>
      <c r="F447" s="1">
        <v>0</v>
      </c>
      <c r="G447" s="1">
        <v>179</v>
      </c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>
      <c r="A448" s="2" t="s">
        <v>453</v>
      </c>
      <c r="B448" s="1">
        <v>782</v>
      </c>
      <c r="C448" s="1">
        <v>0</v>
      </c>
      <c r="D448" s="1">
        <v>0</v>
      </c>
      <c r="E448" s="1">
        <v>-4</v>
      </c>
      <c r="F448" s="1">
        <v>0</v>
      </c>
      <c r="G448" s="1">
        <v>778</v>
      </c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>
      <c r="A449" s="2" t="s">
        <v>454</v>
      </c>
      <c r="B449" s="1">
        <v>1527</v>
      </c>
      <c r="C449" s="1">
        <v>0</v>
      </c>
      <c r="D449" s="1">
        <v>0</v>
      </c>
      <c r="E449" s="1">
        <v>-48</v>
      </c>
      <c r="F449" s="1">
        <v>0</v>
      </c>
      <c r="G449" s="1">
        <v>1479</v>
      </c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>
      <c r="A450" s="2" t="s">
        <v>455</v>
      </c>
      <c r="B450" s="1">
        <v>450</v>
      </c>
      <c r="C450" s="1">
        <v>0</v>
      </c>
      <c r="D450" s="1">
        <v>0</v>
      </c>
      <c r="E450" s="1">
        <v>0</v>
      </c>
      <c r="F450" s="1">
        <v>0</v>
      </c>
      <c r="G450" s="1">
        <v>450</v>
      </c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>
      <c r="A451" s="2" t="s">
        <v>456</v>
      </c>
      <c r="B451" s="1">
        <v>500</v>
      </c>
      <c r="C451" s="1">
        <v>0</v>
      </c>
      <c r="D451" s="1">
        <v>0</v>
      </c>
      <c r="E451" s="1">
        <v>0</v>
      </c>
      <c r="F451" s="1">
        <v>0</v>
      </c>
      <c r="G451" s="1">
        <v>500</v>
      </c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>
      <c r="A452" s="2" t="s">
        <v>457</v>
      </c>
      <c r="B452" s="1">
        <v>-5</v>
      </c>
      <c r="C452" s="1">
        <v>0</v>
      </c>
      <c r="D452" s="1">
        <v>0</v>
      </c>
      <c r="E452" s="1">
        <v>0</v>
      </c>
      <c r="F452" s="1">
        <v>0</v>
      </c>
      <c r="G452" s="1">
        <v>-5</v>
      </c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>
      <c r="A453" s="2" t="s">
        <v>458</v>
      </c>
      <c r="B453" s="1">
        <v>337</v>
      </c>
      <c r="C453" s="1">
        <v>0</v>
      </c>
      <c r="D453" s="1">
        <v>0</v>
      </c>
      <c r="E453" s="1">
        <v>0</v>
      </c>
      <c r="F453" s="1">
        <v>0</v>
      </c>
      <c r="G453" s="1">
        <v>337</v>
      </c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>
      <c r="A454" s="2" t="s">
        <v>459</v>
      </c>
      <c r="B454" s="1">
        <v>58</v>
      </c>
      <c r="C454" s="1">
        <v>0</v>
      </c>
      <c r="D454" s="1">
        <v>0</v>
      </c>
      <c r="E454" s="1">
        <v>-12</v>
      </c>
      <c r="F454" s="1">
        <v>0</v>
      </c>
      <c r="G454" s="1">
        <v>46</v>
      </c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>
      <c r="A455" s="2" t="s">
        <v>460</v>
      </c>
      <c r="B455" s="1">
        <v>14</v>
      </c>
      <c r="C455" s="1">
        <v>0</v>
      </c>
      <c r="D455" s="1">
        <v>0</v>
      </c>
      <c r="E455" s="1">
        <v>0</v>
      </c>
      <c r="F455" s="1">
        <v>0</v>
      </c>
      <c r="G455" s="1">
        <v>14</v>
      </c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>
      <c r="A456" s="2" t="s">
        <v>461</v>
      </c>
      <c r="B456" s="1">
        <v>21</v>
      </c>
      <c r="C456" s="1">
        <v>0</v>
      </c>
      <c r="D456" s="1">
        <v>0</v>
      </c>
      <c r="E456" s="1">
        <v>0</v>
      </c>
      <c r="F456" s="1">
        <v>0</v>
      </c>
      <c r="G456" s="1">
        <v>21</v>
      </c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>
      <c r="A457" s="2" t="s">
        <v>464</v>
      </c>
      <c r="B457" s="1">
        <v>25</v>
      </c>
      <c r="C457" s="1">
        <v>0</v>
      </c>
      <c r="D457" s="1">
        <v>0</v>
      </c>
      <c r="E457" s="1">
        <v>0</v>
      </c>
      <c r="F457" s="1">
        <v>0</v>
      </c>
      <c r="G457" s="1">
        <v>25</v>
      </c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>
      <c r="A458" s="2" t="s">
        <v>465</v>
      </c>
      <c r="B458" s="1">
        <v>4</v>
      </c>
      <c r="C458" s="1">
        <v>0</v>
      </c>
      <c r="D458" s="1">
        <v>0</v>
      </c>
      <c r="E458" s="1">
        <v>0</v>
      </c>
      <c r="F458" s="1">
        <v>0</v>
      </c>
      <c r="G458" s="1">
        <v>4</v>
      </c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>
      <c r="A459" s="2" t="s">
        <v>466</v>
      </c>
      <c r="B459" s="1">
        <v>4</v>
      </c>
      <c r="C459" s="1">
        <v>0</v>
      </c>
      <c r="D459" s="1">
        <v>0</v>
      </c>
      <c r="E459" s="1">
        <v>0</v>
      </c>
      <c r="F459" s="1">
        <v>0</v>
      </c>
      <c r="G459" s="1">
        <v>4</v>
      </c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>
      <c r="A460" s="2" t="s">
        <v>467</v>
      </c>
      <c r="B460" s="1">
        <v>1</v>
      </c>
      <c r="C460" s="1">
        <v>0</v>
      </c>
      <c r="D460" s="1">
        <v>0</v>
      </c>
      <c r="E460" s="1">
        <v>0</v>
      </c>
      <c r="F460" s="1">
        <v>0</v>
      </c>
      <c r="G460" s="1">
        <v>1</v>
      </c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>
      <c r="A461" s="2" t="s">
        <v>563</v>
      </c>
      <c r="B461" s="1">
        <v>35</v>
      </c>
      <c r="C461" s="1">
        <v>0</v>
      </c>
      <c r="D461" s="1">
        <v>0</v>
      </c>
      <c r="E461" s="1">
        <v>0</v>
      </c>
      <c r="F461" s="1">
        <v>0</v>
      </c>
      <c r="G461" s="1">
        <v>35</v>
      </c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>
      <c r="A462" s="2" t="s">
        <v>468</v>
      </c>
      <c r="B462" s="1">
        <v>175</v>
      </c>
      <c r="C462" s="1">
        <v>0</v>
      </c>
      <c r="D462" s="1">
        <v>0</v>
      </c>
      <c r="E462" s="1">
        <v>0</v>
      </c>
      <c r="F462" s="1">
        <v>0</v>
      </c>
      <c r="G462" s="1">
        <v>175</v>
      </c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>
      <c r="A463" s="2" t="s">
        <v>535</v>
      </c>
      <c r="B463" s="1">
        <v>-4</v>
      </c>
      <c r="C463" s="1">
        <v>0</v>
      </c>
      <c r="D463" s="1">
        <v>0</v>
      </c>
      <c r="E463" s="1">
        <v>0</v>
      </c>
      <c r="F463" s="1">
        <v>0</v>
      </c>
      <c r="G463" s="1">
        <v>-4</v>
      </c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>
      <c r="A464" s="2" t="s">
        <v>499</v>
      </c>
      <c r="B464" s="1">
        <v>161</v>
      </c>
      <c r="C464" s="1">
        <v>0</v>
      </c>
      <c r="D464" s="1">
        <v>0</v>
      </c>
      <c r="E464" s="1">
        <v>-42</v>
      </c>
      <c r="F464" s="1">
        <v>0</v>
      </c>
      <c r="G464" s="1">
        <v>119</v>
      </c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>
      <c r="A465" s="2" t="s">
        <v>469</v>
      </c>
      <c r="B465" s="1">
        <v>20</v>
      </c>
      <c r="C465" s="1">
        <v>0</v>
      </c>
      <c r="D465" s="1">
        <v>0</v>
      </c>
      <c r="E465" s="1">
        <v>0</v>
      </c>
      <c r="F465" s="1">
        <v>0</v>
      </c>
      <c r="G465" s="1">
        <v>20</v>
      </c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>
      <c r="A466" s="2" t="s">
        <v>470</v>
      </c>
      <c r="B466" s="1">
        <v>2</v>
      </c>
      <c r="C466" s="1">
        <v>0</v>
      </c>
      <c r="D466" s="1">
        <v>0</v>
      </c>
      <c r="E466" s="1">
        <v>0</v>
      </c>
      <c r="F466" s="1">
        <v>0</v>
      </c>
      <c r="G466" s="1">
        <v>2</v>
      </c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>
      <c r="A467" s="2" t="s">
        <v>471</v>
      </c>
      <c r="B467" s="1">
        <v>6</v>
      </c>
      <c r="C467" s="1">
        <v>0</v>
      </c>
      <c r="D467" s="1">
        <v>0</v>
      </c>
      <c r="E467" s="1">
        <v>0</v>
      </c>
      <c r="F467" s="1">
        <v>0</v>
      </c>
      <c r="G467" s="1">
        <v>6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>
      <c r="A468" s="2" t="s">
        <v>472</v>
      </c>
      <c r="B468" s="1">
        <v>66</v>
      </c>
      <c r="C468" s="1">
        <v>2</v>
      </c>
      <c r="D468" s="1">
        <v>0</v>
      </c>
      <c r="E468" s="1">
        <v>-7</v>
      </c>
      <c r="F468" s="1">
        <v>0</v>
      </c>
      <c r="G468" s="1">
        <v>61</v>
      </c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>
      <c r="A469" s="2" t="s">
        <v>476</v>
      </c>
      <c r="B469" s="1">
        <v>1</v>
      </c>
      <c r="C469" s="1">
        <v>0</v>
      </c>
      <c r="D469" s="1">
        <v>0</v>
      </c>
      <c r="E469" s="1">
        <v>0</v>
      </c>
      <c r="F469" s="1">
        <v>0</v>
      </c>
      <c r="G469" s="1">
        <v>1</v>
      </c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>
      <c r="A470" s="2" t="s">
        <v>478</v>
      </c>
      <c r="B470" s="1">
        <v>1</v>
      </c>
      <c r="C470" s="1">
        <v>0</v>
      </c>
      <c r="D470" s="1">
        <v>0</v>
      </c>
      <c r="E470" s="1">
        <v>0</v>
      </c>
      <c r="F470" s="1">
        <v>0</v>
      </c>
      <c r="G470" s="1">
        <v>1</v>
      </c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>
      <c r="A471" s="2" t="s">
        <v>480</v>
      </c>
      <c r="B471" s="1">
        <v>1</v>
      </c>
      <c r="C471" s="1">
        <v>0</v>
      </c>
      <c r="D471" s="1">
        <v>0</v>
      </c>
      <c r="E471" s="1">
        <v>0</v>
      </c>
      <c r="F471" s="1">
        <v>0</v>
      </c>
      <c r="G471" s="1">
        <v>1</v>
      </c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>
      <c r="A472" s="2" t="s">
        <v>481</v>
      </c>
      <c r="B472" s="1">
        <v>80</v>
      </c>
      <c r="C472" s="1">
        <v>0</v>
      </c>
      <c r="D472" s="1">
        <v>0</v>
      </c>
      <c r="E472" s="1">
        <v>-26</v>
      </c>
      <c r="F472" s="1">
        <v>0</v>
      </c>
      <c r="G472" s="1">
        <v>54</v>
      </c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>
      <c r="A473" s="2" t="s">
        <v>482</v>
      </c>
      <c r="B473" s="1">
        <v>151</v>
      </c>
      <c r="C473" s="1">
        <v>0</v>
      </c>
      <c r="D473" s="1">
        <v>0</v>
      </c>
      <c r="E473" s="1">
        <v>-12</v>
      </c>
      <c r="F473" s="1">
        <v>0</v>
      </c>
      <c r="G473" s="1">
        <v>139</v>
      </c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>
      <c r="A474" s="2" t="s">
        <v>483</v>
      </c>
      <c r="B474" s="1">
        <v>39</v>
      </c>
      <c r="C474" s="1">
        <v>0</v>
      </c>
      <c r="D474" s="1">
        <v>0</v>
      </c>
      <c r="E474" s="1">
        <v>-13</v>
      </c>
      <c r="F474" s="1">
        <v>0</v>
      </c>
      <c r="G474" s="1">
        <v>26</v>
      </c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>
      <c r="A475" s="2" t="s">
        <v>484</v>
      </c>
      <c r="B475" s="1">
        <v>0</v>
      </c>
      <c r="C475" s="1">
        <v>30</v>
      </c>
      <c r="D475" s="1">
        <v>0</v>
      </c>
      <c r="E475" s="1">
        <v>0</v>
      </c>
      <c r="F475" s="1">
        <v>0</v>
      </c>
      <c r="G475" s="1">
        <v>30</v>
      </c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>
      <c r="A476" s="2" t="s">
        <v>500</v>
      </c>
      <c r="B476" s="1">
        <v>1</v>
      </c>
      <c r="C476" s="1">
        <v>0</v>
      </c>
      <c r="D476" s="1">
        <v>0</v>
      </c>
      <c r="E476" s="1">
        <v>0</v>
      </c>
      <c r="F476" s="1">
        <v>0</v>
      </c>
      <c r="G476" s="1">
        <v>1</v>
      </c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>
      <c r="A477" s="2" t="s">
        <v>485</v>
      </c>
      <c r="B477" s="1">
        <v>1</v>
      </c>
      <c r="C477" s="1">
        <v>0</v>
      </c>
      <c r="D477" s="1">
        <v>0</v>
      </c>
      <c r="E477" s="1">
        <v>0</v>
      </c>
      <c r="F477" s="1">
        <v>0</v>
      </c>
      <c r="G477" s="1">
        <v>1</v>
      </c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>
      <c r="A478" s="2" t="s">
        <v>486</v>
      </c>
      <c r="B478" s="1">
        <v>5</v>
      </c>
      <c r="C478" s="1">
        <v>8</v>
      </c>
      <c r="D478" s="1">
        <v>0</v>
      </c>
      <c r="E478" s="1">
        <v>-4</v>
      </c>
      <c r="F478" s="1">
        <v>0</v>
      </c>
      <c r="G478" s="1">
        <v>9</v>
      </c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>
      <c r="A479" s="2" t="s">
        <v>487</v>
      </c>
      <c r="B479" s="1">
        <v>-42</v>
      </c>
      <c r="C479" s="1">
        <v>0</v>
      </c>
      <c r="D479" s="1">
        <v>0</v>
      </c>
      <c r="E479" s="1">
        <v>0</v>
      </c>
      <c r="F479" s="1">
        <v>0</v>
      </c>
      <c r="G479" s="1">
        <v>-42</v>
      </c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>
      <c r="A480" s="2" t="s">
        <v>501</v>
      </c>
      <c r="B480" s="1">
        <v>-2</v>
      </c>
      <c r="C480" s="1">
        <v>0</v>
      </c>
      <c r="D480" s="1">
        <v>0</v>
      </c>
      <c r="E480" s="1">
        <v>0</v>
      </c>
      <c r="F480" s="1">
        <v>0</v>
      </c>
      <c r="G480" s="1">
        <v>-2</v>
      </c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>
      <c r="A481" s="2" t="s">
        <v>503</v>
      </c>
      <c r="B481" s="1">
        <v>66</v>
      </c>
      <c r="C481" s="1">
        <v>0</v>
      </c>
      <c r="D481" s="1">
        <v>0</v>
      </c>
      <c r="E481" s="1">
        <v>-24</v>
      </c>
      <c r="F481" s="1">
        <v>0</v>
      </c>
      <c r="G481" s="1">
        <v>42</v>
      </c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>
      <c r="A482" s="2" t="s">
        <v>504</v>
      </c>
      <c r="B482" s="1">
        <v>98</v>
      </c>
      <c r="C482" s="1">
        <v>0</v>
      </c>
      <c r="D482" s="1">
        <v>0</v>
      </c>
      <c r="E482" s="1">
        <v>-28</v>
      </c>
      <c r="F482" s="1">
        <v>0</v>
      </c>
      <c r="G482" s="1">
        <v>70</v>
      </c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>
      <c r="A483" s="2" t="s">
        <v>505</v>
      </c>
      <c r="B483" s="1">
        <v>84</v>
      </c>
      <c r="C483" s="1">
        <v>0</v>
      </c>
      <c r="D483" s="1">
        <v>0</v>
      </c>
      <c r="E483" s="1">
        <v>0</v>
      </c>
      <c r="F483" s="1">
        <v>0</v>
      </c>
      <c r="G483" s="1">
        <v>84</v>
      </c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>
      <c r="A484" s="2" t="s">
        <v>506</v>
      </c>
      <c r="B484" s="1">
        <v>6</v>
      </c>
      <c r="C484" s="1">
        <v>0</v>
      </c>
      <c r="D484" s="1">
        <v>0</v>
      </c>
      <c r="E484" s="1">
        <v>0</v>
      </c>
      <c r="F484" s="1">
        <v>0</v>
      </c>
      <c r="G484" s="1">
        <v>6</v>
      </c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>
      <c r="A485" s="2" t="s">
        <v>508</v>
      </c>
      <c r="B485" s="1">
        <v>15</v>
      </c>
      <c r="C485" s="1">
        <v>0</v>
      </c>
      <c r="D485" s="1">
        <v>0</v>
      </c>
      <c r="E485" s="1">
        <v>0</v>
      </c>
      <c r="F485" s="1">
        <v>0</v>
      </c>
      <c r="G485" s="1">
        <v>15</v>
      </c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>
      <c r="A486" s="2" t="s">
        <v>514</v>
      </c>
      <c r="B486" s="1">
        <v>61</v>
      </c>
      <c r="C486" s="1">
        <v>0</v>
      </c>
      <c r="D486" s="1">
        <v>0</v>
      </c>
      <c r="E486" s="1">
        <v>-7</v>
      </c>
      <c r="F486" s="1">
        <v>0</v>
      </c>
      <c r="G486" s="1">
        <v>54</v>
      </c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>
      <c r="A487" s="2" t="s">
        <v>536</v>
      </c>
      <c r="B487" s="1">
        <v>-136</v>
      </c>
      <c r="C487" s="1">
        <v>0</v>
      </c>
      <c r="D487" s="1">
        <v>0</v>
      </c>
      <c r="E487" s="1">
        <v>-6</v>
      </c>
      <c r="F487" s="1">
        <v>0</v>
      </c>
      <c r="G487" s="1">
        <v>-142</v>
      </c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>
      <c r="A488" s="2" t="s">
        <v>521</v>
      </c>
      <c r="B488" s="1">
        <v>38</v>
      </c>
      <c r="C488" s="1">
        <v>100</v>
      </c>
      <c r="D488" s="1">
        <v>0</v>
      </c>
      <c r="E488" s="1">
        <v>-28</v>
      </c>
      <c r="F488" s="1">
        <v>0</v>
      </c>
      <c r="G488" s="1">
        <v>110</v>
      </c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>
      <c r="A489" s="2" t="s">
        <v>522</v>
      </c>
      <c r="B489" s="1">
        <v>76</v>
      </c>
      <c r="C489" s="1">
        <v>0</v>
      </c>
      <c r="D489" s="1">
        <v>0</v>
      </c>
      <c r="E489" s="1">
        <v>-5</v>
      </c>
      <c r="F489" s="1">
        <v>0</v>
      </c>
      <c r="G489" s="1">
        <v>71</v>
      </c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>
      <c r="A490" s="2" t="s">
        <v>523</v>
      </c>
      <c r="B490" s="1">
        <v>5</v>
      </c>
      <c r="C490" s="1">
        <v>100</v>
      </c>
      <c r="D490" s="1">
        <v>0</v>
      </c>
      <c r="E490" s="1">
        <v>-18</v>
      </c>
      <c r="F490" s="1">
        <v>0</v>
      </c>
      <c r="G490" s="1">
        <v>87</v>
      </c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>
      <c r="A491" s="2" t="s">
        <v>524</v>
      </c>
      <c r="B491" s="1">
        <v>2</v>
      </c>
      <c r="C491" s="1">
        <v>50</v>
      </c>
      <c r="D491" s="1">
        <v>0</v>
      </c>
      <c r="E491" s="1">
        <v>-5</v>
      </c>
      <c r="F491" s="1">
        <v>0</v>
      </c>
      <c r="G491" s="1">
        <v>47</v>
      </c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>
      <c r="A492" s="2" t="s">
        <v>525</v>
      </c>
      <c r="B492" s="1">
        <v>73</v>
      </c>
      <c r="C492" s="1">
        <v>0</v>
      </c>
      <c r="D492" s="1">
        <v>0</v>
      </c>
      <c r="E492" s="1">
        <v>-5</v>
      </c>
      <c r="F492" s="1">
        <v>0</v>
      </c>
      <c r="G492" s="1">
        <v>68</v>
      </c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>
      <c r="A493" s="2" t="s">
        <v>526</v>
      </c>
      <c r="B493" s="1">
        <v>82</v>
      </c>
      <c r="C493" s="1">
        <v>0</v>
      </c>
      <c r="D493" s="1">
        <v>0</v>
      </c>
      <c r="E493" s="1">
        <v>-35</v>
      </c>
      <c r="F493" s="1">
        <v>0</v>
      </c>
      <c r="G493" s="1">
        <v>47</v>
      </c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>
      <c r="A494" s="2" t="s">
        <v>527</v>
      </c>
      <c r="B494" s="1">
        <v>-2</v>
      </c>
      <c r="C494" s="1">
        <v>4</v>
      </c>
      <c r="D494" s="1">
        <v>0</v>
      </c>
      <c r="E494" s="1">
        <v>0</v>
      </c>
      <c r="F494" s="1">
        <v>0</v>
      </c>
      <c r="G494" s="1">
        <v>2</v>
      </c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>
      <c r="A495" s="2" t="s">
        <v>528</v>
      </c>
      <c r="B495" s="1">
        <v>34</v>
      </c>
      <c r="C495" s="1">
        <v>0</v>
      </c>
      <c r="D495" s="1">
        <v>0</v>
      </c>
      <c r="E495" s="1">
        <v>0</v>
      </c>
      <c r="F495" s="1">
        <v>0</v>
      </c>
      <c r="G495" s="1">
        <v>34</v>
      </c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>
      <c r="A496" s="2" t="s">
        <v>529</v>
      </c>
      <c r="B496" s="1">
        <v>46</v>
      </c>
      <c r="C496" s="1">
        <v>0</v>
      </c>
      <c r="D496" s="1">
        <v>0</v>
      </c>
      <c r="E496" s="1">
        <v>-4</v>
      </c>
      <c r="F496" s="1">
        <v>0</v>
      </c>
      <c r="G496" s="1">
        <v>42</v>
      </c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>
      <c r="A497" s="2" t="s">
        <v>530</v>
      </c>
      <c r="B497" s="1">
        <v>93</v>
      </c>
      <c r="C497" s="1">
        <v>0</v>
      </c>
      <c r="D497" s="1">
        <v>0</v>
      </c>
      <c r="E497" s="1">
        <v>-20</v>
      </c>
      <c r="F497" s="1">
        <v>0</v>
      </c>
      <c r="G497" s="1">
        <v>73</v>
      </c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>
      <c r="A498" s="2" t="s">
        <v>531</v>
      </c>
      <c r="B498" s="1">
        <v>93</v>
      </c>
      <c r="C498" s="1">
        <v>0</v>
      </c>
      <c r="D498" s="1">
        <v>0</v>
      </c>
      <c r="E498" s="1">
        <v>-20</v>
      </c>
      <c r="F498" s="1">
        <v>0</v>
      </c>
      <c r="G498" s="1">
        <v>73</v>
      </c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>
      <c r="A499" s="2" t="s">
        <v>532</v>
      </c>
      <c r="B499" s="1">
        <v>617</v>
      </c>
      <c r="C499" s="1">
        <v>0</v>
      </c>
      <c r="D499" s="1">
        <v>0</v>
      </c>
      <c r="E499" s="1">
        <v>-3</v>
      </c>
      <c r="F499" s="1">
        <v>0</v>
      </c>
      <c r="G499" s="1">
        <v>614</v>
      </c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>
      <c r="A500" s="2" t="s">
        <v>533</v>
      </c>
      <c r="B500" s="1">
        <v>20000</v>
      </c>
      <c r="C500" s="1">
        <v>0</v>
      </c>
      <c r="D500" s="1">
        <v>0</v>
      </c>
      <c r="E500" s="1">
        <v>0</v>
      </c>
      <c r="F500" s="1">
        <v>0</v>
      </c>
      <c r="G500" s="1">
        <v>20000</v>
      </c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>
      <c r="A501" s="2" t="s">
        <v>537</v>
      </c>
      <c r="B501" s="1">
        <v>14</v>
      </c>
      <c r="C501" s="1">
        <v>2</v>
      </c>
      <c r="D501" s="1">
        <v>0</v>
      </c>
      <c r="E501" s="1">
        <v>-7</v>
      </c>
      <c r="F501" s="1">
        <v>0</v>
      </c>
      <c r="G501" s="1">
        <v>9</v>
      </c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>
      <c r="A502" s="2" t="s">
        <v>538</v>
      </c>
      <c r="B502" s="1">
        <v>7</v>
      </c>
      <c r="C502" s="1">
        <v>10</v>
      </c>
      <c r="D502" s="1">
        <v>-1</v>
      </c>
      <c r="E502" s="1">
        <v>-7</v>
      </c>
      <c r="F502" s="1">
        <v>0</v>
      </c>
      <c r="G502" s="1">
        <v>9</v>
      </c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>
      <c r="A503" s="2" t="s">
        <v>539</v>
      </c>
      <c r="B503" s="1">
        <v>4</v>
      </c>
      <c r="C503" s="1">
        <v>10</v>
      </c>
      <c r="D503" s="1">
        <v>0</v>
      </c>
      <c r="E503" s="1">
        <v>0</v>
      </c>
      <c r="F503" s="1">
        <v>0</v>
      </c>
      <c r="G503" s="1">
        <v>14</v>
      </c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>
      <c r="A504" s="2" t="s">
        <v>541</v>
      </c>
      <c r="B504" s="1">
        <v>81</v>
      </c>
      <c r="C504" s="1">
        <v>0</v>
      </c>
      <c r="D504" s="1">
        <v>0</v>
      </c>
      <c r="E504" s="1">
        <v>-8</v>
      </c>
      <c r="F504" s="1">
        <v>0</v>
      </c>
      <c r="G504" s="1">
        <v>73</v>
      </c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>
      <c r="A505" s="2" t="s">
        <v>542</v>
      </c>
      <c r="B505" s="1">
        <v>33</v>
      </c>
      <c r="C505" s="1">
        <v>0</v>
      </c>
      <c r="D505" s="1">
        <v>0</v>
      </c>
      <c r="E505" s="1">
        <v>-2</v>
      </c>
      <c r="F505" s="1">
        <v>0</v>
      </c>
      <c r="G505" s="1">
        <v>31</v>
      </c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>
      <c r="A506" s="2" t="s">
        <v>543</v>
      </c>
      <c r="B506" s="1">
        <v>96</v>
      </c>
      <c r="C506" s="1">
        <v>0</v>
      </c>
      <c r="D506" s="1">
        <v>0</v>
      </c>
      <c r="E506" s="1">
        <v>-4</v>
      </c>
      <c r="F506" s="1">
        <v>0</v>
      </c>
      <c r="G506" s="1">
        <v>92</v>
      </c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>
      <c r="A507" s="2" t="s">
        <v>549</v>
      </c>
      <c r="B507" s="1">
        <v>60</v>
      </c>
      <c r="C507" s="1">
        <v>0</v>
      </c>
      <c r="D507" s="1">
        <v>0</v>
      </c>
      <c r="E507" s="1">
        <v>0</v>
      </c>
      <c r="F507" s="1">
        <v>0</v>
      </c>
      <c r="G507" s="1">
        <v>60</v>
      </c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>
      <c r="A508" s="2" t="s">
        <v>550</v>
      </c>
      <c r="B508" s="1">
        <v>9</v>
      </c>
      <c r="C508" s="1">
        <v>0</v>
      </c>
      <c r="D508" s="1">
        <v>0</v>
      </c>
      <c r="E508" s="1">
        <v>0</v>
      </c>
      <c r="F508" s="1">
        <v>0</v>
      </c>
      <c r="G508" s="1">
        <v>9</v>
      </c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>
      <c r="A509" s="2" t="s">
        <v>551</v>
      </c>
      <c r="B509" s="1">
        <v>10</v>
      </c>
      <c r="C509" s="1">
        <v>0</v>
      </c>
      <c r="D509" s="1">
        <v>0</v>
      </c>
      <c r="E509" s="1">
        <v>0</v>
      </c>
      <c r="F509" s="1">
        <v>0</v>
      </c>
      <c r="G509" s="1">
        <v>10</v>
      </c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>
      <c r="A510" s="2" t="s">
        <v>552</v>
      </c>
      <c r="B510" s="1">
        <v>10</v>
      </c>
      <c r="C510" s="1">
        <v>0</v>
      </c>
      <c r="D510" s="1">
        <v>0</v>
      </c>
      <c r="E510" s="1">
        <v>0</v>
      </c>
      <c r="F510" s="1">
        <v>0</v>
      </c>
      <c r="G510" s="1">
        <v>10</v>
      </c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>
      <c r="A511" s="2" t="s">
        <v>553</v>
      </c>
      <c r="B511" s="1">
        <v>60</v>
      </c>
      <c r="C511" s="1">
        <v>0</v>
      </c>
      <c r="D511" s="1">
        <v>0</v>
      </c>
      <c r="E511" s="1">
        <v>0</v>
      </c>
      <c r="F511" s="1">
        <v>0</v>
      </c>
      <c r="G511" s="1">
        <v>60</v>
      </c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>
      <c r="A512" s="2" t="s">
        <v>554</v>
      </c>
      <c r="B512" s="1">
        <v>549</v>
      </c>
      <c r="C512" s="1">
        <v>0</v>
      </c>
      <c r="D512" s="1">
        <v>0</v>
      </c>
      <c r="E512" s="1">
        <v>-178</v>
      </c>
      <c r="F512" s="1">
        <v>0</v>
      </c>
      <c r="G512" s="1">
        <v>371</v>
      </c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>
      <c r="A513" s="2" t="s">
        <v>555</v>
      </c>
      <c r="B513" s="1">
        <v>563</v>
      </c>
      <c r="C513" s="1">
        <v>0</v>
      </c>
      <c r="D513" s="1">
        <v>0</v>
      </c>
      <c r="E513" s="1">
        <v>-151</v>
      </c>
      <c r="F513" s="1">
        <v>0</v>
      </c>
      <c r="G513" s="1">
        <v>412</v>
      </c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>
      <c r="A514" s="2" t="s">
        <v>569</v>
      </c>
      <c r="B514" s="1">
        <v>0</v>
      </c>
      <c r="C514" s="1">
        <v>140</v>
      </c>
      <c r="D514" s="1">
        <v>0</v>
      </c>
      <c r="E514" s="1">
        <v>-2</v>
      </c>
      <c r="F514" s="1">
        <v>0</v>
      </c>
      <c r="G514" s="1">
        <v>138</v>
      </c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>
      <c r="A515" s="2" t="s">
        <v>570</v>
      </c>
      <c r="B515" s="1">
        <v>0</v>
      </c>
      <c r="C515" s="1">
        <v>40</v>
      </c>
      <c r="D515" s="1">
        <v>0</v>
      </c>
      <c r="E515" s="1">
        <v>-2</v>
      </c>
      <c r="F515" s="1">
        <v>0</v>
      </c>
      <c r="G515" s="1">
        <v>38</v>
      </c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>
      <c r="A516" s="2" t="s">
        <v>571</v>
      </c>
      <c r="B516" s="1">
        <v>0</v>
      </c>
      <c r="C516" s="1">
        <v>76</v>
      </c>
      <c r="D516" s="1">
        <v>0</v>
      </c>
      <c r="E516" s="1">
        <v>-4</v>
      </c>
      <c r="F516" s="1">
        <v>0</v>
      </c>
      <c r="G516" s="1">
        <v>72</v>
      </c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>
      <c r="A517" s="2" t="s">
        <v>572</v>
      </c>
      <c r="B517" s="1">
        <v>0</v>
      </c>
      <c r="C517" s="1">
        <v>76</v>
      </c>
      <c r="D517" s="1">
        <v>0</v>
      </c>
      <c r="E517" s="1">
        <v>-11</v>
      </c>
      <c r="F517" s="1">
        <v>0</v>
      </c>
      <c r="G517" s="1">
        <v>65</v>
      </c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>
      <c r="A518" s="2" t="s">
        <v>573</v>
      </c>
      <c r="B518" s="1">
        <v>0</v>
      </c>
      <c r="C518" s="1">
        <v>40</v>
      </c>
      <c r="D518" s="1">
        <v>0</v>
      </c>
      <c r="E518" s="1">
        <v>-4</v>
      </c>
      <c r="F518" s="1">
        <v>0</v>
      </c>
      <c r="G518" s="1">
        <v>36</v>
      </c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>
      <c r="A519" s="2" t="s">
        <v>574</v>
      </c>
      <c r="B519" s="1">
        <v>0</v>
      </c>
      <c r="C519" s="1">
        <v>40</v>
      </c>
      <c r="D519" s="1">
        <v>0</v>
      </c>
      <c r="E519" s="1">
        <v>0</v>
      </c>
      <c r="F519" s="1">
        <v>0</v>
      </c>
      <c r="G519" s="1">
        <v>40</v>
      </c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>
      <c r="A520" s="2" t="s">
        <v>556</v>
      </c>
      <c r="B520" s="1">
        <v>2</v>
      </c>
      <c r="C520" s="1">
        <v>0</v>
      </c>
      <c r="D520" s="1">
        <v>0</v>
      </c>
      <c r="E520" s="1">
        <v>0</v>
      </c>
      <c r="F520" s="1">
        <v>0</v>
      </c>
      <c r="G520" s="1">
        <v>2</v>
      </c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>
      <c r="A521" s="2" t="s">
        <v>557</v>
      </c>
      <c r="B521" s="1">
        <v>1</v>
      </c>
      <c r="C521" s="1">
        <v>0</v>
      </c>
      <c r="D521" s="1">
        <v>0</v>
      </c>
      <c r="E521" s="1">
        <v>0</v>
      </c>
      <c r="F521" s="1">
        <v>0</v>
      </c>
      <c r="G521" s="1">
        <v>1</v>
      </c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>
      <c r="A522" s="2" t="s">
        <v>559</v>
      </c>
      <c r="B522" s="1">
        <v>100</v>
      </c>
      <c r="C522" s="1">
        <v>4</v>
      </c>
      <c r="D522" s="1">
        <v>0</v>
      </c>
      <c r="E522" s="1">
        <v>-8</v>
      </c>
      <c r="F522" s="1">
        <v>0</v>
      </c>
      <c r="G522" s="1">
        <v>96</v>
      </c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>
      <c r="A523" s="2" t="s">
        <v>564</v>
      </c>
      <c r="B523" s="1">
        <v>12</v>
      </c>
      <c r="C523" s="1">
        <v>0</v>
      </c>
      <c r="D523" s="1">
        <v>0</v>
      </c>
      <c r="E523" s="1">
        <v>0</v>
      </c>
      <c r="F523" s="1">
        <v>0</v>
      </c>
      <c r="G523" s="1">
        <v>12</v>
      </c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>
      <c r="A524" s="2" t="s">
        <v>575</v>
      </c>
      <c r="B524" s="1">
        <v>50</v>
      </c>
      <c r="C524" s="1">
        <v>0</v>
      </c>
      <c r="D524" s="1">
        <v>0</v>
      </c>
      <c r="E524" s="1">
        <v>-10</v>
      </c>
      <c r="F524" s="1">
        <v>0</v>
      </c>
      <c r="G524" s="1">
        <v>40</v>
      </c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>
      <c r="A525" s="2" t="s">
        <v>576</v>
      </c>
      <c r="B525" s="1">
        <v>50</v>
      </c>
      <c r="C525" s="1">
        <v>0</v>
      </c>
      <c r="D525" s="1">
        <v>0</v>
      </c>
      <c r="E525" s="1">
        <v>0</v>
      </c>
      <c r="F525" s="1">
        <v>0</v>
      </c>
      <c r="G525" s="1">
        <v>50</v>
      </c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>
      <c r="A526" s="2" t="s">
        <v>577</v>
      </c>
      <c r="B526" s="1">
        <v>50</v>
      </c>
      <c r="C526" s="1">
        <v>0</v>
      </c>
      <c r="D526" s="1">
        <v>0</v>
      </c>
      <c r="E526" s="1">
        <v>0</v>
      </c>
      <c r="F526" s="1">
        <v>0</v>
      </c>
      <c r="G526" s="1">
        <v>50</v>
      </c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>
      <c r="A527" s="2" t="s">
        <v>491</v>
      </c>
      <c r="B527" s="1"/>
      <c r="C527" s="1"/>
      <c r="D527" s="1"/>
      <c r="E527" s="1"/>
      <c r="F527" s="1"/>
      <c r="G527" s="1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>
      <c r="A528" s="2"/>
      <c r="B528" s="1">
        <v>85032.375</v>
      </c>
      <c r="C528" s="1">
        <v>4347</v>
      </c>
      <c r="D528" s="1">
        <v>-6.5</v>
      </c>
      <c r="E528" s="1">
        <v>-13192.5</v>
      </c>
      <c r="F528" s="1">
        <v>47</v>
      </c>
      <c r="G528" s="1">
        <v>76227.375</v>
      </c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>
      <c r="A529" s="2" t="s">
        <v>491</v>
      </c>
      <c r="B529" s="1"/>
      <c r="C529" s="1"/>
      <c r="D529" s="1"/>
      <c r="E529" s="1"/>
      <c r="F529" s="1"/>
      <c r="G529" s="1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>
      <c r="A530" s="2"/>
      <c r="B530" s="1"/>
      <c r="C530" s="1"/>
      <c r="D530" s="1"/>
      <c r="E530" s="1"/>
      <c r="F530" s="1"/>
      <c r="G530" s="1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>
      <c r="A531" s="2"/>
      <c r="B531" s="1"/>
      <c r="C531" s="1"/>
      <c r="D531" s="1"/>
      <c r="E531" s="1"/>
      <c r="F531" s="1"/>
      <c r="G531" s="1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>
      <c r="A532" s="2"/>
      <c r="B532" s="1"/>
      <c r="C532" s="1"/>
      <c r="D532" s="1"/>
      <c r="E532" s="1"/>
      <c r="F532" s="1"/>
      <c r="G532" s="1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>
      <c r="A533" s="2"/>
      <c r="B533" s="1"/>
      <c r="C533" s="1"/>
      <c r="D533" s="1"/>
      <c r="E533" s="1"/>
      <c r="F533" s="1"/>
      <c r="G533" s="1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>
      <c r="A534" s="2"/>
      <c r="B534" s="1"/>
      <c r="C534" s="1"/>
      <c r="D534" s="1"/>
      <c r="E534" s="1"/>
      <c r="F534" s="1"/>
      <c r="G534" s="1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>
      <c r="A535" s="2"/>
      <c r="B535" s="1"/>
      <c r="C535" s="1"/>
      <c r="D535" s="1"/>
      <c r="E535" s="1"/>
      <c r="F535" s="1"/>
      <c r="G535" s="1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>
      <c r="A536" s="2"/>
      <c r="B536" s="1"/>
      <c r="C536" s="1"/>
      <c r="D536" s="1"/>
      <c r="E536" s="1"/>
      <c r="F536" s="1"/>
      <c r="G536" s="1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>
      <c r="A537" s="2"/>
      <c r="B537" s="1"/>
      <c r="C537" s="1"/>
      <c r="D537" s="1"/>
      <c r="E537" s="1"/>
      <c r="F537" s="1"/>
      <c r="G537" s="1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>
      <c r="A538" s="2"/>
      <c r="B538" s="1"/>
      <c r="C538" s="1"/>
      <c r="D538" s="1"/>
      <c r="E538" s="1"/>
      <c r="F538" s="1"/>
      <c r="G538" s="1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>
      <c r="A539" s="2"/>
      <c r="B539" s="1"/>
      <c r="C539" s="1"/>
      <c r="D539" s="1"/>
      <c r="E539" s="1"/>
      <c r="F539" s="1"/>
      <c r="G539" s="1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>
      <c r="A540" s="2"/>
      <c r="B540" s="1"/>
      <c r="C540" s="1"/>
      <c r="D540" s="1"/>
      <c r="E540" s="1"/>
      <c r="F540" s="1"/>
      <c r="G540" s="1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>
      <c r="A541" s="2"/>
      <c r="B541" s="1"/>
      <c r="C541" s="1"/>
      <c r="D541" s="1"/>
      <c r="E541" s="1"/>
      <c r="F541" s="1"/>
      <c r="G541" s="1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>
      <c r="A542" s="2"/>
      <c r="B542" s="1"/>
      <c r="C542" s="1"/>
      <c r="D542" s="1"/>
      <c r="E542" s="1"/>
      <c r="F542" s="1"/>
      <c r="G542" s="1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>
      <c r="A543" s="2"/>
      <c r="B543" s="1"/>
      <c r="C543" s="1"/>
      <c r="D543" s="1"/>
      <c r="E543" s="1"/>
      <c r="F543" s="1"/>
      <c r="G543" s="1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>
      <c r="A544" s="2"/>
      <c r="B544" s="1"/>
      <c r="C544" s="1"/>
      <c r="D544" s="1"/>
      <c r="E544" s="1"/>
      <c r="F544" s="1"/>
      <c r="G544" s="1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>
      <c r="A545" s="2"/>
      <c r="B545" s="1"/>
      <c r="C545" s="1"/>
      <c r="D545" s="1"/>
      <c r="E545" s="1"/>
      <c r="F545" s="1"/>
      <c r="G545" s="1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>
      <c r="A546" s="2"/>
      <c r="B546" s="1"/>
      <c r="C546" s="1"/>
      <c r="D546" s="1"/>
      <c r="E546" s="1"/>
      <c r="F546" s="1"/>
      <c r="G546" s="1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>
      <c r="A547" s="2"/>
      <c r="B547" s="1"/>
      <c r="C547" s="1"/>
      <c r="D547" s="1"/>
      <c r="E547" s="1"/>
      <c r="F547" s="1"/>
      <c r="G547" s="1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>
      <c r="A548" s="2"/>
      <c r="B548" s="1"/>
      <c r="C548" s="1"/>
      <c r="D548" s="1"/>
      <c r="E548" s="1"/>
      <c r="F548" s="1"/>
      <c r="G548" s="1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>
      <c r="A549" s="2"/>
      <c r="B549" s="1"/>
      <c r="C549" s="1"/>
      <c r="D549" s="1"/>
      <c r="E549" s="1"/>
      <c r="F549" s="1"/>
      <c r="G549" s="1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>
      <c r="A550" s="2"/>
      <c r="B550" s="1"/>
      <c r="C550" s="1"/>
      <c r="D550" s="1"/>
      <c r="E550" s="1"/>
      <c r="F550" s="1"/>
      <c r="G550" s="1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>
      <c r="A551" s="2"/>
      <c r="B551" s="1"/>
      <c r="C551" s="1"/>
      <c r="D551" s="1"/>
      <c r="E551" s="1"/>
      <c r="F551" s="1"/>
      <c r="G551" s="1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>
      <c r="A552" s="2"/>
      <c r="B552" s="1"/>
      <c r="C552" s="1"/>
      <c r="D552" s="1"/>
      <c r="E552" s="1"/>
      <c r="F552" s="1"/>
      <c r="G552" s="1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>
      <c r="A553" s="2"/>
      <c r="B553" s="1"/>
      <c r="C553" s="1"/>
      <c r="D553" s="1"/>
      <c r="E553" s="1"/>
      <c r="F553" s="1"/>
      <c r="G553" s="1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>
      <c r="A554" s="2"/>
      <c r="B554" s="1"/>
      <c r="C554" s="1"/>
      <c r="D554" s="1"/>
      <c r="E554" s="1"/>
      <c r="F554" s="1"/>
      <c r="G554" s="1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>
      <c r="A555" s="2"/>
      <c r="B555" s="1"/>
      <c r="C555" s="1"/>
      <c r="D555" s="1"/>
      <c r="E555" s="1"/>
      <c r="F555" s="1"/>
      <c r="G555" s="1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>
      <c r="A556" s="2"/>
      <c r="B556" s="1"/>
      <c r="C556" s="1"/>
      <c r="D556" s="1"/>
      <c r="E556" s="1"/>
      <c r="F556" s="1"/>
      <c r="G556" s="1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>
      <c r="A557" s="2"/>
      <c r="B557" s="1"/>
      <c r="C557" s="1"/>
      <c r="D557" s="1"/>
      <c r="E557" s="1"/>
      <c r="F557" s="1"/>
      <c r="G557" s="1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>
      <c r="A558" s="2"/>
      <c r="B558" s="1"/>
      <c r="C558" s="1"/>
      <c r="D558" s="1"/>
      <c r="E558" s="1"/>
      <c r="F558" s="1"/>
      <c r="G558" s="1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>
      <c r="A559" s="2"/>
      <c r="B559" s="1"/>
      <c r="C559" s="1"/>
      <c r="D559" s="1"/>
      <c r="E559" s="1"/>
      <c r="F559" s="1"/>
      <c r="G559" s="1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>
      <c r="A560" s="2"/>
      <c r="B560" s="1"/>
      <c r="C560" s="1"/>
      <c r="D560" s="1"/>
      <c r="E560" s="1"/>
      <c r="F560" s="1"/>
      <c r="G560" s="1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>
      <c r="A561" s="2"/>
      <c r="B561" s="1"/>
      <c r="C561" s="1"/>
      <c r="D561" s="1"/>
      <c r="E561" s="1"/>
      <c r="F561" s="1"/>
      <c r="G561" s="1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>
      <c r="A562" s="2"/>
      <c r="B562" s="1"/>
      <c r="C562" s="1"/>
      <c r="D562" s="1"/>
      <c r="E562" s="1"/>
      <c r="F562" s="1"/>
      <c r="G562" s="1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>
      <c r="A563" s="2"/>
      <c r="B563" s="1"/>
      <c r="C563" s="1"/>
      <c r="D563" s="1"/>
      <c r="E563" s="1"/>
      <c r="F563" s="1"/>
      <c r="G563" s="1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>
      <c r="A564" s="2"/>
      <c r="B564" s="1"/>
      <c r="C564" s="1"/>
      <c r="D564" s="1"/>
      <c r="E564" s="1"/>
      <c r="F564" s="1"/>
      <c r="G564" s="1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>
      <c r="A565" s="2"/>
      <c r="B565" s="1"/>
      <c r="C565" s="1"/>
      <c r="D565" s="1"/>
      <c r="E565" s="1"/>
      <c r="F565" s="1"/>
      <c r="G565" s="1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>
      <c r="A566" s="2"/>
      <c r="B566" s="1"/>
      <c r="C566" s="1"/>
      <c r="D566" s="1"/>
      <c r="E566" s="1"/>
      <c r="F566" s="1"/>
      <c r="G566" s="1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>
      <c r="A567" s="2"/>
      <c r="B567" s="1"/>
      <c r="C567" s="1"/>
      <c r="D567" s="1"/>
      <c r="E567" s="1"/>
      <c r="F567" s="1"/>
      <c r="G567" s="1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>
      <c r="A568" s="2"/>
      <c r="B568" s="1"/>
      <c r="C568" s="1"/>
      <c r="D568" s="1"/>
      <c r="E568" s="1"/>
      <c r="F568" s="1"/>
      <c r="G568" s="1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>
      <c r="A569" s="2"/>
      <c r="B569" s="1"/>
      <c r="C569" s="1"/>
      <c r="D569" s="1"/>
      <c r="E569" s="1"/>
      <c r="F569" s="1"/>
      <c r="G569" s="1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>
      <c r="A570" s="2"/>
      <c r="B570" s="1"/>
      <c r="C570" s="1"/>
      <c r="D570" s="1"/>
      <c r="E570" s="1"/>
      <c r="F570" s="1"/>
      <c r="G570" s="1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>
      <c r="A571" s="2"/>
      <c r="B571" s="1"/>
      <c r="C571" s="1"/>
      <c r="D571" s="1"/>
      <c r="E571" s="1"/>
      <c r="F571" s="1"/>
      <c r="G571" s="1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>
      <c r="A572" s="2"/>
      <c r="B572" s="1"/>
      <c r="C572" s="1"/>
      <c r="D572" s="1"/>
      <c r="E572" s="1"/>
      <c r="F572" s="1"/>
      <c r="G572" s="1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>
      <c r="A573" s="2"/>
      <c r="B573" s="1"/>
      <c r="C573" s="1"/>
      <c r="D573" s="1"/>
      <c r="E573" s="1"/>
      <c r="F573" s="1"/>
      <c r="G573" s="1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>
      <c r="A574" s="2"/>
      <c r="B574" s="1"/>
      <c r="C574" s="1"/>
      <c r="D574" s="1"/>
      <c r="E574" s="1"/>
      <c r="F574" s="1"/>
      <c r="G574" s="1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>
      <c r="A575" s="2"/>
      <c r="B575" s="1"/>
      <c r="C575" s="1"/>
      <c r="D575" s="1"/>
      <c r="E575" s="1"/>
      <c r="F575" s="1"/>
      <c r="G575" s="1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>
      <c r="A576" s="2"/>
      <c r="B576" s="1"/>
      <c r="C576" s="1"/>
      <c r="D576" s="1"/>
      <c r="E576" s="1"/>
      <c r="F576" s="1"/>
      <c r="G576" s="1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>
      <c r="A577" s="2"/>
      <c r="B577" s="1"/>
      <c r="C577" s="1"/>
      <c r="D577" s="1"/>
      <c r="E577" s="1"/>
      <c r="F577" s="1"/>
      <c r="G577" s="1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>
      <c r="A578" s="2"/>
      <c r="B578" s="1"/>
      <c r="C578" s="1"/>
      <c r="D578" s="1"/>
      <c r="E578" s="1"/>
      <c r="F578" s="1"/>
      <c r="G578" s="1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>
      <c r="A579" s="2"/>
      <c r="B579" s="1"/>
      <c r="C579" s="1"/>
      <c r="D579" s="1"/>
      <c r="E579" s="1"/>
      <c r="F579" s="1"/>
      <c r="G579" s="1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>
      <c r="A580" s="2"/>
      <c r="B580" s="1"/>
      <c r="C580" s="1"/>
      <c r="D580" s="1"/>
      <c r="E580" s="1"/>
      <c r="F580" s="1"/>
      <c r="G580" s="1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>
      <c r="A581" s="2"/>
      <c r="B581" s="1"/>
      <c r="C581" s="1"/>
      <c r="D581" s="1"/>
      <c r="E581" s="1"/>
      <c r="F581" s="1"/>
      <c r="G581" s="1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>
      <c r="A582" s="2"/>
      <c r="B582" s="1"/>
      <c r="C582" s="1"/>
      <c r="D582" s="1"/>
      <c r="E582" s="1"/>
      <c r="F582" s="1"/>
      <c r="G582" s="1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>
      <c r="A583" s="2"/>
      <c r="B583" s="1"/>
      <c r="C583" s="1"/>
      <c r="D583" s="1"/>
      <c r="E583" s="1"/>
      <c r="F583" s="1"/>
      <c r="G583" s="1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>
      <c r="A584" s="2"/>
      <c r="B584" s="1"/>
      <c r="C584" s="1"/>
      <c r="D584" s="1"/>
      <c r="E584" s="1"/>
      <c r="F584" s="1"/>
      <c r="G584" s="1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>
      <c r="A585" s="2"/>
      <c r="B585" s="1"/>
      <c r="C585" s="1"/>
      <c r="D585" s="1"/>
      <c r="E585" s="1"/>
      <c r="F585" s="1"/>
      <c r="G585" s="1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>
      <c r="A586" s="2"/>
      <c r="B586" s="1"/>
      <c r="C586" s="1"/>
      <c r="D586" s="1"/>
      <c r="E586" s="1"/>
      <c r="F586" s="1"/>
      <c r="G586" s="1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>
      <c r="A587" s="2"/>
      <c r="B587" s="1"/>
      <c r="C587" s="1"/>
      <c r="D587" s="1"/>
      <c r="E587" s="1"/>
      <c r="F587" s="1"/>
      <c r="G587" s="1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>
      <c r="A588" s="2"/>
      <c r="B588" s="1"/>
      <c r="C588" s="1"/>
      <c r="D588" s="1"/>
      <c r="E588" s="1"/>
      <c r="F588" s="1"/>
      <c r="G588" s="1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>
      <c r="A589" s="2"/>
      <c r="B589" s="1"/>
      <c r="C589" s="1"/>
      <c r="D589" s="1"/>
      <c r="E589" s="1"/>
      <c r="F589" s="1"/>
      <c r="G589" s="1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>
      <c r="A590" s="2"/>
      <c r="B590" s="1"/>
      <c r="C590" s="1"/>
      <c r="D590" s="1"/>
      <c r="E590" s="1"/>
      <c r="F590" s="1"/>
      <c r="G590" s="1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>
      <c r="A591" s="2"/>
      <c r="B591" s="1"/>
      <c r="C591" s="1"/>
      <c r="D591" s="1"/>
      <c r="E591" s="1"/>
      <c r="F591" s="1"/>
      <c r="G591" s="1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>
      <c r="A592" s="2"/>
      <c r="B592" s="1"/>
      <c r="C592" s="1"/>
      <c r="D592" s="1"/>
      <c r="E592" s="1"/>
      <c r="F592" s="1"/>
      <c r="G592" s="1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>
      <c r="A593" s="2"/>
      <c r="B593" s="1"/>
      <c r="C593" s="1"/>
      <c r="D593" s="1"/>
      <c r="E593" s="1"/>
      <c r="F593" s="1"/>
      <c r="G593" s="1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>
      <c r="A594" s="2"/>
      <c r="B594" s="1"/>
      <c r="C594" s="1"/>
      <c r="D594" s="1"/>
      <c r="E594" s="1"/>
      <c r="F594" s="1"/>
      <c r="G594" s="1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>
      <c r="A595" s="2"/>
      <c r="B595" s="1"/>
      <c r="C595" s="1"/>
      <c r="D595" s="1"/>
      <c r="E595" s="1"/>
      <c r="F595" s="1"/>
      <c r="G595" s="1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>
      <c r="A596" s="2"/>
      <c r="B596" s="1"/>
      <c r="C596" s="1"/>
      <c r="D596" s="1"/>
      <c r="E596" s="1"/>
      <c r="F596" s="1"/>
      <c r="G596" s="1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>
      <c r="A597" s="2"/>
      <c r="B597" s="1"/>
      <c r="C597" s="1"/>
      <c r="D597" s="1"/>
      <c r="E597" s="1"/>
      <c r="F597" s="1"/>
      <c r="G597" s="1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>
      <c r="A598" s="2"/>
      <c r="B598" s="1"/>
      <c r="C598" s="1"/>
      <c r="D598" s="1"/>
      <c r="E598" s="1"/>
      <c r="F598" s="1"/>
      <c r="G598" s="1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>
      <c r="A599" s="2"/>
      <c r="B599" s="1"/>
      <c r="C599" s="1"/>
      <c r="D599" s="1"/>
      <c r="E599" s="1"/>
      <c r="F599" s="1"/>
      <c r="G599" s="1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>
      <c r="A600" s="2"/>
      <c r="B600" s="1"/>
      <c r="C600" s="1"/>
      <c r="D600" s="1"/>
      <c r="E600" s="1"/>
      <c r="F600" s="1"/>
      <c r="G600" s="1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>
      <c r="A601" s="2"/>
      <c r="B601" s="1"/>
      <c r="C601" s="1"/>
      <c r="D601" s="1"/>
      <c r="E601" s="1"/>
      <c r="F601" s="1"/>
      <c r="G601" s="1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>
      <c r="A602" s="2"/>
      <c r="B602" s="1"/>
      <c r="C602" s="1"/>
      <c r="D602" s="1"/>
      <c r="E602" s="1"/>
      <c r="F602" s="1"/>
      <c r="G602" s="1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>
      <c r="A603" s="2"/>
      <c r="B603" s="1"/>
      <c r="C603" s="1"/>
      <c r="D603" s="1"/>
      <c r="E603" s="1"/>
      <c r="F603" s="1"/>
      <c r="G603" s="1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>
      <c r="A604" s="2"/>
      <c r="B604" s="1"/>
      <c r="C604" s="1"/>
      <c r="D604" s="1"/>
      <c r="E604" s="1"/>
      <c r="F604" s="1"/>
      <c r="G604" s="1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>
      <c r="A605" s="2"/>
      <c r="B605" s="1"/>
      <c r="C605" s="1"/>
      <c r="D605" s="1"/>
      <c r="E605" s="1"/>
      <c r="F605" s="1"/>
      <c r="G605" s="1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>
      <c r="A606" s="2"/>
      <c r="B606" s="1"/>
      <c r="C606" s="1"/>
      <c r="D606" s="1"/>
      <c r="E606" s="1"/>
      <c r="F606" s="1"/>
      <c r="G606" s="1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>
      <c r="A607" s="2"/>
      <c r="B607" s="1"/>
      <c r="C607" s="1"/>
      <c r="D607" s="1"/>
      <c r="E607" s="1"/>
      <c r="F607" s="1"/>
      <c r="G607" s="1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>
      <c r="A608" s="2"/>
      <c r="B608" s="1"/>
      <c r="C608" s="1"/>
      <c r="D608" s="1"/>
      <c r="E608" s="1"/>
      <c r="F608" s="1"/>
      <c r="G608" s="1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>
      <c r="A609" s="2"/>
      <c r="B609" s="1"/>
      <c r="C609" s="1"/>
      <c r="D609" s="1"/>
      <c r="E609" s="1"/>
      <c r="F609" s="1"/>
      <c r="G609" s="1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>
      <c r="A610" s="2"/>
      <c r="B610" s="1"/>
      <c r="C610" s="1"/>
      <c r="D610" s="1"/>
      <c r="E610" s="1"/>
      <c r="F610" s="1"/>
      <c r="G610" s="1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>
      <c r="A611" s="2"/>
      <c r="B611" s="1"/>
      <c r="C611" s="1"/>
      <c r="D611" s="1"/>
      <c r="E611" s="1"/>
      <c r="F611" s="1"/>
      <c r="G611" s="1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>
      <c r="A612" s="2"/>
      <c r="B612" s="1"/>
      <c r="C612" s="1"/>
      <c r="D612" s="1"/>
      <c r="E612" s="1"/>
      <c r="F612" s="1"/>
      <c r="G612" s="1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>
      <c r="A613" s="2"/>
      <c r="B613" s="1"/>
      <c r="C613" s="1"/>
      <c r="D613" s="1"/>
      <c r="E613" s="1"/>
      <c r="F613" s="1"/>
      <c r="G613" s="1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>
      <c r="A614" s="2"/>
      <c r="B614" s="1"/>
      <c r="C614" s="1"/>
      <c r="D614" s="1"/>
      <c r="E614" s="1"/>
      <c r="F614" s="1"/>
      <c r="G614" s="1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>
      <c r="A615" s="2"/>
      <c r="B615" s="1"/>
      <c r="C615" s="1"/>
      <c r="D615" s="1"/>
      <c r="E615" s="1"/>
      <c r="F615" s="1"/>
      <c r="G615" s="1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>
      <c r="A616" s="2"/>
      <c r="B616" s="1"/>
      <c r="C616" s="1"/>
      <c r="D616" s="1"/>
      <c r="E616" s="1"/>
      <c r="F616" s="1"/>
      <c r="G616" s="1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>
      <c r="A617" s="2"/>
      <c r="B617" s="1"/>
      <c r="C617" s="1"/>
      <c r="D617" s="1"/>
      <c r="E617" s="1"/>
      <c r="F617" s="1"/>
      <c r="G617" s="1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>
      <c r="A618" s="2"/>
      <c r="B618" s="1"/>
      <c r="C618" s="1"/>
      <c r="D618" s="1"/>
      <c r="E618" s="1"/>
      <c r="F618" s="1"/>
      <c r="G618" s="1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>
      <c r="A619" s="2"/>
      <c r="B619" s="1"/>
      <c r="C619" s="1"/>
      <c r="D619" s="1"/>
      <c r="E619" s="1"/>
      <c r="F619" s="1"/>
      <c r="G619" s="1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>
      <c r="A620" s="2"/>
      <c r="B620" s="1"/>
      <c r="C620" s="1"/>
      <c r="D620" s="1"/>
      <c r="E620" s="1"/>
      <c r="F620" s="1"/>
      <c r="G620" s="1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>
      <c r="A621" s="2"/>
      <c r="B621" s="1"/>
      <c r="C621" s="1"/>
      <c r="D621" s="1"/>
      <c r="E621" s="1"/>
      <c r="F621" s="1"/>
      <c r="G621" s="1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>
      <c r="A622" s="2"/>
      <c r="B622" s="1"/>
      <c r="C622" s="1"/>
      <c r="D622" s="1"/>
      <c r="E622" s="1"/>
      <c r="F622" s="1"/>
      <c r="G622" s="1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>
      <c r="A623" s="2"/>
      <c r="B623" s="1"/>
      <c r="C623" s="1"/>
      <c r="D623" s="1"/>
      <c r="E623" s="1"/>
      <c r="F623" s="1"/>
      <c r="G623" s="1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>
      <c r="A624" s="2"/>
      <c r="B624" s="1"/>
      <c r="C624" s="1"/>
      <c r="D624" s="1"/>
      <c r="E624" s="1"/>
      <c r="F624" s="1"/>
      <c r="G624" s="1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>
      <c r="A625" s="2"/>
      <c r="B625" s="1"/>
      <c r="C625" s="1"/>
      <c r="D625" s="1"/>
      <c r="E625" s="1"/>
      <c r="F625" s="1"/>
      <c r="G625" s="1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>
      <c r="A626" s="2"/>
      <c r="B626" s="1"/>
      <c r="C626" s="1"/>
      <c r="D626" s="1"/>
      <c r="E626" s="1"/>
      <c r="F626" s="1"/>
      <c r="G626" s="1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>
      <c r="A627" s="2"/>
      <c r="B627" s="1"/>
      <c r="C627" s="1"/>
      <c r="D627" s="1"/>
      <c r="E627" s="1"/>
      <c r="F627" s="1"/>
      <c r="G627" s="1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>
      <c r="A628" s="2"/>
      <c r="B628" s="1"/>
      <c r="C628" s="1"/>
      <c r="D628" s="1"/>
      <c r="E628" s="1"/>
      <c r="F628" s="1"/>
      <c r="G628" s="1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>
      <c r="A629" s="2"/>
      <c r="B629" s="1"/>
      <c r="C629" s="1"/>
      <c r="D629" s="1"/>
      <c r="E629" s="1"/>
      <c r="F629" s="1"/>
      <c r="G629" s="1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>
      <c r="A630" s="2"/>
      <c r="B630" s="1"/>
      <c r="C630" s="1"/>
      <c r="D630" s="1"/>
      <c r="E630" s="1"/>
      <c r="F630" s="1"/>
      <c r="G630" s="1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>
      <c r="A631" s="2"/>
      <c r="B631" s="1"/>
      <c r="C631" s="1"/>
      <c r="D631" s="1"/>
      <c r="E631" s="1"/>
      <c r="F631" s="1"/>
      <c r="G631" s="1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>
      <c r="A632" s="2"/>
      <c r="B632" s="1"/>
      <c r="C632" s="1"/>
      <c r="D632" s="1"/>
      <c r="E632" s="1"/>
      <c r="F632" s="1"/>
      <c r="G632" s="1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>
      <c r="A633" s="2"/>
      <c r="B633" s="1"/>
      <c r="C633" s="1"/>
      <c r="D633" s="1"/>
      <c r="E633" s="1"/>
      <c r="F633" s="1"/>
      <c r="G633" s="1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>
      <c r="A634" s="2"/>
      <c r="B634" s="1"/>
      <c r="C634" s="1"/>
      <c r="D634" s="1"/>
      <c r="E634" s="1"/>
      <c r="F634" s="1"/>
      <c r="G634" s="1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>
      <c r="A635" s="2"/>
      <c r="B635" s="1"/>
      <c r="C635" s="1"/>
      <c r="D635" s="1"/>
      <c r="E635" s="1"/>
      <c r="F635" s="1"/>
      <c r="G635" s="1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>
      <c r="A636" s="2"/>
      <c r="B636" s="1"/>
      <c r="C636" s="1"/>
      <c r="D636" s="1"/>
      <c r="E636" s="1"/>
      <c r="F636" s="1"/>
      <c r="G636" s="1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>
      <c r="A637" s="2"/>
      <c r="B637" s="1"/>
      <c r="C637" s="1"/>
      <c r="D637" s="1"/>
      <c r="E637" s="1"/>
      <c r="F637" s="1"/>
      <c r="G637" s="1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>
      <c r="A638" s="2"/>
      <c r="B638" s="1"/>
      <c r="C638" s="1"/>
      <c r="D638" s="1"/>
      <c r="E638" s="1"/>
      <c r="F638" s="1"/>
      <c r="G638" s="1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>
      <c r="A639" s="2"/>
      <c r="B639" s="1"/>
      <c r="C639" s="1"/>
      <c r="D639" s="1"/>
      <c r="E639" s="1"/>
      <c r="F639" s="1"/>
      <c r="G639" s="1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>
      <c r="A640" s="2"/>
      <c r="B640" s="1"/>
      <c r="C640" s="1"/>
      <c r="D640" s="1"/>
      <c r="E640" s="1"/>
      <c r="F640" s="1"/>
      <c r="G640" s="1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>
      <c r="A641" s="2"/>
      <c r="B641" s="1"/>
      <c r="C641" s="1"/>
      <c r="D641" s="1"/>
      <c r="E641" s="1"/>
      <c r="F641" s="1"/>
      <c r="G641" s="1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>
      <c r="A642" s="2"/>
      <c r="B642" s="1"/>
      <c r="C642" s="1"/>
      <c r="D642" s="1"/>
      <c r="E642" s="1"/>
      <c r="F642" s="1"/>
      <c r="G642" s="1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>
      <c r="A643" s="2"/>
      <c r="B643" s="1"/>
      <c r="C643" s="1"/>
      <c r="D643" s="1"/>
      <c r="E643" s="1"/>
      <c r="F643" s="1"/>
      <c r="G643" s="1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>
      <c r="A644" s="2"/>
      <c r="B644" s="1"/>
      <c r="C644" s="1"/>
      <c r="D644" s="1"/>
      <c r="E644" s="1"/>
      <c r="F644" s="1"/>
      <c r="G644" s="1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>
      <c r="A645" s="2"/>
      <c r="B645" s="1"/>
      <c r="C645" s="1"/>
      <c r="D645" s="1"/>
      <c r="E645" s="1"/>
      <c r="F645" s="1"/>
      <c r="G645" s="1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>
      <c r="A646" s="2"/>
      <c r="B646" s="1"/>
      <c r="C646" s="1"/>
      <c r="D646" s="1"/>
      <c r="E646" s="1"/>
      <c r="F646" s="1"/>
      <c r="G646" s="1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>
      <c r="A647" s="2"/>
      <c r="B647" s="1"/>
      <c r="C647" s="1"/>
      <c r="D647" s="1"/>
      <c r="E647" s="1"/>
      <c r="F647" s="1"/>
      <c r="G647" s="1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>
      <c r="A648" s="2"/>
      <c r="B648" s="1"/>
      <c r="C648" s="1"/>
      <c r="D648" s="1"/>
      <c r="E648" s="1"/>
      <c r="F648" s="1"/>
      <c r="G648" s="1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>
      <c r="A649" s="2"/>
      <c r="B649" s="1"/>
      <c r="C649" s="1"/>
      <c r="D649" s="1"/>
      <c r="E649" s="1"/>
      <c r="F649" s="1"/>
      <c r="G649" s="1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>
      <c r="A650" s="2"/>
      <c r="B650" s="1"/>
      <c r="C650" s="1"/>
      <c r="D650" s="1"/>
      <c r="E650" s="1"/>
      <c r="F650" s="1"/>
      <c r="G650" s="1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>
      <c r="A651" s="2"/>
      <c r="B651" s="1"/>
      <c r="C651" s="1"/>
      <c r="D651" s="1"/>
      <c r="E651" s="1"/>
      <c r="F651" s="1"/>
      <c r="G651" s="1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>
      <c r="A652" s="2"/>
      <c r="B652" s="1"/>
      <c r="C652" s="1"/>
      <c r="D652" s="1"/>
      <c r="E652" s="1"/>
      <c r="F652" s="1"/>
      <c r="G652" s="1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>
      <c r="A653" s="2"/>
      <c r="B653" s="1"/>
      <c r="C653" s="1"/>
      <c r="D653" s="1"/>
      <c r="E653" s="1"/>
      <c r="F653" s="1"/>
      <c r="G653" s="1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>
      <c r="A654" s="2"/>
      <c r="B654" s="1"/>
      <c r="C654" s="1"/>
      <c r="D654" s="1"/>
      <c r="E654" s="1"/>
      <c r="F654" s="1"/>
      <c r="G654" s="1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>
      <c r="A655" s="2"/>
      <c r="B655" s="1"/>
      <c r="C655" s="1"/>
      <c r="D655" s="1"/>
      <c r="E655" s="1"/>
      <c r="F655" s="1"/>
      <c r="G655" s="1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>
      <c r="A656" s="2"/>
      <c r="B656" s="1"/>
      <c r="C656" s="1"/>
      <c r="D656" s="1"/>
      <c r="E656" s="1"/>
      <c r="F656" s="1"/>
      <c r="G656" s="1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>
      <c r="A657" s="2"/>
      <c r="B657" s="1"/>
      <c r="C657" s="1"/>
      <c r="D657" s="1"/>
      <c r="E657" s="1"/>
      <c r="F657" s="1"/>
      <c r="G657" s="1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>
      <c r="A658" s="2"/>
      <c r="B658" s="1"/>
      <c r="C658" s="1"/>
      <c r="D658" s="1"/>
      <c r="E658" s="1"/>
      <c r="F658" s="1"/>
      <c r="G658" s="1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>
      <c r="A659" s="2"/>
      <c r="B659" s="1"/>
      <c r="C659" s="1"/>
      <c r="D659" s="1"/>
      <c r="E659" s="1"/>
      <c r="F659" s="1"/>
      <c r="G659" s="1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>
      <c r="A660" s="2"/>
      <c r="B660" s="1"/>
      <c r="C660" s="1"/>
      <c r="D660" s="1"/>
      <c r="E660" s="1"/>
      <c r="F660" s="1"/>
      <c r="G660" s="1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>
      <c r="A661" s="2"/>
      <c r="B661" s="1"/>
      <c r="C661" s="1"/>
      <c r="D661" s="1"/>
      <c r="E661" s="1"/>
      <c r="F661" s="1"/>
      <c r="G661" s="1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>
      <c r="A662" s="2"/>
      <c r="B662" s="1"/>
      <c r="C662" s="1"/>
      <c r="D662" s="1"/>
      <c r="E662" s="1"/>
      <c r="F662" s="1"/>
      <c r="G662" s="1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>
      <c r="A663" s="2"/>
      <c r="B663" s="1"/>
      <c r="C663" s="1"/>
      <c r="D663" s="1"/>
      <c r="E663" s="1"/>
      <c r="F663" s="1"/>
      <c r="G663" s="1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>
      <c r="A664" s="2"/>
      <c r="B664" s="1"/>
      <c r="C664" s="1"/>
      <c r="D664" s="1"/>
      <c r="E664" s="1"/>
      <c r="F664" s="1"/>
      <c r="G664" s="1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>
      <c r="A665" s="2"/>
      <c r="B665" s="1"/>
      <c r="C665" s="1"/>
      <c r="D665" s="1"/>
      <c r="E665" s="1"/>
      <c r="F665" s="1"/>
      <c r="G665" s="1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>
      <c r="A666" s="2"/>
      <c r="B666" s="1"/>
      <c r="C666" s="1"/>
      <c r="D666" s="1"/>
      <c r="E666" s="1"/>
      <c r="F666" s="1"/>
      <c r="G666" s="1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>
      <c r="A667" s="2"/>
      <c r="B667" s="1"/>
      <c r="C667" s="1"/>
      <c r="D667" s="1"/>
      <c r="E667" s="1"/>
      <c r="F667" s="1"/>
      <c r="G667" s="1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>
      <c r="A668" s="2"/>
      <c r="B668" s="1"/>
      <c r="C668" s="1"/>
      <c r="D668" s="1"/>
      <c r="E668" s="1"/>
      <c r="F668" s="1"/>
      <c r="G668" s="1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>
      <c r="A669" s="2"/>
      <c r="B669" s="1"/>
      <c r="C669" s="1"/>
      <c r="D669" s="1"/>
      <c r="E669" s="1"/>
      <c r="F669" s="1"/>
      <c r="G669" s="1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>
      <c r="A670" s="2"/>
      <c r="B670" s="1"/>
      <c r="C670" s="1"/>
      <c r="D670" s="1"/>
      <c r="E670" s="1"/>
      <c r="F670" s="1"/>
      <c r="G670" s="1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>
      <c r="A671" s="2"/>
      <c r="B671" s="1"/>
      <c r="C671" s="1"/>
      <c r="D671" s="1"/>
      <c r="E671" s="1"/>
      <c r="F671" s="1"/>
      <c r="G671" s="1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>
      <c r="A672" s="2"/>
      <c r="B672" s="1"/>
      <c r="C672" s="1"/>
      <c r="D672" s="1"/>
      <c r="E672" s="1"/>
      <c r="F672" s="1"/>
      <c r="G672" s="1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>
      <c r="A673" s="2"/>
      <c r="B673" s="1"/>
      <c r="C673" s="1"/>
      <c r="D673" s="1"/>
      <c r="E673" s="1"/>
      <c r="F673" s="1"/>
      <c r="G673" s="1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>
      <c r="A674" s="2"/>
      <c r="B674" s="1"/>
      <c r="C674" s="1"/>
      <c r="D674" s="1"/>
      <c r="E674" s="1"/>
      <c r="F674" s="1"/>
      <c r="G674" s="1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>
      <c r="A675" s="2"/>
      <c r="B675" s="1"/>
      <c r="C675" s="1"/>
      <c r="D675" s="1"/>
      <c r="E675" s="1"/>
      <c r="F675" s="1"/>
      <c r="G675" s="1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>
      <c r="A676" s="2"/>
      <c r="B676" s="1"/>
      <c r="C676" s="1"/>
      <c r="D676" s="1"/>
      <c r="E676" s="1"/>
      <c r="F676" s="1"/>
      <c r="G676" s="1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>
      <c r="A677" s="2"/>
      <c r="B677" s="1"/>
      <c r="C677" s="1"/>
      <c r="D677" s="1"/>
      <c r="E677" s="1"/>
      <c r="F677" s="1"/>
      <c r="G677" s="1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>
      <c r="A678" s="2"/>
      <c r="B678" s="1"/>
      <c r="C678" s="1"/>
      <c r="D678" s="1"/>
      <c r="E678" s="1"/>
      <c r="F678" s="1"/>
      <c r="G678" s="1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>
      <c r="A679" s="2"/>
      <c r="B679" s="1"/>
      <c r="C679" s="1"/>
      <c r="D679" s="1"/>
      <c r="E679" s="1"/>
      <c r="F679" s="1"/>
      <c r="G679" s="1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>
      <c r="A680" s="2"/>
      <c r="B680" s="1"/>
      <c r="C680" s="1"/>
      <c r="D680" s="1"/>
      <c r="E680" s="1"/>
      <c r="F680" s="1"/>
      <c r="G680" s="1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>
      <c r="A681" s="2"/>
      <c r="B681" s="1"/>
      <c r="C681" s="1"/>
      <c r="D681" s="1"/>
      <c r="E681" s="1"/>
      <c r="F681" s="1"/>
      <c r="G681" s="1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>
      <c r="A682" s="2"/>
      <c r="B682" s="1"/>
      <c r="C682" s="1"/>
      <c r="D682" s="1"/>
      <c r="E682" s="1"/>
      <c r="F682" s="1"/>
      <c r="G682" s="1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>
      <c r="A683" s="2"/>
      <c r="B683" s="1"/>
      <c r="C683" s="1"/>
      <c r="D683" s="1"/>
      <c r="E683" s="1"/>
      <c r="F683" s="1"/>
      <c r="G683" s="1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>
      <c r="A684" s="2"/>
      <c r="B684" s="1"/>
      <c r="C684" s="1"/>
      <c r="D684" s="1"/>
      <c r="E684" s="1"/>
      <c r="F684" s="1"/>
      <c r="G684" s="1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>
      <c r="A685" s="2"/>
      <c r="B685" s="1"/>
      <c r="C685" s="1"/>
      <c r="D685" s="1"/>
      <c r="E685" s="1"/>
      <c r="F685" s="1"/>
      <c r="G685" s="1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>
      <c r="A686" s="2"/>
      <c r="B686" s="1"/>
      <c r="C686" s="1"/>
      <c r="D686" s="1"/>
      <c r="E686" s="1"/>
      <c r="F686" s="1"/>
      <c r="G686" s="1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>
      <c r="A687" s="2"/>
      <c r="B687" s="1"/>
      <c r="C687" s="1"/>
      <c r="D687" s="1"/>
      <c r="E687" s="1"/>
      <c r="F687" s="1"/>
      <c r="G687" s="1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>
      <c r="A688" s="2"/>
      <c r="B688" s="1"/>
      <c r="C688" s="1"/>
      <c r="D688" s="1"/>
      <c r="E688" s="1"/>
      <c r="F688" s="1"/>
      <c r="G688" s="1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>
      <c r="A689" s="2"/>
      <c r="B689" s="1"/>
      <c r="C689" s="1"/>
      <c r="D689" s="1"/>
      <c r="E689" s="1"/>
      <c r="F689" s="1"/>
      <c r="G689" s="1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>
      <c r="A690" s="2"/>
      <c r="B690" s="1"/>
      <c r="C690" s="1"/>
      <c r="D690" s="1"/>
      <c r="E690" s="1"/>
      <c r="F690" s="1"/>
      <c r="G690" s="1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>
      <c r="A691" s="2"/>
      <c r="B691" s="1"/>
      <c r="C691" s="1"/>
      <c r="D691" s="1"/>
      <c r="E691" s="1"/>
      <c r="F691" s="1"/>
      <c r="G691" s="1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>
      <c r="A692" s="2"/>
      <c r="B692" s="1"/>
      <c r="C692" s="1"/>
      <c r="D692" s="1"/>
      <c r="E692" s="1"/>
      <c r="F692" s="1"/>
      <c r="G692" s="1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>
      <c r="A693" s="2"/>
      <c r="B693" s="1"/>
      <c r="C693" s="1"/>
      <c r="D693" s="1"/>
      <c r="E693" s="1"/>
      <c r="F693" s="1"/>
      <c r="G693" s="1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>
      <c r="A694" s="2"/>
      <c r="B694" s="1"/>
      <c r="C694" s="1"/>
      <c r="D694" s="1"/>
      <c r="E694" s="1"/>
      <c r="F694" s="1"/>
      <c r="G694" s="1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>
      <c r="A695" s="2"/>
      <c r="B695" s="1"/>
      <c r="C695" s="1"/>
      <c r="D695" s="1"/>
      <c r="E695" s="1"/>
      <c r="F695" s="1"/>
      <c r="G695" s="1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>
      <c r="A696" s="2"/>
      <c r="B696" s="1"/>
      <c r="C696" s="1"/>
      <c r="D696" s="1"/>
      <c r="E696" s="1"/>
      <c r="F696" s="1"/>
      <c r="G696" s="1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>
      <c r="A697" s="2"/>
      <c r="B697" s="1"/>
      <c r="C697" s="1"/>
      <c r="D697" s="1"/>
      <c r="E697" s="1"/>
      <c r="F697" s="1"/>
      <c r="G697" s="1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>
      <c r="A698" s="2"/>
      <c r="B698" s="1"/>
      <c r="C698" s="1"/>
      <c r="D698" s="1"/>
      <c r="E698" s="1"/>
      <c r="F698" s="1"/>
      <c r="G698" s="1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>
      <c r="A699" s="2"/>
      <c r="B699" s="1"/>
      <c r="C699" s="1"/>
      <c r="D699" s="1"/>
      <c r="E699" s="1"/>
      <c r="F699" s="1"/>
      <c r="G699" s="1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>
      <c r="A700" s="2"/>
      <c r="B700" s="1"/>
      <c r="C700" s="1"/>
      <c r="D700" s="1"/>
      <c r="E700" s="1"/>
      <c r="F700" s="1"/>
      <c r="G700" s="1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>
      <c r="A701" s="2"/>
      <c r="B701" s="1"/>
      <c r="C701" s="1"/>
      <c r="D701" s="1"/>
      <c r="E701" s="1"/>
      <c r="F701" s="1"/>
      <c r="G701" s="1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>
      <c r="A702" s="2"/>
      <c r="B702" s="1"/>
      <c r="C702" s="1"/>
      <c r="D702" s="1"/>
      <c r="E702" s="1"/>
      <c r="F702" s="1"/>
      <c r="G702" s="1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>
      <c r="A703" s="2"/>
      <c r="B703" s="1"/>
      <c r="C703" s="1"/>
      <c r="D703" s="1"/>
      <c r="E703" s="1"/>
      <c r="F703" s="1"/>
      <c r="G703" s="1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>
      <c r="A704" s="2"/>
      <c r="B704" s="1"/>
      <c r="C704" s="1"/>
      <c r="D704" s="1"/>
      <c r="E704" s="1"/>
      <c r="F704" s="1"/>
      <c r="G704" s="1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>
      <c r="A705" s="2"/>
      <c r="B705" s="1"/>
      <c r="C705" s="1"/>
      <c r="D705" s="1"/>
      <c r="E705" s="1"/>
      <c r="F705" s="1"/>
      <c r="G705" s="1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>
      <c r="A706" s="2"/>
      <c r="B706" s="1"/>
      <c r="C706" s="1"/>
      <c r="D706" s="1"/>
      <c r="E706" s="1"/>
      <c r="F706" s="1"/>
      <c r="G706" s="1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>
      <c r="A707" s="2"/>
      <c r="B707" s="1"/>
      <c r="C707" s="1"/>
      <c r="D707" s="1"/>
      <c r="E707" s="1"/>
      <c r="F707" s="1"/>
      <c r="G707" s="1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>
      <c r="A708" s="2"/>
      <c r="B708" s="1"/>
      <c r="C708" s="1"/>
      <c r="D708" s="1"/>
      <c r="E708" s="1"/>
      <c r="F708" s="1"/>
      <c r="G708" s="1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>
      <c r="A709" s="2"/>
      <c r="B709" s="1"/>
      <c r="C709" s="1"/>
      <c r="D709" s="1"/>
      <c r="E709" s="1"/>
      <c r="F709" s="1"/>
      <c r="G709" s="1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>
      <c r="A710" s="2"/>
      <c r="B710" s="1"/>
      <c r="C710" s="1"/>
      <c r="D710" s="1"/>
      <c r="E710" s="1"/>
      <c r="F710" s="1"/>
      <c r="G710" s="1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>
      <c r="A711" s="2"/>
      <c r="B711" s="1"/>
      <c r="C711" s="1"/>
      <c r="D711" s="1"/>
      <c r="E711" s="1"/>
      <c r="F711" s="1"/>
      <c r="G711" s="1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>
      <c r="A712" s="2"/>
      <c r="B712" s="1"/>
      <c r="C712" s="1"/>
      <c r="D712" s="1"/>
      <c r="E712" s="1"/>
      <c r="F712" s="1"/>
      <c r="G712" s="1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>
      <c r="A713" s="2"/>
      <c r="B713" s="1"/>
      <c r="C713" s="1"/>
      <c r="D713" s="1"/>
      <c r="E713" s="1"/>
      <c r="F713" s="1"/>
      <c r="G713" s="1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>
      <c r="A714" s="2"/>
      <c r="B714" s="1"/>
      <c r="C714" s="1"/>
      <c r="D714" s="1"/>
      <c r="E714" s="1"/>
      <c r="F714" s="1"/>
      <c r="G714" s="1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>
      <c r="A715" s="2"/>
      <c r="B715" s="1"/>
      <c r="C715" s="1"/>
      <c r="D715" s="1"/>
      <c r="E715" s="1"/>
      <c r="F715" s="1"/>
      <c r="G715" s="1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>
      <c r="A716" s="2"/>
      <c r="B716" s="1"/>
      <c r="C716" s="1"/>
      <c r="D716" s="1"/>
      <c r="E716" s="1"/>
      <c r="F716" s="1"/>
      <c r="G716" s="1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>
      <c r="A717" s="2"/>
      <c r="B717" s="1"/>
      <c r="C717" s="1"/>
      <c r="D717" s="1"/>
      <c r="E717" s="1"/>
      <c r="F717" s="1"/>
      <c r="G717" s="1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>
      <c r="A718" s="2"/>
      <c r="B718" s="1"/>
      <c r="C718" s="1"/>
      <c r="D718" s="1"/>
      <c r="E718" s="1"/>
      <c r="F718" s="1"/>
      <c r="G718" s="1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>
      <c r="A719" s="2"/>
      <c r="B719" s="1"/>
      <c r="C719" s="1"/>
      <c r="D719" s="1"/>
      <c r="E719" s="1"/>
      <c r="F719" s="1"/>
      <c r="G719" s="1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>
      <c r="A720" s="2"/>
      <c r="B720" s="1"/>
      <c r="C720" s="1"/>
      <c r="D720" s="1"/>
      <c r="E720" s="1"/>
      <c r="F720" s="1"/>
      <c r="G720" s="1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>
      <c r="A721" s="2"/>
      <c r="B721" s="1"/>
      <c r="C721" s="1"/>
      <c r="D721" s="1"/>
      <c r="E721" s="1"/>
      <c r="F721" s="1"/>
      <c r="G721" s="1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>
      <c r="A722" s="2"/>
      <c r="B722" s="1"/>
      <c r="C722" s="1"/>
      <c r="D722" s="1"/>
      <c r="E722" s="1"/>
      <c r="F722" s="1"/>
      <c r="G722" s="1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>
      <c r="A723" s="2"/>
      <c r="B723" s="1"/>
      <c r="C723" s="1"/>
      <c r="D723" s="1"/>
      <c r="E723" s="1"/>
      <c r="F723" s="1"/>
      <c r="G723" s="1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>
      <c r="A724" s="2"/>
      <c r="B724" s="1"/>
      <c r="C724" s="1"/>
      <c r="D724" s="1"/>
      <c r="E724" s="1"/>
      <c r="F724" s="1"/>
      <c r="G724" s="1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>
      <c r="A725" s="2"/>
      <c r="B725" s="1"/>
      <c r="C725" s="1"/>
      <c r="D725" s="1"/>
      <c r="E725" s="1"/>
      <c r="F725" s="1"/>
      <c r="G725" s="1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>
      <c r="A726" s="2"/>
      <c r="B726" s="1"/>
      <c r="C726" s="1"/>
      <c r="D726" s="1"/>
      <c r="E726" s="1"/>
      <c r="F726" s="1"/>
      <c r="G726" s="1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>
      <c r="A727" s="2"/>
      <c r="B727" s="1"/>
      <c r="C727" s="1"/>
      <c r="D727" s="1"/>
      <c r="E727" s="1"/>
      <c r="F727" s="1"/>
      <c r="G727" s="1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>
      <c r="A728" s="2"/>
      <c r="B728" s="1"/>
      <c r="C728" s="1"/>
      <c r="D728" s="1"/>
      <c r="E728" s="1"/>
      <c r="F728" s="1"/>
      <c r="G728" s="1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>
      <c r="A729" s="2"/>
      <c r="B729" s="1"/>
      <c r="C729" s="1"/>
      <c r="D729" s="1"/>
      <c r="E729" s="1"/>
      <c r="F729" s="1"/>
      <c r="G729" s="1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>
      <c r="A730" s="2"/>
      <c r="B730" s="1"/>
      <c r="C730" s="1"/>
      <c r="D730" s="1"/>
      <c r="E730" s="1"/>
      <c r="F730" s="1"/>
      <c r="G730" s="1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>
      <c r="A731" s="2"/>
      <c r="B731" s="1"/>
      <c r="C731" s="1"/>
      <c r="D731" s="1"/>
      <c r="E731" s="1"/>
      <c r="F731" s="1"/>
      <c r="G731" s="1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>
      <c r="A732" s="2"/>
      <c r="B732" s="1"/>
      <c r="C732" s="1"/>
      <c r="D732" s="1"/>
      <c r="E732" s="1"/>
      <c r="F732" s="1"/>
      <c r="G732" s="1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>
      <c r="A733" s="2"/>
      <c r="B733" s="1"/>
      <c r="C733" s="1"/>
      <c r="D733" s="1"/>
      <c r="E733" s="1"/>
      <c r="F733" s="1"/>
      <c r="G733" s="1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>
      <c r="A734" s="2"/>
      <c r="B734" s="1"/>
      <c r="C734" s="1"/>
      <c r="D734" s="1"/>
      <c r="E734" s="1"/>
      <c r="F734" s="1"/>
      <c r="G734" s="1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>
      <c r="A735" s="2"/>
      <c r="B735" s="1"/>
      <c r="C735" s="1"/>
      <c r="D735" s="1"/>
      <c r="E735" s="1"/>
      <c r="F735" s="1"/>
      <c r="G735" s="1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>
      <c r="A736" s="2"/>
      <c r="B736" s="1"/>
      <c r="C736" s="1"/>
      <c r="D736" s="1"/>
      <c r="E736" s="1"/>
      <c r="F736" s="1"/>
      <c r="G736" s="1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>
      <c r="A737" s="2"/>
      <c r="B737" s="1"/>
      <c r="C737" s="1"/>
      <c r="D737" s="1"/>
      <c r="E737" s="1"/>
      <c r="F737" s="1"/>
      <c r="G737" s="1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>
      <c r="A738" s="2"/>
      <c r="B738" s="1"/>
      <c r="C738" s="1"/>
      <c r="D738" s="1"/>
      <c r="E738" s="1"/>
      <c r="F738" s="1"/>
      <c r="G738" s="1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>
      <c r="A739" s="2"/>
      <c r="B739" s="1"/>
      <c r="C739" s="1"/>
      <c r="D739" s="1"/>
      <c r="E739" s="1"/>
      <c r="F739" s="1"/>
      <c r="G739" s="1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>
      <c r="A740" s="2"/>
      <c r="B740" s="1"/>
      <c r="C740" s="1"/>
      <c r="D740" s="1"/>
      <c r="E740" s="1"/>
      <c r="F740" s="1"/>
      <c r="G740" s="1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>
      <c r="A741" s="2"/>
      <c r="B741" s="1"/>
      <c r="C741" s="1"/>
      <c r="D741" s="1"/>
      <c r="E741" s="1"/>
      <c r="F741" s="1"/>
      <c r="G741" s="1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>
      <c r="A742" s="2"/>
      <c r="B742" s="1"/>
      <c r="C742" s="1"/>
      <c r="D742" s="1"/>
      <c r="E742" s="1"/>
      <c r="F742" s="1"/>
      <c r="G742" s="1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>
      <c r="A743" s="2"/>
      <c r="B743" s="1"/>
      <c r="C743" s="1"/>
      <c r="D743" s="1"/>
      <c r="E743" s="1"/>
      <c r="F743" s="1"/>
      <c r="G743" s="1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>
      <c r="A744" s="2"/>
      <c r="B744" s="1"/>
      <c r="C744" s="1"/>
      <c r="D744" s="1"/>
      <c r="E744" s="1"/>
      <c r="F744" s="1"/>
      <c r="G744" s="1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>
      <c r="A745" s="2"/>
      <c r="B745" s="1"/>
      <c r="C745" s="1"/>
      <c r="D745" s="1"/>
      <c r="E745" s="1"/>
      <c r="F745" s="1"/>
      <c r="G745" s="1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>
      <c r="A746" s="2"/>
      <c r="B746" s="1"/>
      <c r="C746" s="1"/>
      <c r="D746" s="1"/>
      <c r="E746" s="1"/>
      <c r="F746" s="1"/>
      <c r="G746" s="1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>
      <c r="A747" s="2"/>
      <c r="B747" s="1"/>
      <c r="C747" s="1"/>
      <c r="D747" s="1"/>
      <c r="E747" s="1"/>
      <c r="F747" s="1"/>
      <c r="G747" s="1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>
      <c r="A748" s="2"/>
      <c r="B748" s="1"/>
      <c r="C748" s="1"/>
      <c r="D748" s="1"/>
      <c r="E748" s="1"/>
      <c r="F748" s="1"/>
      <c r="G748" s="1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>
      <c r="A749" s="2"/>
      <c r="B749" s="1"/>
      <c r="C749" s="1"/>
      <c r="D749" s="1"/>
      <c r="E749" s="1"/>
      <c r="F749" s="1"/>
      <c r="G749" s="1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>
      <c r="A750" s="2"/>
      <c r="B750" s="1"/>
      <c r="C750" s="1"/>
      <c r="D750" s="1"/>
      <c r="E750" s="1"/>
      <c r="F750" s="1"/>
      <c r="G750" s="1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>
      <c r="A751" s="2"/>
      <c r="B751" s="1"/>
      <c r="C751" s="1"/>
      <c r="D751" s="1"/>
      <c r="E751" s="1"/>
      <c r="F751" s="1"/>
      <c r="G751" s="1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>
      <c r="A752" s="2"/>
      <c r="B752" s="1"/>
      <c r="C752" s="1"/>
      <c r="D752" s="1"/>
      <c r="E752" s="1"/>
      <c r="F752" s="1"/>
      <c r="G752" s="1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>
      <c r="A753" s="2"/>
      <c r="B753" s="1"/>
      <c r="C753" s="1"/>
      <c r="D753" s="1"/>
      <c r="E753" s="1"/>
      <c r="F753" s="1"/>
      <c r="G753" s="1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>
      <c r="A754" s="2"/>
      <c r="B754" s="1"/>
      <c r="C754" s="1"/>
      <c r="D754" s="1"/>
      <c r="E754" s="1"/>
      <c r="F754" s="1"/>
      <c r="G754" s="1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>
      <c r="A755" s="2"/>
      <c r="B755" s="1"/>
      <c r="C755" s="1"/>
      <c r="D755" s="1"/>
      <c r="E755" s="1"/>
      <c r="F755" s="1"/>
      <c r="G755" s="1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>
      <c r="A756" s="2"/>
      <c r="B756" s="1"/>
      <c r="C756" s="1"/>
      <c r="D756" s="1"/>
      <c r="E756" s="1"/>
      <c r="F756" s="1"/>
      <c r="G756" s="1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>
      <c r="A757" s="2"/>
      <c r="B757" s="1"/>
      <c r="C757" s="1"/>
      <c r="D757" s="1"/>
      <c r="E757" s="1"/>
      <c r="F757" s="1"/>
      <c r="G757" s="1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>
      <c r="A758" s="2"/>
      <c r="B758" s="1"/>
      <c r="C758" s="1"/>
      <c r="D758" s="1"/>
      <c r="E758" s="1"/>
      <c r="F758" s="1"/>
      <c r="G758" s="1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>
      <c r="A759" s="2"/>
      <c r="B759" s="1"/>
      <c r="C759" s="1"/>
      <c r="D759" s="1"/>
      <c r="E759" s="1"/>
      <c r="F759" s="1"/>
      <c r="G759" s="1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>
      <c r="A760" s="2"/>
      <c r="B760" s="1"/>
      <c r="C760" s="1"/>
      <c r="D760" s="1"/>
      <c r="E760" s="1"/>
      <c r="F760" s="1"/>
      <c r="G760" s="1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>
      <c r="A761" s="2"/>
      <c r="B761" s="1"/>
      <c r="C761" s="1"/>
      <c r="D761" s="1"/>
      <c r="E761" s="1"/>
      <c r="F761" s="1"/>
      <c r="G761" s="1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>
      <c r="A762" s="2"/>
      <c r="B762" s="1"/>
      <c r="C762" s="1"/>
      <c r="D762" s="1"/>
      <c r="E762" s="1"/>
      <c r="F762" s="1"/>
      <c r="G762" s="1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>
      <c r="A763" s="2"/>
      <c r="B763" s="1"/>
      <c r="C763" s="1"/>
      <c r="D763" s="1"/>
      <c r="E763" s="1"/>
      <c r="F763" s="1"/>
      <c r="G763" s="1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>
      <c r="A764" s="2"/>
      <c r="B764" s="1"/>
      <c r="C764" s="1"/>
      <c r="D764" s="1"/>
      <c r="E764" s="1"/>
      <c r="F764" s="1"/>
      <c r="G764" s="1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>
      <c r="A765" s="2"/>
      <c r="B765" s="1"/>
      <c r="C765" s="1"/>
      <c r="D765" s="1"/>
      <c r="E765" s="1"/>
      <c r="F765" s="1"/>
      <c r="G765" s="1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>
      <c r="A766" s="2"/>
      <c r="B766" s="1"/>
      <c r="C766" s="1"/>
      <c r="D766" s="1"/>
      <c r="E766" s="1"/>
      <c r="F766" s="1"/>
      <c r="G766" s="1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>
      <c r="A767" s="2"/>
      <c r="B767" s="1"/>
      <c r="C767" s="1"/>
      <c r="D767" s="1"/>
      <c r="E767" s="1"/>
      <c r="F767" s="1"/>
      <c r="G767" s="1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>
      <c r="A768" s="2"/>
      <c r="B768" s="1"/>
      <c r="C768" s="1"/>
      <c r="D768" s="1"/>
      <c r="E768" s="1"/>
      <c r="F768" s="1"/>
      <c r="G768" s="1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>
      <c r="A769" s="2"/>
      <c r="B769" s="1"/>
      <c r="C769" s="1"/>
      <c r="D769" s="1"/>
      <c r="E769" s="1"/>
      <c r="F769" s="1"/>
      <c r="G769" s="1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>
      <c r="A770" s="2"/>
      <c r="B770" s="1"/>
      <c r="C770" s="1"/>
      <c r="D770" s="1"/>
      <c r="E770" s="1"/>
      <c r="F770" s="1"/>
      <c r="G770" s="1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>
      <c r="A771" s="2"/>
      <c r="B771" s="1"/>
      <c r="C771" s="1"/>
      <c r="D771" s="1"/>
      <c r="E771" s="1"/>
      <c r="F771" s="1"/>
      <c r="G771" s="1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>
      <c r="A772" s="2"/>
      <c r="B772" s="1"/>
      <c r="C772" s="1"/>
      <c r="D772" s="1"/>
      <c r="E772" s="1"/>
      <c r="F772" s="1"/>
      <c r="G772" s="1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>
      <c r="A773" s="2"/>
      <c r="B773" s="1"/>
      <c r="C773" s="1"/>
      <c r="D773" s="1"/>
      <c r="E773" s="1"/>
      <c r="F773" s="1"/>
      <c r="G773" s="1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>
      <c r="A774" s="2"/>
      <c r="B774" s="1"/>
      <c r="C774" s="1"/>
      <c r="D774" s="1"/>
      <c r="E774" s="1"/>
      <c r="F774" s="1"/>
      <c r="G774" s="1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>
      <c r="A775" s="2"/>
      <c r="B775" s="1"/>
      <c r="C775" s="1"/>
      <c r="D775" s="1"/>
      <c r="E775" s="1"/>
      <c r="F775" s="1"/>
      <c r="G775" s="1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>
      <c r="A776" s="2"/>
      <c r="B776" s="1"/>
      <c r="C776" s="1"/>
      <c r="D776" s="1"/>
      <c r="E776" s="1"/>
      <c r="F776" s="1"/>
      <c r="G776" s="1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>
      <c r="A777" s="2"/>
      <c r="B777" s="1"/>
      <c r="C777" s="1"/>
      <c r="D777" s="1"/>
      <c r="E777" s="1"/>
      <c r="F777" s="1"/>
      <c r="G777" s="1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>
      <c r="A778" s="2"/>
      <c r="B778" s="1"/>
      <c r="C778" s="1"/>
      <c r="D778" s="1"/>
      <c r="E778" s="1"/>
      <c r="F778" s="1"/>
      <c r="G778" s="1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>
      <c r="A779" s="2"/>
      <c r="B779" s="1"/>
      <c r="C779" s="1"/>
      <c r="D779" s="1"/>
      <c r="E779" s="1"/>
      <c r="F779" s="1"/>
      <c r="G779" s="1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>
      <c r="A780" s="2"/>
      <c r="B780" s="1"/>
      <c r="C780" s="1"/>
      <c r="D780" s="1"/>
      <c r="E780" s="1"/>
      <c r="F780" s="1"/>
      <c r="G780" s="1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>
      <c r="A781" s="2"/>
      <c r="B781" s="1"/>
      <c r="C781" s="1"/>
      <c r="D781" s="1"/>
      <c r="E781" s="1"/>
      <c r="F781" s="1"/>
      <c r="G781" s="1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>
      <c r="A782" s="2"/>
      <c r="B782" s="1"/>
      <c r="C782" s="1"/>
      <c r="D782" s="1"/>
      <c r="E782" s="1"/>
      <c r="F782" s="1"/>
      <c r="G782" s="1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>
      <c r="A783" s="2"/>
      <c r="B783" s="1"/>
      <c r="C783" s="1"/>
      <c r="D783" s="1"/>
      <c r="E783" s="1"/>
      <c r="F783" s="1"/>
      <c r="G783" s="1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>
      <c r="A784" s="2"/>
      <c r="B784" s="1"/>
      <c r="C784" s="1"/>
      <c r="D784" s="1"/>
      <c r="E784" s="1"/>
      <c r="F784" s="1"/>
      <c r="G784" s="1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>
      <c r="A785" s="2"/>
      <c r="B785" s="1"/>
      <c r="C785" s="1"/>
      <c r="D785" s="1"/>
      <c r="E785" s="1"/>
      <c r="F785" s="1"/>
      <c r="G785" s="1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>
      <c r="A786" s="2"/>
      <c r="B786" s="1"/>
      <c r="C786" s="1"/>
      <c r="D786" s="1"/>
      <c r="E786" s="1"/>
      <c r="F786" s="1"/>
      <c r="G786" s="1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>
      <c r="A787" s="2"/>
      <c r="B787" s="1"/>
      <c r="C787" s="1"/>
      <c r="D787" s="1"/>
      <c r="E787" s="1"/>
      <c r="F787" s="1"/>
      <c r="G787" s="1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>
      <c r="A788" s="2"/>
      <c r="B788" s="1"/>
      <c r="C788" s="1"/>
      <c r="D788" s="1"/>
      <c r="E788" s="1"/>
      <c r="F788" s="1"/>
      <c r="G788" s="1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>
      <c r="A789" s="2"/>
      <c r="B789" s="1"/>
      <c r="C789" s="1"/>
      <c r="D789" s="1"/>
      <c r="E789" s="1"/>
      <c r="F789" s="1"/>
      <c r="G789" s="1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>
      <c r="A790" s="2"/>
      <c r="B790" s="1"/>
      <c r="C790" s="1"/>
      <c r="D790" s="1"/>
      <c r="E790" s="1"/>
      <c r="F790" s="1"/>
      <c r="G790" s="1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>
      <c r="A791" s="2"/>
      <c r="B791" s="1"/>
      <c r="C791" s="1"/>
      <c r="D791" s="1"/>
      <c r="E791" s="1"/>
      <c r="F791" s="1"/>
      <c r="G791" s="1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>
      <c r="A792" s="2"/>
      <c r="B792" s="1"/>
      <c r="C792" s="1"/>
      <c r="D792" s="1"/>
      <c r="E792" s="1"/>
      <c r="F792" s="1"/>
      <c r="G792" s="1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>
      <c r="A793" s="2"/>
      <c r="B793" s="1"/>
      <c r="C793" s="1"/>
      <c r="D793" s="1"/>
      <c r="E793" s="1"/>
      <c r="F793" s="1"/>
      <c r="G793" s="1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>
      <c r="A794" s="2"/>
      <c r="B794" s="1"/>
      <c r="C794" s="1"/>
      <c r="D794" s="1"/>
      <c r="E794" s="1"/>
      <c r="F794" s="1"/>
      <c r="G794" s="1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>
      <c r="A795" s="2"/>
      <c r="B795" s="1"/>
      <c r="C795" s="1"/>
      <c r="D795" s="1"/>
      <c r="E795" s="1"/>
      <c r="F795" s="1"/>
      <c r="G795" s="1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>
      <c r="A796" s="2"/>
      <c r="B796" s="1"/>
      <c r="C796" s="1"/>
      <c r="D796" s="1"/>
      <c r="E796" s="1"/>
      <c r="F796" s="1"/>
      <c r="G796" s="1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>
      <c r="A797" s="2"/>
      <c r="B797" s="1"/>
      <c r="C797" s="1"/>
      <c r="D797" s="1"/>
      <c r="E797" s="1"/>
      <c r="F797" s="1"/>
      <c r="G797" s="1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>
      <c r="A798" s="2"/>
      <c r="B798" s="1"/>
      <c r="C798" s="1"/>
      <c r="D798" s="1"/>
      <c r="E798" s="1"/>
      <c r="F798" s="1"/>
      <c r="G798" s="1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>
      <c r="A799" s="2"/>
      <c r="B799" s="1"/>
      <c r="C799" s="1"/>
      <c r="D799" s="1"/>
      <c r="E799" s="1"/>
      <c r="F799" s="1"/>
      <c r="G799" s="1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>
      <c r="A800" s="2"/>
      <c r="B800" s="1"/>
      <c r="C800" s="1"/>
      <c r="D800" s="1"/>
      <c r="E800" s="1"/>
      <c r="F800" s="1"/>
      <c r="G800" s="1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>
      <c r="A801" s="2"/>
      <c r="B801" s="1"/>
      <c r="C801" s="1"/>
      <c r="D801" s="1"/>
      <c r="E801" s="1"/>
      <c r="F801" s="1"/>
      <c r="G801" s="1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>
      <c r="A802" s="2"/>
      <c r="B802" s="1"/>
      <c r="C802" s="1"/>
      <c r="D802" s="1"/>
      <c r="E802" s="1"/>
      <c r="F802" s="1"/>
      <c r="G802" s="1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>
      <c r="A803" s="2"/>
      <c r="B803" s="1"/>
      <c r="C803" s="1"/>
      <c r="D803" s="1"/>
      <c r="E803" s="1"/>
      <c r="F803" s="1"/>
      <c r="G803" s="1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>
      <c r="A804" s="2"/>
      <c r="B804" s="1"/>
      <c r="C804" s="1"/>
      <c r="D804" s="1"/>
      <c r="E804" s="1"/>
      <c r="F804" s="1"/>
      <c r="G804" s="1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>
      <c r="A805" s="2"/>
      <c r="B805" s="1"/>
      <c r="C805" s="1"/>
      <c r="D805" s="1"/>
      <c r="E805" s="1"/>
      <c r="F805" s="1"/>
      <c r="G805" s="1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>
      <c r="A806" s="2"/>
      <c r="B806" s="1"/>
      <c r="C806" s="1"/>
      <c r="D806" s="1"/>
      <c r="E806" s="1"/>
      <c r="F806" s="1"/>
      <c r="G806" s="1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>
      <c r="A807" s="2"/>
      <c r="B807" s="1"/>
      <c r="C807" s="1"/>
      <c r="D807" s="1"/>
      <c r="E807" s="1"/>
      <c r="F807" s="1"/>
      <c r="G807" s="1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>
      <c r="A808" s="2"/>
      <c r="B808" s="1"/>
      <c r="C808" s="1"/>
      <c r="D808" s="1"/>
      <c r="E808" s="1"/>
      <c r="F808" s="1"/>
      <c r="G808" s="1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>
      <c r="A809" s="2"/>
      <c r="B809" s="1"/>
      <c r="C809" s="1"/>
      <c r="D809" s="1"/>
      <c r="E809" s="1"/>
      <c r="F809" s="1"/>
      <c r="G809" s="1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>
      <c r="A810" s="2"/>
      <c r="B810" s="1"/>
      <c r="C810" s="1"/>
      <c r="D810" s="1"/>
      <c r="E810" s="1"/>
      <c r="F810" s="1"/>
      <c r="G810" s="1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>
      <c r="A811" s="2"/>
      <c r="B811" s="1"/>
      <c r="C811" s="1"/>
      <c r="D811" s="1"/>
      <c r="E811" s="1"/>
      <c r="F811" s="1"/>
      <c r="G811" s="1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>
      <c r="A812" s="2"/>
      <c r="B812" s="1"/>
      <c r="C812" s="1"/>
      <c r="D812" s="1"/>
      <c r="E812" s="1"/>
      <c r="F812" s="1"/>
      <c r="G812" s="1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>
      <c r="A813" s="2"/>
      <c r="B813" s="1"/>
      <c r="C813" s="1"/>
      <c r="D813" s="1"/>
      <c r="E813" s="1"/>
      <c r="F813" s="1"/>
      <c r="G813" s="1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>
      <c r="A814" s="2"/>
      <c r="B814" s="1"/>
      <c r="C814" s="1"/>
      <c r="D814" s="1"/>
      <c r="E814" s="1"/>
      <c r="F814" s="1"/>
      <c r="G814" s="1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>
      <c r="A815" s="2"/>
      <c r="B815" s="1"/>
      <c r="C815" s="1"/>
      <c r="D815" s="1"/>
      <c r="E815" s="1"/>
      <c r="F815" s="1"/>
      <c r="G815" s="1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>
      <c r="A816" s="2"/>
      <c r="B816" s="1"/>
      <c r="C816" s="1"/>
      <c r="D816" s="1"/>
      <c r="E816" s="1"/>
      <c r="F816" s="1"/>
      <c r="G816" s="1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>
      <c r="A817" s="2"/>
      <c r="B817" s="1"/>
      <c r="C817" s="1"/>
      <c r="D817" s="1"/>
      <c r="E817" s="1"/>
      <c r="F817" s="1"/>
      <c r="G817" s="1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>
      <c r="A818" s="2"/>
      <c r="B818" s="1"/>
      <c r="C818" s="1"/>
      <c r="D818" s="1"/>
      <c r="E818" s="1"/>
      <c r="F818" s="1"/>
      <c r="G818" s="1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>
      <c r="A819" s="2"/>
      <c r="B819" s="1"/>
      <c r="C819" s="1"/>
      <c r="D819" s="1"/>
      <c r="E819" s="1"/>
      <c r="F819" s="1"/>
      <c r="G819" s="1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>
      <c r="A820" s="2"/>
      <c r="B820" s="1"/>
      <c r="C820" s="1"/>
      <c r="D820" s="1"/>
      <c r="E820" s="1"/>
      <c r="F820" s="1"/>
      <c r="G820" s="1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>
      <c r="A821" s="2"/>
      <c r="B821" s="1"/>
      <c r="C821" s="1"/>
      <c r="D821" s="1"/>
      <c r="E821" s="1"/>
      <c r="F821" s="1"/>
      <c r="G821" s="1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>
      <c r="A822" s="2"/>
      <c r="B822" s="1"/>
      <c r="C822" s="1"/>
      <c r="D822" s="1"/>
      <c r="E822" s="1"/>
      <c r="F822" s="1"/>
      <c r="G822" s="1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>
      <c r="A823" s="2"/>
      <c r="B823" s="1"/>
      <c r="C823" s="1"/>
      <c r="D823" s="1"/>
      <c r="E823" s="1"/>
      <c r="F823" s="1"/>
      <c r="G823" s="1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>
      <c r="A824" s="2"/>
      <c r="B824" s="1"/>
      <c r="C824" s="1"/>
      <c r="D824" s="1"/>
      <c r="E824" s="1"/>
      <c r="F824" s="1"/>
      <c r="G824" s="1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>
      <c r="A825" s="2"/>
      <c r="B825" s="1"/>
      <c r="C825" s="1"/>
      <c r="D825" s="1"/>
      <c r="E825" s="1"/>
      <c r="F825" s="1"/>
      <c r="G825" s="1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>
      <c r="A826" s="2"/>
      <c r="B826" s="1"/>
      <c r="C826" s="1"/>
      <c r="D826" s="1"/>
      <c r="E826" s="1"/>
      <c r="F826" s="1"/>
      <c r="G826" s="1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>
      <c r="A827" s="2"/>
      <c r="B827" s="1"/>
      <c r="C827" s="1"/>
      <c r="D827" s="1"/>
      <c r="E827" s="1"/>
      <c r="F827" s="1"/>
      <c r="G827" s="1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>
      <c r="A828" s="2"/>
      <c r="B828" s="1"/>
      <c r="C828" s="1"/>
      <c r="D828" s="1"/>
      <c r="E828" s="1"/>
      <c r="F828" s="1"/>
      <c r="G828" s="1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>
      <c r="A829" s="2"/>
      <c r="B829" s="1"/>
      <c r="C829" s="1"/>
      <c r="D829" s="1"/>
      <c r="E829" s="1"/>
      <c r="F829" s="1"/>
      <c r="G829" s="1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>
      <c r="A830" s="2"/>
      <c r="B830" s="1"/>
      <c r="C830" s="1"/>
      <c r="D830" s="1"/>
      <c r="E830" s="1"/>
      <c r="F830" s="1"/>
      <c r="G830" s="1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>
      <c r="A831" s="2"/>
      <c r="B831" s="1"/>
      <c r="C831" s="1"/>
      <c r="D831" s="1"/>
      <c r="E831" s="1"/>
      <c r="F831" s="1"/>
      <c r="G831" s="1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>
      <c r="A832" s="2"/>
      <c r="B832" s="1"/>
      <c r="C832" s="1"/>
      <c r="D832" s="1"/>
      <c r="E832" s="1"/>
      <c r="F832" s="1"/>
      <c r="G832" s="1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>
      <c r="A833" s="2"/>
      <c r="B833" s="1"/>
      <c r="C833" s="1"/>
      <c r="D833" s="1"/>
      <c r="E833" s="1"/>
      <c r="F833" s="1"/>
      <c r="G833" s="1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>
      <c r="A834" s="2"/>
      <c r="B834" s="1"/>
      <c r="C834" s="1"/>
      <c r="D834" s="1"/>
      <c r="E834" s="1"/>
      <c r="F834" s="1"/>
      <c r="G834" s="1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>
      <c r="A835" s="2"/>
      <c r="B835" s="1"/>
      <c r="C835" s="1"/>
      <c r="D835" s="1"/>
      <c r="E835" s="1"/>
      <c r="F835" s="1"/>
      <c r="G835" s="1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>
      <c r="A836" s="2"/>
      <c r="B836" s="1"/>
      <c r="C836" s="1"/>
      <c r="D836" s="1"/>
      <c r="E836" s="1"/>
      <c r="F836" s="1"/>
      <c r="G836" s="1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>
      <c r="A837" s="2"/>
      <c r="B837" s="1"/>
      <c r="C837" s="1"/>
      <c r="D837" s="1"/>
      <c r="E837" s="1"/>
      <c r="F837" s="1"/>
      <c r="G837" s="1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>
      <c r="A838" s="2"/>
      <c r="B838" s="1"/>
      <c r="C838" s="1"/>
      <c r="D838" s="1"/>
      <c r="E838" s="1"/>
      <c r="F838" s="1"/>
      <c r="G838" s="1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>
      <c r="A839" s="2"/>
      <c r="B839" s="1"/>
      <c r="C839" s="1"/>
      <c r="D839" s="1"/>
      <c r="E839" s="1"/>
      <c r="F839" s="1"/>
      <c r="G839" s="1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>
      <c r="A840" s="2"/>
      <c r="B840" s="1"/>
      <c r="C840" s="1"/>
      <c r="D840" s="1"/>
      <c r="E840" s="1"/>
      <c r="F840" s="1"/>
      <c r="G840" s="1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>
      <c r="A841" s="2"/>
      <c r="B841" s="1"/>
      <c r="C841" s="1"/>
      <c r="D841" s="1"/>
      <c r="E841" s="1"/>
      <c r="F841" s="1"/>
      <c r="G841" s="1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>
      <c r="A842" s="2"/>
      <c r="B842" s="1"/>
      <c r="C842" s="1"/>
      <c r="D842" s="1"/>
      <c r="E842" s="1"/>
      <c r="F842" s="1"/>
      <c r="G842" s="1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>
      <c r="A843" s="2"/>
      <c r="B843" s="1"/>
      <c r="C843" s="1"/>
      <c r="D843" s="1"/>
      <c r="E843" s="1"/>
      <c r="F843" s="1"/>
      <c r="G843" s="1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>
      <c r="A844" s="2"/>
      <c r="B844" s="1"/>
      <c r="C844" s="1"/>
      <c r="D844" s="1"/>
      <c r="E844" s="1"/>
      <c r="F844" s="1"/>
      <c r="G844" s="1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>
      <c r="A845" s="2"/>
      <c r="B845" s="1"/>
      <c r="C845" s="1"/>
      <c r="D845" s="1"/>
      <c r="E845" s="1"/>
      <c r="F845" s="1"/>
      <c r="G845" s="1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>
      <c r="A846" s="2"/>
      <c r="B846" s="1"/>
      <c r="C846" s="1"/>
      <c r="D846" s="1"/>
      <c r="E846" s="1"/>
      <c r="F846" s="1"/>
      <c r="G846" s="1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>
      <c r="A847" s="2"/>
      <c r="B847" s="1"/>
      <c r="C847" s="1"/>
      <c r="D847" s="1"/>
      <c r="E847" s="1"/>
      <c r="F847" s="1"/>
      <c r="G847" s="1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>
      <c r="A848" s="2"/>
      <c r="B848" s="1"/>
      <c r="C848" s="1"/>
      <c r="D848" s="1"/>
      <c r="E848" s="1"/>
      <c r="F848" s="1"/>
      <c r="G848" s="1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>
      <c r="A849" s="2"/>
      <c r="B849" s="1"/>
      <c r="C849" s="1"/>
      <c r="D849" s="1"/>
      <c r="E849" s="1"/>
      <c r="F849" s="1"/>
      <c r="G849" s="1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>
      <c r="A850" s="2"/>
      <c r="B850" s="1"/>
      <c r="C850" s="1"/>
      <c r="D850" s="1"/>
      <c r="E850" s="1"/>
      <c r="F850" s="1"/>
      <c r="G850" s="1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>
      <c r="A851" s="2"/>
      <c r="B851" s="1"/>
      <c r="C851" s="1"/>
      <c r="D851" s="1"/>
      <c r="E851" s="1"/>
      <c r="F851" s="1"/>
      <c r="G851" s="1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>
      <c r="A852" s="2"/>
      <c r="B852" s="1"/>
      <c r="C852" s="1"/>
      <c r="D852" s="1"/>
      <c r="E852" s="1"/>
      <c r="F852" s="1"/>
      <c r="G852" s="1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>
      <c r="A853" s="2"/>
      <c r="B853" s="1"/>
      <c r="C853" s="1"/>
      <c r="D853" s="1"/>
      <c r="E853" s="1"/>
      <c r="F853" s="1"/>
      <c r="G853" s="1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>
      <c r="A854" s="2"/>
      <c r="B854" s="1"/>
      <c r="C854" s="1"/>
      <c r="D854" s="1"/>
      <c r="E854" s="1"/>
      <c r="F854" s="1"/>
      <c r="G854" s="1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>
      <c r="A855" s="2"/>
      <c r="B855" s="1"/>
      <c r="C855" s="1"/>
      <c r="D855" s="1"/>
      <c r="E855" s="1"/>
      <c r="F855" s="1"/>
      <c r="G855" s="1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>
      <c r="A856" s="2"/>
      <c r="B856" s="1"/>
      <c r="C856" s="1"/>
      <c r="D856" s="1"/>
      <c r="E856" s="1"/>
      <c r="F856" s="1"/>
      <c r="G856" s="1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>
      <c r="A857" s="2"/>
      <c r="B857" s="1"/>
      <c r="C857" s="1"/>
      <c r="D857" s="1"/>
      <c r="E857" s="1"/>
      <c r="F857" s="1"/>
      <c r="G857" s="1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>
      <c r="A858" s="2"/>
      <c r="B858" s="1"/>
      <c r="C858" s="1"/>
      <c r="D858" s="1"/>
      <c r="E858" s="1"/>
      <c r="F858" s="1"/>
      <c r="G858" s="1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>
      <c r="A859" s="2"/>
      <c r="B859" s="1"/>
      <c r="C859" s="1"/>
      <c r="D859" s="1"/>
      <c r="E859" s="1"/>
      <c r="F859" s="1"/>
      <c r="G859" s="1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>
      <c r="A860" s="2"/>
      <c r="B860" s="1"/>
      <c r="C860" s="1"/>
      <c r="D860" s="1"/>
      <c r="E860" s="1"/>
      <c r="F860" s="1"/>
      <c r="G860" s="1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>
      <c r="A861" s="2"/>
      <c r="B861" s="1"/>
      <c r="C861" s="1"/>
      <c r="D861" s="1"/>
      <c r="E861" s="1"/>
      <c r="F861" s="1"/>
      <c r="G861" s="1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>
      <c r="A862" s="2"/>
      <c r="B862" s="1"/>
      <c r="C862" s="1"/>
      <c r="D862" s="1"/>
      <c r="E862" s="1"/>
      <c r="F862" s="1"/>
      <c r="G862" s="1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>
      <c r="A863" s="2"/>
      <c r="B863" s="1"/>
      <c r="C863" s="1"/>
      <c r="D863" s="1"/>
      <c r="E863" s="1"/>
      <c r="F863" s="1"/>
      <c r="G863" s="1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>
      <c r="A864" s="2"/>
      <c r="B864" s="1"/>
      <c r="C864" s="1"/>
      <c r="D864" s="1"/>
      <c r="E864" s="1"/>
      <c r="F864" s="1"/>
      <c r="G864" s="1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>
      <c r="A865" s="2"/>
      <c r="B865" s="1"/>
      <c r="C865" s="1"/>
      <c r="D865" s="1"/>
      <c r="E865" s="1"/>
      <c r="F865" s="1"/>
      <c r="G865" s="1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>
      <c r="A866" s="2"/>
      <c r="B866" s="1"/>
      <c r="C866" s="1"/>
      <c r="D866" s="1"/>
      <c r="E866" s="1"/>
      <c r="F866" s="1"/>
      <c r="G866" s="1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>
      <c r="A867" s="2"/>
      <c r="B867" s="1"/>
      <c r="C867" s="1"/>
      <c r="D867" s="1"/>
      <c r="E867" s="1"/>
      <c r="F867" s="1"/>
      <c r="G867" s="1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>
      <c r="A868" s="2"/>
      <c r="B868" s="1"/>
      <c r="C868" s="1"/>
      <c r="D868" s="1"/>
      <c r="E868" s="1"/>
      <c r="F868" s="1"/>
      <c r="G868" s="1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>
      <c r="A869" s="2"/>
      <c r="B869" s="1"/>
      <c r="C869" s="1"/>
      <c r="D869" s="1"/>
      <c r="E869" s="1"/>
      <c r="F869" s="1"/>
      <c r="G869" s="1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>
      <c r="A870" s="2"/>
      <c r="B870" s="1"/>
      <c r="C870" s="1"/>
      <c r="D870" s="1"/>
      <c r="E870" s="1"/>
      <c r="F870" s="1"/>
      <c r="G870" s="1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>
      <c r="A871" s="2"/>
      <c r="B871" s="1"/>
      <c r="C871" s="1"/>
      <c r="D871" s="1"/>
      <c r="E871" s="1"/>
      <c r="F871" s="1"/>
      <c r="G871" s="1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>
      <c r="A872" s="2"/>
      <c r="B872" s="1"/>
      <c r="C872" s="1"/>
      <c r="D872" s="1"/>
      <c r="E872" s="1"/>
      <c r="F872" s="1"/>
      <c r="G872" s="1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>
      <c r="A873" s="2"/>
      <c r="B873" s="1"/>
      <c r="C873" s="1"/>
      <c r="D873" s="1"/>
      <c r="E873" s="1"/>
      <c r="F873" s="1"/>
      <c r="G873" s="1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>
      <c r="A874" s="2"/>
      <c r="B874" s="1"/>
      <c r="C874" s="1"/>
      <c r="D874" s="1"/>
      <c r="E874" s="1"/>
      <c r="F874" s="1"/>
      <c r="G874" s="1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>
      <c r="A875" s="2"/>
      <c r="B875" s="1"/>
      <c r="C875" s="1"/>
      <c r="D875" s="1"/>
      <c r="E875" s="1"/>
      <c r="F875" s="1"/>
      <c r="G875" s="1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>
      <c r="A876" s="2"/>
      <c r="B876" s="1"/>
      <c r="C876" s="1"/>
      <c r="D876" s="1"/>
      <c r="E876" s="1"/>
      <c r="F876" s="1"/>
      <c r="G876" s="1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>
      <c r="A877" s="2"/>
      <c r="B877" s="1"/>
      <c r="C877" s="1"/>
      <c r="D877" s="1"/>
      <c r="E877" s="1"/>
      <c r="F877" s="1"/>
      <c r="G877" s="1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>
      <c r="A878" s="2"/>
      <c r="B878" s="1"/>
      <c r="C878" s="1"/>
      <c r="D878" s="1"/>
      <c r="E878" s="1"/>
      <c r="F878" s="1"/>
      <c r="G878" s="1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>
      <c r="A879" s="2"/>
      <c r="B879" s="1"/>
      <c r="C879" s="1"/>
      <c r="D879" s="1"/>
      <c r="E879" s="1"/>
      <c r="F879" s="1"/>
      <c r="G879" s="1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>
      <c r="A880" s="2"/>
      <c r="B880" s="1"/>
      <c r="C880" s="1"/>
      <c r="D880" s="1"/>
      <c r="E880" s="1"/>
      <c r="F880" s="1"/>
      <c r="G880" s="1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>
      <c r="A881" s="2"/>
      <c r="B881" s="1"/>
      <c r="C881" s="1"/>
      <c r="D881" s="1"/>
      <c r="E881" s="1"/>
      <c r="F881" s="1"/>
      <c r="G881" s="1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>
      <c r="A882" s="2"/>
      <c r="B882" s="1"/>
      <c r="C882" s="1"/>
      <c r="D882" s="1"/>
      <c r="E882" s="1"/>
      <c r="F882" s="1"/>
      <c r="G882" s="1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>
      <c r="A883" s="2"/>
      <c r="B883" s="1"/>
      <c r="C883" s="1"/>
      <c r="D883" s="1"/>
      <c r="E883" s="1"/>
      <c r="F883" s="1"/>
      <c r="G883" s="1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>
      <c r="A884" s="2"/>
      <c r="B884" s="1"/>
      <c r="C884" s="1"/>
      <c r="D884" s="1"/>
      <c r="E884" s="1"/>
      <c r="F884" s="1"/>
      <c r="G884" s="1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>
      <c r="A885" s="2"/>
      <c r="B885" s="1"/>
      <c r="C885" s="1"/>
      <c r="D885" s="1"/>
      <c r="E885" s="1"/>
      <c r="F885" s="1"/>
      <c r="G885" s="1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>
      <c r="A886" s="2"/>
      <c r="B886" s="1"/>
      <c r="C886" s="1"/>
      <c r="D886" s="1"/>
      <c r="E886" s="1"/>
      <c r="F886" s="1"/>
      <c r="G886" s="1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>
      <c r="A887" s="2"/>
      <c r="B887" s="1"/>
      <c r="C887" s="1"/>
      <c r="D887" s="1"/>
      <c r="E887" s="1"/>
      <c r="F887" s="1"/>
      <c r="G887" s="1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>
      <c r="A888" s="2"/>
      <c r="B888" s="1"/>
      <c r="C888" s="1"/>
      <c r="D888" s="1"/>
      <c r="E888" s="1"/>
      <c r="F888" s="1"/>
      <c r="G888" s="1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>
      <c r="A889" s="2"/>
      <c r="B889" s="1"/>
      <c r="C889" s="1"/>
      <c r="D889" s="1"/>
      <c r="E889" s="1"/>
      <c r="F889" s="1"/>
      <c r="G889" s="1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>
      <c r="A890" s="2"/>
      <c r="B890" s="1"/>
      <c r="C890" s="1"/>
      <c r="D890" s="1"/>
      <c r="E890" s="1"/>
      <c r="F890" s="1"/>
      <c r="G890" s="1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>
      <c r="A891" s="2"/>
      <c r="B891" s="1"/>
      <c r="C891" s="1"/>
      <c r="D891" s="1"/>
      <c r="E891" s="1"/>
      <c r="F891" s="1"/>
      <c r="G891" s="1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>
      <c r="A892" s="2"/>
      <c r="B892" s="1"/>
      <c r="C892" s="1"/>
      <c r="D892" s="1"/>
      <c r="E892" s="1"/>
      <c r="F892" s="1"/>
      <c r="G892" s="1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>
      <c r="A893" s="2"/>
      <c r="B893" s="1"/>
      <c r="C893" s="1"/>
      <c r="D893" s="1"/>
      <c r="E893" s="1"/>
      <c r="F893" s="1"/>
      <c r="G893" s="1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>
      <c r="A894" s="2"/>
      <c r="B894" s="1"/>
      <c r="C894" s="1"/>
      <c r="D894" s="1"/>
      <c r="E894" s="1"/>
      <c r="F894" s="1"/>
      <c r="G894" s="1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>
      <c r="A895" s="2"/>
      <c r="B895" s="1"/>
      <c r="C895" s="1"/>
      <c r="D895" s="1"/>
      <c r="E895" s="1"/>
      <c r="F895" s="1"/>
      <c r="G895" s="1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>
      <c r="A896" s="2"/>
      <c r="B896" s="1"/>
      <c r="C896" s="1"/>
      <c r="D896" s="1"/>
      <c r="E896" s="1"/>
      <c r="F896" s="1"/>
      <c r="G896" s="1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>
      <c r="A897" s="2"/>
      <c r="B897" s="1"/>
      <c r="C897" s="1"/>
      <c r="D897" s="1"/>
      <c r="E897" s="1"/>
      <c r="F897" s="1"/>
      <c r="G897" s="1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>
      <c r="A898" s="2"/>
      <c r="B898" s="1"/>
      <c r="C898" s="1"/>
      <c r="D898" s="1"/>
      <c r="E898" s="1"/>
      <c r="F898" s="1"/>
      <c r="G898" s="1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>
      <c r="A899" s="2"/>
      <c r="B899" s="1"/>
      <c r="C899" s="1"/>
      <c r="D899" s="1"/>
      <c r="E899" s="1"/>
      <c r="F899" s="1"/>
      <c r="G899" s="1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>
      <c r="A900" s="2"/>
      <c r="B900" s="1"/>
      <c r="C900" s="1"/>
      <c r="D900" s="1"/>
      <c r="E900" s="1"/>
      <c r="F900" s="1"/>
      <c r="G900" s="1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>
      <c r="A901" s="2"/>
      <c r="B901" s="1"/>
      <c r="C901" s="1"/>
      <c r="D901" s="1"/>
      <c r="E901" s="1"/>
      <c r="F901" s="1"/>
      <c r="G901" s="1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>
      <c r="A902" s="2"/>
      <c r="B902" s="1"/>
      <c r="C902" s="1"/>
      <c r="D902" s="1"/>
      <c r="E902" s="1"/>
      <c r="F902" s="1"/>
      <c r="G902" s="1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>
      <c r="A903" s="2"/>
      <c r="B903" s="1"/>
      <c r="C903" s="1"/>
      <c r="D903" s="1"/>
      <c r="E903" s="1"/>
      <c r="F903" s="1"/>
      <c r="G903" s="1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>
      <c r="A904" s="2"/>
      <c r="B904" s="1"/>
      <c r="C904" s="1"/>
      <c r="D904" s="1"/>
      <c r="E904" s="1"/>
      <c r="F904" s="1"/>
      <c r="G904" s="1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>
      <c r="A905" s="2"/>
      <c r="B905" s="1"/>
      <c r="C905" s="1"/>
      <c r="D905" s="1"/>
      <c r="E905" s="1"/>
      <c r="F905" s="1"/>
      <c r="G905" s="1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>
      <c r="A906" s="2"/>
      <c r="B906" s="1"/>
      <c r="C906" s="1"/>
      <c r="D906" s="1"/>
      <c r="E906" s="1"/>
      <c r="F906" s="1"/>
      <c r="G906" s="1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>
      <c r="A907" s="2"/>
      <c r="B907" s="1"/>
      <c r="C907" s="1"/>
      <c r="D907" s="1"/>
      <c r="E907" s="1"/>
      <c r="F907" s="1"/>
      <c r="G907" s="1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>
      <c r="A908" s="2"/>
      <c r="B908" s="1"/>
      <c r="C908" s="1"/>
      <c r="D908" s="1"/>
      <c r="E908" s="1"/>
      <c r="F908" s="1"/>
      <c r="G908" s="1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>
      <c r="A909" s="2"/>
      <c r="B909" s="1"/>
      <c r="C909" s="1"/>
      <c r="D909" s="1"/>
      <c r="E909" s="1"/>
      <c r="F909" s="1"/>
      <c r="G909" s="1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>
      <c r="A910" s="2"/>
      <c r="B910" s="1"/>
      <c r="C910" s="1"/>
      <c r="D910" s="1"/>
      <c r="E910" s="1"/>
      <c r="F910" s="1"/>
      <c r="G910" s="1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>
      <c r="A911" s="2"/>
      <c r="B911" s="1"/>
      <c r="C911" s="1"/>
      <c r="D911" s="1"/>
      <c r="E911" s="1"/>
      <c r="F911" s="1"/>
      <c r="G911" s="1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>
      <c r="A912" s="2"/>
      <c r="B912" s="1"/>
      <c r="C912" s="1"/>
      <c r="D912" s="1"/>
      <c r="E912" s="1"/>
      <c r="F912" s="1"/>
      <c r="G912" s="1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>
      <c r="A913" s="2"/>
      <c r="B913" s="1"/>
      <c r="C913" s="1"/>
      <c r="D913" s="1"/>
      <c r="E913" s="1"/>
      <c r="F913" s="1"/>
      <c r="G913" s="1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>
      <c r="A914" s="2"/>
      <c r="B914" s="1"/>
      <c r="C914" s="1"/>
      <c r="D914" s="1"/>
      <c r="E914" s="1"/>
      <c r="F914" s="1"/>
      <c r="G914" s="1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>
      <c r="A915" s="2"/>
      <c r="B915" s="1"/>
      <c r="C915" s="1"/>
      <c r="D915" s="1"/>
      <c r="E915" s="1"/>
      <c r="F915" s="1"/>
      <c r="G915" s="1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>
      <c r="A916" s="2"/>
      <c r="B916" s="1"/>
      <c r="C916" s="1"/>
      <c r="D916" s="1"/>
      <c r="E916" s="1"/>
      <c r="F916" s="1"/>
      <c r="G916" s="1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>
      <c r="A917" s="2"/>
      <c r="B917" s="1"/>
      <c r="C917" s="1"/>
      <c r="D917" s="1"/>
      <c r="E917" s="1"/>
      <c r="F917" s="1"/>
      <c r="G917" s="1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>
      <c r="A918" s="2"/>
      <c r="B918" s="1"/>
      <c r="C918" s="1"/>
      <c r="D918" s="1"/>
      <c r="E918" s="1"/>
      <c r="F918" s="1"/>
      <c r="G918" s="1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>
      <c r="A919" s="2"/>
      <c r="B919" s="1"/>
      <c r="C919" s="1"/>
      <c r="D919" s="1"/>
      <c r="E919" s="1"/>
      <c r="F919" s="1"/>
      <c r="G919" s="1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>
      <c r="A920" s="2"/>
      <c r="B920" s="1"/>
      <c r="C920" s="1"/>
      <c r="D920" s="1"/>
      <c r="E920" s="1"/>
      <c r="F920" s="1"/>
      <c r="G920" s="1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>
      <c r="A921" s="2"/>
      <c r="B921" s="1"/>
      <c r="C921" s="1"/>
      <c r="D921" s="1"/>
      <c r="E921" s="1"/>
      <c r="F921" s="1"/>
      <c r="G921" s="1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>
      <c r="A922" s="2"/>
      <c r="B922" s="1"/>
      <c r="C922" s="1"/>
      <c r="D922" s="1"/>
      <c r="E922" s="1"/>
      <c r="F922" s="1"/>
      <c r="G922" s="1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>
      <c r="A923" s="2"/>
      <c r="B923" s="1"/>
      <c r="C923" s="1"/>
      <c r="D923" s="1"/>
      <c r="E923" s="1"/>
      <c r="F923" s="1"/>
      <c r="G923" s="1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>
      <c r="A924" s="2"/>
      <c r="B924" s="1"/>
      <c r="C924" s="1"/>
      <c r="D924" s="1"/>
      <c r="E924" s="1"/>
      <c r="F924" s="1"/>
      <c r="G924" s="1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>
      <c r="A925" s="2"/>
      <c r="B925" s="1"/>
      <c r="C925" s="1"/>
      <c r="D925" s="1"/>
      <c r="E925" s="1"/>
      <c r="F925" s="1"/>
      <c r="G925" s="1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>
      <c r="A926" s="2"/>
      <c r="B926" s="1"/>
      <c r="C926" s="1"/>
      <c r="D926" s="1"/>
      <c r="E926" s="1"/>
      <c r="F926" s="1"/>
      <c r="G926" s="1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>
      <c r="A927" s="2"/>
      <c r="B927" s="1"/>
      <c r="C927" s="1"/>
      <c r="D927" s="1"/>
      <c r="E927" s="1"/>
      <c r="F927" s="1"/>
      <c r="G927" s="1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>
      <c r="A928" s="2"/>
      <c r="B928" s="1"/>
      <c r="C928" s="1"/>
      <c r="D928" s="1"/>
      <c r="E928" s="1"/>
      <c r="F928" s="1"/>
      <c r="G928" s="1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>
      <c r="A929" s="2"/>
      <c r="B929" s="1"/>
      <c r="C929" s="1"/>
      <c r="D929" s="1"/>
      <c r="E929" s="1"/>
      <c r="F929" s="1"/>
      <c r="G929" s="1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>
      <c r="A930" s="2"/>
      <c r="B930" s="1"/>
      <c r="C930" s="1"/>
      <c r="D930" s="1"/>
      <c r="E930" s="1"/>
      <c r="F930" s="1"/>
      <c r="G930" s="1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>
      <c r="A931" s="2"/>
      <c r="B931" s="1"/>
      <c r="C931" s="1"/>
      <c r="D931" s="1"/>
      <c r="E931" s="1"/>
      <c r="F931" s="1"/>
      <c r="G931" s="1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>
      <c r="A932" s="2"/>
      <c r="B932" s="1"/>
      <c r="C932" s="1"/>
      <c r="D932" s="1"/>
      <c r="E932" s="1"/>
      <c r="F932" s="1"/>
      <c r="G932" s="1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>
      <c r="A933" s="2"/>
      <c r="B933" s="1"/>
      <c r="C933" s="1"/>
      <c r="D933" s="1"/>
      <c r="E933" s="1"/>
      <c r="F933" s="1"/>
      <c r="G933" s="1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>
      <c r="A934" s="2"/>
      <c r="B934" s="1"/>
      <c r="C934" s="1"/>
      <c r="D934" s="1"/>
      <c r="E934" s="1"/>
      <c r="F934" s="1"/>
      <c r="G934" s="1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>
      <c r="A935" s="2"/>
      <c r="B935" s="1"/>
      <c r="C935" s="1"/>
      <c r="D935" s="1"/>
      <c r="E935" s="1"/>
      <c r="F935" s="1"/>
      <c r="G935" s="1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>
      <c r="A936" s="2"/>
      <c r="B936" s="1"/>
      <c r="C936" s="1"/>
      <c r="D936" s="1"/>
      <c r="E936" s="1"/>
      <c r="F936" s="1"/>
      <c r="G936" s="1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>
      <c r="A937" s="2"/>
      <c r="B937" s="1"/>
      <c r="C937" s="1"/>
      <c r="D937" s="1"/>
      <c r="E937" s="1"/>
      <c r="F937" s="1"/>
      <c r="G937" s="1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>
      <c r="A938" s="2"/>
      <c r="B938" s="1"/>
      <c r="C938" s="1"/>
      <c r="D938" s="1"/>
      <c r="E938" s="1"/>
      <c r="F938" s="1"/>
      <c r="G938" s="1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>
      <c r="A939" s="2"/>
      <c r="B939" s="1"/>
      <c r="C939" s="1"/>
      <c r="D939" s="1"/>
      <c r="E939" s="1"/>
      <c r="F939" s="1"/>
      <c r="G939" s="1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>
      <c r="A940" s="2"/>
      <c r="B940" s="1"/>
      <c r="C940" s="1"/>
      <c r="D940" s="1"/>
      <c r="E940" s="1"/>
      <c r="F940" s="1"/>
      <c r="G940" s="1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>
      <c r="A941" s="2"/>
      <c r="B941" s="1"/>
      <c r="C941" s="1"/>
      <c r="D941" s="1"/>
      <c r="E941" s="1"/>
      <c r="F941" s="1"/>
      <c r="G941" s="1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>
      <c r="A942" s="2"/>
      <c r="B942" s="1"/>
      <c r="C942" s="1"/>
      <c r="D942" s="1"/>
      <c r="E942" s="1"/>
      <c r="F942" s="1"/>
      <c r="G942" s="1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>
      <c r="A943" s="2"/>
      <c r="B943" s="1"/>
      <c r="C943" s="1"/>
      <c r="D943" s="1"/>
      <c r="E943" s="1"/>
      <c r="F943" s="1"/>
      <c r="G943" s="1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>
      <c r="A944" s="2"/>
      <c r="B944" s="1"/>
      <c r="C944" s="1"/>
      <c r="D944" s="1"/>
      <c r="E944" s="1"/>
      <c r="F944" s="1"/>
      <c r="G944" s="1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>
      <c r="A945" s="2"/>
      <c r="B945" s="1"/>
      <c r="C945" s="1"/>
      <c r="D945" s="1"/>
      <c r="E945" s="1"/>
      <c r="F945" s="1"/>
      <c r="G945" s="1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>
      <c r="A946" s="2"/>
      <c r="B946" s="1"/>
      <c r="C946" s="1"/>
      <c r="D946" s="1"/>
      <c r="E946" s="1"/>
      <c r="F946" s="1"/>
      <c r="G946" s="1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>
      <c r="A947" s="2"/>
      <c r="B947" s="1"/>
      <c r="C947" s="1"/>
      <c r="D947" s="1"/>
      <c r="E947" s="1"/>
      <c r="F947" s="1"/>
      <c r="G947" s="1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>
      <c r="A948" s="2"/>
      <c r="B948" s="1"/>
      <c r="C948" s="1"/>
      <c r="D948" s="1"/>
      <c r="E948" s="1"/>
      <c r="F948" s="1"/>
      <c r="G948" s="1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>
      <c r="A949" s="2"/>
      <c r="B949" s="1"/>
      <c r="C949" s="1"/>
      <c r="D949" s="1"/>
      <c r="E949" s="1"/>
      <c r="F949" s="1"/>
      <c r="G949" s="1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>
      <c r="A950" s="2"/>
      <c r="B950" s="1"/>
      <c r="C950" s="1"/>
      <c r="D950" s="1"/>
      <c r="E950" s="1"/>
      <c r="F950" s="1"/>
      <c r="G950" s="1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>
      <c r="A951" s="2"/>
      <c r="B951" s="1"/>
      <c r="C951" s="1"/>
      <c r="D951" s="1"/>
      <c r="E951" s="1"/>
      <c r="F951" s="1"/>
      <c r="G951" s="1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>
      <c r="A952" s="2"/>
      <c r="B952" s="1"/>
      <c r="C952" s="1"/>
      <c r="D952" s="1"/>
      <c r="E952" s="1"/>
      <c r="F952" s="1"/>
      <c r="G952" s="1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>
      <c r="A953" s="2"/>
      <c r="B953" s="1"/>
      <c r="C953" s="1"/>
      <c r="D953" s="1"/>
      <c r="E953" s="1"/>
      <c r="F953" s="1"/>
      <c r="G953" s="1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>
      <c r="A954" s="2"/>
      <c r="B954" s="1"/>
      <c r="C954" s="1"/>
      <c r="D954" s="1"/>
      <c r="E954" s="1"/>
      <c r="F954" s="1"/>
      <c r="G954" s="1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>
      <c r="A955" s="2"/>
      <c r="B955" s="1"/>
      <c r="C955" s="1"/>
      <c r="D955" s="1"/>
      <c r="E955" s="1"/>
      <c r="F955" s="1"/>
      <c r="G955" s="1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>
      <c r="A956" s="2"/>
      <c r="B956" s="1"/>
      <c r="C956" s="1"/>
      <c r="D956" s="1"/>
      <c r="E956" s="1"/>
      <c r="F956" s="1"/>
      <c r="G956" s="1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>
      <c r="A957" s="2"/>
      <c r="B957" s="1"/>
      <c r="C957" s="1"/>
      <c r="D957" s="1"/>
      <c r="E957" s="1"/>
      <c r="F957" s="1"/>
      <c r="G957" s="1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>
      <c r="A958" s="2"/>
      <c r="B958" s="1"/>
      <c r="C958" s="1"/>
      <c r="D958" s="1"/>
      <c r="E958" s="1"/>
      <c r="F958" s="1"/>
      <c r="G958" s="1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>
      <c r="A959" s="2"/>
      <c r="B959" s="1"/>
      <c r="C959" s="1"/>
      <c r="D959" s="1"/>
      <c r="E959" s="1"/>
      <c r="F959" s="1"/>
      <c r="G959" s="1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>
      <c r="A960" s="2"/>
      <c r="B960" s="1"/>
      <c r="C960" s="1"/>
      <c r="D960" s="1"/>
      <c r="E960" s="1"/>
      <c r="F960" s="1"/>
      <c r="G960" s="1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>
      <c r="A961" s="2"/>
      <c r="B961" s="1"/>
      <c r="C961" s="1"/>
      <c r="D961" s="1"/>
      <c r="E961" s="1"/>
      <c r="F961" s="1"/>
      <c r="G961" s="1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>
      <c r="A962" s="2"/>
      <c r="B962" s="1"/>
      <c r="C962" s="1"/>
      <c r="D962" s="1"/>
      <c r="E962" s="1"/>
      <c r="F962" s="1"/>
      <c r="G962" s="1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>
      <c r="A963" s="2"/>
      <c r="B963" s="1"/>
      <c r="C963" s="1"/>
      <c r="D963" s="1"/>
      <c r="E963" s="1"/>
      <c r="F963" s="1"/>
      <c r="G963" s="1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>
      <c r="A964" s="2"/>
      <c r="B964" s="1"/>
      <c r="C964" s="1"/>
      <c r="D964" s="1"/>
      <c r="E964" s="1"/>
      <c r="F964" s="1"/>
      <c r="G964" s="1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>
      <c r="A965" s="2"/>
      <c r="B965" s="1"/>
      <c r="C965" s="1"/>
      <c r="D965" s="1"/>
      <c r="E965" s="1"/>
      <c r="F965" s="1"/>
      <c r="G965" s="1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>
      <c r="A966" s="2"/>
      <c r="B966" s="1"/>
      <c r="C966" s="1"/>
      <c r="D966" s="1"/>
      <c r="E966" s="1"/>
      <c r="F966" s="1"/>
      <c r="G966" s="1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>
      <c r="A967" s="2"/>
      <c r="B967" s="1"/>
      <c r="C967" s="1"/>
      <c r="D967" s="1"/>
      <c r="E967" s="1"/>
      <c r="F967" s="1"/>
      <c r="G967" s="1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>
      <c r="A968" s="2"/>
      <c r="B968" s="1"/>
      <c r="C968" s="1"/>
      <c r="D968" s="1"/>
      <c r="E968" s="1"/>
      <c r="F968" s="1"/>
      <c r="G968" s="1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>
      <c r="A969" s="2"/>
      <c r="B969" s="1"/>
      <c r="C969" s="1"/>
      <c r="D969" s="1"/>
      <c r="E969" s="1"/>
      <c r="F969" s="1"/>
      <c r="G969" s="1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>
      <c r="A970" s="2"/>
      <c r="B970" s="1"/>
      <c r="C970" s="1"/>
      <c r="D970" s="1"/>
      <c r="E970" s="1"/>
      <c r="F970" s="1"/>
      <c r="G970" s="1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>
      <c r="A971" s="2"/>
      <c r="B971" s="1"/>
      <c r="C971" s="1"/>
      <c r="D971" s="1"/>
      <c r="E971" s="1"/>
      <c r="F971" s="1"/>
      <c r="G971" s="1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>
      <c r="A972" s="2"/>
      <c r="B972" s="1"/>
      <c r="C972" s="1"/>
      <c r="D972" s="1"/>
      <c r="E972" s="1"/>
      <c r="F972" s="1"/>
      <c r="G972" s="1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>
      <c r="A973" s="2"/>
      <c r="B973" s="1"/>
      <c r="C973" s="1"/>
      <c r="D973" s="1"/>
      <c r="E973" s="1"/>
      <c r="F973" s="1"/>
      <c r="G973" s="1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>
      <c r="A974" s="2"/>
      <c r="B974" s="1"/>
      <c r="C974" s="1"/>
      <c r="D974" s="1"/>
      <c r="E974" s="1"/>
      <c r="F974" s="1"/>
      <c r="G974" s="1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>
      <c r="A975" s="2"/>
      <c r="B975" s="1"/>
      <c r="C975" s="1"/>
      <c r="D975" s="1"/>
      <c r="E975" s="1"/>
      <c r="F975" s="1"/>
      <c r="G975" s="1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>
      <c r="A976" s="2"/>
      <c r="B976" s="1"/>
      <c r="C976" s="1"/>
      <c r="D976" s="1"/>
      <c r="E976" s="1"/>
      <c r="F976" s="1"/>
      <c r="G976" s="1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>
      <c r="A977" s="2"/>
      <c r="B977" s="1"/>
      <c r="C977" s="1"/>
      <c r="D977" s="1"/>
      <c r="E977" s="1"/>
      <c r="F977" s="1"/>
      <c r="G977" s="1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>
      <c r="A978" s="2"/>
      <c r="B978" s="1"/>
      <c r="C978" s="1"/>
      <c r="D978" s="1"/>
      <c r="E978" s="1"/>
      <c r="F978" s="1"/>
      <c r="G978" s="1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>
      <c r="A979" s="2"/>
      <c r="B979" s="1"/>
      <c r="C979" s="1"/>
      <c r="D979" s="1"/>
      <c r="E979" s="1"/>
      <c r="F979" s="1"/>
      <c r="G979" s="1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>
      <c r="A980" s="2"/>
      <c r="B980" s="1"/>
      <c r="C980" s="1"/>
      <c r="D980" s="1"/>
      <c r="E980" s="1"/>
      <c r="F980" s="1"/>
      <c r="G980" s="1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>
      <c r="A981" s="2"/>
      <c r="B981" s="1"/>
      <c r="C981" s="1"/>
      <c r="D981" s="1"/>
      <c r="E981" s="1"/>
      <c r="F981" s="1"/>
      <c r="G981" s="1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>
      <c r="A982" s="2"/>
      <c r="B982" s="1"/>
      <c r="C982" s="1"/>
      <c r="D982" s="1"/>
      <c r="E982" s="1"/>
      <c r="F982" s="1"/>
      <c r="G982" s="1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>
      <c r="A983" s="2"/>
      <c r="B983" s="1"/>
      <c r="C983" s="1"/>
      <c r="D983" s="1"/>
      <c r="E983" s="1"/>
      <c r="F983" s="1"/>
      <c r="G983" s="1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>
      <c r="A984" s="2"/>
      <c r="B984" s="1"/>
      <c r="C984" s="1"/>
      <c r="D984" s="1"/>
      <c r="E984" s="1"/>
      <c r="F984" s="1"/>
      <c r="G984" s="1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>
      <c r="A985" s="2"/>
      <c r="B985" s="1"/>
      <c r="C985" s="1"/>
      <c r="D985" s="1"/>
      <c r="E985" s="1"/>
      <c r="F985" s="1"/>
      <c r="G985" s="1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>
      <c r="A986" s="2"/>
      <c r="B986" s="1"/>
      <c r="C986" s="1"/>
      <c r="D986" s="1"/>
      <c r="E986" s="1"/>
      <c r="F986" s="1"/>
      <c r="G986" s="1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>
      <c r="A987" s="2"/>
      <c r="B987" s="1"/>
      <c r="C987" s="1"/>
      <c r="D987" s="1"/>
      <c r="E987" s="1"/>
      <c r="F987" s="1"/>
      <c r="G987" s="1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>
      <c r="A988" s="2"/>
      <c r="B988" s="1"/>
      <c r="C988" s="1"/>
      <c r="D988" s="1"/>
      <c r="E988" s="1"/>
      <c r="F988" s="1"/>
      <c r="G988" s="1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>
      <c r="A989" s="2"/>
      <c r="B989" s="1"/>
      <c r="C989" s="1"/>
      <c r="D989" s="1"/>
      <c r="E989" s="1"/>
      <c r="F989" s="1"/>
      <c r="G989" s="1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>
      <c r="A990" s="2"/>
      <c r="B990" s="1"/>
      <c r="C990" s="1"/>
      <c r="D990" s="1"/>
      <c r="E990" s="1"/>
      <c r="F990" s="1"/>
      <c r="G990" s="1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>
      <c r="A991" s="2"/>
      <c r="B991" s="1"/>
      <c r="C991" s="1"/>
      <c r="D991" s="1"/>
      <c r="E991" s="1"/>
      <c r="F991" s="1"/>
      <c r="G991" s="1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>
      <c r="A992" s="2"/>
      <c r="B992" s="1"/>
      <c r="C992" s="1"/>
      <c r="D992" s="1"/>
      <c r="E992" s="1"/>
      <c r="F992" s="1"/>
      <c r="G992" s="1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>
      <c r="A993" s="2"/>
      <c r="B993" s="1"/>
      <c r="C993" s="1"/>
      <c r="D993" s="1"/>
      <c r="E993" s="1"/>
      <c r="F993" s="1"/>
      <c r="G993" s="1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>
      <c r="A994" s="2"/>
      <c r="B994" s="1"/>
      <c r="C994" s="1"/>
      <c r="D994" s="1"/>
      <c r="E994" s="1"/>
      <c r="F994" s="1"/>
      <c r="G994" s="1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>
      <c r="A995" s="2"/>
      <c r="B995" s="1"/>
      <c r="C995" s="1"/>
      <c r="D995" s="1"/>
      <c r="E995" s="1"/>
      <c r="F995" s="1"/>
      <c r="G995" s="1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>
      <c r="A996" s="2"/>
      <c r="B996" s="1"/>
      <c r="C996" s="1"/>
      <c r="D996" s="1"/>
      <c r="E996" s="1"/>
      <c r="F996" s="1"/>
      <c r="G996" s="1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>
      <c r="A997" s="2"/>
      <c r="B997" s="1"/>
      <c r="C997" s="1"/>
      <c r="D997" s="1"/>
      <c r="E997" s="1"/>
      <c r="F997" s="1"/>
      <c r="G997" s="1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>
      <c r="A998" s="2"/>
      <c r="B998" s="1"/>
      <c r="C998" s="1"/>
      <c r="D998" s="1"/>
      <c r="E998" s="1"/>
      <c r="F998" s="1"/>
      <c r="G998" s="1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>
      <c r="A999" s="2"/>
      <c r="B999" s="1"/>
      <c r="C999" s="1"/>
      <c r="D999" s="1"/>
      <c r="E999" s="1"/>
      <c r="F999" s="1"/>
      <c r="G999" s="1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>
      <c r="A1000" s="2"/>
      <c r="B1000" s="1"/>
      <c r="C1000" s="1"/>
      <c r="D1000" s="1"/>
      <c r="E1000" s="1"/>
      <c r="F1000" s="1"/>
      <c r="G1000" s="1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A1:G1" xr:uid="{00000000-0009-0000-0000-000008000000}"/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992"/>
  <sheetViews>
    <sheetView workbookViewId="0"/>
  </sheetViews>
  <sheetFormatPr defaultColWidth="14.42578125" defaultRowHeight="15" customHeight="1"/>
  <cols>
    <col min="1" max="1" width="51.140625" customWidth="1"/>
    <col min="2" max="2" width="16.140625" customWidth="1"/>
    <col min="3" max="3" width="10.42578125" customWidth="1"/>
    <col min="4" max="4" width="19.28515625" customWidth="1"/>
    <col min="5" max="5" width="10.7109375" customWidth="1"/>
    <col min="6" max="6" width="11.5703125" customWidth="1"/>
    <col min="7" max="7" width="15" customWidth="1"/>
    <col min="8" max="26" width="8.7109375" customWidth="1"/>
  </cols>
  <sheetData>
    <row r="1" spans="1:26" ht="14.25" customHeight="1">
      <c r="A1" s="1" t="s">
        <v>578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1" t="s">
        <v>7</v>
      </c>
      <c r="B2" s="1">
        <v>892.875</v>
      </c>
      <c r="C2" s="1">
        <v>0</v>
      </c>
      <c r="D2" s="1">
        <v>0</v>
      </c>
      <c r="E2" s="1">
        <v>-257.25</v>
      </c>
      <c r="F2" s="1">
        <v>0</v>
      </c>
      <c r="G2" s="1">
        <v>635.625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1" t="s">
        <v>8</v>
      </c>
      <c r="B3" s="1">
        <v>0.25</v>
      </c>
      <c r="C3" s="1">
        <v>0</v>
      </c>
      <c r="D3" s="1">
        <v>0</v>
      </c>
      <c r="E3" s="1">
        <v>0</v>
      </c>
      <c r="F3" s="1">
        <v>0</v>
      </c>
      <c r="G3" s="1">
        <v>0.25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 t="s">
        <v>9</v>
      </c>
      <c r="B4" s="1">
        <v>2</v>
      </c>
      <c r="C4" s="1">
        <v>8</v>
      </c>
      <c r="D4" s="1">
        <v>0</v>
      </c>
      <c r="E4" s="1">
        <v>-8</v>
      </c>
      <c r="F4" s="1">
        <v>0</v>
      </c>
      <c r="G4" s="1">
        <v>2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 t="s">
        <v>10</v>
      </c>
      <c r="B5" s="1">
        <v>174.875</v>
      </c>
      <c r="C5" s="1">
        <v>0</v>
      </c>
      <c r="D5" s="1">
        <v>0</v>
      </c>
      <c r="E5" s="1">
        <v>-17</v>
      </c>
      <c r="F5" s="1">
        <v>0</v>
      </c>
      <c r="G5" s="1">
        <v>157.875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 t="s">
        <v>11</v>
      </c>
      <c r="B6" s="1">
        <v>24.25</v>
      </c>
      <c r="C6" s="1">
        <v>26</v>
      </c>
      <c r="D6" s="1">
        <v>0</v>
      </c>
      <c r="E6" s="1">
        <v>-20.5</v>
      </c>
      <c r="F6" s="1">
        <v>0</v>
      </c>
      <c r="G6" s="1">
        <v>29.75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 t="s">
        <v>12</v>
      </c>
      <c r="B7" s="1">
        <v>2</v>
      </c>
      <c r="C7" s="1">
        <v>0</v>
      </c>
      <c r="D7" s="1">
        <v>0</v>
      </c>
      <c r="E7" s="1">
        <v>0</v>
      </c>
      <c r="F7" s="1">
        <v>0</v>
      </c>
      <c r="G7" s="1">
        <v>2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" t="s">
        <v>13</v>
      </c>
      <c r="B8" s="1">
        <v>19</v>
      </c>
      <c r="C8" s="1">
        <v>0</v>
      </c>
      <c r="D8" s="1">
        <v>0</v>
      </c>
      <c r="E8" s="1">
        <v>-6</v>
      </c>
      <c r="F8" s="1">
        <v>0</v>
      </c>
      <c r="G8" s="1">
        <v>13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 t="s">
        <v>14</v>
      </c>
      <c r="B9" s="1">
        <v>15</v>
      </c>
      <c r="C9" s="1">
        <v>0</v>
      </c>
      <c r="D9" s="1">
        <v>0</v>
      </c>
      <c r="E9" s="1">
        <v>-1</v>
      </c>
      <c r="F9" s="1">
        <v>0</v>
      </c>
      <c r="G9" s="1">
        <v>14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 t="s">
        <v>15</v>
      </c>
      <c r="B10" s="1">
        <v>9</v>
      </c>
      <c r="C10" s="1">
        <v>0</v>
      </c>
      <c r="D10" s="1">
        <v>0</v>
      </c>
      <c r="E10" s="1">
        <v>-7</v>
      </c>
      <c r="F10" s="1">
        <v>0</v>
      </c>
      <c r="G10" s="1">
        <v>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1" t="s">
        <v>561</v>
      </c>
      <c r="B11" s="1">
        <v>-14</v>
      </c>
      <c r="C11" s="1">
        <v>0</v>
      </c>
      <c r="D11" s="1">
        <v>0</v>
      </c>
      <c r="E11" s="1">
        <v>0</v>
      </c>
      <c r="F11" s="1">
        <v>0</v>
      </c>
      <c r="G11" s="1">
        <v>-14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 t="s">
        <v>16</v>
      </c>
      <c r="B12" s="1">
        <v>255</v>
      </c>
      <c r="C12" s="1">
        <v>0</v>
      </c>
      <c r="D12" s="1">
        <v>0</v>
      </c>
      <c r="E12" s="1">
        <v>0</v>
      </c>
      <c r="F12" s="1">
        <v>0</v>
      </c>
      <c r="G12" s="1">
        <v>255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 t="s">
        <v>17</v>
      </c>
      <c r="B13" s="1">
        <v>40</v>
      </c>
      <c r="C13" s="1">
        <v>0</v>
      </c>
      <c r="D13" s="1">
        <v>0</v>
      </c>
      <c r="E13" s="1">
        <v>0</v>
      </c>
      <c r="F13" s="1">
        <v>0</v>
      </c>
      <c r="G13" s="1">
        <v>40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 t="s">
        <v>18</v>
      </c>
      <c r="B14" s="1">
        <v>7</v>
      </c>
      <c r="C14" s="1">
        <v>0</v>
      </c>
      <c r="D14" s="1">
        <v>0</v>
      </c>
      <c r="E14" s="1">
        <v>0</v>
      </c>
      <c r="F14" s="1">
        <v>0</v>
      </c>
      <c r="G14" s="1">
        <v>7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 t="s">
        <v>19</v>
      </c>
      <c r="B15" s="1">
        <v>25</v>
      </c>
      <c r="C15" s="1">
        <v>0</v>
      </c>
      <c r="D15" s="1">
        <v>0</v>
      </c>
      <c r="E15" s="1">
        <v>-82</v>
      </c>
      <c r="F15" s="1">
        <v>0</v>
      </c>
      <c r="G15" s="1">
        <v>-57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 t="s">
        <v>20</v>
      </c>
      <c r="B16" s="1">
        <v>-6</v>
      </c>
      <c r="C16" s="1">
        <v>0</v>
      </c>
      <c r="D16" s="1">
        <v>0</v>
      </c>
      <c r="E16" s="1">
        <v>0</v>
      </c>
      <c r="F16" s="1">
        <v>0</v>
      </c>
      <c r="G16" s="1">
        <v>-6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 t="s">
        <v>21</v>
      </c>
      <c r="B17" s="1">
        <v>7</v>
      </c>
      <c r="C17" s="1">
        <v>0</v>
      </c>
      <c r="D17" s="1">
        <v>0</v>
      </c>
      <c r="E17" s="1">
        <v>0</v>
      </c>
      <c r="F17" s="1">
        <v>0</v>
      </c>
      <c r="G17" s="1">
        <v>7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 t="s">
        <v>22</v>
      </c>
      <c r="B18" s="1">
        <v>3</v>
      </c>
      <c r="C18" s="1">
        <v>0</v>
      </c>
      <c r="D18" s="1">
        <v>0</v>
      </c>
      <c r="E18" s="1">
        <v>0</v>
      </c>
      <c r="F18" s="1">
        <v>0</v>
      </c>
      <c r="G18" s="1">
        <v>3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 t="s">
        <v>23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1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 t="s">
        <v>24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1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 t="s">
        <v>25</v>
      </c>
      <c r="B21" s="1">
        <v>333</v>
      </c>
      <c r="C21" s="1">
        <v>6</v>
      </c>
      <c r="D21" s="1">
        <v>0</v>
      </c>
      <c r="E21" s="1">
        <v>-67</v>
      </c>
      <c r="F21" s="1">
        <v>2</v>
      </c>
      <c r="G21" s="1">
        <v>274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 t="s">
        <v>26</v>
      </c>
      <c r="B22" s="1">
        <v>7</v>
      </c>
      <c r="C22" s="1">
        <v>0</v>
      </c>
      <c r="D22" s="1">
        <v>0</v>
      </c>
      <c r="E22" s="1">
        <v>0</v>
      </c>
      <c r="F22" s="1">
        <v>0</v>
      </c>
      <c r="G22" s="1">
        <v>7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 t="s">
        <v>27</v>
      </c>
      <c r="B23" s="1">
        <v>7</v>
      </c>
      <c r="C23" s="1">
        <v>0</v>
      </c>
      <c r="D23" s="1">
        <v>0</v>
      </c>
      <c r="E23" s="1">
        <v>0</v>
      </c>
      <c r="F23" s="1">
        <v>0</v>
      </c>
      <c r="G23" s="1">
        <v>7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 t="s">
        <v>28</v>
      </c>
      <c r="B24" s="1">
        <v>13.5</v>
      </c>
      <c r="C24" s="1">
        <v>0</v>
      </c>
      <c r="D24" s="1">
        <v>0</v>
      </c>
      <c r="E24" s="1">
        <v>0</v>
      </c>
      <c r="F24" s="1">
        <v>0</v>
      </c>
      <c r="G24" s="1">
        <v>13.5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 t="s">
        <v>29</v>
      </c>
      <c r="B25" s="1">
        <v>92</v>
      </c>
      <c r="C25" s="1">
        <v>0</v>
      </c>
      <c r="D25" s="1">
        <v>0</v>
      </c>
      <c r="E25" s="1">
        <v>0</v>
      </c>
      <c r="F25" s="1">
        <v>0</v>
      </c>
      <c r="G25" s="1">
        <v>92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 t="s">
        <v>30</v>
      </c>
      <c r="B26" s="1">
        <v>5.5</v>
      </c>
      <c r="C26" s="1">
        <v>0</v>
      </c>
      <c r="D26" s="1">
        <v>0</v>
      </c>
      <c r="E26" s="1">
        <v>-7.25</v>
      </c>
      <c r="F26" s="1">
        <v>0</v>
      </c>
      <c r="G26" s="1">
        <v>-1.75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 t="s">
        <v>31</v>
      </c>
      <c r="B27" s="1">
        <v>130.5</v>
      </c>
      <c r="C27" s="1">
        <v>0</v>
      </c>
      <c r="D27" s="1">
        <v>0</v>
      </c>
      <c r="E27" s="1">
        <v>-3.75</v>
      </c>
      <c r="F27" s="1">
        <v>0</v>
      </c>
      <c r="G27" s="1">
        <v>126.75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 t="s">
        <v>32</v>
      </c>
      <c r="B28" s="1">
        <v>0.5</v>
      </c>
      <c r="C28" s="1">
        <v>0</v>
      </c>
      <c r="D28" s="1">
        <v>0</v>
      </c>
      <c r="E28" s="1">
        <v>0</v>
      </c>
      <c r="F28" s="1">
        <v>0</v>
      </c>
      <c r="G28" s="1">
        <v>0.5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 t="s">
        <v>33</v>
      </c>
      <c r="B29" s="1">
        <v>-4</v>
      </c>
      <c r="C29" s="1">
        <v>26</v>
      </c>
      <c r="D29" s="1">
        <v>0</v>
      </c>
      <c r="E29" s="1">
        <v>-19.25</v>
      </c>
      <c r="F29" s="1">
        <v>0</v>
      </c>
      <c r="G29" s="1">
        <v>2.75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 t="s">
        <v>34</v>
      </c>
      <c r="B30" s="1">
        <v>5</v>
      </c>
      <c r="C30" s="1">
        <v>0</v>
      </c>
      <c r="D30" s="1">
        <v>0</v>
      </c>
      <c r="E30" s="1">
        <v>0</v>
      </c>
      <c r="F30" s="1">
        <v>0</v>
      </c>
      <c r="G30" s="1">
        <v>5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 t="s">
        <v>35</v>
      </c>
      <c r="B31" s="1">
        <v>102</v>
      </c>
      <c r="C31" s="1">
        <v>0</v>
      </c>
      <c r="D31" s="1">
        <v>0</v>
      </c>
      <c r="E31" s="1">
        <v>-4</v>
      </c>
      <c r="F31" s="1">
        <v>0</v>
      </c>
      <c r="G31" s="1">
        <v>98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 t="s">
        <v>36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1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 t="s">
        <v>37</v>
      </c>
      <c r="B33" s="1">
        <v>21</v>
      </c>
      <c r="C33" s="1">
        <v>0</v>
      </c>
      <c r="D33" s="1">
        <v>0</v>
      </c>
      <c r="E33" s="1">
        <v>0</v>
      </c>
      <c r="F33" s="1">
        <v>0</v>
      </c>
      <c r="G33" s="1">
        <v>21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 t="s">
        <v>38</v>
      </c>
      <c r="B34" s="1">
        <v>26</v>
      </c>
      <c r="C34" s="1">
        <v>0</v>
      </c>
      <c r="D34" s="1">
        <v>0</v>
      </c>
      <c r="E34" s="1">
        <v>-61</v>
      </c>
      <c r="F34" s="1">
        <v>12</v>
      </c>
      <c r="G34" s="1">
        <v>-23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 t="s">
        <v>39</v>
      </c>
      <c r="B35" s="1">
        <v>43</v>
      </c>
      <c r="C35" s="1">
        <v>0</v>
      </c>
      <c r="D35" s="1">
        <v>0</v>
      </c>
      <c r="E35" s="1">
        <v>-35</v>
      </c>
      <c r="F35" s="1">
        <v>0</v>
      </c>
      <c r="G35" s="1">
        <v>8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 t="s">
        <v>40</v>
      </c>
      <c r="B36" s="1">
        <v>294</v>
      </c>
      <c r="C36" s="1">
        <v>0</v>
      </c>
      <c r="D36" s="1">
        <v>0</v>
      </c>
      <c r="E36" s="1">
        <v>-224</v>
      </c>
      <c r="F36" s="1">
        <v>0</v>
      </c>
      <c r="G36" s="1">
        <v>70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 t="s">
        <v>41</v>
      </c>
      <c r="B37" s="1">
        <v>224</v>
      </c>
      <c r="C37" s="1">
        <v>0</v>
      </c>
      <c r="D37" s="1">
        <v>0</v>
      </c>
      <c r="E37" s="1">
        <v>-396</v>
      </c>
      <c r="F37" s="1">
        <v>0</v>
      </c>
      <c r="G37" s="1">
        <v>-172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 t="s">
        <v>42</v>
      </c>
      <c r="B38" s="1">
        <v>-6</v>
      </c>
      <c r="C38" s="1">
        <v>0</v>
      </c>
      <c r="D38" s="1">
        <v>0</v>
      </c>
      <c r="E38" s="1">
        <v>0</v>
      </c>
      <c r="F38" s="1">
        <v>0</v>
      </c>
      <c r="G38" s="1">
        <v>-6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 t="s">
        <v>43</v>
      </c>
      <c r="B39" s="1">
        <v>-306</v>
      </c>
      <c r="C39" s="1">
        <v>0</v>
      </c>
      <c r="D39" s="1">
        <v>0</v>
      </c>
      <c r="E39" s="1">
        <v>0</v>
      </c>
      <c r="F39" s="1">
        <v>0</v>
      </c>
      <c r="G39" s="1">
        <v>-306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 t="s">
        <v>44</v>
      </c>
      <c r="B40" s="1">
        <v>208.75</v>
      </c>
      <c r="C40" s="1">
        <v>0</v>
      </c>
      <c r="D40" s="1">
        <v>0</v>
      </c>
      <c r="E40" s="1">
        <v>-6.75</v>
      </c>
      <c r="F40" s="1">
        <v>0</v>
      </c>
      <c r="G40" s="1">
        <v>202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 t="s">
        <v>45</v>
      </c>
      <c r="B41" s="1">
        <v>188</v>
      </c>
      <c r="C41" s="1">
        <v>0</v>
      </c>
      <c r="D41" s="1">
        <v>-2</v>
      </c>
      <c r="E41" s="1">
        <v>-15</v>
      </c>
      <c r="F41" s="1">
        <v>0</v>
      </c>
      <c r="G41" s="1">
        <v>171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 t="s">
        <v>46</v>
      </c>
      <c r="B42" s="1">
        <v>38</v>
      </c>
      <c r="C42" s="1">
        <v>0</v>
      </c>
      <c r="D42" s="1">
        <v>0</v>
      </c>
      <c r="E42" s="1">
        <v>0</v>
      </c>
      <c r="F42" s="1">
        <v>0</v>
      </c>
      <c r="G42" s="1">
        <v>38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 t="s">
        <v>47</v>
      </c>
      <c r="B43" s="1">
        <v>4</v>
      </c>
      <c r="C43" s="1">
        <v>0</v>
      </c>
      <c r="D43" s="1">
        <v>0</v>
      </c>
      <c r="E43" s="1">
        <v>0</v>
      </c>
      <c r="F43" s="1">
        <v>0</v>
      </c>
      <c r="G43" s="1">
        <v>4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 t="s">
        <v>48</v>
      </c>
      <c r="B44" s="1">
        <v>1756</v>
      </c>
      <c r="C44" s="1">
        <v>514</v>
      </c>
      <c r="D44" s="1">
        <v>0</v>
      </c>
      <c r="E44" s="1">
        <v>-690</v>
      </c>
      <c r="F44" s="1">
        <v>0</v>
      </c>
      <c r="G44" s="1">
        <v>1580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 t="s">
        <v>49</v>
      </c>
      <c r="B45" s="1">
        <v>282</v>
      </c>
      <c r="C45" s="1">
        <v>224</v>
      </c>
      <c r="D45" s="1">
        <v>0</v>
      </c>
      <c r="E45" s="1">
        <v>-121</v>
      </c>
      <c r="F45" s="1">
        <v>0</v>
      </c>
      <c r="G45" s="1">
        <v>385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 t="s">
        <v>50</v>
      </c>
      <c r="B46" s="1">
        <v>147</v>
      </c>
      <c r="C46" s="1">
        <v>360</v>
      </c>
      <c r="D46" s="1">
        <v>0</v>
      </c>
      <c r="E46" s="1">
        <v>-254</v>
      </c>
      <c r="F46" s="1">
        <v>0</v>
      </c>
      <c r="G46" s="1">
        <v>253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 t="s">
        <v>51</v>
      </c>
      <c r="B47" s="1">
        <v>299</v>
      </c>
      <c r="C47" s="1">
        <v>290</v>
      </c>
      <c r="D47" s="1">
        <v>0</v>
      </c>
      <c r="E47" s="1">
        <v>-266</v>
      </c>
      <c r="F47" s="1">
        <v>0</v>
      </c>
      <c r="G47" s="1">
        <v>323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 t="s">
        <v>52</v>
      </c>
      <c r="B48" s="1">
        <v>7</v>
      </c>
      <c r="C48" s="1">
        <v>0</v>
      </c>
      <c r="D48" s="1">
        <v>0</v>
      </c>
      <c r="E48" s="1">
        <v>0</v>
      </c>
      <c r="F48" s="1">
        <v>0</v>
      </c>
      <c r="G48" s="1">
        <v>7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 t="s">
        <v>53</v>
      </c>
      <c r="B49" s="1">
        <v>19</v>
      </c>
      <c r="C49" s="1">
        <v>0</v>
      </c>
      <c r="D49" s="1">
        <v>0</v>
      </c>
      <c r="E49" s="1">
        <v>-1</v>
      </c>
      <c r="F49" s="1">
        <v>0</v>
      </c>
      <c r="G49" s="1">
        <v>18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 t="s">
        <v>54</v>
      </c>
      <c r="B50" s="1">
        <v>137</v>
      </c>
      <c r="C50" s="1">
        <v>0</v>
      </c>
      <c r="D50" s="1">
        <v>0</v>
      </c>
      <c r="E50" s="1">
        <v>-17</v>
      </c>
      <c r="F50" s="1">
        <v>0</v>
      </c>
      <c r="G50" s="1">
        <v>120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 t="s">
        <v>55</v>
      </c>
      <c r="B51" s="1">
        <v>0.25</v>
      </c>
      <c r="C51" s="1">
        <v>0</v>
      </c>
      <c r="D51" s="1">
        <v>0</v>
      </c>
      <c r="E51" s="1">
        <v>0</v>
      </c>
      <c r="F51" s="1">
        <v>0</v>
      </c>
      <c r="G51" s="1">
        <v>0.25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 t="s">
        <v>56</v>
      </c>
      <c r="B52" s="1">
        <v>37.625</v>
      </c>
      <c r="C52" s="1">
        <v>0</v>
      </c>
      <c r="D52" s="1">
        <v>0</v>
      </c>
      <c r="E52" s="1">
        <v>-12.75</v>
      </c>
      <c r="F52" s="1">
        <v>0</v>
      </c>
      <c r="G52" s="1">
        <v>24.875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 t="s">
        <v>57</v>
      </c>
      <c r="B53" s="1">
        <v>99</v>
      </c>
      <c r="C53" s="1">
        <v>0</v>
      </c>
      <c r="D53" s="1">
        <v>0</v>
      </c>
      <c r="E53" s="1">
        <v>-40</v>
      </c>
      <c r="F53" s="1">
        <v>0</v>
      </c>
      <c r="G53" s="1">
        <v>59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 t="s">
        <v>58</v>
      </c>
      <c r="B54" s="1">
        <v>158</v>
      </c>
      <c r="C54" s="1">
        <v>0</v>
      </c>
      <c r="D54" s="1">
        <v>0</v>
      </c>
      <c r="E54" s="1">
        <v>-50</v>
      </c>
      <c r="F54" s="1">
        <v>0</v>
      </c>
      <c r="G54" s="1">
        <v>108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 t="s">
        <v>59</v>
      </c>
      <c r="B55" s="1">
        <v>15</v>
      </c>
      <c r="C55" s="1">
        <v>0</v>
      </c>
      <c r="D55" s="1">
        <v>0</v>
      </c>
      <c r="E55" s="1">
        <v>0</v>
      </c>
      <c r="F55" s="1">
        <v>0</v>
      </c>
      <c r="G55" s="1">
        <v>15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 t="s">
        <v>60</v>
      </c>
      <c r="B56" s="1">
        <v>15</v>
      </c>
      <c r="C56" s="1">
        <v>0</v>
      </c>
      <c r="D56" s="1">
        <v>0</v>
      </c>
      <c r="E56" s="1">
        <v>0</v>
      </c>
      <c r="F56" s="1">
        <v>0</v>
      </c>
      <c r="G56" s="1">
        <v>15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 t="s">
        <v>61</v>
      </c>
      <c r="B57" s="1">
        <v>1</v>
      </c>
      <c r="C57" s="1">
        <v>0</v>
      </c>
      <c r="D57" s="1">
        <v>0</v>
      </c>
      <c r="E57" s="1">
        <v>0</v>
      </c>
      <c r="F57" s="1">
        <v>0</v>
      </c>
      <c r="G57" s="1">
        <v>1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 t="s">
        <v>62</v>
      </c>
      <c r="B58" s="1">
        <v>31</v>
      </c>
      <c r="C58" s="1">
        <v>0</v>
      </c>
      <c r="D58" s="1">
        <v>0</v>
      </c>
      <c r="E58" s="1">
        <v>-8</v>
      </c>
      <c r="F58" s="1">
        <v>0</v>
      </c>
      <c r="G58" s="1">
        <v>23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 t="s">
        <v>63</v>
      </c>
      <c r="B59" s="1">
        <v>5</v>
      </c>
      <c r="C59" s="1">
        <v>0</v>
      </c>
      <c r="D59" s="1">
        <v>0</v>
      </c>
      <c r="E59" s="1">
        <v>-1</v>
      </c>
      <c r="F59" s="1">
        <v>0</v>
      </c>
      <c r="G59" s="1">
        <v>4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 t="s">
        <v>64</v>
      </c>
      <c r="B60" s="1">
        <v>1</v>
      </c>
      <c r="C60" s="1">
        <v>0</v>
      </c>
      <c r="D60" s="1">
        <v>0</v>
      </c>
      <c r="E60" s="1">
        <v>0</v>
      </c>
      <c r="F60" s="1">
        <v>0</v>
      </c>
      <c r="G60" s="1">
        <v>1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 t="s">
        <v>65</v>
      </c>
      <c r="B61" s="1">
        <v>1</v>
      </c>
      <c r="C61" s="1">
        <v>0</v>
      </c>
      <c r="D61" s="1">
        <v>0</v>
      </c>
      <c r="E61" s="1">
        <v>0</v>
      </c>
      <c r="F61" s="1">
        <v>0</v>
      </c>
      <c r="G61" s="1">
        <v>1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 t="s">
        <v>66</v>
      </c>
      <c r="B62" s="1">
        <v>1</v>
      </c>
      <c r="C62" s="1">
        <v>0</v>
      </c>
      <c r="D62" s="1">
        <v>0</v>
      </c>
      <c r="E62" s="1">
        <v>0</v>
      </c>
      <c r="F62" s="1">
        <v>0</v>
      </c>
      <c r="G62" s="1">
        <v>1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 t="s">
        <v>67</v>
      </c>
      <c r="B63" s="1">
        <v>2</v>
      </c>
      <c r="C63" s="1">
        <v>0</v>
      </c>
      <c r="D63" s="1">
        <v>0</v>
      </c>
      <c r="E63" s="1">
        <v>0</v>
      </c>
      <c r="F63" s="1">
        <v>0</v>
      </c>
      <c r="G63" s="1">
        <v>2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 t="s">
        <v>68</v>
      </c>
      <c r="B64" s="1">
        <v>1</v>
      </c>
      <c r="C64" s="1">
        <v>0</v>
      </c>
      <c r="D64" s="1">
        <v>0</v>
      </c>
      <c r="E64" s="1">
        <v>0</v>
      </c>
      <c r="F64" s="1">
        <v>0</v>
      </c>
      <c r="G64" s="1">
        <v>1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 t="s">
        <v>69</v>
      </c>
      <c r="B65" s="1">
        <v>216</v>
      </c>
      <c r="C65" s="1">
        <v>0</v>
      </c>
      <c r="D65" s="1">
        <v>0</v>
      </c>
      <c r="E65" s="1">
        <v>-25</v>
      </c>
      <c r="F65" s="1">
        <v>0</v>
      </c>
      <c r="G65" s="1">
        <v>191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 t="s">
        <v>70</v>
      </c>
      <c r="B66" s="1">
        <v>611</v>
      </c>
      <c r="C66" s="1">
        <v>1</v>
      </c>
      <c r="D66" s="1">
        <v>0</v>
      </c>
      <c r="E66" s="1">
        <v>-58</v>
      </c>
      <c r="F66" s="1">
        <v>0</v>
      </c>
      <c r="G66" s="1">
        <v>554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 t="s">
        <v>71</v>
      </c>
      <c r="B67" s="1">
        <v>190</v>
      </c>
      <c r="C67" s="1">
        <v>0</v>
      </c>
      <c r="D67" s="1">
        <v>0</v>
      </c>
      <c r="E67" s="1">
        <v>-101</v>
      </c>
      <c r="F67" s="1">
        <v>0</v>
      </c>
      <c r="G67" s="1">
        <v>89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 t="s">
        <v>72</v>
      </c>
      <c r="B68" s="1">
        <v>1</v>
      </c>
      <c r="C68" s="1">
        <v>0</v>
      </c>
      <c r="D68" s="1">
        <v>0</v>
      </c>
      <c r="E68" s="1">
        <v>-2</v>
      </c>
      <c r="F68" s="1">
        <v>0</v>
      </c>
      <c r="G68" s="1">
        <v>-1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 t="s">
        <v>73</v>
      </c>
      <c r="B69" s="1">
        <v>1</v>
      </c>
      <c r="C69" s="1">
        <v>0</v>
      </c>
      <c r="D69" s="1">
        <v>0</v>
      </c>
      <c r="E69" s="1">
        <v>0</v>
      </c>
      <c r="F69" s="1">
        <v>0</v>
      </c>
      <c r="G69" s="1">
        <v>1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 t="s">
        <v>74</v>
      </c>
      <c r="B70" s="1">
        <v>2</v>
      </c>
      <c r="C70" s="1">
        <v>0</v>
      </c>
      <c r="D70" s="1">
        <v>0</v>
      </c>
      <c r="E70" s="1">
        <v>-1</v>
      </c>
      <c r="F70" s="1">
        <v>0</v>
      </c>
      <c r="G70" s="1">
        <v>1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 t="s">
        <v>76</v>
      </c>
      <c r="B71" s="1">
        <v>34</v>
      </c>
      <c r="C71" s="1">
        <v>0</v>
      </c>
      <c r="D71" s="1">
        <v>0</v>
      </c>
      <c r="E71" s="1">
        <v>-2</v>
      </c>
      <c r="F71" s="1">
        <v>0</v>
      </c>
      <c r="G71" s="1">
        <v>32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 t="s">
        <v>77</v>
      </c>
      <c r="B72" s="1">
        <v>44.25</v>
      </c>
      <c r="C72" s="1">
        <v>0</v>
      </c>
      <c r="D72" s="1">
        <v>0</v>
      </c>
      <c r="E72" s="1">
        <v>-2</v>
      </c>
      <c r="F72" s="1">
        <v>0</v>
      </c>
      <c r="G72" s="1">
        <v>42.25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 t="s">
        <v>78</v>
      </c>
      <c r="B73" s="1">
        <v>120</v>
      </c>
      <c r="C73" s="1">
        <v>0</v>
      </c>
      <c r="D73" s="1">
        <v>0</v>
      </c>
      <c r="E73" s="1">
        <v>-24</v>
      </c>
      <c r="F73" s="1">
        <v>0</v>
      </c>
      <c r="G73" s="1">
        <v>96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 t="s">
        <v>79</v>
      </c>
      <c r="B74" s="1">
        <v>-7</v>
      </c>
      <c r="C74" s="1">
        <v>0</v>
      </c>
      <c r="D74" s="1">
        <v>0</v>
      </c>
      <c r="E74" s="1">
        <v>0</v>
      </c>
      <c r="F74" s="1">
        <v>0</v>
      </c>
      <c r="G74" s="1">
        <v>-7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 t="s">
        <v>80</v>
      </c>
      <c r="B75" s="1">
        <v>18</v>
      </c>
      <c r="C75" s="1">
        <v>0</v>
      </c>
      <c r="D75" s="1">
        <v>0</v>
      </c>
      <c r="E75" s="1">
        <v>-2</v>
      </c>
      <c r="F75" s="1">
        <v>0</v>
      </c>
      <c r="G75" s="1">
        <v>16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 t="s">
        <v>81</v>
      </c>
      <c r="B76" s="1">
        <v>0.5</v>
      </c>
      <c r="C76" s="1">
        <v>0</v>
      </c>
      <c r="D76" s="1">
        <v>0</v>
      </c>
      <c r="E76" s="1">
        <v>-3</v>
      </c>
      <c r="F76" s="1">
        <v>0</v>
      </c>
      <c r="G76" s="1">
        <v>-2.5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 t="s">
        <v>82</v>
      </c>
      <c r="B77" s="1">
        <v>107.25</v>
      </c>
      <c r="C77" s="1">
        <v>0</v>
      </c>
      <c r="D77" s="1">
        <v>0</v>
      </c>
      <c r="E77" s="1">
        <v>-30</v>
      </c>
      <c r="F77" s="1">
        <v>0</v>
      </c>
      <c r="G77" s="1">
        <v>77.25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 t="s">
        <v>83</v>
      </c>
      <c r="B78" s="1">
        <v>5</v>
      </c>
      <c r="C78" s="1">
        <v>0</v>
      </c>
      <c r="D78" s="1">
        <v>0</v>
      </c>
      <c r="E78" s="1">
        <v>0</v>
      </c>
      <c r="F78" s="1">
        <v>0</v>
      </c>
      <c r="G78" s="1">
        <v>5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 t="s">
        <v>84</v>
      </c>
      <c r="B79" s="1">
        <v>9.75</v>
      </c>
      <c r="C79" s="1">
        <v>0</v>
      </c>
      <c r="D79" s="1">
        <v>0</v>
      </c>
      <c r="E79" s="1">
        <v>0</v>
      </c>
      <c r="F79" s="1">
        <v>0</v>
      </c>
      <c r="G79" s="1">
        <v>9.75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 t="s">
        <v>85</v>
      </c>
      <c r="B80" s="1">
        <v>122.5</v>
      </c>
      <c r="C80" s="1">
        <v>4</v>
      </c>
      <c r="D80" s="1">
        <v>0</v>
      </c>
      <c r="E80" s="1">
        <v>-50</v>
      </c>
      <c r="F80" s="1">
        <v>0</v>
      </c>
      <c r="G80" s="1">
        <v>76.5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 t="s">
        <v>86</v>
      </c>
      <c r="B81" s="1">
        <v>4</v>
      </c>
      <c r="C81" s="1">
        <v>0</v>
      </c>
      <c r="D81" s="1">
        <v>0</v>
      </c>
      <c r="E81" s="1">
        <v>0</v>
      </c>
      <c r="F81" s="1">
        <v>0</v>
      </c>
      <c r="G81" s="1">
        <v>4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 t="s">
        <v>87</v>
      </c>
      <c r="B82" s="1">
        <v>18</v>
      </c>
      <c r="C82" s="1">
        <v>0</v>
      </c>
      <c r="D82" s="1">
        <v>0</v>
      </c>
      <c r="E82" s="1">
        <v>-1</v>
      </c>
      <c r="F82" s="1">
        <v>0</v>
      </c>
      <c r="G82" s="1">
        <v>17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 t="s">
        <v>88</v>
      </c>
      <c r="B83" s="1">
        <v>-4</v>
      </c>
      <c r="C83" s="1">
        <v>0</v>
      </c>
      <c r="D83" s="1">
        <v>0</v>
      </c>
      <c r="E83" s="1">
        <v>-5</v>
      </c>
      <c r="F83" s="1">
        <v>0</v>
      </c>
      <c r="G83" s="1">
        <v>-9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 t="s">
        <v>89</v>
      </c>
      <c r="B84" s="1">
        <v>1</v>
      </c>
      <c r="C84" s="1">
        <v>0</v>
      </c>
      <c r="D84" s="1">
        <v>0</v>
      </c>
      <c r="E84" s="1">
        <v>0</v>
      </c>
      <c r="F84" s="1">
        <v>0</v>
      </c>
      <c r="G84" s="1">
        <v>1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 t="s">
        <v>90</v>
      </c>
      <c r="B85" s="1">
        <v>2</v>
      </c>
      <c r="C85" s="1">
        <v>0</v>
      </c>
      <c r="D85" s="1">
        <v>0</v>
      </c>
      <c r="E85" s="1">
        <v>0</v>
      </c>
      <c r="F85" s="1">
        <v>0</v>
      </c>
      <c r="G85" s="1">
        <v>2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 t="s">
        <v>91</v>
      </c>
      <c r="B86" s="1">
        <v>37</v>
      </c>
      <c r="C86" s="1">
        <v>25</v>
      </c>
      <c r="D86" s="1">
        <v>0</v>
      </c>
      <c r="E86" s="1">
        <v>-44</v>
      </c>
      <c r="F86" s="1">
        <v>0</v>
      </c>
      <c r="G86" s="1">
        <v>18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 t="s">
        <v>92</v>
      </c>
      <c r="B87" s="1">
        <v>1</v>
      </c>
      <c r="C87" s="1">
        <v>0</v>
      </c>
      <c r="D87" s="1">
        <v>0</v>
      </c>
      <c r="E87" s="1">
        <v>0</v>
      </c>
      <c r="F87" s="1">
        <v>0</v>
      </c>
      <c r="G87" s="1">
        <v>1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 t="s">
        <v>93</v>
      </c>
      <c r="B88" s="1">
        <v>20</v>
      </c>
      <c r="C88" s="1">
        <v>0</v>
      </c>
      <c r="D88" s="1">
        <v>0</v>
      </c>
      <c r="E88" s="1">
        <v>-7</v>
      </c>
      <c r="F88" s="1">
        <v>0</v>
      </c>
      <c r="G88" s="1">
        <v>13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 t="s">
        <v>94</v>
      </c>
      <c r="B89" s="1">
        <v>1</v>
      </c>
      <c r="C89" s="1">
        <v>0</v>
      </c>
      <c r="D89" s="1">
        <v>0</v>
      </c>
      <c r="E89" s="1">
        <v>0</v>
      </c>
      <c r="F89" s="1">
        <v>0</v>
      </c>
      <c r="G89" s="1">
        <v>1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 t="s">
        <v>95</v>
      </c>
      <c r="B90" s="1">
        <v>2</v>
      </c>
      <c r="C90" s="1">
        <v>0</v>
      </c>
      <c r="D90" s="1">
        <v>0</v>
      </c>
      <c r="E90" s="1">
        <v>0</v>
      </c>
      <c r="F90" s="1">
        <v>0</v>
      </c>
      <c r="G90" s="1">
        <v>2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 t="s">
        <v>96</v>
      </c>
      <c r="B91" s="1">
        <v>2</v>
      </c>
      <c r="C91" s="1">
        <v>0</v>
      </c>
      <c r="D91" s="1">
        <v>0</v>
      </c>
      <c r="E91" s="1">
        <v>0</v>
      </c>
      <c r="F91" s="1">
        <v>0</v>
      </c>
      <c r="G91" s="1">
        <v>2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 t="s">
        <v>97</v>
      </c>
      <c r="B92" s="1">
        <v>34</v>
      </c>
      <c r="C92" s="1">
        <v>0</v>
      </c>
      <c r="D92" s="1">
        <v>0</v>
      </c>
      <c r="E92" s="1">
        <v>0</v>
      </c>
      <c r="F92" s="1">
        <v>0</v>
      </c>
      <c r="G92" s="1">
        <v>34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 t="s">
        <v>98</v>
      </c>
      <c r="B93" s="1">
        <v>1</v>
      </c>
      <c r="C93" s="1">
        <v>0</v>
      </c>
      <c r="D93" s="1">
        <v>0</v>
      </c>
      <c r="E93" s="1">
        <v>0</v>
      </c>
      <c r="F93" s="1">
        <v>0</v>
      </c>
      <c r="G93" s="1">
        <v>1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 t="s">
        <v>99</v>
      </c>
      <c r="B94" s="1">
        <v>3</v>
      </c>
      <c r="C94" s="1">
        <v>0</v>
      </c>
      <c r="D94" s="1">
        <v>0</v>
      </c>
      <c r="E94" s="1">
        <v>0</v>
      </c>
      <c r="F94" s="1">
        <v>0</v>
      </c>
      <c r="G94" s="1">
        <v>3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 t="s">
        <v>100</v>
      </c>
      <c r="B95" s="1">
        <v>6</v>
      </c>
      <c r="C95" s="1">
        <v>0</v>
      </c>
      <c r="D95" s="1">
        <v>0</v>
      </c>
      <c r="E95" s="1">
        <v>0</v>
      </c>
      <c r="F95" s="1">
        <v>0</v>
      </c>
      <c r="G95" s="1">
        <v>6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 t="s">
        <v>101</v>
      </c>
      <c r="B96" s="1">
        <v>21</v>
      </c>
      <c r="C96" s="1">
        <v>0</v>
      </c>
      <c r="D96" s="1">
        <v>0</v>
      </c>
      <c r="E96" s="1">
        <v>-2</v>
      </c>
      <c r="F96" s="1">
        <v>0</v>
      </c>
      <c r="G96" s="1">
        <v>19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 t="s">
        <v>102</v>
      </c>
      <c r="B97" s="1">
        <v>3</v>
      </c>
      <c r="C97" s="1">
        <v>0</v>
      </c>
      <c r="D97" s="1">
        <v>0</v>
      </c>
      <c r="E97" s="1">
        <v>0</v>
      </c>
      <c r="F97" s="1">
        <v>0</v>
      </c>
      <c r="G97" s="1">
        <v>3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 t="s">
        <v>103</v>
      </c>
      <c r="B98" s="1">
        <v>3</v>
      </c>
      <c r="C98" s="1">
        <v>0</v>
      </c>
      <c r="D98" s="1">
        <v>0</v>
      </c>
      <c r="E98" s="1">
        <v>0</v>
      </c>
      <c r="F98" s="1">
        <v>0</v>
      </c>
      <c r="G98" s="1">
        <v>3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 t="s">
        <v>104</v>
      </c>
      <c r="B99" s="1">
        <v>237</v>
      </c>
      <c r="C99" s="1">
        <v>0</v>
      </c>
      <c r="D99" s="1">
        <v>0</v>
      </c>
      <c r="E99" s="1">
        <v>0</v>
      </c>
      <c r="F99" s="1">
        <v>0</v>
      </c>
      <c r="G99" s="1">
        <v>237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 t="s">
        <v>105</v>
      </c>
      <c r="B100" s="1">
        <v>1</v>
      </c>
      <c r="C100" s="1">
        <v>0</v>
      </c>
      <c r="D100" s="1">
        <v>0</v>
      </c>
      <c r="E100" s="1">
        <v>0</v>
      </c>
      <c r="F100" s="1">
        <v>0</v>
      </c>
      <c r="G100" s="1">
        <v>1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 t="s">
        <v>106</v>
      </c>
      <c r="B101" s="1">
        <v>7</v>
      </c>
      <c r="C101" s="1">
        <v>0</v>
      </c>
      <c r="D101" s="1">
        <v>0</v>
      </c>
      <c r="E101" s="1">
        <v>0</v>
      </c>
      <c r="F101" s="1">
        <v>0</v>
      </c>
      <c r="G101" s="1">
        <v>7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 t="s">
        <v>107</v>
      </c>
      <c r="B102" s="1">
        <v>14</v>
      </c>
      <c r="C102" s="1">
        <v>0</v>
      </c>
      <c r="D102" s="1">
        <v>0</v>
      </c>
      <c r="E102" s="1">
        <v>0</v>
      </c>
      <c r="F102" s="1">
        <v>0</v>
      </c>
      <c r="G102" s="1">
        <v>14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 t="s">
        <v>108</v>
      </c>
      <c r="B103" s="1">
        <v>1</v>
      </c>
      <c r="C103" s="1">
        <v>0</v>
      </c>
      <c r="D103" s="1">
        <v>0</v>
      </c>
      <c r="E103" s="1">
        <v>0</v>
      </c>
      <c r="F103" s="1">
        <v>0</v>
      </c>
      <c r="G103" s="1">
        <v>1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 t="s">
        <v>109</v>
      </c>
      <c r="B104" s="1">
        <v>3</v>
      </c>
      <c r="C104" s="1">
        <v>0</v>
      </c>
      <c r="D104" s="1">
        <v>0</v>
      </c>
      <c r="E104" s="1">
        <v>0</v>
      </c>
      <c r="F104" s="1">
        <v>0</v>
      </c>
      <c r="G104" s="1">
        <v>3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 t="s">
        <v>110</v>
      </c>
      <c r="B105" s="1">
        <v>6</v>
      </c>
      <c r="C105" s="1">
        <v>0</v>
      </c>
      <c r="D105" s="1">
        <v>0</v>
      </c>
      <c r="E105" s="1">
        <v>0</v>
      </c>
      <c r="F105" s="1">
        <v>0</v>
      </c>
      <c r="G105" s="1">
        <v>6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 t="s">
        <v>111</v>
      </c>
      <c r="B106" s="1">
        <v>37</v>
      </c>
      <c r="C106" s="1">
        <v>0</v>
      </c>
      <c r="D106" s="1">
        <v>0</v>
      </c>
      <c r="E106" s="1">
        <v>0</v>
      </c>
      <c r="F106" s="1">
        <v>0</v>
      </c>
      <c r="G106" s="1">
        <v>37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 t="s">
        <v>113</v>
      </c>
      <c r="B107" s="1">
        <v>14</v>
      </c>
      <c r="C107" s="1">
        <v>0</v>
      </c>
      <c r="D107" s="1">
        <v>0</v>
      </c>
      <c r="E107" s="1">
        <v>-1</v>
      </c>
      <c r="F107" s="1">
        <v>0</v>
      </c>
      <c r="G107" s="1">
        <v>13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 t="s">
        <v>115</v>
      </c>
      <c r="B108" s="1">
        <v>72</v>
      </c>
      <c r="C108" s="1">
        <v>0</v>
      </c>
      <c r="D108" s="1">
        <v>0</v>
      </c>
      <c r="E108" s="1">
        <v>-2</v>
      </c>
      <c r="F108" s="1">
        <v>0</v>
      </c>
      <c r="G108" s="1">
        <v>70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 t="s">
        <v>116</v>
      </c>
      <c r="B109" s="1">
        <v>1</v>
      </c>
      <c r="C109" s="1">
        <v>0</v>
      </c>
      <c r="D109" s="1">
        <v>0</v>
      </c>
      <c r="E109" s="1">
        <v>0</v>
      </c>
      <c r="F109" s="1">
        <v>0</v>
      </c>
      <c r="G109" s="1">
        <v>1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 t="s">
        <v>117</v>
      </c>
      <c r="B110" s="1">
        <v>10</v>
      </c>
      <c r="C110" s="1">
        <v>0</v>
      </c>
      <c r="D110" s="1">
        <v>0</v>
      </c>
      <c r="E110" s="1">
        <v>0</v>
      </c>
      <c r="F110" s="1">
        <v>0</v>
      </c>
      <c r="G110" s="1">
        <v>10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 t="s">
        <v>118</v>
      </c>
      <c r="B111" s="1">
        <v>1</v>
      </c>
      <c r="C111" s="1">
        <v>0</v>
      </c>
      <c r="D111" s="1">
        <v>0</v>
      </c>
      <c r="E111" s="1">
        <v>0</v>
      </c>
      <c r="F111" s="1">
        <v>0</v>
      </c>
      <c r="G111" s="1">
        <v>1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 t="s">
        <v>119</v>
      </c>
      <c r="B112" s="1">
        <v>7</v>
      </c>
      <c r="C112" s="1">
        <v>0</v>
      </c>
      <c r="D112" s="1">
        <v>0</v>
      </c>
      <c r="E112" s="1">
        <v>0</v>
      </c>
      <c r="F112" s="1">
        <v>0</v>
      </c>
      <c r="G112" s="1">
        <v>7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 t="s">
        <v>120</v>
      </c>
      <c r="B113" s="1">
        <v>1</v>
      </c>
      <c r="C113" s="1">
        <v>0</v>
      </c>
      <c r="D113" s="1">
        <v>0</v>
      </c>
      <c r="E113" s="1">
        <v>0</v>
      </c>
      <c r="F113" s="1">
        <v>0</v>
      </c>
      <c r="G113" s="1">
        <v>1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 t="s">
        <v>121</v>
      </c>
      <c r="B114" s="1">
        <v>19</v>
      </c>
      <c r="C114" s="1">
        <v>0</v>
      </c>
      <c r="D114" s="1">
        <v>0</v>
      </c>
      <c r="E114" s="1">
        <v>0</v>
      </c>
      <c r="F114" s="1">
        <v>0</v>
      </c>
      <c r="G114" s="1">
        <v>19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 t="s">
        <v>122</v>
      </c>
      <c r="B115" s="1">
        <v>10</v>
      </c>
      <c r="C115" s="1">
        <v>0</v>
      </c>
      <c r="D115" s="1">
        <v>0</v>
      </c>
      <c r="E115" s="1">
        <v>-10</v>
      </c>
      <c r="F115" s="1">
        <v>0</v>
      </c>
      <c r="G115" s="1">
        <v>0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 t="s">
        <v>123</v>
      </c>
      <c r="B116" s="1">
        <v>30</v>
      </c>
      <c r="C116" s="1">
        <v>0</v>
      </c>
      <c r="D116" s="1">
        <v>0</v>
      </c>
      <c r="E116" s="1">
        <v>-5</v>
      </c>
      <c r="F116" s="1">
        <v>0</v>
      </c>
      <c r="G116" s="1">
        <v>25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 t="s">
        <v>124</v>
      </c>
      <c r="B117" s="1">
        <v>129</v>
      </c>
      <c r="C117" s="1">
        <v>0</v>
      </c>
      <c r="D117" s="1">
        <v>0</v>
      </c>
      <c r="E117" s="1">
        <v>-65</v>
      </c>
      <c r="F117" s="1">
        <v>0</v>
      </c>
      <c r="G117" s="1">
        <v>64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 t="s">
        <v>125</v>
      </c>
      <c r="B118" s="1">
        <v>666</v>
      </c>
      <c r="C118" s="1">
        <v>0</v>
      </c>
      <c r="D118" s="1">
        <v>0</v>
      </c>
      <c r="E118" s="1">
        <v>-123</v>
      </c>
      <c r="F118" s="1">
        <v>0</v>
      </c>
      <c r="G118" s="1">
        <v>543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 t="s">
        <v>546</v>
      </c>
      <c r="B119" s="1">
        <v>-1</v>
      </c>
      <c r="C119" s="1">
        <v>0</v>
      </c>
      <c r="D119" s="1">
        <v>0</v>
      </c>
      <c r="E119" s="1">
        <v>0</v>
      </c>
      <c r="F119" s="1">
        <v>0</v>
      </c>
      <c r="G119" s="1">
        <v>-1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 t="s">
        <v>547</v>
      </c>
      <c r="B120" s="1">
        <v>-1</v>
      </c>
      <c r="C120" s="1">
        <v>0</v>
      </c>
      <c r="D120" s="1">
        <v>0</v>
      </c>
      <c r="E120" s="1">
        <v>0</v>
      </c>
      <c r="F120" s="1">
        <v>0</v>
      </c>
      <c r="G120" s="1">
        <v>-1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 t="s">
        <v>126</v>
      </c>
      <c r="B121" s="1">
        <v>219</v>
      </c>
      <c r="C121" s="1">
        <v>0</v>
      </c>
      <c r="D121" s="1">
        <v>0</v>
      </c>
      <c r="E121" s="1">
        <v>-172</v>
      </c>
      <c r="F121" s="1">
        <v>0</v>
      </c>
      <c r="G121" s="1">
        <v>47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 t="s">
        <v>127</v>
      </c>
      <c r="B122" s="1">
        <v>-168</v>
      </c>
      <c r="C122" s="1">
        <v>0</v>
      </c>
      <c r="D122" s="1">
        <v>0</v>
      </c>
      <c r="E122" s="1">
        <v>-54</v>
      </c>
      <c r="F122" s="1">
        <v>0</v>
      </c>
      <c r="G122" s="1">
        <v>-222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 t="s">
        <v>128</v>
      </c>
      <c r="B123" s="1">
        <v>7</v>
      </c>
      <c r="C123" s="1">
        <v>0</v>
      </c>
      <c r="D123" s="1">
        <v>0</v>
      </c>
      <c r="E123" s="1">
        <v>-1</v>
      </c>
      <c r="F123" s="1">
        <v>0</v>
      </c>
      <c r="G123" s="1">
        <v>6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 t="s">
        <v>129</v>
      </c>
      <c r="B124" s="1">
        <v>368.75</v>
      </c>
      <c r="C124" s="1">
        <v>0</v>
      </c>
      <c r="D124" s="1">
        <v>0</v>
      </c>
      <c r="E124" s="1">
        <v>-36.25</v>
      </c>
      <c r="F124" s="1">
        <v>0</v>
      </c>
      <c r="G124" s="1">
        <v>332.5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 t="s">
        <v>130</v>
      </c>
      <c r="B125" s="1">
        <v>235.75</v>
      </c>
      <c r="C125" s="1">
        <v>0</v>
      </c>
      <c r="D125" s="1">
        <v>0</v>
      </c>
      <c r="E125" s="1">
        <v>-87.5</v>
      </c>
      <c r="F125" s="1">
        <v>0</v>
      </c>
      <c r="G125" s="1">
        <v>148.25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 t="s">
        <v>131</v>
      </c>
      <c r="B126" s="1">
        <v>35</v>
      </c>
      <c r="C126" s="1">
        <v>0</v>
      </c>
      <c r="D126" s="1">
        <v>0</v>
      </c>
      <c r="E126" s="1">
        <v>-23</v>
      </c>
      <c r="F126" s="1">
        <v>0</v>
      </c>
      <c r="G126" s="1">
        <v>12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 t="s">
        <v>132</v>
      </c>
      <c r="B127" s="1">
        <v>45</v>
      </c>
      <c r="C127" s="1">
        <v>0</v>
      </c>
      <c r="D127" s="1">
        <v>0</v>
      </c>
      <c r="E127" s="1">
        <v>-27</v>
      </c>
      <c r="F127" s="1">
        <v>0</v>
      </c>
      <c r="G127" s="1">
        <v>18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 t="s">
        <v>133</v>
      </c>
      <c r="B128" s="1">
        <v>14</v>
      </c>
      <c r="C128" s="1">
        <v>0</v>
      </c>
      <c r="D128" s="1">
        <v>0</v>
      </c>
      <c r="E128" s="1">
        <v>-10</v>
      </c>
      <c r="F128" s="1">
        <v>0</v>
      </c>
      <c r="G128" s="1">
        <v>4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 t="s">
        <v>134</v>
      </c>
      <c r="B129" s="1">
        <v>8</v>
      </c>
      <c r="C129" s="1">
        <v>0</v>
      </c>
      <c r="D129" s="1">
        <v>0</v>
      </c>
      <c r="E129" s="1">
        <v>0</v>
      </c>
      <c r="F129" s="1">
        <v>0</v>
      </c>
      <c r="G129" s="1">
        <v>8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 t="s">
        <v>135</v>
      </c>
      <c r="B130" s="1">
        <v>10</v>
      </c>
      <c r="C130" s="1">
        <v>0</v>
      </c>
      <c r="D130" s="1">
        <v>0</v>
      </c>
      <c r="E130" s="1">
        <v>0</v>
      </c>
      <c r="F130" s="1">
        <v>0</v>
      </c>
      <c r="G130" s="1">
        <v>10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 t="s">
        <v>136</v>
      </c>
      <c r="B131" s="1">
        <v>25</v>
      </c>
      <c r="C131" s="1">
        <v>0</v>
      </c>
      <c r="D131" s="1">
        <v>0</v>
      </c>
      <c r="E131" s="1">
        <v>-1</v>
      </c>
      <c r="F131" s="1">
        <v>0</v>
      </c>
      <c r="G131" s="1">
        <v>24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 t="s">
        <v>137</v>
      </c>
      <c r="B132" s="1">
        <v>240</v>
      </c>
      <c r="C132" s="1">
        <v>0</v>
      </c>
      <c r="D132" s="1">
        <v>0</v>
      </c>
      <c r="E132" s="1">
        <v>-133</v>
      </c>
      <c r="F132" s="1">
        <v>0</v>
      </c>
      <c r="G132" s="1">
        <v>107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 t="s">
        <v>138</v>
      </c>
      <c r="B133" s="1">
        <v>1</v>
      </c>
      <c r="C133" s="1">
        <v>0</v>
      </c>
      <c r="D133" s="1">
        <v>0</v>
      </c>
      <c r="E133" s="1">
        <v>0</v>
      </c>
      <c r="F133" s="1">
        <v>0</v>
      </c>
      <c r="G133" s="1">
        <v>1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 t="s">
        <v>140</v>
      </c>
      <c r="B134" s="1">
        <v>113</v>
      </c>
      <c r="C134" s="1">
        <v>400</v>
      </c>
      <c r="D134" s="1">
        <v>0</v>
      </c>
      <c r="E134" s="1">
        <v>-182</v>
      </c>
      <c r="F134" s="1">
        <v>0</v>
      </c>
      <c r="G134" s="1">
        <v>331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 t="s">
        <v>141</v>
      </c>
      <c r="B135" s="1">
        <v>2</v>
      </c>
      <c r="C135" s="1">
        <v>0</v>
      </c>
      <c r="D135" s="1">
        <v>0</v>
      </c>
      <c r="E135" s="1">
        <v>0</v>
      </c>
      <c r="F135" s="1">
        <v>0</v>
      </c>
      <c r="G135" s="1">
        <v>2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 t="s">
        <v>142</v>
      </c>
      <c r="B136" s="1">
        <v>1</v>
      </c>
      <c r="C136" s="1">
        <v>0</v>
      </c>
      <c r="D136" s="1">
        <v>0</v>
      </c>
      <c r="E136" s="1">
        <v>0</v>
      </c>
      <c r="F136" s="1">
        <v>0</v>
      </c>
      <c r="G136" s="1">
        <v>1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 t="s">
        <v>144</v>
      </c>
      <c r="B137" s="1">
        <v>1</v>
      </c>
      <c r="C137" s="1">
        <v>0</v>
      </c>
      <c r="D137" s="1">
        <v>0</v>
      </c>
      <c r="E137" s="1">
        <v>0</v>
      </c>
      <c r="F137" s="1">
        <v>0</v>
      </c>
      <c r="G137" s="1">
        <v>1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 t="s">
        <v>145</v>
      </c>
      <c r="B138" s="1">
        <v>-1</v>
      </c>
      <c r="C138" s="1">
        <v>0</v>
      </c>
      <c r="D138" s="1">
        <v>0</v>
      </c>
      <c r="E138" s="1">
        <v>0</v>
      </c>
      <c r="F138" s="1">
        <v>0</v>
      </c>
      <c r="G138" s="1">
        <v>-1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 t="s">
        <v>146</v>
      </c>
      <c r="B139" s="1">
        <v>-1</v>
      </c>
      <c r="C139" s="1">
        <v>0</v>
      </c>
      <c r="D139" s="1">
        <v>0</v>
      </c>
      <c r="E139" s="1">
        <v>-1</v>
      </c>
      <c r="F139" s="1">
        <v>0</v>
      </c>
      <c r="G139" s="1">
        <v>-2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 t="s">
        <v>147</v>
      </c>
      <c r="B140" s="1">
        <v>1</v>
      </c>
      <c r="C140" s="1">
        <v>0</v>
      </c>
      <c r="D140" s="1">
        <v>0</v>
      </c>
      <c r="E140" s="1">
        <v>0</v>
      </c>
      <c r="F140" s="1">
        <v>0</v>
      </c>
      <c r="G140" s="1">
        <v>1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 t="s">
        <v>148</v>
      </c>
      <c r="B141" s="1">
        <v>25</v>
      </c>
      <c r="C141" s="1">
        <v>0</v>
      </c>
      <c r="D141" s="1">
        <v>0</v>
      </c>
      <c r="E141" s="1">
        <v>0</v>
      </c>
      <c r="F141" s="1">
        <v>0</v>
      </c>
      <c r="G141" s="1">
        <v>25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 t="s">
        <v>149</v>
      </c>
      <c r="B142" s="1">
        <v>1</v>
      </c>
      <c r="C142" s="1">
        <v>0</v>
      </c>
      <c r="D142" s="1">
        <v>0</v>
      </c>
      <c r="E142" s="1">
        <v>0</v>
      </c>
      <c r="F142" s="1">
        <v>0</v>
      </c>
      <c r="G142" s="1">
        <v>1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 t="s">
        <v>150</v>
      </c>
      <c r="B143" s="1">
        <v>4</v>
      </c>
      <c r="C143" s="1">
        <v>0</v>
      </c>
      <c r="D143" s="1">
        <v>0</v>
      </c>
      <c r="E143" s="1">
        <v>0</v>
      </c>
      <c r="F143" s="1">
        <v>0</v>
      </c>
      <c r="G143" s="1">
        <v>4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 t="s">
        <v>151</v>
      </c>
      <c r="B144" s="1">
        <v>15</v>
      </c>
      <c r="C144" s="1">
        <v>0</v>
      </c>
      <c r="D144" s="1">
        <v>0</v>
      </c>
      <c r="E144" s="1">
        <v>0</v>
      </c>
      <c r="F144" s="1">
        <v>0</v>
      </c>
      <c r="G144" s="1">
        <v>15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 t="s">
        <v>152</v>
      </c>
      <c r="B145" s="1">
        <v>82</v>
      </c>
      <c r="C145" s="1">
        <v>0</v>
      </c>
      <c r="D145" s="1">
        <v>0</v>
      </c>
      <c r="E145" s="1">
        <v>0</v>
      </c>
      <c r="F145" s="1">
        <v>0</v>
      </c>
      <c r="G145" s="1">
        <v>82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 t="s">
        <v>153</v>
      </c>
      <c r="B146" s="1">
        <v>4</v>
      </c>
      <c r="C146" s="1">
        <v>0</v>
      </c>
      <c r="D146" s="1">
        <v>0</v>
      </c>
      <c r="E146" s="1">
        <v>0</v>
      </c>
      <c r="F146" s="1">
        <v>0</v>
      </c>
      <c r="G146" s="1">
        <v>4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 t="s">
        <v>154</v>
      </c>
      <c r="B147" s="1">
        <v>36</v>
      </c>
      <c r="C147" s="1">
        <v>0</v>
      </c>
      <c r="D147" s="1">
        <v>0</v>
      </c>
      <c r="E147" s="1">
        <v>-24</v>
      </c>
      <c r="F147" s="1">
        <v>0</v>
      </c>
      <c r="G147" s="1">
        <v>12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 t="s">
        <v>155</v>
      </c>
      <c r="B148" s="1">
        <v>10</v>
      </c>
      <c r="C148" s="1">
        <v>0</v>
      </c>
      <c r="D148" s="1">
        <v>0</v>
      </c>
      <c r="E148" s="1">
        <v>-10</v>
      </c>
      <c r="F148" s="1">
        <v>0</v>
      </c>
      <c r="G148" s="1">
        <v>0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 t="s">
        <v>156</v>
      </c>
      <c r="B149" s="1">
        <v>2</v>
      </c>
      <c r="C149" s="1">
        <v>0</v>
      </c>
      <c r="D149" s="1">
        <v>0</v>
      </c>
      <c r="E149" s="1">
        <v>0</v>
      </c>
      <c r="F149" s="1">
        <v>0</v>
      </c>
      <c r="G149" s="1">
        <v>2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 t="s">
        <v>157</v>
      </c>
      <c r="B150" s="1">
        <v>2</v>
      </c>
      <c r="C150" s="1">
        <v>0</v>
      </c>
      <c r="D150" s="1">
        <v>0</v>
      </c>
      <c r="E150" s="1">
        <v>0</v>
      </c>
      <c r="F150" s="1">
        <v>0</v>
      </c>
      <c r="G150" s="1">
        <v>2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 t="s">
        <v>158</v>
      </c>
      <c r="B151" s="1">
        <v>4</v>
      </c>
      <c r="C151" s="1">
        <v>0</v>
      </c>
      <c r="D151" s="1">
        <v>0</v>
      </c>
      <c r="E151" s="1">
        <v>0</v>
      </c>
      <c r="F151" s="1">
        <v>0</v>
      </c>
      <c r="G151" s="1">
        <v>4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 t="s">
        <v>159</v>
      </c>
      <c r="B152" s="1">
        <v>11</v>
      </c>
      <c r="C152" s="1">
        <v>0</v>
      </c>
      <c r="D152" s="1">
        <v>0</v>
      </c>
      <c r="E152" s="1">
        <v>-1</v>
      </c>
      <c r="F152" s="1">
        <v>0</v>
      </c>
      <c r="G152" s="1">
        <v>10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 t="s">
        <v>160</v>
      </c>
      <c r="B153" s="1">
        <v>-242</v>
      </c>
      <c r="C153" s="1">
        <v>0</v>
      </c>
      <c r="D153" s="1">
        <v>0</v>
      </c>
      <c r="E153" s="1">
        <v>-1</v>
      </c>
      <c r="F153" s="1">
        <v>0</v>
      </c>
      <c r="G153" s="1">
        <v>-243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 t="s">
        <v>161</v>
      </c>
      <c r="B154" s="1">
        <v>1</v>
      </c>
      <c r="C154" s="1">
        <v>0</v>
      </c>
      <c r="D154" s="1">
        <v>0</v>
      </c>
      <c r="E154" s="1">
        <v>0</v>
      </c>
      <c r="F154" s="1">
        <v>0</v>
      </c>
      <c r="G154" s="1">
        <v>1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 t="s">
        <v>162</v>
      </c>
      <c r="B155" s="1">
        <v>8</v>
      </c>
      <c r="C155" s="1">
        <v>0</v>
      </c>
      <c r="D155" s="1">
        <v>0</v>
      </c>
      <c r="E155" s="1">
        <v>10</v>
      </c>
      <c r="F155" s="1">
        <v>0</v>
      </c>
      <c r="G155" s="1">
        <v>18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 t="s">
        <v>163</v>
      </c>
      <c r="B156" s="1">
        <v>28</v>
      </c>
      <c r="C156" s="1">
        <v>0</v>
      </c>
      <c r="D156" s="1">
        <v>0</v>
      </c>
      <c r="E156" s="1">
        <v>0</v>
      </c>
      <c r="F156" s="1">
        <v>0</v>
      </c>
      <c r="G156" s="1">
        <v>28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 t="s">
        <v>164</v>
      </c>
      <c r="B157" s="1">
        <v>43</v>
      </c>
      <c r="C157" s="1">
        <v>0</v>
      </c>
      <c r="D157" s="1">
        <v>0</v>
      </c>
      <c r="E157" s="1">
        <v>-8.5</v>
      </c>
      <c r="F157" s="1">
        <v>0</v>
      </c>
      <c r="G157" s="1">
        <v>34.5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 t="s">
        <v>165</v>
      </c>
      <c r="B158" s="1">
        <v>92.75</v>
      </c>
      <c r="C158" s="1">
        <v>0</v>
      </c>
      <c r="D158" s="1">
        <v>0</v>
      </c>
      <c r="E158" s="1">
        <v>0</v>
      </c>
      <c r="F158" s="1">
        <v>0</v>
      </c>
      <c r="G158" s="1">
        <v>92.75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 t="s">
        <v>166</v>
      </c>
      <c r="B159" s="1">
        <v>11.25</v>
      </c>
      <c r="C159" s="1">
        <v>0</v>
      </c>
      <c r="D159" s="1">
        <v>0</v>
      </c>
      <c r="E159" s="1">
        <v>-5.5</v>
      </c>
      <c r="F159" s="1">
        <v>0</v>
      </c>
      <c r="G159" s="1">
        <v>5.75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 t="s">
        <v>167</v>
      </c>
      <c r="B160" s="1">
        <v>16</v>
      </c>
      <c r="C160" s="1">
        <v>0</v>
      </c>
      <c r="D160" s="1">
        <v>0</v>
      </c>
      <c r="E160" s="1">
        <v>0</v>
      </c>
      <c r="F160" s="1">
        <v>0</v>
      </c>
      <c r="G160" s="1">
        <v>16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 t="s">
        <v>168</v>
      </c>
      <c r="B161" s="1">
        <v>24</v>
      </c>
      <c r="C161" s="1">
        <v>0</v>
      </c>
      <c r="D161" s="1">
        <v>0</v>
      </c>
      <c r="E161" s="1">
        <v>0</v>
      </c>
      <c r="F161" s="1">
        <v>0</v>
      </c>
      <c r="G161" s="1">
        <v>24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 t="s">
        <v>169</v>
      </c>
      <c r="B162" s="1">
        <v>34.5</v>
      </c>
      <c r="C162" s="1">
        <v>0</v>
      </c>
      <c r="D162" s="1">
        <v>0</v>
      </c>
      <c r="E162" s="1">
        <v>0</v>
      </c>
      <c r="F162" s="1">
        <v>0</v>
      </c>
      <c r="G162" s="1">
        <v>34.5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 t="s">
        <v>170</v>
      </c>
      <c r="B163" s="1">
        <v>33</v>
      </c>
      <c r="C163" s="1">
        <v>0</v>
      </c>
      <c r="D163" s="1">
        <v>0</v>
      </c>
      <c r="E163" s="1">
        <v>-32</v>
      </c>
      <c r="F163" s="1">
        <v>0</v>
      </c>
      <c r="G163" s="1">
        <v>1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 t="s">
        <v>171</v>
      </c>
      <c r="B164" s="1">
        <v>1</v>
      </c>
      <c r="C164" s="1">
        <v>0</v>
      </c>
      <c r="D164" s="1">
        <v>0</v>
      </c>
      <c r="E164" s="1">
        <v>0</v>
      </c>
      <c r="F164" s="1">
        <v>0</v>
      </c>
      <c r="G164" s="1">
        <v>1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 t="s">
        <v>172</v>
      </c>
      <c r="B165" s="1">
        <v>36</v>
      </c>
      <c r="C165" s="1">
        <v>0</v>
      </c>
      <c r="D165" s="1">
        <v>0</v>
      </c>
      <c r="E165" s="1">
        <v>-7</v>
      </c>
      <c r="F165" s="1">
        <v>0</v>
      </c>
      <c r="G165" s="1">
        <v>29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 t="s">
        <v>173</v>
      </c>
      <c r="B166" s="1">
        <v>6</v>
      </c>
      <c r="C166" s="1">
        <v>0</v>
      </c>
      <c r="D166" s="1">
        <v>0</v>
      </c>
      <c r="E166" s="1">
        <v>0</v>
      </c>
      <c r="F166" s="1">
        <v>0</v>
      </c>
      <c r="G166" s="1">
        <v>6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 t="s">
        <v>174</v>
      </c>
      <c r="B167" s="1">
        <v>242</v>
      </c>
      <c r="C167" s="1">
        <v>0</v>
      </c>
      <c r="D167" s="1">
        <v>0</v>
      </c>
      <c r="E167" s="1">
        <v>-42</v>
      </c>
      <c r="F167" s="1">
        <v>0</v>
      </c>
      <c r="G167" s="1">
        <v>200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 t="s">
        <v>175</v>
      </c>
      <c r="B168" s="1">
        <v>7</v>
      </c>
      <c r="C168" s="1">
        <v>0</v>
      </c>
      <c r="D168" s="1">
        <v>0</v>
      </c>
      <c r="E168" s="1">
        <v>0</v>
      </c>
      <c r="F168" s="1">
        <v>0</v>
      </c>
      <c r="G168" s="1">
        <v>7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 t="s">
        <v>176</v>
      </c>
      <c r="B169" s="1">
        <v>30</v>
      </c>
      <c r="C169" s="1">
        <v>0</v>
      </c>
      <c r="D169" s="1">
        <v>0</v>
      </c>
      <c r="E169" s="1">
        <v>-12</v>
      </c>
      <c r="F169" s="1">
        <v>0</v>
      </c>
      <c r="G169" s="1">
        <v>18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 t="s">
        <v>177</v>
      </c>
      <c r="B170" s="1">
        <v>7</v>
      </c>
      <c r="C170" s="1">
        <v>10</v>
      </c>
      <c r="D170" s="1">
        <v>0</v>
      </c>
      <c r="E170" s="1">
        <v>-16</v>
      </c>
      <c r="F170" s="1">
        <v>0</v>
      </c>
      <c r="G170" s="1">
        <v>1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 t="s">
        <v>178</v>
      </c>
      <c r="B171" s="1">
        <v>1</v>
      </c>
      <c r="C171" s="1">
        <v>0</v>
      </c>
      <c r="D171" s="1">
        <v>0</v>
      </c>
      <c r="E171" s="1">
        <v>0</v>
      </c>
      <c r="F171" s="1">
        <v>0</v>
      </c>
      <c r="G171" s="1">
        <v>1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 t="s">
        <v>517</v>
      </c>
      <c r="B172" s="1">
        <v>3</v>
      </c>
      <c r="C172" s="1">
        <v>10</v>
      </c>
      <c r="D172" s="1">
        <v>0</v>
      </c>
      <c r="E172" s="1">
        <v>-4</v>
      </c>
      <c r="F172" s="1">
        <v>0</v>
      </c>
      <c r="G172" s="1">
        <v>9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 t="s">
        <v>179</v>
      </c>
      <c r="B173" s="1">
        <v>7</v>
      </c>
      <c r="C173" s="1">
        <v>0</v>
      </c>
      <c r="D173" s="1">
        <v>0</v>
      </c>
      <c r="E173" s="1">
        <v>0</v>
      </c>
      <c r="F173" s="1">
        <v>0</v>
      </c>
      <c r="G173" s="1">
        <v>7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 t="s">
        <v>579</v>
      </c>
      <c r="B174" s="1">
        <v>0</v>
      </c>
      <c r="C174" s="1">
        <v>1</v>
      </c>
      <c r="D174" s="1">
        <v>0</v>
      </c>
      <c r="E174" s="1">
        <v>-7</v>
      </c>
      <c r="F174" s="1">
        <v>0</v>
      </c>
      <c r="G174" s="1">
        <v>-6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 t="s">
        <v>180</v>
      </c>
      <c r="B175" s="1">
        <v>19</v>
      </c>
      <c r="C175" s="1">
        <v>0</v>
      </c>
      <c r="D175" s="1">
        <v>0</v>
      </c>
      <c r="E175" s="1">
        <v>-2</v>
      </c>
      <c r="F175" s="1">
        <v>0</v>
      </c>
      <c r="G175" s="1">
        <v>17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 t="s">
        <v>181</v>
      </c>
      <c r="B176" s="1">
        <v>71</v>
      </c>
      <c r="C176" s="1">
        <v>0</v>
      </c>
      <c r="D176" s="1">
        <v>0</v>
      </c>
      <c r="E176" s="1">
        <v>-7</v>
      </c>
      <c r="F176" s="1">
        <v>0</v>
      </c>
      <c r="G176" s="1">
        <v>64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 t="s">
        <v>182</v>
      </c>
      <c r="B177" s="1">
        <v>87</v>
      </c>
      <c r="C177" s="1">
        <v>125</v>
      </c>
      <c r="D177" s="1">
        <v>0</v>
      </c>
      <c r="E177" s="1">
        <v>-22</v>
      </c>
      <c r="F177" s="1">
        <v>0</v>
      </c>
      <c r="G177" s="1">
        <v>190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 t="s">
        <v>183</v>
      </c>
      <c r="B178" s="1">
        <v>7.75</v>
      </c>
      <c r="C178" s="1">
        <v>2</v>
      </c>
      <c r="D178" s="1">
        <v>0</v>
      </c>
      <c r="E178" s="1">
        <v>-2.5</v>
      </c>
      <c r="F178" s="1">
        <v>0</v>
      </c>
      <c r="G178" s="1">
        <v>7.25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 t="s">
        <v>184</v>
      </c>
      <c r="B179" s="1">
        <v>53</v>
      </c>
      <c r="C179" s="1">
        <v>0</v>
      </c>
      <c r="D179" s="1">
        <v>0</v>
      </c>
      <c r="E179" s="1">
        <v>-1</v>
      </c>
      <c r="F179" s="1">
        <v>0</v>
      </c>
      <c r="G179" s="1">
        <v>52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 t="s">
        <v>185</v>
      </c>
      <c r="B180" s="1">
        <v>15</v>
      </c>
      <c r="C180" s="1">
        <v>0</v>
      </c>
      <c r="D180" s="1">
        <v>0</v>
      </c>
      <c r="E180" s="1">
        <v>-1</v>
      </c>
      <c r="F180" s="1">
        <v>0</v>
      </c>
      <c r="G180" s="1">
        <v>14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 t="s">
        <v>186</v>
      </c>
      <c r="B181" s="1">
        <v>107</v>
      </c>
      <c r="C181" s="1">
        <v>150</v>
      </c>
      <c r="D181" s="1">
        <v>0</v>
      </c>
      <c r="E181" s="1">
        <v>-50</v>
      </c>
      <c r="F181" s="1">
        <v>0</v>
      </c>
      <c r="G181" s="1">
        <v>207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 t="s">
        <v>187</v>
      </c>
      <c r="B182" s="1">
        <v>414</v>
      </c>
      <c r="C182" s="1">
        <v>0</v>
      </c>
      <c r="D182" s="1">
        <v>0</v>
      </c>
      <c r="E182" s="1">
        <v>-178</v>
      </c>
      <c r="F182" s="1">
        <v>0</v>
      </c>
      <c r="G182" s="1">
        <v>236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 t="s">
        <v>188</v>
      </c>
      <c r="B183" s="1">
        <v>689</v>
      </c>
      <c r="C183" s="1">
        <v>0</v>
      </c>
      <c r="D183" s="1">
        <v>0</v>
      </c>
      <c r="E183" s="1">
        <v>-92</v>
      </c>
      <c r="F183" s="1">
        <v>2</v>
      </c>
      <c r="G183" s="1">
        <v>599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 t="s">
        <v>189</v>
      </c>
      <c r="B184" s="1">
        <v>101</v>
      </c>
      <c r="C184" s="1">
        <v>0</v>
      </c>
      <c r="D184" s="1">
        <v>0</v>
      </c>
      <c r="E184" s="1">
        <v>0</v>
      </c>
      <c r="F184" s="1">
        <v>0</v>
      </c>
      <c r="G184" s="1">
        <v>101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 t="s">
        <v>190</v>
      </c>
      <c r="B185" s="1">
        <v>7</v>
      </c>
      <c r="C185" s="1">
        <v>0</v>
      </c>
      <c r="D185" s="1">
        <v>0</v>
      </c>
      <c r="E185" s="1">
        <v>0</v>
      </c>
      <c r="F185" s="1">
        <v>0</v>
      </c>
      <c r="G185" s="1">
        <v>7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 t="s">
        <v>191</v>
      </c>
      <c r="B186" s="1">
        <v>16</v>
      </c>
      <c r="C186" s="1">
        <v>0</v>
      </c>
      <c r="D186" s="1">
        <v>0</v>
      </c>
      <c r="E186" s="1">
        <v>0</v>
      </c>
      <c r="F186" s="1">
        <v>0</v>
      </c>
      <c r="G186" s="1">
        <v>16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 t="s">
        <v>192</v>
      </c>
      <c r="B187" s="1">
        <v>212</v>
      </c>
      <c r="C187" s="1">
        <v>0</v>
      </c>
      <c r="D187" s="1">
        <v>0</v>
      </c>
      <c r="E187" s="1">
        <v>-29</v>
      </c>
      <c r="F187" s="1">
        <v>0</v>
      </c>
      <c r="G187" s="1">
        <v>183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 t="s">
        <v>193</v>
      </c>
      <c r="B188" s="1">
        <v>13</v>
      </c>
      <c r="C188" s="1">
        <v>0</v>
      </c>
      <c r="D188" s="1">
        <v>0</v>
      </c>
      <c r="E188" s="1">
        <v>0</v>
      </c>
      <c r="F188" s="1">
        <v>0</v>
      </c>
      <c r="G188" s="1">
        <v>13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 t="s">
        <v>194</v>
      </c>
      <c r="B189" s="1">
        <v>-14</v>
      </c>
      <c r="C189" s="1">
        <v>0</v>
      </c>
      <c r="D189" s="1">
        <v>0</v>
      </c>
      <c r="E189" s="1">
        <v>0</v>
      </c>
      <c r="F189" s="1">
        <v>0</v>
      </c>
      <c r="G189" s="1">
        <v>-14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 t="s">
        <v>498</v>
      </c>
      <c r="B190" s="1">
        <v>3</v>
      </c>
      <c r="C190" s="1">
        <v>0</v>
      </c>
      <c r="D190" s="1">
        <v>0</v>
      </c>
      <c r="E190" s="1">
        <v>0</v>
      </c>
      <c r="F190" s="1">
        <v>0</v>
      </c>
      <c r="G190" s="1">
        <v>3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 t="s">
        <v>195</v>
      </c>
      <c r="B191" s="1">
        <v>236</v>
      </c>
      <c r="C191" s="1">
        <v>0</v>
      </c>
      <c r="D191" s="1">
        <v>0</v>
      </c>
      <c r="E191" s="1">
        <v>-2</v>
      </c>
      <c r="F191" s="1">
        <v>0</v>
      </c>
      <c r="G191" s="1">
        <v>234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 t="s">
        <v>196</v>
      </c>
      <c r="B192" s="1">
        <v>-1</v>
      </c>
      <c r="C192" s="1">
        <v>0</v>
      </c>
      <c r="D192" s="1">
        <v>0</v>
      </c>
      <c r="E192" s="1">
        <v>0</v>
      </c>
      <c r="F192" s="1">
        <v>0</v>
      </c>
      <c r="G192" s="1">
        <v>-1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 t="s">
        <v>197</v>
      </c>
      <c r="B193" s="1">
        <v>9</v>
      </c>
      <c r="C193" s="1">
        <v>30</v>
      </c>
      <c r="D193" s="1">
        <v>0</v>
      </c>
      <c r="E193" s="1">
        <v>-28</v>
      </c>
      <c r="F193" s="1">
        <v>0</v>
      </c>
      <c r="G193" s="1">
        <v>11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 t="s">
        <v>198</v>
      </c>
      <c r="B194" s="1">
        <v>-19</v>
      </c>
      <c r="C194" s="1">
        <v>61</v>
      </c>
      <c r="D194" s="1">
        <v>0</v>
      </c>
      <c r="E194" s="1">
        <v>-30</v>
      </c>
      <c r="F194" s="1">
        <v>0</v>
      </c>
      <c r="G194" s="1">
        <v>12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 t="s">
        <v>199</v>
      </c>
      <c r="B195" s="1">
        <v>154</v>
      </c>
      <c r="C195" s="1">
        <v>0</v>
      </c>
      <c r="D195" s="1">
        <v>0</v>
      </c>
      <c r="E195" s="1">
        <v>-36</v>
      </c>
      <c r="F195" s="1">
        <v>0</v>
      </c>
      <c r="G195" s="1">
        <v>118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 t="s">
        <v>200</v>
      </c>
      <c r="B196" s="1">
        <v>108</v>
      </c>
      <c r="C196" s="1">
        <v>20</v>
      </c>
      <c r="D196" s="1">
        <v>0</v>
      </c>
      <c r="E196" s="1">
        <v>-64</v>
      </c>
      <c r="F196" s="1">
        <v>0</v>
      </c>
      <c r="G196" s="1">
        <v>64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 t="s">
        <v>202</v>
      </c>
      <c r="B197" s="1">
        <v>41</v>
      </c>
      <c r="C197" s="1">
        <v>0</v>
      </c>
      <c r="D197" s="1">
        <v>0</v>
      </c>
      <c r="E197" s="1">
        <v>-7</v>
      </c>
      <c r="F197" s="1">
        <v>2</v>
      </c>
      <c r="G197" s="1">
        <v>36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 t="s">
        <v>203</v>
      </c>
      <c r="B198" s="1">
        <v>93</v>
      </c>
      <c r="C198" s="1">
        <v>20</v>
      </c>
      <c r="D198" s="1">
        <v>0</v>
      </c>
      <c r="E198" s="1">
        <v>-41</v>
      </c>
      <c r="F198" s="1">
        <v>0</v>
      </c>
      <c r="G198" s="1">
        <v>72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 t="s">
        <v>204</v>
      </c>
      <c r="B199" s="1">
        <v>90</v>
      </c>
      <c r="C199" s="1">
        <v>0</v>
      </c>
      <c r="D199" s="1">
        <v>0</v>
      </c>
      <c r="E199" s="1">
        <v>0</v>
      </c>
      <c r="F199" s="1">
        <v>0</v>
      </c>
      <c r="G199" s="1">
        <v>90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 t="s">
        <v>205</v>
      </c>
      <c r="B200" s="1">
        <v>4</v>
      </c>
      <c r="C200" s="1">
        <v>0</v>
      </c>
      <c r="D200" s="1">
        <v>0</v>
      </c>
      <c r="E200" s="1">
        <v>0</v>
      </c>
      <c r="F200" s="1">
        <v>0</v>
      </c>
      <c r="G200" s="1">
        <v>4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 t="s">
        <v>206</v>
      </c>
      <c r="B201" s="1">
        <v>13</v>
      </c>
      <c r="C201" s="1">
        <v>0</v>
      </c>
      <c r="D201" s="1">
        <v>0</v>
      </c>
      <c r="E201" s="1">
        <v>-4</v>
      </c>
      <c r="F201" s="1">
        <v>0</v>
      </c>
      <c r="G201" s="1">
        <v>9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 t="s">
        <v>207</v>
      </c>
      <c r="B202" s="1">
        <v>105</v>
      </c>
      <c r="C202" s="1">
        <v>143</v>
      </c>
      <c r="D202" s="1">
        <v>0</v>
      </c>
      <c r="E202" s="1">
        <v>-96</v>
      </c>
      <c r="F202" s="1">
        <v>0</v>
      </c>
      <c r="G202" s="1">
        <v>152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 t="s">
        <v>208</v>
      </c>
      <c r="B203" s="1">
        <v>43</v>
      </c>
      <c r="C203" s="1">
        <v>0</v>
      </c>
      <c r="D203" s="1">
        <v>0</v>
      </c>
      <c r="E203" s="1">
        <v>-29</v>
      </c>
      <c r="F203" s="1">
        <v>0</v>
      </c>
      <c r="G203" s="1">
        <v>14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 t="s">
        <v>209</v>
      </c>
      <c r="B204" s="1">
        <v>89</v>
      </c>
      <c r="C204" s="1">
        <v>2</v>
      </c>
      <c r="D204" s="1">
        <v>0</v>
      </c>
      <c r="E204" s="1">
        <v>-12</v>
      </c>
      <c r="F204" s="1">
        <v>0</v>
      </c>
      <c r="G204" s="1">
        <v>79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 t="s">
        <v>210</v>
      </c>
      <c r="B205" s="1">
        <v>4</v>
      </c>
      <c r="C205" s="1">
        <v>0</v>
      </c>
      <c r="D205" s="1">
        <v>0</v>
      </c>
      <c r="E205" s="1">
        <v>-5</v>
      </c>
      <c r="F205" s="1">
        <v>0</v>
      </c>
      <c r="G205" s="1">
        <v>-1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 t="s">
        <v>211</v>
      </c>
      <c r="B206" s="1">
        <v>2494</v>
      </c>
      <c r="C206" s="1">
        <v>0</v>
      </c>
      <c r="D206" s="1">
        <v>0</v>
      </c>
      <c r="E206" s="1">
        <v>-2030</v>
      </c>
      <c r="F206" s="1">
        <v>0</v>
      </c>
      <c r="G206" s="1">
        <v>464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 t="s">
        <v>212</v>
      </c>
      <c r="B207" s="1">
        <v>295</v>
      </c>
      <c r="C207" s="1">
        <v>0</v>
      </c>
      <c r="D207" s="1">
        <v>0</v>
      </c>
      <c r="E207" s="1">
        <v>-42</v>
      </c>
      <c r="F207" s="1">
        <v>0</v>
      </c>
      <c r="G207" s="1">
        <v>253</v>
      </c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 t="s">
        <v>213</v>
      </c>
      <c r="B208" s="1">
        <v>1100</v>
      </c>
      <c r="C208" s="1">
        <v>0</v>
      </c>
      <c r="D208" s="1">
        <v>0</v>
      </c>
      <c r="E208" s="1">
        <v>-726</v>
      </c>
      <c r="F208" s="1">
        <v>0</v>
      </c>
      <c r="G208" s="1">
        <v>374</v>
      </c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 t="s">
        <v>214</v>
      </c>
      <c r="B209" s="1">
        <v>189</v>
      </c>
      <c r="C209" s="1">
        <v>58</v>
      </c>
      <c r="D209" s="1">
        <v>0</v>
      </c>
      <c r="E209" s="1">
        <v>-48</v>
      </c>
      <c r="F209" s="1">
        <v>0</v>
      </c>
      <c r="G209" s="1">
        <v>199</v>
      </c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 t="s">
        <v>215</v>
      </c>
      <c r="B210" s="1">
        <v>53</v>
      </c>
      <c r="C210" s="1">
        <v>0</v>
      </c>
      <c r="D210" s="1">
        <v>0</v>
      </c>
      <c r="E210" s="1">
        <v>-38</v>
      </c>
      <c r="F210" s="1">
        <v>0</v>
      </c>
      <c r="G210" s="1">
        <v>15</v>
      </c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 t="s">
        <v>216</v>
      </c>
      <c r="B211" s="1">
        <v>197</v>
      </c>
      <c r="C211" s="1">
        <v>0</v>
      </c>
      <c r="D211" s="1">
        <v>0</v>
      </c>
      <c r="E211" s="1">
        <v>-4</v>
      </c>
      <c r="F211" s="1">
        <v>0</v>
      </c>
      <c r="G211" s="1">
        <v>193</v>
      </c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 t="s">
        <v>217</v>
      </c>
      <c r="B212" s="1">
        <v>56</v>
      </c>
      <c r="C212" s="1">
        <v>50</v>
      </c>
      <c r="D212" s="1">
        <v>0</v>
      </c>
      <c r="E212" s="1">
        <v>-29</v>
      </c>
      <c r="F212" s="1">
        <v>0</v>
      </c>
      <c r="G212" s="1">
        <v>77</v>
      </c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 t="s">
        <v>218</v>
      </c>
      <c r="B213" s="1">
        <v>215</v>
      </c>
      <c r="C213" s="1">
        <v>0</v>
      </c>
      <c r="D213" s="1">
        <v>0</v>
      </c>
      <c r="E213" s="1">
        <v>0</v>
      </c>
      <c r="F213" s="1">
        <v>0</v>
      </c>
      <c r="G213" s="1">
        <v>215</v>
      </c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 t="s">
        <v>219</v>
      </c>
      <c r="B214" s="1">
        <v>142</v>
      </c>
      <c r="C214" s="1">
        <v>0</v>
      </c>
      <c r="D214" s="1">
        <v>0</v>
      </c>
      <c r="E214" s="1">
        <v>0</v>
      </c>
      <c r="F214" s="1">
        <v>0</v>
      </c>
      <c r="G214" s="1">
        <v>142</v>
      </c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 t="s">
        <v>220</v>
      </c>
      <c r="B215" s="1">
        <v>4</v>
      </c>
      <c r="C215" s="1">
        <v>0</v>
      </c>
      <c r="D215" s="1">
        <v>0</v>
      </c>
      <c r="E215" s="1">
        <v>-3</v>
      </c>
      <c r="F215" s="1">
        <v>0</v>
      </c>
      <c r="G215" s="1">
        <v>1</v>
      </c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 t="s">
        <v>221</v>
      </c>
      <c r="B216" s="1">
        <v>1</v>
      </c>
      <c r="C216" s="1">
        <v>10</v>
      </c>
      <c r="D216" s="1">
        <v>0</v>
      </c>
      <c r="E216" s="1">
        <v>-5</v>
      </c>
      <c r="F216" s="1">
        <v>0</v>
      </c>
      <c r="G216" s="1">
        <v>6</v>
      </c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 t="s">
        <v>222</v>
      </c>
      <c r="B217" s="1">
        <v>107</v>
      </c>
      <c r="C217" s="1">
        <v>0</v>
      </c>
      <c r="D217" s="1">
        <v>0</v>
      </c>
      <c r="E217" s="1">
        <v>-67</v>
      </c>
      <c r="F217" s="1">
        <v>0</v>
      </c>
      <c r="G217" s="1">
        <v>40</v>
      </c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 t="s">
        <v>223</v>
      </c>
      <c r="B218" s="1">
        <v>43</v>
      </c>
      <c r="C218" s="1">
        <v>400</v>
      </c>
      <c r="D218" s="1">
        <v>0</v>
      </c>
      <c r="E218" s="1">
        <v>-121</v>
      </c>
      <c r="F218" s="1">
        <v>0</v>
      </c>
      <c r="G218" s="1">
        <v>322</v>
      </c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 t="s">
        <v>224</v>
      </c>
      <c r="B219" s="1">
        <v>71</v>
      </c>
      <c r="C219" s="1">
        <v>0</v>
      </c>
      <c r="D219" s="1">
        <v>0</v>
      </c>
      <c r="E219" s="1">
        <v>-42</v>
      </c>
      <c r="F219" s="1">
        <v>0</v>
      </c>
      <c r="G219" s="1">
        <v>29</v>
      </c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 t="s">
        <v>225</v>
      </c>
      <c r="B220" s="1">
        <v>36</v>
      </c>
      <c r="C220" s="1">
        <v>56</v>
      </c>
      <c r="D220" s="1">
        <v>0</v>
      </c>
      <c r="E220" s="1">
        <v>-13</v>
      </c>
      <c r="F220" s="1">
        <v>0</v>
      </c>
      <c r="G220" s="1">
        <v>79</v>
      </c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 t="s">
        <v>226</v>
      </c>
      <c r="B221" s="1">
        <v>40</v>
      </c>
      <c r="C221" s="1">
        <v>0</v>
      </c>
      <c r="D221" s="1">
        <v>0</v>
      </c>
      <c r="E221" s="1">
        <v>-22</v>
      </c>
      <c r="F221" s="1">
        <v>0</v>
      </c>
      <c r="G221" s="1">
        <v>18</v>
      </c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 t="s">
        <v>227</v>
      </c>
      <c r="B222" s="1">
        <v>1</v>
      </c>
      <c r="C222" s="1">
        <v>10</v>
      </c>
      <c r="D222" s="1">
        <v>0</v>
      </c>
      <c r="E222" s="1">
        <v>-2</v>
      </c>
      <c r="F222" s="1">
        <v>0</v>
      </c>
      <c r="G222" s="1">
        <v>9</v>
      </c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 t="s">
        <v>228</v>
      </c>
      <c r="B223" s="1">
        <v>554</v>
      </c>
      <c r="C223" s="1">
        <v>0</v>
      </c>
      <c r="D223" s="1">
        <v>-1</v>
      </c>
      <c r="E223" s="1">
        <v>-105</v>
      </c>
      <c r="F223" s="1">
        <v>4</v>
      </c>
      <c r="G223" s="1">
        <v>452</v>
      </c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 t="s">
        <v>229</v>
      </c>
      <c r="B224" s="1">
        <v>142</v>
      </c>
      <c r="C224" s="1">
        <v>0</v>
      </c>
      <c r="D224" s="1">
        <v>0</v>
      </c>
      <c r="E224" s="1">
        <v>-48</v>
      </c>
      <c r="F224" s="1">
        <v>0</v>
      </c>
      <c r="G224" s="1">
        <v>94</v>
      </c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 t="s">
        <v>230</v>
      </c>
      <c r="B225" s="1">
        <v>100</v>
      </c>
      <c r="C225" s="1">
        <v>0</v>
      </c>
      <c r="D225" s="1">
        <v>0</v>
      </c>
      <c r="E225" s="1">
        <v>0</v>
      </c>
      <c r="F225" s="1">
        <v>0</v>
      </c>
      <c r="G225" s="1">
        <v>100</v>
      </c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 t="s">
        <v>231</v>
      </c>
      <c r="B226" s="1">
        <v>57</v>
      </c>
      <c r="C226" s="1">
        <v>0</v>
      </c>
      <c r="D226" s="1">
        <v>0</v>
      </c>
      <c r="E226" s="1">
        <v>-32</v>
      </c>
      <c r="F226" s="1">
        <v>2</v>
      </c>
      <c r="G226" s="1">
        <v>27</v>
      </c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 t="s">
        <v>232</v>
      </c>
      <c r="B227" s="1">
        <v>130</v>
      </c>
      <c r="C227" s="1">
        <v>0</v>
      </c>
      <c r="D227" s="1">
        <v>0</v>
      </c>
      <c r="E227" s="1">
        <v>-54</v>
      </c>
      <c r="F227" s="1">
        <v>0</v>
      </c>
      <c r="G227" s="1">
        <v>76</v>
      </c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 t="s">
        <v>233</v>
      </c>
      <c r="B228" s="1">
        <v>1753</v>
      </c>
      <c r="C228" s="1">
        <v>0</v>
      </c>
      <c r="D228" s="1">
        <v>0</v>
      </c>
      <c r="E228" s="1">
        <v>-146</v>
      </c>
      <c r="F228" s="1">
        <v>4</v>
      </c>
      <c r="G228" s="1">
        <v>1611</v>
      </c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 t="s">
        <v>234</v>
      </c>
      <c r="B229" s="1">
        <v>30</v>
      </c>
      <c r="C229" s="1">
        <v>40</v>
      </c>
      <c r="D229" s="1">
        <v>0</v>
      </c>
      <c r="E229" s="1">
        <v>-7</v>
      </c>
      <c r="F229" s="1">
        <v>0</v>
      </c>
      <c r="G229" s="1">
        <v>63</v>
      </c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 t="s">
        <v>235</v>
      </c>
      <c r="B230" s="1">
        <v>16</v>
      </c>
      <c r="C230" s="1">
        <v>25</v>
      </c>
      <c r="D230" s="1">
        <v>0</v>
      </c>
      <c r="E230" s="1">
        <v>-37</v>
      </c>
      <c r="F230" s="1">
        <v>0</v>
      </c>
      <c r="G230" s="1">
        <v>4</v>
      </c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 t="s">
        <v>236</v>
      </c>
      <c r="B231" s="1">
        <v>22</v>
      </c>
      <c r="C231" s="1">
        <v>0</v>
      </c>
      <c r="D231" s="1">
        <v>0</v>
      </c>
      <c r="E231" s="1">
        <v>-2</v>
      </c>
      <c r="F231" s="1">
        <v>0</v>
      </c>
      <c r="G231" s="1">
        <v>20</v>
      </c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 t="s">
        <v>237</v>
      </c>
      <c r="B232" s="1">
        <v>-6</v>
      </c>
      <c r="C232" s="1">
        <v>50</v>
      </c>
      <c r="D232" s="1">
        <v>0</v>
      </c>
      <c r="E232" s="1">
        <v>-10</v>
      </c>
      <c r="F232" s="1">
        <v>0</v>
      </c>
      <c r="G232" s="1">
        <v>34</v>
      </c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 t="s">
        <v>238</v>
      </c>
      <c r="B233" s="1">
        <v>75</v>
      </c>
      <c r="C233" s="1">
        <v>100</v>
      </c>
      <c r="D233" s="1">
        <v>0</v>
      </c>
      <c r="E233" s="1">
        <v>-71</v>
      </c>
      <c r="F233" s="1">
        <v>0</v>
      </c>
      <c r="G233" s="1">
        <v>104</v>
      </c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 t="s">
        <v>239</v>
      </c>
      <c r="B234" s="1">
        <v>13</v>
      </c>
      <c r="C234" s="1">
        <v>25</v>
      </c>
      <c r="D234" s="1">
        <v>0</v>
      </c>
      <c r="E234" s="1">
        <v>-13</v>
      </c>
      <c r="F234" s="1">
        <v>0</v>
      </c>
      <c r="G234" s="1">
        <v>25</v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 t="s">
        <v>240</v>
      </c>
      <c r="B235" s="1">
        <v>9</v>
      </c>
      <c r="C235" s="1">
        <v>0</v>
      </c>
      <c r="D235" s="1">
        <v>0</v>
      </c>
      <c r="E235" s="1">
        <v>0</v>
      </c>
      <c r="F235" s="1">
        <v>0</v>
      </c>
      <c r="G235" s="1">
        <v>9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 t="s">
        <v>241</v>
      </c>
      <c r="B236" s="1">
        <v>66</v>
      </c>
      <c r="C236" s="1">
        <v>0</v>
      </c>
      <c r="D236" s="1">
        <v>0</v>
      </c>
      <c r="E236" s="1">
        <v>-26</v>
      </c>
      <c r="F236" s="1">
        <v>0</v>
      </c>
      <c r="G236" s="1">
        <v>40</v>
      </c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 t="s">
        <v>243</v>
      </c>
      <c r="B237" s="1">
        <v>3594</v>
      </c>
      <c r="C237" s="1">
        <v>0</v>
      </c>
      <c r="D237" s="1">
        <v>0</v>
      </c>
      <c r="E237" s="1">
        <v>-1513</v>
      </c>
      <c r="F237" s="1">
        <v>6</v>
      </c>
      <c r="G237" s="1">
        <v>2087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 t="s">
        <v>244</v>
      </c>
      <c r="B238" s="1">
        <v>7</v>
      </c>
      <c r="C238" s="1">
        <v>0</v>
      </c>
      <c r="D238" s="1">
        <v>0</v>
      </c>
      <c r="E238" s="1">
        <v>0</v>
      </c>
      <c r="F238" s="1">
        <v>0</v>
      </c>
      <c r="G238" s="1">
        <v>7</v>
      </c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 t="s">
        <v>245</v>
      </c>
      <c r="B239" s="1">
        <v>23.5</v>
      </c>
      <c r="C239" s="1">
        <v>0</v>
      </c>
      <c r="D239" s="1">
        <v>0</v>
      </c>
      <c r="E239" s="1">
        <v>0</v>
      </c>
      <c r="F239" s="1">
        <v>0</v>
      </c>
      <c r="G239" s="1">
        <v>23.5</v>
      </c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 t="s">
        <v>246</v>
      </c>
      <c r="B240" s="1">
        <v>54</v>
      </c>
      <c r="C240" s="1">
        <v>0</v>
      </c>
      <c r="D240" s="1">
        <v>0</v>
      </c>
      <c r="E240" s="1">
        <v>-6</v>
      </c>
      <c r="F240" s="1">
        <v>0</v>
      </c>
      <c r="G240" s="1">
        <v>48</v>
      </c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 t="s">
        <v>247</v>
      </c>
      <c r="B241" s="1">
        <v>-101</v>
      </c>
      <c r="C241" s="1">
        <v>0</v>
      </c>
      <c r="D241" s="1">
        <v>0</v>
      </c>
      <c r="E241" s="1">
        <v>0</v>
      </c>
      <c r="F241" s="1">
        <v>0</v>
      </c>
      <c r="G241" s="1">
        <v>-101</v>
      </c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 t="s">
        <v>248</v>
      </c>
      <c r="B242" s="1">
        <v>270</v>
      </c>
      <c r="C242" s="1">
        <v>0</v>
      </c>
      <c r="D242" s="1">
        <v>0</v>
      </c>
      <c r="E242" s="1">
        <v>-10</v>
      </c>
      <c r="F242" s="1">
        <v>0</v>
      </c>
      <c r="G242" s="1">
        <v>260</v>
      </c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 t="s">
        <v>249</v>
      </c>
      <c r="B243" s="1">
        <v>55</v>
      </c>
      <c r="C243" s="1">
        <v>0</v>
      </c>
      <c r="D243" s="1">
        <v>0</v>
      </c>
      <c r="E243" s="1">
        <v>-8</v>
      </c>
      <c r="F243" s="1">
        <v>0</v>
      </c>
      <c r="G243" s="1">
        <v>47</v>
      </c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 t="s">
        <v>250</v>
      </c>
      <c r="B244" s="1">
        <v>149</v>
      </c>
      <c r="C244" s="1">
        <v>200</v>
      </c>
      <c r="D244" s="1">
        <v>0</v>
      </c>
      <c r="E244" s="1">
        <v>-235</v>
      </c>
      <c r="F244" s="1">
        <v>0</v>
      </c>
      <c r="G244" s="1">
        <v>114</v>
      </c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 t="s">
        <v>251</v>
      </c>
      <c r="B245" s="1">
        <v>96</v>
      </c>
      <c r="C245" s="1">
        <v>0</v>
      </c>
      <c r="D245" s="1">
        <v>0</v>
      </c>
      <c r="E245" s="1">
        <v>-35</v>
      </c>
      <c r="F245" s="1">
        <v>0</v>
      </c>
      <c r="G245" s="1">
        <v>61</v>
      </c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 t="s">
        <v>252</v>
      </c>
      <c r="B246" s="1">
        <v>-21</v>
      </c>
      <c r="C246" s="1">
        <v>0</v>
      </c>
      <c r="D246" s="1">
        <v>0</v>
      </c>
      <c r="E246" s="1">
        <v>-19</v>
      </c>
      <c r="F246" s="1">
        <v>0</v>
      </c>
      <c r="G246" s="1">
        <v>-40</v>
      </c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 t="s">
        <v>253</v>
      </c>
      <c r="B247" s="1">
        <v>3</v>
      </c>
      <c r="C247" s="1">
        <v>0</v>
      </c>
      <c r="D247" s="1">
        <v>0</v>
      </c>
      <c r="E247" s="1">
        <v>0</v>
      </c>
      <c r="F247" s="1">
        <v>0</v>
      </c>
      <c r="G247" s="1">
        <v>3</v>
      </c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 t="s">
        <v>254</v>
      </c>
      <c r="B248" s="1">
        <v>1</v>
      </c>
      <c r="C248" s="1">
        <v>0</v>
      </c>
      <c r="D248" s="1">
        <v>0</v>
      </c>
      <c r="E248" s="1">
        <v>0</v>
      </c>
      <c r="F248" s="1">
        <v>0</v>
      </c>
      <c r="G248" s="1">
        <v>1</v>
      </c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 t="s">
        <v>255</v>
      </c>
      <c r="B249" s="1">
        <v>160</v>
      </c>
      <c r="C249" s="1">
        <v>0</v>
      </c>
      <c r="D249" s="1">
        <v>0</v>
      </c>
      <c r="E249" s="1">
        <v>-23</v>
      </c>
      <c r="F249" s="1">
        <v>0</v>
      </c>
      <c r="G249" s="1">
        <v>137</v>
      </c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 t="s">
        <v>256</v>
      </c>
      <c r="B250" s="1">
        <v>127</v>
      </c>
      <c r="C250" s="1">
        <v>174</v>
      </c>
      <c r="D250" s="1">
        <v>0</v>
      </c>
      <c r="E250" s="1">
        <v>-180</v>
      </c>
      <c r="F250" s="1">
        <v>0</v>
      </c>
      <c r="G250" s="1">
        <v>121</v>
      </c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 t="s">
        <v>258</v>
      </c>
      <c r="B251" s="1">
        <v>-1</v>
      </c>
      <c r="C251" s="1">
        <v>0</v>
      </c>
      <c r="D251" s="1">
        <v>0</v>
      </c>
      <c r="E251" s="1">
        <v>-2</v>
      </c>
      <c r="F251" s="1">
        <v>0</v>
      </c>
      <c r="G251" s="1">
        <v>-3</v>
      </c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 t="s">
        <v>259</v>
      </c>
      <c r="B252" s="1">
        <v>60</v>
      </c>
      <c r="C252" s="1">
        <v>0</v>
      </c>
      <c r="D252" s="1">
        <v>0</v>
      </c>
      <c r="E252" s="1">
        <v>0</v>
      </c>
      <c r="F252" s="1">
        <v>0</v>
      </c>
      <c r="G252" s="1">
        <v>60</v>
      </c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 t="s">
        <v>260</v>
      </c>
      <c r="B253" s="1">
        <v>25</v>
      </c>
      <c r="C253" s="1">
        <v>0</v>
      </c>
      <c r="D253" s="1">
        <v>0</v>
      </c>
      <c r="E253" s="1">
        <v>-2</v>
      </c>
      <c r="F253" s="1">
        <v>0</v>
      </c>
      <c r="G253" s="1">
        <v>23</v>
      </c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 t="s">
        <v>261</v>
      </c>
      <c r="B254" s="1">
        <v>66</v>
      </c>
      <c r="C254" s="1">
        <v>0</v>
      </c>
      <c r="D254" s="1">
        <v>0</v>
      </c>
      <c r="E254" s="1">
        <v>0</v>
      </c>
      <c r="F254" s="1">
        <v>0</v>
      </c>
      <c r="G254" s="1">
        <v>66</v>
      </c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 t="s">
        <v>262</v>
      </c>
      <c r="B255" s="1">
        <v>142</v>
      </c>
      <c r="C255" s="1">
        <v>0</v>
      </c>
      <c r="D255" s="1">
        <v>0</v>
      </c>
      <c r="E255" s="1">
        <v>-31</v>
      </c>
      <c r="F255" s="1">
        <v>0</v>
      </c>
      <c r="G255" s="1">
        <v>111</v>
      </c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 t="s">
        <v>263</v>
      </c>
      <c r="B256" s="1">
        <v>71</v>
      </c>
      <c r="C256" s="1">
        <v>0</v>
      </c>
      <c r="D256" s="1">
        <v>0</v>
      </c>
      <c r="E256" s="1">
        <v>0</v>
      </c>
      <c r="F256" s="1">
        <v>0</v>
      </c>
      <c r="G256" s="1">
        <v>71</v>
      </c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 t="s">
        <v>264</v>
      </c>
      <c r="B257" s="1">
        <v>19</v>
      </c>
      <c r="C257" s="1">
        <v>0</v>
      </c>
      <c r="D257" s="1">
        <v>0</v>
      </c>
      <c r="E257" s="1">
        <v>-14</v>
      </c>
      <c r="F257" s="1">
        <v>0</v>
      </c>
      <c r="G257" s="1">
        <v>5</v>
      </c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 t="s">
        <v>265</v>
      </c>
      <c r="B258" s="1">
        <v>44</v>
      </c>
      <c r="C258" s="1">
        <v>125</v>
      </c>
      <c r="D258" s="1">
        <v>0</v>
      </c>
      <c r="E258" s="1">
        <v>-77</v>
      </c>
      <c r="F258" s="1">
        <v>0</v>
      </c>
      <c r="G258" s="1">
        <v>92</v>
      </c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 t="s">
        <v>266</v>
      </c>
      <c r="B259" s="1">
        <v>101</v>
      </c>
      <c r="C259" s="1">
        <v>0</v>
      </c>
      <c r="D259" s="1">
        <v>0</v>
      </c>
      <c r="E259" s="1">
        <v>-13</v>
      </c>
      <c r="F259" s="1">
        <v>0</v>
      </c>
      <c r="G259" s="1">
        <v>88</v>
      </c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 t="s">
        <v>267</v>
      </c>
      <c r="B260" s="1">
        <v>10</v>
      </c>
      <c r="C260" s="1">
        <v>0</v>
      </c>
      <c r="D260" s="1">
        <v>0</v>
      </c>
      <c r="E260" s="1">
        <v>0</v>
      </c>
      <c r="F260" s="1">
        <v>0</v>
      </c>
      <c r="G260" s="1">
        <v>10</v>
      </c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 t="s">
        <v>268</v>
      </c>
      <c r="B261" s="1">
        <v>-22</v>
      </c>
      <c r="C261" s="1">
        <v>0</v>
      </c>
      <c r="D261" s="1">
        <v>0</v>
      </c>
      <c r="E261" s="1">
        <v>-39</v>
      </c>
      <c r="F261" s="1">
        <v>0</v>
      </c>
      <c r="G261" s="1">
        <v>-61</v>
      </c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 t="s">
        <v>269</v>
      </c>
      <c r="B262" s="1">
        <v>19</v>
      </c>
      <c r="C262" s="1">
        <v>0</v>
      </c>
      <c r="D262" s="1">
        <v>0</v>
      </c>
      <c r="E262" s="1">
        <v>-7</v>
      </c>
      <c r="F262" s="1">
        <v>0</v>
      </c>
      <c r="G262" s="1">
        <v>12</v>
      </c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 t="s">
        <v>270</v>
      </c>
      <c r="B263" s="1">
        <v>11</v>
      </c>
      <c r="C263" s="1">
        <v>0</v>
      </c>
      <c r="D263" s="1">
        <v>0</v>
      </c>
      <c r="E263" s="1">
        <v>0</v>
      </c>
      <c r="F263" s="1">
        <v>0</v>
      </c>
      <c r="G263" s="1">
        <v>11</v>
      </c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 t="s">
        <v>271</v>
      </c>
      <c r="B264" s="1">
        <v>334</v>
      </c>
      <c r="C264" s="1">
        <v>1</v>
      </c>
      <c r="D264" s="1">
        <v>0</v>
      </c>
      <c r="E264" s="1">
        <v>-98</v>
      </c>
      <c r="F264" s="1">
        <v>0</v>
      </c>
      <c r="G264" s="1">
        <v>237</v>
      </c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 t="s">
        <v>272</v>
      </c>
      <c r="B265" s="1">
        <v>346</v>
      </c>
      <c r="C265" s="1">
        <v>116</v>
      </c>
      <c r="D265" s="1">
        <v>0</v>
      </c>
      <c r="E265" s="1">
        <v>-124</v>
      </c>
      <c r="F265" s="1">
        <v>0</v>
      </c>
      <c r="G265" s="1">
        <v>338</v>
      </c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 t="s">
        <v>273</v>
      </c>
      <c r="B266" s="1">
        <v>26</v>
      </c>
      <c r="C266" s="1">
        <v>0</v>
      </c>
      <c r="D266" s="1">
        <v>0</v>
      </c>
      <c r="E266" s="1">
        <v>-18</v>
      </c>
      <c r="F266" s="1">
        <v>0</v>
      </c>
      <c r="G266" s="1">
        <v>8</v>
      </c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 t="s">
        <v>274</v>
      </c>
      <c r="B267" s="1">
        <v>24</v>
      </c>
      <c r="C267" s="1">
        <v>0</v>
      </c>
      <c r="D267" s="1">
        <v>0</v>
      </c>
      <c r="E267" s="1">
        <v>-10</v>
      </c>
      <c r="F267" s="1">
        <v>0</v>
      </c>
      <c r="G267" s="1">
        <v>14</v>
      </c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 t="s">
        <v>275</v>
      </c>
      <c r="B268" s="1">
        <v>657</v>
      </c>
      <c r="C268" s="1">
        <v>150</v>
      </c>
      <c r="D268" s="1">
        <v>0</v>
      </c>
      <c r="E268" s="1">
        <v>-104</v>
      </c>
      <c r="F268" s="1">
        <v>0</v>
      </c>
      <c r="G268" s="1">
        <v>703</v>
      </c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 t="s">
        <v>276</v>
      </c>
      <c r="B269" s="1">
        <v>12</v>
      </c>
      <c r="C269" s="1">
        <v>0</v>
      </c>
      <c r="D269" s="1">
        <v>0</v>
      </c>
      <c r="E269" s="1">
        <v>-1</v>
      </c>
      <c r="F269" s="1">
        <v>0</v>
      </c>
      <c r="G269" s="1">
        <v>11</v>
      </c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 t="s">
        <v>277</v>
      </c>
      <c r="B270" s="1">
        <v>8</v>
      </c>
      <c r="C270" s="1">
        <v>0</v>
      </c>
      <c r="D270" s="1">
        <v>0</v>
      </c>
      <c r="E270" s="1">
        <v>0</v>
      </c>
      <c r="F270" s="1">
        <v>0</v>
      </c>
      <c r="G270" s="1">
        <v>8</v>
      </c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 t="s">
        <v>278</v>
      </c>
      <c r="B271" s="1">
        <v>10</v>
      </c>
      <c r="C271" s="1">
        <v>0</v>
      </c>
      <c r="D271" s="1">
        <v>0</v>
      </c>
      <c r="E271" s="1">
        <v>-2</v>
      </c>
      <c r="F271" s="1">
        <v>0</v>
      </c>
      <c r="G271" s="1">
        <v>8</v>
      </c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 t="s">
        <v>280</v>
      </c>
      <c r="B272" s="1">
        <v>0</v>
      </c>
      <c r="C272" s="1">
        <v>0</v>
      </c>
      <c r="D272" s="1">
        <v>0</v>
      </c>
      <c r="E272" s="1">
        <v>-2</v>
      </c>
      <c r="F272" s="1">
        <v>0</v>
      </c>
      <c r="G272" s="1">
        <v>-2</v>
      </c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 t="s">
        <v>281</v>
      </c>
      <c r="B273" s="1">
        <v>20</v>
      </c>
      <c r="C273" s="1">
        <v>0</v>
      </c>
      <c r="D273" s="1">
        <v>0</v>
      </c>
      <c r="E273" s="1">
        <v>-6</v>
      </c>
      <c r="F273" s="1">
        <v>0</v>
      </c>
      <c r="G273" s="1">
        <v>14</v>
      </c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 t="s">
        <v>282</v>
      </c>
      <c r="B274" s="1">
        <v>13</v>
      </c>
      <c r="C274" s="1">
        <v>0</v>
      </c>
      <c r="D274" s="1">
        <v>0</v>
      </c>
      <c r="E274" s="1">
        <v>-3</v>
      </c>
      <c r="F274" s="1">
        <v>0</v>
      </c>
      <c r="G274" s="1">
        <v>10</v>
      </c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 t="s">
        <v>283</v>
      </c>
      <c r="B275" s="1">
        <v>69</v>
      </c>
      <c r="C275" s="1">
        <v>0</v>
      </c>
      <c r="D275" s="1">
        <v>0</v>
      </c>
      <c r="E275" s="1">
        <v>0</v>
      </c>
      <c r="F275" s="1">
        <v>0</v>
      </c>
      <c r="G275" s="1">
        <v>69</v>
      </c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 t="s">
        <v>284</v>
      </c>
      <c r="B276" s="1">
        <v>12</v>
      </c>
      <c r="C276" s="1">
        <v>0</v>
      </c>
      <c r="D276" s="1">
        <v>0</v>
      </c>
      <c r="E276" s="1">
        <v>0</v>
      </c>
      <c r="F276" s="1">
        <v>0</v>
      </c>
      <c r="G276" s="1">
        <v>12</v>
      </c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 t="s">
        <v>285</v>
      </c>
      <c r="B277" s="1">
        <v>-5</v>
      </c>
      <c r="C277" s="1">
        <v>20</v>
      </c>
      <c r="D277" s="1">
        <v>0</v>
      </c>
      <c r="E277" s="1">
        <v>-23</v>
      </c>
      <c r="F277" s="1">
        <v>0</v>
      </c>
      <c r="G277" s="1">
        <v>-8</v>
      </c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 t="s">
        <v>286</v>
      </c>
      <c r="B278" s="1">
        <v>16</v>
      </c>
      <c r="C278" s="1">
        <v>0</v>
      </c>
      <c r="D278" s="1">
        <v>0</v>
      </c>
      <c r="E278" s="1">
        <v>-5</v>
      </c>
      <c r="F278" s="1">
        <v>0</v>
      </c>
      <c r="G278" s="1">
        <v>11</v>
      </c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 t="s">
        <v>287</v>
      </c>
      <c r="B279" s="1">
        <v>98</v>
      </c>
      <c r="C279" s="1">
        <v>0</v>
      </c>
      <c r="D279" s="1">
        <v>0</v>
      </c>
      <c r="E279" s="1">
        <v>-2</v>
      </c>
      <c r="F279" s="1">
        <v>0</v>
      </c>
      <c r="G279" s="1">
        <v>96</v>
      </c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 t="s">
        <v>288</v>
      </c>
      <c r="B280" s="1">
        <v>4</v>
      </c>
      <c r="C280" s="1">
        <v>0</v>
      </c>
      <c r="D280" s="1">
        <v>0</v>
      </c>
      <c r="E280" s="1">
        <v>-4</v>
      </c>
      <c r="F280" s="1">
        <v>0</v>
      </c>
      <c r="G280" s="1">
        <v>0</v>
      </c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 t="s">
        <v>289</v>
      </c>
      <c r="B281" s="1">
        <v>11</v>
      </c>
      <c r="C281" s="1">
        <v>0</v>
      </c>
      <c r="D281" s="1">
        <v>0</v>
      </c>
      <c r="E281" s="1">
        <v>0</v>
      </c>
      <c r="F281" s="1">
        <v>0</v>
      </c>
      <c r="G281" s="1">
        <v>11</v>
      </c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 t="s">
        <v>290</v>
      </c>
      <c r="B282" s="1">
        <v>6</v>
      </c>
      <c r="C282" s="1">
        <v>0</v>
      </c>
      <c r="D282" s="1">
        <v>0</v>
      </c>
      <c r="E282" s="1">
        <v>0</v>
      </c>
      <c r="F282" s="1">
        <v>0</v>
      </c>
      <c r="G282" s="1">
        <v>6</v>
      </c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 t="s">
        <v>291</v>
      </c>
      <c r="B283" s="1">
        <v>42</v>
      </c>
      <c r="C283" s="1">
        <v>0</v>
      </c>
      <c r="D283" s="1">
        <v>0</v>
      </c>
      <c r="E283" s="1">
        <v>-4</v>
      </c>
      <c r="F283" s="1">
        <v>0</v>
      </c>
      <c r="G283" s="1">
        <v>38</v>
      </c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 t="s">
        <v>292</v>
      </c>
      <c r="B284" s="1">
        <v>197</v>
      </c>
      <c r="C284" s="1">
        <v>0</v>
      </c>
      <c r="D284" s="1">
        <v>0</v>
      </c>
      <c r="E284" s="1">
        <v>-6</v>
      </c>
      <c r="F284" s="1">
        <v>0</v>
      </c>
      <c r="G284" s="1">
        <v>191</v>
      </c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 t="s">
        <v>518</v>
      </c>
      <c r="B285" s="1">
        <v>7</v>
      </c>
      <c r="C285" s="1">
        <v>0</v>
      </c>
      <c r="D285" s="1">
        <v>0</v>
      </c>
      <c r="E285" s="1">
        <v>0</v>
      </c>
      <c r="F285" s="1">
        <v>0</v>
      </c>
      <c r="G285" s="1">
        <v>7</v>
      </c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 t="s">
        <v>294</v>
      </c>
      <c r="B286" s="1">
        <v>27</v>
      </c>
      <c r="C286" s="1">
        <v>0</v>
      </c>
      <c r="D286" s="1">
        <v>0</v>
      </c>
      <c r="E286" s="1">
        <v>-1</v>
      </c>
      <c r="F286" s="1">
        <v>0</v>
      </c>
      <c r="G286" s="1">
        <v>26</v>
      </c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 t="s">
        <v>295</v>
      </c>
      <c r="B287" s="1">
        <v>33</v>
      </c>
      <c r="C287" s="1">
        <v>0</v>
      </c>
      <c r="D287" s="1">
        <v>0</v>
      </c>
      <c r="E287" s="1">
        <v>-1</v>
      </c>
      <c r="F287" s="1">
        <v>0</v>
      </c>
      <c r="G287" s="1">
        <v>32</v>
      </c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 t="s">
        <v>296</v>
      </c>
      <c r="B288" s="1">
        <v>23</v>
      </c>
      <c r="C288" s="1">
        <v>0</v>
      </c>
      <c r="D288" s="1">
        <v>0</v>
      </c>
      <c r="E288" s="1">
        <v>0</v>
      </c>
      <c r="F288" s="1">
        <v>0</v>
      </c>
      <c r="G288" s="1">
        <v>23</v>
      </c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 t="s">
        <v>297</v>
      </c>
      <c r="B289" s="1">
        <v>14</v>
      </c>
      <c r="C289" s="1">
        <v>0</v>
      </c>
      <c r="D289" s="1">
        <v>0</v>
      </c>
      <c r="E289" s="1">
        <v>0</v>
      </c>
      <c r="F289" s="1">
        <v>0</v>
      </c>
      <c r="G289" s="1">
        <v>14</v>
      </c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 t="s">
        <v>298</v>
      </c>
      <c r="B290" s="1">
        <v>1</v>
      </c>
      <c r="C290" s="1">
        <v>0</v>
      </c>
      <c r="D290" s="1">
        <v>0</v>
      </c>
      <c r="E290" s="1">
        <v>0</v>
      </c>
      <c r="F290" s="1">
        <v>0</v>
      </c>
      <c r="G290" s="1">
        <v>1</v>
      </c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 t="s">
        <v>299</v>
      </c>
      <c r="B291" s="1">
        <v>4</v>
      </c>
      <c r="C291" s="1">
        <v>0</v>
      </c>
      <c r="D291" s="1">
        <v>0</v>
      </c>
      <c r="E291" s="1">
        <v>-1</v>
      </c>
      <c r="F291" s="1">
        <v>0</v>
      </c>
      <c r="G291" s="1">
        <v>3</v>
      </c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 t="s">
        <v>300</v>
      </c>
      <c r="B292" s="1">
        <v>1</v>
      </c>
      <c r="C292" s="1">
        <v>0</v>
      </c>
      <c r="D292" s="1">
        <v>0</v>
      </c>
      <c r="E292" s="1">
        <v>0</v>
      </c>
      <c r="F292" s="1">
        <v>0</v>
      </c>
      <c r="G292" s="1">
        <v>1</v>
      </c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 t="s">
        <v>301</v>
      </c>
      <c r="B293" s="1">
        <v>324</v>
      </c>
      <c r="C293" s="1">
        <v>0</v>
      </c>
      <c r="D293" s="1">
        <v>0</v>
      </c>
      <c r="E293" s="1">
        <v>-23</v>
      </c>
      <c r="F293" s="1">
        <v>0</v>
      </c>
      <c r="G293" s="1">
        <v>301</v>
      </c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 t="s">
        <v>302</v>
      </c>
      <c r="B294" s="1">
        <v>15</v>
      </c>
      <c r="C294" s="1">
        <v>0</v>
      </c>
      <c r="D294" s="1">
        <v>0</v>
      </c>
      <c r="E294" s="1">
        <v>-3</v>
      </c>
      <c r="F294" s="1">
        <v>0</v>
      </c>
      <c r="G294" s="1">
        <v>12</v>
      </c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 t="s">
        <v>303</v>
      </c>
      <c r="B295" s="1">
        <v>18</v>
      </c>
      <c r="C295" s="1">
        <v>0</v>
      </c>
      <c r="D295" s="1">
        <v>0</v>
      </c>
      <c r="E295" s="1">
        <v>-1</v>
      </c>
      <c r="F295" s="1">
        <v>0</v>
      </c>
      <c r="G295" s="1">
        <v>17</v>
      </c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 t="s">
        <v>304</v>
      </c>
      <c r="B296" s="1">
        <v>2</v>
      </c>
      <c r="C296" s="1">
        <v>0</v>
      </c>
      <c r="D296" s="1">
        <v>0</v>
      </c>
      <c r="E296" s="1">
        <v>-2</v>
      </c>
      <c r="F296" s="1">
        <v>0</v>
      </c>
      <c r="G296" s="1">
        <v>0</v>
      </c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 t="s">
        <v>305</v>
      </c>
      <c r="B297" s="1">
        <v>8</v>
      </c>
      <c r="C297" s="1">
        <v>0</v>
      </c>
      <c r="D297" s="1">
        <v>0</v>
      </c>
      <c r="E297" s="1">
        <v>0</v>
      </c>
      <c r="F297" s="1">
        <v>0</v>
      </c>
      <c r="G297" s="1">
        <v>8</v>
      </c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 t="s">
        <v>306</v>
      </c>
      <c r="B298" s="1">
        <v>4</v>
      </c>
      <c r="C298" s="1">
        <v>0</v>
      </c>
      <c r="D298" s="1">
        <v>0</v>
      </c>
      <c r="E298" s="1">
        <v>0</v>
      </c>
      <c r="F298" s="1">
        <v>0</v>
      </c>
      <c r="G298" s="1">
        <v>4</v>
      </c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 t="s">
        <v>307</v>
      </c>
      <c r="B299" s="1">
        <v>2</v>
      </c>
      <c r="C299" s="1">
        <v>0</v>
      </c>
      <c r="D299" s="1">
        <v>0</v>
      </c>
      <c r="E299" s="1">
        <v>0</v>
      </c>
      <c r="F299" s="1">
        <v>0</v>
      </c>
      <c r="G299" s="1">
        <v>2</v>
      </c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 t="s">
        <v>308</v>
      </c>
      <c r="B300" s="1">
        <v>6</v>
      </c>
      <c r="C300" s="1">
        <v>0</v>
      </c>
      <c r="D300" s="1">
        <v>0</v>
      </c>
      <c r="E300" s="1">
        <v>-3</v>
      </c>
      <c r="F300" s="1">
        <v>0</v>
      </c>
      <c r="G300" s="1">
        <v>3</v>
      </c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 t="s">
        <v>309</v>
      </c>
      <c r="B301" s="1">
        <v>1</v>
      </c>
      <c r="C301" s="1">
        <v>0</v>
      </c>
      <c r="D301" s="1">
        <v>0</v>
      </c>
      <c r="E301" s="1">
        <v>0</v>
      </c>
      <c r="F301" s="1">
        <v>0</v>
      </c>
      <c r="G301" s="1">
        <v>1</v>
      </c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 t="s">
        <v>310</v>
      </c>
      <c r="B302" s="1">
        <v>36</v>
      </c>
      <c r="C302" s="1">
        <v>0</v>
      </c>
      <c r="D302" s="1">
        <v>0</v>
      </c>
      <c r="E302" s="1">
        <v>-1</v>
      </c>
      <c r="F302" s="1">
        <v>0</v>
      </c>
      <c r="G302" s="1">
        <v>35</v>
      </c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 t="s">
        <v>311</v>
      </c>
      <c r="B303" s="1">
        <v>22</v>
      </c>
      <c r="C303" s="1">
        <v>0</v>
      </c>
      <c r="D303" s="1">
        <v>0</v>
      </c>
      <c r="E303" s="1">
        <v>-2</v>
      </c>
      <c r="F303" s="1">
        <v>0</v>
      </c>
      <c r="G303" s="1">
        <v>20</v>
      </c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 t="s">
        <v>312</v>
      </c>
      <c r="B304" s="1">
        <v>22</v>
      </c>
      <c r="C304" s="1">
        <v>0</v>
      </c>
      <c r="D304" s="1">
        <v>0</v>
      </c>
      <c r="E304" s="1">
        <v>-6</v>
      </c>
      <c r="F304" s="1">
        <v>0</v>
      </c>
      <c r="G304" s="1">
        <v>16</v>
      </c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 t="s">
        <v>313</v>
      </c>
      <c r="B305" s="1">
        <v>21</v>
      </c>
      <c r="C305" s="1">
        <v>0</v>
      </c>
      <c r="D305" s="1">
        <v>0</v>
      </c>
      <c r="E305" s="1">
        <v>-1</v>
      </c>
      <c r="F305" s="1">
        <v>0</v>
      </c>
      <c r="G305" s="1">
        <v>20</v>
      </c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 t="s">
        <v>314</v>
      </c>
      <c r="B306" s="1">
        <v>24</v>
      </c>
      <c r="C306" s="1">
        <v>0</v>
      </c>
      <c r="D306" s="1">
        <v>0</v>
      </c>
      <c r="E306" s="1">
        <v>0</v>
      </c>
      <c r="F306" s="1">
        <v>0</v>
      </c>
      <c r="G306" s="1">
        <v>24</v>
      </c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 t="s">
        <v>315</v>
      </c>
      <c r="B307" s="1">
        <v>272</v>
      </c>
      <c r="C307" s="1">
        <v>0</v>
      </c>
      <c r="D307" s="1">
        <v>0</v>
      </c>
      <c r="E307" s="1">
        <v>-78</v>
      </c>
      <c r="F307" s="1">
        <v>0</v>
      </c>
      <c r="G307" s="1">
        <v>194</v>
      </c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 t="s">
        <v>316</v>
      </c>
      <c r="B308" s="1">
        <v>661</v>
      </c>
      <c r="C308" s="1">
        <v>0</v>
      </c>
      <c r="D308" s="1">
        <v>0</v>
      </c>
      <c r="E308" s="1">
        <v>-92</v>
      </c>
      <c r="F308" s="1">
        <v>2</v>
      </c>
      <c r="G308" s="1">
        <v>571</v>
      </c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 t="s">
        <v>317</v>
      </c>
      <c r="B309" s="1">
        <v>1055</v>
      </c>
      <c r="C309" s="1">
        <v>0</v>
      </c>
      <c r="D309" s="1">
        <v>0</v>
      </c>
      <c r="E309" s="1">
        <v>-138</v>
      </c>
      <c r="F309" s="1">
        <v>4</v>
      </c>
      <c r="G309" s="1">
        <v>921</v>
      </c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 t="s">
        <v>318</v>
      </c>
      <c r="B310" s="1">
        <v>177</v>
      </c>
      <c r="C310" s="1">
        <v>0</v>
      </c>
      <c r="D310" s="1">
        <v>0</v>
      </c>
      <c r="E310" s="1">
        <v>-46</v>
      </c>
      <c r="F310" s="1">
        <v>0</v>
      </c>
      <c r="G310" s="1">
        <v>131</v>
      </c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 t="s">
        <v>319</v>
      </c>
      <c r="B311" s="1">
        <v>56</v>
      </c>
      <c r="C311" s="1">
        <v>0</v>
      </c>
      <c r="D311" s="1">
        <v>0</v>
      </c>
      <c r="E311" s="1">
        <v>-8</v>
      </c>
      <c r="F311" s="1">
        <v>0</v>
      </c>
      <c r="G311" s="1">
        <v>48</v>
      </c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 t="s">
        <v>320</v>
      </c>
      <c r="B312" s="1">
        <v>496</v>
      </c>
      <c r="C312" s="1">
        <v>0</v>
      </c>
      <c r="D312" s="1">
        <v>0</v>
      </c>
      <c r="E312" s="1">
        <v>-91</v>
      </c>
      <c r="F312" s="1">
        <v>2</v>
      </c>
      <c r="G312" s="1">
        <v>407</v>
      </c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 t="s">
        <v>321</v>
      </c>
      <c r="B313" s="1">
        <v>191</v>
      </c>
      <c r="C313" s="1">
        <v>0</v>
      </c>
      <c r="D313" s="1">
        <v>0</v>
      </c>
      <c r="E313" s="1">
        <v>0</v>
      </c>
      <c r="F313" s="1">
        <v>0</v>
      </c>
      <c r="G313" s="1">
        <v>191</v>
      </c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 t="s">
        <v>322</v>
      </c>
      <c r="B314" s="1">
        <v>764</v>
      </c>
      <c r="C314" s="1">
        <v>0</v>
      </c>
      <c r="D314" s="1">
        <v>0</v>
      </c>
      <c r="E314" s="1">
        <v>-49</v>
      </c>
      <c r="F314" s="1">
        <v>2</v>
      </c>
      <c r="G314" s="1">
        <v>717</v>
      </c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 t="s">
        <v>323</v>
      </c>
      <c r="B315" s="1">
        <v>320</v>
      </c>
      <c r="C315" s="1">
        <v>201</v>
      </c>
      <c r="D315" s="1">
        <v>0</v>
      </c>
      <c r="E315" s="1">
        <v>-71</v>
      </c>
      <c r="F315" s="1">
        <v>2</v>
      </c>
      <c r="G315" s="1">
        <v>452</v>
      </c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 t="s">
        <v>324</v>
      </c>
      <c r="B316" s="1">
        <v>6</v>
      </c>
      <c r="C316" s="1">
        <v>20</v>
      </c>
      <c r="D316" s="1">
        <v>0</v>
      </c>
      <c r="E316" s="1">
        <v>-6</v>
      </c>
      <c r="F316" s="1">
        <v>0</v>
      </c>
      <c r="G316" s="1">
        <v>20</v>
      </c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 t="s">
        <v>325</v>
      </c>
      <c r="B317" s="1">
        <v>1</v>
      </c>
      <c r="C317" s="1">
        <v>0</v>
      </c>
      <c r="D317" s="1">
        <v>0</v>
      </c>
      <c r="E317" s="1">
        <v>0</v>
      </c>
      <c r="F317" s="1">
        <v>0</v>
      </c>
      <c r="G317" s="1">
        <v>1</v>
      </c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 t="s">
        <v>326</v>
      </c>
      <c r="B318" s="1">
        <v>517</v>
      </c>
      <c r="C318" s="1">
        <v>0</v>
      </c>
      <c r="D318" s="1">
        <v>0</v>
      </c>
      <c r="E318" s="1">
        <v>-166</v>
      </c>
      <c r="F318" s="1">
        <v>2</v>
      </c>
      <c r="G318" s="1">
        <v>353</v>
      </c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 t="s">
        <v>327</v>
      </c>
      <c r="B319" s="1">
        <v>44</v>
      </c>
      <c r="C319" s="1">
        <v>0</v>
      </c>
      <c r="D319" s="1">
        <v>0</v>
      </c>
      <c r="E319" s="1">
        <v>-8</v>
      </c>
      <c r="F319" s="1">
        <v>0</v>
      </c>
      <c r="G319" s="1">
        <v>36</v>
      </c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 t="s">
        <v>328</v>
      </c>
      <c r="B320" s="1">
        <v>2</v>
      </c>
      <c r="C320" s="1">
        <v>0</v>
      </c>
      <c r="D320" s="1">
        <v>0</v>
      </c>
      <c r="E320" s="1">
        <v>0</v>
      </c>
      <c r="F320" s="1">
        <v>0</v>
      </c>
      <c r="G320" s="1">
        <v>2</v>
      </c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 t="s">
        <v>329</v>
      </c>
      <c r="B321" s="1">
        <v>15</v>
      </c>
      <c r="C321" s="1">
        <v>0</v>
      </c>
      <c r="D321" s="1">
        <v>0</v>
      </c>
      <c r="E321" s="1">
        <v>-3</v>
      </c>
      <c r="F321" s="1">
        <v>0</v>
      </c>
      <c r="G321" s="1">
        <v>12</v>
      </c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 t="s">
        <v>330</v>
      </c>
      <c r="B322" s="1">
        <v>39</v>
      </c>
      <c r="C322" s="1">
        <v>0</v>
      </c>
      <c r="D322" s="1">
        <v>0</v>
      </c>
      <c r="E322" s="1">
        <v>-3</v>
      </c>
      <c r="F322" s="1">
        <v>0</v>
      </c>
      <c r="G322" s="1">
        <v>36</v>
      </c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 t="s">
        <v>331</v>
      </c>
      <c r="B323" s="1">
        <v>16</v>
      </c>
      <c r="C323" s="1">
        <v>0</v>
      </c>
      <c r="D323" s="1">
        <v>0</v>
      </c>
      <c r="E323" s="1">
        <v>-1</v>
      </c>
      <c r="F323" s="1">
        <v>0</v>
      </c>
      <c r="G323" s="1">
        <v>15</v>
      </c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 t="s">
        <v>332</v>
      </c>
      <c r="B324" s="1">
        <v>4</v>
      </c>
      <c r="C324" s="1">
        <v>0</v>
      </c>
      <c r="D324" s="1">
        <v>0</v>
      </c>
      <c r="E324" s="1">
        <v>-3</v>
      </c>
      <c r="F324" s="1">
        <v>0</v>
      </c>
      <c r="G324" s="1">
        <v>1</v>
      </c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 t="s">
        <v>333</v>
      </c>
      <c r="B325" s="1">
        <v>1</v>
      </c>
      <c r="C325" s="1">
        <v>0</v>
      </c>
      <c r="D325" s="1">
        <v>0</v>
      </c>
      <c r="E325" s="1">
        <v>0</v>
      </c>
      <c r="F325" s="1">
        <v>0</v>
      </c>
      <c r="G325" s="1">
        <v>1</v>
      </c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 t="s">
        <v>334</v>
      </c>
      <c r="B326" s="1">
        <v>8</v>
      </c>
      <c r="C326" s="1">
        <v>0</v>
      </c>
      <c r="D326" s="1">
        <v>0</v>
      </c>
      <c r="E326" s="1">
        <v>0</v>
      </c>
      <c r="F326" s="1">
        <v>0</v>
      </c>
      <c r="G326" s="1">
        <v>8</v>
      </c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 t="s">
        <v>335</v>
      </c>
      <c r="B327" s="1">
        <v>65</v>
      </c>
      <c r="C327" s="1">
        <v>0</v>
      </c>
      <c r="D327" s="1">
        <v>0</v>
      </c>
      <c r="E327" s="1">
        <v>0</v>
      </c>
      <c r="F327" s="1">
        <v>0</v>
      </c>
      <c r="G327" s="1">
        <v>65</v>
      </c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 t="s">
        <v>336</v>
      </c>
      <c r="B328" s="1">
        <v>6</v>
      </c>
      <c r="C328" s="1">
        <v>0</v>
      </c>
      <c r="D328" s="1">
        <v>0</v>
      </c>
      <c r="E328" s="1">
        <v>0</v>
      </c>
      <c r="F328" s="1">
        <v>0</v>
      </c>
      <c r="G328" s="1">
        <v>6</v>
      </c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 t="s">
        <v>337</v>
      </c>
      <c r="B329" s="1">
        <v>63</v>
      </c>
      <c r="C329" s="1">
        <v>0</v>
      </c>
      <c r="D329" s="1">
        <v>0</v>
      </c>
      <c r="E329" s="1">
        <v>0</v>
      </c>
      <c r="F329" s="1">
        <v>0</v>
      </c>
      <c r="G329" s="1">
        <v>63</v>
      </c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 t="s">
        <v>338</v>
      </c>
      <c r="B330" s="1">
        <v>6</v>
      </c>
      <c r="C330" s="1">
        <v>0</v>
      </c>
      <c r="D330" s="1">
        <v>0</v>
      </c>
      <c r="E330" s="1">
        <v>-3</v>
      </c>
      <c r="F330" s="1">
        <v>0</v>
      </c>
      <c r="G330" s="1">
        <v>3</v>
      </c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 t="s">
        <v>339</v>
      </c>
      <c r="B331" s="1">
        <v>20</v>
      </c>
      <c r="C331" s="1">
        <v>0</v>
      </c>
      <c r="D331" s="1">
        <v>0</v>
      </c>
      <c r="E331" s="1">
        <v>0</v>
      </c>
      <c r="F331" s="1">
        <v>0</v>
      </c>
      <c r="G331" s="1">
        <v>20</v>
      </c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 t="s">
        <v>340</v>
      </c>
      <c r="B332" s="1">
        <v>10</v>
      </c>
      <c r="C332" s="1">
        <v>0</v>
      </c>
      <c r="D332" s="1">
        <v>0</v>
      </c>
      <c r="E332" s="1">
        <v>0</v>
      </c>
      <c r="F332" s="1">
        <v>0</v>
      </c>
      <c r="G332" s="1">
        <v>10</v>
      </c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 t="s">
        <v>341</v>
      </c>
      <c r="B333" s="1">
        <v>26</v>
      </c>
      <c r="C333" s="1">
        <v>0</v>
      </c>
      <c r="D333" s="1">
        <v>0</v>
      </c>
      <c r="E333" s="1">
        <v>-1</v>
      </c>
      <c r="F333" s="1">
        <v>0</v>
      </c>
      <c r="G333" s="1">
        <v>25</v>
      </c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 t="s">
        <v>342</v>
      </c>
      <c r="B334" s="1">
        <v>27</v>
      </c>
      <c r="C334" s="1">
        <v>0</v>
      </c>
      <c r="D334" s="1">
        <v>0</v>
      </c>
      <c r="E334" s="1">
        <v>-33</v>
      </c>
      <c r="F334" s="1">
        <v>0</v>
      </c>
      <c r="G334" s="1">
        <v>-6</v>
      </c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 t="s">
        <v>343</v>
      </c>
      <c r="B335" s="1">
        <v>18</v>
      </c>
      <c r="C335" s="1">
        <v>0</v>
      </c>
      <c r="D335" s="1">
        <v>0</v>
      </c>
      <c r="E335" s="1">
        <v>-30</v>
      </c>
      <c r="F335" s="1">
        <v>0</v>
      </c>
      <c r="G335" s="1">
        <v>-12</v>
      </c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 t="s">
        <v>344</v>
      </c>
      <c r="B336" s="1">
        <v>5558</v>
      </c>
      <c r="C336" s="1">
        <v>0</v>
      </c>
      <c r="D336" s="1">
        <v>0</v>
      </c>
      <c r="E336" s="1">
        <v>-751</v>
      </c>
      <c r="F336" s="1">
        <v>0</v>
      </c>
      <c r="G336" s="1">
        <v>4807</v>
      </c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 t="s">
        <v>345</v>
      </c>
      <c r="B337" s="1">
        <v>32</v>
      </c>
      <c r="C337" s="1">
        <v>1</v>
      </c>
      <c r="D337" s="1">
        <v>0</v>
      </c>
      <c r="E337" s="1">
        <v>-2</v>
      </c>
      <c r="F337" s="1">
        <v>0</v>
      </c>
      <c r="G337" s="1">
        <v>31</v>
      </c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 t="s">
        <v>346</v>
      </c>
      <c r="B338" s="1">
        <v>226</v>
      </c>
      <c r="C338" s="1">
        <v>0</v>
      </c>
      <c r="D338" s="1">
        <v>0</v>
      </c>
      <c r="E338" s="1">
        <v>0</v>
      </c>
      <c r="F338" s="1">
        <v>0</v>
      </c>
      <c r="G338" s="1">
        <v>226</v>
      </c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 t="s">
        <v>347</v>
      </c>
      <c r="B339" s="1">
        <v>8</v>
      </c>
      <c r="C339" s="1">
        <v>0</v>
      </c>
      <c r="D339" s="1">
        <v>0</v>
      </c>
      <c r="E339" s="1">
        <v>-4</v>
      </c>
      <c r="F339" s="1">
        <v>0</v>
      </c>
      <c r="G339" s="1">
        <v>4</v>
      </c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 t="s">
        <v>348</v>
      </c>
      <c r="B340" s="1">
        <v>57</v>
      </c>
      <c r="C340" s="1">
        <v>0</v>
      </c>
      <c r="D340" s="1">
        <v>0</v>
      </c>
      <c r="E340" s="1">
        <v>-1</v>
      </c>
      <c r="F340" s="1">
        <v>0</v>
      </c>
      <c r="G340" s="1">
        <v>56</v>
      </c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 t="s">
        <v>349</v>
      </c>
      <c r="B341" s="1">
        <v>-1</v>
      </c>
      <c r="C341" s="1">
        <v>0</v>
      </c>
      <c r="D341" s="1">
        <v>0</v>
      </c>
      <c r="E341" s="1">
        <v>0</v>
      </c>
      <c r="F341" s="1">
        <v>0</v>
      </c>
      <c r="G341" s="1">
        <v>-1</v>
      </c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 t="s">
        <v>350</v>
      </c>
      <c r="B342" s="1">
        <v>4</v>
      </c>
      <c r="C342" s="1">
        <v>0</v>
      </c>
      <c r="D342" s="1">
        <v>0</v>
      </c>
      <c r="E342" s="1">
        <v>0</v>
      </c>
      <c r="F342" s="1">
        <v>0</v>
      </c>
      <c r="G342" s="1">
        <v>4</v>
      </c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 t="s">
        <v>351</v>
      </c>
      <c r="B343" s="1">
        <v>36</v>
      </c>
      <c r="C343" s="1">
        <v>0</v>
      </c>
      <c r="D343" s="1">
        <v>0</v>
      </c>
      <c r="E343" s="1">
        <v>-1</v>
      </c>
      <c r="F343" s="1">
        <v>0</v>
      </c>
      <c r="G343" s="1">
        <v>35</v>
      </c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 t="s">
        <v>352</v>
      </c>
      <c r="B344" s="1">
        <v>9</v>
      </c>
      <c r="C344" s="1">
        <v>0</v>
      </c>
      <c r="D344" s="1">
        <v>0</v>
      </c>
      <c r="E344" s="1">
        <v>0</v>
      </c>
      <c r="F344" s="1">
        <v>0</v>
      </c>
      <c r="G344" s="1">
        <v>9</v>
      </c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 t="s">
        <v>353</v>
      </c>
      <c r="B345" s="1">
        <v>8</v>
      </c>
      <c r="C345" s="1">
        <v>0</v>
      </c>
      <c r="D345" s="1">
        <v>0</v>
      </c>
      <c r="E345" s="1">
        <v>-1</v>
      </c>
      <c r="F345" s="1">
        <v>0</v>
      </c>
      <c r="G345" s="1">
        <v>7</v>
      </c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 t="s">
        <v>354</v>
      </c>
      <c r="B346" s="1">
        <v>2</v>
      </c>
      <c r="C346" s="1">
        <v>0</v>
      </c>
      <c r="D346" s="1">
        <v>0</v>
      </c>
      <c r="E346" s="1">
        <v>0</v>
      </c>
      <c r="F346" s="1">
        <v>0</v>
      </c>
      <c r="G346" s="1">
        <v>2</v>
      </c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 t="s">
        <v>355</v>
      </c>
      <c r="B347" s="1">
        <v>1</v>
      </c>
      <c r="C347" s="1">
        <v>0</v>
      </c>
      <c r="D347" s="1">
        <v>0</v>
      </c>
      <c r="E347" s="1">
        <v>-1</v>
      </c>
      <c r="F347" s="1">
        <v>0</v>
      </c>
      <c r="G347" s="1">
        <v>0</v>
      </c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 t="s">
        <v>356</v>
      </c>
      <c r="B348" s="1">
        <v>3</v>
      </c>
      <c r="C348" s="1">
        <v>0</v>
      </c>
      <c r="D348" s="1">
        <v>0</v>
      </c>
      <c r="E348" s="1">
        <v>0</v>
      </c>
      <c r="F348" s="1">
        <v>0</v>
      </c>
      <c r="G348" s="1">
        <v>3</v>
      </c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 t="s">
        <v>357</v>
      </c>
      <c r="B349" s="1">
        <v>123</v>
      </c>
      <c r="C349" s="1">
        <v>0</v>
      </c>
      <c r="D349" s="1">
        <v>0</v>
      </c>
      <c r="E349" s="1">
        <v>-50</v>
      </c>
      <c r="F349" s="1">
        <v>0</v>
      </c>
      <c r="G349" s="1">
        <v>73</v>
      </c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 t="s">
        <v>358</v>
      </c>
      <c r="B350" s="1">
        <v>114</v>
      </c>
      <c r="C350" s="1">
        <v>0</v>
      </c>
      <c r="D350" s="1">
        <v>0</v>
      </c>
      <c r="E350" s="1">
        <v>0</v>
      </c>
      <c r="F350" s="1">
        <v>0</v>
      </c>
      <c r="G350" s="1">
        <v>114</v>
      </c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 t="s">
        <v>359</v>
      </c>
      <c r="B351" s="1">
        <v>2</v>
      </c>
      <c r="C351" s="1">
        <v>0</v>
      </c>
      <c r="D351" s="1">
        <v>0</v>
      </c>
      <c r="E351" s="1">
        <v>0</v>
      </c>
      <c r="F351" s="1">
        <v>0</v>
      </c>
      <c r="G351" s="1">
        <v>2</v>
      </c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 t="s">
        <v>361</v>
      </c>
      <c r="B352" s="1">
        <v>201</v>
      </c>
      <c r="C352" s="1">
        <v>50</v>
      </c>
      <c r="D352" s="1">
        <v>0</v>
      </c>
      <c r="E352" s="1">
        <v>-25</v>
      </c>
      <c r="F352" s="1">
        <v>0</v>
      </c>
      <c r="G352" s="1">
        <v>226</v>
      </c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 t="s">
        <v>562</v>
      </c>
      <c r="B353" s="1">
        <v>96</v>
      </c>
      <c r="C353" s="1">
        <v>0</v>
      </c>
      <c r="D353" s="1">
        <v>0</v>
      </c>
      <c r="E353" s="1">
        <v>-4</v>
      </c>
      <c r="F353" s="1">
        <v>0</v>
      </c>
      <c r="G353" s="1">
        <v>92</v>
      </c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 t="s">
        <v>362</v>
      </c>
      <c r="B354" s="1">
        <v>179</v>
      </c>
      <c r="C354" s="1">
        <v>0</v>
      </c>
      <c r="D354" s="1">
        <v>0</v>
      </c>
      <c r="E354" s="1">
        <v>-26</v>
      </c>
      <c r="F354" s="1">
        <v>2</v>
      </c>
      <c r="G354" s="1">
        <v>155</v>
      </c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 t="s">
        <v>363</v>
      </c>
      <c r="B355" s="1">
        <v>-1000</v>
      </c>
      <c r="C355" s="1">
        <v>0</v>
      </c>
      <c r="D355" s="1">
        <v>0</v>
      </c>
      <c r="E355" s="1">
        <v>0</v>
      </c>
      <c r="F355" s="1">
        <v>0</v>
      </c>
      <c r="G355" s="1">
        <v>-1000</v>
      </c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 t="s">
        <v>364</v>
      </c>
      <c r="B356" s="1">
        <v>43</v>
      </c>
      <c r="C356" s="1">
        <v>0</v>
      </c>
      <c r="D356" s="1">
        <v>0</v>
      </c>
      <c r="E356" s="1">
        <v>0</v>
      </c>
      <c r="F356" s="1">
        <v>0</v>
      </c>
      <c r="G356" s="1">
        <v>43</v>
      </c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 t="s">
        <v>365</v>
      </c>
      <c r="B357" s="1">
        <v>261</v>
      </c>
      <c r="C357" s="1">
        <v>0</v>
      </c>
      <c r="D357" s="1">
        <v>0</v>
      </c>
      <c r="E357" s="1">
        <v>-3</v>
      </c>
      <c r="F357" s="1">
        <v>0</v>
      </c>
      <c r="G357" s="1">
        <v>258</v>
      </c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 t="s">
        <v>366</v>
      </c>
      <c r="B358" s="1">
        <v>23</v>
      </c>
      <c r="C358" s="1">
        <v>0</v>
      </c>
      <c r="D358" s="1">
        <v>0</v>
      </c>
      <c r="E358" s="1">
        <v>-2</v>
      </c>
      <c r="F358" s="1">
        <v>0</v>
      </c>
      <c r="G358" s="1">
        <v>21</v>
      </c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 t="s">
        <v>367</v>
      </c>
      <c r="B359" s="1">
        <v>4</v>
      </c>
      <c r="C359" s="1">
        <v>0</v>
      </c>
      <c r="D359" s="1">
        <v>0</v>
      </c>
      <c r="E359" s="1">
        <v>0</v>
      </c>
      <c r="F359" s="1">
        <v>0</v>
      </c>
      <c r="G359" s="1">
        <v>4</v>
      </c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 t="s">
        <v>368</v>
      </c>
      <c r="B360" s="1">
        <v>9</v>
      </c>
      <c r="C360" s="1">
        <v>0</v>
      </c>
      <c r="D360" s="1">
        <v>0</v>
      </c>
      <c r="E360" s="1">
        <v>0</v>
      </c>
      <c r="F360" s="1">
        <v>0</v>
      </c>
      <c r="G360" s="1">
        <v>9</v>
      </c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 t="s">
        <v>369</v>
      </c>
      <c r="B361" s="1">
        <v>22</v>
      </c>
      <c r="C361" s="1">
        <v>0</v>
      </c>
      <c r="D361" s="1">
        <v>0</v>
      </c>
      <c r="E361" s="1">
        <v>0</v>
      </c>
      <c r="F361" s="1">
        <v>0</v>
      </c>
      <c r="G361" s="1">
        <v>22</v>
      </c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 t="s">
        <v>568</v>
      </c>
      <c r="B362" s="1">
        <v>100</v>
      </c>
      <c r="C362" s="1">
        <v>0</v>
      </c>
      <c r="D362" s="1">
        <v>0</v>
      </c>
      <c r="E362" s="1">
        <v>-16</v>
      </c>
      <c r="F362" s="1">
        <v>0</v>
      </c>
      <c r="G362" s="1">
        <v>84</v>
      </c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 t="s">
        <v>370</v>
      </c>
      <c r="B363" s="1">
        <v>33</v>
      </c>
      <c r="C363" s="1">
        <v>100</v>
      </c>
      <c r="D363" s="1">
        <v>0</v>
      </c>
      <c r="E363" s="1">
        <v>-77</v>
      </c>
      <c r="F363" s="1">
        <v>3</v>
      </c>
      <c r="G363" s="1">
        <v>59</v>
      </c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 t="s">
        <v>371</v>
      </c>
      <c r="B364" s="1">
        <v>5</v>
      </c>
      <c r="C364" s="1">
        <v>10</v>
      </c>
      <c r="D364" s="1">
        <v>0</v>
      </c>
      <c r="E364" s="1">
        <v>-1</v>
      </c>
      <c r="F364" s="1">
        <v>0</v>
      </c>
      <c r="G364" s="1">
        <v>14</v>
      </c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 t="s">
        <v>372</v>
      </c>
      <c r="B365" s="1">
        <v>80</v>
      </c>
      <c r="C365" s="1">
        <v>150</v>
      </c>
      <c r="D365" s="1">
        <v>0</v>
      </c>
      <c r="E365" s="1">
        <v>-69</v>
      </c>
      <c r="F365" s="1">
        <v>0</v>
      </c>
      <c r="G365" s="1">
        <v>161</v>
      </c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 t="s">
        <v>373</v>
      </c>
      <c r="B366" s="1">
        <v>195</v>
      </c>
      <c r="C366" s="1">
        <v>0</v>
      </c>
      <c r="D366" s="1">
        <v>0</v>
      </c>
      <c r="E366" s="1">
        <v>-5</v>
      </c>
      <c r="F366" s="1">
        <v>0</v>
      </c>
      <c r="G366" s="1">
        <v>190</v>
      </c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 t="s">
        <v>374</v>
      </c>
      <c r="B367" s="1">
        <v>227</v>
      </c>
      <c r="C367" s="1">
        <v>0</v>
      </c>
      <c r="D367" s="1">
        <v>0</v>
      </c>
      <c r="E367" s="1">
        <v>-22</v>
      </c>
      <c r="F367" s="1">
        <v>2</v>
      </c>
      <c r="G367" s="1">
        <v>207</v>
      </c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 t="s">
        <v>375</v>
      </c>
      <c r="B368" s="1">
        <v>276</v>
      </c>
      <c r="C368" s="1">
        <v>0</v>
      </c>
      <c r="D368" s="1">
        <v>0</v>
      </c>
      <c r="E368" s="1">
        <v>-24</v>
      </c>
      <c r="F368" s="1">
        <v>2</v>
      </c>
      <c r="G368" s="1">
        <v>254</v>
      </c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 t="s">
        <v>376</v>
      </c>
      <c r="B369" s="1">
        <v>4</v>
      </c>
      <c r="C369" s="1">
        <v>25</v>
      </c>
      <c r="D369" s="1">
        <v>0</v>
      </c>
      <c r="E369" s="1">
        <v>0</v>
      </c>
      <c r="F369" s="1">
        <v>0</v>
      </c>
      <c r="G369" s="1">
        <v>29</v>
      </c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 t="s">
        <v>377</v>
      </c>
      <c r="B370" s="1">
        <v>257</v>
      </c>
      <c r="C370" s="1">
        <v>170</v>
      </c>
      <c r="D370" s="1">
        <v>0</v>
      </c>
      <c r="E370" s="1">
        <v>-75</v>
      </c>
      <c r="F370" s="1">
        <v>0</v>
      </c>
      <c r="G370" s="1">
        <v>352</v>
      </c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 t="s">
        <v>378</v>
      </c>
      <c r="B371" s="1">
        <v>140</v>
      </c>
      <c r="C371" s="1">
        <v>94</v>
      </c>
      <c r="D371" s="1">
        <v>0</v>
      </c>
      <c r="E371" s="1">
        <v>-111</v>
      </c>
      <c r="F371" s="1">
        <v>0</v>
      </c>
      <c r="G371" s="1">
        <v>123</v>
      </c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 t="s">
        <v>379</v>
      </c>
      <c r="B372" s="1">
        <v>47</v>
      </c>
      <c r="C372" s="1">
        <v>0</v>
      </c>
      <c r="D372" s="1">
        <v>0</v>
      </c>
      <c r="E372" s="1">
        <v>0</v>
      </c>
      <c r="F372" s="1">
        <v>0</v>
      </c>
      <c r="G372" s="1">
        <v>47</v>
      </c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 t="s">
        <v>380</v>
      </c>
      <c r="B373" s="1">
        <v>252</v>
      </c>
      <c r="C373" s="1">
        <v>0</v>
      </c>
      <c r="D373" s="1">
        <v>0</v>
      </c>
      <c r="E373" s="1">
        <v>-2</v>
      </c>
      <c r="F373" s="1">
        <v>0</v>
      </c>
      <c r="G373" s="1">
        <v>250</v>
      </c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 t="s">
        <v>381</v>
      </c>
      <c r="B374" s="1">
        <v>1</v>
      </c>
      <c r="C374" s="1">
        <v>0</v>
      </c>
      <c r="D374" s="1">
        <v>0</v>
      </c>
      <c r="E374" s="1">
        <v>0</v>
      </c>
      <c r="F374" s="1">
        <v>0</v>
      </c>
      <c r="G374" s="1">
        <v>1</v>
      </c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 t="s">
        <v>382</v>
      </c>
      <c r="B375" s="1">
        <v>7</v>
      </c>
      <c r="C375" s="1">
        <v>0</v>
      </c>
      <c r="D375" s="1">
        <v>0</v>
      </c>
      <c r="E375" s="1">
        <v>-1</v>
      </c>
      <c r="F375" s="1">
        <v>0</v>
      </c>
      <c r="G375" s="1">
        <v>6</v>
      </c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 t="s">
        <v>383</v>
      </c>
      <c r="B376" s="1">
        <v>16</v>
      </c>
      <c r="C376" s="1">
        <v>0</v>
      </c>
      <c r="D376" s="1">
        <v>0</v>
      </c>
      <c r="E376" s="1">
        <v>-8</v>
      </c>
      <c r="F376" s="1">
        <v>0</v>
      </c>
      <c r="G376" s="1">
        <v>8</v>
      </c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 t="s">
        <v>384</v>
      </c>
      <c r="B377" s="1">
        <v>19</v>
      </c>
      <c r="C377" s="1">
        <v>0</v>
      </c>
      <c r="D377" s="1">
        <v>0</v>
      </c>
      <c r="E377" s="1">
        <v>-2</v>
      </c>
      <c r="F377" s="1">
        <v>0</v>
      </c>
      <c r="G377" s="1">
        <v>17</v>
      </c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 t="s">
        <v>386</v>
      </c>
      <c r="B378" s="1">
        <v>50</v>
      </c>
      <c r="C378" s="1">
        <v>0</v>
      </c>
      <c r="D378" s="1">
        <v>0</v>
      </c>
      <c r="E378" s="1">
        <v>0</v>
      </c>
      <c r="F378" s="1">
        <v>0</v>
      </c>
      <c r="G378" s="1">
        <v>50</v>
      </c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 t="s">
        <v>519</v>
      </c>
      <c r="B379" s="1">
        <v>2</v>
      </c>
      <c r="C379" s="1">
        <v>0</v>
      </c>
      <c r="D379" s="1">
        <v>0</v>
      </c>
      <c r="E379" s="1">
        <v>0</v>
      </c>
      <c r="F379" s="1">
        <v>0</v>
      </c>
      <c r="G379" s="1">
        <v>2</v>
      </c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 t="s">
        <v>387</v>
      </c>
      <c r="B380" s="1">
        <v>-18</v>
      </c>
      <c r="C380" s="1">
        <v>0</v>
      </c>
      <c r="D380" s="1">
        <v>0</v>
      </c>
      <c r="E380" s="1">
        <v>0</v>
      </c>
      <c r="F380" s="1">
        <v>0</v>
      </c>
      <c r="G380" s="1">
        <v>-18</v>
      </c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 t="s">
        <v>388</v>
      </c>
      <c r="B381" s="1">
        <v>7</v>
      </c>
      <c r="C381" s="1">
        <v>0</v>
      </c>
      <c r="D381" s="1">
        <v>0</v>
      </c>
      <c r="E381" s="1">
        <v>0</v>
      </c>
      <c r="F381" s="1">
        <v>0</v>
      </c>
      <c r="G381" s="1">
        <v>7</v>
      </c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 t="s">
        <v>389</v>
      </c>
      <c r="B382" s="1">
        <v>10</v>
      </c>
      <c r="C382" s="1">
        <v>0</v>
      </c>
      <c r="D382" s="1">
        <v>0</v>
      </c>
      <c r="E382" s="1">
        <v>0</v>
      </c>
      <c r="F382" s="1">
        <v>0</v>
      </c>
      <c r="G382" s="1">
        <v>10</v>
      </c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 t="s">
        <v>390</v>
      </c>
      <c r="B383" s="1">
        <v>26</v>
      </c>
      <c r="C383" s="1">
        <v>0</v>
      </c>
      <c r="D383" s="1">
        <v>0</v>
      </c>
      <c r="E383" s="1">
        <v>0</v>
      </c>
      <c r="F383" s="1">
        <v>0</v>
      </c>
      <c r="G383" s="1">
        <v>26</v>
      </c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 t="s">
        <v>391</v>
      </c>
      <c r="B384" s="1">
        <v>13</v>
      </c>
      <c r="C384" s="1">
        <v>0</v>
      </c>
      <c r="D384" s="1">
        <v>0</v>
      </c>
      <c r="E384" s="1">
        <v>-1</v>
      </c>
      <c r="F384" s="1">
        <v>0</v>
      </c>
      <c r="G384" s="1">
        <v>12</v>
      </c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 t="s">
        <v>392</v>
      </c>
      <c r="B385" s="1">
        <v>24</v>
      </c>
      <c r="C385" s="1">
        <v>0</v>
      </c>
      <c r="D385" s="1">
        <v>0</v>
      </c>
      <c r="E385" s="1">
        <v>0</v>
      </c>
      <c r="F385" s="1">
        <v>0</v>
      </c>
      <c r="G385" s="1">
        <v>24</v>
      </c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 t="s">
        <v>393</v>
      </c>
      <c r="B386" s="1">
        <v>6</v>
      </c>
      <c r="C386" s="1">
        <v>0</v>
      </c>
      <c r="D386" s="1">
        <v>0</v>
      </c>
      <c r="E386" s="1">
        <v>0</v>
      </c>
      <c r="F386" s="1">
        <v>0</v>
      </c>
      <c r="G386" s="1">
        <v>6</v>
      </c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 t="s">
        <v>394</v>
      </c>
      <c r="B387" s="1">
        <v>1</v>
      </c>
      <c r="C387" s="1">
        <v>0</v>
      </c>
      <c r="D387" s="1">
        <v>0</v>
      </c>
      <c r="E387" s="1">
        <v>0</v>
      </c>
      <c r="F387" s="1">
        <v>0</v>
      </c>
      <c r="G387" s="1">
        <v>1</v>
      </c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 t="s">
        <v>395</v>
      </c>
      <c r="B388" s="1">
        <v>205</v>
      </c>
      <c r="C388" s="1">
        <v>0</v>
      </c>
      <c r="D388" s="1">
        <v>0</v>
      </c>
      <c r="E388" s="1">
        <v>0</v>
      </c>
      <c r="F388" s="1">
        <v>0</v>
      </c>
      <c r="G388" s="1">
        <v>205</v>
      </c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 t="s">
        <v>396</v>
      </c>
      <c r="B389" s="1">
        <v>366</v>
      </c>
      <c r="C389" s="1">
        <v>0</v>
      </c>
      <c r="D389" s="1">
        <v>0</v>
      </c>
      <c r="E389" s="1">
        <v>-11</v>
      </c>
      <c r="F389" s="1">
        <v>0</v>
      </c>
      <c r="G389" s="1">
        <v>355</v>
      </c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 t="s">
        <v>397</v>
      </c>
      <c r="B390" s="1">
        <v>470</v>
      </c>
      <c r="C390" s="1">
        <v>0</v>
      </c>
      <c r="D390" s="1">
        <v>0</v>
      </c>
      <c r="E390" s="1">
        <v>-11</v>
      </c>
      <c r="F390" s="1">
        <v>0</v>
      </c>
      <c r="G390" s="1">
        <v>459</v>
      </c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 t="s">
        <v>398</v>
      </c>
      <c r="B391" s="1">
        <v>29</v>
      </c>
      <c r="C391" s="1">
        <v>0</v>
      </c>
      <c r="D391" s="1">
        <v>-2</v>
      </c>
      <c r="E391" s="1">
        <v>0</v>
      </c>
      <c r="F391" s="1">
        <v>0</v>
      </c>
      <c r="G391" s="1">
        <v>27</v>
      </c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 t="s">
        <v>399</v>
      </c>
      <c r="B392" s="1">
        <v>156</v>
      </c>
      <c r="C392" s="1">
        <v>0</v>
      </c>
      <c r="D392" s="1">
        <v>0</v>
      </c>
      <c r="E392" s="1">
        <v>0</v>
      </c>
      <c r="F392" s="1">
        <v>0</v>
      </c>
      <c r="G392" s="1">
        <v>156</v>
      </c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 t="s">
        <v>400</v>
      </c>
      <c r="B393" s="1">
        <v>26</v>
      </c>
      <c r="C393" s="1">
        <v>0</v>
      </c>
      <c r="D393" s="1">
        <v>0</v>
      </c>
      <c r="E393" s="1">
        <v>-1</v>
      </c>
      <c r="F393" s="1">
        <v>0</v>
      </c>
      <c r="G393" s="1">
        <v>25</v>
      </c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 t="s">
        <v>401</v>
      </c>
      <c r="B394" s="1">
        <v>174</v>
      </c>
      <c r="C394" s="1">
        <v>0</v>
      </c>
      <c r="D394" s="1">
        <v>0</v>
      </c>
      <c r="E394" s="1">
        <v>0</v>
      </c>
      <c r="F394" s="1">
        <v>0</v>
      </c>
      <c r="G394" s="1">
        <v>174</v>
      </c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 t="s">
        <v>402</v>
      </c>
      <c r="B395" s="1">
        <v>7</v>
      </c>
      <c r="C395" s="1">
        <v>0</v>
      </c>
      <c r="D395" s="1">
        <v>0</v>
      </c>
      <c r="E395" s="1">
        <v>0</v>
      </c>
      <c r="F395" s="1">
        <v>0</v>
      </c>
      <c r="G395" s="1">
        <v>7</v>
      </c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 t="s">
        <v>403</v>
      </c>
      <c r="B396" s="1">
        <v>13</v>
      </c>
      <c r="C396" s="1">
        <v>0</v>
      </c>
      <c r="D396" s="1">
        <v>0</v>
      </c>
      <c r="E396" s="1">
        <v>0</v>
      </c>
      <c r="F396" s="1">
        <v>0</v>
      </c>
      <c r="G396" s="1">
        <v>13</v>
      </c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 t="s">
        <v>404</v>
      </c>
      <c r="B397" s="1">
        <v>97</v>
      </c>
      <c r="C397" s="1">
        <v>0</v>
      </c>
      <c r="D397" s="1">
        <v>0</v>
      </c>
      <c r="E397" s="1">
        <v>0</v>
      </c>
      <c r="F397" s="1">
        <v>0</v>
      </c>
      <c r="G397" s="1">
        <v>97</v>
      </c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 t="s">
        <v>405</v>
      </c>
      <c r="B398" s="1">
        <v>7</v>
      </c>
      <c r="C398" s="1">
        <v>200</v>
      </c>
      <c r="D398" s="1">
        <v>0</v>
      </c>
      <c r="E398" s="1">
        <v>-45</v>
      </c>
      <c r="F398" s="1">
        <v>2</v>
      </c>
      <c r="G398" s="1">
        <v>164</v>
      </c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 t="s">
        <v>406</v>
      </c>
      <c r="B399" s="1">
        <v>306</v>
      </c>
      <c r="C399" s="1">
        <v>0</v>
      </c>
      <c r="D399" s="1">
        <v>0</v>
      </c>
      <c r="E399" s="1">
        <v>-12</v>
      </c>
      <c r="F399" s="1">
        <v>2</v>
      </c>
      <c r="G399" s="1">
        <v>296</v>
      </c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 t="s">
        <v>407</v>
      </c>
      <c r="B400" s="1">
        <v>58</v>
      </c>
      <c r="C400" s="1">
        <v>184</v>
      </c>
      <c r="D400" s="1">
        <v>0</v>
      </c>
      <c r="E400" s="1">
        <v>-18</v>
      </c>
      <c r="F400" s="1">
        <v>2</v>
      </c>
      <c r="G400" s="1">
        <v>226</v>
      </c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 t="s">
        <v>408</v>
      </c>
      <c r="B401" s="1">
        <v>235</v>
      </c>
      <c r="C401" s="1">
        <v>0</v>
      </c>
      <c r="D401" s="1">
        <v>0</v>
      </c>
      <c r="E401" s="1">
        <v>-52</v>
      </c>
      <c r="F401" s="1">
        <v>0</v>
      </c>
      <c r="G401" s="1">
        <v>183</v>
      </c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 t="s">
        <v>409</v>
      </c>
      <c r="B402" s="1">
        <v>30</v>
      </c>
      <c r="C402" s="1">
        <v>30</v>
      </c>
      <c r="D402" s="1">
        <v>0</v>
      </c>
      <c r="E402" s="1">
        <v>-4</v>
      </c>
      <c r="F402" s="1">
        <v>4</v>
      </c>
      <c r="G402" s="1">
        <v>60</v>
      </c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 t="s">
        <v>410</v>
      </c>
      <c r="B403" s="1">
        <v>39</v>
      </c>
      <c r="C403" s="1">
        <v>0</v>
      </c>
      <c r="D403" s="1">
        <v>0</v>
      </c>
      <c r="E403" s="1">
        <v>-4</v>
      </c>
      <c r="F403" s="1">
        <v>2</v>
      </c>
      <c r="G403" s="1">
        <v>37</v>
      </c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 t="s">
        <v>411</v>
      </c>
      <c r="B404" s="1">
        <v>2</v>
      </c>
      <c r="C404" s="1">
        <v>0</v>
      </c>
      <c r="D404" s="1">
        <v>0</v>
      </c>
      <c r="E404" s="1">
        <v>0</v>
      </c>
      <c r="F404" s="1">
        <v>0</v>
      </c>
      <c r="G404" s="1">
        <v>2</v>
      </c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 t="s">
        <v>412</v>
      </c>
      <c r="B405" s="1">
        <v>340</v>
      </c>
      <c r="C405" s="1">
        <v>0</v>
      </c>
      <c r="D405" s="1">
        <v>0</v>
      </c>
      <c r="E405" s="1">
        <v>-139</v>
      </c>
      <c r="F405" s="1">
        <v>0</v>
      </c>
      <c r="G405" s="1">
        <v>201</v>
      </c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 t="s">
        <v>413</v>
      </c>
      <c r="B406" s="1">
        <v>23</v>
      </c>
      <c r="C406" s="1">
        <v>0</v>
      </c>
      <c r="D406" s="1">
        <v>0</v>
      </c>
      <c r="E406" s="1">
        <v>-5</v>
      </c>
      <c r="F406" s="1">
        <v>0</v>
      </c>
      <c r="G406" s="1">
        <v>18</v>
      </c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 t="s">
        <v>414</v>
      </c>
      <c r="B407" s="1">
        <v>93</v>
      </c>
      <c r="C407" s="1">
        <v>0</v>
      </c>
      <c r="D407" s="1">
        <v>0</v>
      </c>
      <c r="E407" s="1">
        <v>-63</v>
      </c>
      <c r="F407" s="1">
        <v>0</v>
      </c>
      <c r="G407" s="1">
        <v>30</v>
      </c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 t="s">
        <v>415</v>
      </c>
      <c r="B408" s="1">
        <v>153</v>
      </c>
      <c r="C408" s="1">
        <v>0</v>
      </c>
      <c r="D408" s="1">
        <v>0</v>
      </c>
      <c r="E408" s="1">
        <v>-43</v>
      </c>
      <c r="F408" s="1">
        <v>0</v>
      </c>
      <c r="G408" s="1">
        <v>110</v>
      </c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 t="s">
        <v>416</v>
      </c>
      <c r="B409" s="1">
        <v>90</v>
      </c>
      <c r="C409" s="1">
        <v>0</v>
      </c>
      <c r="D409" s="1">
        <v>0</v>
      </c>
      <c r="E409" s="1">
        <v>-31</v>
      </c>
      <c r="F409" s="1">
        <v>0</v>
      </c>
      <c r="G409" s="1">
        <v>59</v>
      </c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 t="s">
        <v>417</v>
      </c>
      <c r="B410" s="1">
        <v>1</v>
      </c>
      <c r="C410" s="1">
        <v>0</v>
      </c>
      <c r="D410" s="1">
        <v>0</v>
      </c>
      <c r="E410" s="1">
        <v>-1</v>
      </c>
      <c r="F410" s="1">
        <v>0</v>
      </c>
      <c r="G410" s="1">
        <v>0</v>
      </c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 t="s">
        <v>418</v>
      </c>
      <c r="B411" s="1">
        <v>35</v>
      </c>
      <c r="C411" s="1">
        <v>0</v>
      </c>
      <c r="D411" s="1">
        <v>0</v>
      </c>
      <c r="E411" s="1">
        <v>-8</v>
      </c>
      <c r="F411" s="1">
        <v>0</v>
      </c>
      <c r="G411" s="1">
        <v>27</v>
      </c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 t="s">
        <v>419</v>
      </c>
      <c r="B412" s="1">
        <v>797</v>
      </c>
      <c r="C412" s="1">
        <v>0</v>
      </c>
      <c r="D412" s="1">
        <v>0</v>
      </c>
      <c r="E412" s="1">
        <v>-77</v>
      </c>
      <c r="F412" s="1">
        <v>4</v>
      </c>
      <c r="G412" s="1">
        <v>724</v>
      </c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 t="s">
        <v>420</v>
      </c>
      <c r="B413" s="1">
        <v>609</v>
      </c>
      <c r="C413" s="1">
        <v>0</v>
      </c>
      <c r="D413" s="1">
        <v>0</v>
      </c>
      <c r="E413" s="1">
        <v>-43</v>
      </c>
      <c r="F413" s="1">
        <v>4</v>
      </c>
      <c r="G413" s="1">
        <v>570</v>
      </c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 t="s">
        <v>421</v>
      </c>
      <c r="B414" s="1">
        <v>175</v>
      </c>
      <c r="C414" s="1">
        <v>0</v>
      </c>
      <c r="D414" s="1">
        <v>0</v>
      </c>
      <c r="E414" s="1">
        <v>-40</v>
      </c>
      <c r="F414" s="1">
        <v>0</v>
      </c>
      <c r="G414" s="1">
        <v>135</v>
      </c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 t="s">
        <v>422</v>
      </c>
      <c r="B415" s="1">
        <v>18</v>
      </c>
      <c r="C415" s="1">
        <v>40</v>
      </c>
      <c r="D415" s="1">
        <v>0</v>
      </c>
      <c r="E415" s="1">
        <v>-16</v>
      </c>
      <c r="F415" s="1">
        <v>0</v>
      </c>
      <c r="G415" s="1">
        <v>42</v>
      </c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 t="s">
        <v>423</v>
      </c>
      <c r="B416" s="1">
        <v>1</v>
      </c>
      <c r="C416" s="1">
        <v>0</v>
      </c>
      <c r="D416" s="1">
        <v>0</v>
      </c>
      <c r="E416" s="1">
        <v>0</v>
      </c>
      <c r="F416" s="1">
        <v>0</v>
      </c>
      <c r="G416" s="1">
        <v>1</v>
      </c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 t="s">
        <v>424</v>
      </c>
      <c r="B417" s="1">
        <v>5</v>
      </c>
      <c r="C417" s="1">
        <v>0</v>
      </c>
      <c r="D417" s="1">
        <v>0</v>
      </c>
      <c r="E417" s="1">
        <v>0</v>
      </c>
      <c r="F417" s="1">
        <v>0</v>
      </c>
      <c r="G417" s="1">
        <v>5</v>
      </c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 t="s">
        <v>425</v>
      </c>
      <c r="B418" s="1">
        <v>12</v>
      </c>
      <c r="C418" s="1">
        <v>0</v>
      </c>
      <c r="D418" s="1">
        <v>0</v>
      </c>
      <c r="E418" s="1">
        <v>0</v>
      </c>
      <c r="F418" s="1">
        <v>0</v>
      </c>
      <c r="G418" s="1">
        <v>12</v>
      </c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 t="s">
        <v>426</v>
      </c>
      <c r="B419" s="1">
        <v>442</v>
      </c>
      <c r="C419" s="1">
        <v>0</v>
      </c>
      <c r="D419" s="1">
        <v>0</v>
      </c>
      <c r="E419" s="1">
        <v>-70</v>
      </c>
      <c r="F419" s="1">
        <v>0</v>
      </c>
      <c r="G419" s="1">
        <v>372</v>
      </c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 t="s">
        <v>427</v>
      </c>
      <c r="B420" s="1">
        <v>18</v>
      </c>
      <c r="C420" s="1">
        <v>0</v>
      </c>
      <c r="D420" s="1">
        <v>0</v>
      </c>
      <c r="E420" s="1">
        <v>-13</v>
      </c>
      <c r="F420" s="1">
        <v>0</v>
      </c>
      <c r="G420" s="1">
        <v>5</v>
      </c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 t="s">
        <v>428</v>
      </c>
      <c r="B421" s="1">
        <v>102</v>
      </c>
      <c r="C421" s="1">
        <v>0</v>
      </c>
      <c r="D421" s="1">
        <v>0</v>
      </c>
      <c r="E421" s="1">
        <v>-4</v>
      </c>
      <c r="F421" s="1">
        <v>0</v>
      </c>
      <c r="G421" s="1">
        <v>98</v>
      </c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 t="s">
        <v>429</v>
      </c>
      <c r="B422" s="1">
        <v>81</v>
      </c>
      <c r="C422" s="1">
        <v>0</v>
      </c>
      <c r="D422" s="1">
        <v>0</v>
      </c>
      <c r="E422" s="1">
        <v>-3</v>
      </c>
      <c r="F422" s="1">
        <v>2</v>
      </c>
      <c r="G422" s="1">
        <v>80</v>
      </c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 t="s">
        <v>430</v>
      </c>
      <c r="B423" s="1">
        <v>295</v>
      </c>
      <c r="C423" s="1">
        <v>0</v>
      </c>
      <c r="D423" s="1">
        <v>0</v>
      </c>
      <c r="E423" s="1">
        <v>-44</v>
      </c>
      <c r="F423" s="1">
        <v>2</v>
      </c>
      <c r="G423" s="1">
        <v>253</v>
      </c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 t="s">
        <v>431</v>
      </c>
      <c r="B424" s="1">
        <v>21</v>
      </c>
      <c r="C424" s="1">
        <v>0</v>
      </c>
      <c r="D424" s="1">
        <v>0</v>
      </c>
      <c r="E424" s="1">
        <v>-16</v>
      </c>
      <c r="F424" s="1">
        <v>0</v>
      </c>
      <c r="G424" s="1">
        <v>5</v>
      </c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 t="s">
        <v>432</v>
      </c>
      <c r="B425" s="1">
        <v>296</v>
      </c>
      <c r="C425" s="1">
        <v>0</v>
      </c>
      <c r="D425" s="1">
        <v>0</v>
      </c>
      <c r="E425" s="1">
        <v>-9</v>
      </c>
      <c r="F425" s="1">
        <v>2</v>
      </c>
      <c r="G425" s="1">
        <v>289</v>
      </c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 t="s">
        <v>511</v>
      </c>
      <c r="B426" s="1">
        <v>91</v>
      </c>
      <c r="C426" s="1">
        <v>0</v>
      </c>
      <c r="D426" s="1">
        <v>0</v>
      </c>
      <c r="E426" s="1">
        <v>-8</v>
      </c>
      <c r="F426" s="1">
        <v>0</v>
      </c>
      <c r="G426" s="1">
        <v>83</v>
      </c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 t="s">
        <v>433</v>
      </c>
      <c r="B427" s="1">
        <v>14</v>
      </c>
      <c r="C427" s="1">
        <v>0</v>
      </c>
      <c r="D427" s="1">
        <v>0</v>
      </c>
      <c r="E427" s="1">
        <v>-2</v>
      </c>
      <c r="F427" s="1">
        <v>2</v>
      </c>
      <c r="G427" s="1">
        <v>14</v>
      </c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 t="s">
        <v>434</v>
      </c>
      <c r="B428" s="1">
        <v>68</v>
      </c>
      <c r="C428" s="1">
        <v>0</v>
      </c>
      <c r="D428" s="1">
        <v>0</v>
      </c>
      <c r="E428" s="1">
        <v>-13</v>
      </c>
      <c r="F428" s="1">
        <v>2</v>
      </c>
      <c r="G428" s="1">
        <v>57</v>
      </c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 t="s">
        <v>435</v>
      </c>
      <c r="B429" s="1">
        <v>146</v>
      </c>
      <c r="C429" s="1">
        <v>0</v>
      </c>
      <c r="D429" s="1">
        <v>0</v>
      </c>
      <c r="E429" s="1">
        <v>-13</v>
      </c>
      <c r="F429" s="1">
        <v>0</v>
      </c>
      <c r="G429" s="1">
        <v>133</v>
      </c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 t="s">
        <v>436</v>
      </c>
      <c r="B430" s="1">
        <v>145</v>
      </c>
      <c r="C430" s="1">
        <v>0</v>
      </c>
      <c r="D430" s="1">
        <v>0</v>
      </c>
      <c r="E430" s="1">
        <v>-16</v>
      </c>
      <c r="F430" s="1">
        <v>0</v>
      </c>
      <c r="G430" s="1">
        <v>129</v>
      </c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 t="s">
        <v>437</v>
      </c>
      <c r="B431" s="1">
        <v>199</v>
      </c>
      <c r="C431" s="1">
        <v>0</v>
      </c>
      <c r="D431" s="1">
        <v>0</v>
      </c>
      <c r="E431" s="1">
        <v>-34</v>
      </c>
      <c r="F431" s="1">
        <v>0</v>
      </c>
      <c r="G431" s="1">
        <v>165</v>
      </c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 t="s">
        <v>438</v>
      </c>
      <c r="B432" s="1">
        <v>1</v>
      </c>
      <c r="C432" s="1">
        <v>0</v>
      </c>
      <c r="D432" s="1">
        <v>0</v>
      </c>
      <c r="E432" s="1">
        <v>0</v>
      </c>
      <c r="F432" s="1">
        <v>0</v>
      </c>
      <c r="G432" s="1">
        <v>1</v>
      </c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 t="s">
        <v>439</v>
      </c>
      <c r="B433" s="1">
        <v>-29</v>
      </c>
      <c r="C433" s="1">
        <v>81</v>
      </c>
      <c r="D433" s="1">
        <v>0</v>
      </c>
      <c r="E433" s="1">
        <v>-4</v>
      </c>
      <c r="F433" s="1">
        <v>0</v>
      </c>
      <c r="G433" s="1">
        <v>48</v>
      </c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 t="s">
        <v>440</v>
      </c>
      <c r="B434" s="1">
        <v>3</v>
      </c>
      <c r="C434" s="1">
        <v>0</v>
      </c>
      <c r="D434" s="1">
        <v>0</v>
      </c>
      <c r="E434" s="1">
        <v>0</v>
      </c>
      <c r="F434" s="1">
        <v>0</v>
      </c>
      <c r="G434" s="1">
        <v>3</v>
      </c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 t="s">
        <v>441</v>
      </c>
      <c r="B435" s="1">
        <v>89</v>
      </c>
      <c r="C435" s="1">
        <v>0</v>
      </c>
      <c r="D435" s="1">
        <v>0</v>
      </c>
      <c r="E435" s="1">
        <v>-19</v>
      </c>
      <c r="F435" s="1">
        <v>2</v>
      </c>
      <c r="G435" s="1">
        <v>72</v>
      </c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 t="s">
        <v>442</v>
      </c>
      <c r="B436" s="1">
        <v>19</v>
      </c>
      <c r="C436" s="1">
        <v>100</v>
      </c>
      <c r="D436" s="1">
        <v>0</v>
      </c>
      <c r="E436" s="1">
        <v>-22</v>
      </c>
      <c r="F436" s="1">
        <v>2</v>
      </c>
      <c r="G436" s="1">
        <v>99</v>
      </c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 t="s">
        <v>443</v>
      </c>
      <c r="B437" s="1">
        <v>33</v>
      </c>
      <c r="C437" s="1">
        <v>0</v>
      </c>
      <c r="D437" s="1">
        <v>0</v>
      </c>
      <c r="E437" s="1">
        <v>-9</v>
      </c>
      <c r="F437" s="1">
        <v>4</v>
      </c>
      <c r="G437" s="1">
        <v>28</v>
      </c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 t="s">
        <v>444</v>
      </c>
      <c r="B438" s="1">
        <v>112</v>
      </c>
      <c r="C438" s="1">
        <v>0</v>
      </c>
      <c r="D438" s="1">
        <v>0</v>
      </c>
      <c r="E438" s="1">
        <v>-14</v>
      </c>
      <c r="F438" s="1">
        <v>0</v>
      </c>
      <c r="G438" s="1">
        <v>98</v>
      </c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 t="s">
        <v>445</v>
      </c>
      <c r="B439" s="1">
        <v>11</v>
      </c>
      <c r="C439" s="1">
        <v>130</v>
      </c>
      <c r="D439" s="1">
        <v>0</v>
      </c>
      <c r="E439" s="1">
        <v>-2</v>
      </c>
      <c r="F439" s="1">
        <v>4</v>
      </c>
      <c r="G439" s="1">
        <v>143</v>
      </c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 t="s">
        <v>446</v>
      </c>
      <c r="B440" s="1">
        <v>16</v>
      </c>
      <c r="C440" s="1">
        <v>0</v>
      </c>
      <c r="D440" s="1">
        <v>0</v>
      </c>
      <c r="E440" s="1">
        <v>-4</v>
      </c>
      <c r="F440" s="1">
        <v>0</v>
      </c>
      <c r="G440" s="1">
        <v>12</v>
      </c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 t="s">
        <v>447</v>
      </c>
      <c r="B441" s="1">
        <v>25</v>
      </c>
      <c r="C441" s="1">
        <v>0</v>
      </c>
      <c r="D441" s="1">
        <v>0</v>
      </c>
      <c r="E441" s="1">
        <v>-2</v>
      </c>
      <c r="F441" s="1">
        <v>0</v>
      </c>
      <c r="G441" s="1">
        <v>23</v>
      </c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 t="s">
        <v>448</v>
      </c>
      <c r="B442" s="1">
        <v>2</v>
      </c>
      <c r="C442" s="1">
        <v>0</v>
      </c>
      <c r="D442" s="1">
        <v>0</v>
      </c>
      <c r="E442" s="1">
        <v>0</v>
      </c>
      <c r="F442" s="1">
        <v>0</v>
      </c>
      <c r="G442" s="1">
        <v>2</v>
      </c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 t="s">
        <v>449</v>
      </c>
      <c r="B443" s="1">
        <v>27</v>
      </c>
      <c r="C443" s="1">
        <v>0</v>
      </c>
      <c r="D443" s="1">
        <v>0</v>
      </c>
      <c r="E443" s="1">
        <v>-2</v>
      </c>
      <c r="F443" s="1">
        <v>0</v>
      </c>
      <c r="G443" s="1">
        <v>25</v>
      </c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 t="s">
        <v>450</v>
      </c>
      <c r="B444" s="1">
        <v>10</v>
      </c>
      <c r="C444" s="1">
        <v>0</v>
      </c>
      <c r="D444" s="1">
        <v>0</v>
      </c>
      <c r="E444" s="1">
        <v>0</v>
      </c>
      <c r="F444" s="1">
        <v>0</v>
      </c>
      <c r="G444" s="1">
        <v>10</v>
      </c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 t="s">
        <v>451</v>
      </c>
      <c r="B445" s="1">
        <v>306</v>
      </c>
      <c r="C445" s="1">
        <v>0</v>
      </c>
      <c r="D445" s="1">
        <v>0</v>
      </c>
      <c r="E445" s="1">
        <v>-66</v>
      </c>
      <c r="F445" s="1">
        <v>0</v>
      </c>
      <c r="G445" s="1">
        <v>240</v>
      </c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 t="s">
        <v>452</v>
      </c>
      <c r="B446" s="1">
        <v>179</v>
      </c>
      <c r="C446" s="1">
        <v>0</v>
      </c>
      <c r="D446" s="1">
        <v>0</v>
      </c>
      <c r="E446" s="1">
        <v>-76</v>
      </c>
      <c r="F446" s="1">
        <v>0</v>
      </c>
      <c r="G446" s="1">
        <v>103</v>
      </c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 t="s">
        <v>453</v>
      </c>
      <c r="B447" s="1">
        <v>778</v>
      </c>
      <c r="C447" s="1">
        <v>0</v>
      </c>
      <c r="D447" s="1">
        <v>0</v>
      </c>
      <c r="E447" s="1">
        <v>-29</v>
      </c>
      <c r="F447" s="1">
        <v>0</v>
      </c>
      <c r="G447" s="1">
        <v>749</v>
      </c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 t="s">
        <v>454</v>
      </c>
      <c r="B448" s="1">
        <v>1479</v>
      </c>
      <c r="C448" s="1">
        <v>0</v>
      </c>
      <c r="D448" s="1">
        <v>0</v>
      </c>
      <c r="E448" s="1">
        <v>-120</v>
      </c>
      <c r="F448" s="1">
        <v>0</v>
      </c>
      <c r="G448" s="1">
        <v>1359</v>
      </c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 t="s">
        <v>455</v>
      </c>
      <c r="B449" s="1">
        <v>450</v>
      </c>
      <c r="C449" s="1">
        <v>0</v>
      </c>
      <c r="D449" s="1">
        <v>0</v>
      </c>
      <c r="E449" s="1">
        <v>-40</v>
      </c>
      <c r="F449" s="1">
        <v>0</v>
      </c>
      <c r="G449" s="1">
        <v>410</v>
      </c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 t="s">
        <v>456</v>
      </c>
      <c r="B450" s="1">
        <v>500</v>
      </c>
      <c r="C450" s="1">
        <v>0</v>
      </c>
      <c r="D450" s="1">
        <v>0</v>
      </c>
      <c r="E450" s="1">
        <v>0</v>
      </c>
      <c r="F450" s="1">
        <v>0</v>
      </c>
      <c r="G450" s="1">
        <v>500</v>
      </c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 t="s">
        <v>580</v>
      </c>
      <c r="B451" s="1">
        <v>-5</v>
      </c>
      <c r="C451" s="1">
        <v>0</v>
      </c>
      <c r="D451" s="1">
        <v>0</v>
      </c>
      <c r="E451" s="1">
        <v>-14</v>
      </c>
      <c r="F451" s="1">
        <v>0</v>
      </c>
      <c r="G451" s="1">
        <v>-19</v>
      </c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 t="s">
        <v>458</v>
      </c>
      <c r="B452" s="1">
        <v>337</v>
      </c>
      <c r="C452" s="1">
        <v>0</v>
      </c>
      <c r="D452" s="1">
        <v>0</v>
      </c>
      <c r="E452" s="1">
        <v>-104</v>
      </c>
      <c r="F452" s="1">
        <v>0</v>
      </c>
      <c r="G452" s="1">
        <v>233</v>
      </c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 t="s">
        <v>459</v>
      </c>
      <c r="B453" s="1">
        <v>46</v>
      </c>
      <c r="C453" s="1">
        <v>0</v>
      </c>
      <c r="D453" s="1">
        <v>0</v>
      </c>
      <c r="E453" s="1">
        <v>0</v>
      </c>
      <c r="F453" s="1">
        <v>0</v>
      </c>
      <c r="G453" s="1">
        <v>46</v>
      </c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 t="s">
        <v>460</v>
      </c>
      <c r="B454" s="1">
        <v>14</v>
      </c>
      <c r="C454" s="1">
        <v>0</v>
      </c>
      <c r="D454" s="1">
        <v>0</v>
      </c>
      <c r="E454" s="1">
        <v>0</v>
      </c>
      <c r="F454" s="1">
        <v>0</v>
      </c>
      <c r="G454" s="1">
        <v>14</v>
      </c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 t="s">
        <v>461</v>
      </c>
      <c r="B455" s="1">
        <v>21</v>
      </c>
      <c r="C455" s="1">
        <v>0</v>
      </c>
      <c r="D455" s="1">
        <v>0</v>
      </c>
      <c r="E455" s="1">
        <v>0</v>
      </c>
      <c r="F455" s="1">
        <v>0</v>
      </c>
      <c r="G455" s="1">
        <v>21</v>
      </c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 t="s">
        <v>462</v>
      </c>
      <c r="B456" s="1">
        <v>0</v>
      </c>
      <c r="C456" s="1">
        <v>0</v>
      </c>
      <c r="D456" s="1">
        <v>0</v>
      </c>
      <c r="E456" s="1">
        <v>-5</v>
      </c>
      <c r="F456" s="1">
        <v>0</v>
      </c>
      <c r="G456" s="1">
        <v>-5</v>
      </c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 t="s">
        <v>464</v>
      </c>
      <c r="B457" s="1">
        <v>25</v>
      </c>
      <c r="C457" s="1">
        <v>0</v>
      </c>
      <c r="D457" s="1">
        <v>0</v>
      </c>
      <c r="E457" s="1">
        <v>-1</v>
      </c>
      <c r="F457" s="1">
        <v>0</v>
      </c>
      <c r="G457" s="1">
        <v>24</v>
      </c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 t="s">
        <v>465</v>
      </c>
      <c r="B458" s="1">
        <v>4</v>
      </c>
      <c r="C458" s="1">
        <v>0</v>
      </c>
      <c r="D458" s="1">
        <v>0</v>
      </c>
      <c r="E458" s="1">
        <v>0</v>
      </c>
      <c r="F458" s="1">
        <v>0</v>
      </c>
      <c r="G458" s="1">
        <v>4</v>
      </c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 t="s">
        <v>466</v>
      </c>
      <c r="B459" s="1">
        <v>4</v>
      </c>
      <c r="C459" s="1">
        <v>0</v>
      </c>
      <c r="D459" s="1">
        <v>0</v>
      </c>
      <c r="E459" s="1">
        <v>0</v>
      </c>
      <c r="F459" s="1">
        <v>0</v>
      </c>
      <c r="G459" s="1">
        <v>4</v>
      </c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 t="s">
        <v>467</v>
      </c>
      <c r="B460" s="1">
        <v>1</v>
      </c>
      <c r="C460" s="1">
        <v>0</v>
      </c>
      <c r="D460" s="1">
        <v>0</v>
      </c>
      <c r="E460" s="1">
        <v>0</v>
      </c>
      <c r="F460" s="1">
        <v>0</v>
      </c>
      <c r="G460" s="1">
        <v>1</v>
      </c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 t="s">
        <v>563</v>
      </c>
      <c r="B461" s="1">
        <v>35</v>
      </c>
      <c r="C461" s="1">
        <v>0</v>
      </c>
      <c r="D461" s="1">
        <v>0</v>
      </c>
      <c r="E461" s="1">
        <v>-15</v>
      </c>
      <c r="F461" s="1">
        <v>0</v>
      </c>
      <c r="G461" s="1">
        <v>20</v>
      </c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 t="s">
        <v>468</v>
      </c>
      <c r="B462" s="1">
        <v>175</v>
      </c>
      <c r="C462" s="1">
        <v>0</v>
      </c>
      <c r="D462" s="1">
        <v>0</v>
      </c>
      <c r="E462" s="1">
        <v>0</v>
      </c>
      <c r="F462" s="1">
        <v>0</v>
      </c>
      <c r="G462" s="1">
        <v>175</v>
      </c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 t="s">
        <v>535</v>
      </c>
      <c r="B463" s="1">
        <v>-4</v>
      </c>
      <c r="C463" s="1">
        <v>0</v>
      </c>
      <c r="D463" s="1">
        <v>0</v>
      </c>
      <c r="E463" s="1">
        <v>0</v>
      </c>
      <c r="F463" s="1">
        <v>0</v>
      </c>
      <c r="G463" s="1">
        <v>-4</v>
      </c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 t="s">
        <v>499</v>
      </c>
      <c r="B464" s="1">
        <v>119</v>
      </c>
      <c r="C464" s="1">
        <v>0</v>
      </c>
      <c r="D464" s="1">
        <v>0</v>
      </c>
      <c r="E464" s="1">
        <v>-14</v>
      </c>
      <c r="F464" s="1">
        <v>0</v>
      </c>
      <c r="G464" s="1">
        <v>105</v>
      </c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 t="s">
        <v>469</v>
      </c>
      <c r="B465" s="1">
        <v>20</v>
      </c>
      <c r="C465" s="1">
        <v>0</v>
      </c>
      <c r="D465" s="1">
        <v>0</v>
      </c>
      <c r="E465" s="1">
        <v>-6</v>
      </c>
      <c r="F465" s="1">
        <v>0</v>
      </c>
      <c r="G465" s="1">
        <v>14</v>
      </c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 t="s">
        <v>470</v>
      </c>
      <c r="B466" s="1">
        <v>2</v>
      </c>
      <c r="C466" s="1">
        <v>0</v>
      </c>
      <c r="D466" s="1">
        <v>0</v>
      </c>
      <c r="E466" s="1">
        <v>0</v>
      </c>
      <c r="F466" s="1">
        <v>0</v>
      </c>
      <c r="G466" s="1">
        <v>2</v>
      </c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 t="s">
        <v>471</v>
      </c>
      <c r="B467" s="1">
        <v>6</v>
      </c>
      <c r="C467" s="1">
        <v>0</v>
      </c>
      <c r="D467" s="1">
        <v>0</v>
      </c>
      <c r="E467" s="1">
        <v>0</v>
      </c>
      <c r="F467" s="1">
        <v>0</v>
      </c>
      <c r="G467" s="1">
        <v>6</v>
      </c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 t="s">
        <v>472</v>
      </c>
      <c r="B468" s="1">
        <v>61</v>
      </c>
      <c r="C468" s="1">
        <v>0</v>
      </c>
      <c r="D468" s="1">
        <v>0</v>
      </c>
      <c r="E468" s="1">
        <v>-4</v>
      </c>
      <c r="F468" s="1">
        <v>0</v>
      </c>
      <c r="G468" s="1">
        <v>57</v>
      </c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 t="s">
        <v>474</v>
      </c>
      <c r="B469" s="1">
        <v>0</v>
      </c>
      <c r="C469" s="1">
        <v>2</v>
      </c>
      <c r="D469" s="1">
        <v>0</v>
      </c>
      <c r="E469" s="1">
        <v>-1</v>
      </c>
      <c r="F469" s="1">
        <v>0</v>
      </c>
      <c r="G469" s="1">
        <v>1</v>
      </c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 t="s">
        <v>476</v>
      </c>
      <c r="B470" s="1">
        <v>1</v>
      </c>
      <c r="C470" s="1">
        <v>0</v>
      </c>
      <c r="D470" s="1">
        <v>0</v>
      </c>
      <c r="E470" s="1">
        <v>0</v>
      </c>
      <c r="F470" s="1">
        <v>0</v>
      </c>
      <c r="G470" s="1">
        <v>1</v>
      </c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 t="s">
        <v>478</v>
      </c>
      <c r="B471" s="1">
        <v>1</v>
      </c>
      <c r="C471" s="1">
        <v>0</v>
      </c>
      <c r="D471" s="1">
        <v>0</v>
      </c>
      <c r="E471" s="1">
        <v>0</v>
      </c>
      <c r="F471" s="1">
        <v>0</v>
      </c>
      <c r="G471" s="1">
        <v>1</v>
      </c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 t="s">
        <v>480</v>
      </c>
      <c r="B472" s="1">
        <v>1</v>
      </c>
      <c r="C472" s="1">
        <v>0</v>
      </c>
      <c r="D472" s="1">
        <v>0</v>
      </c>
      <c r="E472" s="1">
        <v>0</v>
      </c>
      <c r="F472" s="1">
        <v>0</v>
      </c>
      <c r="G472" s="1">
        <v>1</v>
      </c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 t="s">
        <v>481</v>
      </c>
      <c r="B473" s="1">
        <v>54</v>
      </c>
      <c r="C473" s="1">
        <v>0</v>
      </c>
      <c r="D473" s="1">
        <v>0</v>
      </c>
      <c r="E473" s="1">
        <v>-22</v>
      </c>
      <c r="F473" s="1">
        <v>2</v>
      </c>
      <c r="G473" s="1">
        <v>34</v>
      </c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 t="s">
        <v>482</v>
      </c>
      <c r="B474" s="1">
        <v>139</v>
      </c>
      <c r="C474" s="1">
        <v>0</v>
      </c>
      <c r="D474" s="1">
        <v>0</v>
      </c>
      <c r="E474" s="1">
        <v>-48</v>
      </c>
      <c r="F474" s="1">
        <v>0</v>
      </c>
      <c r="G474" s="1">
        <v>91</v>
      </c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 t="s">
        <v>483</v>
      </c>
      <c r="B475" s="1">
        <v>26</v>
      </c>
      <c r="C475" s="1">
        <v>0</v>
      </c>
      <c r="D475" s="1">
        <v>0</v>
      </c>
      <c r="E475" s="1">
        <v>-23</v>
      </c>
      <c r="F475" s="1">
        <v>0</v>
      </c>
      <c r="G475" s="1">
        <v>3</v>
      </c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 t="s">
        <v>484</v>
      </c>
      <c r="B476" s="1">
        <v>30</v>
      </c>
      <c r="C476" s="1">
        <v>0</v>
      </c>
      <c r="D476" s="1">
        <v>0</v>
      </c>
      <c r="E476" s="1">
        <v>-2</v>
      </c>
      <c r="F476" s="1">
        <v>0</v>
      </c>
      <c r="G476" s="1">
        <v>28</v>
      </c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 t="s">
        <v>581</v>
      </c>
      <c r="B477" s="1">
        <v>0</v>
      </c>
      <c r="C477" s="1">
        <v>2</v>
      </c>
      <c r="D477" s="1">
        <v>0</v>
      </c>
      <c r="E477" s="1">
        <v>0</v>
      </c>
      <c r="F477" s="1">
        <v>0</v>
      </c>
      <c r="G477" s="1">
        <v>2</v>
      </c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 t="s">
        <v>500</v>
      </c>
      <c r="B478" s="1">
        <v>1</v>
      </c>
      <c r="C478" s="1">
        <v>0</v>
      </c>
      <c r="D478" s="1">
        <v>0</v>
      </c>
      <c r="E478" s="1">
        <v>0</v>
      </c>
      <c r="F478" s="1">
        <v>0</v>
      </c>
      <c r="G478" s="1">
        <v>1</v>
      </c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 t="s">
        <v>485</v>
      </c>
      <c r="B479" s="1">
        <v>1</v>
      </c>
      <c r="C479" s="1">
        <v>0</v>
      </c>
      <c r="D479" s="1">
        <v>0</v>
      </c>
      <c r="E479" s="1">
        <v>0</v>
      </c>
      <c r="F479" s="1">
        <v>0</v>
      </c>
      <c r="G479" s="1">
        <v>1</v>
      </c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 t="s">
        <v>486</v>
      </c>
      <c r="B480" s="1">
        <v>9</v>
      </c>
      <c r="C480" s="1">
        <v>0</v>
      </c>
      <c r="D480" s="1">
        <v>0</v>
      </c>
      <c r="E480" s="1">
        <v>0</v>
      </c>
      <c r="F480" s="1">
        <v>0</v>
      </c>
      <c r="G480" s="1">
        <v>9</v>
      </c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 t="s">
        <v>487</v>
      </c>
      <c r="B481" s="1">
        <v>-42</v>
      </c>
      <c r="C481" s="1">
        <v>0</v>
      </c>
      <c r="D481" s="1">
        <v>0</v>
      </c>
      <c r="E481" s="1">
        <v>0</v>
      </c>
      <c r="F481" s="1">
        <v>0</v>
      </c>
      <c r="G481" s="1">
        <v>-42</v>
      </c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 t="s">
        <v>501</v>
      </c>
      <c r="B482" s="1">
        <v>-2</v>
      </c>
      <c r="C482" s="1">
        <v>0</v>
      </c>
      <c r="D482" s="1">
        <v>0</v>
      </c>
      <c r="E482" s="1">
        <v>0</v>
      </c>
      <c r="F482" s="1">
        <v>0</v>
      </c>
      <c r="G482" s="1">
        <v>-2</v>
      </c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 t="s">
        <v>503</v>
      </c>
      <c r="B483" s="1">
        <v>42</v>
      </c>
      <c r="C483" s="1">
        <v>0</v>
      </c>
      <c r="D483" s="1">
        <v>0</v>
      </c>
      <c r="E483" s="1">
        <v>-7</v>
      </c>
      <c r="F483" s="1">
        <v>2</v>
      </c>
      <c r="G483" s="1">
        <v>37</v>
      </c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 t="s">
        <v>504</v>
      </c>
      <c r="B484" s="1">
        <v>70</v>
      </c>
      <c r="C484" s="1">
        <v>0</v>
      </c>
      <c r="D484" s="1">
        <v>0</v>
      </c>
      <c r="E484" s="1">
        <v>-15</v>
      </c>
      <c r="F484" s="1">
        <v>2</v>
      </c>
      <c r="G484" s="1">
        <v>57</v>
      </c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 t="s">
        <v>505</v>
      </c>
      <c r="B485" s="1">
        <v>84</v>
      </c>
      <c r="C485" s="1">
        <v>0</v>
      </c>
      <c r="D485" s="1">
        <v>0</v>
      </c>
      <c r="E485" s="1">
        <v>0</v>
      </c>
      <c r="F485" s="1">
        <v>0</v>
      </c>
      <c r="G485" s="1">
        <v>84</v>
      </c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 t="s">
        <v>506</v>
      </c>
      <c r="B486" s="1">
        <v>6</v>
      </c>
      <c r="C486" s="1">
        <v>0</v>
      </c>
      <c r="D486" s="1">
        <v>0</v>
      </c>
      <c r="E486" s="1">
        <v>0</v>
      </c>
      <c r="F486" s="1">
        <v>0</v>
      </c>
      <c r="G486" s="1">
        <v>6</v>
      </c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 t="s">
        <v>508</v>
      </c>
      <c r="B487" s="1">
        <v>15</v>
      </c>
      <c r="C487" s="1">
        <v>60</v>
      </c>
      <c r="D487" s="1">
        <v>0</v>
      </c>
      <c r="E487" s="1">
        <v>0</v>
      </c>
      <c r="F487" s="1">
        <v>0</v>
      </c>
      <c r="G487" s="1">
        <v>75</v>
      </c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 t="s">
        <v>514</v>
      </c>
      <c r="B488" s="1">
        <v>54</v>
      </c>
      <c r="C488" s="1">
        <v>0</v>
      </c>
      <c r="D488" s="1">
        <v>0</v>
      </c>
      <c r="E488" s="1">
        <v>-2</v>
      </c>
      <c r="F488" s="1">
        <v>4</v>
      </c>
      <c r="G488" s="1">
        <v>56</v>
      </c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 t="s">
        <v>536</v>
      </c>
      <c r="B489" s="1">
        <v>-142</v>
      </c>
      <c r="C489" s="1">
        <v>0</v>
      </c>
      <c r="D489" s="1">
        <v>0</v>
      </c>
      <c r="E489" s="1">
        <v>-16</v>
      </c>
      <c r="F489" s="1">
        <v>0</v>
      </c>
      <c r="G489" s="1">
        <v>-158</v>
      </c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 t="s">
        <v>521</v>
      </c>
      <c r="B490" s="1">
        <v>110</v>
      </c>
      <c r="C490" s="1">
        <v>0</v>
      </c>
      <c r="D490" s="1">
        <v>0</v>
      </c>
      <c r="E490" s="1">
        <v>-13</v>
      </c>
      <c r="F490" s="1">
        <v>0</v>
      </c>
      <c r="G490" s="1">
        <v>97</v>
      </c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 t="s">
        <v>522</v>
      </c>
      <c r="B491" s="1">
        <v>71</v>
      </c>
      <c r="C491" s="1">
        <v>0</v>
      </c>
      <c r="D491" s="1">
        <v>0</v>
      </c>
      <c r="E491" s="1">
        <v>0</v>
      </c>
      <c r="F491" s="1">
        <v>0</v>
      </c>
      <c r="G491" s="1">
        <v>71</v>
      </c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 t="s">
        <v>523</v>
      </c>
      <c r="B492" s="1">
        <v>87</v>
      </c>
      <c r="C492" s="1">
        <v>0</v>
      </c>
      <c r="D492" s="1">
        <v>0</v>
      </c>
      <c r="E492" s="1">
        <v>-30</v>
      </c>
      <c r="F492" s="1">
        <v>0</v>
      </c>
      <c r="G492" s="1">
        <v>57</v>
      </c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 t="s">
        <v>524</v>
      </c>
      <c r="B493" s="1">
        <v>47</v>
      </c>
      <c r="C493" s="1">
        <v>2</v>
      </c>
      <c r="D493" s="1">
        <v>0</v>
      </c>
      <c r="E493" s="1">
        <v>-4</v>
      </c>
      <c r="F493" s="1">
        <v>0</v>
      </c>
      <c r="G493" s="1">
        <v>45</v>
      </c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 t="s">
        <v>525</v>
      </c>
      <c r="B494" s="1">
        <v>68</v>
      </c>
      <c r="C494" s="1">
        <v>0</v>
      </c>
      <c r="D494" s="1">
        <v>0</v>
      </c>
      <c r="E494" s="1">
        <v>-9</v>
      </c>
      <c r="F494" s="1">
        <v>2</v>
      </c>
      <c r="G494" s="1">
        <v>61</v>
      </c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 t="s">
        <v>526</v>
      </c>
      <c r="B495" s="1">
        <v>47</v>
      </c>
      <c r="C495" s="1">
        <v>0</v>
      </c>
      <c r="D495" s="1">
        <v>0</v>
      </c>
      <c r="E495" s="1">
        <v>-50</v>
      </c>
      <c r="F495" s="1">
        <v>0</v>
      </c>
      <c r="G495" s="1">
        <v>-3</v>
      </c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 t="s">
        <v>527</v>
      </c>
      <c r="B496" s="1">
        <v>2</v>
      </c>
      <c r="C496" s="1">
        <v>0</v>
      </c>
      <c r="D496" s="1">
        <v>0</v>
      </c>
      <c r="E496" s="1">
        <v>0</v>
      </c>
      <c r="F496" s="1">
        <v>0</v>
      </c>
      <c r="G496" s="1">
        <v>2</v>
      </c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 t="s">
        <v>528</v>
      </c>
      <c r="B497" s="1">
        <v>34</v>
      </c>
      <c r="C497" s="1">
        <v>0</v>
      </c>
      <c r="D497" s="1">
        <v>0</v>
      </c>
      <c r="E497" s="1">
        <v>-7</v>
      </c>
      <c r="F497" s="1">
        <v>0</v>
      </c>
      <c r="G497" s="1">
        <v>27</v>
      </c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 t="s">
        <v>529</v>
      </c>
      <c r="B498" s="1">
        <v>42</v>
      </c>
      <c r="C498" s="1">
        <v>0</v>
      </c>
      <c r="D498" s="1">
        <v>0</v>
      </c>
      <c r="E498" s="1">
        <v>-14</v>
      </c>
      <c r="F498" s="1">
        <v>2</v>
      </c>
      <c r="G498" s="1">
        <v>30</v>
      </c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 t="s">
        <v>530</v>
      </c>
      <c r="B499" s="1">
        <v>73</v>
      </c>
      <c r="C499" s="1">
        <v>0</v>
      </c>
      <c r="D499" s="1">
        <v>0</v>
      </c>
      <c r="E499" s="1">
        <v>0</v>
      </c>
      <c r="F499" s="1">
        <v>0</v>
      </c>
      <c r="G499" s="1">
        <v>73</v>
      </c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 t="s">
        <v>531</v>
      </c>
      <c r="B500" s="1">
        <v>73</v>
      </c>
      <c r="C500" s="1">
        <v>0</v>
      </c>
      <c r="D500" s="1">
        <v>0</v>
      </c>
      <c r="E500" s="1">
        <v>0</v>
      </c>
      <c r="F500" s="1">
        <v>0</v>
      </c>
      <c r="G500" s="1">
        <v>73</v>
      </c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 t="s">
        <v>532</v>
      </c>
      <c r="B501" s="1">
        <v>614</v>
      </c>
      <c r="C501" s="1">
        <v>0</v>
      </c>
      <c r="D501" s="1">
        <v>0</v>
      </c>
      <c r="E501" s="1">
        <v>0</v>
      </c>
      <c r="F501" s="1">
        <v>0</v>
      </c>
      <c r="G501" s="1">
        <v>614</v>
      </c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 t="s">
        <v>533</v>
      </c>
      <c r="B502" s="1">
        <v>20000</v>
      </c>
      <c r="C502" s="1">
        <v>0</v>
      </c>
      <c r="D502" s="1">
        <v>0</v>
      </c>
      <c r="E502" s="1">
        <v>0</v>
      </c>
      <c r="F502" s="1">
        <v>0</v>
      </c>
      <c r="G502" s="1">
        <v>20000</v>
      </c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 t="s">
        <v>537</v>
      </c>
      <c r="B503" s="1">
        <v>9</v>
      </c>
      <c r="C503" s="1">
        <v>0</v>
      </c>
      <c r="D503" s="1">
        <v>0</v>
      </c>
      <c r="E503" s="1">
        <v>-2</v>
      </c>
      <c r="F503" s="1">
        <v>0</v>
      </c>
      <c r="G503" s="1">
        <v>7</v>
      </c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 t="s">
        <v>538</v>
      </c>
      <c r="B504" s="1">
        <v>9</v>
      </c>
      <c r="C504" s="1">
        <v>12</v>
      </c>
      <c r="D504" s="1">
        <v>0</v>
      </c>
      <c r="E504" s="1">
        <v>-5</v>
      </c>
      <c r="F504" s="1">
        <v>0</v>
      </c>
      <c r="G504" s="1">
        <v>16</v>
      </c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 t="s">
        <v>539</v>
      </c>
      <c r="B505" s="1">
        <v>14</v>
      </c>
      <c r="C505" s="1">
        <v>10</v>
      </c>
      <c r="D505" s="1">
        <v>0</v>
      </c>
      <c r="E505" s="1">
        <v>-8</v>
      </c>
      <c r="F505" s="1">
        <v>0</v>
      </c>
      <c r="G505" s="1">
        <v>16</v>
      </c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 t="s">
        <v>541</v>
      </c>
      <c r="B506" s="1">
        <v>73</v>
      </c>
      <c r="C506" s="1">
        <v>0</v>
      </c>
      <c r="D506" s="1">
        <v>0</v>
      </c>
      <c r="E506" s="1">
        <v>-13</v>
      </c>
      <c r="F506" s="1">
        <v>0</v>
      </c>
      <c r="G506" s="1">
        <v>60</v>
      </c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 t="s">
        <v>542</v>
      </c>
      <c r="B507" s="1">
        <v>31</v>
      </c>
      <c r="C507" s="1">
        <v>0</v>
      </c>
      <c r="D507" s="1">
        <v>0</v>
      </c>
      <c r="E507" s="1">
        <v>-3</v>
      </c>
      <c r="F507" s="1">
        <v>0</v>
      </c>
      <c r="G507" s="1">
        <v>28</v>
      </c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 t="s">
        <v>543</v>
      </c>
      <c r="B508" s="1">
        <v>92</v>
      </c>
      <c r="C508" s="1">
        <v>0</v>
      </c>
      <c r="D508" s="1">
        <v>0</v>
      </c>
      <c r="E508" s="1">
        <v>-16</v>
      </c>
      <c r="F508" s="1">
        <v>0</v>
      </c>
      <c r="G508" s="1">
        <v>76</v>
      </c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 t="s">
        <v>549</v>
      </c>
      <c r="B509" s="1">
        <v>60</v>
      </c>
      <c r="C509" s="1">
        <v>0</v>
      </c>
      <c r="D509" s="1">
        <v>0</v>
      </c>
      <c r="E509" s="1">
        <v>0</v>
      </c>
      <c r="F509" s="1">
        <v>0</v>
      </c>
      <c r="G509" s="1">
        <v>60</v>
      </c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 t="s">
        <v>550</v>
      </c>
      <c r="B510" s="1">
        <v>9</v>
      </c>
      <c r="C510" s="1">
        <v>0</v>
      </c>
      <c r="D510" s="1">
        <v>0</v>
      </c>
      <c r="E510" s="1">
        <v>0</v>
      </c>
      <c r="F510" s="1">
        <v>0</v>
      </c>
      <c r="G510" s="1">
        <v>9</v>
      </c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 t="s">
        <v>551</v>
      </c>
      <c r="B511" s="1">
        <v>10</v>
      </c>
      <c r="C511" s="1">
        <v>0</v>
      </c>
      <c r="D511" s="1">
        <v>0</v>
      </c>
      <c r="E511" s="1">
        <v>0</v>
      </c>
      <c r="F511" s="1">
        <v>0</v>
      </c>
      <c r="G511" s="1">
        <v>10</v>
      </c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 t="s">
        <v>552</v>
      </c>
      <c r="B512" s="1">
        <v>10</v>
      </c>
      <c r="C512" s="1">
        <v>0</v>
      </c>
      <c r="D512" s="1">
        <v>0</v>
      </c>
      <c r="E512" s="1">
        <v>0</v>
      </c>
      <c r="F512" s="1">
        <v>0</v>
      </c>
      <c r="G512" s="1">
        <v>10</v>
      </c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 t="s">
        <v>553</v>
      </c>
      <c r="B513" s="1">
        <v>60</v>
      </c>
      <c r="C513" s="1">
        <v>0</v>
      </c>
      <c r="D513" s="1">
        <v>0</v>
      </c>
      <c r="E513" s="1">
        <v>0</v>
      </c>
      <c r="F513" s="1">
        <v>0</v>
      </c>
      <c r="G513" s="1">
        <v>60</v>
      </c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 t="s">
        <v>554</v>
      </c>
      <c r="B514" s="1">
        <v>371</v>
      </c>
      <c r="C514" s="1">
        <v>0</v>
      </c>
      <c r="D514" s="1">
        <v>0</v>
      </c>
      <c r="E514" s="1">
        <v>-253</v>
      </c>
      <c r="F514" s="1">
        <v>0</v>
      </c>
      <c r="G514" s="1">
        <v>118</v>
      </c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 t="s">
        <v>555</v>
      </c>
      <c r="B515" s="1">
        <v>412</v>
      </c>
      <c r="C515" s="1">
        <v>0</v>
      </c>
      <c r="D515" s="1">
        <v>0</v>
      </c>
      <c r="E515" s="1">
        <v>-223</v>
      </c>
      <c r="F515" s="1">
        <v>0</v>
      </c>
      <c r="G515" s="1">
        <v>189</v>
      </c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 t="s">
        <v>569</v>
      </c>
      <c r="B516" s="1">
        <v>138</v>
      </c>
      <c r="C516" s="1">
        <v>0</v>
      </c>
      <c r="D516" s="1">
        <v>0</v>
      </c>
      <c r="E516" s="1">
        <v>-26</v>
      </c>
      <c r="F516" s="1">
        <v>0</v>
      </c>
      <c r="G516" s="1">
        <v>112</v>
      </c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 t="s">
        <v>570</v>
      </c>
      <c r="B517" s="1">
        <v>38</v>
      </c>
      <c r="C517" s="1">
        <v>0</v>
      </c>
      <c r="D517" s="1">
        <v>0</v>
      </c>
      <c r="E517" s="1">
        <v>-16</v>
      </c>
      <c r="F517" s="1">
        <v>0</v>
      </c>
      <c r="G517" s="1">
        <v>22</v>
      </c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 t="s">
        <v>571</v>
      </c>
      <c r="B518" s="1">
        <v>72</v>
      </c>
      <c r="C518" s="1">
        <v>0</v>
      </c>
      <c r="D518" s="1">
        <v>0</v>
      </c>
      <c r="E518" s="1">
        <v>-2</v>
      </c>
      <c r="F518" s="1">
        <v>0</v>
      </c>
      <c r="G518" s="1">
        <v>70</v>
      </c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 t="s">
        <v>572</v>
      </c>
      <c r="B519" s="1">
        <v>65</v>
      </c>
      <c r="C519" s="1">
        <v>0</v>
      </c>
      <c r="D519" s="1">
        <v>0</v>
      </c>
      <c r="E519" s="1">
        <v>-8</v>
      </c>
      <c r="F519" s="1">
        <v>0</v>
      </c>
      <c r="G519" s="1">
        <v>57</v>
      </c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 t="s">
        <v>573</v>
      </c>
      <c r="B520" s="1">
        <v>36</v>
      </c>
      <c r="C520" s="1">
        <v>0</v>
      </c>
      <c r="D520" s="1">
        <v>0</v>
      </c>
      <c r="E520" s="1">
        <v>-4</v>
      </c>
      <c r="F520" s="1">
        <v>0</v>
      </c>
      <c r="G520" s="1">
        <v>32</v>
      </c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 t="s">
        <v>574</v>
      </c>
      <c r="B521" s="1">
        <v>40</v>
      </c>
      <c r="C521" s="1">
        <v>0</v>
      </c>
      <c r="D521" s="1">
        <v>0</v>
      </c>
      <c r="E521" s="1">
        <v>0</v>
      </c>
      <c r="F521" s="1">
        <v>0</v>
      </c>
      <c r="G521" s="1">
        <v>40</v>
      </c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 t="s">
        <v>556</v>
      </c>
      <c r="B522" s="1">
        <v>2</v>
      </c>
      <c r="C522" s="1">
        <v>0</v>
      </c>
      <c r="D522" s="1">
        <v>0</v>
      </c>
      <c r="E522" s="1">
        <v>0</v>
      </c>
      <c r="F522" s="1">
        <v>0</v>
      </c>
      <c r="G522" s="1">
        <v>2</v>
      </c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 t="s">
        <v>557</v>
      </c>
      <c r="B523" s="1">
        <v>1</v>
      </c>
      <c r="C523" s="1">
        <v>0</v>
      </c>
      <c r="D523" s="1">
        <v>0</v>
      </c>
      <c r="E523" s="1">
        <v>0</v>
      </c>
      <c r="F523" s="1">
        <v>0</v>
      </c>
      <c r="G523" s="1">
        <v>1</v>
      </c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 t="s">
        <v>559</v>
      </c>
      <c r="B524" s="1">
        <v>96</v>
      </c>
      <c r="C524" s="1">
        <v>0</v>
      </c>
      <c r="D524" s="1">
        <v>0</v>
      </c>
      <c r="E524" s="1">
        <v>0</v>
      </c>
      <c r="F524" s="1">
        <v>0</v>
      </c>
      <c r="G524" s="1">
        <v>96</v>
      </c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 t="s">
        <v>564</v>
      </c>
      <c r="B525" s="1">
        <v>12</v>
      </c>
      <c r="C525" s="1">
        <v>0</v>
      </c>
      <c r="D525" s="1">
        <v>0</v>
      </c>
      <c r="E525" s="1">
        <v>0</v>
      </c>
      <c r="F525" s="1">
        <v>0</v>
      </c>
      <c r="G525" s="1">
        <v>12</v>
      </c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 t="s">
        <v>575</v>
      </c>
      <c r="B526" s="1">
        <v>40</v>
      </c>
      <c r="C526" s="1">
        <v>0</v>
      </c>
      <c r="D526" s="1">
        <v>0</v>
      </c>
      <c r="E526" s="1">
        <v>-4</v>
      </c>
      <c r="F526" s="1">
        <v>0</v>
      </c>
      <c r="G526" s="1">
        <v>36</v>
      </c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 t="s">
        <v>576</v>
      </c>
      <c r="B527" s="1">
        <v>50</v>
      </c>
      <c r="C527" s="1">
        <v>0</v>
      </c>
      <c r="D527" s="1">
        <v>0</v>
      </c>
      <c r="E527" s="1">
        <v>-1</v>
      </c>
      <c r="F527" s="1">
        <v>0</v>
      </c>
      <c r="G527" s="1">
        <v>49</v>
      </c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 t="s">
        <v>577</v>
      </c>
      <c r="B528" s="1">
        <v>50</v>
      </c>
      <c r="C528" s="1">
        <v>0</v>
      </c>
      <c r="D528" s="1">
        <v>0</v>
      </c>
      <c r="E528" s="1">
        <v>-4</v>
      </c>
      <c r="F528" s="1">
        <v>0</v>
      </c>
      <c r="G528" s="1">
        <v>46</v>
      </c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 t="s">
        <v>582</v>
      </c>
      <c r="B529" s="1">
        <v>0</v>
      </c>
      <c r="C529" s="1">
        <v>40</v>
      </c>
      <c r="D529" s="1">
        <v>0</v>
      </c>
      <c r="E529" s="1">
        <v>-8</v>
      </c>
      <c r="F529" s="1">
        <v>0</v>
      </c>
      <c r="G529" s="1">
        <v>32</v>
      </c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 t="s">
        <v>583</v>
      </c>
      <c r="B530" s="1">
        <v>0</v>
      </c>
      <c r="C530" s="1">
        <v>10</v>
      </c>
      <c r="D530" s="1">
        <v>0</v>
      </c>
      <c r="E530" s="1">
        <v>-2</v>
      </c>
      <c r="F530" s="1">
        <v>0</v>
      </c>
      <c r="G530" s="1">
        <v>8</v>
      </c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 t="s">
        <v>584</v>
      </c>
      <c r="B531" s="1">
        <v>0</v>
      </c>
      <c r="C531" s="1">
        <v>50</v>
      </c>
      <c r="D531" s="1">
        <v>0</v>
      </c>
      <c r="E531" s="1">
        <v>0</v>
      </c>
      <c r="F531" s="1">
        <v>0</v>
      </c>
      <c r="G531" s="1">
        <v>50</v>
      </c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 t="s">
        <v>585</v>
      </c>
      <c r="B532" s="1">
        <v>0</v>
      </c>
      <c r="C532" s="1">
        <v>3200</v>
      </c>
      <c r="D532" s="1">
        <v>0</v>
      </c>
      <c r="E532" s="1">
        <v>-208</v>
      </c>
      <c r="F532" s="1">
        <v>0</v>
      </c>
      <c r="G532" s="1">
        <v>2992</v>
      </c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 t="s">
        <v>586</v>
      </c>
      <c r="B533" s="1">
        <v>0</v>
      </c>
      <c r="C533" s="1">
        <v>30</v>
      </c>
      <c r="D533" s="1">
        <v>0</v>
      </c>
      <c r="E533" s="1">
        <v>0</v>
      </c>
      <c r="F533" s="1">
        <v>0</v>
      </c>
      <c r="G533" s="1">
        <v>30</v>
      </c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 t="s">
        <v>587</v>
      </c>
      <c r="B534" s="1">
        <v>0</v>
      </c>
      <c r="C534" s="1">
        <v>30</v>
      </c>
      <c r="D534" s="1">
        <v>0</v>
      </c>
      <c r="E534" s="1">
        <v>0</v>
      </c>
      <c r="F534" s="1">
        <v>0</v>
      </c>
      <c r="G534" s="1">
        <v>30</v>
      </c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 t="s">
        <v>588</v>
      </c>
      <c r="B535" s="1">
        <v>0</v>
      </c>
      <c r="C535" s="1">
        <v>50</v>
      </c>
      <c r="D535" s="1">
        <v>0</v>
      </c>
      <c r="E535" s="1">
        <v>0</v>
      </c>
      <c r="F535" s="1">
        <v>0</v>
      </c>
      <c r="G535" s="1">
        <v>50</v>
      </c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 t="s">
        <v>589</v>
      </c>
      <c r="B536" s="1">
        <v>0</v>
      </c>
      <c r="C536" s="1">
        <v>1</v>
      </c>
      <c r="D536" s="1">
        <v>0</v>
      </c>
      <c r="E536" s="1">
        <v>0</v>
      </c>
      <c r="F536" s="1">
        <v>0</v>
      </c>
      <c r="G536" s="1">
        <v>1</v>
      </c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 t="s">
        <v>491</v>
      </c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>
        <v>76253.375</v>
      </c>
      <c r="C538" s="1">
        <v>9153</v>
      </c>
      <c r="D538" s="1">
        <v>-5</v>
      </c>
      <c r="E538" s="1">
        <v>-15928.75</v>
      </c>
      <c r="F538" s="1">
        <v>113</v>
      </c>
      <c r="G538" s="1">
        <v>69585.625</v>
      </c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 t="s">
        <v>491</v>
      </c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</sheetData>
  <autoFilter ref="A1:G533" xr:uid="{00000000-0009-0000-0000-000009000000}"/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G562"/>
  <sheetViews>
    <sheetView workbookViewId="0"/>
  </sheetViews>
  <sheetFormatPr defaultColWidth="14.42578125" defaultRowHeight="15" customHeight="1"/>
  <cols>
    <col min="1" max="1" width="51.28515625" customWidth="1"/>
  </cols>
  <sheetData>
    <row r="1" spans="1:7">
      <c r="A1" s="4" t="s">
        <v>590</v>
      </c>
      <c r="B1" s="4" t="s">
        <v>0</v>
      </c>
      <c r="C1" s="4" t="s">
        <v>1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4" t="s">
        <v>7</v>
      </c>
      <c r="B2" s="4">
        <v>635.625</v>
      </c>
      <c r="C2" s="4">
        <v>680</v>
      </c>
      <c r="D2" s="4">
        <v>0</v>
      </c>
      <c r="E2" s="4">
        <v>-257</v>
      </c>
      <c r="F2" s="4">
        <v>20</v>
      </c>
      <c r="G2" s="5">
        <v>1078.625</v>
      </c>
    </row>
    <row r="3" spans="1:7">
      <c r="A3" s="4" t="s">
        <v>8</v>
      </c>
      <c r="B3" s="4">
        <v>0.25</v>
      </c>
      <c r="C3" s="4">
        <v>0</v>
      </c>
      <c r="D3" s="4">
        <v>0</v>
      </c>
      <c r="E3" s="4">
        <v>0</v>
      </c>
      <c r="F3" s="4">
        <v>0</v>
      </c>
      <c r="G3" s="4">
        <v>0.25</v>
      </c>
    </row>
    <row r="4" spans="1:7">
      <c r="A4" s="4" t="s">
        <v>9</v>
      </c>
      <c r="B4" s="4">
        <v>2</v>
      </c>
      <c r="C4" s="4">
        <v>128</v>
      </c>
      <c r="D4" s="4">
        <v>0</v>
      </c>
      <c r="E4" s="4">
        <v>-1.25</v>
      </c>
      <c r="F4" s="4">
        <v>0</v>
      </c>
      <c r="G4" s="4">
        <v>128.75</v>
      </c>
    </row>
    <row r="5" spans="1:7">
      <c r="A5" s="4" t="s">
        <v>10</v>
      </c>
      <c r="B5" s="4">
        <v>157.875</v>
      </c>
      <c r="C5" s="4">
        <v>0</v>
      </c>
      <c r="D5" s="4">
        <v>0</v>
      </c>
      <c r="E5" s="4">
        <v>-34.25</v>
      </c>
      <c r="F5" s="4">
        <v>0</v>
      </c>
      <c r="G5" s="4">
        <v>123.625</v>
      </c>
    </row>
    <row r="6" spans="1:7">
      <c r="A6" s="4" t="s">
        <v>11</v>
      </c>
      <c r="B6" s="4">
        <v>29.75</v>
      </c>
      <c r="C6" s="4">
        <v>300</v>
      </c>
      <c r="D6" s="4">
        <v>-0.125</v>
      </c>
      <c r="E6" s="4">
        <v>-10</v>
      </c>
      <c r="F6" s="4">
        <v>0</v>
      </c>
      <c r="G6" s="4">
        <v>319.625</v>
      </c>
    </row>
    <row r="7" spans="1:7">
      <c r="A7" s="4" t="s">
        <v>12</v>
      </c>
      <c r="B7" s="4">
        <v>2</v>
      </c>
      <c r="C7" s="4">
        <v>0</v>
      </c>
      <c r="D7" s="4">
        <v>0</v>
      </c>
      <c r="E7" s="4">
        <v>0</v>
      </c>
      <c r="F7" s="4">
        <v>0</v>
      </c>
      <c r="G7" s="4">
        <v>2</v>
      </c>
    </row>
    <row r="8" spans="1:7">
      <c r="A8" s="4" t="s">
        <v>13</v>
      </c>
      <c r="B8" s="4">
        <v>13</v>
      </c>
      <c r="C8" s="4">
        <v>0</v>
      </c>
      <c r="D8" s="4">
        <v>0</v>
      </c>
      <c r="E8" s="4">
        <v>-6</v>
      </c>
      <c r="F8" s="4">
        <v>0</v>
      </c>
      <c r="G8" s="4">
        <v>7</v>
      </c>
    </row>
    <row r="9" spans="1:7">
      <c r="A9" s="4" t="s">
        <v>14</v>
      </c>
      <c r="B9" s="4">
        <v>14</v>
      </c>
      <c r="C9" s="4">
        <v>0</v>
      </c>
      <c r="D9" s="4">
        <v>0</v>
      </c>
      <c r="E9" s="4">
        <v>-2</v>
      </c>
      <c r="F9" s="4">
        <v>0</v>
      </c>
      <c r="G9" s="4">
        <v>12</v>
      </c>
    </row>
    <row r="10" spans="1:7">
      <c r="A10" s="4" t="s">
        <v>15</v>
      </c>
      <c r="B10" s="4">
        <v>2</v>
      </c>
      <c r="C10" s="4">
        <v>50</v>
      </c>
      <c r="D10" s="4">
        <v>0</v>
      </c>
      <c r="E10" s="4">
        <v>-1</v>
      </c>
      <c r="F10" s="4">
        <v>0</v>
      </c>
      <c r="G10" s="4">
        <v>51</v>
      </c>
    </row>
    <row r="11" spans="1:7">
      <c r="A11" s="4" t="s">
        <v>561</v>
      </c>
      <c r="B11" s="4">
        <v>-14</v>
      </c>
      <c r="C11" s="4">
        <v>0</v>
      </c>
      <c r="D11" s="4">
        <v>0</v>
      </c>
      <c r="E11" s="4">
        <v>0</v>
      </c>
      <c r="F11" s="4">
        <v>0</v>
      </c>
      <c r="G11" s="4">
        <v>-14</v>
      </c>
    </row>
    <row r="12" spans="1:7">
      <c r="A12" s="4" t="s">
        <v>16</v>
      </c>
      <c r="B12" s="4">
        <v>255</v>
      </c>
      <c r="C12" s="4">
        <v>0</v>
      </c>
      <c r="D12" s="4">
        <v>0</v>
      </c>
      <c r="E12" s="4">
        <v>-2</v>
      </c>
      <c r="F12" s="4">
        <v>0</v>
      </c>
      <c r="G12" s="4">
        <v>253</v>
      </c>
    </row>
    <row r="13" spans="1:7">
      <c r="A13" s="4" t="s">
        <v>17</v>
      </c>
      <c r="B13" s="4">
        <v>40</v>
      </c>
      <c r="C13" s="4">
        <v>0</v>
      </c>
      <c r="D13" s="4">
        <v>0</v>
      </c>
      <c r="E13" s="4">
        <v>-4</v>
      </c>
      <c r="F13" s="4">
        <v>0</v>
      </c>
      <c r="G13" s="4">
        <v>36</v>
      </c>
    </row>
    <row r="14" spans="1:7">
      <c r="A14" s="4" t="s">
        <v>18</v>
      </c>
      <c r="B14" s="4">
        <v>7</v>
      </c>
      <c r="C14" s="4">
        <v>0</v>
      </c>
      <c r="D14" s="4">
        <v>0</v>
      </c>
      <c r="E14" s="4">
        <v>0</v>
      </c>
      <c r="F14" s="4">
        <v>0</v>
      </c>
      <c r="G14" s="4">
        <v>7</v>
      </c>
    </row>
    <row r="15" spans="1:7">
      <c r="A15" s="4" t="s">
        <v>19</v>
      </c>
      <c r="B15" s="4">
        <v>-57</v>
      </c>
      <c r="C15" s="4">
        <v>0</v>
      </c>
      <c r="D15" s="4">
        <v>0</v>
      </c>
      <c r="E15" s="4">
        <v>-48</v>
      </c>
      <c r="F15" s="4">
        <v>0</v>
      </c>
      <c r="G15" s="4">
        <v>-105</v>
      </c>
    </row>
    <row r="16" spans="1:7">
      <c r="A16" s="4" t="s">
        <v>20</v>
      </c>
      <c r="B16" s="4">
        <v>-6</v>
      </c>
      <c r="C16" s="4">
        <v>0</v>
      </c>
      <c r="D16" s="4">
        <v>0</v>
      </c>
      <c r="E16" s="4">
        <v>0</v>
      </c>
      <c r="F16" s="4">
        <v>0</v>
      </c>
      <c r="G16" s="4">
        <v>-6</v>
      </c>
    </row>
    <row r="17" spans="1:7">
      <c r="A17" s="4" t="s">
        <v>21</v>
      </c>
      <c r="B17" s="4">
        <v>7</v>
      </c>
      <c r="C17" s="4">
        <v>0</v>
      </c>
      <c r="D17" s="4">
        <v>0</v>
      </c>
      <c r="E17" s="4">
        <v>0</v>
      </c>
      <c r="F17" s="4">
        <v>0</v>
      </c>
      <c r="G17" s="4">
        <v>7</v>
      </c>
    </row>
    <row r="18" spans="1:7">
      <c r="A18" s="4" t="s">
        <v>22</v>
      </c>
      <c r="B18" s="4">
        <v>3</v>
      </c>
      <c r="C18" s="4">
        <v>0</v>
      </c>
      <c r="D18" s="4">
        <v>0</v>
      </c>
      <c r="E18" s="4">
        <v>0</v>
      </c>
      <c r="F18" s="4">
        <v>0</v>
      </c>
      <c r="G18" s="4">
        <v>3</v>
      </c>
    </row>
    <row r="19" spans="1:7">
      <c r="A19" s="4" t="s">
        <v>23</v>
      </c>
      <c r="B19" s="4">
        <v>1</v>
      </c>
      <c r="C19" s="4">
        <v>0</v>
      </c>
      <c r="D19" s="4">
        <v>0</v>
      </c>
      <c r="E19" s="4">
        <v>0</v>
      </c>
      <c r="F19" s="4">
        <v>0</v>
      </c>
      <c r="G19" s="4">
        <v>1</v>
      </c>
    </row>
    <row r="20" spans="1:7">
      <c r="A20" s="4" t="s">
        <v>24</v>
      </c>
      <c r="B20" s="4">
        <v>1</v>
      </c>
      <c r="C20" s="4">
        <v>0</v>
      </c>
      <c r="D20" s="4">
        <v>0</v>
      </c>
      <c r="E20" s="4">
        <v>0</v>
      </c>
      <c r="F20" s="4">
        <v>0</v>
      </c>
      <c r="G20" s="4">
        <v>1</v>
      </c>
    </row>
    <row r="21" spans="1:7">
      <c r="A21" s="4" t="s">
        <v>25</v>
      </c>
      <c r="B21" s="4">
        <v>274</v>
      </c>
      <c r="C21" s="4">
        <v>0</v>
      </c>
      <c r="D21" s="4">
        <v>0</v>
      </c>
      <c r="E21" s="4">
        <v>-78</v>
      </c>
      <c r="F21" s="4">
        <v>5</v>
      </c>
      <c r="G21" s="4">
        <v>201</v>
      </c>
    </row>
    <row r="22" spans="1:7">
      <c r="A22" s="4" t="s">
        <v>26</v>
      </c>
      <c r="B22" s="4">
        <v>7</v>
      </c>
      <c r="C22" s="4">
        <v>0</v>
      </c>
      <c r="D22" s="4">
        <v>0</v>
      </c>
      <c r="E22" s="4">
        <v>0</v>
      </c>
      <c r="F22" s="4">
        <v>0</v>
      </c>
      <c r="G22" s="4">
        <v>7</v>
      </c>
    </row>
    <row r="23" spans="1:7">
      <c r="A23" s="4" t="s">
        <v>27</v>
      </c>
      <c r="B23" s="4">
        <v>7</v>
      </c>
      <c r="C23" s="4">
        <v>0</v>
      </c>
      <c r="D23" s="4">
        <v>0</v>
      </c>
      <c r="E23" s="4">
        <v>0</v>
      </c>
      <c r="F23" s="4">
        <v>0</v>
      </c>
      <c r="G23" s="4">
        <v>7</v>
      </c>
    </row>
    <row r="24" spans="1:7">
      <c r="A24" s="4" t="s">
        <v>28</v>
      </c>
      <c r="B24" s="4">
        <v>13.5</v>
      </c>
      <c r="C24" s="4">
        <v>0</v>
      </c>
      <c r="D24" s="4">
        <v>0</v>
      </c>
      <c r="E24" s="4">
        <v>-0.25</v>
      </c>
      <c r="F24" s="4">
        <v>0</v>
      </c>
      <c r="G24" s="4">
        <v>13.25</v>
      </c>
    </row>
    <row r="25" spans="1:7">
      <c r="A25" s="4" t="s">
        <v>29</v>
      </c>
      <c r="B25" s="4">
        <v>92</v>
      </c>
      <c r="C25" s="4">
        <v>0</v>
      </c>
      <c r="D25" s="4">
        <v>0</v>
      </c>
      <c r="E25" s="4">
        <v>-0.25</v>
      </c>
      <c r="F25" s="4">
        <v>0</v>
      </c>
      <c r="G25" s="4">
        <v>91.75</v>
      </c>
    </row>
    <row r="26" spans="1:7">
      <c r="A26" s="4" t="s">
        <v>30</v>
      </c>
      <c r="B26" s="4">
        <v>-1.75</v>
      </c>
      <c r="C26" s="4">
        <v>50</v>
      </c>
      <c r="D26" s="4">
        <v>0</v>
      </c>
      <c r="E26" s="4">
        <v>-5</v>
      </c>
      <c r="F26" s="4">
        <v>0</v>
      </c>
      <c r="G26" s="4">
        <v>43.25</v>
      </c>
    </row>
    <row r="27" spans="1:7">
      <c r="A27" s="4" t="s">
        <v>31</v>
      </c>
      <c r="B27" s="4">
        <v>126.75</v>
      </c>
      <c r="C27" s="4">
        <v>0</v>
      </c>
      <c r="D27" s="4">
        <v>0</v>
      </c>
      <c r="E27" s="4">
        <v>-1</v>
      </c>
      <c r="F27" s="4">
        <v>0</v>
      </c>
      <c r="G27" s="4">
        <v>125.75</v>
      </c>
    </row>
    <row r="28" spans="1:7">
      <c r="A28" s="4" t="s">
        <v>32</v>
      </c>
      <c r="B28" s="4">
        <v>0.5</v>
      </c>
      <c r="C28" s="4">
        <v>0</v>
      </c>
      <c r="D28" s="4">
        <v>0</v>
      </c>
      <c r="E28" s="4">
        <v>0</v>
      </c>
      <c r="F28" s="4">
        <v>0</v>
      </c>
      <c r="G28" s="4">
        <v>0.5</v>
      </c>
    </row>
    <row r="29" spans="1:7">
      <c r="A29" s="4" t="s">
        <v>33</v>
      </c>
      <c r="B29" s="4">
        <v>2.75</v>
      </c>
      <c r="C29" s="4">
        <v>516</v>
      </c>
      <c r="D29" s="4">
        <v>0</v>
      </c>
      <c r="E29" s="4">
        <v>-78.5</v>
      </c>
      <c r="F29" s="4">
        <v>0</v>
      </c>
      <c r="G29" s="4">
        <v>440.25</v>
      </c>
    </row>
    <row r="30" spans="1:7">
      <c r="A30" s="4" t="s">
        <v>34</v>
      </c>
      <c r="B30" s="4">
        <v>5</v>
      </c>
      <c r="C30" s="4">
        <v>0</v>
      </c>
      <c r="D30" s="4">
        <v>0</v>
      </c>
      <c r="E30" s="4">
        <v>0</v>
      </c>
      <c r="F30" s="4">
        <v>0</v>
      </c>
      <c r="G30" s="4">
        <v>5</v>
      </c>
    </row>
    <row r="31" spans="1:7">
      <c r="A31" s="4" t="s">
        <v>35</v>
      </c>
      <c r="B31" s="4">
        <v>98</v>
      </c>
      <c r="C31" s="4">
        <v>180</v>
      </c>
      <c r="D31" s="4">
        <v>0</v>
      </c>
      <c r="E31" s="4">
        <v>-50</v>
      </c>
      <c r="F31" s="4">
        <v>0</v>
      </c>
      <c r="G31" s="4">
        <v>228</v>
      </c>
    </row>
    <row r="32" spans="1:7">
      <c r="A32" s="4" t="s">
        <v>36</v>
      </c>
      <c r="B32" s="4">
        <v>1</v>
      </c>
      <c r="C32" s="4">
        <v>0</v>
      </c>
      <c r="D32" s="4">
        <v>0</v>
      </c>
      <c r="E32" s="4">
        <v>0</v>
      </c>
      <c r="F32" s="4">
        <v>0</v>
      </c>
      <c r="G32" s="4">
        <v>1</v>
      </c>
    </row>
    <row r="33" spans="1:7">
      <c r="A33" s="4" t="s">
        <v>37</v>
      </c>
      <c r="B33" s="4">
        <v>21</v>
      </c>
      <c r="C33" s="4">
        <v>0</v>
      </c>
      <c r="D33" s="4">
        <v>0</v>
      </c>
      <c r="E33" s="4">
        <v>0</v>
      </c>
      <c r="F33" s="4">
        <v>0</v>
      </c>
      <c r="G33" s="4">
        <v>21</v>
      </c>
    </row>
    <row r="34" spans="1:7">
      <c r="A34" s="4" t="s">
        <v>38</v>
      </c>
      <c r="B34" s="4">
        <v>-23</v>
      </c>
      <c r="C34" s="4">
        <v>0</v>
      </c>
      <c r="D34" s="4">
        <v>0</v>
      </c>
      <c r="E34" s="4">
        <v>-15</v>
      </c>
      <c r="F34" s="4">
        <v>10</v>
      </c>
      <c r="G34" s="4">
        <v>-28</v>
      </c>
    </row>
    <row r="35" spans="1:7">
      <c r="A35" s="4" t="s">
        <v>39</v>
      </c>
      <c r="B35" s="4">
        <v>8</v>
      </c>
      <c r="C35" s="4">
        <v>170</v>
      </c>
      <c r="D35" s="4">
        <v>0</v>
      </c>
      <c r="E35" s="4">
        <v>-36</v>
      </c>
      <c r="F35" s="4">
        <v>0</v>
      </c>
      <c r="G35" s="4">
        <v>142</v>
      </c>
    </row>
    <row r="36" spans="1:7">
      <c r="A36" s="4" t="s">
        <v>40</v>
      </c>
      <c r="B36" s="4">
        <v>70</v>
      </c>
      <c r="C36" s="4">
        <v>100</v>
      </c>
      <c r="D36" s="4">
        <v>0</v>
      </c>
      <c r="E36" s="4">
        <v>-212</v>
      </c>
      <c r="F36" s="4">
        <v>0</v>
      </c>
      <c r="G36" s="4">
        <v>-42</v>
      </c>
    </row>
    <row r="37" spans="1:7">
      <c r="A37" s="4" t="s">
        <v>41</v>
      </c>
      <c r="B37" s="4">
        <v>-172</v>
      </c>
      <c r="C37" s="4">
        <v>600</v>
      </c>
      <c r="D37" s="4">
        <v>0</v>
      </c>
      <c r="E37" s="4">
        <v>-310</v>
      </c>
      <c r="F37" s="4">
        <v>0</v>
      </c>
      <c r="G37" s="4">
        <v>118</v>
      </c>
    </row>
    <row r="38" spans="1:7">
      <c r="A38" s="4" t="s">
        <v>42</v>
      </c>
      <c r="B38" s="4">
        <v>-6</v>
      </c>
      <c r="C38" s="4">
        <v>0</v>
      </c>
      <c r="D38" s="4">
        <v>0</v>
      </c>
      <c r="E38" s="4">
        <v>0</v>
      </c>
      <c r="F38" s="4">
        <v>0</v>
      </c>
      <c r="G38" s="4">
        <v>-6</v>
      </c>
    </row>
    <row r="39" spans="1:7">
      <c r="A39" s="4" t="s">
        <v>43</v>
      </c>
      <c r="B39" s="4">
        <v>-306</v>
      </c>
      <c r="C39" s="4">
        <v>30</v>
      </c>
      <c r="D39" s="4">
        <v>0</v>
      </c>
      <c r="E39" s="4">
        <v>-30</v>
      </c>
      <c r="F39" s="4">
        <v>0</v>
      </c>
      <c r="G39" s="4">
        <v>-306</v>
      </c>
    </row>
    <row r="40" spans="1:7">
      <c r="A40" s="4" t="s">
        <v>44</v>
      </c>
      <c r="B40" s="6">
        <v>202</v>
      </c>
      <c r="C40" s="6">
        <v>0</v>
      </c>
      <c r="D40" s="4">
        <v>0</v>
      </c>
      <c r="E40" s="4">
        <v>-2.5</v>
      </c>
      <c r="F40" s="4">
        <v>0</v>
      </c>
      <c r="G40" s="6">
        <v>199.5</v>
      </c>
    </row>
    <row r="41" spans="1:7">
      <c r="A41" s="4" t="s">
        <v>45</v>
      </c>
      <c r="B41" s="4">
        <v>171</v>
      </c>
      <c r="C41" s="4">
        <v>1</v>
      </c>
      <c r="D41" s="4">
        <v>0</v>
      </c>
      <c r="E41" s="4">
        <v>-28</v>
      </c>
      <c r="F41" s="4">
        <v>0</v>
      </c>
      <c r="G41" s="4">
        <v>144</v>
      </c>
    </row>
    <row r="42" spans="1:7">
      <c r="A42" s="4" t="s">
        <v>46</v>
      </c>
      <c r="B42" s="4">
        <v>38</v>
      </c>
      <c r="C42" s="4">
        <v>0</v>
      </c>
      <c r="D42" s="4">
        <v>0</v>
      </c>
      <c r="E42" s="4">
        <v>0</v>
      </c>
      <c r="F42" s="4">
        <v>0</v>
      </c>
      <c r="G42" s="4">
        <v>38</v>
      </c>
    </row>
    <row r="43" spans="1:7">
      <c r="A43" s="4" t="s">
        <v>47</v>
      </c>
      <c r="B43" s="4">
        <v>4</v>
      </c>
      <c r="C43" s="4">
        <v>0</v>
      </c>
      <c r="D43" s="4">
        <v>0</v>
      </c>
      <c r="E43" s="4">
        <v>0</v>
      </c>
      <c r="F43" s="4">
        <v>0</v>
      </c>
      <c r="G43" s="4">
        <v>4</v>
      </c>
    </row>
    <row r="44" spans="1:7">
      <c r="A44" s="4" t="s">
        <v>48</v>
      </c>
      <c r="B44" s="6">
        <v>1580</v>
      </c>
      <c r="C44" s="6">
        <v>1640</v>
      </c>
      <c r="D44" s="4">
        <v>0</v>
      </c>
      <c r="E44" s="4">
        <v>-699</v>
      </c>
      <c r="F44" s="4">
        <v>0</v>
      </c>
      <c r="G44" s="6">
        <v>2521</v>
      </c>
    </row>
    <row r="45" spans="1:7">
      <c r="A45" s="4" t="s">
        <v>49</v>
      </c>
      <c r="B45" s="4">
        <v>385</v>
      </c>
      <c r="C45" s="4">
        <v>300</v>
      </c>
      <c r="D45" s="4">
        <v>0</v>
      </c>
      <c r="E45" s="4">
        <v>-145</v>
      </c>
      <c r="F45" s="4">
        <v>0</v>
      </c>
      <c r="G45" s="4">
        <v>540</v>
      </c>
    </row>
    <row r="46" spans="1:7">
      <c r="A46" s="4" t="s">
        <v>50</v>
      </c>
      <c r="B46" s="4">
        <v>253</v>
      </c>
      <c r="C46" s="4">
        <v>450</v>
      </c>
      <c r="D46" s="4">
        <v>0</v>
      </c>
      <c r="E46" s="4">
        <v>-230</v>
      </c>
      <c r="F46" s="4">
        <v>0</v>
      </c>
      <c r="G46" s="4">
        <v>473</v>
      </c>
    </row>
    <row r="47" spans="1:7">
      <c r="A47" s="4" t="s">
        <v>51</v>
      </c>
      <c r="B47" s="4">
        <v>323</v>
      </c>
      <c r="C47" s="4">
        <v>500</v>
      </c>
      <c r="D47" s="4">
        <v>0</v>
      </c>
      <c r="E47" s="4">
        <v>-117</v>
      </c>
      <c r="F47" s="4">
        <v>0</v>
      </c>
      <c r="G47" s="4">
        <v>706</v>
      </c>
    </row>
    <row r="48" spans="1:7">
      <c r="A48" s="4" t="s">
        <v>52</v>
      </c>
      <c r="B48" s="4">
        <v>7</v>
      </c>
      <c r="C48" s="4">
        <v>0</v>
      </c>
      <c r="D48" s="4">
        <v>0</v>
      </c>
      <c r="E48" s="4">
        <v>0</v>
      </c>
      <c r="F48" s="4">
        <v>0</v>
      </c>
      <c r="G48" s="4">
        <v>7</v>
      </c>
    </row>
    <row r="49" spans="1:7">
      <c r="A49" s="4" t="s">
        <v>53</v>
      </c>
      <c r="B49" s="4">
        <v>18</v>
      </c>
      <c r="C49" s="4">
        <v>0</v>
      </c>
      <c r="D49" s="4">
        <v>0</v>
      </c>
      <c r="E49" s="4">
        <v>-1</v>
      </c>
      <c r="F49" s="4">
        <v>0</v>
      </c>
      <c r="G49" s="4">
        <v>17</v>
      </c>
    </row>
    <row r="50" spans="1:7">
      <c r="A50" s="4" t="s">
        <v>54</v>
      </c>
      <c r="B50" s="4">
        <v>120</v>
      </c>
      <c r="C50" s="4">
        <v>0</v>
      </c>
      <c r="D50" s="4">
        <v>0</v>
      </c>
      <c r="E50" s="4">
        <v>-32</v>
      </c>
      <c r="F50" s="4">
        <v>0</v>
      </c>
      <c r="G50" s="4">
        <v>88</v>
      </c>
    </row>
    <row r="51" spans="1:7">
      <c r="A51" s="4" t="s">
        <v>55</v>
      </c>
      <c r="B51" s="4">
        <v>0.25</v>
      </c>
      <c r="C51" s="4">
        <v>0</v>
      </c>
      <c r="D51" s="4">
        <v>0</v>
      </c>
      <c r="E51" s="4">
        <v>0</v>
      </c>
      <c r="F51" s="4">
        <v>0</v>
      </c>
      <c r="G51" s="4">
        <v>0.25</v>
      </c>
    </row>
    <row r="52" spans="1:7">
      <c r="A52" s="4" t="s">
        <v>56</v>
      </c>
      <c r="B52" s="4">
        <v>24.875</v>
      </c>
      <c r="C52" s="4">
        <v>114</v>
      </c>
      <c r="D52" s="4">
        <v>0</v>
      </c>
      <c r="E52" s="4">
        <v>-22.5</v>
      </c>
      <c r="F52" s="4">
        <v>0</v>
      </c>
      <c r="G52" s="4">
        <v>116.375</v>
      </c>
    </row>
    <row r="53" spans="1:7">
      <c r="A53" s="4" t="s">
        <v>57</v>
      </c>
      <c r="B53" s="4">
        <v>59</v>
      </c>
      <c r="C53" s="4">
        <v>260</v>
      </c>
      <c r="D53" s="4">
        <v>0</v>
      </c>
      <c r="E53" s="4">
        <v>-62</v>
      </c>
      <c r="F53" s="4">
        <v>0</v>
      </c>
      <c r="G53" s="4">
        <v>257</v>
      </c>
    </row>
    <row r="54" spans="1:7">
      <c r="A54" s="4" t="s">
        <v>58</v>
      </c>
      <c r="B54" s="4">
        <v>108</v>
      </c>
      <c r="C54" s="4">
        <v>250</v>
      </c>
      <c r="D54" s="4">
        <v>0</v>
      </c>
      <c r="E54" s="4">
        <v>-66</v>
      </c>
      <c r="F54" s="4">
        <v>0</v>
      </c>
      <c r="G54" s="4">
        <v>292</v>
      </c>
    </row>
    <row r="55" spans="1:7">
      <c r="A55" s="4" t="s">
        <v>59</v>
      </c>
      <c r="B55" s="4">
        <v>15</v>
      </c>
      <c r="C55" s="4">
        <v>0</v>
      </c>
      <c r="D55" s="4">
        <v>0</v>
      </c>
      <c r="E55" s="4">
        <v>0</v>
      </c>
      <c r="F55" s="4">
        <v>0</v>
      </c>
      <c r="G55" s="4">
        <v>15</v>
      </c>
    </row>
    <row r="56" spans="1:7">
      <c r="A56" s="4" t="s">
        <v>60</v>
      </c>
      <c r="B56" s="4">
        <v>15</v>
      </c>
      <c r="C56" s="4">
        <v>50</v>
      </c>
      <c r="D56" s="4">
        <v>0</v>
      </c>
      <c r="E56" s="4">
        <v>-22</v>
      </c>
      <c r="F56" s="4">
        <v>0</v>
      </c>
      <c r="G56" s="4">
        <v>43</v>
      </c>
    </row>
    <row r="57" spans="1:7">
      <c r="A57" s="4" t="s">
        <v>61</v>
      </c>
      <c r="B57" s="4">
        <v>1</v>
      </c>
      <c r="C57" s="4">
        <v>0</v>
      </c>
      <c r="D57" s="4">
        <v>0</v>
      </c>
      <c r="E57" s="4">
        <v>0</v>
      </c>
      <c r="F57" s="4">
        <v>0</v>
      </c>
      <c r="G57" s="4">
        <v>1</v>
      </c>
    </row>
    <row r="58" spans="1:7">
      <c r="A58" s="4" t="s">
        <v>62</v>
      </c>
      <c r="B58" s="4">
        <v>23</v>
      </c>
      <c r="C58" s="4">
        <v>30</v>
      </c>
      <c r="D58" s="4">
        <v>0</v>
      </c>
      <c r="E58" s="4">
        <v>-7</v>
      </c>
      <c r="F58" s="4">
        <v>0</v>
      </c>
      <c r="G58" s="4">
        <v>46</v>
      </c>
    </row>
    <row r="59" spans="1:7">
      <c r="A59" s="4" t="s">
        <v>63</v>
      </c>
      <c r="B59" s="4">
        <v>4</v>
      </c>
      <c r="C59" s="4">
        <v>0</v>
      </c>
      <c r="D59" s="4">
        <v>0</v>
      </c>
      <c r="E59" s="4">
        <v>0</v>
      </c>
      <c r="F59" s="4">
        <v>0</v>
      </c>
      <c r="G59" s="4">
        <v>4</v>
      </c>
    </row>
    <row r="60" spans="1:7">
      <c r="A60" s="4" t="s">
        <v>64</v>
      </c>
      <c r="B60" s="4">
        <v>1</v>
      </c>
      <c r="C60" s="4">
        <v>0</v>
      </c>
      <c r="D60" s="4">
        <v>0</v>
      </c>
      <c r="E60" s="4">
        <v>0</v>
      </c>
      <c r="F60" s="4">
        <v>0</v>
      </c>
      <c r="G60" s="4">
        <v>1</v>
      </c>
    </row>
    <row r="61" spans="1:7">
      <c r="A61" s="4" t="s">
        <v>65</v>
      </c>
      <c r="B61" s="4">
        <v>1</v>
      </c>
      <c r="C61" s="4">
        <v>0</v>
      </c>
      <c r="D61" s="4">
        <v>0</v>
      </c>
      <c r="E61" s="4">
        <v>0</v>
      </c>
      <c r="F61" s="4">
        <v>0</v>
      </c>
      <c r="G61" s="4">
        <v>1</v>
      </c>
    </row>
    <row r="62" spans="1:7">
      <c r="A62" s="4" t="s">
        <v>66</v>
      </c>
      <c r="B62" s="4">
        <v>1</v>
      </c>
      <c r="C62" s="4">
        <v>0</v>
      </c>
      <c r="D62" s="4">
        <v>0</v>
      </c>
      <c r="E62" s="4">
        <v>0</v>
      </c>
      <c r="F62" s="4">
        <v>0</v>
      </c>
      <c r="G62" s="4">
        <v>1</v>
      </c>
    </row>
    <row r="63" spans="1:7">
      <c r="A63" s="4" t="s">
        <v>67</v>
      </c>
      <c r="B63" s="4">
        <v>2</v>
      </c>
      <c r="C63" s="4">
        <v>0</v>
      </c>
      <c r="D63" s="4">
        <v>0</v>
      </c>
      <c r="E63" s="4">
        <v>0</v>
      </c>
      <c r="F63" s="4">
        <v>0</v>
      </c>
      <c r="G63" s="4">
        <v>2</v>
      </c>
    </row>
    <row r="64" spans="1:7">
      <c r="A64" s="4" t="s">
        <v>68</v>
      </c>
      <c r="B64" s="4">
        <v>1</v>
      </c>
      <c r="C64" s="4">
        <v>0</v>
      </c>
      <c r="D64" s="4">
        <v>0</v>
      </c>
      <c r="E64" s="4">
        <v>0</v>
      </c>
      <c r="F64" s="4">
        <v>0</v>
      </c>
      <c r="G64" s="4">
        <v>1</v>
      </c>
    </row>
    <row r="65" spans="1:7">
      <c r="A65" s="4" t="s">
        <v>69</v>
      </c>
      <c r="B65" s="4">
        <v>191</v>
      </c>
      <c r="C65" s="4">
        <v>0</v>
      </c>
      <c r="D65" s="4">
        <v>0</v>
      </c>
      <c r="E65" s="4">
        <v>-3</v>
      </c>
      <c r="F65" s="4">
        <v>0</v>
      </c>
      <c r="G65" s="4">
        <v>188</v>
      </c>
    </row>
    <row r="66" spans="1:7">
      <c r="A66" s="4" t="s">
        <v>70</v>
      </c>
      <c r="B66" s="4">
        <v>554</v>
      </c>
      <c r="C66" s="4">
        <v>0</v>
      </c>
      <c r="D66" s="4">
        <v>0</v>
      </c>
      <c r="E66" s="4">
        <v>-105</v>
      </c>
      <c r="F66" s="4">
        <v>0</v>
      </c>
      <c r="G66" s="4">
        <v>449</v>
      </c>
    </row>
    <row r="67" spans="1:7">
      <c r="A67" s="4" t="s">
        <v>71</v>
      </c>
      <c r="B67" s="4">
        <v>89</v>
      </c>
      <c r="C67" s="4">
        <v>0</v>
      </c>
      <c r="D67" s="4">
        <v>0</v>
      </c>
      <c r="E67" s="4">
        <v>-66</v>
      </c>
      <c r="F67" s="4">
        <v>0</v>
      </c>
      <c r="G67" s="4">
        <v>23</v>
      </c>
    </row>
    <row r="68" spans="1:7">
      <c r="A68" s="4" t="s">
        <v>72</v>
      </c>
      <c r="B68" s="4">
        <v>-1</v>
      </c>
      <c r="C68" s="4">
        <v>32</v>
      </c>
      <c r="D68" s="4">
        <v>0</v>
      </c>
      <c r="E68" s="4">
        <v>-21</v>
      </c>
      <c r="F68" s="4">
        <v>0</v>
      </c>
      <c r="G68" s="4">
        <v>10</v>
      </c>
    </row>
    <row r="69" spans="1:7">
      <c r="A69" s="4" t="s">
        <v>73</v>
      </c>
      <c r="B69" s="4">
        <v>1</v>
      </c>
      <c r="C69" s="4">
        <v>0</v>
      </c>
      <c r="D69" s="4">
        <v>0</v>
      </c>
      <c r="E69" s="4">
        <v>0</v>
      </c>
      <c r="F69" s="4">
        <v>0</v>
      </c>
      <c r="G69" s="4">
        <v>1</v>
      </c>
    </row>
    <row r="70" spans="1:7">
      <c r="A70" s="4" t="s">
        <v>74</v>
      </c>
      <c r="B70" s="4">
        <v>1</v>
      </c>
      <c r="C70" s="4">
        <v>0</v>
      </c>
      <c r="D70" s="4">
        <v>0</v>
      </c>
      <c r="E70" s="4">
        <v>0</v>
      </c>
      <c r="F70" s="4">
        <v>0</v>
      </c>
      <c r="G70" s="4">
        <v>1</v>
      </c>
    </row>
    <row r="71" spans="1:7">
      <c r="A71" s="4" t="s">
        <v>76</v>
      </c>
      <c r="B71" s="4">
        <v>32</v>
      </c>
      <c r="C71" s="4">
        <v>0</v>
      </c>
      <c r="D71" s="4">
        <v>0</v>
      </c>
      <c r="E71" s="4">
        <v>-2</v>
      </c>
      <c r="F71" s="4">
        <v>0</v>
      </c>
      <c r="G71" s="4">
        <v>30</v>
      </c>
    </row>
    <row r="72" spans="1:7">
      <c r="A72" s="4" t="s">
        <v>77</v>
      </c>
      <c r="B72" s="4">
        <v>42.25</v>
      </c>
      <c r="C72" s="4">
        <v>0</v>
      </c>
      <c r="D72" s="4">
        <v>0</v>
      </c>
      <c r="E72" s="4">
        <v>-0.5</v>
      </c>
      <c r="F72" s="4">
        <v>0</v>
      </c>
      <c r="G72" s="4">
        <v>41.75</v>
      </c>
    </row>
    <row r="73" spans="1:7">
      <c r="A73" s="4" t="s">
        <v>78</v>
      </c>
      <c r="B73" s="4">
        <v>96</v>
      </c>
      <c r="C73" s="4">
        <v>80</v>
      </c>
      <c r="D73" s="4">
        <v>0</v>
      </c>
      <c r="E73" s="4">
        <v>-16</v>
      </c>
      <c r="F73" s="4">
        <v>0</v>
      </c>
      <c r="G73" s="4">
        <v>160</v>
      </c>
    </row>
    <row r="74" spans="1:7">
      <c r="A74" s="4" t="s">
        <v>79</v>
      </c>
      <c r="B74" s="4">
        <v>-7</v>
      </c>
      <c r="C74" s="4">
        <v>0</v>
      </c>
      <c r="D74" s="4">
        <v>0</v>
      </c>
      <c r="E74" s="4">
        <v>0</v>
      </c>
      <c r="F74" s="4">
        <v>0</v>
      </c>
      <c r="G74" s="4">
        <v>-7</v>
      </c>
    </row>
    <row r="75" spans="1:7">
      <c r="A75" s="4" t="s">
        <v>80</v>
      </c>
      <c r="B75" s="4">
        <v>16</v>
      </c>
      <c r="C75" s="4">
        <v>21</v>
      </c>
      <c r="D75" s="4">
        <v>0</v>
      </c>
      <c r="E75" s="4">
        <v>-4</v>
      </c>
      <c r="F75" s="4">
        <v>0</v>
      </c>
      <c r="G75" s="4">
        <v>33</v>
      </c>
    </row>
    <row r="76" spans="1:7">
      <c r="A76" s="4" t="s">
        <v>81</v>
      </c>
      <c r="B76" s="4">
        <v>-2.5</v>
      </c>
      <c r="C76" s="4">
        <v>155</v>
      </c>
      <c r="D76" s="4">
        <v>0</v>
      </c>
      <c r="E76" s="4">
        <v>-3</v>
      </c>
      <c r="F76" s="4">
        <v>0</v>
      </c>
      <c r="G76" s="4">
        <v>149.5</v>
      </c>
    </row>
    <row r="77" spans="1:7">
      <c r="A77" s="4" t="s">
        <v>82</v>
      </c>
      <c r="B77" s="4">
        <v>77.25</v>
      </c>
      <c r="C77" s="4">
        <v>0</v>
      </c>
      <c r="D77" s="4">
        <v>0</v>
      </c>
      <c r="E77" s="4">
        <v>-14</v>
      </c>
      <c r="F77" s="4">
        <v>0</v>
      </c>
      <c r="G77" s="4">
        <v>63.25</v>
      </c>
    </row>
    <row r="78" spans="1:7">
      <c r="A78" s="4" t="s">
        <v>83</v>
      </c>
      <c r="B78" s="4">
        <v>5</v>
      </c>
      <c r="C78" s="4">
        <v>0</v>
      </c>
      <c r="D78" s="4">
        <v>0</v>
      </c>
      <c r="E78" s="4">
        <v>0</v>
      </c>
      <c r="F78" s="4">
        <v>0</v>
      </c>
      <c r="G78" s="4">
        <v>5</v>
      </c>
    </row>
    <row r="79" spans="1:7">
      <c r="A79" s="4" t="s">
        <v>84</v>
      </c>
      <c r="B79" s="4">
        <v>9.75</v>
      </c>
      <c r="C79" s="4">
        <v>0</v>
      </c>
      <c r="D79" s="4">
        <v>0</v>
      </c>
      <c r="E79" s="4">
        <v>0</v>
      </c>
      <c r="F79" s="4">
        <v>0</v>
      </c>
      <c r="G79" s="4">
        <v>9.75</v>
      </c>
    </row>
    <row r="80" spans="1:7">
      <c r="A80" s="4" t="s">
        <v>85</v>
      </c>
      <c r="B80" s="4">
        <v>76.5</v>
      </c>
      <c r="C80" s="4">
        <v>226</v>
      </c>
      <c r="D80" s="4">
        <v>0</v>
      </c>
      <c r="E80" s="4">
        <v>-36</v>
      </c>
      <c r="F80" s="4">
        <v>0</v>
      </c>
      <c r="G80" s="4">
        <v>266.5</v>
      </c>
    </row>
    <row r="81" spans="1:7">
      <c r="A81" s="4" t="s">
        <v>86</v>
      </c>
      <c r="B81" s="4">
        <v>4</v>
      </c>
      <c r="C81" s="4">
        <v>0</v>
      </c>
      <c r="D81" s="4">
        <v>0</v>
      </c>
      <c r="E81" s="4">
        <v>-1</v>
      </c>
      <c r="F81" s="4">
        <v>0</v>
      </c>
      <c r="G81" s="4">
        <v>3</v>
      </c>
    </row>
    <row r="82" spans="1:7">
      <c r="A82" s="4" t="s">
        <v>87</v>
      </c>
      <c r="B82" s="4">
        <v>17</v>
      </c>
      <c r="C82" s="4">
        <v>0</v>
      </c>
      <c r="D82" s="4">
        <v>0</v>
      </c>
      <c r="E82" s="4">
        <v>0</v>
      </c>
      <c r="F82" s="4">
        <v>0</v>
      </c>
      <c r="G82" s="4">
        <v>17</v>
      </c>
    </row>
    <row r="83" spans="1:7">
      <c r="A83" s="4" t="s">
        <v>88</v>
      </c>
      <c r="B83" s="4">
        <v>-9</v>
      </c>
      <c r="C83" s="4">
        <v>30</v>
      </c>
      <c r="D83" s="4">
        <v>0</v>
      </c>
      <c r="E83" s="4">
        <v>-7</v>
      </c>
      <c r="F83" s="4">
        <v>0</v>
      </c>
      <c r="G83" s="4">
        <v>14</v>
      </c>
    </row>
    <row r="84" spans="1:7">
      <c r="A84" s="4" t="s">
        <v>89</v>
      </c>
      <c r="B84" s="4">
        <v>1</v>
      </c>
      <c r="C84" s="4">
        <v>0</v>
      </c>
      <c r="D84" s="4">
        <v>0</v>
      </c>
      <c r="E84" s="4">
        <v>0</v>
      </c>
      <c r="F84" s="4">
        <v>0</v>
      </c>
      <c r="G84" s="4">
        <v>1</v>
      </c>
    </row>
    <row r="85" spans="1:7">
      <c r="A85" s="4" t="s">
        <v>90</v>
      </c>
      <c r="B85" s="4">
        <v>2</v>
      </c>
      <c r="C85" s="4">
        <v>0</v>
      </c>
      <c r="D85" s="4">
        <v>0</v>
      </c>
      <c r="E85" s="4">
        <v>0</v>
      </c>
      <c r="F85" s="4">
        <v>0</v>
      </c>
      <c r="G85" s="4">
        <v>2</v>
      </c>
    </row>
    <row r="86" spans="1:7">
      <c r="A86" s="4" t="s">
        <v>91</v>
      </c>
      <c r="B86" s="4">
        <v>18</v>
      </c>
      <c r="C86" s="4">
        <v>130</v>
      </c>
      <c r="D86" s="4">
        <v>0</v>
      </c>
      <c r="E86" s="4">
        <v>-30</v>
      </c>
      <c r="F86" s="4">
        <v>0</v>
      </c>
      <c r="G86" s="4">
        <v>118</v>
      </c>
    </row>
    <row r="87" spans="1:7">
      <c r="A87" s="4" t="s">
        <v>92</v>
      </c>
      <c r="B87" s="4">
        <v>1</v>
      </c>
      <c r="C87" s="4">
        <v>0</v>
      </c>
      <c r="D87" s="4">
        <v>0</v>
      </c>
      <c r="E87" s="4">
        <v>0</v>
      </c>
      <c r="F87" s="4">
        <v>0</v>
      </c>
      <c r="G87" s="4">
        <v>1</v>
      </c>
    </row>
    <row r="88" spans="1:7">
      <c r="A88" s="4" t="s">
        <v>93</v>
      </c>
      <c r="B88" s="4">
        <v>13</v>
      </c>
      <c r="C88" s="4">
        <v>40</v>
      </c>
      <c r="D88" s="4">
        <v>0</v>
      </c>
      <c r="E88" s="4">
        <v>-12</v>
      </c>
      <c r="F88" s="4">
        <v>0</v>
      </c>
      <c r="G88" s="4">
        <v>41</v>
      </c>
    </row>
    <row r="89" spans="1:7">
      <c r="A89" s="4" t="s">
        <v>94</v>
      </c>
      <c r="B89" s="4">
        <v>1</v>
      </c>
      <c r="C89" s="4">
        <v>0</v>
      </c>
      <c r="D89" s="4">
        <v>0</v>
      </c>
      <c r="E89" s="4">
        <v>0</v>
      </c>
      <c r="F89" s="4">
        <v>0</v>
      </c>
      <c r="G89" s="4">
        <v>1</v>
      </c>
    </row>
    <row r="90" spans="1:7">
      <c r="A90" s="4" t="s">
        <v>95</v>
      </c>
      <c r="B90" s="4">
        <v>2</v>
      </c>
      <c r="C90" s="4">
        <v>0</v>
      </c>
      <c r="D90" s="4">
        <v>0</v>
      </c>
      <c r="E90" s="4">
        <v>0</v>
      </c>
      <c r="F90" s="4">
        <v>0</v>
      </c>
      <c r="G90" s="4">
        <v>2</v>
      </c>
    </row>
    <row r="91" spans="1:7">
      <c r="A91" s="4" t="s">
        <v>96</v>
      </c>
      <c r="B91" s="4">
        <v>2</v>
      </c>
      <c r="C91" s="4">
        <v>0</v>
      </c>
      <c r="D91" s="4">
        <v>0</v>
      </c>
      <c r="E91" s="4">
        <v>0</v>
      </c>
      <c r="F91" s="4">
        <v>0</v>
      </c>
      <c r="G91" s="4">
        <v>2</v>
      </c>
    </row>
    <row r="92" spans="1:7">
      <c r="A92" s="4" t="s">
        <v>97</v>
      </c>
      <c r="B92" s="4">
        <v>34</v>
      </c>
      <c r="C92" s="4">
        <v>0</v>
      </c>
      <c r="D92" s="4">
        <v>0</v>
      </c>
      <c r="E92" s="4">
        <v>0</v>
      </c>
      <c r="F92" s="4">
        <v>0</v>
      </c>
      <c r="G92" s="4">
        <v>34</v>
      </c>
    </row>
    <row r="93" spans="1:7">
      <c r="A93" s="4" t="s">
        <v>98</v>
      </c>
      <c r="B93" s="4">
        <v>1</v>
      </c>
      <c r="C93" s="4">
        <v>0</v>
      </c>
      <c r="D93" s="4">
        <v>0</v>
      </c>
      <c r="E93" s="4">
        <v>0</v>
      </c>
      <c r="F93" s="4">
        <v>0</v>
      </c>
      <c r="G93" s="4">
        <v>1</v>
      </c>
    </row>
    <row r="94" spans="1:7">
      <c r="A94" s="4" t="s">
        <v>99</v>
      </c>
      <c r="B94" s="4">
        <v>3</v>
      </c>
      <c r="C94" s="4">
        <v>0</v>
      </c>
      <c r="D94" s="4">
        <v>0</v>
      </c>
      <c r="E94" s="4">
        <v>-2</v>
      </c>
      <c r="F94" s="4">
        <v>0</v>
      </c>
      <c r="G94" s="4">
        <v>1</v>
      </c>
    </row>
    <row r="95" spans="1:7">
      <c r="A95" s="4" t="s">
        <v>100</v>
      </c>
      <c r="B95" s="4">
        <v>6</v>
      </c>
      <c r="C95" s="4">
        <v>0</v>
      </c>
      <c r="D95" s="4">
        <v>0</v>
      </c>
      <c r="E95" s="4">
        <v>0</v>
      </c>
      <c r="F95" s="4">
        <v>0</v>
      </c>
      <c r="G95" s="4">
        <v>6</v>
      </c>
    </row>
    <row r="96" spans="1:7">
      <c r="A96" s="4" t="s">
        <v>101</v>
      </c>
      <c r="B96" s="4">
        <v>19</v>
      </c>
      <c r="C96" s="4">
        <v>0</v>
      </c>
      <c r="D96" s="4">
        <v>0</v>
      </c>
      <c r="E96" s="4">
        <v>-1</v>
      </c>
      <c r="F96" s="4">
        <v>0</v>
      </c>
      <c r="G96" s="4">
        <v>18</v>
      </c>
    </row>
    <row r="97" spans="1:7">
      <c r="A97" s="4" t="s">
        <v>102</v>
      </c>
      <c r="B97" s="4">
        <v>3</v>
      </c>
      <c r="C97" s="4">
        <v>0</v>
      </c>
      <c r="D97" s="4">
        <v>0</v>
      </c>
      <c r="E97" s="4">
        <v>0</v>
      </c>
      <c r="F97" s="4">
        <v>0</v>
      </c>
      <c r="G97" s="4">
        <v>3</v>
      </c>
    </row>
    <row r="98" spans="1:7">
      <c r="A98" s="4" t="s">
        <v>103</v>
      </c>
      <c r="B98" s="4">
        <v>3</v>
      </c>
      <c r="C98" s="4">
        <v>0</v>
      </c>
      <c r="D98" s="4">
        <v>0</v>
      </c>
      <c r="E98" s="4">
        <v>0</v>
      </c>
      <c r="F98" s="4">
        <v>0</v>
      </c>
      <c r="G98" s="4">
        <v>3</v>
      </c>
    </row>
    <row r="99" spans="1:7">
      <c r="A99" s="4" t="s">
        <v>104</v>
      </c>
      <c r="B99" s="4">
        <v>237</v>
      </c>
      <c r="C99" s="4">
        <v>0</v>
      </c>
      <c r="D99" s="4">
        <v>0</v>
      </c>
      <c r="E99" s="4">
        <v>0</v>
      </c>
      <c r="F99" s="4">
        <v>0</v>
      </c>
      <c r="G99" s="4">
        <v>237</v>
      </c>
    </row>
    <row r="100" spans="1:7">
      <c r="A100" s="4" t="s">
        <v>105</v>
      </c>
      <c r="B100" s="4">
        <v>1</v>
      </c>
      <c r="C100" s="4">
        <v>0</v>
      </c>
      <c r="D100" s="4">
        <v>0</v>
      </c>
      <c r="E100" s="4">
        <v>0</v>
      </c>
      <c r="F100" s="4">
        <v>0</v>
      </c>
      <c r="G100" s="4">
        <v>1</v>
      </c>
    </row>
    <row r="101" spans="1:7">
      <c r="A101" s="4" t="s">
        <v>106</v>
      </c>
      <c r="B101" s="4">
        <v>7</v>
      </c>
      <c r="C101" s="4">
        <v>0</v>
      </c>
      <c r="D101" s="4">
        <v>0</v>
      </c>
      <c r="E101" s="4">
        <v>0</v>
      </c>
      <c r="F101" s="4">
        <v>0</v>
      </c>
      <c r="G101" s="4">
        <v>7</v>
      </c>
    </row>
    <row r="102" spans="1:7">
      <c r="A102" s="4" t="s">
        <v>107</v>
      </c>
      <c r="B102" s="4">
        <v>14</v>
      </c>
      <c r="C102" s="4">
        <v>0</v>
      </c>
      <c r="D102" s="4">
        <v>0</v>
      </c>
      <c r="E102" s="4">
        <v>0</v>
      </c>
      <c r="F102" s="4">
        <v>0</v>
      </c>
      <c r="G102" s="4">
        <v>14</v>
      </c>
    </row>
    <row r="103" spans="1:7">
      <c r="A103" s="4" t="s">
        <v>108</v>
      </c>
      <c r="B103" s="4">
        <v>1</v>
      </c>
      <c r="C103" s="4">
        <v>0</v>
      </c>
      <c r="D103" s="4">
        <v>0</v>
      </c>
      <c r="E103" s="4">
        <v>0</v>
      </c>
      <c r="F103" s="4">
        <v>0</v>
      </c>
      <c r="G103" s="4">
        <v>1</v>
      </c>
    </row>
    <row r="104" spans="1:7">
      <c r="A104" s="4" t="s">
        <v>109</v>
      </c>
      <c r="B104" s="4">
        <v>3</v>
      </c>
      <c r="C104" s="4">
        <v>0</v>
      </c>
      <c r="D104" s="4">
        <v>0</v>
      </c>
      <c r="E104" s="4">
        <v>0</v>
      </c>
      <c r="F104" s="4">
        <v>0</v>
      </c>
      <c r="G104" s="4">
        <v>3</v>
      </c>
    </row>
    <row r="105" spans="1:7">
      <c r="A105" s="4" t="s">
        <v>110</v>
      </c>
      <c r="B105" s="4">
        <v>6</v>
      </c>
      <c r="C105" s="4">
        <v>0</v>
      </c>
      <c r="D105" s="4">
        <v>0</v>
      </c>
      <c r="E105" s="4">
        <v>0</v>
      </c>
      <c r="F105" s="4">
        <v>0</v>
      </c>
      <c r="G105" s="4">
        <v>6</v>
      </c>
    </row>
    <row r="106" spans="1:7">
      <c r="A106" s="4" t="s">
        <v>111</v>
      </c>
      <c r="B106" s="4">
        <v>37</v>
      </c>
      <c r="C106" s="4">
        <v>0</v>
      </c>
      <c r="D106" s="4">
        <v>0</v>
      </c>
      <c r="E106" s="4">
        <v>0</v>
      </c>
      <c r="F106" s="4">
        <v>0</v>
      </c>
      <c r="G106" s="4">
        <v>37</v>
      </c>
    </row>
    <row r="107" spans="1:7">
      <c r="A107" s="4" t="s">
        <v>112</v>
      </c>
      <c r="B107" s="4">
        <v>0</v>
      </c>
      <c r="C107" s="4">
        <v>500</v>
      </c>
      <c r="D107" s="4">
        <v>0</v>
      </c>
      <c r="E107" s="4">
        <v>-20</v>
      </c>
      <c r="F107" s="4">
        <v>0</v>
      </c>
      <c r="G107" s="4">
        <v>480</v>
      </c>
    </row>
    <row r="108" spans="1:7">
      <c r="A108" s="4" t="s">
        <v>113</v>
      </c>
      <c r="B108" s="4">
        <v>13</v>
      </c>
      <c r="C108" s="4">
        <v>500</v>
      </c>
      <c r="D108" s="4">
        <v>-1</v>
      </c>
      <c r="E108" s="4">
        <v>0</v>
      </c>
      <c r="F108" s="4">
        <v>0</v>
      </c>
      <c r="G108" s="4">
        <v>512</v>
      </c>
    </row>
    <row r="109" spans="1:7">
      <c r="A109" s="4" t="s">
        <v>114</v>
      </c>
      <c r="B109" s="4">
        <v>0</v>
      </c>
      <c r="C109" s="4">
        <v>500</v>
      </c>
      <c r="D109" s="4">
        <v>0</v>
      </c>
      <c r="E109" s="4">
        <v>-20</v>
      </c>
      <c r="F109" s="4">
        <v>0</v>
      </c>
      <c r="G109" s="4">
        <v>480</v>
      </c>
    </row>
    <row r="110" spans="1:7">
      <c r="A110" s="4" t="s">
        <v>115</v>
      </c>
      <c r="B110" s="4">
        <v>70</v>
      </c>
      <c r="C110" s="4">
        <v>0</v>
      </c>
      <c r="D110" s="4">
        <v>0</v>
      </c>
      <c r="E110" s="4">
        <v>-10</v>
      </c>
      <c r="F110" s="4">
        <v>0</v>
      </c>
      <c r="G110" s="4">
        <v>60</v>
      </c>
    </row>
    <row r="111" spans="1:7">
      <c r="A111" s="4" t="s">
        <v>116</v>
      </c>
      <c r="B111" s="4">
        <v>1</v>
      </c>
      <c r="C111" s="4">
        <v>0</v>
      </c>
      <c r="D111" s="4">
        <v>0</v>
      </c>
      <c r="E111" s="4">
        <v>0</v>
      </c>
      <c r="F111" s="4">
        <v>0</v>
      </c>
      <c r="G111" s="4">
        <v>1</v>
      </c>
    </row>
    <row r="112" spans="1:7">
      <c r="A112" s="4" t="s">
        <v>117</v>
      </c>
      <c r="B112" s="4">
        <v>10</v>
      </c>
      <c r="C112" s="4">
        <v>0</v>
      </c>
      <c r="D112" s="4">
        <v>0</v>
      </c>
      <c r="E112" s="4">
        <v>0</v>
      </c>
      <c r="F112" s="4">
        <v>0</v>
      </c>
      <c r="G112" s="4">
        <v>10</v>
      </c>
    </row>
    <row r="113" spans="1:7">
      <c r="A113" s="4" t="s">
        <v>118</v>
      </c>
      <c r="B113" s="4">
        <v>1</v>
      </c>
      <c r="C113" s="4">
        <v>0</v>
      </c>
      <c r="D113" s="4">
        <v>0</v>
      </c>
      <c r="E113" s="4">
        <v>0</v>
      </c>
      <c r="F113" s="4">
        <v>0</v>
      </c>
      <c r="G113" s="4">
        <v>1</v>
      </c>
    </row>
    <row r="114" spans="1:7">
      <c r="A114" s="4" t="s">
        <v>119</v>
      </c>
      <c r="B114" s="4">
        <v>7</v>
      </c>
      <c r="C114" s="4">
        <v>0</v>
      </c>
      <c r="D114" s="4">
        <v>0</v>
      </c>
      <c r="E114" s="4">
        <v>0</v>
      </c>
      <c r="F114" s="4">
        <v>0</v>
      </c>
      <c r="G114" s="4">
        <v>7</v>
      </c>
    </row>
    <row r="115" spans="1:7">
      <c r="A115" s="4" t="s">
        <v>120</v>
      </c>
      <c r="B115" s="4">
        <v>1</v>
      </c>
      <c r="C115" s="4">
        <v>0</v>
      </c>
      <c r="D115" s="4">
        <v>0</v>
      </c>
      <c r="E115" s="4">
        <v>0</v>
      </c>
      <c r="F115" s="4">
        <v>0</v>
      </c>
      <c r="G115" s="4">
        <v>1</v>
      </c>
    </row>
    <row r="116" spans="1:7">
      <c r="A116" s="4" t="s">
        <v>121</v>
      </c>
      <c r="B116" s="4">
        <v>19</v>
      </c>
      <c r="C116" s="4">
        <v>0</v>
      </c>
      <c r="D116" s="4">
        <v>0</v>
      </c>
      <c r="E116" s="4">
        <v>0</v>
      </c>
      <c r="F116" s="4">
        <v>0</v>
      </c>
      <c r="G116" s="4">
        <v>19</v>
      </c>
    </row>
    <row r="117" spans="1:7">
      <c r="A117" s="4" t="s">
        <v>123</v>
      </c>
      <c r="B117" s="4">
        <v>25</v>
      </c>
      <c r="C117" s="4">
        <v>150</v>
      </c>
      <c r="D117" s="4">
        <v>0</v>
      </c>
      <c r="E117" s="4">
        <v>0</v>
      </c>
      <c r="F117" s="4">
        <v>0</v>
      </c>
      <c r="G117" s="4">
        <v>175</v>
      </c>
    </row>
    <row r="118" spans="1:7">
      <c r="A118" s="4" t="s">
        <v>124</v>
      </c>
      <c r="B118" s="4">
        <v>64</v>
      </c>
      <c r="C118" s="4">
        <v>0</v>
      </c>
      <c r="D118" s="4">
        <v>0</v>
      </c>
      <c r="E118" s="4">
        <v>-3</v>
      </c>
      <c r="F118" s="4">
        <v>0</v>
      </c>
      <c r="G118" s="4">
        <v>61</v>
      </c>
    </row>
    <row r="119" spans="1:7">
      <c r="A119" s="4" t="s">
        <v>591</v>
      </c>
      <c r="B119" s="4">
        <v>0</v>
      </c>
      <c r="C119" s="4">
        <v>100</v>
      </c>
      <c r="D119" s="4">
        <v>0</v>
      </c>
      <c r="E119" s="4">
        <v>-32</v>
      </c>
      <c r="F119" s="4">
        <v>0</v>
      </c>
      <c r="G119" s="4">
        <v>68</v>
      </c>
    </row>
    <row r="120" spans="1:7">
      <c r="A120" s="4" t="s">
        <v>125</v>
      </c>
      <c r="B120" s="4">
        <v>543</v>
      </c>
      <c r="C120" s="4">
        <v>200</v>
      </c>
      <c r="D120" s="4">
        <v>0</v>
      </c>
      <c r="E120" s="4">
        <v>-86</v>
      </c>
      <c r="F120" s="4">
        <v>0</v>
      </c>
      <c r="G120" s="4">
        <v>657</v>
      </c>
    </row>
    <row r="121" spans="1:7">
      <c r="A121" s="4" t="s">
        <v>546</v>
      </c>
      <c r="B121" s="4">
        <v>-1</v>
      </c>
      <c r="C121" s="4">
        <v>0</v>
      </c>
      <c r="D121" s="4">
        <v>0</v>
      </c>
      <c r="E121" s="4">
        <v>0</v>
      </c>
      <c r="F121" s="4">
        <v>0</v>
      </c>
      <c r="G121" s="4">
        <v>-1</v>
      </c>
    </row>
    <row r="122" spans="1:7">
      <c r="A122" s="4" t="s">
        <v>547</v>
      </c>
      <c r="B122" s="4">
        <v>-1</v>
      </c>
      <c r="C122" s="4">
        <v>0</v>
      </c>
      <c r="D122" s="4">
        <v>0</v>
      </c>
      <c r="E122" s="4">
        <v>0</v>
      </c>
      <c r="F122" s="4">
        <v>0</v>
      </c>
      <c r="G122" s="4">
        <v>-1</v>
      </c>
    </row>
    <row r="123" spans="1:7">
      <c r="A123" s="4" t="s">
        <v>126</v>
      </c>
      <c r="B123" s="4">
        <v>47</v>
      </c>
      <c r="C123" s="4">
        <v>0</v>
      </c>
      <c r="D123" s="4">
        <v>0</v>
      </c>
      <c r="E123" s="4">
        <v>0</v>
      </c>
      <c r="F123" s="4">
        <v>0</v>
      </c>
      <c r="G123" s="4">
        <v>47</v>
      </c>
    </row>
    <row r="124" spans="1:7">
      <c r="A124" s="4" t="s">
        <v>127</v>
      </c>
      <c r="B124" s="4">
        <v>-222</v>
      </c>
      <c r="C124" s="4">
        <v>0</v>
      </c>
      <c r="D124" s="4">
        <v>0</v>
      </c>
      <c r="E124" s="4">
        <v>-46</v>
      </c>
      <c r="F124" s="4">
        <v>0</v>
      </c>
      <c r="G124" s="4">
        <v>-268</v>
      </c>
    </row>
    <row r="125" spans="1:7">
      <c r="A125" s="4" t="s">
        <v>128</v>
      </c>
      <c r="B125" s="4">
        <v>6</v>
      </c>
      <c r="C125" s="4">
        <v>20</v>
      </c>
      <c r="D125" s="4">
        <v>0</v>
      </c>
      <c r="E125" s="4">
        <v>-6</v>
      </c>
      <c r="F125" s="4">
        <v>0</v>
      </c>
      <c r="G125" s="4">
        <v>20</v>
      </c>
    </row>
    <row r="126" spans="1:7">
      <c r="A126" s="4" t="s">
        <v>129</v>
      </c>
      <c r="B126" s="4">
        <v>332.5</v>
      </c>
      <c r="C126" s="4">
        <v>0</v>
      </c>
      <c r="D126" s="4">
        <v>0</v>
      </c>
      <c r="E126" s="4">
        <v>-11.5</v>
      </c>
      <c r="F126" s="4">
        <v>0</v>
      </c>
      <c r="G126" s="4">
        <v>321</v>
      </c>
    </row>
    <row r="127" spans="1:7">
      <c r="A127" s="4" t="s">
        <v>130</v>
      </c>
      <c r="B127" s="4">
        <v>148.25</v>
      </c>
      <c r="C127" s="4">
        <v>608</v>
      </c>
      <c r="D127" s="4">
        <v>0</v>
      </c>
      <c r="E127" s="4">
        <v>-134.5</v>
      </c>
      <c r="F127" s="4">
        <v>4</v>
      </c>
      <c r="G127" s="4">
        <v>625.75</v>
      </c>
    </row>
    <row r="128" spans="1:7">
      <c r="A128" s="4" t="s">
        <v>131</v>
      </c>
      <c r="B128" s="4">
        <v>12</v>
      </c>
      <c r="C128" s="4">
        <v>100</v>
      </c>
      <c r="D128" s="4">
        <v>0</v>
      </c>
      <c r="E128" s="4">
        <v>-15</v>
      </c>
      <c r="F128" s="4">
        <v>0</v>
      </c>
      <c r="G128" s="4">
        <v>97</v>
      </c>
    </row>
    <row r="129" spans="1:7">
      <c r="A129" s="4" t="s">
        <v>132</v>
      </c>
      <c r="B129" s="4">
        <v>18</v>
      </c>
      <c r="C129" s="4">
        <v>100</v>
      </c>
      <c r="D129" s="4">
        <v>0</v>
      </c>
      <c r="E129" s="4">
        <v>-25</v>
      </c>
      <c r="F129" s="4">
        <v>0</v>
      </c>
      <c r="G129" s="4">
        <v>93</v>
      </c>
    </row>
    <row r="130" spans="1:7">
      <c r="A130" s="4" t="s">
        <v>133</v>
      </c>
      <c r="B130" s="4">
        <v>4</v>
      </c>
      <c r="C130" s="4">
        <v>85</v>
      </c>
      <c r="D130" s="4">
        <v>0</v>
      </c>
      <c r="E130" s="4">
        <v>-11</v>
      </c>
      <c r="F130" s="4">
        <v>0</v>
      </c>
      <c r="G130" s="4">
        <v>78</v>
      </c>
    </row>
    <row r="131" spans="1:7">
      <c r="A131" s="4" t="s">
        <v>134</v>
      </c>
      <c r="B131" s="4">
        <v>8</v>
      </c>
      <c r="C131" s="4">
        <v>0</v>
      </c>
      <c r="D131" s="4">
        <v>0</v>
      </c>
      <c r="E131" s="4">
        <v>0</v>
      </c>
      <c r="F131" s="4">
        <v>0</v>
      </c>
      <c r="G131" s="4">
        <v>8</v>
      </c>
    </row>
    <row r="132" spans="1:7">
      <c r="A132" s="4" t="s">
        <v>135</v>
      </c>
      <c r="B132" s="4">
        <v>10</v>
      </c>
      <c r="C132" s="4">
        <v>0</v>
      </c>
      <c r="D132" s="4">
        <v>0</v>
      </c>
      <c r="E132" s="4">
        <v>0</v>
      </c>
      <c r="F132" s="4">
        <v>0</v>
      </c>
      <c r="G132" s="4">
        <v>10</v>
      </c>
    </row>
    <row r="133" spans="1:7">
      <c r="A133" s="4" t="s">
        <v>136</v>
      </c>
      <c r="B133" s="4">
        <v>24</v>
      </c>
      <c r="C133" s="4">
        <v>22</v>
      </c>
      <c r="D133" s="4">
        <v>0</v>
      </c>
      <c r="E133" s="4">
        <v>0</v>
      </c>
      <c r="F133" s="4">
        <v>0</v>
      </c>
      <c r="G133" s="4">
        <v>46</v>
      </c>
    </row>
    <row r="134" spans="1:7">
      <c r="A134" s="4" t="s">
        <v>137</v>
      </c>
      <c r="B134" s="4">
        <v>107</v>
      </c>
      <c r="C134" s="4">
        <v>216</v>
      </c>
      <c r="D134" s="4">
        <v>0</v>
      </c>
      <c r="E134" s="4">
        <v>-116</v>
      </c>
      <c r="F134" s="4">
        <v>0</v>
      </c>
      <c r="G134" s="4">
        <v>207</v>
      </c>
    </row>
    <row r="135" spans="1:7">
      <c r="A135" s="4" t="s">
        <v>138</v>
      </c>
      <c r="B135" s="4">
        <v>1</v>
      </c>
      <c r="C135" s="4">
        <v>0</v>
      </c>
      <c r="D135" s="4">
        <v>0</v>
      </c>
      <c r="E135" s="4">
        <v>0</v>
      </c>
      <c r="F135" s="4">
        <v>0</v>
      </c>
      <c r="G135" s="4">
        <v>1</v>
      </c>
    </row>
    <row r="136" spans="1:7">
      <c r="A136" s="4" t="s">
        <v>140</v>
      </c>
      <c r="B136" s="4">
        <v>331</v>
      </c>
      <c r="C136" s="4">
        <v>0</v>
      </c>
      <c r="D136" s="4">
        <v>0</v>
      </c>
      <c r="E136" s="4">
        <v>-163</v>
      </c>
      <c r="F136" s="4">
        <v>0</v>
      </c>
      <c r="G136" s="4">
        <v>168</v>
      </c>
    </row>
    <row r="137" spans="1:7">
      <c r="A137" s="4" t="s">
        <v>141</v>
      </c>
      <c r="B137" s="4">
        <v>2</v>
      </c>
      <c r="C137" s="4">
        <v>0</v>
      </c>
      <c r="D137" s="4">
        <v>0</v>
      </c>
      <c r="E137" s="4">
        <v>0</v>
      </c>
      <c r="F137" s="4">
        <v>0</v>
      </c>
      <c r="G137" s="4">
        <v>2</v>
      </c>
    </row>
    <row r="138" spans="1:7">
      <c r="A138" s="4" t="s">
        <v>142</v>
      </c>
      <c r="B138" s="4">
        <v>1</v>
      </c>
      <c r="C138" s="4">
        <v>0</v>
      </c>
      <c r="D138" s="4">
        <v>0</v>
      </c>
      <c r="E138" s="4">
        <v>0</v>
      </c>
      <c r="F138" s="4">
        <v>0</v>
      </c>
      <c r="G138" s="4">
        <v>1</v>
      </c>
    </row>
    <row r="139" spans="1:7">
      <c r="A139" s="4" t="s">
        <v>144</v>
      </c>
      <c r="B139" s="4">
        <v>1</v>
      </c>
      <c r="C139" s="4">
        <v>0</v>
      </c>
      <c r="D139" s="4">
        <v>0</v>
      </c>
      <c r="E139" s="4">
        <v>0</v>
      </c>
      <c r="F139" s="4">
        <v>0</v>
      </c>
      <c r="G139" s="4">
        <v>1</v>
      </c>
    </row>
    <row r="140" spans="1:7">
      <c r="A140" s="4" t="s">
        <v>145</v>
      </c>
      <c r="B140" s="4">
        <v>-1</v>
      </c>
      <c r="C140" s="4">
        <v>0</v>
      </c>
      <c r="D140" s="4">
        <v>0</v>
      </c>
      <c r="E140" s="4">
        <v>0</v>
      </c>
      <c r="F140" s="4">
        <v>0</v>
      </c>
      <c r="G140" s="4">
        <v>-1</v>
      </c>
    </row>
    <row r="141" spans="1:7">
      <c r="A141" s="4" t="s">
        <v>146</v>
      </c>
      <c r="B141" s="4">
        <v>-2</v>
      </c>
      <c r="C141" s="4">
        <v>0</v>
      </c>
      <c r="D141" s="4">
        <v>0</v>
      </c>
      <c r="E141" s="4">
        <v>0</v>
      </c>
      <c r="F141" s="4">
        <v>0</v>
      </c>
      <c r="G141" s="4">
        <v>-2</v>
      </c>
    </row>
    <row r="142" spans="1:7">
      <c r="A142" s="4" t="s">
        <v>147</v>
      </c>
      <c r="B142" s="4">
        <v>1</v>
      </c>
      <c r="C142" s="4">
        <v>0</v>
      </c>
      <c r="D142" s="4">
        <v>0</v>
      </c>
      <c r="E142" s="4">
        <v>0</v>
      </c>
      <c r="F142" s="4">
        <v>0</v>
      </c>
      <c r="G142" s="4">
        <v>1</v>
      </c>
    </row>
    <row r="143" spans="1:7">
      <c r="A143" s="4" t="s">
        <v>148</v>
      </c>
      <c r="B143" s="4">
        <v>25</v>
      </c>
      <c r="C143" s="4">
        <v>0</v>
      </c>
      <c r="D143" s="4">
        <v>0</v>
      </c>
      <c r="E143" s="4">
        <v>0</v>
      </c>
      <c r="F143" s="4">
        <v>0</v>
      </c>
      <c r="G143" s="4">
        <v>25</v>
      </c>
    </row>
    <row r="144" spans="1:7">
      <c r="A144" s="4" t="s">
        <v>149</v>
      </c>
      <c r="B144" s="4">
        <v>1</v>
      </c>
      <c r="C144" s="4">
        <v>0</v>
      </c>
      <c r="D144" s="4">
        <v>0</v>
      </c>
      <c r="E144" s="4">
        <v>0</v>
      </c>
      <c r="F144" s="4">
        <v>0</v>
      </c>
      <c r="G144" s="4">
        <v>1</v>
      </c>
    </row>
    <row r="145" spans="1:7">
      <c r="A145" s="4" t="s">
        <v>150</v>
      </c>
      <c r="B145" s="4">
        <v>4</v>
      </c>
      <c r="C145" s="4">
        <v>0</v>
      </c>
      <c r="D145" s="4">
        <v>0</v>
      </c>
      <c r="E145" s="4">
        <v>0</v>
      </c>
      <c r="F145" s="4">
        <v>0</v>
      </c>
      <c r="G145" s="4">
        <v>4</v>
      </c>
    </row>
    <row r="146" spans="1:7">
      <c r="A146" s="4" t="s">
        <v>151</v>
      </c>
      <c r="B146" s="4">
        <v>15</v>
      </c>
      <c r="C146" s="4">
        <v>0</v>
      </c>
      <c r="D146" s="4">
        <v>0</v>
      </c>
      <c r="E146" s="4">
        <v>0</v>
      </c>
      <c r="F146" s="4">
        <v>0</v>
      </c>
      <c r="G146" s="4">
        <v>15</v>
      </c>
    </row>
    <row r="147" spans="1:7">
      <c r="A147" s="4" t="s">
        <v>152</v>
      </c>
      <c r="B147" s="4">
        <v>82</v>
      </c>
      <c r="C147" s="4">
        <v>60</v>
      </c>
      <c r="D147" s="4">
        <v>0</v>
      </c>
      <c r="E147" s="4">
        <v>0</v>
      </c>
      <c r="F147" s="4">
        <v>0</v>
      </c>
      <c r="G147" s="4">
        <v>142</v>
      </c>
    </row>
    <row r="148" spans="1:7">
      <c r="A148" s="4" t="s">
        <v>153</v>
      </c>
      <c r="B148" s="4">
        <v>4</v>
      </c>
      <c r="C148" s="4">
        <v>0</v>
      </c>
      <c r="D148" s="4">
        <v>0</v>
      </c>
      <c r="E148" s="4">
        <v>0</v>
      </c>
      <c r="F148" s="4">
        <v>0</v>
      </c>
      <c r="G148" s="4">
        <v>4</v>
      </c>
    </row>
    <row r="149" spans="1:7">
      <c r="A149" s="4" t="s">
        <v>154</v>
      </c>
      <c r="B149" s="4">
        <v>12</v>
      </c>
      <c r="C149" s="4">
        <v>20</v>
      </c>
      <c r="D149" s="4">
        <v>0</v>
      </c>
      <c r="E149" s="4">
        <v>-19</v>
      </c>
      <c r="F149" s="4">
        <v>0</v>
      </c>
      <c r="G149" s="4">
        <v>13</v>
      </c>
    </row>
    <row r="150" spans="1:7">
      <c r="A150" s="4" t="s">
        <v>156</v>
      </c>
      <c r="B150" s="4">
        <v>2</v>
      </c>
      <c r="C150" s="4">
        <v>0</v>
      </c>
      <c r="D150" s="4">
        <v>0</v>
      </c>
      <c r="E150" s="4">
        <v>0</v>
      </c>
      <c r="F150" s="4">
        <v>0</v>
      </c>
      <c r="G150" s="4">
        <v>2</v>
      </c>
    </row>
    <row r="151" spans="1:7">
      <c r="A151" s="4" t="s">
        <v>157</v>
      </c>
      <c r="B151" s="4">
        <v>2</v>
      </c>
      <c r="C151" s="4">
        <v>0</v>
      </c>
      <c r="D151" s="4">
        <v>0</v>
      </c>
      <c r="E151" s="4">
        <v>0</v>
      </c>
      <c r="F151" s="4">
        <v>0</v>
      </c>
      <c r="G151" s="4">
        <v>2</v>
      </c>
    </row>
    <row r="152" spans="1:7">
      <c r="A152" s="4" t="s">
        <v>158</v>
      </c>
      <c r="B152" s="4">
        <v>4</v>
      </c>
      <c r="C152" s="4">
        <v>0</v>
      </c>
      <c r="D152" s="4">
        <v>0</v>
      </c>
      <c r="E152" s="4">
        <v>-1</v>
      </c>
      <c r="F152" s="4">
        <v>0</v>
      </c>
      <c r="G152" s="4">
        <v>3</v>
      </c>
    </row>
    <row r="153" spans="1:7">
      <c r="A153" s="4" t="s">
        <v>159</v>
      </c>
      <c r="B153" s="4">
        <v>10</v>
      </c>
      <c r="C153" s="4">
        <v>0</v>
      </c>
      <c r="D153" s="4">
        <v>0</v>
      </c>
      <c r="E153" s="4">
        <v>0</v>
      </c>
      <c r="F153" s="4">
        <v>0</v>
      </c>
      <c r="G153" s="4">
        <v>10</v>
      </c>
    </row>
    <row r="154" spans="1:7">
      <c r="A154" s="4" t="s">
        <v>160</v>
      </c>
      <c r="B154" s="4">
        <v>-243</v>
      </c>
      <c r="C154" s="4">
        <v>0</v>
      </c>
      <c r="D154" s="4">
        <v>0</v>
      </c>
      <c r="E154" s="4">
        <v>-86</v>
      </c>
      <c r="F154" s="4">
        <v>0</v>
      </c>
      <c r="G154" s="4">
        <v>-329</v>
      </c>
    </row>
    <row r="155" spans="1:7">
      <c r="A155" s="4" t="s">
        <v>161</v>
      </c>
      <c r="B155" s="4">
        <v>1</v>
      </c>
      <c r="C155" s="4">
        <v>0</v>
      </c>
      <c r="D155" s="4">
        <v>0</v>
      </c>
      <c r="E155" s="4">
        <v>0</v>
      </c>
      <c r="F155" s="4">
        <v>0</v>
      </c>
      <c r="G155" s="4">
        <v>1</v>
      </c>
    </row>
    <row r="156" spans="1:7">
      <c r="A156" s="4" t="s">
        <v>162</v>
      </c>
      <c r="B156" s="4">
        <v>18</v>
      </c>
      <c r="C156" s="4">
        <v>0</v>
      </c>
      <c r="D156" s="4">
        <v>0</v>
      </c>
      <c r="E156" s="4">
        <v>0</v>
      </c>
      <c r="F156" s="4">
        <v>0</v>
      </c>
      <c r="G156" s="4">
        <v>18</v>
      </c>
    </row>
    <row r="157" spans="1:7">
      <c r="A157" s="4" t="s">
        <v>163</v>
      </c>
      <c r="B157" s="4">
        <v>28</v>
      </c>
      <c r="C157" s="4">
        <v>0</v>
      </c>
      <c r="D157" s="4">
        <v>0</v>
      </c>
      <c r="E157" s="4">
        <v>0</v>
      </c>
      <c r="F157" s="4">
        <v>0</v>
      </c>
      <c r="G157" s="4">
        <v>28</v>
      </c>
    </row>
    <row r="158" spans="1:7">
      <c r="A158" s="4" t="s">
        <v>164</v>
      </c>
      <c r="B158" s="4">
        <v>34.5</v>
      </c>
      <c r="C158" s="4">
        <v>0</v>
      </c>
      <c r="D158" s="4">
        <v>0</v>
      </c>
      <c r="E158" s="4">
        <v>0</v>
      </c>
      <c r="F158" s="4">
        <v>0</v>
      </c>
      <c r="G158" s="4">
        <v>34.5</v>
      </c>
    </row>
    <row r="159" spans="1:7">
      <c r="A159" s="4" t="s">
        <v>165</v>
      </c>
      <c r="B159" s="4">
        <v>92.75</v>
      </c>
      <c r="C159" s="4">
        <v>0</v>
      </c>
      <c r="D159" s="4">
        <v>0</v>
      </c>
      <c r="E159" s="4">
        <v>0</v>
      </c>
      <c r="F159" s="4">
        <v>0</v>
      </c>
      <c r="G159" s="4">
        <v>92.75</v>
      </c>
    </row>
    <row r="160" spans="1:7">
      <c r="A160" s="4" t="s">
        <v>166</v>
      </c>
      <c r="B160" s="4">
        <v>5.75</v>
      </c>
      <c r="C160" s="4">
        <v>0</v>
      </c>
      <c r="D160" s="4">
        <v>0</v>
      </c>
      <c r="E160" s="4">
        <v>0</v>
      </c>
      <c r="F160" s="4">
        <v>0</v>
      </c>
      <c r="G160" s="4">
        <v>5.75</v>
      </c>
    </row>
    <row r="161" spans="1:7">
      <c r="A161" s="4" t="s">
        <v>167</v>
      </c>
      <c r="B161" s="4">
        <v>16</v>
      </c>
      <c r="C161" s="4">
        <v>0</v>
      </c>
      <c r="D161" s="4">
        <v>0</v>
      </c>
      <c r="E161" s="4">
        <v>0</v>
      </c>
      <c r="F161" s="4">
        <v>0</v>
      </c>
      <c r="G161" s="4">
        <v>16</v>
      </c>
    </row>
    <row r="162" spans="1:7">
      <c r="A162" s="4" t="s">
        <v>168</v>
      </c>
      <c r="B162" s="4">
        <v>24</v>
      </c>
      <c r="C162" s="4">
        <v>0</v>
      </c>
      <c r="D162" s="4">
        <v>0</v>
      </c>
      <c r="E162" s="4">
        <v>0</v>
      </c>
      <c r="F162" s="4">
        <v>0</v>
      </c>
      <c r="G162" s="4">
        <v>24</v>
      </c>
    </row>
    <row r="163" spans="1:7">
      <c r="A163" s="4" t="s">
        <v>169</v>
      </c>
      <c r="B163" s="4">
        <v>34.5</v>
      </c>
      <c r="C163" s="4">
        <v>0</v>
      </c>
      <c r="D163" s="4">
        <v>0</v>
      </c>
      <c r="E163" s="4">
        <v>0</v>
      </c>
      <c r="F163" s="4">
        <v>0</v>
      </c>
      <c r="G163" s="4">
        <v>34.5</v>
      </c>
    </row>
    <row r="164" spans="1:7">
      <c r="A164" s="4" t="s">
        <v>170</v>
      </c>
      <c r="B164" s="4">
        <v>1</v>
      </c>
      <c r="C164" s="4">
        <v>0</v>
      </c>
      <c r="D164" s="4">
        <v>0</v>
      </c>
      <c r="E164" s="4">
        <v>0</v>
      </c>
      <c r="F164" s="4">
        <v>0</v>
      </c>
      <c r="G164" s="4">
        <v>1</v>
      </c>
    </row>
    <row r="165" spans="1:7">
      <c r="A165" s="4" t="s">
        <v>171</v>
      </c>
      <c r="B165" s="4">
        <v>1</v>
      </c>
      <c r="C165" s="4">
        <v>0</v>
      </c>
      <c r="D165" s="4">
        <v>0</v>
      </c>
      <c r="E165" s="4">
        <v>0</v>
      </c>
      <c r="F165" s="4">
        <v>0</v>
      </c>
      <c r="G165" s="4">
        <v>1</v>
      </c>
    </row>
    <row r="166" spans="1:7">
      <c r="A166" s="4" t="s">
        <v>172</v>
      </c>
      <c r="B166" s="4">
        <v>29</v>
      </c>
      <c r="C166" s="4">
        <v>0</v>
      </c>
      <c r="D166" s="4">
        <v>0</v>
      </c>
      <c r="E166" s="4">
        <v>0</v>
      </c>
      <c r="F166" s="4">
        <v>0</v>
      </c>
      <c r="G166" s="4">
        <v>29</v>
      </c>
    </row>
    <row r="167" spans="1:7">
      <c r="A167" s="4" t="s">
        <v>173</v>
      </c>
      <c r="B167" s="4">
        <v>6</v>
      </c>
      <c r="C167" s="4">
        <v>0</v>
      </c>
      <c r="D167" s="4">
        <v>0</v>
      </c>
      <c r="E167" s="4">
        <v>0</v>
      </c>
      <c r="F167" s="4">
        <v>0</v>
      </c>
      <c r="G167" s="4">
        <v>6</v>
      </c>
    </row>
    <row r="168" spans="1:7">
      <c r="A168" s="4" t="s">
        <v>174</v>
      </c>
      <c r="B168" s="4">
        <v>200</v>
      </c>
      <c r="C168" s="4">
        <v>200</v>
      </c>
      <c r="D168" s="4">
        <v>0</v>
      </c>
      <c r="E168" s="4">
        <v>-44</v>
      </c>
      <c r="F168" s="4">
        <v>0</v>
      </c>
      <c r="G168" s="4">
        <v>356</v>
      </c>
    </row>
    <row r="169" spans="1:7">
      <c r="A169" s="4" t="s">
        <v>175</v>
      </c>
      <c r="B169" s="4">
        <v>7</v>
      </c>
      <c r="C169" s="4">
        <v>0</v>
      </c>
      <c r="D169" s="4">
        <v>0</v>
      </c>
      <c r="E169" s="4">
        <v>0</v>
      </c>
      <c r="F169" s="4">
        <v>0</v>
      </c>
      <c r="G169" s="4">
        <v>7</v>
      </c>
    </row>
    <row r="170" spans="1:7">
      <c r="A170" s="4" t="s">
        <v>176</v>
      </c>
      <c r="B170" s="4">
        <v>18</v>
      </c>
      <c r="C170" s="4">
        <v>0</v>
      </c>
      <c r="D170" s="4">
        <v>0</v>
      </c>
      <c r="E170" s="4">
        <v>-1</v>
      </c>
      <c r="F170" s="4">
        <v>0</v>
      </c>
      <c r="G170" s="4">
        <v>17</v>
      </c>
    </row>
    <row r="171" spans="1:7">
      <c r="A171" s="4" t="s">
        <v>592</v>
      </c>
      <c r="B171" s="4">
        <v>1</v>
      </c>
      <c r="C171" s="4">
        <v>2</v>
      </c>
      <c r="D171" s="4">
        <v>-1</v>
      </c>
      <c r="E171" s="4">
        <v>-4</v>
      </c>
      <c r="F171" s="4">
        <v>0</v>
      </c>
      <c r="G171" s="4">
        <v>-2</v>
      </c>
    </row>
    <row r="172" spans="1:7">
      <c r="A172" s="4" t="s">
        <v>178</v>
      </c>
      <c r="B172" s="4">
        <v>1</v>
      </c>
      <c r="C172" s="4">
        <v>0</v>
      </c>
      <c r="D172" s="4">
        <v>0</v>
      </c>
      <c r="E172" s="4">
        <v>0</v>
      </c>
      <c r="F172" s="4">
        <v>0</v>
      </c>
      <c r="G172" s="4">
        <v>1</v>
      </c>
    </row>
    <row r="173" spans="1:7">
      <c r="A173" s="4" t="s">
        <v>517</v>
      </c>
      <c r="B173" s="4">
        <v>9</v>
      </c>
      <c r="C173" s="4">
        <v>14</v>
      </c>
      <c r="D173" s="4">
        <v>-1</v>
      </c>
      <c r="E173" s="4">
        <v>-4</v>
      </c>
      <c r="F173" s="4">
        <v>0</v>
      </c>
      <c r="G173" s="4">
        <v>18</v>
      </c>
    </row>
    <row r="174" spans="1:7">
      <c r="A174" s="4" t="s">
        <v>179</v>
      </c>
      <c r="B174" s="4">
        <v>7</v>
      </c>
      <c r="C174" s="4">
        <v>0</v>
      </c>
      <c r="D174" s="4">
        <v>0</v>
      </c>
      <c r="E174" s="4">
        <v>0</v>
      </c>
      <c r="F174" s="4">
        <v>0</v>
      </c>
      <c r="G174" s="4">
        <v>7</v>
      </c>
    </row>
    <row r="175" spans="1:7">
      <c r="A175" s="4" t="s">
        <v>579</v>
      </c>
      <c r="B175" s="4">
        <v>-6</v>
      </c>
      <c r="C175" s="4">
        <v>1</v>
      </c>
      <c r="D175" s="4">
        <v>0</v>
      </c>
      <c r="E175" s="4">
        <v>-4</v>
      </c>
      <c r="F175" s="4">
        <v>0</v>
      </c>
      <c r="G175" s="4">
        <v>-9</v>
      </c>
    </row>
    <row r="176" spans="1:7">
      <c r="A176" s="4" t="s">
        <v>180</v>
      </c>
      <c r="B176" s="4">
        <v>17</v>
      </c>
      <c r="C176" s="4">
        <v>0</v>
      </c>
      <c r="D176" s="4">
        <v>0</v>
      </c>
      <c r="E176" s="4">
        <v>0</v>
      </c>
      <c r="F176" s="4">
        <v>0</v>
      </c>
      <c r="G176" s="4">
        <v>17</v>
      </c>
    </row>
    <row r="177" spans="1:7">
      <c r="A177" s="4" t="s">
        <v>181</v>
      </c>
      <c r="B177" s="4">
        <v>64</v>
      </c>
      <c r="C177" s="4">
        <v>80</v>
      </c>
      <c r="D177" s="4">
        <v>0</v>
      </c>
      <c r="E177" s="4">
        <v>-6</v>
      </c>
      <c r="F177" s="4">
        <v>0</v>
      </c>
      <c r="G177" s="4">
        <v>138</v>
      </c>
    </row>
    <row r="178" spans="1:7">
      <c r="A178" s="4" t="s">
        <v>182</v>
      </c>
      <c r="B178" s="4">
        <v>190</v>
      </c>
      <c r="C178" s="4">
        <v>100</v>
      </c>
      <c r="D178" s="4">
        <v>0</v>
      </c>
      <c r="E178" s="4">
        <v>-47</v>
      </c>
      <c r="F178" s="4">
        <v>0</v>
      </c>
      <c r="G178" s="4">
        <v>243</v>
      </c>
    </row>
    <row r="179" spans="1:7">
      <c r="A179" s="4" t="s">
        <v>183</v>
      </c>
      <c r="B179" s="4">
        <v>7.25</v>
      </c>
      <c r="C179" s="4">
        <v>172</v>
      </c>
      <c r="D179" s="4">
        <v>0</v>
      </c>
      <c r="E179" s="4">
        <v>-3</v>
      </c>
      <c r="F179" s="4">
        <v>0</v>
      </c>
      <c r="G179" s="4">
        <v>176.25</v>
      </c>
    </row>
    <row r="180" spans="1:7">
      <c r="A180" s="4" t="s">
        <v>184</v>
      </c>
      <c r="B180" s="4">
        <v>52</v>
      </c>
      <c r="C180" s="4">
        <v>0</v>
      </c>
      <c r="D180" s="4">
        <v>0</v>
      </c>
      <c r="E180" s="4">
        <v>-1</v>
      </c>
      <c r="F180" s="4">
        <v>0</v>
      </c>
      <c r="G180" s="4">
        <v>51</v>
      </c>
    </row>
    <row r="181" spans="1:7">
      <c r="A181" s="4" t="s">
        <v>185</v>
      </c>
      <c r="B181" s="4">
        <v>14</v>
      </c>
      <c r="C181" s="4">
        <v>0</v>
      </c>
      <c r="D181" s="4">
        <v>0</v>
      </c>
      <c r="E181" s="4">
        <v>0</v>
      </c>
      <c r="F181" s="4">
        <v>0</v>
      </c>
      <c r="G181" s="4">
        <v>14</v>
      </c>
    </row>
    <row r="182" spans="1:7">
      <c r="A182" s="4" t="s">
        <v>186</v>
      </c>
      <c r="B182" s="4">
        <v>207</v>
      </c>
      <c r="C182" s="4">
        <v>100</v>
      </c>
      <c r="D182" s="4">
        <v>0</v>
      </c>
      <c r="E182" s="4">
        <v>-79</v>
      </c>
      <c r="F182" s="4">
        <v>0</v>
      </c>
      <c r="G182" s="4">
        <v>228</v>
      </c>
    </row>
    <row r="183" spans="1:7">
      <c r="A183" s="4" t="s">
        <v>187</v>
      </c>
      <c r="B183" s="4">
        <v>236</v>
      </c>
      <c r="C183" s="4">
        <v>350</v>
      </c>
      <c r="D183" s="4">
        <v>0</v>
      </c>
      <c r="E183" s="4">
        <v>-69</v>
      </c>
      <c r="F183" s="4">
        <v>0</v>
      </c>
      <c r="G183" s="4">
        <v>517</v>
      </c>
    </row>
    <row r="184" spans="1:7">
      <c r="A184" s="4" t="s">
        <v>188</v>
      </c>
      <c r="B184" s="4">
        <v>599</v>
      </c>
      <c r="C184" s="4">
        <v>0</v>
      </c>
      <c r="D184" s="4">
        <v>0</v>
      </c>
      <c r="E184" s="4">
        <v>-105</v>
      </c>
      <c r="F184" s="4">
        <v>0</v>
      </c>
      <c r="G184" s="4">
        <v>494</v>
      </c>
    </row>
    <row r="185" spans="1:7">
      <c r="A185" s="4" t="s">
        <v>189</v>
      </c>
      <c r="B185" s="4">
        <v>101</v>
      </c>
      <c r="C185" s="4">
        <v>0</v>
      </c>
      <c r="D185" s="4">
        <v>0</v>
      </c>
      <c r="E185" s="4">
        <v>0</v>
      </c>
      <c r="F185" s="4">
        <v>0</v>
      </c>
      <c r="G185" s="4">
        <v>101</v>
      </c>
    </row>
    <row r="186" spans="1:7">
      <c r="A186" s="4" t="s">
        <v>190</v>
      </c>
      <c r="B186" s="4">
        <v>7</v>
      </c>
      <c r="C186" s="4">
        <v>0</v>
      </c>
      <c r="D186" s="4">
        <v>0</v>
      </c>
      <c r="E186" s="4">
        <v>0</v>
      </c>
      <c r="F186" s="4">
        <v>0</v>
      </c>
      <c r="G186" s="4">
        <v>7</v>
      </c>
    </row>
    <row r="187" spans="1:7">
      <c r="A187" s="4" t="s">
        <v>191</v>
      </c>
      <c r="B187" s="4">
        <v>16</v>
      </c>
      <c r="C187" s="4">
        <v>100</v>
      </c>
      <c r="D187" s="4">
        <v>0</v>
      </c>
      <c r="E187" s="4">
        <v>0</v>
      </c>
      <c r="F187" s="4">
        <v>0</v>
      </c>
      <c r="G187" s="4">
        <v>116</v>
      </c>
    </row>
    <row r="188" spans="1:7">
      <c r="A188" s="4" t="s">
        <v>192</v>
      </c>
      <c r="B188" s="4">
        <v>183</v>
      </c>
      <c r="C188" s="4">
        <v>0</v>
      </c>
      <c r="D188" s="4">
        <v>0</v>
      </c>
      <c r="E188" s="4">
        <v>-25</v>
      </c>
      <c r="F188" s="4">
        <v>0</v>
      </c>
      <c r="G188" s="4">
        <v>158</v>
      </c>
    </row>
    <row r="189" spans="1:7">
      <c r="A189" s="4" t="s">
        <v>193</v>
      </c>
      <c r="B189" s="4">
        <v>13</v>
      </c>
      <c r="C189" s="4">
        <v>0</v>
      </c>
      <c r="D189" s="4">
        <v>0</v>
      </c>
      <c r="E189" s="4">
        <v>0</v>
      </c>
      <c r="F189" s="4">
        <v>0</v>
      </c>
      <c r="G189" s="4">
        <v>13</v>
      </c>
    </row>
    <row r="190" spans="1:7">
      <c r="A190" s="4" t="s">
        <v>194</v>
      </c>
      <c r="B190" s="4">
        <v>-14</v>
      </c>
      <c r="C190" s="4">
        <v>0</v>
      </c>
      <c r="D190" s="4">
        <v>0</v>
      </c>
      <c r="E190" s="4">
        <v>-3</v>
      </c>
      <c r="F190" s="4">
        <v>0</v>
      </c>
      <c r="G190" s="4">
        <v>-17</v>
      </c>
    </row>
    <row r="191" spans="1:7">
      <c r="A191" s="4" t="s">
        <v>498</v>
      </c>
      <c r="B191" s="4">
        <v>3</v>
      </c>
      <c r="C191" s="4">
        <v>20</v>
      </c>
      <c r="D191" s="4">
        <v>0</v>
      </c>
      <c r="E191" s="4">
        <v>-12</v>
      </c>
      <c r="F191" s="4">
        <v>0</v>
      </c>
      <c r="G191" s="4">
        <v>11</v>
      </c>
    </row>
    <row r="192" spans="1:7">
      <c r="A192" s="4" t="s">
        <v>195</v>
      </c>
      <c r="B192" s="4">
        <v>234</v>
      </c>
      <c r="C192" s="4">
        <v>0</v>
      </c>
      <c r="D192" s="4">
        <v>0</v>
      </c>
      <c r="E192" s="4">
        <v>-76</v>
      </c>
      <c r="F192" s="4">
        <v>0</v>
      </c>
      <c r="G192" s="4">
        <v>158</v>
      </c>
    </row>
    <row r="193" spans="1:7">
      <c r="A193" s="4" t="s">
        <v>593</v>
      </c>
      <c r="B193" s="4">
        <v>-1</v>
      </c>
      <c r="C193" s="4">
        <v>0</v>
      </c>
      <c r="D193" s="4">
        <v>0</v>
      </c>
      <c r="E193" s="4">
        <v>0</v>
      </c>
      <c r="F193" s="4">
        <v>0</v>
      </c>
      <c r="G193" s="4">
        <v>-1</v>
      </c>
    </row>
    <row r="194" spans="1:7">
      <c r="A194" s="4" t="s">
        <v>594</v>
      </c>
      <c r="B194" s="4">
        <v>11</v>
      </c>
      <c r="C194" s="4">
        <v>2</v>
      </c>
      <c r="D194" s="4">
        <v>-2</v>
      </c>
      <c r="E194" s="4">
        <v>-6</v>
      </c>
      <c r="F194" s="4">
        <v>0</v>
      </c>
      <c r="G194" s="4">
        <v>5</v>
      </c>
    </row>
    <row r="195" spans="1:7">
      <c r="A195" s="4" t="s">
        <v>595</v>
      </c>
      <c r="B195" s="4">
        <v>12</v>
      </c>
      <c r="C195" s="4">
        <v>5</v>
      </c>
      <c r="D195" s="4">
        <v>-1</v>
      </c>
      <c r="E195" s="4">
        <v>-4</v>
      </c>
      <c r="F195" s="4">
        <v>0</v>
      </c>
      <c r="G195" s="4">
        <v>12</v>
      </c>
    </row>
    <row r="196" spans="1:7">
      <c r="A196" s="4" t="s">
        <v>199</v>
      </c>
      <c r="B196" s="4">
        <v>118</v>
      </c>
      <c r="C196" s="4">
        <v>0</v>
      </c>
      <c r="D196" s="4">
        <v>0</v>
      </c>
      <c r="E196" s="4">
        <v>-20</v>
      </c>
      <c r="F196" s="4">
        <v>0</v>
      </c>
      <c r="G196" s="4">
        <v>98</v>
      </c>
    </row>
    <row r="197" spans="1:7">
      <c r="A197" s="4" t="s">
        <v>200</v>
      </c>
      <c r="B197" s="4">
        <v>64</v>
      </c>
      <c r="C197" s="4">
        <v>100</v>
      </c>
      <c r="D197" s="4">
        <v>0</v>
      </c>
      <c r="E197" s="4">
        <v>-20</v>
      </c>
      <c r="F197" s="4">
        <v>0</v>
      </c>
      <c r="G197" s="4">
        <v>144</v>
      </c>
    </row>
    <row r="198" spans="1:7">
      <c r="A198" s="4" t="s">
        <v>201</v>
      </c>
      <c r="B198" s="4">
        <v>0</v>
      </c>
      <c r="C198" s="4">
        <v>5</v>
      </c>
      <c r="D198" s="4">
        <v>0</v>
      </c>
      <c r="E198" s="4">
        <v>0</v>
      </c>
      <c r="F198" s="4">
        <v>0</v>
      </c>
      <c r="G198" s="4">
        <v>5</v>
      </c>
    </row>
    <row r="199" spans="1:7">
      <c r="A199" s="4" t="s">
        <v>202</v>
      </c>
      <c r="B199" s="4">
        <v>36</v>
      </c>
      <c r="C199" s="4">
        <v>0</v>
      </c>
      <c r="D199" s="4">
        <v>0</v>
      </c>
      <c r="E199" s="4">
        <v>-7</v>
      </c>
      <c r="F199" s="4">
        <v>0</v>
      </c>
      <c r="G199" s="4">
        <v>29</v>
      </c>
    </row>
    <row r="200" spans="1:7">
      <c r="A200" s="4" t="s">
        <v>203</v>
      </c>
      <c r="B200" s="4">
        <v>72</v>
      </c>
      <c r="C200" s="4">
        <v>302</v>
      </c>
      <c r="D200" s="4">
        <v>0</v>
      </c>
      <c r="E200" s="4">
        <v>-70</v>
      </c>
      <c r="F200" s="4">
        <v>0</v>
      </c>
      <c r="G200" s="4">
        <v>304</v>
      </c>
    </row>
    <row r="201" spans="1:7">
      <c r="A201" s="4" t="s">
        <v>204</v>
      </c>
      <c r="B201" s="4">
        <v>90</v>
      </c>
      <c r="C201" s="4">
        <v>0</v>
      </c>
      <c r="D201" s="4">
        <v>0</v>
      </c>
      <c r="E201" s="4">
        <v>0</v>
      </c>
      <c r="F201" s="4">
        <v>0</v>
      </c>
      <c r="G201" s="4">
        <v>90</v>
      </c>
    </row>
    <row r="202" spans="1:7">
      <c r="A202" s="4" t="s">
        <v>205</v>
      </c>
      <c r="B202" s="4">
        <v>4</v>
      </c>
      <c r="C202" s="4">
        <v>0</v>
      </c>
      <c r="D202" s="4">
        <v>0</v>
      </c>
      <c r="E202" s="4">
        <v>0</v>
      </c>
      <c r="F202" s="4">
        <v>0</v>
      </c>
      <c r="G202" s="4">
        <v>4</v>
      </c>
    </row>
    <row r="203" spans="1:7">
      <c r="A203" s="4" t="s">
        <v>206</v>
      </c>
      <c r="B203" s="4">
        <v>9</v>
      </c>
      <c r="C203" s="4">
        <v>50</v>
      </c>
      <c r="D203" s="4">
        <v>0</v>
      </c>
      <c r="E203" s="4">
        <v>-15</v>
      </c>
      <c r="F203" s="4">
        <v>0</v>
      </c>
      <c r="G203" s="4">
        <v>44</v>
      </c>
    </row>
    <row r="204" spans="1:7">
      <c r="A204" s="4" t="s">
        <v>207</v>
      </c>
      <c r="B204" s="4">
        <v>152</v>
      </c>
      <c r="C204" s="4">
        <v>166</v>
      </c>
      <c r="D204" s="4">
        <v>0</v>
      </c>
      <c r="E204" s="4">
        <v>-57</v>
      </c>
      <c r="F204" s="4">
        <v>0</v>
      </c>
      <c r="G204" s="4">
        <v>261</v>
      </c>
    </row>
    <row r="205" spans="1:7">
      <c r="A205" s="4" t="s">
        <v>208</v>
      </c>
      <c r="B205" s="4">
        <v>14</v>
      </c>
      <c r="C205" s="4">
        <v>20</v>
      </c>
      <c r="D205" s="4">
        <v>0</v>
      </c>
      <c r="E205" s="4">
        <v>-26</v>
      </c>
      <c r="F205" s="4">
        <v>0</v>
      </c>
      <c r="G205" s="4">
        <v>8</v>
      </c>
    </row>
    <row r="206" spans="1:7">
      <c r="A206" s="4" t="s">
        <v>209</v>
      </c>
      <c r="B206" s="4">
        <v>79</v>
      </c>
      <c r="C206" s="4">
        <v>0</v>
      </c>
      <c r="D206" s="4">
        <v>0</v>
      </c>
      <c r="E206" s="4">
        <v>-16</v>
      </c>
      <c r="F206" s="4">
        <v>0</v>
      </c>
      <c r="G206" s="4">
        <v>63</v>
      </c>
    </row>
    <row r="207" spans="1:7">
      <c r="A207" s="4" t="s">
        <v>210</v>
      </c>
      <c r="B207" s="4">
        <v>-1</v>
      </c>
      <c r="C207" s="4">
        <v>30</v>
      </c>
      <c r="D207" s="4">
        <v>0</v>
      </c>
      <c r="E207" s="4">
        <v>0</v>
      </c>
      <c r="F207" s="4">
        <v>0</v>
      </c>
      <c r="G207" s="4">
        <v>29</v>
      </c>
    </row>
    <row r="208" spans="1:7">
      <c r="A208" s="4" t="s">
        <v>211</v>
      </c>
      <c r="B208" s="4">
        <v>464</v>
      </c>
      <c r="C208" s="4">
        <v>0</v>
      </c>
      <c r="D208" s="4">
        <v>0</v>
      </c>
      <c r="E208" s="4">
        <v>-347</v>
      </c>
      <c r="F208" s="4">
        <v>0</v>
      </c>
      <c r="G208" s="4">
        <v>117</v>
      </c>
    </row>
    <row r="209" spans="1:7">
      <c r="A209" s="4" t="s">
        <v>212</v>
      </c>
      <c r="B209" s="4">
        <v>253</v>
      </c>
      <c r="C209" s="4">
        <v>180</v>
      </c>
      <c r="D209" s="4">
        <v>0</v>
      </c>
      <c r="E209" s="4">
        <v>-8</v>
      </c>
      <c r="F209" s="4">
        <v>0</v>
      </c>
      <c r="G209" s="4">
        <v>425</v>
      </c>
    </row>
    <row r="210" spans="1:7">
      <c r="A210" s="4" t="s">
        <v>213</v>
      </c>
      <c r="B210" s="4">
        <v>374</v>
      </c>
      <c r="C210" s="4">
        <v>0</v>
      </c>
      <c r="D210" s="4">
        <v>0</v>
      </c>
      <c r="E210" s="4">
        <v>-200</v>
      </c>
      <c r="F210" s="4">
        <v>0</v>
      </c>
      <c r="G210" s="4">
        <v>174</v>
      </c>
    </row>
    <row r="211" spans="1:7">
      <c r="A211" s="4" t="s">
        <v>214</v>
      </c>
      <c r="B211" s="4">
        <v>199</v>
      </c>
      <c r="C211" s="4">
        <v>100</v>
      </c>
      <c r="D211" s="4">
        <v>0</v>
      </c>
      <c r="E211" s="4">
        <v>-84</v>
      </c>
      <c r="F211" s="4">
        <v>0</v>
      </c>
      <c r="G211" s="4">
        <v>215</v>
      </c>
    </row>
    <row r="212" spans="1:7">
      <c r="A212" s="4" t="s">
        <v>215</v>
      </c>
      <c r="B212" s="4">
        <v>15</v>
      </c>
      <c r="C212" s="4">
        <v>80</v>
      </c>
      <c r="D212" s="4">
        <v>0</v>
      </c>
      <c r="E212" s="4">
        <v>-14</v>
      </c>
      <c r="F212" s="4">
        <v>6</v>
      </c>
      <c r="G212" s="4">
        <v>87</v>
      </c>
    </row>
    <row r="213" spans="1:7">
      <c r="A213" s="4" t="s">
        <v>216</v>
      </c>
      <c r="B213" s="4">
        <v>193</v>
      </c>
      <c r="C213" s="4">
        <v>0</v>
      </c>
      <c r="D213" s="4">
        <v>0</v>
      </c>
      <c r="E213" s="4">
        <v>0</v>
      </c>
      <c r="F213" s="4">
        <v>0</v>
      </c>
      <c r="G213" s="4">
        <v>193</v>
      </c>
    </row>
    <row r="214" spans="1:7">
      <c r="A214" s="4" t="s">
        <v>217</v>
      </c>
      <c r="B214" s="4">
        <v>77</v>
      </c>
      <c r="C214" s="4">
        <v>50</v>
      </c>
      <c r="D214" s="4">
        <v>0</v>
      </c>
      <c r="E214" s="4">
        <v>-36</v>
      </c>
      <c r="F214" s="4">
        <v>0</v>
      </c>
      <c r="G214" s="4">
        <v>91</v>
      </c>
    </row>
    <row r="215" spans="1:7">
      <c r="A215" s="4" t="s">
        <v>218</v>
      </c>
      <c r="B215" s="4">
        <v>215</v>
      </c>
      <c r="C215" s="4">
        <v>0</v>
      </c>
      <c r="D215" s="4">
        <v>0</v>
      </c>
      <c r="E215" s="4">
        <v>0</v>
      </c>
      <c r="F215" s="4">
        <v>0</v>
      </c>
      <c r="G215" s="4">
        <v>215</v>
      </c>
    </row>
    <row r="216" spans="1:7">
      <c r="A216" s="4" t="s">
        <v>219</v>
      </c>
      <c r="B216" s="4">
        <v>142</v>
      </c>
      <c r="C216" s="4">
        <v>0</v>
      </c>
      <c r="D216" s="4">
        <v>0</v>
      </c>
      <c r="E216" s="4">
        <v>-25</v>
      </c>
      <c r="F216" s="4">
        <v>0</v>
      </c>
      <c r="G216" s="4">
        <v>117</v>
      </c>
    </row>
    <row r="217" spans="1:7">
      <c r="A217" s="4" t="s">
        <v>220</v>
      </c>
      <c r="B217" s="4">
        <v>1</v>
      </c>
      <c r="C217" s="4">
        <v>0</v>
      </c>
      <c r="D217" s="4">
        <v>0</v>
      </c>
      <c r="E217" s="4">
        <v>0</v>
      </c>
      <c r="F217" s="4">
        <v>0</v>
      </c>
      <c r="G217" s="4">
        <v>1</v>
      </c>
    </row>
    <row r="218" spans="1:7">
      <c r="A218" s="4" t="s">
        <v>221</v>
      </c>
      <c r="B218" s="4">
        <v>6</v>
      </c>
      <c r="C218" s="4">
        <v>0</v>
      </c>
      <c r="D218" s="4">
        <v>0</v>
      </c>
      <c r="E218" s="4">
        <v>-4</v>
      </c>
      <c r="F218" s="4">
        <v>0</v>
      </c>
      <c r="G218" s="4">
        <v>2</v>
      </c>
    </row>
    <row r="219" spans="1:7">
      <c r="A219" s="4" t="s">
        <v>222</v>
      </c>
      <c r="B219" s="4">
        <v>40</v>
      </c>
      <c r="C219" s="4">
        <v>0</v>
      </c>
      <c r="D219" s="4">
        <v>-1</v>
      </c>
      <c r="E219" s="4">
        <v>-24</v>
      </c>
      <c r="F219" s="4">
        <v>0</v>
      </c>
      <c r="G219" s="4">
        <v>15</v>
      </c>
    </row>
    <row r="220" spans="1:7">
      <c r="A220" s="4" t="s">
        <v>223</v>
      </c>
      <c r="B220" s="4">
        <v>322</v>
      </c>
      <c r="C220" s="4">
        <v>2</v>
      </c>
      <c r="D220" s="4">
        <v>0</v>
      </c>
      <c r="E220" s="4">
        <v>-135</v>
      </c>
      <c r="F220" s="4">
        <v>0</v>
      </c>
      <c r="G220" s="4">
        <v>189</v>
      </c>
    </row>
    <row r="221" spans="1:7">
      <c r="A221" s="4" t="s">
        <v>224</v>
      </c>
      <c r="B221" s="4">
        <v>29</v>
      </c>
      <c r="C221" s="4">
        <v>0</v>
      </c>
      <c r="D221" s="4">
        <v>0</v>
      </c>
      <c r="E221" s="4">
        <v>-20</v>
      </c>
      <c r="F221" s="4">
        <v>0</v>
      </c>
      <c r="G221" s="4">
        <v>9</v>
      </c>
    </row>
    <row r="222" spans="1:7">
      <c r="A222" s="4" t="s">
        <v>225</v>
      </c>
      <c r="B222" s="4">
        <v>79</v>
      </c>
      <c r="C222" s="4">
        <v>0</v>
      </c>
      <c r="D222" s="4">
        <v>0</v>
      </c>
      <c r="E222" s="4">
        <v>-40</v>
      </c>
      <c r="F222" s="4">
        <v>0</v>
      </c>
      <c r="G222" s="4">
        <v>39</v>
      </c>
    </row>
    <row r="223" spans="1:7">
      <c r="A223" s="4" t="s">
        <v>226</v>
      </c>
      <c r="B223" s="4">
        <v>18</v>
      </c>
      <c r="C223" s="4">
        <v>50</v>
      </c>
      <c r="D223" s="4">
        <v>0</v>
      </c>
      <c r="E223" s="4">
        <v>-54</v>
      </c>
      <c r="F223" s="4">
        <v>0</v>
      </c>
      <c r="G223" s="4">
        <v>14</v>
      </c>
    </row>
    <row r="224" spans="1:7">
      <c r="A224" s="4" t="s">
        <v>227</v>
      </c>
      <c r="B224" s="4">
        <v>9</v>
      </c>
      <c r="C224" s="4">
        <v>20</v>
      </c>
      <c r="D224" s="4">
        <v>0</v>
      </c>
      <c r="E224" s="4">
        <v>-9</v>
      </c>
      <c r="F224" s="4">
        <v>0</v>
      </c>
      <c r="G224" s="4">
        <v>20</v>
      </c>
    </row>
    <row r="225" spans="1:7">
      <c r="A225" s="4" t="s">
        <v>228</v>
      </c>
      <c r="B225" s="4">
        <v>452</v>
      </c>
      <c r="C225" s="4">
        <v>0</v>
      </c>
      <c r="D225" s="4">
        <v>0</v>
      </c>
      <c r="E225" s="4">
        <v>-137</v>
      </c>
      <c r="F225" s="4">
        <v>0</v>
      </c>
      <c r="G225" s="4">
        <v>315</v>
      </c>
    </row>
    <row r="226" spans="1:7">
      <c r="A226" s="4" t="s">
        <v>229</v>
      </c>
      <c r="B226" s="6">
        <v>94</v>
      </c>
      <c r="C226" s="4">
        <v>0</v>
      </c>
      <c r="D226" s="4">
        <v>0</v>
      </c>
      <c r="E226" s="4">
        <v>-57</v>
      </c>
      <c r="F226" s="4">
        <v>0</v>
      </c>
      <c r="G226" s="6">
        <v>37</v>
      </c>
    </row>
    <row r="227" spans="1:7">
      <c r="A227" s="4" t="s">
        <v>230</v>
      </c>
      <c r="B227" s="4">
        <v>100</v>
      </c>
      <c r="C227" s="4">
        <v>0</v>
      </c>
      <c r="D227" s="4">
        <v>0</v>
      </c>
      <c r="E227" s="4">
        <v>0</v>
      </c>
      <c r="F227" s="4">
        <v>0</v>
      </c>
      <c r="G227" s="4">
        <v>100</v>
      </c>
    </row>
    <row r="228" spans="1:7">
      <c r="A228" s="4" t="s">
        <v>231</v>
      </c>
      <c r="B228" s="4">
        <v>27</v>
      </c>
      <c r="C228" s="4">
        <v>0</v>
      </c>
      <c r="D228" s="4">
        <v>0</v>
      </c>
      <c r="E228" s="4">
        <v>-23</v>
      </c>
      <c r="F228" s="4">
        <v>0</v>
      </c>
      <c r="G228" s="4">
        <v>4</v>
      </c>
    </row>
    <row r="229" spans="1:7">
      <c r="A229" s="4" t="s">
        <v>232</v>
      </c>
      <c r="B229" s="4">
        <v>76</v>
      </c>
      <c r="C229" s="4">
        <v>0</v>
      </c>
      <c r="D229" s="4">
        <v>0</v>
      </c>
      <c r="E229" s="4">
        <v>-41</v>
      </c>
      <c r="F229" s="4">
        <v>0</v>
      </c>
      <c r="G229" s="4">
        <v>35</v>
      </c>
    </row>
    <row r="230" spans="1:7">
      <c r="A230" s="4" t="s">
        <v>233</v>
      </c>
      <c r="B230" s="6">
        <v>1611</v>
      </c>
      <c r="C230" s="4">
        <v>0</v>
      </c>
      <c r="D230" s="4">
        <v>0</v>
      </c>
      <c r="E230" s="4">
        <v>-228</v>
      </c>
      <c r="F230" s="4">
        <v>0</v>
      </c>
      <c r="G230" s="6">
        <v>1383</v>
      </c>
    </row>
    <row r="231" spans="1:7">
      <c r="A231" s="4" t="s">
        <v>234</v>
      </c>
      <c r="B231" s="4">
        <v>63</v>
      </c>
      <c r="C231" s="4">
        <v>0</v>
      </c>
      <c r="D231" s="4">
        <v>0</v>
      </c>
      <c r="E231" s="4">
        <v>-8</v>
      </c>
      <c r="F231" s="4">
        <v>0</v>
      </c>
      <c r="G231" s="4">
        <v>55</v>
      </c>
    </row>
    <row r="232" spans="1:7">
      <c r="A232" s="4" t="s">
        <v>235</v>
      </c>
      <c r="B232" s="4">
        <v>4</v>
      </c>
      <c r="C232" s="4">
        <v>0</v>
      </c>
      <c r="D232" s="4">
        <v>0</v>
      </c>
      <c r="E232" s="4">
        <v>-13</v>
      </c>
      <c r="F232" s="4">
        <v>0</v>
      </c>
      <c r="G232" s="4">
        <v>-9</v>
      </c>
    </row>
    <row r="233" spans="1:7">
      <c r="A233" s="4" t="s">
        <v>236</v>
      </c>
      <c r="B233" s="4">
        <v>20</v>
      </c>
      <c r="C233" s="4">
        <v>0</v>
      </c>
      <c r="D233" s="4">
        <v>0</v>
      </c>
      <c r="E233" s="4">
        <v>-5</v>
      </c>
      <c r="F233" s="4">
        <v>0</v>
      </c>
      <c r="G233" s="4">
        <v>15</v>
      </c>
    </row>
    <row r="234" spans="1:7">
      <c r="A234" s="4" t="s">
        <v>237</v>
      </c>
      <c r="B234" s="4">
        <v>34</v>
      </c>
      <c r="C234" s="4">
        <v>0</v>
      </c>
      <c r="D234" s="4">
        <v>0</v>
      </c>
      <c r="E234" s="4">
        <v>-7</v>
      </c>
      <c r="F234" s="4">
        <v>0</v>
      </c>
      <c r="G234" s="4">
        <v>27</v>
      </c>
    </row>
    <row r="235" spans="1:7">
      <c r="A235" s="4" t="s">
        <v>238</v>
      </c>
      <c r="B235" s="6">
        <v>104</v>
      </c>
      <c r="C235" s="4">
        <v>0</v>
      </c>
      <c r="D235" s="4">
        <v>0</v>
      </c>
      <c r="E235" s="4">
        <v>-104</v>
      </c>
      <c r="F235" s="4">
        <v>0</v>
      </c>
      <c r="G235" s="6">
        <v>0</v>
      </c>
    </row>
    <row r="236" spans="1:7">
      <c r="A236" s="4" t="s">
        <v>239</v>
      </c>
      <c r="B236" s="4">
        <v>25</v>
      </c>
      <c r="C236" s="4">
        <v>0</v>
      </c>
      <c r="D236" s="4">
        <v>0</v>
      </c>
      <c r="E236" s="4">
        <v>-5</v>
      </c>
      <c r="F236" s="4">
        <v>0</v>
      </c>
      <c r="G236" s="4">
        <v>20</v>
      </c>
    </row>
    <row r="237" spans="1:7">
      <c r="A237" s="4" t="s">
        <v>240</v>
      </c>
      <c r="B237" s="4">
        <v>9</v>
      </c>
      <c r="C237" s="4">
        <v>0</v>
      </c>
      <c r="D237" s="4">
        <v>0</v>
      </c>
      <c r="E237" s="4">
        <v>0</v>
      </c>
      <c r="F237" s="4">
        <v>0</v>
      </c>
      <c r="G237" s="4">
        <v>9</v>
      </c>
    </row>
    <row r="238" spans="1:7">
      <c r="A238" s="4" t="s">
        <v>241</v>
      </c>
      <c r="B238" s="4">
        <v>40</v>
      </c>
      <c r="C238" s="4">
        <v>0</v>
      </c>
      <c r="D238" s="4">
        <v>0</v>
      </c>
      <c r="E238" s="4">
        <v>-6</v>
      </c>
      <c r="F238" s="4">
        <v>0</v>
      </c>
      <c r="G238" s="4">
        <v>34</v>
      </c>
    </row>
    <row r="239" spans="1:7">
      <c r="A239" s="4" t="s">
        <v>243</v>
      </c>
      <c r="B239" s="6">
        <v>2087</v>
      </c>
      <c r="C239" s="4">
        <v>0</v>
      </c>
      <c r="D239" s="4">
        <v>0</v>
      </c>
      <c r="E239" s="4">
        <v>-652</v>
      </c>
      <c r="F239" s="4">
        <v>0</v>
      </c>
      <c r="G239" s="6">
        <v>1435</v>
      </c>
    </row>
    <row r="240" spans="1:7">
      <c r="A240" s="4" t="s">
        <v>244</v>
      </c>
      <c r="B240" s="4">
        <v>7</v>
      </c>
      <c r="C240" s="4">
        <v>0</v>
      </c>
      <c r="D240" s="4">
        <v>0</v>
      </c>
      <c r="E240" s="4">
        <v>0</v>
      </c>
      <c r="F240" s="4">
        <v>0</v>
      </c>
      <c r="G240" s="4">
        <v>7</v>
      </c>
    </row>
    <row r="241" spans="1:7">
      <c r="A241" s="4" t="s">
        <v>245</v>
      </c>
      <c r="B241" s="4">
        <v>23.5</v>
      </c>
      <c r="C241" s="4">
        <v>0</v>
      </c>
      <c r="D241" s="4">
        <v>0</v>
      </c>
      <c r="E241" s="4">
        <v>0</v>
      </c>
      <c r="F241" s="4">
        <v>0</v>
      </c>
      <c r="G241" s="4">
        <v>23.5</v>
      </c>
    </row>
    <row r="242" spans="1:7">
      <c r="A242" s="4" t="s">
        <v>246</v>
      </c>
      <c r="B242" s="4">
        <v>48</v>
      </c>
      <c r="C242" s="4">
        <v>0</v>
      </c>
      <c r="D242" s="4">
        <v>0</v>
      </c>
      <c r="E242" s="4">
        <v>-33</v>
      </c>
      <c r="F242" s="4">
        <v>0</v>
      </c>
      <c r="G242" s="4">
        <v>15</v>
      </c>
    </row>
    <row r="243" spans="1:7">
      <c r="A243" s="4" t="s">
        <v>247</v>
      </c>
      <c r="B243" s="4">
        <v>-101</v>
      </c>
      <c r="C243" s="4">
        <v>0</v>
      </c>
      <c r="D243" s="4">
        <v>0</v>
      </c>
      <c r="E243" s="4">
        <v>0</v>
      </c>
      <c r="F243" s="4">
        <v>0</v>
      </c>
      <c r="G243" s="4">
        <v>-101</v>
      </c>
    </row>
    <row r="244" spans="1:7">
      <c r="A244" s="4" t="s">
        <v>248</v>
      </c>
      <c r="B244" s="4">
        <v>260</v>
      </c>
      <c r="C244" s="4">
        <v>0</v>
      </c>
      <c r="D244" s="4">
        <v>0</v>
      </c>
      <c r="E244" s="4">
        <v>0</v>
      </c>
      <c r="F244" s="4">
        <v>0</v>
      </c>
      <c r="G244" s="4">
        <v>260</v>
      </c>
    </row>
    <row r="245" spans="1:7">
      <c r="A245" s="4" t="s">
        <v>249</v>
      </c>
      <c r="B245" s="4">
        <v>47</v>
      </c>
      <c r="C245" s="4">
        <v>100</v>
      </c>
      <c r="D245" s="4">
        <v>0</v>
      </c>
      <c r="E245" s="4">
        <v>-54</v>
      </c>
      <c r="F245" s="4">
        <v>0</v>
      </c>
      <c r="G245" s="4">
        <v>93</v>
      </c>
    </row>
    <row r="246" spans="1:7">
      <c r="A246" s="4" t="s">
        <v>250</v>
      </c>
      <c r="B246" s="4">
        <v>114</v>
      </c>
      <c r="C246" s="4">
        <v>360</v>
      </c>
      <c r="D246" s="4">
        <v>0</v>
      </c>
      <c r="E246" s="4">
        <v>-221</v>
      </c>
      <c r="F246" s="4">
        <v>0</v>
      </c>
      <c r="G246" s="4">
        <v>253</v>
      </c>
    </row>
    <row r="247" spans="1:7">
      <c r="A247" s="4" t="s">
        <v>251</v>
      </c>
      <c r="B247" s="4">
        <v>61</v>
      </c>
      <c r="C247" s="4">
        <v>100</v>
      </c>
      <c r="D247" s="4">
        <v>0</v>
      </c>
      <c r="E247" s="4">
        <v>-108</v>
      </c>
      <c r="F247" s="4">
        <v>0</v>
      </c>
      <c r="G247" s="4">
        <v>53</v>
      </c>
    </row>
    <row r="248" spans="1:7">
      <c r="A248" s="4" t="s">
        <v>252</v>
      </c>
      <c r="B248" s="4">
        <v>-40</v>
      </c>
      <c r="C248" s="4">
        <v>374</v>
      </c>
      <c r="D248" s="4">
        <v>0</v>
      </c>
      <c r="E248" s="4">
        <v>-203</v>
      </c>
      <c r="F248" s="4">
        <v>0</v>
      </c>
      <c r="G248" s="4">
        <v>131</v>
      </c>
    </row>
    <row r="249" spans="1:7">
      <c r="A249" s="4" t="s">
        <v>253</v>
      </c>
      <c r="B249" s="4">
        <v>3</v>
      </c>
      <c r="C249" s="4">
        <v>0</v>
      </c>
      <c r="D249" s="4">
        <v>0</v>
      </c>
      <c r="E249" s="4">
        <v>0</v>
      </c>
      <c r="F249" s="4">
        <v>0</v>
      </c>
      <c r="G249" s="4">
        <v>3</v>
      </c>
    </row>
    <row r="250" spans="1:7">
      <c r="A250" s="4" t="s">
        <v>254</v>
      </c>
      <c r="B250" s="4">
        <v>1</v>
      </c>
      <c r="C250" s="4">
        <v>0</v>
      </c>
      <c r="D250" s="4">
        <v>0</v>
      </c>
      <c r="E250" s="4">
        <v>0</v>
      </c>
      <c r="F250" s="4">
        <v>0</v>
      </c>
      <c r="G250" s="4">
        <v>1</v>
      </c>
    </row>
    <row r="251" spans="1:7">
      <c r="A251" s="4" t="s">
        <v>255</v>
      </c>
      <c r="B251" s="4">
        <v>137</v>
      </c>
      <c r="C251" s="4">
        <v>0</v>
      </c>
      <c r="D251" s="4">
        <v>0</v>
      </c>
      <c r="E251" s="4">
        <v>-47</v>
      </c>
      <c r="F251" s="4">
        <v>0</v>
      </c>
      <c r="G251" s="4">
        <v>90</v>
      </c>
    </row>
    <row r="252" spans="1:7">
      <c r="A252" s="4" t="s">
        <v>256</v>
      </c>
      <c r="B252" s="4">
        <v>121</v>
      </c>
      <c r="C252" s="4">
        <v>300</v>
      </c>
      <c r="D252" s="4">
        <v>0</v>
      </c>
      <c r="E252" s="4">
        <v>-172</v>
      </c>
      <c r="F252" s="4">
        <v>0</v>
      </c>
      <c r="G252" s="4">
        <v>249</v>
      </c>
    </row>
    <row r="253" spans="1:7">
      <c r="A253" s="4" t="s">
        <v>596</v>
      </c>
      <c r="B253" s="4">
        <v>0</v>
      </c>
      <c r="C253" s="4">
        <v>20</v>
      </c>
      <c r="D253" s="4">
        <v>0</v>
      </c>
      <c r="E253" s="4">
        <v>-20</v>
      </c>
      <c r="F253" s="4">
        <v>0</v>
      </c>
      <c r="G253" s="4">
        <v>0</v>
      </c>
    </row>
    <row r="254" spans="1:7">
      <c r="A254" s="4" t="s">
        <v>258</v>
      </c>
      <c r="B254" s="4">
        <v>-3</v>
      </c>
      <c r="C254" s="4">
        <v>0</v>
      </c>
      <c r="D254" s="4">
        <v>0</v>
      </c>
      <c r="E254" s="4">
        <v>0</v>
      </c>
      <c r="F254" s="4">
        <v>0</v>
      </c>
      <c r="G254" s="4">
        <v>-3</v>
      </c>
    </row>
    <row r="255" spans="1:7">
      <c r="A255" s="4" t="s">
        <v>259</v>
      </c>
      <c r="B255" s="4">
        <v>60</v>
      </c>
      <c r="C255" s="4">
        <v>0</v>
      </c>
      <c r="D255" s="4">
        <v>0</v>
      </c>
      <c r="E255" s="4">
        <v>0</v>
      </c>
      <c r="F255" s="4">
        <v>0</v>
      </c>
      <c r="G255" s="4">
        <v>60</v>
      </c>
    </row>
    <row r="256" spans="1:7">
      <c r="A256" s="4" t="s">
        <v>260</v>
      </c>
      <c r="B256" s="4">
        <v>23</v>
      </c>
      <c r="C256" s="4">
        <v>0</v>
      </c>
      <c r="D256" s="4">
        <v>0</v>
      </c>
      <c r="E256" s="4">
        <v>-2</v>
      </c>
      <c r="F256" s="4">
        <v>0</v>
      </c>
      <c r="G256" s="4">
        <v>21</v>
      </c>
    </row>
    <row r="257" spans="1:7">
      <c r="A257" s="4" t="s">
        <v>261</v>
      </c>
      <c r="B257" s="4">
        <v>66</v>
      </c>
      <c r="C257" s="4">
        <v>0</v>
      </c>
      <c r="D257" s="4">
        <v>0</v>
      </c>
      <c r="E257" s="4">
        <v>-2</v>
      </c>
      <c r="F257" s="4">
        <v>0</v>
      </c>
      <c r="G257" s="4">
        <v>64</v>
      </c>
    </row>
    <row r="258" spans="1:7">
      <c r="A258" s="4" t="s">
        <v>262</v>
      </c>
      <c r="B258" s="4">
        <v>111</v>
      </c>
      <c r="C258" s="4">
        <v>0</v>
      </c>
      <c r="D258" s="4">
        <v>0</v>
      </c>
      <c r="E258" s="4">
        <v>-23</v>
      </c>
      <c r="F258" s="4">
        <v>0</v>
      </c>
      <c r="G258" s="4">
        <v>88</v>
      </c>
    </row>
    <row r="259" spans="1:7">
      <c r="A259" s="4" t="s">
        <v>263</v>
      </c>
      <c r="B259" s="4">
        <v>71</v>
      </c>
      <c r="C259" s="4">
        <v>0</v>
      </c>
      <c r="D259" s="4">
        <v>0</v>
      </c>
      <c r="E259" s="4">
        <v>0</v>
      </c>
      <c r="F259" s="4">
        <v>0</v>
      </c>
      <c r="G259" s="4">
        <v>71</v>
      </c>
    </row>
    <row r="260" spans="1:7">
      <c r="A260" s="4" t="s">
        <v>264</v>
      </c>
      <c r="B260" s="4">
        <v>5</v>
      </c>
      <c r="C260" s="4">
        <v>50</v>
      </c>
      <c r="D260" s="4">
        <v>0</v>
      </c>
      <c r="E260" s="4">
        <v>-13</v>
      </c>
      <c r="F260" s="4">
        <v>0</v>
      </c>
      <c r="G260" s="4">
        <v>42</v>
      </c>
    </row>
    <row r="261" spans="1:7">
      <c r="A261" s="4" t="s">
        <v>265</v>
      </c>
      <c r="B261" s="4">
        <v>92</v>
      </c>
      <c r="C261" s="4">
        <v>350</v>
      </c>
      <c r="D261" s="4">
        <v>0</v>
      </c>
      <c r="E261" s="4">
        <v>-130</v>
      </c>
      <c r="F261" s="4">
        <v>0</v>
      </c>
      <c r="G261" s="4">
        <v>312</v>
      </c>
    </row>
    <row r="262" spans="1:7">
      <c r="A262" s="4" t="s">
        <v>266</v>
      </c>
      <c r="B262" s="4">
        <v>88</v>
      </c>
      <c r="C262" s="4">
        <v>0</v>
      </c>
      <c r="D262" s="4">
        <v>0</v>
      </c>
      <c r="E262" s="4">
        <v>-10</v>
      </c>
      <c r="F262" s="4">
        <v>0</v>
      </c>
      <c r="G262" s="4">
        <v>78</v>
      </c>
    </row>
    <row r="263" spans="1:7">
      <c r="A263" s="4" t="s">
        <v>267</v>
      </c>
      <c r="B263" s="4">
        <v>10</v>
      </c>
      <c r="C263" s="4">
        <v>0</v>
      </c>
      <c r="D263" s="4">
        <v>0</v>
      </c>
      <c r="E263" s="4">
        <v>0</v>
      </c>
      <c r="F263" s="4">
        <v>0</v>
      </c>
      <c r="G263" s="4">
        <v>10</v>
      </c>
    </row>
    <row r="264" spans="1:7">
      <c r="A264" s="4" t="s">
        <v>268</v>
      </c>
      <c r="B264" s="4">
        <v>-61</v>
      </c>
      <c r="C264" s="4">
        <v>0</v>
      </c>
      <c r="D264" s="4">
        <v>0</v>
      </c>
      <c r="E264" s="4">
        <v>-89</v>
      </c>
      <c r="F264" s="4">
        <v>0</v>
      </c>
      <c r="G264" s="4">
        <v>-150</v>
      </c>
    </row>
    <row r="265" spans="1:7">
      <c r="A265" s="4" t="s">
        <v>269</v>
      </c>
      <c r="B265" s="4">
        <v>12</v>
      </c>
      <c r="C265" s="4">
        <v>0</v>
      </c>
      <c r="D265" s="4">
        <v>0</v>
      </c>
      <c r="E265" s="4">
        <v>-11</v>
      </c>
      <c r="F265" s="4">
        <v>0</v>
      </c>
      <c r="G265" s="4">
        <v>1</v>
      </c>
    </row>
    <row r="266" spans="1:7">
      <c r="A266" s="4" t="s">
        <v>270</v>
      </c>
      <c r="B266" s="4">
        <v>11</v>
      </c>
      <c r="C266" s="4">
        <v>30</v>
      </c>
      <c r="D266" s="4">
        <v>0</v>
      </c>
      <c r="E266" s="4">
        <v>-22</v>
      </c>
      <c r="F266" s="4">
        <v>0</v>
      </c>
      <c r="G266" s="4">
        <v>19</v>
      </c>
    </row>
    <row r="267" spans="1:7">
      <c r="A267" s="4" t="s">
        <v>271</v>
      </c>
      <c r="B267" s="4">
        <v>237</v>
      </c>
      <c r="C267" s="4">
        <v>0</v>
      </c>
      <c r="D267" s="4">
        <v>0</v>
      </c>
      <c r="E267" s="4">
        <v>-72</v>
      </c>
      <c r="F267" s="4">
        <v>0</v>
      </c>
      <c r="G267" s="4">
        <v>165</v>
      </c>
    </row>
    <row r="268" spans="1:7">
      <c r="A268" s="4" t="s">
        <v>272</v>
      </c>
      <c r="B268" s="4">
        <v>338</v>
      </c>
      <c r="C268" s="4">
        <v>230</v>
      </c>
      <c r="D268" s="4">
        <v>0</v>
      </c>
      <c r="E268" s="4">
        <v>-160</v>
      </c>
      <c r="F268" s="4">
        <v>0</v>
      </c>
      <c r="G268" s="4">
        <v>408</v>
      </c>
    </row>
    <row r="269" spans="1:7">
      <c r="A269" s="4" t="s">
        <v>273</v>
      </c>
      <c r="B269" s="4">
        <v>8</v>
      </c>
      <c r="C269" s="4">
        <v>30</v>
      </c>
      <c r="D269" s="4">
        <v>0</v>
      </c>
      <c r="E269" s="4">
        <v>-9</v>
      </c>
      <c r="F269" s="4">
        <v>0</v>
      </c>
      <c r="G269" s="4">
        <v>29</v>
      </c>
    </row>
    <row r="270" spans="1:7">
      <c r="A270" s="4" t="s">
        <v>274</v>
      </c>
      <c r="B270" s="4">
        <v>14</v>
      </c>
      <c r="C270" s="4">
        <v>0</v>
      </c>
      <c r="D270" s="4">
        <v>0</v>
      </c>
      <c r="E270" s="4">
        <v>-1</v>
      </c>
      <c r="F270" s="4">
        <v>0</v>
      </c>
      <c r="G270" s="4">
        <v>13</v>
      </c>
    </row>
    <row r="271" spans="1:7">
      <c r="A271" s="4" t="s">
        <v>275</v>
      </c>
      <c r="B271" s="4">
        <v>703</v>
      </c>
      <c r="C271" s="4">
        <v>180</v>
      </c>
      <c r="D271" s="4">
        <v>0</v>
      </c>
      <c r="E271" s="4">
        <v>-114</v>
      </c>
      <c r="F271" s="4">
        <v>0</v>
      </c>
      <c r="G271" s="4">
        <v>769</v>
      </c>
    </row>
    <row r="272" spans="1:7">
      <c r="A272" s="4" t="s">
        <v>276</v>
      </c>
      <c r="B272" s="4">
        <v>11</v>
      </c>
      <c r="C272" s="4">
        <v>0</v>
      </c>
      <c r="D272" s="4">
        <v>0</v>
      </c>
      <c r="E272" s="4">
        <v>0</v>
      </c>
      <c r="F272" s="4">
        <v>0</v>
      </c>
      <c r="G272" s="4">
        <v>11</v>
      </c>
    </row>
    <row r="273" spans="1:7">
      <c r="A273" s="4" t="s">
        <v>277</v>
      </c>
      <c r="B273" s="4">
        <v>8</v>
      </c>
      <c r="C273" s="4">
        <v>0</v>
      </c>
      <c r="D273" s="4">
        <v>0</v>
      </c>
      <c r="E273" s="4">
        <v>-4</v>
      </c>
      <c r="F273" s="4">
        <v>0</v>
      </c>
      <c r="G273" s="4">
        <v>4</v>
      </c>
    </row>
    <row r="274" spans="1:7">
      <c r="A274" s="4" t="s">
        <v>278</v>
      </c>
      <c r="B274" s="4">
        <v>8</v>
      </c>
      <c r="C274" s="4">
        <v>0</v>
      </c>
      <c r="D274" s="4">
        <v>0</v>
      </c>
      <c r="E274" s="4">
        <v>-3</v>
      </c>
      <c r="F274" s="4">
        <v>0</v>
      </c>
      <c r="G274" s="4">
        <v>5</v>
      </c>
    </row>
    <row r="275" spans="1:7">
      <c r="A275" s="4" t="s">
        <v>280</v>
      </c>
      <c r="B275" s="4">
        <v>-2</v>
      </c>
      <c r="C275" s="4">
        <v>3</v>
      </c>
      <c r="D275" s="4">
        <v>0</v>
      </c>
      <c r="E275" s="4">
        <v>-10</v>
      </c>
      <c r="F275" s="4">
        <v>0</v>
      </c>
      <c r="G275" s="4">
        <v>-9</v>
      </c>
    </row>
    <row r="276" spans="1:7">
      <c r="A276" s="4" t="s">
        <v>281</v>
      </c>
      <c r="B276" s="4">
        <v>14</v>
      </c>
      <c r="C276" s="4">
        <v>0</v>
      </c>
      <c r="D276" s="4">
        <v>0</v>
      </c>
      <c r="E276" s="4">
        <v>-6</v>
      </c>
      <c r="F276" s="4">
        <v>0</v>
      </c>
      <c r="G276" s="4">
        <v>8</v>
      </c>
    </row>
    <row r="277" spans="1:7">
      <c r="A277" s="4" t="s">
        <v>282</v>
      </c>
      <c r="B277" s="4">
        <v>10</v>
      </c>
      <c r="C277" s="4">
        <v>0</v>
      </c>
      <c r="D277" s="4">
        <v>0</v>
      </c>
      <c r="E277" s="4">
        <v>-4</v>
      </c>
      <c r="F277" s="4">
        <v>1</v>
      </c>
      <c r="G277" s="4">
        <v>7</v>
      </c>
    </row>
    <row r="278" spans="1:7">
      <c r="A278" s="4" t="s">
        <v>283</v>
      </c>
      <c r="B278" s="4">
        <v>69</v>
      </c>
      <c r="C278" s="4">
        <v>0</v>
      </c>
      <c r="D278" s="4">
        <v>0</v>
      </c>
      <c r="E278" s="4">
        <v>0</v>
      </c>
      <c r="F278" s="4">
        <v>0</v>
      </c>
      <c r="G278" s="4">
        <v>69</v>
      </c>
    </row>
    <row r="279" spans="1:7">
      <c r="A279" s="4" t="s">
        <v>284</v>
      </c>
      <c r="B279" s="4">
        <v>12</v>
      </c>
      <c r="C279" s="4">
        <v>0</v>
      </c>
      <c r="D279" s="4">
        <v>0</v>
      </c>
      <c r="E279" s="4">
        <v>0</v>
      </c>
      <c r="F279" s="4">
        <v>0</v>
      </c>
      <c r="G279" s="4">
        <v>12</v>
      </c>
    </row>
    <row r="280" spans="1:7">
      <c r="A280" s="4" t="s">
        <v>285</v>
      </c>
      <c r="B280" s="4">
        <v>-8</v>
      </c>
      <c r="C280" s="4">
        <v>5</v>
      </c>
      <c r="D280" s="4">
        <v>-2</v>
      </c>
      <c r="E280" s="4">
        <v>0</v>
      </c>
      <c r="F280" s="4">
        <v>0</v>
      </c>
      <c r="G280" s="4">
        <v>-5</v>
      </c>
    </row>
    <row r="281" spans="1:7">
      <c r="A281" s="4" t="s">
        <v>286</v>
      </c>
      <c r="B281" s="4">
        <v>11</v>
      </c>
      <c r="C281" s="4">
        <v>40</v>
      </c>
      <c r="D281" s="4">
        <v>0</v>
      </c>
      <c r="E281" s="4">
        <v>0</v>
      </c>
      <c r="F281" s="4">
        <v>0</v>
      </c>
      <c r="G281" s="4">
        <v>51</v>
      </c>
    </row>
    <row r="282" spans="1:7">
      <c r="A282" s="4" t="s">
        <v>287</v>
      </c>
      <c r="B282" s="4">
        <v>96</v>
      </c>
      <c r="C282" s="4">
        <v>100</v>
      </c>
      <c r="D282" s="4">
        <v>0</v>
      </c>
      <c r="E282" s="4">
        <v>0</v>
      </c>
      <c r="F282" s="4">
        <v>0</v>
      </c>
      <c r="G282" s="4">
        <v>196</v>
      </c>
    </row>
    <row r="283" spans="1:7">
      <c r="A283" s="4" t="s">
        <v>288</v>
      </c>
      <c r="B283" s="4">
        <v>0</v>
      </c>
      <c r="C283" s="4">
        <v>80</v>
      </c>
      <c r="D283" s="4">
        <v>0</v>
      </c>
      <c r="E283" s="4">
        <v>-16</v>
      </c>
      <c r="F283" s="4">
        <v>0</v>
      </c>
      <c r="G283" s="4">
        <v>64</v>
      </c>
    </row>
    <row r="284" spans="1:7">
      <c r="A284" s="4" t="s">
        <v>289</v>
      </c>
      <c r="B284" s="4">
        <v>11</v>
      </c>
      <c r="C284" s="4">
        <v>0</v>
      </c>
      <c r="D284" s="4">
        <v>0</v>
      </c>
      <c r="E284" s="4">
        <v>0</v>
      </c>
      <c r="F284" s="4">
        <v>0</v>
      </c>
      <c r="G284" s="4">
        <v>11</v>
      </c>
    </row>
    <row r="285" spans="1:7">
      <c r="A285" s="4" t="s">
        <v>290</v>
      </c>
      <c r="B285" s="4">
        <v>6</v>
      </c>
      <c r="C285" s="4">
        <v>0</v>
      </c>
      <c r="D285" s="4">
        <v>0</v>
      </c>
      <c r="E285" s="4">
        <v>0</v>
      </c>
      <c r="F285" s="4">
        <v>0</v>
      </c>
      <c r="G285" s="4">
        <v>6</v>
      </c>
    </row>
    <row r="286" spans="1:7">
      <c r="A286" s="4" t="s">
        <v>291</v>
      </c>
      <c r="B286" s="4">
        <v>38</v>
      </c>
      <c r="C286" s="4">
        <v>0</v>
      </c>
      <c r="D286" s="4">
        <v>0</v>
      </c>
      <c r="E286" s="4">
        <v>0</v>
      </c>
      <c r="F286" s="4">
        <v>0</v>
      </c>
      <c r="G286" s="4">
        <v>38</v>
      </c>
    </row>
    <row r="287" spans="1:7">
      <c r="A287" s="4" t="s">
        <v>292</v>
      </c>
      <c r="B287" s="4">
        <v>191</v>
      </c>
      <c r="C287" s="4">
        <v>0</v>
      </c>
      <c r="D287" s="4">
        <v>0</v>
      </c>
      <c r="E287" s="4">
        <v>0</v>
      </c>
      <c r="F287" s="4">
        <v>0</v>
      </c>
      <c r="G287" s="4">
        <v>191</v>
      </c>
    </row>
    <row r="288" spans="1:7">
      <c r="A288" s="4" t="s">
        <v>518</v>
      </c>
      <c r="B288" s="4">
        <v>7</v>
      </c>
      <c r="C288" s="4">
        <v>0</v>
      </c>
      <c r="D288" s="4">
        <v>0</v>
      </c>
      <c r="E288" s="4">
        <v>-3</v>
      </c>
      <c r="F288" s="4">
        <v>0</v>
      </c>
      <c r="G288" s="4">
        <v>4</v>
      </c>
    </row>
    <row r="289" spans="1:7">
      <c r="A289" s="4" t="s">
        <v>294</v>
      </c>
      <c r="B289" s="4">
        <v>26</v>
      </c>
      <c r="C289" s="4">
        <v>0</v>
      </c>
      <c r="D289" s="4">
        <v>0</v>
      </c>
      <c r="E289" s="4">
        <v>-3</v>
      </c>
      <c r="F289" s="4">
        <v>0</v>
      </c>
      <c r="G289" s="4">
        <v>23</v>
      </c>
    </row>
    <row r="290" spans="1:7">
      <c r="A290" s="4" t="s">
        <v>295</v>
      </c>
      <c r="B290" s="4">
        <v>32</v>
      </c>
      <c r="C290" s="4">
        <v>0</v>
      </c>
      <c r="D290" s="4">
        <v>0</v>
      </c>
      <c r="E290" s="4">
        <v>-2</v>
      </c>
      <c r="F290" s="4">
        <v>0</v>
      </c>
      <c r="G290" s="4">
        <v>30</v>
      </c>
    </row>
    <row r="291" spans="1:7">
      <c r="A291" s="4" t="s">
        <v>296</v>
      </c>
      <c r="B291" s="4">
        <v>23</v>
      </c>
      <c r="C291" s="4">
        <v>0</v>
      </c>
      <c r="D291" s="4">
        <v>0</v>
      </c>
      <c r="E291" s="4">
        <v>0</v>
      </c>
      <c r="F291" s="4">
        <v>0</v>
      </c>
      <c r="G291" s="4">
        <v>23</v>
      </c>
    </row>
    <row r="292" spans="1:7">
      <c r="A292" s="4" t="s">
        <v>297</v>
      </c>
      <c r="B292" s="4">
        <v>14</v>
      </c>
      <c r="C292" s="4">
        <v>0</v>
      </c>
      <c r="D292" s="4">
        <v>0</v>
      </c>
      <c r="E292" s="4">
        <v>-1</v>
      </c>
      <c r="F292" s="4">
        <v>0</v>
      </c>
      <c r="G292" s="4">
        <v>13</v>
      </c>
    </row>
    <row r="293" spans="1:7">
      <c r="A293" s="4" t="s">
        <v>298</v>
      </c>
      <c r="B293" s="4">
        <v>1</v>
      </c>
      <c r="C293" s="4">
        <v>30</v>
      </c>
      <c r="D293" s="4">
        <v>0</v>
      </c>
      <c r="E293" s="4">
        <v>-2</v>
      </c>
      <c r="F293" s="4">
        <v>0</v>
      </c>
      <c r="G293" s="4">
        <v>29</v>
      </c>
    </row>
    <row r="294" spans="1:7">
      <c r="A294" s="4" t="s">
        <v>299</v>
      </c>
      <c r="B294" s="4">
        <v>3</v>
      </c>
      <c r="C294" s="4">
        <v>0</v>
      </c>
      <c r="D294" s="4">
        <v>0</v>
      </c>
      <c r="E294" s="4">
        <v>-2</v>
      </c>
      <c r="F294" s="4">
        <v>0</v>
      </c>
      <c r="G294" s="4">
        <v>1</v>
      </c>
    </row>
    <row r="295" spans="1:7">
      <c r="A295" s="4" t="s">
        <v>300</v>
      </c>
      <c r="B295" s="4">
        <v>3</v>
      </c>
      <c r="C295" s="4">
        <v>0</v>
      </c>
      <c r="D295" s="4">
        <v>0</v>
      </c>
      <c r="E295" s="4">
        <v>0</v>
      </c>
      <c r="F295" s="4">
        <v>0</v>
      </c>
      <c r="G295" s="4">
        <v>3</v>
      </c>
    </row>
    <row r="296" spans="1:7">
      <c r="A296" s="4" t="s">
        <v>301</v>
      </c>
      <c r="B296" s="4">
        <v>301</v>
      </c>
      <c r="C296" s="4">
        <v>0</v>
      </c>
      <c r="D296" s="4">
        <v>0</v>
      </c>
      <c r="E296" s="4">
        <v>-46</v>
      </c>
      <c r="F296" s="4">
        <v>0</v>
      </c>
      <c r="G296" s="4">
        <v>255</v>
      </c>
    </row>
    <row r="297" spans="1:7">
      <c r="A297" s="4" t="s">
        <v>302</v>
      </c>
      <c r="B297" s="4">
        <v>12</v>
      </c>
      <c r="C297" s="4">
        <v>0</v>
      </c>
      <c r="D297" s="4">
        <v>0</v>
      </c>
      <c r="E297" s="4">
        <v>-1</v>
      </c>
      <c r="F297" s="4">
        <v>0</v>
      </c>
      <c r="G297" s="4">
        <v>11</v>
      </c>
    </row>
    <row r="298" spans="1:7">
      <c r="A298" s="4" t="s">
        <v>303</v>
      </c>
      <c r="B298" s="4">
        <v>17</v>
      </c>
      <c r="C298" s="4">
        <v>0</v>
      </c>
      <c r="D298" s="4">
        <v>0</v>
      </c>
      <c r="E298" s="4">
        <v>0</v>
      </c>
      <c r="F298" s="4">
        <v>0</v>
      </c>
      <c r="G298" s="4">
        <v>17</v>
      </c>
    </row>
    <row r="299" spans="1:7">
      <c r="A299" s="4" t="s">
        <v>305</v>
      </c>
      <c r="B299" s="4">
        <v>8</v>
      </c>
      <c r="C299" s="4">
        <v>0</v>
      </c>
      <c r="D299" s="4">
        <v>0</v>
      </c>
      <c r="E299" s="4">
        <v>0</v>
      </c>
      <c r="F299" s="4">
        <v>0</v>
      </c>
      <c r="G299" s="4">
        <v>8</v>
      </c>
    </row>
    <row r="300" spans="1:7">
      <c r="A300" s="4" t="s">
        <v>306</v>
      </c>
      <c r="B300" s="4">
        <v>4</v>
      </c>
      <c r="C300" s="4">
        <v>0</v>
      </c>
      <c r="D300" s="4">
        <v>0</v>
      </c>
      <c r="E300" s="4">
        <v>0</v>
      </c>
      <c r="F300" s="4">
        <v>0</v>
      </c>
      <c r="G300" s="4">
        <v>4</v>
      </c>
    </row>
    <row r="301" spans="1:7">
      <c r="A301" s="4" t="s">
        <v>307</v>
      </c>
      <c r="B301" s="4">
        <v>2</v>
      </c>
      <c r="C301" s="4">
        <v>200</v>
      </c>
      <c r="D301" s="4">
        <v>0</v>
      </c>
      <c r="E301" s="4">
        <v>0</v>
      </c>
      <c r="F301" s="4">
        <v>0</v>
      </c>
      <c r="G301" s="4">
        <v>202</v>
      </c>
    </row>
    <row r="302" spans="1:7">
      <c r="A302" s="4" t="s">
        <v>308</v>
      </c>
      <c r="B302" s="4">
        <v>3</v>
      </c>
      <c r="C302" s="4">
        <v>10</v>
      </c>
      <c r="D302" s="4">
        <v>0</v>
      </c>
      <c r="E302" s="4">
        <v>-3</v>
      </c>
      <c r="F302" s="4">
        <v>0</v>
      </c>
      <c r="G302" s="4">
        <v>10</v>
      </c>
    </row>
    <row r="303" spans="1:7">
      <c r="A303" s="4" t="s">
        <v>309</v>
      </c>
      <c r="B303" s="4">
        <v>1</v>
      </c>
      <c r="C303" s="4">
        <v>0</v>
      </c>
      <c r="D303" s="4">
        <v>0</v>
      </c>
      <c r="E303" s="4">
        <v>0</v>
      </c>
      <c r="F303" s="4">
        <v>0</v>
      </c>
      <c r="G303" s="4">
        <v>1</v>
      </c>
    </row>
    <row r="304" spans="1:7">
      <c r="A304" s="4" t="s">
        <v>310</v>
      </c>
      <c r="B304" s="4">
        <v>35</v>
      </c>
      <c r="C304" s="4">
        <v>1</v>
      </c>
      <c r="D304" s="4">
        <v>0</v>
      </c>
      <c r="E304" s="4">
        <v>-10</v>
      </c>
      <c r="F304" s="4">
        <v>0</v>
      </c>
      <c r="G304" s="4">
        <v>26</v>
      </c>
    </row>
    <row r="305" spans="1:7">
      <c r="A305" s="4" t="s">
        <v>311</v>
      </c>
      <c r="B305" s="4">
        <v>20</v>
      </c>
      <c r="C305" s="4">
        <v>50</v>
      </c>
      <c r="D305" s="4">
        <v>0</v>
      </c>
      <c r="E305" s="4">
        <v>-14</v>
      </c>
      <c r="F305" s="4">
        <v>0</v>
      </c>
      <c r="G305" s="4">
        <v>56</v>
      </c>
    </row>
    <row r="306" spans="1:7">
      <c r="A306" s="4" t="s">
        <v>312</v>
      </c>
      <c r="B306" s="4">
        <v>16</v>
      </c>
      <c r="C306" s="4">
        <v>80</v>
      </c>
      <c r="D306" s="4">
        <v>0</v>
      </c>
      <c r="E306" s="4">
        <v>-7</v>
      </c>
      <c r="F306" s="4">
        <v>0</v>
      </c>
      <c r="G306" s="4">
        <v>89</v>
      </c>
    </row>
    <row r="307" spans="1:7">
      <c r="A307" s="4" t="s">
        <v>313</v>
      </c>
      <c r="B307" s="4">
        <v>20</v>
      </c>
      <c r="C307" s="4">
        <v>80</v>
      </c>
      <c r="D307" s="4">
        <v>0</v>
      </c>
      <c r="E307" s="4">
        <v>-2</v>
      </c>
      <c r="F307" s="4">
        <v>0</v>
      </c>
      <c r="G307" s="4">
        <v>98</v>
      </c>
    </row>
    <row r="308" spans="1:7">
      <c r="A308" s="4" t="s">
        <v>314</v>
      </c>
      <c r="B308" s="4">
        <v>24</v>
      </c>
      <c r="C308" s="4">
        <v>30</v>
      </c>
      <c r="D308" s="4">
        <v>0</v>
      </c>
      <c r="E308" s="4">
        <v>0</v>
      </c>
      <c r="F308" s="4">
        <v>0</v>
      </c>
      <c r="G308" s="4">
        <v>54</v>
      </c>
    </row>
    <row r="309" spans="1:7">
      <c r="A309" s="4" t="s">
        <v>315</v>
      </c>
      <c r="B309" s="4">
        <v>194</v>
      </c>
      <c r="C309" s="4">
        <v>150</v>
      </c>
      <c r="D309" s="4">
        <v>0</v>
      </c>
      <c r="E309" s="4">
        <v>-34</v>
      </c>
      <c r="F309" s="4">
        <v>0</v>
      </c>
      <c r="G309" s="4">
        <v>310</v>
      </c>
    </row>
    <row r="310" spans="1:7">
      <c r="A310" s="4" t="s">
        <v>316</v>
      </c>
      <c r="B310" s="4">
        <v>571</v>
      </c>
      <c r="C310" s="4">
        <v>0</v>
      </c>
      <c r="D310" s="4">
        <v>0</v>
      </c>
      <c r="E310" s="4">
        <v>-97</v>
      </c>
      <c r="F310" s="4">
        <v>0</v>
      </c>
      <c r="G310" s="4">
        <v>474</v>
      </c>
    </row>
    <row r="311" spans="1:7">
      <c r="A311" s="4" t="s">
        <v>317</v>
      </c>
      <c r="B311" s="4">
        <v>921</v>
      </c>
      <c r="C311" s="4">
        <v>0</v>
      </c>
      <c r="D311" s="4">
        <v>0</v>
      </c>
      <c r="E311" s="4">
        <v>-156</v>
      </c>
      <c r="F311" s="4">
        <v>0</v>
      </c>
      <c r="G311" s="4">
        <v>765</v>
      </c>
    </row>
    <row r="312" spans="1:7">
      <c r="A312" s="4" t="s">
        <v>318</v>
      </c>
      <c r="B312" s="4">
        <v>131</v>
      </c>
      <c r="C312" s="4">
        <v>0</v>
      </c>
      <c r="D312" s="4">
        <v>0</v>
      </c>
      <c r="E312" s="4">
        <v>-48</v>
      </c>
      <c r="F312" s="4">
        <v>0</v>
      </c>
      <c r="G312" s="4">
        <v>83</v>
      </c>
    </row>
    <row r="313" spans="1:7">
      <c r="A313" s="4" t="s">
        <v>319</v>
      </c>
      <c r="B313" s="4">
        <v>48</v>
      </c>
      <c r="C313" s="4">
        <v>0</v>
      </c>
      <c r="D313" s="4">
        <v>0</v>
      </c>
      <c r="E313" s="4">
        <v>-1</v>
      </c>
      <c r="F313" s="4">
        <v>0</v>
      </c>
      <c r="G313" s="4">
        <v>47</v>
      </c>
    </row>
    <row r="314" spans="1:7">
      <c r="A314" s="4" t="s">
        <v>320</v>
      </c>
      <c r="B314" s="4">
        <v>407</v>
      </c>
      <c r="C314" s="4">
        <v>0</v>
      </c>
      <c r="D314" s="4">
        <v>0</v>
      </c>
      <c r="E314" s="4">
        <v>-51</v>
      </c>
      <c r="F314" s="4">
        <v>0</v>
      </c>
      <c r="G314" s="4">
        <v>356</v>
      </c>
    </row>
    <row r="315" spans="1:7">
      <c r="A315" s="4" t="s">
        <v>321</v>
      </c>
      <c r="B315" s="4">
        <v>191</v>
      </c>
      <c r="C315" s="4">
        <v>0</v>
      </c>
      <c r="D315" s="4">
        <v>0</v>
      </c>
      <c r="E315" s="4">
        <v>0</v>
      </c>
      <c r="F315" s="4">
        <v>0</v>
      </c>
      <c r="G315" s="4">
        <v>191</v>
      </c>
    </row>
    <row r="316" spans="1:7">
      <c r="A316" s="4" t="s">
        <v>322</v>
      </c>
      <c r="B316" s="4">
        <v>717</v>
      </c>
      <c r="C316" s="4">
        <v>0</v>
      </c>
      <c r="D316" s="4">
        <v>0</v>
      </c>
      <c r="E316" s="4">
        <v>-111</v>
      </c>
      <c r="F316" s="4">
        <v>0</v>
      </c>
      <c r="G316" s="4">
        <v>606</v>
      </c>
    </row>
    <row r="317" spans="1:7">
      <c r="A317" s="4" t="s">
        <v>323</v>
      </c>
      <c r="B317" s="4">
        <v>452</v>
      </c>
      <c r="C317" s="4">
        <v>2</v>
      </c>
      <c r="D317" s="4">
        <v>0</v>
      </c>
      <c r="E317" s="4">
        <v>-42</v>
      </c>
      <c r="F317" s="4">
        <v>0</v>
      </c>
      <c r="G317" s="4">
        <v>412</v>
      </c>
    </row>
    <row r="318" spans="1:7">
      <c r="A318" s="4" t="s">
        <v>324</v>
      </c>
      <c r="B318" s="4">
        <v>20</v>
      </c>
      <c r="C318" s="4">
        <v>0</v>
      </c>
      <c r="D318" s="4">
        <v>0</v>
      </c>
      <c r="E318" s="4">
        <v>-12</v>
      </c>
      <c r="F318" s="4">
        <v>2</v>
      </c>
      <c r="G318" s="4">
        <v>10</v>
      </c>
    </row>
    <row r="319" spans="1:7">
      <c r="A319" s="4" t="s">
        <v>325</v>
      </c>
      <c r="B319" s="4">
        <v>1</v>
      </c>
      <c r="C319" s="4">
        <v>0</v>
      </c>
      <c r="D319" s="4">
        <v>0</v>
      </c>
      <c r="E319" s="4">
        <v>0</v>
      </c>
      <c r="F319" s="4">
        <v>0</v>
      </c>
      <c r="G319" s="4">
        <v>1</v>
      </c>
    </row>
    <row r="320" spans="1:7">
      <c r="A320" s="4" t="s">
        <v>326</v>
      </c>
      <c r="B320" s="4">
        <v>353</v>
      </c>
      <c r="C320" s="4">
        <v>0</v>
      </c>
      <c r="D320" s="4">
        <v>-2</v>
      </c>
      <c r="E320" s="4">
        <v>-158</v>
      </c>
      <c r="F320" s="4">
        <v>0</v>
      </c>
      <c r="G320" s="4">
        <v>193</v>
      </c>
    </row>
    <row r="321" spans="1:7">
      <c r="A321" s="4" t="s">
        <v>327</v>
      </c>
      <c r="B321" s="4">
        <v>36</v>
      </c>
      <c r="C321" s="4">
        <v>0</v>
      </c>
      <c r="D321" s="4">
        <v>0</v>
      </c>
      <c r="E321" s="4">
        <v>0</v>
      </c>
      <c r="F321" s="4">
        <v>0</v>
      </c>
      <c r="G321" s="4">
        <v>36</v>
      </c>
    </row>
    <row r="322" spans="1:7">
      <c r="A322" s="4" t="s">
        <v>328</v>
      </c>
      <c r="B322" s="4">
        <v>2</v>
      </c>
      <c r="C322" s="4">
        <v>30</v>
      </c>
      <c r="D322" s="4">
        <v>0</v>
      </c>
      <c r="E322" s="4">
        <v>-1</v>
      </c>
      <c r="F322" s="4">
        <v>0</v>
      </c>
      <c r="G322" s="4">
        <v>31</v>
      </c>
    </row>
    <row r="323" spans="1:7">
      <c r="A323" s="4" t="s">
        <v>329</v>
      </c>
      <c r="B323" s="4">
        <v>12</v>
      </c>
      <c r="C323" s="4">
        <v>80</v>
      </c>
      <c r="D323" s="4">
        <v>0</v>
      </c>
      <c r="E323" s="4">
        <v>-14</v>
      </c>
      <c r="F323" s="4">
        <v>0</v>
      </c>
      <c r="G323" s="4">
        <v>78</v>
      </c>
    </row>
    <row r="324" spans="1:7">
      <c r="A324" s="4" t="s">
        <v>330</v>
      </c>
      <c r="B324" s="4">
        <v>36</v>
      </c>
      <c r="C324" s="4">
        <v>0</v>
      </c>
      <c r="D324" s="4">
        <v>0</v>
      </c>
      <c r="E324" s="4">
        <v>-6</v>
      </c>
      <c r="F324" s="4">
        <v>0</v>
      </c>
      <c r="G324" s="4">
        <v>30</v>
      </c>
    </row>
    <row r="325" spans="1:7">
      <c r="A325" s="4" t="s">
        <v>331</v>
      </c>
      <c r="B325" s="4">
        <v>15</v>
      </c>
      <c r="C325" s="4">
        <v>0</v>
      </c>
      <c r="D325" s="4">
        <v>0</v>
      </c>
      <c r="E325" s="4">
        <v>-1</v>
      </c>
      <c r="F325" s="4">
        <v>0</v>
      </c>
      <c r="G325" s="4">
        <v>14</v>
      </c>
    </row>
    <row r="326" spans="1:7">
      <c r="A326" s="4" t="s">
        <v>332</v>
      </c>
      <c r="B326" s="4">
        <v>1</v>
      </c>
      <c r="C326" s="4">
        <v>0</v>
      </c>
      <c r="D326" s="4">
        <v>0</v>
      </c>
      <c r="E326" s="4">
        <v>0</v>
      </c>
      <c r="F326" s="4">
        <v>0</v>
      </c>
      <c r="G326" s="4">
        <v>1</v>
      </c>
    </row>
    <row r="327" spans="1:7">
      <c r="A327" s="4" t="s">
        <v>333</v>
      </c>
      <c r="B327" s="4">
        <v>1</v>
      </c>
      <c r="C327" s="4">
        <v>250</v>
      </c>
      <c r="D327" s="4">
        <v>0</v>
      </c>
      <c r="E327" s="4">
        <v>-1</v>
      </c>
      <c r="F327" s="4">
        <v>0</v>
      </c>
      <c r="G327" s="4">
        <v>250</v>
      </c>
    </row>
    <row r="328" spans="1:7">
      <c r="A328" s="4" t="s">
        <v>334</v>
      </c>
      <c r="B328" s="4">
        <v>8</v>
      </c>
      <c r="C328" s="4">
        <v>0</v>
      </c>
      <c r="D328" s="4">
        <v>0</v>
      </c>
      <c r="E328" s="4">
        <v>0</v>
      </c>
      <c r="F328" s="4">
        <v>0</v>
      </c>
      <c r="G328" s="4">
        <v>8</v>
      </c>
    </row>
    <row r="329" spans="1:7">
      <c r="A329" s="4" t="s">
        <v>335</v>
      </c>
      <c r="B329" s="4">
        <v>65</v>
      </c>
      <c r="C329" s="4">
        <v>0</v>
      </c>
      <c r="D329" s="4">
        <v>0</v>
      </c>
      <c r="E329" s="4">
        <v>-1</v>
      </c>
      <c r="F329" s="4">
        <v>0</v>
      </c>
      <c r="G329" s="4">
        <v>64</v>
      </c>
    </row>
    <row r="330" spans="1:7">
      <c r="A330" s="4" t="s">
        <v>336</v>
      </c>
      <c r="B330" s="4">
        <v>6</v>
      </c>
      <c r="C330" s="4">
        <v>0</v>
      </c>
      <c r="D330" s="4">
        <v>0</v>
      </c>
      <c r="E330" s="4">
        <v>0</v>
      </c>
      <c r="F330" s="4">
        <v>0</v>
      </c>
      <c r="G330" s="4">
        <v>6</v>
      </c>
    </row>
    <row r="331" spans="1:7">
      <c r="A331" s="4" t="s">
        <v>337</v>
      </c>
      <c r="B331" s="4">
        <v>63</v>
      </c>
      <c r="C331" s="4">
        <v>0</v>
      </c>
      <c r="D331" s="4">
        <v>0</v>
      </c>
      <c r="E331" s="4">
        <v>-47</v>
      </c>
      <c r="F331" s="4">
        <v>0</v>
      </c>
      <c r="G331" s="4">
        <v>16</v>
      </c>
    </row>
    <row r="332" spans="1:7">
      <c r="A332" s="4" t="s">
        <v>338</v>
      </c>
      <c r="B332" s="4">
        <v>3</v>
      </c>
      <c r="C332" s="4">
        <v>0</v>
      </c>
      <c r="D332" s="4">
        <v>0</v>
      </c>
      <c r="E332" s="4">
        <v>0</v>
      </c>
      <c r="F332" s="4">
        <v>0</v>
      </c>
      <c r="G332" s="4">
        <v>3</v>
      </c>
    </row>
    <row r="333" spans="1:7">
      <c r="A333" s="4" t="s">
        <v>339</v>
      </c>
      <c r="B333" s="4">
        <v>20</v>
      </c>
      <c r="C333" s="4">
        <v>0</v>
      </c>
      <c r="D333" s="4">
        <v>0</v>
      </c>
      <c r="E333" s="4">
        <v>0</v>
      </c>
      <c r="F333" s="4">
        <v>0</v>
      </c>
      <c r="G333" s="4">
        <v>20</v>
      </c>
    </row>
    <row r="334" spans="1:7">
      <c r="A334" s="4" t="s">
        <v>340</v>
      </c>
      <c r="B334" s="6">
        <v>10</v>
      </c>
      <c r="C334" s="4">
        <v>0</v>
      </c>
      <c r="D334" s="4">
        <v>0</v>
      </c>
      <c r="E334" s="4">
        <v>0</v>
      </c>
      <c r="F334" s="4">
        <v>0</v>
      </c>
      <c r="G334" s="6">
        <v>10</v>
      </c>
    </row>
    <row r="335" spans="1:7">
      <c r="A335" s="4" t="s">
        <v>341</v>
      </c>
      <c r="B335" s="4">
        <v>26</v>
      </c>
      <c r="C335" s="4">
        <v>0</v>
      </c>
      <c r="D335" s="4">
        <v>0</v>
      </c>
      <c r="E335" s="4">
        <v>0</v>
      </c>
      <c r="F335" s="4">
        <v>0</v>
      </c>
      <c r="G335" s="4">
        <v>26</v>
      </c>
    </row>
    <row r="336" spans="1:7">
      <c r="A336" s="4" t="s">
        <v>342</v>
      </c>
      <c r="B336" s="4">
        <v>-6</v>
      </c>
      <c r="C336" s="4">
        <v>200</v>
      </c>
      <c r="D336" s="4">
        <v>0</v>
      </c>
      <c r="E336" s="4">
        <v>-20</v>
      </c>
      <c r="F336" s="4">
        <v>0</v>
      </c>
      <c r="G336" s="4">
        <v>174</v>
      </c>
    </row>
    <row r="337" spans="1:7">
      <c r="A337" s="4" t="s">
        <v>343</v>
      </c>
      <c r="B337" s="4">
        <v>-12</v>
      </c>
      <c r="C337" s="4">
        <v>0</v>
      </c>
      <c r="D337" s="4">
        <v>0</v>
      </c>
      <c r="E337" s="4">
        <v>0</v>
      </c>
      <c r="F337" s="4">
        <v>0</v>
      </c>
      <c r="G337" s="4">
        <v>-12</v>
      </c>
    </row>
    <row r="338" spans="1:7">
      <c r="A338" s="4" t="s">
        <v>344</v>
      </c>
      <c r="B338" s="6">
        <v>4807</v>
      </c>
      <c r="C338" s="4">
        <v>0</v>
      </c>
      <c r="D338" s="4">
        <v>0</v>
      </c>
      <c r="E338" s="4">
        <v>-928</v>
      </c>
      <c r="F338" s="4">
        <v>30</v>
      </c>
      <c r="G338" s="6">
        <v>3909</v>
      </c>
    </row>
    <row r="339" spans="1:7">
      <c r="A339" s="4" t="s">
        <v>345</v>
      </c>
      <c r="B339" s="4">
        <v>31</v>
      </c>
      <c r="C339" s="4">
        <v>0</v>
      </c>
      <c r="D339" s="4">
        <v>0</v>
      </c>
      <c r="E339" s="4">
        <v>-11</v>
      </c>
      <c r="F339" s="4">
        <v>0</v>
      </c>
      <c r="G339" s="4">
        <v>20</v>
      </c>
    </row>
    <row r="340" spans="1:7">
      <c r="A340" s="4" t="s">
        <v>346</v>
      </c>
      <c r="B340" s="4">
        <v>226</v>
      </c>
      <c r="C340" s="4">
        <v>0</v>
      </c>
      <c r="D340" s="4">
        <v>0</v>
      </c>
      <c r="E340" s="4">
        <v>0</v>
      </c>
      <c r="F340" s="4">
        <v>0</v>
      </c>
      <c r="G340" s="4">
        <v>226</v>
      </c>
    </row>
    <row r="341" spans="1:7">
      <c r="A341" s="4" t="s">
        <v>347</v>
      </c>
      <c r="B341" s="4">
        <v>4</v>
      </c>
      <c r="C341" s="4">
        <v>0</v>
      </c>
      <c r="D341" s="4">
        <v>0</v>
      </c>
      <c r="E341" s="4">
        <v>0</v>
      </c>
      <c r="F341" s="4">
        <v>0</v>
      </c>
      <c r="G341" s="4">
        <v>4</v>
      </c>
    </row>
    <row r="342" spans="1:7">
      <c r="A342" s="4" t="s">
        <v>348</v>
      </c>
      <c r="B342" s="4">
        <v>56</v>
      </c>
      <c r="C342" s="4">
        <v>25</v>
      </c>
      <c r="D342" s="4">
        <v>0</v>
      </c>
      <c r="E342" s="4">
        <v>-1</v>
      </c>
      <c r="F342" s="4">
        <v>0</v>
      </c>
      <c r="G342" s="4">
        <v>80</v>
      </c>
    </row>
    <row r="343" spans="1:7">
      <c r="A343" s="4" t="s">
        <v>349</v>
      </c>
      <c r="B343" s="4">
        <v>-1</v>
      </c>
      <c r="C343" s="4">
        <v>0</v>
      </c>
      <c r="D343" s="4">
        <v>0</v>
      </c>
      <c r="E343" s="4">
        <v>0</v>
      </c>
      <c r="F343" s="4">
        <v>0</v>
      </c>
      <c r="G343" s="4">
        <v>-1</v>
      </c>
    </row>
    <row r="344" spans="1:7">
      <c r="A344" s="4" t="s">
        <v>350</v>
      </c>
      <c r="B344" s="4">
        <v>4</v>
      </c>
      <c r="C344" s="4">
        <v>0</v>
      </c>
      <c r="D344" s="4">
        <v>0</v>
      </c>
      <c r="E344" s="4">
        <v>-1</v>
      </c>
      <c r="F344" s="4">
        <v>0</v>
      </c>
      <c r="G344" s="4">
        <v>3</v>
      </c>
    </row>
    <row r="345" spans="1:7">
      <c r="A345" s="4" t="s">
        <v>351</v>
      </c>
      <c r="B345" s="4">
        <v>35</v>
      </c>
      <c r="C345" s="4">
        <v>0</v>
      </c>
      <c r="D345" s="4">
        <v>0</v>
      </c>
      <c r="E345" s="4">
        <v>0</v>
      </c>
      <c r="F345" s="4">
        <v>0</v>
      </c>
      <c r="G345" s="4">
        <v>35</v>
      </c>
    </row>
    <row r="346" spans="1:7">
      <c r="A346" s="4" t="s">
        <v>352</v>
      </c>
      <c r="B346" s="4">
        <v>9</v>
      </c>
      <c r="C346" s="4">
        <v>0</v>
      </c>
      <c r="D346" s="4">
        <v>0</v>
      </c>
      <c r="E346" s="4">
        <v>0</v>
      </c>
      <c r="F346" s="4">
        <v>0</v>
      </c>
      <c r="G346" s="4">
        <v>9</v>
      </c>
    </row>
    <row r="347" spans="1:7">
      <c r="A347" s="4" t="s">
        <v>353</v>
      </c>
      <c r="B347" s="4">
        <v>7</v>
      </c>
      <c r="C347" s="4">
        <v>0</v>
      </c>
      <c r="D347" s="4">
        <v>0</v>
      </c>
      <c r="E347" s="4">
        <v>0</v>
      </c>
      <c r="F347" s="4">
        <v>0</v>
      </c>
      <c r="G347" s="4">
        <v>7</v>
      </c>
    </row>
    <row r="348" spans="1:7">
      <c r="A348" s="4" t="s">
        <v>354</v>
      </c>
      <c r="B348" s="4">
        <v>2</v>
      </c>
      <c r="C348" s="4">
        <v>20</v>
      </c>
      <c r="D348" s="4">
        <v>0</v>
      </c>
      <c r="E348" s="4">
        <v>-2</v>
      </c>
      <c r="F348" s="4">
        <v>0</v>
      </c>
      <c r="G348" s="4">
        <v>20</v>
      </c>
    </row>
    <row r="349" spans="1:7">
      <c r="A349" s="4" t="s">
        <v>355</v>
      </c>
      <c r="B349" s="4">
        <v>0</v>
      </c>
      <c r="C349" s="4">
        <v>20</v>
      </c>
      <c r="D349" s="4">
        <v>0</v>
      </c>
      <c r="E349" s="4">
        <v>0</v>
      </c>
      <c r="F349" s="4">
        <v>0</v>
      </c>
      <c r="G349" s="4">
        <v>20</v>
      </c>
    </row>
    <row r="350" spans="1:7">
      <c r="A350" s="4" t="s">
        <v>356</v>
      </c>
      <c r="B350" s="4">
        <v>3</v>
      </c>
      <c r="C350" s="4">
        <v>10</v>
      </c>
      <c r="D350" s="4">
        <v>0</v>
      </c>
      <c r="E350" s="4">
        <v>0</v>
      </c>
      <c r="F350" s="4">
        <v>0</v>
      </c>
      <c r="G350" s="4">
        <v>13</v>
      </c>
    </row>
    <row r="351" spans="1:7">
      <c r="A351" s="4" t="s">
        <v>357</v>
      </c>
      <c r="B351" s="4">
        <v>73</v>
      </c>
      <c r="C351" s="4">
        <v>250</v>
      </c>
      <c r="D351" s="4">
        <v>0</v>
      </c>
      <c r="E351" s="4">
        <v>-77</v>
      </c>
      <c r="F351" s="4">
        <v>0</v>
      </c>
      <c r="G351" s="4">
        <v>246</v>
      </c>
    </row>
    <row r="352" spans="1:7">
      <c r="A352" s="4" t="s">
        <v>358</v>
      </c>
      <c r="B352" s="4">
        <v>114</v>
      </c>
      <c r="C352" s="4">
        <v>0</v>
      </c>
      <c r="D352" s="4">
        <v>0</v>
      </c>
      <c r="E352" s="4">
        <v>0</v>
      </c>
      <c r="F352" s="4">
        <v>0</v>
      </c>
      <c r="G352" s="4">
        <v>114</v>
      </c>
    </row>
    <row r="353" spans="1:7">
      <c r="A353" s="4" t="s">
        <v>597</v>
      </c>
      <c r="B353" s="6">
        <v>2</v>
      </c>
      <c r="C353" s="4">
        <v>0</v>
      </c>
      <c r="D353" s="4">
        <v>0</v>
      </c>
      <c r="E353" s="4">
        <v>0</v>
      </c>
      <c r="F353" s="4">
        <v>0</v>
      </c>
      <c r="G353" s="6">
        <v>2</v>
      </c>
    </row>
    <row r="354" spans="1:7">
      <c r="A354" s="4" t="s">
        <v>361</v>
      </c>
      <c r="B354" s="4">
        <v>226</v>
      </c>
      <c r="C354" s="4">
        <v>0</v>
      </c>
      <c r="D354" s="4">
        <v>0</v>
      </c>
      <c r="E354" s="4">
        <v>-25</v>
      </c>
      <c r="F354" s="4">
        <v>0</v>
      </c>
      <c r="G354" s="4">
        <v>201</v>
      </c>
    </row>
    <row r="355" spans="1:7">
      <c r="A355" s="4" t="s">
        <v>562</v>
      </c>
      <c r="B355" s="4">
        <v>92</v>
      </c>
      <c r="C355" s="4">
        <v>0</v>
      </c>
      <c r="D355" s="4">
        <v>0</v>
      </c>
      <c r="E355" s="4">
        <v>-10</v>
      </c>
      <c r="F355" s="4">
        <v>0</v>
      </c>
      <c r="G355" s="4">
        <v>82</v>
      </c>
    </row>
    <row r="356" spans="1:7">
      <c r="A356" s="4" t="s">
        <v>362</v>
      </c>
      <c r="B356" s="4">
        <v>155</v>
      </c>
      <c r="C356" s="4">
        <v>100</v>
      </c>
      <c r="D356" s="4">
        <v>0</v>
      </c>
      <c r="E356" s="4">
        <v>-24</v>
      </c>
      <c r="F356" s="4">
        <v>0</v>
      </c>
      <c r="G356" s="4">
        <v>231</v>
      </c>
    </row>
    <row r="357" spans="1:7">
      <c r="A357" s="4" t="s">
        <v>363</v>
      </c>
      <c r="B357" s="6">
        <v>-1000</v>
      </c>
      <c r="C357" s="4">
        <v>0</v>
      </c>
      <c r="D357" s="4">
        <v>0</v>
      </c>
      <c r="E357" s="4">
        <v>0</v>
      </c>
      <c r="F357" s="4">
        <v>0</v>
      </c>
      <c r="G357" s="6">
        <v>-1000</v>
      </c>
    </row>
    <row r="358" spans="1:7">
      <c r="A358" s="4" t="s">
        <v>364</v>
      </c>
      <c r="B358" s="4">
        <v>43</v>
      </c>
      <c r="C358" s="4">
        <v>0</v>
      </c>
      <c r="D358" s="4">
        <v>0</v>
      </c>
      <c r="E358" s="4">
        <v>0</v>
      </c>
      <c r="F358" s="4">
        <v>0</v>
      </c>
      <c r="G358" s="4">
        <v>43</v>
      </c>
    </row>
    <row r="359" spans="1:7">
      <c r="A359" s="4" t="s">
        <v>365</v>
      </c>
      <c r="B359" s="4">
        <v>258</v>
      </c>
      <c r="C359" s="4">
        <v>0</v>
      </c>
      <c r="D359" s="4">
        <v>0</v>
      </c>
      <c r="E359" s="4">
        <v>-2</v>
      </c>
      <c r="F359" s="4">
        <v>0</v>
      </c>
      <c r="G359" s="4">
        <v>256</v>
      </c>
    </row>
    <row r="360" spans="1:7">
      <c r="A360" s="4" t="s">
        <v>366</v>
      </c>
      <c r="B360" s="4">
        <v>21</v>
      </c>
      <c r="C360" s="4">
        <v>0</v>
      </c>
      <c r="D360" s="4">
        <v>0</v>
      </c>
      <c r="E360" s="4">
        <v>0</v>
      </c>
      <c r="F360" s="4">
        <v>0</v>
      </c>
      <c r="G360" s="4">
        <v>21</v>
      </c>
    </row>
    <row r="361" spans="1:7">
      <c r="A361" s="4" t="s">
        <v>367</v>
      </c>
      <c r="B361" s="4">
        <v>4</v>
      </c>
      <c r="C361" s="4">
        <v>0</v>
      </c>
      <c r="D361" s="4">
        <v>0</v>
      </c>
      <c r="E361" s="4">
        <v>-1</v>
      </c>
      <c r="F361" s="4">
        <v>0</v>
      </c>
      <c r="G361" s="4">
        <v>3</v>
      </c>
    </row>
    <row r="362" spans="1:7">
      <c r="A362" s="4" t="s">
        <v>368</v>
      </c>
      <c r="B362" s="4">
        <v>9</v>
      </c>
      <c r="C362" s="4">
        <v>0</v>
      </c>
      <c r="D362" s="4">
        <v>0</v>
      </c>
      <c r="E362" s="4">
        <v>0</v>
      </c>
      <c r="F362" s="4">
        <v>0</v>
      </c>
      <c r="G362" s="4">
        <v>9</v>
      </c>
    </row>
    <row r="363" spans="1:7">
      <c r="A363" s="4" t="s">
        <v>369</v>
      </c>
      <c r="B363" s="4">
        <v>22</v>
      </c>
      <c r="C363" s="4">
        <v>0</v>
      </c>
      <c r="D363" s="4">
        <v>0</v>
      </c>
      <c r="E363" s="4">
        <v>0</v>
      </c>
      <c r="F363" s="4">
        <v>0</v>
      </c>
      <c r="G363" s="4">
        <v>22</v>
      </c>
    </row>
    <row r="364" spans="1:7">
      <c r="A364" s="4" t="s">
        <v>568</v>
      </c>
      <c r="B364" s="4">
        <v>84</v>
      </c>
      <c r="C364" s="4">
        <v>0</v>
      </c>
      <c r="D364" s="4">
        <v>0</v>
      </c>
      <c r="E364" s="4">
        <v>-66</v>
      </c>
      <c r="F364" s="4">
        <v>0</v>
      </c>
      <c r="G364" s="4">
        <v>18</v>
      </c>
    </row>
    <row r="365" spans="1:7">
      <c r="A365" s="4" t="s">
        <v>370</v>
      </c>
      <c r="B365" s="4">
        <v>59</v>
      </c>
      <c r="C365" s="4">
        <v>500</v>
      </c>
      <c r="D365" s="4">
        <v>0</v>
      </c>
      <c r="E365" s="4">
        <v>-76</v>
      </c>
      <c r="F365" s="4">
        <v>0</v>
      </c>
      <c r="G365" s="4">
        <v>483</v>
      </c>
    </row>
    <row r="366" spans="1:7">
      <c r="A366" s="4" t="s">
        <v>371</v>
      </c>
      <c r="B366" s="4">
        <v>14</v>
      </c>
      <c r="C366" s="4">
        <v>0</v>
      </c>
      <c r="D366" s="4">
        <v>0</v>
      </c>
      <c r="E366" s="4">
        <v>-2</v>
      </c>
      <c r="F366" s="4">
        <v>0</v>
      </c>
      <c r="G366" s="4">
        <v>12</v>
      </c>
    </row>
    <row r="367" spans="1:7">
      <c r="A367" s="4" t="s">
        <v>372</v>
      </c>
      <c r="B367" s="4">
        <v>161</v>
      </c>
      <c r="C367" s="4">
        <v>250</v>
      </c>
      <c r="D367" s="4">
        <v>0</v>
      </c>
      <c r="E367" s="4">
        <v>-101</v>
      </c>
      <c r="F367" s="4">
        <v>0</v>
      </c>
      <c r="G367" s="4">
        <v>310</v>
      </c>
    </row>
    <row r="368" spans="1:7">
      <c r="A368" s="4" t="s">
        <v>373</v>
      </c>
      <c r="B368" s="4">
        <v>190</v>
      </c>
      <c r="C368" s="4">
        <v>0</v>
      </c>
      <c r="D368" s="4">
        <v>0</v>
      </c>
      <c r="E368" s="4">
        <v>-32</v>
      </c>
      <c r="F368" s="4">
        <v>0</v>
      </c>
      <c r="G368" s="4">
        <v>158</v>
      </c>
    </row>
    <row r="369" spans="1:7">
      <c r="A369" s="4" t="s">
        <v>374</v>
      </c>
      <c r="B369" s="4">
        <v>207</v>
      </c>
      <c r="C369" s="4">
        <v>0</v>
      </c>
      <c r="D369" s="4">
        <v>0</v>
      </c>
      <c r="E369" s="4">
        <v>-35</v>
      </c>
      <c r="F369" s="4">
        <v>0</v>
      </c>
      <c r="G369" s="4">
        <v>172</v>
      </c>
    </row>
    <row r="370" spans="1:7">
      <c r="A370" s="4" t="s">
        <v>375</v>
      </c>
      <c r="B370" s="4">
        <v>254</v>
      </c>
      <c r="C370" s="4">
        <v>0</v>
      </c>
      <c r="D370" s="4">
        <v>0</v>
      </c>
      <c r="E370" s="4">
        <v>-13</v>
      </c>
      <c r="F370" s="4">
        <v>0</v>
      </c>
      <c r="G370" s="4">
        <v>241</v>
      </c>
    </row>
    <row r="371" spans="1:7">
      <c r="A371" s="4" t="s">
        <v>376</v>
      </c>
      <c r="B371" s="4">
        <v>29</v>
      </c>
      <c r="C371" s="4">
        <v>0</v>
      </c>
      <c r="D371" s="4">
        <v>0</v>
      </c>
      <c r="E371" s="4">
        <v>-27</v>
      </c>
      <c r="F371" s="4">
        <v>0</v>
      </c>
      <c r="G371" s="4">
        <v>2</v>
      </c>
    </row>
    <row r="372" spans="1:7">
      <c r="A372" s="4" t="s">
        <v>377</v>
      </c>
      <c r="B372" s="4">
        <v>352</v>
      </c>
      <c r="C372" s="4">
        <v>0</v>
      </c>
      <c r="D372" s="4">
        <v>0</v>
      </c>
      <c r="E372" s="4">
        <v>-88</v>
      </c>
      <c r="F372" s="4">
        <v>0</v>
      </c>
      <c r="G372" s="4">
        <v>264</v>
      </c>
    </row>
    <row r="373" spans="1:7">
      <c r="A373" s="4" t="s">
        <v>378</v>
      </c>
      <c r="B373" s="4">
        <v>123</v>
      </c>
      <c r="C373" s="4">
        <v>94</v>
      </c>
      <c r="D373" s="4">
        <v>0</v>
      </c>
      <c r="E373" s="4">
        <v>-96</v>
      </c>
      <c r="F373" s="4">
        <v>0</v>
      </c>
      <c r="G373" s="4">
        <v>121</v>
      </c>
    </row>
    <row r="374" spans="1:7">
      <c r="A374" s="4" t="s">
        <v>379</v>
      </c>
      <c r="B374" s="4">
        <v>47</v>
      </c>
      <c r="C374" s="4">
        <v>0</v>
      </c>
      <c r="D374" s="4">
        <v>0</v>
      </c>
      <c r="E374" s="4">
        <v>0</v>
      </c>
      <c r="F374" s="4">
        <v>0</v>
      </c>
      <c r="G374" s="4">
        <v>47</v>
      </c>
    </row>
    <row r="375" spans="1:7">
      <c r="A375" s="4" t="s">
        <v>380</v>
      </c>
      <c r="B375" s="4">
        <v>250</v>
      </c>
      <c r="C375" s="4">
        <v>0</v>
      </c>
      <c r="D375" s="4">
        <v>0</v>
      </c>
      <c r="E375" s="4">
        <v>0</v>
      </c>
      <c r="F375" s="4">
        <v>0</v>
      </c>
      <c r="G375" s="4">
        <v>250</v>
      </c>
    </row>
    <row r="376" spans="1:7">
      <c r="A376" s="4" t="s">
        <v>381</v>
      </c>
      <c r="B376" s="4">
        <v>1</v>
      </c>
      <c r="C376" s="4">
        <v>0</v>
      </c>
      <c r="D376" s="4">
        <v>0</v>
      </c>
      <c r="E376" s="4">
        <v>0</v>
      </c>
      <c r="F376" s="4">
        <v>0</v>
      </c>
      <c r="G376" s="4">
        <v>1</v>
      </c>
    </row>
    <row r="377" spans="1:7">
      <c r="A377" s="4" t="s">
        <v>382</v>
      </c>
      <c r="B377" s="4">
        <v>6</v>
      </c>
      <c r="C377" s="4">
        <v>0</v>
      </c>
      <c r="D377" s="4">
        <v>0</v>
      </c>
      <c r="E377" s="4">
        <v>0</v>
      </c>
      <c r="F377" s="4">
        <v>0</v>
      </c>
      <c r="G377" s="4">
        <v>6</v>
      </c>
    </row>
    <row r="378" spans="1:7">
      <c r="A378" s="4" t="s">
        <v>383</v>
      </c>
      <c r="B378" s="4">
        <v>8</v>
      </c>
      <c r="C378" s="4">
        <v>0</v>
      </c>
      <c r="D378" s="4">
        <v>0</v>
      </c>
      <c r="E378" s="4">
        <v>0</v>
      </c>
      <c r="F378" s="4">
        <v>0</v>
      </c>
      <c r="G378" s="4">
        <v>8</v>
      </c>
    </row>
    <row r="379" spans="1:7">
      <c r="A379" s="4" t="s">
        <v>384</v>
      </c>
      <c r="B379" s="4">
        <v>17</v>
      </c>
      <c r="C379" s="4">
        <v>0</v>
      </c>
      <c r="D379" s="4">
        <v>0</v>
      </c>
      <c r="E379" s="4">
        <v>0</v>
      </c>
      <c r="F379" s="4">
        <v>0</v>
      </c>
      <c r="G379" s="4">
        <v>17</v>
      </c>
    </row>
    <row r="380" spans="1:7">
      <c r="A380" s="4" t="s">
        <v>386</v>
      </c>
      <c r="B380" s="4">
        <v>50</v>
      </c>
      <c r="C380" s="4">
        <v>0</v>
      </c>
      <c r="D380" s="4">
        <v>0</v>
      </c>
      <c r="E380" s="4">
        <v>0</v>
      </c>
      <c r="F380" s="4">
        <v>0</v>
      </c>
      <c r="G380" s="4">
        <v>50</v>
      </c>
    </row>
    <row r="381" spans="1:7">
      <c r="A381" s="4" t="s">
        <v>519</v>
      </c>
      <c r="B381" s="4">
        <v>2</v>
      </c>
      <c r="C381" s="4">
        <v>15</v>
      </c>
      <c r="D381" s="4">
        <v>0</v>
      </c>
      <c r="E381" s="4">
        <v>-2</v>
      </c>
      <c r="F381" s="4">
        <v>0</v>
      </c>
      <c r="G381" s="4">
        <v>15</v>
      </c>
    </row>
    <row r="382" spans="1:7">
      <c r="A382" s="4" t="s">
        <v>387</v>
      </c>
      <c r="B382" s="4">
        <v>-18</v>
      </c>
      <c r="C382" s="4">
        <v>54</v>
      </c>
      <c r="D382" s="4">
        <v>0</v>
      </c>
      <c r="E382" s="4">
        <v>-12</v>
      </c>
      <c r="F382" s="4">
        <v>0</v>
      </c>
      <c r="G382" s="4">
        <v>24</v>
      </c>
    </row>
    <row r="383" spans="1:7">
      <c r="A383" s="4" t="s">
        <v>388</v>
      </c>
      <c r="B383" s="4">
        <v>7</v>
      </c>
      <c r="C383" s="4">
        <v>0</v>
      </c>
      <c r="D383" s="4">
        <v>0</v>
      </c>
      <c r="E383" s="4">
        <v>0</v>
      </c>
      <c r="F383" s="4">
        <v>0</v>
      </c>
      <c r="G383" s="4">
        <v>7</v>
      </c>
    </row>
    <row r="384" spans="1:7">
      <c r="A384" s="4" t="s">
        <v>548</v>
      </c>
      <c r="B384" s="4">
        <v>0</v>
      </c>
      <c r="C384" s="4">
        <v>229</v>
      </c>
      <c r="D384" s="4">
        <v>0</v>
      </c>
      <c r="E384" s="4">
        <v>-3</v>
      </c>
      <c r="F384" s="4">
        <v>0</v>
      </c>
      <c r="G384" s="4">
        <v>226</v>
      </c>
    </row>
    <row r="385" spans="1:7">
      <c r="A385" s="4" t="s">
        <v>389</v>
      </c>
      <c r="B385" s="4">
        <v>10</v>
      </c>
      <c r="C385" s="4">
        <v>0</v>
      </c>
      <c r="D385" s="4">
        <v>0</v>
      </c>
      <c r="E385" s="4">
        <v>-1</v>
      </c>
      <c r="F385" s="4">
        <v>0</v>
      </c>
      <c r="G385" s="4">
        <v>9</v>
      </c>
    </row>
    <row r="386" spans="1:7">
      <c r="A386" s="4" t="s">
        <v>390</v>
      </c>
      <c r="B386" s="4">
        <v>26</v>
      </c>
      <c r="C386" s="4">
        <v>0</v>
      </c>
      <c r="D386" s="4">
        <v>0</v>
      </c>
      <c r="E386" s="4">
        <v>-1</v>
      </c>
      <c r="F386" s="4">
        <v>0</v>
      </c>
      <c r="G386" s="4">
        <v>25</v>
      </c>
    </row>
    <row r="387" spans="1:7">
      <c r="A387" s="4" t="s">
        <v>391</v>
      </c>
      <c r="B387" s="4">
        <v>11</v>
      </c>
      <c r="C387" s="4">
        <v>0</v>
      </c>
      <c r="D387" s="4">
        <v>0</v>
      </c>
      <c r="E387" s="4">
        <v>-1</v>
      </c>
      <c r="F387" s="4">
        <v>0</v>
      </c>
      <c r="G387" s="4">
        <v>10</v>
      </c>
    </row>
    <row r="388" spans="1:7">
      <c r="A388" s="4" t="s">
        <v>392</v>
      </c>
      <c r="B388" s="4">
        <v>24</v>
      </c>
      <c r="C388" s="4">
        <v>0</v>
      </c>
      <c r="D388" s="4">
        <v>0</v>
      </c>
      <c r="E388" s="4">
        <v>-24</v>
      </c>
      <c r="F388" s="4">
        <v>0</v>
      </c>
      <c r="G388" s="4">
        <v>0</v>
      </c>
    </row>
    <row r="389" spans="1:7">
      <c r="A389" s="4" t="s">
        <v>393</v>
      </c>
      <c r="B389" s="4">
        <v>6</v>
      </c>
      <c r="C389" s="4">
        <v>0</v>
      </c>
      <c r="D389" s="4">
        <v>0</v>
      </c>
      <c r="E389" s="4">
        <v>0</v>
      </c>
      <c r="F389" s="4">
        <v>0</v>
      </c>
      <c r="G389" s="4">
        <v>6</v>
      </c>
    </row>
    <row r="390" spans="1:7">
      <c r="A390" s="4" t="s">
        <v>394</v>
      </c>
      <c r="B390" s="4">
        <v>1</v>
      </c>
      <c r="C390" s="4">
        <v>0</v>
      </c>
      <c r="D390" s="4">
        <v>0</v>
      </c>
      <c r="E390" s="4">
        <v>0</v>
      </c>
      <c r="F390" s="4">
        <v>0</v>
      </c>
      <c r="G390" s="4">
        <v>1</v>
      </c>
    </row>
    <row r="391" spans="1:7">
      <c r="A391" s="4" t="s">
        <v>395</v>
      </c>
      <c r="B391" s="4">
        <v>205</v>
      </c>
      <c r="C391" s="4">
        <v>200</v>
      </c>
      <c r="D391" s="4">
        <v>0</v>
      </c>
      <c r="E391" s="4">
        <v>-44</v>
      </c>
      <c r="F391" s="4">
        <v>0</v>
      </c>
      <c r="G391" s="4">
        <v>361</v>
      </c>
    </row>
    <row r="392" spans="1:7">
      <c r="A392" s="4" t="s">
        <v>396</v>
      </c>
      <c r="B392" s="4">
        <v>355</v>
      </c>
      <c r="C392" s="4">
        <v>0</v>
      </c>
      <c r="D392" s="4">
        <v>0</v>
      </c>
      <c r="E392" s="4">
        <v>-20</v>
      </c>
      <c r="F392" s="4">
        <v>0</v>
      </c>
      <c r="G392" s="4">
        <v>335</v>
      </c>
    </row>
    <row r="393" spans="1:7">
      <c r="A393" s="4" t="s">
        <v>397</v>
      </c>
      <c r="B393" s="4">
        <v>459</v>
      </c>
      <c r="C393" s="4">
        <v>0</v>
      </c>
      <c r="D393" s="4">
        <v>0</v>
      </c>
      <c r="E393" s="4">
        <v>-71</v>
      </c>
      <c r="F393" s="4">
        <v>0</v>
      </c>
      <c r="G393" s="4">
        <v>388</v>
      </c>
    </row>
    <row r="394" spans="1:7">
      <c r="A394" s="4" t="s">
        <v>398</v>
      </c>
      <c r="B394" s="4">
        <v>27</v>
      </c>
      <c r="C394" s="4">
        <v>30</v>
      </c>
      <c r="D394" s="4">
        <v>0</v>
      </c>
      <c r="E394" s="4">
        <v>-2</v>
      </c>
      <c r="F394" s="4">
        <v>0</v>
      </c>
      <c r="G394" s="4">
        <v>55</v>
      </c>
    </row>
    <row r="395" spans="1:7">
      <c r="A395" s="4" t="s">
        <v>399</v>
      </c>
      <c r="B395" s="4">
        <v>156</v>
      </c>
      <c r="C395" s="4">
        <v>0</v>
      </c>
      <c r="D395" s="4">
        <v>0</v>
      </c>
      <c r="E395" s="4">
        <v>-10</v>
      </c>
      <c r="F395" s="4">
        <v>0</v>
      </c>
      <c r="G395" s="4">
        <v>146</v>
      </c>
    </row>
    <row r="396" spans="1:7">
      <c r="A396" s="4" t="s">
        <v>400</v>
      </c>
      <c r="B396" s="4">
        <v>25</v>
      </c>
      <c r="C396" s="4">
        <v>0</v>
      </c>
      <c r="D396" s="4">
        <v>0</v>
      </c>
      <c r="E396" s="4">
        <v>-3</v>
      </c>
      <c r="F396" s="4">
        <v>0</v>
      </c>
      <c r="G396" s="4">
        <v>22</v>
      </c>
    </row>
    <row r="397" spans="1:7">
      <c r="A397" s="4" t="s">
        <v>401</v>
      </c>
      <c r="B397" s="4">
        <v>174</v>
      </c>
      <c r="C397" s="4">
        <v>0</v>
      </c>
      <c r="D397" s="4">
        <v>0</v>
      </c>
      <c r="E397" s="4">
        <v>-10</v>
      </c>
      <c r="F397" s="4">
        <v>0</v>
      </c>
      <c r="G397" s="4">
        <v>164</v>
      </c>
    </row>
    <row r="398" spans="1:7">
      <c r="A398" s="4" t="s">
        <v>402</v>
      </c>
      <c r="B398" s="4">
        <v>7</v>
      </c>
      <c r="C398" s="4">
        <v>50</v>
      </c>
      <c r="D398" s="4">
        <v>0</v>
      </c>
      <c r="E398" s="4">
        <v>0</v>
      </c>
      <c r="F398" s="4">
        <v>0</v>
      </c>
      <c r="G398" s="4">
        <v>57</v>
      </c>
    </row>
    <row r="399" spans="1:7">
      <c r="A399" s="4" t="s">
        <v>403</v>
      </c>
      <c r="B399" s="4">
        <v>13</v>
      </c>
      <c r="C399" s="4">
        <v>20</v>
      </c>
      <c r="D399" s="4">
        <v>0</v>
      </c>
      <c r="E399" s="4">
        <v>-1</v>
      </c>
      <c r="F399" s="4">
        <v>0</v>
      </c>
      <c r="G399" s="4">
        <v>32</v>
      </c>
    </row>
    <row r="400" spans="1:7">
      <c r="A400" s="4" t="s">
        <v>404</v>
      </c>
      <c r="B400" s="4">
        <v>97</v>
      </c>
      <c r="C400" s="4">
        <v>0</v>
      </c>
      <c r="D400" s="4">
        <v>0</v>
      </c>
      <c r="E400" s="4">
        <v>0</v>
      </c>
      <c r="F400" s="4">
        <v>0</v>
      </c>
      <c r="G400" s="4">
        <v>97</v>
      </c>
    </row>
    <row r="401" spans="1:7">
      <c r="A401" s="4" t="s">
        <v>405</v>
      </c>
      <c r="B401" s="4">
        <v>164</v>
      </c>
      <c r="C401" s="4">
        <v>150</v>
      </c>
      <c r="D401" s="4">
        <v>0</v>
      </c>
      <c r="E401" s="4">
        <v>-74</v>
      </c>
      <c r="F401" s="4">
        <v>0</v>
      </c>
      <c r="G401" s="4">
        <v>240</v>
      </c>
    </row>
    <row r="402" spans="1:7">
      <c r="A402" s="4" t="s">
        <v>406</v>
      </c>
      <c r="B402" s="4">
        <v>296</v>
      </c>
      <c r="C402" s="4">
        <v>0</v>
      </c>
      <c r="D402" s="4">
        <v>0</v>
      </c>
      <c r="E402" s="4">
        <v>-19</v>
      </c>
      <c r="F402" s="4">
        <v>0</v>
      </c>
      <c r="G402" s="4">
        <v>277</v>
      </c>
    </row>
    <row r="403" spans="1:7">
      <c r="A403" s="4" t="s">
        <v>407</v>
      </c>
      <c r="B403" s="4">
        <v>226</v>
      </c>
      <c r="C403" s="4">
        <v>0</v>
      </c>
      <c r="D403" s="4">
        <v>0</v>
      </c>
      <c r="E403" s="4">
        <v>-18</v>
      </c>
      <c r="F403" s="4">
        <v>0</v>
      </c>
      <c r="G403" s="4">
        <v>208</v>
      </c>
    </row>
    <row r="404" spans="1:7">
      <c r="A404" s="4" t="s">
        <v>408</v>
      </c>
      <c r="B404" s="4">
        <v>183</v>
      </c>
      <c r="C404" s="4">
        <v>0</v>
      </c>
      <c r="D404" s="4">
        <v>0</v>
      </c>
      <c r="E404" s="4">
        <v>-9</v>
      </c>
      <c r="F404" s="4">
        <v>0</v>
      </c>
      <c r="G404" s="4">
        <v>174</v>
      </c>
    </row>
    <row r="405" spans="1:7">
      <c r="A405" s="4" t="s">
        <v>409</v>
      </c>
      <c r="B405" s="4">
        <v>60</v>
      </c>
      <c r="C405" s="4">
        <v>0</v>
      </c>
      <c r="D405" s="4">
        <v>0</v>
      </c>
      <c r="E405" s="4">
        <v>-11</v>
      </c>
      <c r="F405" s="4">
        <v>0</v>
      </c>
      <c r="G405" s="4">
        <v>49</v>
      </c>
    </row>
    <row r="406" spans="1:7">
      <c r="A406" s="4" t="s">
        <v>410</v>
      </c>
      <c r="B406" s="4">
        <v>37</v>
      </c>
      <c r="C406" s="4">
        <v>0</v>
      </c>
      <c r="D406" s="4">
        <v>0</v>
      </c>
      <c r="E406" s="4">
        <v>-4</v>
      </c>
      <c r="F406" s="4">
        <v>0</v>
      </c>
      <c r="G406" s="4">
        <v>33</v>
      </c>
    </row>
    <row r="407" spans="1:7">
      <c r="A407" s="4" t="s">
        <v>411</v>
      </c>
      <c r="B407" s="4">
        <v>2</v>
      </c>
      <c r="C407" s="4">
        <v>0</v>
      </c>
      <c r="D407" s="4">
        <v>0</v>
      </c>
      <c r="E407" s="4">
        <v>0</v>
      </c>
      <c r="F407" s="4">
        <v>0</v>
      </c>
      <c r="G407" s="4">
        <v>2</v>
      </c>
    </row>
    <row r="408" spans="1:7">
      <c r="A408" s="4" t="s">
        <v>412</v>
      </c>
      <c r="B408" s="4">
        <v>201</v>
      </c>
      <c r="C408" s="4">
        <v>0</v>
      </c>
      <c r="D408" s="4">
        <v>0</v>
      </c>
      <c r="E408" s="4">
        <v>-96</v>
      </c>
      <c r="F408" s="4">
        <v>0</v>
      </c>
      <c r="G408" s="4">
        <v>105</v>
      </c>
    </row>
    <row r="409" spans="1:7">
      <c r="A409" s="4" t="s">
        <v>413</v>
      </c>
      <c r="B409" s="4">
        <v>18</v>
      </c>
      <c r="C409" s="4">
        <v>0</v>
      </c>
      <c r="D409" s="4">
        <v>0</v>
      </c>
      <c r="E409" s="4">
        <v>0</v>
      </c>
      <c r="F409" s="4">
        <v>0</v>
      </c>
      <c r="G409" s="4">
        <v>18</v>
      </c>
    </row>
    <row r="410" spans="1:7">
      <c r="A410" s="4" t="s">
        <v>414</v>
      </c>
      <c r="B410" s="4">
        <v>30</v>
      </c>
      <c r="C410" s="4">
        <v>253</v>
      </c>
      <c r="D410" s="4">
        <v>0</v>
      </c>
      <c r="E410" s="4">
        <v>-57</v>
      </c>
      <c r="F410" s="4">
        <v>0</v>
      </c>
      <c r="G410" s="4">
        <v>226</v>
      </c>
    </row>
    <row r="411" spans="1:7">
      <c r="A411" s="4" t="s">
        <v>415</v>
      </c>
      <c r="B411" s="4">
        <v>110</v>
      </c>
      <c r="C411" s="4">
        <v>173</v>
      </c>
      <c r="D411" s="4">
        <v>0</v>
      </c>
      <c r="E411" s="4">
        <v>-43</v>
      </c>
      <c r="F411" s="4">
        <v>0</v>
      </c>
      <c r="G411" s="4">
        <v>240</v>
      </c>
    </row>
    <row r="412" spans="1:7">
      <c r="A412" s="4" t="s">
        <v>416</v>
      </c>
      <c r="B412" s="4">
        <v>59</v>
      </c>
      <c r="C412" s="4">
        <v>20</v>
      </c>
      <c r="D412" s="4">
        <v>0</v>
      </c>
      <c r="E412" s="4">
        <v>-33</v>
      </c>
      <c r="F412" s="4">
        <v>0</v>
      </c>
      <c r="G412" s="4">
        <v>46</v>
      </c>
    </row>
    <row r="413" spans="1:7">
      <c r="A413" s="4" t="s">
        <v>418</v>
      </c>
      <c r="B413" s="4">
        <v>27</v>
      </c>
      <c r="C413" s="4">
        <v>0</v>
      </c>
      <c r="D413" s="4">
        <v>0</v>
      </c>
      <c r="E413" s="4">
        <v>0</v>
      </c>
      <c r="F413" s="4">
        <v>0</v>
      </c>
      <c r="G413" s="4">
        <v>27</v>
      </c>
    </row>
    <row r="414" spans="1:7">
      <c r="A414" s="4" t="s">
        <v>419</v>
      </c>
      <c r="B414" s="4">
        <v>724</v>
      </c>
      <c r="C414" s="4">
        <v>0</v>
      </c>
      <c r="D414" s="4">
        <v>0</v>
      </c>
      <c r="E414" s="4">
        <v>-94</v>
      </c>
      <c r="F414" s="4">
        <v>0</v>
      </c>
      <c r="G414" s="4">
        <v>630</v>
      </c>
    </row>
    <row r="415" spans="1:7">
      <c r="A415" s="4" t="s">
        <v>420</v>
      </c>
      <c r="B415" s="4">
        <v>570</v>
      </c>
      <c r="C415" s="4">
        <v>0</v>
      </c>
      <c r="D415" s="4">
        <v>0</v>
      </c>
      <c r="E415" s="4">
        <v>-21</v>
      </c>
      <c r="F415" s="4">
        <v>0</v>
      </c>
      <c r="G415" s="4">
        <v>549</v>
      </c>
    </row>
    <row r="416" spans="1:7">
      <c r="A416" s="4" t="s">
        <v>421</v>
      </c>
      <c r="B416" s="4">
        <v>135</v>
      </c>
      <c r="C416" s="4">
        <v>100</v>
      </c>
      <c r="D416" s="4">
        <v>0</v>
      </c>
      <c r="E416" s="4">
        <v>-91</v>
      </c>
      <c r="F416" s="4">
        <v>0</v>
      </c>
      <c r="G416" s="4">
        <v>144</v>
      </c>
    </row>
    <row r="417" spans="1:7">
      <c r="A417" s="4" t="s">
        <v>422</v>
      </c>
      <c r="B417" s="4">
        <v>42</v>
      </c>
      <c r="C417" s="4">
        <v>50</v>
      </c>
      <c r="D417" s="4">
        <v>0</v>
      </c>
      <c r="E417" s="4">
        <v>-45</v>
      </c>
      <c r="F417" s="4">
        <v>0</v>
      </c>
      <c r="G417" s="4">
        <v>47</v>
      </c>
    </row>
    <row r="418" spans="1:7">
      <c r="A418" s="4" t="s">
        <v>423</v>
      </c>
      <c r="B418" s="4">
        <v>1</v>
      </c>
      <c r="C418" s="4">
        <v>0</v>
      </c>
      <c r="D418" s="4">
        <v>0</v>
      </c>
      <c r="E418" s="4">
        <v>0</v>
      </c>
      <c r="F418" s="4">
        <v>0</v>
      </c>
      <c r="G418" s="4">
        <v>1</v>
      </c>
    </row>
    <row r="419" spans="1:7">
      <c r="A419" s="4" t="s">
        <v>424</v>
      </c>
      <c r="B419" s="4">
        <v>5</v>
      </c>
      <c r="C419" s="4">
        <v>100</v>
      </c>
      <c r="D419" s="4">
        <v>0</v>
      </c>
      <c r="E419" s="4">
        <v>-25</v>
      </c>
      <c r="F419" s="4">
        <v>0</v>
      </c>
      <c r="G419" s="4">
        <v>80</v>
      </c>
    </row>
    <row r="420" spans="1:7">
      <c r="A420" s="4" t="s">
        <v>425</v>
      </c>
      <c r="B420" s="4">
        <v>10</v>
      </c>
      <c r="C420" s="4">
        <v>0</v>
      </c>
      <c r="D420" s="4">
        <v>0</v>
      </c>
      <c r="E420" s="4">
        <v>0</v>
      </c>
      <c r="F420" s="4">
        <v>0</v>
      </c>
      <c r="G420" s="4">
        <v>10</v>
      </c>
    </row>
    <row r="421" spans="1:7">
      <c r="A421" s="4" t="s">
        <v>426</v>
      </c>
      <c r="B421" s="4">
        <v>372</v>
      </c>
      <c r="C421" s="4">
        <v>0</v>
      </c>
      <c r="D421" s="4">
        <v>0</v>
      </c>
      <c r="E421" s="4">
        <v>-71</v>
      </c>
      <c r="F421" s="4">
        <v>0</v>
      </c>
      <c r="G421" s="4">
        <v>301</v>
      </c>
    </row>
    <row r="422" spans="1:7">
      <c r="A422" s="4" t="s">
        <v>427</v>
      </c>
      <c r="B422" s="4">
        <v>5</v>
      </c>
      <c r="C422" s="4">
        <v>0</v>
      </c>
      <c r="D422" s="4">
        <v>0</v>
      </c>
      <c r="E422" s="4">
        <v>-7</v>
      </c>
      <c r="F422" s="4">
        <v>0</v>
      </c>
      <c r="G422" s="4">
        <v>-2</v>
      </c>
    </row>
    <row r="423" spans="1:7">
      <c r="A423" s="4" t="s">
        <v>428</v>
      </c>
      <c r="B423" s="4">
        <v>98</v>
      </c>
      <c r="C423" s="4">
        <v>0</v>
      </c>
      <c r="D423" s="4">
        <v>0</v>
      </c>
      <c r="E423" s="4">
        <v>-9</v>
      </c>
      <c r="F423" s="4">
        <v>0</v>
      </c>
      <c r="G423" s="4">
        <v>89</v>
      </c>
    </row>
    <row r="424" spans="1:7">
      <c r="A424" s="4" t="s">
        <v>429</v>
      </c>
      <c r="B424" s="4">
        <v>80</v>
      </c>
      <c r="C424" s="4">
        <v>0</v>
      </c>
      <c r="D424" s="4">
        <v>0</v>
      </c>
      <c r="E424" s="4">
        <v>-4</v>
      </c>
      <c r="F424" s="4">
        <v>0</v>
      </c>
      <c r="G424" s="4">
        <v>76</v>
      </c>
    </row>
    <row r="425" spans="1:7">
      <c r="A425" s="4" t="s">
        <v>430</v>
      </c>
      <c r="B425" s="4">
        <v>253</v>
      </c>
      <c r="C425" s="4">
        <v>0</v>
      </c>
      <c r="D425" s="4">
        <v>0</v>
      </c>
      <c r="E425" s="4">
        <v>-65</v>
      </c>
      <c r="F425" s="4">
        <v>0</v>
      </c>
      <c r="G425" s="4">
        <v>188</v>
      </c>
    </row>
    <row r="426" spans="1:7">
      <c r="A426" s="4" t="s">
        <v>431</v>
      </c>
      <c r="B426" s="4">
        <v>5</v>
      </c>
      <c r="C426" s="4">
        <v>120</v>
      </c>
      <c r="D426" s="4">
        <v>0</v>
      </c>
      <c r="E426" s="4">
        <v>-12</v>
      </c>
      <c r="F426" s="4">
        <v>0</v>
      </c>
      <c r="G426" s="4">
        <v>113</v>
      </c>
    </row>
    <row r="427" spans="1:7">
      <c r="A427" s="4" t="s">
        <v>432</v>
      </c>
      <c r="B427" s="4">
        <v>289</v>
      </c>
      <c r="C427" s="4">
        <v>0</v>
      </c>
      <c r="D427" s="4">
        <v>0</v>
      </c>
      <c r="E427" s="4">
        <v>-21</v>
      </c>
      <c r="F427" s="4">
        <v>0</v>
      </c>
      <c r="G427" s="4">
        <v>268</v>
      </c>
    </row>
    <row r="428" spans="1:7">
      <c r="A428" s="4" t="s">
        <v>511</v>
      </c>
      <c r="B428" s="4">
        <v>83</v>
      </c>
      <c r="C428" s="4">
        <v>0</v>
      </c>
      <c r="D428" s="4">
        <v>0</v>
      </c>
      <c r="E428" s="4">
        <v>-9</v>
      </c>
      <c r="F428" s="4">
        <v>0</v>
      </c>
      <c r="G428" s="4">
        <v>74</v>
      </c>
    </row>
    <row r="429" spans="1:7">
      <c r="A429" s="4" t="s">
        <v>433</v>
      </c>
      <c r="B429" s="4">
        <v>14</v>
      </c>
      <c r="C429" s="4">
        <v>0</v>
      </c>
      <c r="D429" s="4">
        <v>0</v>
      </c>
      <c r="E429" s="4">
        <v>-3</v>
      </c>
      <c r="F429" s="4">
        <v>0</v>
      </c>
      <c r="G429" s="4">
        <v>11</v>
      </c>
    </row>
    <row r="430" spans="1:7">
      <c r="A430" s="4" t="s">
        <v>434</v>
      </c>
      <c r="B430" s="4">
        <v>57</v>
      </c>
      <c r="C430" s="4">
        <v>0</v>
      </c>
      <c r="D430" s="4">
        <v>-1</v>
      </c>
      <c r="E430" s="4">
        <v>-13</v>
      </c>
      <c r="F430" s="4">
        <v>0</v>
      </c>
      <c r="G430" s="4">
        <v>43</v>
      </c>
    </row>
    <row r="431" spans="1:7">
      <c r="A431" s="4" t="s">
        <v>435</v>
      </c>
      <c r="B431" s="4">
        <v>133</v>
      </c>
      <c r="C431" s="4">
        <v>0</v>
      </c>
      <c r="D431" s="4">
        <v>0</v>
      </c>
      <c r="E431" s="4">
        <v>-6</v>
      </c>
      <c r="F431" s="4">
        <v>0</v>
      </c>
      <c r="G431" s="4">
        <v>127</v>
      </c>
    </row>
    <row r="432" spans="1:7">
      <c r="A432" s="4" t="s">
        <v>436</v>
      </c>
      <c r="B432" s="4">
        <v>129</v>
      </c>
      <c r="C432" s="4">
        <v>0</v>
      </c>
      <c r="D432" s="4">
        <v>0</v>
      </c>
      <c r="E432" s="4">
        <v>-6</v>
      </c>
      <c r="F432" s="4">
        <v>0</v>
      </c>
      <c r="G432" s="4">
        <v>123</v>
      </c>
    </row>
    <row r="433" spans="1:7">
      <c r="A433" s="4" t="s">
        <v>437</v>
      </c>
      <c r="B433" s="4">
        <v>165</v>
      </c>
      <c r="C433" s="4">
        <v>0</v>
      </c>
      <c r="D433" s="4">
        <v>0</v>
      </c>
      <c r="E433" s="4">
        <v>-3</v>
      </c>
      <c r="F433" s="4">
        <v>0</v>
      </c>
      <c r="G433" s="4">
        <v>162</v>
      </c>
    </row>
    <row r="434" spans="1:7">
      <c r="A434" s="4" t="s">
        <v>438</v>
      </c>
      <c r="B434" s="4">
        <v>1</v>
      </c>
      <c r="C434" s="4">
        <v>0</v>
      </c>
      <c r="D434" s="4">
        <v>0</v>
      </c>
      <c r="E434" s="4">
        <v>0</v>
      </c>
      <c r="F434" s="4">
        <v>0</v>
      </c>
      <c r="G434" s="4">
        <v>1</v>
      </c>
    </row>
    <row r="435" spans="1:7">
      <c r="A435" s="4" t="s">
        <v>439</v>
      </c>
      <c r="B435" s="4">
        <v>48</v>
      </c>
      <c r="C435" s="4">
        <v>300</v>
      </c>
      <c r="D435" s="4">
        <v>0</v>
      </c>
      <c r="E435" s="4">
        <v>-12</v>
      </c>
      <c r="F435" s="4">
        <v>0</v>
      </c>
      <c r="G435" s="4">
        <v>336</v>
      </c>
    </row>
    <row r="436" spans="1:7">
      <c r="A436" s="4" t="s">
        <v>440</v>
      </c>
      <c r="B436" s="4">
        <v>3</v>
      </c>
      <c r="C436" s="4">
        <v>0</v>
      </c>
      <c r="D436" s="4">
        <v>0</v>
      </c>
      <c r="E436" s="4">
        <v>0</v>
      </c>
      <c r="F436" s="4">
        <v>0</v>
      </c>
      <c r="G436" s="4">
        <v>3</v>
      </c>
    </row>
    <row r="437" spans="1:7">
      <c r="A437" s="4" t="s">
        <v>441</v>
      </c>
      <c r="B437" s="4">
        <v>72</v>
      </c>
      <c r="C437" s="4">
        <v>0</v>
      </c>
      <c r="D437" s="4">
        <v>0</v>
      </c>
      <c r="E437" s="4">
        <v>-11</v>
      </c>
      <c r="F437" s="4">
        <v>0</v>
      </c>
      <c r="G437" s="4">
        <v>61</v>
      </c>
    </row>
    <row r="438" spans="1:7">
      <c r="A438" s="4" t="s">
        <v>442</v>
      </c>
      <c r="B438" s="4">
        <v>99</v>
      </c>
      <c r="C438" s="4">
        <v>0</v>
      </c>
      <c r="D438" s="4">
        <v>0</v>
      </c>
      <c r="E438" s="4">
        <v>-18</v>
      </c>
      <c r="F438" s="4">
        <v>0</v>
      </c>
      <c r="G438" s="4">
        <v>81</v>
      </c>
    </row>
    <row r="439" spans="1:7">
      <c r="A439" s="4" t="s">
        <v>443</v>
      </c>
      <c r="B439" s="4">
        <v>28</v>
      </c>
      <c r="C439" s="4">
        <v>200</v>
      </c>
      <c r="D439" s="4">
        <v>0</v>
      </c>
      <c r="E439" s="4">
        <v>-65</v>
      </c>
      <c r="F439" s="4">
        <v>0</v>
      </c>
      <c r="G439" s="4">
        <v>163</v>
      </c>
    </row>
    <row r="440" spans="1:7">
      <c r="A440" s="4" t="s">
        <v>444</v>
      </c>
      <c r="B440" s="4">
        <v>98</v>
      </c>
      <c r="C440" s="4">
        <v>0</v>
      </c>
      <c r="D440" s="4">
        <v>0</v>
      </c>
      <c r="E440" s="4">
        <v>-9</v>
      </c>
      <c r="F440" s="4">
        <v>0</v>
      </c>
      <c r="G440" s="4">
        <v>89</v>
      </c>
    </row>
    <row r="441" spans="1:7">
      <c r="A441" s="4" t="s">
        <v>445</v>
      </c>
      <c r="B441" s="4">
        <v>143</v>
      </c>
      <c r="C441" s="4">
        <v>100</v>
      </c>
      <c r="D441" s="4">
        <v>0</v>
      </c>
      <c r="E441" s="4">
        <v>-49</v>
      </c>
      <c r="F441" s="4">
        <v>0</v>
      </c>
      <c r="G441" s="4">
        <v>194</v>
      </c>
    </row>
    <row r="442" spans="1:7">
      <c r="A442" s="4" t="s">
        <v>446</v>
      </c>
      <c r="B442" s="4">
        <v>12</v>
      </c>
      <c r="C442" s="4">
        <v>0</v>
      </c>
      <c r="D442" s="4">
        <v>0</v>
      </c>
      <c r="E442" s="4">
        <v>0</v>
      </c>
      <c r="F442" s="4">
        <v>0</v>
      </c>
      <c r="G442" s="4">
        <v>12</v>
      </c>
    </row>
    <row r="443" spans="1:7">
      <c r="A443" s="4" t="s">
        <v>447</v>
      </c>
      <c r="B443" s="4">
        <v>23</v>
      </c>
      <c r="C443" s="4">
        <v>0</v>
      </c>
      <c r="D443" s="4">
        <v>0</v>
      </c>
      <c r="E443" s="4">
        <v>-1</v>
      </c>
      <c r="F443" s="4">
        <v>0</v>
      </c>
      <c r="G443" s="4">
        <v>22</v>
      </c>
    </row>
    <row r="444" spans="1:7">
      <c r="A444" s="4" t="s">
        <v>448</v>
      </c>
      <c r="B444" s="4">
        <v>2</v>
      </c>
      <c r="C444" s="4">
        <v>0</v>
      </c>
      <c r="D444" s="4">
        <v>0</v>
      </c>
      <c r="E444" s="4">
        <v>0</v>
      </c>
      <c r="F444" s="4">
        <v>0</v>
      </c>
      <c r="G444" s="4">
        <v>2</v>
      </c>
    </row>
    <row r="445" spans="1:7">
      <c r="A445" s="4" t="s">
        <v>449</v>
      </c>
      <c r="B445" s="4">
        <v>25</v>
      </c>
      <c r="C445" s="4">
        <v>0</v>
      </c>
      <c r="D445" s="4">
        <v>0</v>
      </c>
      <c r="E445" s="4">
        <v>0</v>
      </c>
      <c r="F445" s="4">
        <v>0</v>
      </c>
      <c r="G445" s="4">
        <v>25</v>
      </c>
    </row>
    <row r="446" spans="1:7">
      <c r="A446" s="4" t="s">
        <v>450</v>
      </c>
      <c r="B446" s="6">
        <v>10</v>
      </c>
      <c r="C446" s="4">
        <v>50</v>
      </c>
      <c r="D446" s="4">
        <v>0</v>
      </c>
      <c r="E446" s="4">
        <v>0</v>
      </c>
      <c r="F446" s="4">
        <v>0</v>
      </c>
      <c r="G446" s="6">
        <v>60</v>
      </c>
    </row>
    <row r="447" spans="1:7">
      <c r="A447" s="4" t="s">
        <v>451</v>
      </c>
      <c r="B447" s="4">
        <v>240</v>
      </c>
      <c r="C447" s="4">
        <v>0</v>
      </c>
      <c r="D447" s="4">
        <v>0</v>
      </c>
      <c r="E447" s="4">
        <v>-55</v>
      </c>
      <c r="F447" s="4">
        <v>0</v>
      </c>
      <c r="G447" s="4">
        <v>185</v>
      </c>
    </row>
    <row r="448" spans="1:7">
      <c r="A448" s="4" t="s">
        <v>452</v>
      </c>
      <c r="B448" s="4">
        <v>103</v>
      </c>
      <c r="C448" s="4">
        <v>0</v>
      </c>
      <c r="D448" s="4">
        <v>0</v>
      </c>
      <c r="E448" s="4">
        <v>-7</v>
      </c>
      <c r="F448" s="4">
        <v>0</v>
      </c>
      <c r="G448" s="4">
        <v>96</v>
      </c>
    </row>
    <row r="449" spans="1:7">
      <c r="A449" s="4" t="s">
        <v>453</v>
      </c>
      <c r="B449" s="4">
        <v>749</v>
      </c>
      <c r="C449" s="4">
        <v>0</v>
      </c>
      <c r="D449" s="4">
        <v>0</v>
      </c>
      <c r="E449" s="4">
        <v>-7</v>
      </c>
      <c r="F449" s="4">
        <v>0</v>
      </c>
      <c r="G449" s="4">
        <v>742</v>
      </c>
    </row>
    <row r="450" spans="1:7">
      <c r="A450" s="4" t="s">
        <v>454</v>
      </c>
      <c r="B450" s="6">
        <v>1359</v>
      </c>
      <c r="C450" s="4">
        <v>0</v>
      </c>
      <c r="D450" s="4">
        <v>0</v>
      </c>
      <c r="E450" s="4">
        <v>-23</v>
      </c>
      <c r="F450" s="4">
        <v>0</v>
      </c>
      <c r="G450" s="6">
        <v>1336</v>
      </c>
    </row>
    <row r="451" spans="1:7">
      <c r="A451" s="4" t="s">
        <v>455</v>
      </c>
      <c r="B451" s="4">
        <v>410</v>
      </c>
      <c r="C451" s="4">
        <v>0</v>
      </c>
      <c r="D451" s="4">
        <v>0</v>
      </c>
      <c r="E451" s="4">
        <v>0</v>
      </c>
      <c r="F451" s="4">
        <v>0</v>
      </c>
      <c r="G451" s="4">
        <v>410</v>
      </c>
    </row>
    <row r="452" spans="1:7">
      <c r="A452" s="4" t="s">
        <v>456</v>
      </c>
      <c r="B452" s="4">
        <v>500</v>
      </c>
      <c r="C452" s="4">
        <v>0</v>
      </c>
      <c r="D452" s="4">
        <v>0</v>
      </c>
      <c r="E452" s="4">
        <v>0</v>
      </c>
      <c r="F452" s="4">
        <v>0</v>
      </c>
      <c r="G452" s="4">
        <v>500</v>
      </c>
    </row>
    <row r="453" spans="1:7">
      <c r="A453" s="4" t="s">
        <v>580</v>
      </c>
      <c r="B453" s="4">
        <v>-19</v>
      </c>
      <c r="C453" s="4">
        <v>300</v>
      </c>
      <c r="D453" s="4">
        <v>0</v>
      </c>
      <c r="E453" s="4">
        <v>0</v>
      </c>
      <c r="F453" s="4">
        <v>0</v>
      </c>
      <c r="G453" s="4">
        <v>281</v>
      </c>
    </row>
    <row r="454" spans="1:7">
      <c r="A454" s="4" t="s">
        <v>458</v>
      </c>
      <c r="B454" s="4">
        <v>233</v>
      </c>
      <c r="C454" s="4">
        <v>0</v>
      </c>
      <c r="D454" s="4">
        <v>-2</v>
      </c>
      <c r="E454" s="4">
        <v>-1</v>
      </c>
      <c r="F454" s="4">
        <v>0</v>
      </c>
      <c r="G454" s="4">
        <v>230</v>
      </c>
    </row>
    <row r="455" spans="1:7">
      <c r="A455" s="4" t="s">
        <v>459</v>
      </c>
      <c r="B455" s="4">
        <v>46</v>
      </c>
      <c r="C455" s="4">
        <v>0</v>
      </c>
      <c r="D455" s="4">
        <v>0</v>
      </c>
      <c r="E455" s="4">
        <v>-18</v>
      </c>
      <c r="F455" s="4">
        <v>0</v>
      </c>
      <c r="G455" s="4">
        <v>28</v>
      </c>
    </row>
    <row r="456" spans="1:7">
      <c r="A456" s="4" t="s">
        <v>460</v>
      </c>
      <c r="B456" s="4">
        <v>14</v>
      </c>
      <c r="C456" s="4">
        <v>0</v>
      </c>
      <c r="D456" s="4">
        <v>0</v>
      </c>
      <c r="E456" s="4">
        <v>0</v>
      </c>
      <c r="F456" s="4">
        <v>0</v>
      </c>
      <c r="G456" s="4">
        <v>14</v>
      </c>
    </row>
    <row r="457" spans="1:7">
      <c r="A457" s="4" t="s">
        <v>461</v>
      </c>
      <c r="B457" s="4">
        <v>21</v>
      </c>
      <c r="C457" s="4">
        <v>0</v>
      </c>
      <c r="D457" s="4">
        <v>0</v>
      </c>
      <c r="E457" s="4">
        <v>0</v>
      </c>
      <c r="F457" s="4">
        <v>0</v>
      </c>
      <c r="G457" s="4">
        <v>21</v>
      </c>
    </row>
    <row r="458" spans="1:7">
      <c r="A458" s="4" t="s">
        <v>462</v>
      </c>
      <c r="B458" s="4">
        <v>-5</v>
      </c>
      <c r="C458" s="4">
        <v>10</v>
      </c>
      <c r="D458" s="4">
        <v>0</v>
      </c>
      <c r="E458" s="4">
        <v>0</v>
      </c>
      <c r="F458" s="4">
        <v>0</v>
      </c>
      <c r="G458" s="4">
        <v>5</v>
      </c>
    </row>
    <row r="459" spans="1:7">
      <c r="A459" s="4" t="s">
        <v>464</v>
      </c>
      <c r="B459" s="4">
        <v>24</v>
      </c>
      <c r="C459" s="4">
        <v>0</v>
      </c>
      <c r="D459" s="4">
        <v>0</v>
      </c>
      <c r="E459" s="4">
        <v>-1</v>
      </c>
      <c r="F459" s="4">
        <v>0</v>
      </c>
      <c r="G459" s="4">
        <v>23</v>
      </c>
    </row>
    <row r="460" spans="1:7">
      <c r="A460" s="4" t="s">
        <v>465</v>
      </c>
      <c r="B460" s="4">
        <v>4</v>
      </c>
      <c r="C460" s="4">
        <v>0</v>
      </c>
      <c r="D460" s="4">
        <v>0</v>
      </c>
      <c r="E460" s="4">
        <v>0</v>
      </c>
      <c r="F460" s="4">
        <v>0</v>
      </c>
      <c r="G460" s="4">
        <v>4</v>
      </c>
    </row>
    <row r="461" spans="1:7">
      <c r="A461" s="4" t="s">
        <v>466</v>
      </c>
      <c r="B461" s="4">
        <v>4</v>
      </c>
      <c r="C461" s="4">
        <v>0</v>
      </c>
      <c r="D461" s="4">
        <v>0</v>
      </c>
      <c r="E461" s="4">
        <v>0</v>
      </c>
      <c r="F461" s="4">
        <v>0</v>
      </c>
      <c r="G461" s="4">
        <v>4</v>
      </c>
    </row>
    <row r="462" spans="1:7">
      <c r="A462" s="4" t="s">
        <v>467</v>
      </c>
      <c r="B462" s="4">
        <v>1</v>
      </c>
      <c r="C462" s="4">
        <v>0</v>
      </c>
      <c r="D462" s="4">
        <v>0</v>
      </c>
      <c r="E462" s="4">
        <v>0</v>
      </c>
      <c r="F462" s="4">
        <v>0</v>
      </c>
      <c r="G462" s="4">
        <v>1</v>
      </c>
    </row>
    <row r="463" spans="1:7">
      <c r="A463" s="4" t="s">
        <v>563</v>
      </c>
      <c r="B463" s="4">
        <v>20</v>
      </c>
      <c r="C463" s="4">
        <v>0</v>
      </c>
      <c r="D463" s="4">
        <v>0</v>
      </c>
      <c r="E463" s="4">
        <v>-10</v>
      </c>
      <c r="F463" s="4">
        <v>0</v>
      </c>
      <c r="G463" s="4">
        <v>10</v>
      </c>
    </row>
    <row r="464" spans="1:7">
      <c r="A464" s="4" t="s">
        <v>468</v>
      </c>
      <c r="B464" s="4">
        <v>175</v>
      </c>
      <c r="C464" s="4">
        <v>0</v>
      </c>
      <c r="D464" s="4">
        <v>0</v>
      </c>
      <c r="E464" s="4">
        <v>0</v>
      </c>
      <c r="F464" s="4">
        <v>0</v>
      </c>
      <c r="G464" s="4">
        <v>175</v>
      </c>
    </row>
    <row r="465" spans="1:7">
      <c r="A465" s="4" t="s">
        <v>535</v>
      </c>
      <c r="B465" s="4">
        <v>-4</v>
      </c>
      <c r="C465" s="4">
        <v>0</v>
      </c>
      <c r="D465" s="4">
        <v>0</v>
      </c>
      <c r="E465" s="4">
        <v>0</v>
      </c>
      <c r="F465" s="4">
        <v>0</v>
      </c>
      <c r="G465" s="4">
        <v>-4</v>
      </c>
    </row>
    <row r="466" spans="1:7">
      <c r="A466" s="4" t="s">
        <v>499</v>
      </c>
      <c r="B466" s="4">
        <v>105</v>
      </c>
      <c r="C466" s="4">
        <v>0</v>
      </c>
      <c r="D466" s="4">
        <v>0</v>
      </c>
      <c r="E466" s="4">
        <v>-10</v>
      </c>
      <c r="F466" s="4">
        <v>0</v>
      </c>
      <c r="G466" s="4">
        <v>95</v>
      </c>
    </row>
    <row r="467" spans="1:7">
      <c r="A467" s="4" t="s">
        <v>469</v>
      </c>
      <c r="B467" s="4">
        <v>14</v>
      </c>
      <c r="C467" s="4">
        <v>10</v>
      </c>
      <c r="D467" s="4">
        <v>0</v>
      </c>
      <c r="E467" s="4">
        <v>-20</v>
      </c>
      <c r="F467" s="4">
        <v>0</v>
      </c>
      <c r="G467" s="4">
        <v>4</v>
      </c>
    </row>
    <row r="468" spans="1:7">
      <c r="A468" s="4" t="s">
        <v>470</v>
      </c>
      <c r="B468" s="4">
        <v>2</v>
      </c>
      <c r="C468" s="4">
        <v>0</v>
      </c>
      <c r="D468" s="4">
        <v>0</v>
      </c>
      <c r="E468" s="4">
        <v>0</v>
      </c>
      <c r="F468" s="4">
        <v>0</v>
      </c>
      <c r="G468" s="4">
        <v>2</v>
      </c>
    </row>
    <row r="469" spans="1:7">
      <c r="A469" s="4" t="s">
        <v>471</v>
      </c>
      <c r="B469" s="4">
        <v>6</v>
      </c>
      <c r="C469" s="4">
        <v>0</v>
      </c>
      <c r="D469" s="4">
        <v>0</v>
      </c>
      <c r="E469" s="4">
        <v>-2</v>
      </c>
      <c r="F469" s="4">
        <v>0</v>
      </c>
      <c r="G469" s="4">
        <v>4</v>
      </c>
    </row>
    <row r="470" spans="1:7">
      <c r="A470" s="4" t="s">
        <v>472</v>
      </c>
      <c r="B470" s="4">
        <v>57</v>
      </c>
      <c r="C470" s="4">
        <v>0</v>
      </c>
      <c r="D470" s="4">
        <v>0</v>
      </c>
      <c r="E470" s="4">
        <v>-5</v>
      </c>
      <c r="F470" s="4">
        <v>0</v>
      </c>
      <c r="G470" s="4">
        <v>52</v>
      </c>
    </row>
    <row r="471" spans="1:7">
      <c r="A471" s="4" t="s">
        <v>474</v>
      </c>
      <c r="B471" s="4">
        <v>1</v>
      </c>
      <c r="C471" s="4">
        <v>2</v>
      </c>
      <c r="D471" s="4">
        <v>0</v>
      </c>
      <c r="E471" s="4">
        <v>-2</v>
      </c>
      <c r="F471" s="4">
        <v>0</v>
      </c>
      <c r="G471" s="4">
        <v>1</v>
      </c>
    </row>
    <row r="472" spans="1:7">
      <c r="A472" s="4" t="s">
        <v>476</v>
      </c>
      <c r="B472" s="4">
        <v>1</v>
      </c>
      <c r="C472" s="4">
        <v>0</v>
      </c>
      <c r="D472" s="4">
        <v>0</v>
      </c>
      <c r="E472" s="4">
        <v>0</v>
      </c>
      <c r="F472" s="4">
        <v>0</v>
      </c>
      <c r="G472" s="4">
        <v>1</v>
      </c>
    </row>
    <row r="473" spans="1:7">
      <c r="A473" s="4" t="s">
        <v>478</v>
      </c>
      <c r="B473" s="4">
        <v>1</v>
      </c>
      <c r="C473" s="4">
        <v>0</v>
      </c>
      <c r="D473" s="4">
        <v>0</v>
      </c>
      <c r="E473" s="4">
        <v>0</v>
      </c>
      <c r="F473" s="4">
        <v>0</v>
      </c>
      <c r="G473" s="4">
        <v>1</v>
      </c>
    </row>
    <row r="474" spans="1:7">
      <c r="A474" s="4" t="s">
        <v>480</v>
      </c>
      <c r="B474" s="4">
        <v>1</v>
      </c>
      <c r="C474" s="4">
        <v>0</v>
      </c>
      <c r="D474" s="4">
        <v>0</v>
      </c>
      <c r="E474" s="4">
        <v>0</v>
      </c>
      <c r="F474" s="4">
        <v>0</v>
      </c>
      <c r="G474" s="4">
        <v>1</v>
      </c>
    </row>
    <row r="475" spans="1:7">
      <c r="A475" s="4" t="s">
        <v>481</v>
      </c>
      <c r="B475" s="4">
        <v>34</v>
      </c>
      <c r="C475" s="4">
        <v>100</v>
      </c>
      <c r="D475" s="4">
        <v>0</v>
      </c>
      <c r="E475" s="4">
        <v>-15</v>
      </c>
      <c r="F475" s="4">
        <v>0</v>
      </c>
      <c r="G475" s="4">
        <v>119</v>
      </c>
    </row>
    <row r="476" spans="1:7">
      <c r="A476" s="4" t="s">
        <v>482</v>
      </c>
      <c r="B476" s="4">
        <v>91</v>
      </c>
      <c r="C476" s="4">
        <v>0</v>
      </c>
      <c r="D476" s="4">
        <v>0</v>
      </c>
      <c r="E476" s="4">
        <v>0</v>
      </c>
      <c r="F476" s="4">
        <v>0</v>
      </c>
      <c r="G476" s="4">
        <v>91</v>
      </c>
    </row>
    <row r="477" spans="1:7">
      <c r="A477" s="4" t="s">
        <v>483</v>
      </c>
      <c r="B477" s="4">
        <v>3</v>
      </c>
      <c r="C477" s="4">
        <v>120</v>
      </c>
      <c r="D477" s="4">
        <v>0</v>
      </c>
      <c r="E477" s="4">
        <v>-22</v>
      </c>
      <c r="F477" s="4">
        <v>0</v>
      </c>
      <c r="G477" s="4">
        <v>101</v>
      </c>
    </row>
    <row r="478" spans="1:7">
      <c r="A478" s="4" t="s">
        <v>484</v>
      </c>
      <c r="B478" s="4">
        <v>28</v>
      </c>
      <c r="C478" s="4">
        <v>0</v>
      </c>
      <c r="D478" s="4">
        <v>0</v>
      </c>
      <c r="E478" s="4">
        <v>-4</v>
      </c>
      <c r="F478" s="4">
        <v>0</v>
      </c>
      <c r="G478" s="4">
        <v>24</v>
      </c>
    </row>
    <row r="479" spans="1:7">
      <c r="A479" s="4" t="s">
        <v>581</v>
      </c>
      <c r="B479" s="4">
        <v>2</v>
      </c>
      <c r="C479" s="4">
        <v>0</v>
      </c>
      <c r="D479" s="4">
        <v>0</v>
      </c>
      <c r="E479" s="4">
        <v>0</v>
      </c>
      <c r="F479" s="4">
        <v>0</v>
      </c>
      <c r="G479" s="4">
        <v>2</v>
      </c>
    </row>
    <row r="480" spans="1:7">
      <c r="A480" s="4" t="s">
        <v>500</v>
      </c>
      <c r="B480" s="4">
        <v>1</v>
      </c>
      <c r="C480" s="4">
        <v>0</v>
      </c>
      <c r="D480" s="4">
        <v>0</v>
      </c>
      <c r="E480" s="4">
        <v>0</v>
      </c>
      <c r="F480" s="4">
        <v>0</v>
      </c>
      <c r="G480" s="4">
        <v>1</v>
      </c>
    </row>
    <row r="481" spans="1:7">
      <c r="A481" s="4" t="s">
        <v>485</v>
      </c>
      <c r="B481" s="4">
        <v>1</v>
      </c>
      <c r="C481" s="4">
        <v>0</v>
      </c>
      <c r="D481" s="4">
        <v>0</v>
      </c>
      <c r="E481" s="4">
        <v>0</v>
      </c>
      <c r="F481" s="4">
        <v>0</v>
      </c>
      <c r="G481" s="4">
        <v>1</v>
      </c>
    </row>
    <row r="482" spans="1:7">
      <c r="A482" s="4" t="s">
        <v>486</v>
      </c>
      <c r="B482" s="4">
        <v>9</v>
      </c>
      <c r="C482" s="4">
        <v>80</v>
      </c>
      <c r="D482" s="4">
        <v>0</v>
      </c>
      <c r="E482" s="4">
        <v>-9</v>
      </c>
      <c r="F482" s="4">
        <v>0</v>
      </c>
      <c r="G482" s="4">
        <v>80</v>
      </c>
    </row>
    <row r="483" spans="1:7">
      <c r="A483" s="4" t="s">
        <v>487</v>
      </c>
      <c r="B483" s="4">
        <v>-42</v>
      </c>
      <c r="C483" s="4">
        <v>0</v>
      </c>
      <c r="D483" s="4">
        <v>0</v>
      </c>
      <c r="E483" s="4">
        <v>0</v>
      </c>
      <c r="F483" s="4">
        <v>0</v>
      </c>
      <c r="G483" s="4">
        <v>-42</v>
      </c>
    </row>
    <row r="484" spans="1:7">
      <c r="A484" s="4" t="s">
        <v>501</v>
      </c>
      <c r="B484" s="4">
        <v>-2</v>
      </c>
      <c r="C484" s="4">
        <v>0</v>
      </c>
      <c r="D484" s="4">
        <v>0</v>
      </c>
      <c r="E484" s="4">
        <v>0</v>
      </c>
      <c r="F484" s="4">
        <v>0</v>
      </c>
      <c r="G484" s="4">
        <v>-2</v>
      </c>
    </row>
    <row r="485" spans="1:7">
      <c r="A485" s="4" t="s">
        <v>503</v>
      </c>
      <c r="B485" s="4">
        <v>37</v>
      </c>
      <c r="C485" s="4">
        <v>0</v>
      </c>
      <c r="D485" s="4">
        <v>0</v>
      </c>
      <c r="E485" s="4">
        <v>-21</v>
      </c>
      <c r="F485" s="4">
        <v>0</v>
      </c>
      <c r="G485" s="4">
        <v>16</v>
      </c>
    </row>
    <row r="486" spans="1:7">
      <c r="A486" s="4" t="s">
        <v>504</v>
      </c>
      <c r="B486" s="4">
        <v>57</v>
      </c>
      <c r="C486" s="4">
        <v>0</v>
      </c>
      <c r="D486" s="4">
        <v>0</v>
      </c>
      <c r="E486" s="4">
        <v>-13</v>
      </c>
      <c r="F486" s="4">
        <v>0</v>
      </c>
      <c r="G486" s="4">
        <v>44</v>
      </c>
    </row>
    <row r="487" spans="1:7">
      <c r="A487" s="4" t="s">
        <v>505</v>
      </c>
      <c r="B487" s="4">
        <v>84</v>
      </c>
      <c r="C487" s="4">
        <v>0</v>
      </c>
      <c r="D487" s="4">
        <v>0</v>
      </c>
      <c r="E487" s="4">
        <v>-8</v>
      </c>
      <c r="F487" s="4">
        <v>0</v>
      </c>
      <c r="G487" s="4">
        <v>76</v>
      </c>
    </row>
    <row r="488" spans="1:7">
      <c r="A488" s="4" t="s">
        <v>506</v>
      </c>
      <c r="B488" s="4">
        <v>6</v>
      </c>
      <c r="C488" s="4">
        <v>0</v>
      </c>
      <c r="D488" s="4">
        <v>0</v>
      </c>
      <c r="E488" s="4">
        <v>0</v>
      </c>
      <c r="F488" s="4">
        <v>0</v>
      </c>
      <c r="G488" s="4">
        <v>6</v>
      </c>
    </row>
    <row r="489" spans="1:7">
      <c r="A489" s="4" t="s">
        <v>508</v>
      </c>
      <c r="B489" s="4">
        <v>75</v>
      </c>
      <c r="C489" s="4">
        <v>0</v>
      </c>
      <c r="D489" s="4">
        <v>0</v>
      </c>
      <c r="E489" s="4">
        <v>0</v>
      </c>
      <c r="F489" s="4">
        <v>0</v>
      </c>
      <c r="G489" s="4">
        <v>75</v>
      </c>
    </row>
    <row r="490" spans="1:7">
      <c r="A490" s="4" t="s">
        <v>514</v>
      </c>
      <c r="B490" s="4">
        <v>56</v>
      </c>
      <c r="C490" s="4">
        <v>0</v>
      </c>
      <c r="D490" s="4">
        <v>0</v>
      </c>
      <c r="E490" s="4">
        <v>-7</v>
      </c>
      <c r="F490" s="4">
        <v>0</v>
      </c>
      <c r="G490" s="4">
        <v>49</v>
      </c>
    </row>
    <row r="491" spans="1:7">
      <c r="A491" s="4" t="s">
        <v>536</v>
      </c>
      <c r="B491" s="4">
        <v>-158</v>
      </c>
      <c r="C491" s="4">
        <v>0</v>
      </c>
      <c r="D491" s="4">
        <v>0</v>
      </c>
      <c r="E491" s="4">
        <v>-16</v>
      </c>
      <c r="F491" s="4">
        <v>0</v>
      </c>
      <c r="G491" s="4">
        <v>-174</v>
      </c>
    </row>
    <row r="492" spans="1:7">
      <c r="A492" s="4" t="s">
        <v>521</v>
      </c>
      <c r="B492" s="4">
        <v>97</v>
      </c>
      <c r="C492" s="4">
        <v>0</v>
      </c>
      <c r="D492" s="4">
        <v>0</v>
      </c>
      <c r="E492" s="4">
        <v>-26</v>
      </c>
      <c r="F492" s="4">
        <v>0</v>
      </c>
      <c r="G492" s="4">
        <v>71</v>
      </c>
    </row>
    <row r="493" spans="1:7">
      <c r="A493" s="4" t="s">
        <v>522</v>
      </c>
      <c r="B493" s="4">
        <v>71</v>
      </c>
      <c r="C493" s="4">
        <v>0</v>
      </c>
      <c r="D493" s="4">
        <v>0</v>
      </c>
      <c r="E493" s="4">
        <v>-8</v>
      </c>
      <c r="F493" s="4">
        <v>0</v>
      </c>
      <c r="G493" s="4">
        <v>63</v>
      </c>
    </row>
    <row r="494" spans="1:7">
      <c r="A494" s="4" t="s">
        <v>523</v>
      </c>
      <c r="B494" s="4">
        <v>57</v>
      </c>
      <c r="C494" s="4">
        <v>0</v>
      </c>
      <c r="D494" s="4">
        <v>0</v>
      </c>
      <c r="E494" s="4">
        <v>-24</v>
      </c>
      <c r="F494" s="4">
        <v>0</v>
      </c>
      <c r="G494" s="4">
        <v>33</v>
      </c>
    </row>
    <row r="495" spans="1:7">
      <c r="A495" s="4" t="s">
        <v>524</v>
      </c>
      <c r="B495" s="4">
        <v>45</v>
      </c>
      <c r="C495" s="4">
        <v>50</v>
      </c>
      <c r="D495" s="4">
        <v>0</v>
      </c>
      <c r="E495" s="4">
        <v>-20</v>
      </c>
      <c r="F495" s="4">
        <v>0</v>
      </c>
      <c r="G495" s="4">
        <v>75</v>
      </c>
    </row>
    <row r="496" spans="1:7">
      <c r="A496" s="4" t="s">
        <v>525</v>
      </c>
      <c r="B496" s="4">
        <v>61</v>
      </c>
      <c r="C496" s="4">
        <v>0</v>
      </c>
      <c r="D496" s="4">
        <v>0</v>
      </c>
      <c r="E496" s="4">
        <v>-10</v>
      </c>
      <c r="F496" s="4">
        <v>0</v>
      </c>
      <c r="G496" s="4">
        <v>51</v>
      </c>
    </row>
    <row r="497" spans="1:7">
      <c r="A497" s="4" t="s">
        <v>526</v>
      </c>
      <c r="B497" s="4">
        <v>-3</v>
      </c>
      <c r="C497" s="4">
        <v>5</v>
      </c>
      <c r="D497" s="4">
        <v>-1</v>
      </c>
      <c r="E497" s="4">
        <v>-29</v>
      </c>
      <c r="F497" s="4">
        <v>0</v>
      </c>
      <c r="G497" s="4">
        <v>-28</v>
      </c>
    </row>
    <row r="498" spans="1:7">
      <c r="A498" s="4" t="s">
        <v>527</v>
      </c>
      <c r="B498" s="4">
        <v>2</v>
      </c>
      <c r="C498" s="4">
        <v>0</v>
      </c>
      <c r="D498" s="4">
        <v>0</v>
      </c>
      <c r="E498" s="4">
        <v>0</v>
      </c>
      <c r="F498" s="4">
        <v>0</v>
      </c>
      <c r="G498" s="4">
        <v>2</v>
      </c>
    </row>
    <row r="499" spans="1:7">
      <c r="A499" s="4" t="s">
        <v>528</v>
      </c>
      <c r="B499" s="4">
        <v>27</v>
      </c>
      <c r="C499" s="4">
        <v>0</v>
      </c>
      <c r="D499" s="4">
        <v>0</v>
      </c>
      <c r="E499" s="4">
        <v>-2</v>
      </c>
      <c r="F499" s="4">
        <v>0</v>
      </c>
      <c r="G499" s="4">
        <v>25</v>
      </c>
    </row>
    <row r="500" spans="1:7">
      <c r="A500" s="4" t="s">
        <v>529</v>
      </c>
      <c r="B500" s="6">
        <v>30</v>
      </c>
      <c r="C500" s="4">
        <v>0</v>
      </c>
      <c r="D500" s="4">
        <v>0</v>
      </c>
      <c r="E500" s="4">
        <v>-5</v>
      </c>
      <c r="F500" s="4">
        <v>0</v>
      </c>
      <c r="G500" s="6">
        <v>25</v>
      </c>
    </row>
    <row r="501" spans="1:7">
      <c r="A501" s="4" t="s">
        <v>530</v>
      </c>
      <c r="B501" s="4">
        <v>73</v>
      </c>
      <c r="C501" s="4">
        <v>0</v>
      </c>
      <c r="D501" s="4">
        <v>0</v>
      </c>
      <c r="E501" s="4">
        <v>0</v>
      </c>
      <c r="F501" s="4">
        <v>0</v>
      </c>
      <c r="G501" s="4">
        <v>73</v>
      </c>
    </row>
    <row r="502" spans="1:7">
      <c r="A502" s="4" t="s">
        <v>531</v>
      </c>
      <c r="B502" s="4">
        <v>73</v>
      </c>
      <c r="C502" s="4">
        <v>0</v>
      </c>
      <c r="D502" s="4">
        <v>0</v>
      </c>
      <c r="E502" s="4">
        <v>0</v>
      </c>
      <c r="F502" s="4">
        <v>0</v>
      </c>
      <c r="G502" s="4">
        <v>73</v>
      </c>
    </row>
    <row r="503" spans="1:7">
      <c r="A503" s="4" t="s">
        <v>532</v>
      </c>
      <c r="B503" s="4">
        <v>614</v>
      </c>
      <c r="C503" s="4">
        <v>0</v>
      </c>
      <c r="D503" s="4">
        <v>0</v>
      </c>
      <c r="E503" s="4">
        <v>0</v>
      </c>
      <c r="F503" s="4">
        <v>0</v>
      </c>
      <c r="G503" s="4">
        <v>614</v>
      </c>
    </row>
    <row r="504" spans="1:7">
      <c r="A504" s="4" t="s">
        <v>533</v>
      </c>
      <c r="B504" s="6">
        <v>20000</v>
      </c>
      <c r="C504" s="4">
        <v>0</v>
      </c>
      <c r="D504" s="4">
        <v>0</v>
      </c>
      <c r="E504" s="4">
        <v>0</v>
      </c>
      <c r="F504" s="4">
        <v>0</v>
      </c>
      <c r="G504" s="6">
        <v>20000</v>
      </c>
    </row>
    <row r="505" spans="1:7">
      <c r="A505" s="4" t="s">
        <v>537</v>
      </c>
      <c r="B505" s="4">
        <v>7</v>
      </c>
      <c r="C505" s="4">
        <v>0</v>
      </c>
      <c r="D505" s="4">
        <v>-7</v>
      </c>
      <c r="E505" s="4">
        <v>-6</v>
      </c>
      <c r="F505" s="4">
        <v>0</v>
      </c>
      <c r="G505" s="4">
        <v>-6</v>
      </c>
    </row>
    <row r="506" spans="1:7">
      <c r="A506" s="4" t="s">
        <v>598</v>
      </c>
      <c r="B506" s="4">
        <v>16</v>
      </c>
      <c r="C506" s="4">
        <v>0</v>
      </c>
      <c r="D506" s="4">
        <v>0</v>
      </c>
      <c r="E506" s="4">
        <v>-6</v>
      </c>
      <c r="F506" s="4">
        <v>0</v>
      </c>
      <c r="G506" s="4">
        <v>10</v>
      </c>
    </row>
    <row r="507" spans="1:7">
      <c r="A507" s="4" t="s">
        <v>599</v>
      </c>
      <c r="B507" s="4">
        <v>16</v>
      </c>
      <c r="C507" s="4">
        <v>6</v>
      </c>
      <c r="D507" s="4">
        <v>0</v>
      </c>
      <c r="E507" s="4">
        <v>-12</v>
      </c>
      <c r="F507" s="4">
        <v>0</v>
      </c>
      <c r="G507" s="4">
        <v>10</v>
      </c>
    </row>
    <row r="508" spans="1:7">
      <c r="A508" s="4" t="s">
        <v>541</v>
      </c>
      <c r="B508" s="4">
        <v>60</v>
      </c>
      <c r="C508" s="4">
        <v>0</v>
      </c>
      <c r="D508" s="4">
        <v>0</v>
      </c>
      <c r="E508" s="4">
        <v>-1</v>
      </c>
      <c r="F508" s="4">
        <v>0</v>
      </c>
      <c r="G508" s="4">
        <v>59</v>
      </c>
    </row>
    <row r="509" spans="1:7">
      <c r="A509" s="4" t="s">
        <v>542</v>
      </c>
      <c r="B509" s="4">
        <v>28</v>
      </c>
      <c r="C509" s="4">
        <v>0</v>
      </c>
      <c r="D509" s="4">
        <v>0</v>
      </c>
      <c r="E509" s="4">
        <v>-20</v>
      </c>
      <c r="F509" s="4">
        <v>0</v>
      </c>
      <c r="G509" s="4">
        <v>8</v>
      </c>
    </row>
    <row r="510" spans="1:7">
      <c r="A510" s="4" t="s">
        <v>543</v>
      </c>
      <c r="B510" s="4">
        <v>76</v>
      </c>
      <c r="C510" s="4">
        <v>0</v>
      </c>
      <c r="D510" s="4">
        <v>0</v>
      </c>
      <c r="E510" s="4">
        <v>-12</v>
      </c>
      <c r="F510" s="4">
        <v>0</v>
      </c>
      <c r="G510" s="4">
        <v>64</v>
      </c>
    </row>
    <row r="511" spans="1:7">
      <c r="A511" s="4" t="s">
        <v>549</v>
      </c>
      <c r="B511" s="4">
        <v>60</v>
      </c>
      <c r="C511" s="4">
        <v>0</v>
      </c>
      <c r="D511" s="4">
        <v>0</v>
      </c>
      <c r="E511" s="4">
        <v>0</v>
      </c>
      <c r="F511" s="4">
        <v>0</v>
      </c>
      <c r="G511" s="4">
        <v>60</v>
      </c>
    </row>
    <row r="512" spans="1:7">
      <c r="A512" s="4" t="s">
        <v>550</v>
      </c>
      <c r="B512" s="4">
        <v>9</v>
      </c>
      <c r="C512" s="4">
        <v>0</v>
      </c>
      <c r="D512" s="4">
        <v>0</v>
      </c>
      <c r="E512" s="4">
        <v>0</v>
      </c>
      <c r="F512" s="4">
        <v>0</v>
      </c>
      <c r="G512" s="4">
        <v>9</v>
      </c>
    </row>
    <row r="513" spans="1:7">
      <c r="A513" s="4" t="s">
        <v>551</v>
      </c>
      <c r="B513" s="4">
        <v>10</v>
      </c>
      <c r="C513" s="4">
        <v>0</v>
      </c>
      <c r="D513" s="4">
        <v>0</v>
      </c>
      <c r="E513" s="4">
        <v>0</v>
      </c>
      <c r="F513" s="4">
        <v>0</v>
      </c>
      <c r="G513" s="4">
        <v>10</v>
      </c>
    </row>
    <row r="514" spans="1:7">
      <c r="A514" s="4" t="s">
        <v>552</v>
      </c>
      <c r="B514" s="4">
        <v>10</v>
      </c>
      <c r="C514" s="4">
        <v>0</v>
      </c>
      <c r="D514" s="4">
        <v>0</v>
      </c>
      <c r="E514" s="4">
        <v>0</v>
      </c>
      <c r="F514" s="4">
        <v>0</v>
      </c>
      <c r="G514" s="4">
        <v>10</v>
      </c>
    </row>
    <row r="515" spans="1:7">
      <c r="A515" s="4" t="s">
        <v>553</v>
      </c>
      <c r="B515" s="4">
        <v>60</v>
      </c>
      <c r="C515" s="4">
        <v>0</v>
      </c>
      <c r="D515" s="4">
        <v>0</v>
      </c>
      <c r="E515" s="4">
        <v>0</v>
      </c>
      <c r="F515" s="4">
        <v>0</v>
      </c>
      <c r="G515" s="4">
        <v>60</v>
      </c>
    </row>
    <row r="516" spans="1:7">
      <c r="A516" s="4" t="s">
        <v>554</v>
      </c>
      <c r="B516" s="4">
        <v>118</v>
      </c>
      <c r="C516" s="4">
        <v>800</v>
      </c>
      <c r="D516" s="4">
        <v>0</v>
      </c>
      <c r="E516" s="4">
        <v>-76</v>
      </c>
      <c r="F516" s="4">
        <v>0</v>
      </c>
      <c r="G516" s="4">
        <v>842</v>
      </c>
    </row>
    <row r="517" spans="1:7">
      <c r="A517" s="4" t="s">
        <v>555</v>
      </c>
      <c r="B517" s="4">
        <v>189</v>
      </c>
      <c r="C517" s="4">
        <v>800</v>
      </c>
      <c r="D517" s="4">
        <v>0</v>
      </c>
      <c r="E517" s="4">
        <v>-91</v>
      </c>
      <c r="F517" s="4">
        <v>0</v>
      </c>
      <c r="G517" s="4">
        <v>898</v>
      </c>
    </row>
    <row r="518" spans="1:7">
      <c r="A518" s="4" t="s">
        <v>569</v>
      </c>
      <c r="B518" s="4">
        <v>112</v>
      </c>
      <c r="C518" s="4">
        <v>0</v>
      </c>
      <c r="D518" s="4">
        <v>0</v>
      </c>
      <c r="E518" s="4">
        <v>-41</v>
      </c>
      <c r="F518" s="4">
        <v>0</v>
      </c>
      <c r="G518" s="4">
        <v>71</v>
      </c>
    </row>
    <row r="519" spans="1:7">
      <c r="A519" s="4" t="s">
        <v>570</v>
      </c>
      <c r="B519" s="4">
        <v>22</v>
      </c>
      <c r="C519" s="4">
        <v>0</v>
      </c>
      <c r="D519" s="4">
        <v>0</v>
      </c>
      <c r="E519" s="4">
        <v>-12</v>
      </c>
      <c r="F519" s="4">
        <v>0</v>
      </c>
      <c r="G519" s="4">
        <v>10</v>
      </c>
    </row>
    <row r="520" spans="1:7">
      <c r="A520" s="4" t="s">
        <v>571</v>
      </c>
      <c r="B520" s="4">
        <v>70</v>
      </c>
      <c r="C520" s="4">
        <v>2</v>
      </c>
      <c r="D520" s="4">
        <v>0</v>
      </c>
      <c r="E520" s="4">
        <v>-6</v>
      </c>
      <c r="F520" s="4">
        <v>0</v>
      </c>
      <c r="G520" s="4">
        <v>66</v>
      </c>
    </row>
    <row r="521" spans="1:7">
      <c r="A521" s="4" t="s">
        <v>572</v>
      </c>
      <c r="B521" s="4">
        <v>57</v>
      </c>
      <c r="C521" s="4">
        <v>0</v>
      </c>
      <c r="D521" s="4">
        <v>0</v>
      </c>
      <c r="E521" s="4">
        <v>-18</v>
      </c>
      <c r="F521" s="4">
        <v>4</v>
      </c>
      <c r="G521" s="4">
        <v>43</v>
      </c>
    </row>
    <row r="522" spans="1:7">
      <c r="A522" s="4" t="s">
        <v>573</v>
      </c>
      <c r="B522" s="4">
        <v>32</v>
      </c>
      <c r="C522" s="4">
        <v>0</v>
      </c>
      <c r="D522" s="4">
        <v>0</v>
      </c>
      <c r="E522" s="4">
        <v>-2</v>
      </c>
      <c r="F522" s="4">
        <v>0</v>
      </c>
      <c r="G522" s="4">
        <v>30</v>
      </c>
    </row>
    <row r="523" spans="1:7">
      <c r="A523" s="4" t="s">
        <v>574</v>
      </c>
      <c r="B523" s="4">
        <v>40</v>
      </c>
      <c r="C523" s="4">
        <v>0</v>
      </c>
      <c r="D523" s="4">
        <v>0</v>
      </c>
      <c r="E523" s="4">
        <v>0</v>
      </c>
      <c r="F523" s="4">
        <v>0</v>
      </c>
      <c r="G523" s="4">
        <v>40</v>
      </c>
    </row>
    <row r="524" spans="1:7">
      <c r="A524" s="4" t="s">
        <v>556</v>
      </c>
      <c r="B524" s="4">
        <v>2</v>
      </c>
      <c r="C524" s="4">
        <v>0</v>
      </c>
      <c r="D524" s="4">
        <v>0</v>
      </c>
      <c r="E524" s="4">
        <v>0</v>
      </c>
      <c r="F524" s="4">
        <v>0</v>
      </c>
      <c r="G524" s="4">
        <v>2</v>
      </c>
    </row>
    <row r="525" spans="1:7">
      <c r="A525" s="4" t="s">
        <v>557</v>
      </c>
      <c r="B525" s="4">
        <v>1</v>
      </c>
      <c r="C525" s="4">
        <v>0</v>
      </c>
      <c r="D525" s="4">
        <v>0</v>
      </c>
      <c r="E525" s="4">
        <v>0</v>
      </c>
      <c r="F525" s="4">
        <v>0</v>
      </c>
      <c r="G525" s="4">
        <v>1</v>
      </c>
    </row>
    <row r="526" spans="1:7">
      <c r="A526" s="4" t="s">
        <v>559</v>
      </c>
      <c r="B526" s="4">
        <v>96</v>
      </c>
      <c r="C526" s="4">
        <v>0</v>
      </c>
      <c r="D526" s="4">
        <v>0</v>
      </c>
      <c r="E526" s="4">
        <v>0</v>
      </c>
      <c r="F526" s="4">
        <v>0</v>
      </c>
      <c r="G526" s="4">
        <v>96</v>
      </c>
    </row>
    <row r="527" spans="1:7">
      <c r="A527" s="4" t="s">
        <v>564</v>
      </c>
      <c r="B527" s="4">
        <v>12</v>
      </c>
      <c r="C527" s="4">
        <v>0</v>
      </c>
      <c r="D527" s="4">
        <v>0</v>
      </c>
      <c r="E527" s="4">
        <v>0</v>
      </c>
      <c r="F527" s="4">
        <v>0</v>
      </c>
      <c r="G527" s="4">
        <v>12</v>
      </c>
    </row>
    <row r="528" spans="1:7">
      <c r="A528" s="4" t="s">
        <v>575</v>
      </c>
      <c r="B528" s="4">
        <v>36</v>
      </c>
      <c r="C528" s="4">
        <v>0</v>
      </c>
      <c r="D528" s="4">
        <v>0</v>
      </c>
      <c r="E528" s="4">
        <v>-17</v>
      </c>
      <c r="F528" s="4">
        <v>0</v>
      </c>
      <c r="G528" s="4">
        <v>19</v>
      </c>
    </row>
    <row r="529" spans="1:7">
      <c r="A529" s="4" t="s">
        <v>576</v>
      </c>
      <c r="B529" s="4">
        <v>49</v>
      </c>
      <c r="C529" s="4">
        <v>0</v>
      </c>
      <c r="D529" s="4">
        <v>0</v>
      </c>
      <c r="E529" s="4">
        <v>0</v>
      </c>
      <c r="F529" s="4">
        <v>0</v>
      </c>
      <c r="G529" s="4">
        <v>49</v>
      </c>
    </row>
    <row r="530" spans="1:7">
      <c r="A530" s="4" t="s">
        <v>577</v>
      </c>
      <c r="B530" s="6">
        <v>46</v>
      </c>
      <c r="C530" s="4">
        <v>0</v>
      </c>
      <c r="D530" s="4">
        <v>0</v>
      </c>
      <c r="E530" s="6">
        <v>0</v>
      </c>
      <c r="F530" s="4">
        <v>0</v>
      </c>
      <c r="G530" s="6">
        <v>46</v>
      </c>
    </row>
    <row r="531" spans="1:7">
      <c r="A531" s="4" t="s">
        <v>582</v>
      </c>
      <c r="B531" s="4">
        <v>32</v>
      </c>
      <c r="C531" s="4">
        <v>1</v>
      </c>
      <c r="D531" s="4">
        <v>0</v>
      </c>
      <c r="E531" s="4">
        <v>-8</v>
      </c>
      <c r="F531" s="4">
        <v>0</v>
      </c>
      <c r="G531" s="4">
        <v>25</v>
      </c>
    </row>
    <row r="532" spans="1:7">
      <c r="A532" s="4" t="s">
        <v>583</v>
      </c>
      <c r="B532" s="4">
        <v>8</v>
      </c>
      <c r="C532" s="4">
        <v>0</v>
      </c>
      <c r="D532" s="4">
        <v>0</v>
      </c>
      <c r="E532" s="4">
        <v>0</v>
      </c>
      <c r="F532" s="4">
        <v>0</v>
      </c>
      <c r="G532" s="4">
        <v>8</v>
      </c>
    </row>
    <row r="533" spans="1:7">
      <c r="A533" s="4" t="s">
        <v>600</v>
      </c>
      <c r="B533" s="4">
        <v>50</v>
      </c>
      <c r="C533" s="4">
        <v>0</v>
      </c>
      <c r="D533" s="4">
        <v>0</v>
      </c>
      <c r="E533" s="4">
        <v>-20</v>
      </c>
      <c r="F533" s="4">
        <v>0</v>
      </c>
      <c r="G533" s="4">
        <v>30</v>
      </c>
    </row>
    <row r="534" spans="1:7">
      <c r="A534" s="4" t="s">
        <v>585</v>
      </c>
      <c r="B534" s="6">
        <v>2992</v>
      </c>
      <c r="C534" s="4">
        <v>0</v>
      </c>
      <c r="D534" s="4">
        <v>0</v>
      </c>
      <c r="E534" s="6">
        <v>-1041</v>
      </c>
      <c r="F534" s="4">
        <v>0</v>
      </c>
      <c r="G534" s="6">
        <v>1951</v>
      </c>
    </row>
    <row r="535" spans="1:7">
      <c r="A535" s="4" t="s">
        <v>586</v>
      </c>
      <c r="B535" s="4">
        <v>30</v>
      </c>
      <c r="C535" s="4">
        <v>0</v>
      </c>
      <c r="D535" s="4">
        <v>0</v>
      </c>
      <c r="E535" s="4">
        <v>-2</v>
      </c>
      <c r="F535" s="4">
        <v>0</v>
      </c>
      <c r="G535" s="4">
        <v>28</v>
      </c>
    </row>
    <row r="536" spans="1:7">
      <c r="A536" s="4" t="s">
        <v>587</v>
      </c>
      <c r="B536" s="4">
        <v>30</v>
      </c>
      <c r="C536" s="4">
        <v>0</v>
      </c>
      <c r="D536" s="4">
        <v>0</v>
      </c>
      <c r="E536" s="4">
        <v>-16</v>
      </c>
      <c r="F536" s="4">
        <v>0</v>
      </c>
      <c r="G536" s="4">
        <v>14</v>
      </c>
    </row>
    <row r="537" spans="1:7">
      <c r="A537" s="4" t="s">
        <v>588</v>
      </c>
      <c r="B537" s="4">
        <v>50</v>
      </c>
      <c r="C537" s="4">
        <v>0</v>
      </c>
      <c r="D537" s="4">
        <v>0</v>
      </c>
      <c r="E537" s="4">
        <v>0</v>
      </c>
      <c r="F537" s="4">
        <v>0</v>
      </c>
      <c r="G537" s="4">
        <v>50</v>
      </c>
    </row>
    <row r="538" spans="1:7">
      <c r="A538" s="4" t="s">
        <v>589</v>
      </c>
      <c r="B538" s="4">
        <v>1</v>
      </c>
      <c r="C538" s="4">
        <v>0</v>
      </c>
      <c r="D538" s="4">
        <v>0</v>
      </c>
      <c r="E538" s="4">
        <v>-1</v>
      </c>
      <c r="F538" s="4">
        <v>0</v>
      </c>
      <c r="G538" s="4">
        <v>0</v>
      </c>
    </row>
    <row r="539" spans="1:7">
      <c r="A539" s="4" t="s">
        <v>601</v>
      </c>
      <c r="B539" s="4">
        <v>0</v>
      </c>
      <c r="C539" s="4">
        <v>5</v>
      </c>
      <c r="D539" s="4">
        <v>0</v>
      </c>
      <c r="E539" s="4">
        <v>-3</v>
      </c>
      <c r="F539" s="4">
        <v>0</v>
      </c>
      <c r="G539" s="4">
        <v>2</v>
      </c>
    </row>
    <row r="540" spans="1:7">
      <c r="A540" s="4" t="s">
        <v>602</v>
      </c>
      <c r="B540" s="4">
        <v>0</v>
      </c>
      <c r="C540" s="4">
        <v>20</v>
      </c>
      <c r="D540" s="4">
        <v>0</v>
      </c>
      <c r="E540" s="4">
        <v>-20</v>
      </c>
      <c r="F540" s="4">
        <v>0</v>
      </c>
      <c r="G540" s="4">
        <v>0</v>
      </c>
    </row>
    <row r="541" spans="1:7">
      <c r="A541" s="4" t="s">
        <v>603</v>
      </c>
      <c r="B541" s="4">
        <v>0</v>
      </c>
      <c r="C541" s="4">
        <v>20</v>
      </c>
      <c r="D541" s="4">
        <v>0</v>
      </c>
      <c r="E541" s="4">
        <v>-20</v>
      </c>
      <c r="F541" s="4">
        <v>0</v>
      </c>
      <c r="G541" s="4">
        <v>0</v>
      </c>
    </row>
    <row r="542" spans="1:7">
      <c r="A542" s="4" t="s">
        <v>604</v>
      </c>
      <c r="B542" s="4">
        <v>0</v>
      </c>
      <c r="C542" s="4">
        <v>20</v>
      </c>
      <c r="D542" s="4">
        <v>0</v>
      </c>
      <c r="E542" s="4">
        <v>-20</v>
      </c>
      <c r="F542" s="4">
        <v>0</v>
      </c>
      <c r="G542" s="4">
        <v>0</v>
      </c>
    </row>
    <row r="543" spans="1:7">
      <c r="A543" s="4" t="s">
        <v>605</v>
      </c>
      <c r="B543" s="4">
        <v>0</v>
      </c>
      <c r="C543" s="4">
        <v>20</v>
      </c>
      <c r="D543" s="4">
        <v>0</v>
      </c>
      <c r="E543" s="4">
        <v>-20</v>
      </c>
      <c r="F543" s="4">
        <v>0</v>
      </c>
      <c r="G543" s="4">
        <v>0</v>
      </c>
    </row>
    <row r="544" spans="1:7">
      <c r="A544" s="4" t="s">
        <v>606</v>
      </c>
      <c r="B544" s="4">
        <v>0</v>
      </c>
      <c r="C544" s="4">
        <v>162</v>
      </c>
      <c r="D544" s="4">
        <v>0</v>
      </c>
      <c r="E544" s="4">
        <v>0</v>
      </c>
      <c r="F544" s="4">
        <v>0</v>
      </c>
      <c r="G544" s="4">
        <v>162</v>
      </c>
    </row>
    <row r="545" spans="1:7">
      <c r="A545" s="4" t="s">
        <v>607</v>
      </c>
      <c r="B545" s="4">
        <v>0</v>
      </c>
      <c r="C545" s="4">
        <v>200</v>
      </c>
      <c r="D545" s="4">
        <v>0</v>
      </c>
      <c r="E545" s="4">
        <v>0</v>
      </c>
      <c r="F545" s="4">
        <v>0</v>
      </c>
      <c r="G545" s="4">
        <v>200</v>
      </c>
    </row>
    <row r="546" spans="1:7">
      <c r="A546" s="4" t="s">
        <v>608</v>
      </c>
      <c r="B546" s="4">
        <v>0</v>
      </c>
      <c r="C546" s="4">
        <v>300</v>
      </c>
      <c r="D546" s="4">
        <v>0</v>
      </c>
      <c r="E546" s="4">
        <v>-6</v>
      </c>
      <c r="F546" s="4">
        <v>0</v>
      </c>
      <c r="G546" s="4">
        <v>294</v>
      </c>
    </row>
    <row r="547" spans="1:7">
      <c r="A547" s="4" t="s">
        <v>609</v>
      </c>
      <c r="B547" s="4">
        <v>0</v>
      </c>
      <c r="C547" s="4">
        <v>25</v>
      </c>
      <c r="D547" s="4">
        <v>0</v>
      </c>
      <c r="E547" s="4">
        <v>0</v>
      </c>
      <c r="F547" s="4">
        <v>0</v>
      </c>
      <c r="G547" s="4">
        <v>25</v>
      </c>
    </row>
    <row r="548" spans="1:7">
      <c r="A548" s="4" t="s">
        <v>610</v>
      </c>
      <c r="B548" s="4">
        <v>0</v>
      </c>
      <c r="C548" s="4">
        <v>20</v>
      </c>
      <c r="D548" s="4">
        <v>0</v>
      </c>
      <c r="E548" s="4">
        <v>0</v>
      </c>
      <c r="F548" s="4">
        <v>0</v>
      </c>
      <c r="G548" s="4">
        <v>20</v>
      </c>
    </row>
    <row r="549" spans="1:7">
      <c r="A549" s="4" t="s">
        <v>611</v>
      </c>
      <c r="B549" s="4">
        <v>0</v>
      </c>
      <c r="C549" s="4">
        <v>20</v>
      </c>
      <c r="D549" s="4">
        <v>0</v>
      </c>
      <c r="E549" s="4">
        <v>0</v>
      </c>
      <c r="F549" s="4">
        <v>0</v>
      </c>
      <c r="G549" s="4">
        <v>20</v>
      </c>
    </row>
    <row r="550" spans="1:7">
      <c r="A550" s="4" t="s">
        <v>612</v>
      </c>
      <c r="B550" s="4">
        <v>0</v>
      </c>
      <c r="C550" s="4">
        <v>50</v>
      </c>
      <c r="D550" s="4">
        <v>0</v>
      </c>
      <c r="E550" s="4">
        <v>0</v>
      </c>
      <c r="F550" s="4">
        <v>0</v>
      </c>
      <c r="G550" s="4">
        <v>50</v>
      </c>
    </row>
    <row r="551" spans="1:7">
      <c r="A551" s="4" t="s">
        <v>613</v>
      </c>
      <c r="B551" s="4">
        <v>0</v>
      </c>
      <c r="C551" s="4">
        <v>50</v>
      </c>
      <c r="D551" s="4">
        <v>0</v>
      </c>
      <c r="E551" s="4">
        <v>0</v>
      </c>
      <c r="F551" s="4">
        <v>0</v>
      </c>
      <c r="G551" s="4">
        <v>50</v>
      </c>
    </row>
    <row r="552" spans="1:7">
      <c r="A552" s="4" t="s">
        <v>614</v>
      </c>
      <c r="B552" s="4">
        <v>0</v>
      </c>
      <c r="C552" s="4">
        <v>30</v>
      </c>
      <c r="D552" s="4">
        <v>0</v>
      </c>
      <c r="E552" s="4">
        <v>0</v>
      </c>
      <c r="F552" s="4">
        <v>0</v>
      </c>
      <c r="G552" s="4">
        <v>30</v>
      </c>
    </row>
    <row r="553" spans="1:7">
      <c r="A553" s="4" t="s">
        <v>615</v>
      </c>
      <c r="B553" s="4">
        <v>0</v>
      </c>
      <c r="C553" s="4">
        <v>30</v>
      </c>
      <c r="D553" s="4">
        <v>0</v>
      </c>
      <c r="E553" s="4">
        <v>-1</v>
      </c>
      <c r="F553" s="4">
        <v>0</v>
      </c>
      <c r="G553" s="4">
        <v>29</v>
      </c>
    </row>
    <row r="554" spans="1:7">
      <c r="A554" s="4" t="s">
        <v>616</v>
      </c>
      <c r="B554" s="4">
        <v>0</v>
      </c>
      <c r="C554" s="4">
        <v>100</v>
      </c>
      <c r="D554" s="4">
        <v>0</v>
      </c>
      <c r="E554" s="4">
        <v>-11</v>
      </c>
      <c r="F554" s="4">
        <v>0</v>
      </c>
      <c r="G554" s="4">
        <v>89</v>
      </c>
    </row>
    <row r="555" spans="1:7">
      <c r="A555" s="4" t="s">
        <v>617</v>
      </c>
      <c r="B555" s="4">
        <v>0</v>
      </c>
      <c r="C555" s="4">
        <v>30</v>
      </c>
      <c r="D555" s="4">
        <v>0</v>
      </c>
      <c r="E555" s="4">
        <v>0</v>
      </c>
      <c r="F555" s="4">
        <v>0</v>
      </c>
      <c r="G555" s="4">
        <v>30</v>
      </c>
    </row>
    <row r="556" spans="1:7">
      <c r="A556" s="4" t="s">
        <v>618</v>
      </c>
      <c r="B556" s="4">
        <v>0</v>
      </c>
      <c r="C556" s="4">
        <v>100</v>
      </c>
      <c r="D556" s="4">
        <v>0</v>
      </c>
      <c r="E556" s="4">
        <v>0</v>
      </c>
      <c r="F556" s="4">
        <v>0</v>
      </c>
      <c r="G556" s="4">
        <v>100</v>
      </c>
    </row>
    <row r="557" spans="1:7">
      <c r="A557" s="4" t="s">
        <v>619</v>
      </c>
      <c r="B557" s="5">
        <v>0</v>
      </c>
      <c r="C557" s="6">
        <v>200</v>
      </c>
      <c r="D557" s="4">
        <v>0</v>
      </c>
      <c r="E557" s="5">
        <v>-2</v>
      </c>
      <c r="F557" s="4">
        <v>0</v>
      </c>
      <c r="G557" s="5">
        <v>198</v>
      </c>
    </row>
    <row r="558" spans="1:7">
      <c r="A558" s="4" t="s">
        <v>620</v>
      </c>
      <c r="B558" s="4">
        <v>0</v>
      </c>
      <c r="C558" s="4">
        <v>8</v>
      </c>
      <c r="D558" s="4">
        <v>0</v>
      </c>
      <c r="E558" s="4">
        <v>0</v>
      </c>
      <c r="F558" s="4">
        <v>0</v>
      </c>
      <c r="G558" s="4">
        <v>8</v>
      </c>
    </row>
    <row r="559" spans="1:7">
      <c r="A559" s="4" t="s">
        <v>621</v>
      </c>
      <c r="B559" s="4">
        <v>0</v>
      </c>
      <c r="C559" s="4">
        <v>10</v>
      </c>
      <c r="D559" s="4">
        <v>0</v>
      </c>
      <c r="E559" s="4">
        <v>-2</v>
      </c>
      <c r="F559" s="4">
        <v>0</v>
      </c>
      <c r="G559" s="4">
        <v>8</v>
      </c>
    </row>
    <row r="560" spans="1:7">
      <c r="A560" s="4" t="s">
        <v>491</v>
      </c>
    </row>
    <row r="561" spans="1:7">
      <c r="B561" s="5">
        <v>69585.625</v>
      </c>
      <c r="C561" s="6">
        <v>23329</v>
      </c>
      <c r="D561" s="4">
        <v>-22.125</v>
      </c>
      <c r="E561" s="5">
        <v>-13980</v>
      </c>
      <c r="F561" s="4">
        <v>82</v>
      </c>
      <c r="G561" s="5">
        <v>78994.5</v>
      </c>
    </row>
    <row r="562" spans="1:7">
      <c r="A562" s="4" t="s">
        <v>491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G561"/>
  <sheetViews>
    <sheetView workbookViewId="0"/>
  </sheetViews>
  <sheetFormatPr defaultColWidth="14.42578125" defaultRowHeight="15" customHeight="1"/>
  <cols>
    <col min="1" max="1" width="51.28515625" customWidth="1"/>
  </cols>
  <sheetData>
    <row r="1" spans="1:7">
      <c r="A1" s="4" t="s">
        <v>622</v>
      </c>
      <c r="B1" s="4" t="s">
        <v>0</v>
      </c>
      <c r="C1" s="4" t="s">
        <v>1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4" t="s">
        <v>7</v>
      </c>
      <c r="B2" s="5">
        <v>1078.625</v>
      </c>
      <c r="C2" s="4">
        <v>0</v>
      </c>
      <c r="D2" s="4">
        <v>0</v>
      </c>
      <c r="E2" s="4">
        <v>-211.75</v>
      </c>
      <c r="F2" s="4">
        <v>0</v>
      </c>
      <c r="G2" s="4">
        <v>866.875</v>
      </c>
    </row>
    <row r="3" spans="1:7">
      <c r="A3" s="4" t="s">
        <v>8</v>
      </c>
      <c r="B3" s="4">
        <v>0.25</v>
      </c>
      <c r="C3" s="4">
        <v>0</v>
      </c>
      <c r="D3" s="4">
        <v>0</v>
      </c>
      <c r="E3" s="4">
        <v>0</v>
      </c>
      <c r="F3" s="4">
        <v>0</v>
      </c>
      <c r="G3" s="4">
        <v>0.25</v>
      </c>
    </row>
    <row r="4" spans="1:7">
      <c r="A4" s="4" t="s">
        <v>9</v>
      </c>
      <c r="B4" s="4">
        <v>128.75</v>
      </c>
      <c r="C4" s="4">
        <v>0</v>
      </c>
      <c r="D4" s="4">
        <v>0</v>
      </c>
      <c r="E4" s="4">
        <v>-15</v>
      </c>
      <c r="F4" s="4">
        <v>0</v>
      </c>
      <c r="G4" s="4">
        <v>113.75</v>
      </c>
    </row>
    <row r="5" spans="1:7">
      <c r="A5" s="4" t="s">
        <v>10</v>
      </c>
      <c r="B5" s="4">
        <v>123.625</v>
      </c>
      <c r="C5" s="4">
        <v>0</v>
      </c>
      <c r="D5" s="4">
        <v>0</v>
      </c>
      <c r="E5" s="4">
        <v>-26</v>
      </c>
      <c r="F5" s="4">
        <v>0</v>
      </c>
      <c r="G5" s="4">
        <v>97.625</v>
      </c>
    </row>
    <row r="6" spans="1:7">
      <c r="A6" s="4" t="s">
        <v>11</v>
      </c>
      <c r="B6" s="4">
        <v>319.625</v>
      </c>
      <c r="C6" s="4">
        <v>0</v>
      </c>
      <c r="D6" s="4">
        <v>0</v>
      </c>
      <c r="E6" s="4">
        <v>-27.25</v>
      </c>
      <c r="F6" s="4">
        <v>0</v>
      </c>
      <c r="G6" s="4">
        <v>292.375</v>
      </c>
    </row>
    <row r="7" spans="1:7">
      <c r="A7" s="4" t="s">
        <v>12</v>
      </c>
      <c r="B7" s="4">
        <v>2</v>
      </c>
      <c r="C7" s="4">
        <v>0</v>
      </c>
      <c r="D7" s="4">
        <v>0</v>
      </c>
      <c r="E7" s="4">
        <v>0</v>
      </c>
      <c r="F7" s="4">
        <v>0</v>
      </c>
      <c r="G7" s="4">
        <v>2</v>
      </c>
    </row>
    <row r="8" spans="1:7">
      <c r="A8" s="4" t="s">
        <v>13</v>
      </c>
      <c r="B8" s="4">
        <v>7</v>
      </c>
      <c r="C8" s="4">
        <v>0</v>
      </c>
      <c r="D8" s="4">
        <v>0</v>
      </c>
      <c r="E8" s="4">
        <v>-2</v>
      </c>
      <c r="F8" s="4">
        <v>0</v>
      </c>
      <c r="G8" s="4">
        <v>5</v>
      </c>
    </row>
    <row r="9" spans="1:7">
      <c r="A9" s="4" t="s">
        <v>14</v>
      </c>
      <c r="B9" s="4">
        <v>12</v>
      </c>
      <c r="C9" s="4">
        <v>0</v>
      </c>
      <c r="D9" s="4">
        <v>0</v>
      </c>
      <c r="E9" s="4">
        <v>-1</v>
      </c>
      <c r="F9" s="4">
        <v>0</v>
      </c>
      <c r="G9" s="4">
        <v>11</v>
      </c>
    </row>
    <row r="10" spans="1:7">
      <c r="A10" s="4" t="s">
        <v>15</v>
      </c>
      <c r="B10" s="4">
        <v>51</v>
      </c>
      <c r="C10" s="4">
        <v>0</v>
      </c>
      <c r="D10" s="4">
        <v>0</v>
      </c>
      <c r="E10" s="4">
        <v>-11</v>
      </c>
      <c r="F10" s="4">
        <v>0</v>
      </c>
      <c r="G10" s="4">
        <v>40</v>
      </c>
    </row>
    <row r="11" spans="1:7">
      <c r="A11" s="4" t="s">
        <v>561</v>
      </c>
      <c r="B11" s="4">
        <v>-14</v>
      </c>
      <c r="C11" s="4">
        <v>0</v>
      </c>
      <c r="D11" s="4">
        <v>0</v>
      </c>
      <c r="E11" s="4">
        <v>0</v>
      </c>
      <c r="F11" s="4">
        <v>0</v>
      </c>
      <c r="G11" s="4">
        <v>-14</v>
      </c>
    </row>
    <row r="12" spans="1:7">
      <c r="A12" s="4" t="s">
        <v>16</v>
      </c>
      <c r="B12" s="4">
        <v>253</v>
      </c>
      <c r="C12" s="4">
        <v>0</v>
      </c>
      <c r="D12" s="4">
        <v>0</v>
      </c>
      <c r="E12" s="4">
        <v>0</v>
      </c>
      <c r="F12" s="4">
        <v>0</v>
      </c>
      <c r="G12" s="4">
        <v>253</v>
      </c>
    </row>
    <row r="13" spans="1:7">
      <c r="A13" s="4" t="s">
        <v>17</v>
      </c>
      <c r="B13" s="4">
        <v>36</v>
      </c>
      <c r="C13" s="4">
        <v>0</v>
      </c>
      <c r="D13" s="4">
        <v>0</v>
      </c>
      <c r="E13" s="4">
        <v>-1</v>
      </c>
      <c r="F13" s="4">
        <v>0</v>
      </c>
      <c r="G13" s="4">
        <v>35</v>
      </c>
    </row>
    <row r="14" spans="1:7">
      <c r="A14" s="4" t="s">
        <v>18</v>
      </c>
      <c r="B14" s="4">
        <v>7</v>
      </c>
      <c r="C14" s="4">
        <v>0</v>
      </c>
      <c r="D14" s="4">
        <v>0</v>
      </c>
      <c r="E14" s="4">
        <v>0</v>
      </c>
      <c r="F14" s="4">
        <v>0</v>
      </c>
      <c r="G14" s="4">
        <v>7</v>
      </c>
    </row>
    <row r="15" spans="1:7">
      <c r="A15" s="4" t="s">
        <v>19</v>
      </c>
      <c r="B15" s="4">
        <v>-105</v>
      </c>
      <c r="C15" s="4">
        <v>0</v>
      </c>
      <c r="D15" s="4">
        <v>0</v>
      </c>
      <c r="E15" s="4">
        <v>-2</v>
      </c>
      <c r="F15" s="4">
        <v>0</v>
      </c>
      <c r="G15" s="4">
        <v>-107</v>
      </c>
    </row>
    <row r="16" spans="1:7">
      <c r="A16" s="4" t="s">
        <v>20</v>
      </c>
      <c r="B16" s="4">
        <v>-6</v>
      </c>
      <c r="C16" s="4">
        <v>0</v>
      </c>
      <c r="D16" s="4">
        <v>0</v>
      </c>
      <c r="E16" s="4">
        <v>0</v>
      </c>
      <c r="F16" s="4">
        <v>0</v>
      </c>
      <c r="G16" s="4">
        <v>-6</v>
      </c>
    </row>
    <row r="17" spans="1:7">
      <c r="A17" s="4" t="s">
        <v>21</v>
      </c>
      <c r="B17" s="4">
        <v>7</v>
      </c>
      <c r="C17" s="4">
        <v>0</v>
      </c>
      <c r="D17" s="4">
        <v>0</v>
      </c>
      <c r="E17" s="4">
        <v>0</v>
      </c>
      <c r="F17" s="4">
        <v>0</v>
      </c>
      <c r="G17" s="4">
        <v>7</v>
      </c>
    </row>
    <row r="18" spans="1:7">
      <c r="A18" s="4" t="s">
        <v>22</v>
      </c>
      <c r="B18" s="4">
        <v>3</v>
      </c>
      <c r="C18" s="4">
        <v>0</v>
      </c>
      <c r="D18" s="4">
        <v>0</v>
      </c>
      <c r="E18" s="4">
        <v>0</v>
      </c>
      <c r="F18" s="4">
        <v>0</v>
      </c>
      <c r="G18" s="4">
        <v>3</v>
      </c>
    </row>
    <row r="19" spans="1:7">
      <c r="A19" s="4" t="s">
        <v>23</v>
      </c>
      <c r="B19" s="4">
        <v>1</v>
      </c>
      <c r="C19" s="4">
        <v>0</v>
      </c>
      <c r="D19" s="4">
        <v>0</v>
      </c>
      <c r="E19" s="4">
        <v>0</v>
      </c>
      <c r="F19" s="4">
        <v>0</v>
      </c>
      <c r="G19" s="4">
        <v>1</v>
      </c>
    </row>
    <row r="20" spans="1:7">
      <c r="A20" s="4" t="s">
        <v>24</v>
      </c>
      <c r="B20" s="4">
        <v>1</v>
      </c>
      <c r="C20" s="4">
        <v>0</v>
      </c>
      <c r="D20" s="4">
        <v>0</v>
      </c>
      <c r="E20" s="4">
        <v>0</v>
      </c>
      <c r="F20" s="4">
        <v>0</v>
      </c>
      <c r="G20" s="4">
        <v>1</v>
      </c>
    </row>
    <row r="21" spans="1:7">
      <c r="A21" s="4" t="s">
        <v>25</v>
      </c>
      <c r="B21" s="4">
        <v>201</v>
      </c>
      <c r="C21" s="4">
        <v>0</v>
      </c>
      <c r="D21" s="4">
        <v>0</v>
      </c>
      <c r="E21" s="4">
        <v>-109</v>
      </c>
      <c r="F21" s="4">
        <v>0</v>
      </c>
      <c r="G21" s="4">
        <v>92</v>
      </c>
    </row>
    <row r="22" spans="1:7">
      <c r="A22" s="4" t="s">
        <v>26</v>
      </c>
      <c r="B22" s="4">
        <v>7</v>
      </c>
      <c r="C22" s="4">
        <v>0</v>
      </c>
      <c r="D22" s="4">
        <v>0</v>
      </c>
      <c r="E22" s="4">
        <v>0</v>
      </c>
      <c r="F22" s="4">
        <v>0</v>
      </c>
      <c r="G22" s="4">
        <v>7</v>
      </c>
    </row>
    <row r="23" spans="1:7">
      <c r="A23" s="4" t="s">
        <v>27</v>
      </c>
      <c r="B23" s="4">
        <v>7</v>
      </c>
      <c r="C23" s="4">
        <v>0</v>
      </c>
      <c r="D23" s="4">
        <v>0</v>
      </c>
      <c r="E23" s="4">
        <v>0</v>
      </c>
      <c r="F23" s="4">
        <v>0</v>
      </c>
      <c r="G23" s="4">
        <v>7</v>
      </c>
    </row>
    <row r="24" spans="1:7">
      <c r="A24" s="4" t="s">
        <v>28</v>
      </c>
      <c r="B24" s="6">
        <v>13.25</v>
      </c>
      <c r="C24" s="6">
        <v>0</v>
      </c>
      <c r="D24" s="4">
        <v>0</v>
      </c>
      <c r="E24" s="4">
        <v>-1.25</v>
      </c>
      <c r="F24" s="4">
        <v>0</v>
      </c>
      <c r="G24" s="6">
        <v>12</v>
      </c>
    </row>
    <row r="25" spans="1:7">
      <c r="A25" s="4" t="s">
        <v>29</v>
      </c>
      <c r="B25" s="4">
        <v>91.75</v>
      </c>
      <c r="C25" s="4">
        <v>0</v>
      </c>
      <c r="D25" s="4">
        <v>0</v>
      </c>
      <c r="E25" s="4">
        <v>-2</v>
      </c>
      <c r="F25" s="4">
        <v>0</v>
      </c>
      <c r="G25" s="4">
        <v>89.75</v>
      </c>
    </row>
    <row r="26" spans="1:7">
      <c r="A26" s="4" t="s">
        <v>30</v>
      </c>
      <c r="B26" s="4">
        <v>43.25</v>
      </c>
      <c r="C26" s="4">
        <v>0</v>
      </c>
      <c r="D26" s="4">
        <v>0</v>
      </c>
      <c r="E26" s="4">
        <v>-2.75</v>
      </c>
      <c r="F26" s="4">
        <v>0</v>
      </c>
      <c r="G26" s="4">
        <v>40.5</v>
      </c>
    </row>
    <row r="27" spans="1:7">
      <c r="A27" s="4" t="s">
        <v>31</v>
      </c>
      <c r="B27" s="4">
        <v>125.75</v>
      </c>
      <c r="C27" s="4">
        <v>0</v>
      </c>
      <c r="D27" s="4">
        <v>0</v>
      </c>
      <c r="E27" s="4">
        <v>-8.5</v>
      </c>
      <c r="F27" s="4">
        <v>0</v>
      </c>
      <c r="G27" s="4">
        <v>117.25</v>
      </c>
    </row>
    <row r="28" spans="1:7">
      <c r="A28" s="4" t="s">
        <v>32</v>
      </c>
      <c r="B28" s="6">
        <v>0.5</v>
      </c>
      <c r="C28" s="4">
        <v>0</v>
      </c>
      <c r="D28" s="4">
        <v>0</v>
      </c>
      <c r="E28" s="4">
        <v>0</v>
      </c>
      <c r="F28" s="4">
        <v>0</v>
      </c>
      <c r="G28" s="6">
        <v>0.5</v>
      </c>
    </row>
    <row r="29" spans="1:7">
      <c r="A29" s="4" t="s">
        <v>33</v>
      </c>
      <c r="B29" s="4">
        <v>440.25</v>
      </c>
      <c r="C29" s="4">
        <v>0</v>
      </c>
      <c r="D29" s="4">
        <v>0</v>
      </c>
      <c r="E29" s="4">
        <v>-84</v>
      </c>
      <c r="F29" s="4">
        <v>0</v>
      </c>
      <c r="G29" s="4">
        <v>356.25</v>
      </c>
    </row>
    <row r="30" spans="1:7">
      <c r="A30" s="4" t="s">
        <v>34</v>
      </c>
      <c r="B30" s="4">
        <v>5</v>
      </c>
      <c r="C30" s="4">
        <v>0</v>
      </c>
      <c r="D30" s="4">
        <v>0</v>
      </c>
      <c r="E30" s="4">
        <v>0</v>
      </c>
      <c r="F30" s="4">
        <v>0</v>
      </c>
      <c r="G30" s="4">
        <v>5</v>
      </c>
    </row>
    <row r="31" spans="1:7">
      <c r="A31" s="4" t="s">
        <v>35</v>
      </c>
      <c r="B31" s="4">
        <v>228</v>
      </c>
      <c r="C31" s="4">
        <v>0</v>
      </c>
      <c r="D31" s="4">
        <v>0</v>
      </c>
      <c r="E31" s="4">
        <v>-6</v>
      </c>
      <c r="F31" s="4">
        <v>0</v>
      </c>
      <c r="G31" s="4">
        <v>222</v>
      </c>
    </row>
    <row r="32" spans="1:7">
      <c r="A32" s="4" t="s">
        <v>36</v>
      </c>
      <c r="B32" s="6">
        <v>1</v>
      </c>
      <c r="C32" s="4">
        <v>0</v>
      </c>
      <c r="D32" s="4">
        <v>0</v>
      </c>
      <c r="E32" s="4">
        <v>0</v>
      </c>
      <c r="F32" s="4">
        <v>0</v>
      </c>
      <c r="G32" s="6">
        <v>1</v>
      </c>
    </row>
    <row r="33" spans="1:7">
      <c r="A33" s="4" t="s">
        <v>37</v>
      </c>
      <c r="B33" s="4">
        <v>21</v>
      </c>
      <c r="C33" s="4">
        <v>0</v>
      </c>
      <c r="D33" s="4">
        <v>0</v>
      </c>
      <c r="E33" s="4">
        <v>0</v>
      </c>
      <c r="F33" s="4">
        <v>0</v>
      </c>
      <c r="G33" s="4">
        <v>21</v>
      </c>
    </row>
    <row r="34" spans="1:7">
      <c r="A34" s="4" t="s">
        <v>38</v>
      </c>
      <c r="B34" s="4">
        <v>-28</v>
      </c>
      <c r="C34" s="4">
        <v>0</v>
      </c>
      <c r="D34" s="4">
        <v>0</v>
      </c>
      <c r="E34" s="4">
        <v>-3</v>
      </c>
      <c r="F34" s="4">
        <v>0</v>
      </c>
      <c r="G34" s="4">
        <v>-31</v>
      </c>
    </row>
    <row r="35" spans="1:7">
      <c r="A35" s="4" t="s">
        <v>39</v>
      </c>
      <c r="B35" s="4">
        <v>142</v>
      </c>
      <c r="C35" s="4">
        <v>0</v>
      </c>
      <c r="D35" s="4">
        <v>0</v>
      </c>
      <c r="E35" s="4">
        <v>-15</v>
      </c>
      <c r="F35" s="4">
        <v>0</v>
      </c>
      <c r="G35" s="4">
        <v>127</v>
      </c>
    </row>
    <row r="36" spans="1:7">
      <c r="A36" s="4" t="s">
        <v>40</v>
      </c>
      <c r="B36" s="6">
        <v>-42</v>
      </c>
      <c r="C36" s="4">
        <v>0</v>
      </c>
      <c r="D36" s="4">
        <v>0</v>
      </c>
      <c r="E36" s="4">
        <v>-75</v>
      </c>
      <c r="F36" s="4">
        <v>0</v>
      </c>
      <c r="G36" s="6">
        <v>-117</v>
      </c>
    </row>
    <row r="37" spans="1:7">
      <c r="A37" s="4" t="s">
        <v>41</v>
      </c>
      <c r="B37" s="4">
        <v>118</v>
      </c>
      <c r="C37" s="4">
        <v>0</v>
      </c>
      <c r="D37" s="4">
        <v>0</v>
      </c>
      <c r="E37" s="4">
        <v>-228</v>
      </c>
      <c r="F37" s="4">
        <v>0</v>
      </c>
      <c r="G37" s="4">
        <v>-110</v>
      </c>
    </row>
    <row r="38" spans="1:7">
      <c r="A38" s="4" t="s">
        <v>42</v>
      </c>
      <c r="B38" s="4">
        <v>-6</v>
      </c>
      <c r="C38" s="4">
        <v>0</v>
      </c>
      <c r="D38" s="4">
        <v>0</v>
      </c>
      <c r="E38" s="4">
        <v>0</v>
      </c>
      <c r="F38" s="4">
        <v>0</v>
      </c>
      <c r="G38" s="4">
        <v>-6</v>
      </c>
    </row>
    <row r="39" spans="1:7">
      <c r="A39" s="4" t="s">
        <v>43</v>
      </c>
      <c r="B39" s="4">
        <v>-306</v>
      </c>
      <c r="C39" s="4">
        <v>0</v>
      </c>
      <c r="D39" s="4">
        <v>0</v>
      </c>
      <c r="E39" s="4">
        <v>0</v>
      </c>
      <c r="F39" s="4">
        <v>0</v>
      </c>
      <c r="G39" s="4">
        <v>-306</v>
      </c>
    </row>
    <row r="40" spans="1:7">
      <c r="A40" s="4" t="s">
        <v>44</v>
      </c>
      <c r="B40" s="6">
        <v>199.5</v>
      </c>
      <c r="C40" s="4">
        <v>0</v>
      </c>
      <c r="D40" s="4">
        <v>0</v>
      </c>
      <c r="E40" s="4">
        <v>-3.25</v>
      </c>
      <c r="F40" s="4">
        <v>0</v>
      </c>
      <c r="G40" s="6">
        <v>196.25</v>
      </c>
    </row>
    <row r="41" spans="1:7">
      <c r="A41" s="4" t="s">
        <v>45</v>
      </c>
      <c r="B41" s="4">
        <v>144</v>
      </c>
      <c r="C41" s="4">
        <v>0</v>
      </c>
      <c r="D41" s="4">
        <v>0</v>
      </c>
      <c r="E41" s="4">
        <v>-31</v>
      </c>
      <c r="F41" s="4">
        <v>0</v>
      </c>
      <c r="G41" s="4">
        <v>113</v>
      </c>
    </row>
    <row r="42" spans="1:7">
      <c r="A42" s="4" t="s">
        <v>46</v>
      </c>
      <c r="B42" s="4">
        <v>38</v>
      </c>
      <c r="C42" s="4">
        <v>0</v>
      </c>
      <c r="D42" s="4">
        <v>0</v>
      </c>
      <c r="E42" s="4">
        <v>0</v>
      </c>
      <c r="F42" s="4">
        <v>0</v>
      </c>
      <c r="G42" s="4">
        <v>38</v>
      </c>
    </row>
    <row r="43" spans="1:7">
      <c r="A43" s="4" t="s">
        <v>47</v>
      </c>
      <c r="B43" s="4">
        <v>4</v>
      </c>
      <c r="C43" s="4">
        <v>0</v>
      </c>
      <c r="D43" s="4">
        <v>0</v>
      </c>
      <c r="E43" s="4">
        <v>0</v>
      </c>
      <c r="F43" s="4">
        <v>0</v>
      </c>
      <c r="G43" s="4">
        <v>4</v>
      </c>
    </row>
    <row r="44" spans="1:7">
      <c r="A44" s="4" t="s">
        <v>48</v>
      </c>
      <c r="B44" s="6">
        <v>2521</v>
      </c>
      <c r="C44" s="4">
        <v>834</v>
      </c>
      <c r="D44" s="4">
        <v>0</v>
      </c>
      <c r="E44" s="4">
        <v>-484</v>
      </c>
      <c r="F44" s="4">
        <v>0</v>
      </c>
      <c r="G44" s="6">
        <v>2871</v>
      </c>
    </row>
    <row r="45" spans="1:7">
      <c r="A45" s="4" t="s">
        <v>49</v>
      </c>
      <c r="B45" s="4">
        <v>540</v>
      </c>
      <c r="C45" s="4">
        <v>206</v>
      </c>
      <c r="D45" s="4">
        <v>0</v>
      </c>
      <c r="E45" s="4">
        <v>-49</v>
      </c>
      <c r="F45" s="4">
        <v>0</v>
      </c>
      <c r="G45" s="4">
        <v>697</v>
      </c>
    </row>
    <row r="46" spans="1:7">
      <c r="A46" s="4" t="s">
        <v>50</v>
      </c>
      <c r="B46" s="4">
        <v>473</v>
      </c>
      <c r="C46" s="4">
        <v>312</v>
      </c>
      <c r="D46" s="4">
        <v>0</v>
      </c>
      <c r="E46" s="4">
        <v>-230</v>
      </c>
      <c r="F46" s="4">
        <v>0</v>
      </c>
      <c r="G46" s="4">
        <v>555</v>
      </c>
    </row>
    <row r="47" spans="1:7">
      <c r="A47" s="4" t="s">
        <v>51</v>
      </c>
      <c r="B47" s="4">
        <v>706</v>
      </c>
      <c r="C47" s="4">
        <v>70</v>
      </c>
      <c r="D47" s="4">
        <v>0</v>
      </c>
      <c r="E47" s="4">
        <v>-130</v>
      </c>
      <c r="F47" s="4">
        <v>0</v>
      </c>
      <c r="G47" s="4">
        <v>646</v>
      </c>
    </row>
    <row r="48" spans="1:7">
      <c r="A48" s="4" t="s">
        <v>52</v>
      </c>
      <c r="B48" s="4">
        <v>7</v>
      </c>
      <c r="C48" s="4">
        <v>0</v>
      </c>
      <c r="D48" s="4">
        <v>0</v>
      </c>
      <c r="E48" s="4">
        <v>-1</v>
      </c>
      <c r="F48" s="4">
        <v>0</v>
      </c>
      <c r="G48" s="4">
        <v>6</v>
      </c>
    </row>
    <row r="49" spans="1:7">
      <c r="A49" s="4" t="s">
        <v>53</v>
      </c>
      <c r="B49" s="4">
        <v>17</v>
      </c>
      <c r="C49" s="4">
        <v>0</v>
      </c>
      <c r="D49" s="4">
        <v>0</v>
      </c>
      <c r="E49" s="4">
        <v>-11</v>
      </c>
      <c r="F49" s="4">
        <v>0</v>
      </c>
      <c r="G49" s="4">
        <v>6</v>
      </c>
    </row>
    <row r="50" spans="1:7">
      <c r="A50" s="4" t="s">
        <v>54</v>
      </c>
      <c r="B50" s="4">
        <v>88</v>
      </c>
      <c r="C50" s="4">
        <v>0</v>
      </c>
      <c r="D50" s="4">
        <v>0</v>
      </c>
      <c r="E50" s="4">
        <v>-45</v>
      </c>
      <c r="F50" s="4">
        <v>0</v>
      </c>
      <c r="G50" s="4">
        <v>43</v>
      </c>
    </row>
    <row r="51" spans="1:7">
      <c r="A51" s="4" t="s">
        <v>55</v>
      </c>
      <c r="B51" s="4">
        <v>0.25</v>
      </c>
      <c r="C51" s="4">
        <v>0</v>
      </c>
      <c r="D51" s="4">
        <v>0</v>
      </c>
      <c r="E51" s="4">
        <v>0</v>
      </c>
      <c r="F51" s="4">
        <v>0</v>
      </c>
      <c r="G51" s="4">
        <v>0.25</v>
      </c>
    </row>
    <row r="52" spans="1:7">
      <c r="A52" s="4" t="s">
        <v>56</v>
      </c>
      <c r="B52" s="4">
        <v>116.375</v>
      </c>
      <c r="C52" s="4">
        <v>0</v>
      </c>
      <c r="D52" s="4">
        <v>0</v>
      </c>
      <c r="E52" s="4">
        <v>-6</v>
      </c>
      <c r="F52" s="4">
        <v>0</v>
      </c>
      <c r="G52" s="4">
        <v>110.375</v>
      </c>
    </row>
    <row r="53" spans="1:7">
      <c r="A53" s="4" t="s">
        <v>57</v>
      </c>
      <c r="B53" s="4">
        <v>257</v>
      </c>
      <c r="C53" s="4">
        <v>0</v>
      </c>
      <c r="D53" s="4">
        <v>0</v>
      </c>
      <c r="E53" s="4">
        <v>-43</v>
      </c>
      <c r="F53" s="4">
        <v>0</v>
      </c>
      <c r="G53" s="4">
        <v>214</v>
      </c>
    </row>
    <row r="54" spans="1:7">
      <c r="A54" s="4" t="s">
        <v>58</v>
      </c>
      <c r="B54" s="4">
        <v>292</v>
      </c>
      <c r="C54" s="4">
        <v>0</v>
      </c>
      <c r="D54" s="4">
        <v>0</v>
      </c>
      <c r="E54" s="4">
        <v>-48</v>
      </c>
      <c r="F54" s="4">
        <v>0</v>
      </c>
      <c r="G54" s="4">
        <v>244</v>
      </c>
    </row>
    <row r="55" spans="1:7">
      <c r="A55" s="4" t="s">
        <v>59</v>
      </c>
      <c r="B55" s="4">
        <v>15</v>
      </c>
      <c r="C55" s="4">
        <v>0</v>
      </c>
      <c r="D55" s="4">
        <v>0</v>
      </c>
      <c r="E55" s="4">
        <v>0</v>
      </c>
      <c r="F55" s="4">
        <v>0</v>
      </c>
      <c r="G55" s="4">
        <v>15</v>
      </c>
    </row>
    <row r="56" spans="1:7">
      <c r="A56" s="4" t="s">
        <v>60</v>
      </c>
      <c r="B56" s="4">
        <v>43</v>
      </c>
      <c r="C56" s="4">
        <v>0</v>
      </c>
      <c r="D56" s="4">
        <v>0</v>
      </c>
      <c r="E56" s="4">
        <v>0</v>
      </c>
      <c r="F56" s="4">
        <v>0</v>
      </c>
      <c r="G56" s="4">
        <v>43</v>
      </c>
    </row>
    <row r="57" spans="1:7">
      <c r="A57" s="4" t="s">
        <v>61</v>
      </c>
      <c r="B57" s="4">
        <v>1</v>
      </c>
      <c r="C57" s="4">
        <v>0</v>
      </c>
      <c r="D57" s="4">
        <v>0</v>
      </c>
      <c r="E57" s="4">
        <v>0</v>
      </c>
      <c r="F57" s="4">
        <v>0</v>
      </c>
      <c r="G57" s="4">
        <v>1</v>
      </c>
    </row>
    <row r="58" spans="1:7">
      <c r="A58" s="4" t="s">
        <v>62</v>
      </c>
      <c r="B58" s="4">
        <v>46</v>
      </c>
      <c r="C58" s="4">
        <v>0</v>
      </c>
      <c r="D58" s="4">
        <v>0</v>
      </c>
      <c r="E58" s="4">
        <v>-8</v>
      </c>
      <c r="F58" s="4">
        <v>0</v>
      </c>
      <c r="G58" s="4">
        <v>38</v>
      </c>
    </row>
    <row r="59" spans="1:7">
      <c r="A59" s="4" t="s">
        <v>63</v>
      </c>
      <c r="B59" s="4">
        <v>4</v>
      </c>
      <c r="C59" s="4">
        <v>0</v>
      </c>
      <c r="D59" s="4">
        <v>0</v>
      </c>
      <c r="E59" s="4">
        <v>0</v>
      </c>
      <c r="F59" s="4">
        <v>0</v>
      </c>
      <c r="G59" s="4">
        <v>4</v>
      </c>
    </row>
    <row r="60" spans="1:7">
      <c r="A60" s="4" t="s">
        <v>64</v>
      </c>
      <c r="B60" s="4">
        <v>1</v>
      </c>
      <c r="C60" s="4">
        <v>0</v>
      </c>
      <c r="D60" s="4">
        <v>0</v>
      </c>
      <c r="E60" s="4">
        <v>0</v>
      </c>
      <c r="F60" s="4">
        <v>0</v>
      </c>
      <c r="G60" s="4">
        <v>1</v>
      </c>
    </row>
    <row r="61" spans="1:7">
      <c r="A61" s="4" t="s">
        <v>65</v>
      </c>
      <c r="B61" s="4">
        <v>1</v>
      </c>
      <c r="C61" s="4">
        <v>0</v>
      </c>
      <c r="D61" s="4">
        <v>0</v>
      </c>
      <c r="E61" s="4">
        <v>0</v>
      </c>
      <c r="F61" s="4">
        <v>0</v>
      </c>
      <c r="G61" s="4">
        <v>1</v>
      </c>
    </row>
    <row r="62" spans="1:7">
      <c r="A62" s="4" t="s">
        <v>66</v>
      </c>
      <c r="B62" s="4">
        <v>1</v>
      </c>
      <c r="C62" s="4">
        <v>0</v>
      </c>
      <c r="D62" s="4">
        <v>0</v>
      </c>
      <c r="E62" s="4">
        <v>0</v>
      </c>
      <c r="F62" s="4">
        <v>0</v>
      </c>
      <c r="G62" s="4">
        <v>1</v>
      </c>
    </row>
    <row r="63" spans="1:7">
      <c r="A63" s="4" t="s">
        <v>67</v>
      </c>
      <c r="B63" s="4">
        <v>2</v>
      </c>
      <c r="C63" s="4">
        <v>0</v>
      </c>
      <c r="D63" s="4">
        <v>0</v>
      </c>
      <c r="E63" s="4">
        <v>0</v>
      </c>
      <c r="F63" s="4">
        <v>0</v>
      </c>
      <c r="G63" s="4">
        <v>2</v>
      </c>
    </row>
    <row r="64" spans="1:7">
      <c r="A64" s="4" t="s">
        <v>68</v>
      </c>
      <c r="B64" s="4">
        <v>1</v>
      </c>
      <c r="C64" s="4">
        <v>0</v>
      </c>
      <c r="D64" s="4">
        <v>0</v>
      </c>
      <c r="E64" s="4">
        <v>0</v>
      </c>
      <c r="F64" s="4">
        <v>0</v>
      </c>
      <c r="G64" s="4">
        <v>1</v>
      </c>
    </row>
    <row r="65" spans="1:7">
      <c r="A65" s="4" t="s">
        <v>69</v>
      </c>
      <c r="B65" s="4">
        <v>188</v>
      </c>
      <c r="C65" s="4">
        <v>0</v>
      </c>
      <c r="D65" s="4">
        <v>0</v>
      </c>
      <c r="E65" s="4">
        <v>0</v>
      </c>
      <c r="F65" s="4">
        <v>0</v>
      </c>
      <c r="G65" s="4">
        <v>188</v>
      </c>
    </row>
    <row r="66" spans="1:7">
      <c r="A66" s="4" t="s">
        <v>70</v>
      </c>
      <c r="B66" s="4">
        <v>449</v>
      </c>
      <c r="C66" s="4">
        <v>0</v>
      </c>
      <c r="D66" s="4">
        <v>0</v>
      </c>
      <c r="E66" s="4">
        <v>-111</v>
      </c>
      <c r="F66" s="4">
        <v>0</v>
      </c>
      <c r="G66" s="4">
        <v>338</v>
      </c>
    </row>
    <row r="67" spans="1:7">
      <c r="A67" s="4" t="s">
        <v>71</v>
      </c>
      <c r="B67" s="4">
        <v>23</v>
      </c>
      <c r="C67" s="4">
        <v>16</v>
      </c>
      <c r="D67" s="4">
        <v>0</v>
      </c>
      <c r="E67" s="4">
        <v>-52</v>
      </c>
      <c r="F67" s="4">
        <v>0</v>
      </c>
      <c r="G67" s="4">
        <v>-13</v>
      </c>
    </row>
    <row r="68" spans="1:7">
      <c r="A68" s="4" t="s">
        <v>72</v>
      </c>
      <c r="B68" s="4">
        <v>10</v>
      </c>
      <c r="C68" s="4">
        <v>0</v>
      </c>
      <c r="D68" s="4">
        <v>0</v>
      </c>
      <c r="E68" s="4">
        <v>-5</v>
      </c>
      <c r="F68" s="4">
        <v>0</v>
      </c>
      <c r="G68" s="4">
        <v>5</v>
      </c>
    </row>
    <row r="69" spans="1:7">
      <c r="A69" s="4" t="s">
        <v>73</v>
      </c>
      <c r="B69" s="4">
        <v>1</v>
      </c>
      <c r="C69" s="4">
        <v>0</v>
      </c>
      <c r="D69" s="4">
        <v>0</v>
      </c>
      <c r="E69" s="4">
        <v>0</v>
      </c>
      <c r="F69" s="4">
        <v>0</v>
      </c>
      <c r="G69" s="4">
        <v>1</v>
      </c>
    </row>
    <row r="70" spans="1:7">
      <c r="A70" s="4" t="s">
        <v>74</v>
      </c>
      <c r="B70" s="4">
        <v>1</v>
      </c>
      <c r="C70" s="4">
        <v>0</v>
      </c>
      <c r="D70" s="4">
        <v>0</v>
      </c>
      <c r="E70" s="4">
        <v>0</v>
      </c>
      <c r="F70" s="4">
        <v>0</v>
      </c>
      <c r="G70" s="4">
        <v>1</v>
      </c>
    </row>
    <row r="71" spans="1:7">
      <c r="A71" s="4" t="s">
        <v>76</v>
      </c>
      <c r="B71" s="4">
        <v>30</v>
      </c>
      <c r="C71" s="4">
        <v>0</v>
      </c>
      <c r="D71" s="4">
        <v>0</v>
      </c>
      <c r="E71" s="4">
        <v>0</v>
      </c>
      <c r="F71" s="4">
        <v>0</v>
      </c>
      <c r="G71" s="4">
        <v>30</v>
      </c>
    </row>
    <row r="72" spans="1:7">
      <c r="A72" s="4" t="s">
        <v>77</v>
      </c>
      <c r="B72" s="4">
        <v>41.75</v>
      </c>
      <c r="C72" s="4">
        <v>0</v>
      </c>
      <c r="D72" s="4">
        <v>0</v>
      </c>
      <c r="E72" s="4">
        <v>0</v>
      </c>
      <c r="F72" s="4">
        <v>0</v>
      </c>
      <c r="G72" s="4">
        <v>41.75</v>
      </c>
    </row>
    <row r="73" spans="1:7">
      <c r="A73" s="4" t="s">
        <v>78</v>
      </c>
      <c r="B73" s="4">
        <v>160</v>
      </c>
      <c r="C73" s="4">
        <v>0</v>
      </c>
      <c r="D73" s="4">
        <v>0</v>
      </c>
      <c r="E73" s="4">
        <v>-20</v>
      </c>
      <c r="F73" s="4">
        <v>0</v>
      </c>
      <c r="G73" s="4">
        <v>140</v>
      </c>
    </row>
    <row r="74" spans="1:7">
      <c r="A74" s="4" t="s">
        <v>79</v>
      </c>
      <c r="B74" s="4">
        <v>-7</v>
      </c>
      <c r="C74" s="4">
        <v>7</v>
      </c>
      <c r="D74" s="4">
        <v>0</v>
      </c>
      <c r="E74" s="4">
        <v>0</v>
      </c>
      <c r="F74" s="4">
        <v>0</v>
      </c>
      <c r="G74" s="4">
        <v>0</v>
      </c>
    </row>
    <row r="75" spans="1:7">
      <c r="A75" s="4" t="s">
        <v>80</v>
      </c>
      <c r="B75" s="4">
        <v>33</v>
      </c>
      <c r="C75" s="4">
        <v>0</v>
      </c>
      <c r="D75" s="4">
        <v>0</v>
      </c>
      <c r="E75" s="4">
        <v>-1</v>
      </c>
      <c r="F75" s="4">
        <v>0</v>
      </c>
      <c r="G75" s="4">
        <v>32</v>
      </c>
    </row>
    <row r="76" spans="1:7">
      <c r="A76" s="4" t="s">
        <v>81</v>
      </c>
      <c r="B76" s="4">
        <v>149.5</v>
      </c>
      <c r="C76" s="4">
        <v>0</v>
      </c>
      <c r="D76" s="4">
        <v>0</v>
      </c>
      <c r="E76" s="4">
        <v>0</v>
      </c>
      <c r="F76" s="4">
        <v>0</v>
      </c>
      <c r="G76" s="4">
        <v>149.5</v>
      </c>
    </row>
    <row r="77" spans="1:7">
      <c r="A77" s="4" t="s">
        <v>82</v>
      </c>
      <c r="B77" s="4">
        <v>63.25</v>
      </c>
      <c r="C77" s="4">
        <v>0</v>
      </c>
      <c r="D77" s="4">
        <v>0</v>
      </c>
      <c r="E77" s="4">
        <v>0</v>
      </c>
      <c r="F77" s="4">
        <v>0</v>
      </c>
      <c r="G77" s="4">
        <v>63.25</v>
      </c>
    </row>
    <row r="78" spans="1:7">
      <c r="A78" s="4" t="s">
        <v>83</v>
      </c>
      <c r="B78" s="4">
        <v>5</v>
      </c>
      <c r="C78" s="4">
        <v>0</v>
      </c>
      <c r="D78" s="4">
        <v>0</v>
      </c>
      <c r="E78" s="4">
        <v>0</v>
      </c>
      <c r="F78" s="4">
        <v>0</v>
      </c>
      <c r="G78" s="4">
        <v>5</v>
      </c>
    </row>
    <row r="79" spans="1:7">
      <c r="A79" s="4" t="s">
        <v>84</v>
      </c>
      <c r="B79" s="4">
        <v>9.75</v>
      </c>
      <c r="C79" s="4">
        <v>0</v>
      </c>
      <c r="D79" s="4">
        <v>0</v>
      </c>
      <c r="E79" s="4">
        <v>-2</v>
      </c>
      <c r="F79" s="4">
        <v>0</v>
      </c>
      <c r="G79" s="4">
        <v>7.75</v>
      </c>
    </row>
    <row r="80" spans="1:7">
      <c r="A80" s="4" t="s">
        <v>85</v>
      </c>
      <c r="B80" s="4">
        <v>266.5</v>
      </c>
      <c r="C80" s="4">
        <v>0</v>
      </c>
      <c r="D80" s="4">
        <v>0</v>
      </c>
      <c r="E80" s="4">
        <v>-76</v>
      </c>
      <c r="F80" s="4">
        <v>0</v>
      </c>
      <c r="G80" s="4">
        <v>190.5</v>
      </c>
    </row>
    <row r="81" spans="1:7">
      <c r="A81" s="4" t="s">
        <v>86</v>
      </c>
      <c r="B81" s="4">
        <v>3</v>
      </c>
      <c r="C81" s="4">
        <v>0</v>
      </c>
      <c r="D81" s="4">
        <v>0</v>
      </c>
      <c r="E81" s="4">
        <v>0</v>
      </c>
      <c r="F81" s="4">
        <v>0</v>
      </c>
      <c r="G81" s="4">
        <v>3</v>
      </c>
    </row>
    <row r="82" spans="1:7">
      <c r="A82" s="4" t="s">
        <v>87</v>
      </c>
      <c r="B82" s="4">
        <v>17</v>
      </c>
      <c r="C82" s="4">
        <v>0</v>
      </c>
      <c r="D82" s="4">
        <v>0</v>
      </c>
      <c r="E82" s="4">
        <v>-1</v>
      </c>
      <c r="F82" s="4">
        <v>0</v>
      </c>
      <c r="G82" s="4">
        <v>16</v>
      </c>
    </row>
    <row r="83" spans="1:7">
      <c r="A83" s="4" t="s">
        <v>88</v>
      </c>
      <c r="B83" s="4">
        <v>14</v>
      </c>
      <c r="C83" s="4">
        <v>0</v>
      </c>
      <c r="D83" s="4">
        <v>0</v>
      </c>
      <c r="E83" s="4">
        <v>-2</v>
      </c>
      <c r="F83" s="4">
        <v>0</v>
      </c>
      <c r="G83" s="4">
        <v>12</v>
      </c>
    </row>
    <row r="84" spans="1:7">
      <c r="A84" s="4" t="s">
        <v>89</v>
      </c>
      <c r="B84" s="4">
        <v>1</v>
      </c>
      <c r="C84" s="4">
        <v>0</v>
      </c>
      <c r="D84" s="4">
        <v>0</v>
      </c>
      <c r="E84" s="4">
        <v>0</v>
      </c>
      <c r="F84" s="4">
        <v>0</v>
      </c>
      <c r="G84" s="4">
        <v>1</v>
      </c>
    </row>
    <row r="85" spans="1:7">
      <c r="A85" s="4" t="s">
        <v>90</v>
      </c>
      <c r="B85" s="4">
        <v>2</v>
      </c>
      <c r="C85" s="4">
        <v>0</v>
      </c>
      <c r="D85" s="4">
        <v>0</v>
      </c>
      <c r="E85" s="4">
        <v>0</v>
      </c>
      <c r="F85" s="4">
        <v>0</v>
      </c>
      <c r="G85" s="4">
        <v>2</v>
      </c>
    </row>
    <row r="86" spans="1:7">
      <c r="A86" s="4" t="s">
        <v>91</v>
      </c>
      <c r="B86" s="4">
        <v>118</v>
      </c>
      <c r="C86" s="4">
        <v>0</v>
      </c>
      <c r="D86" s="4">
        <v>0</v>
      </c>
      <c r="E86" s="4">
        <v>-8</v>
      </c>
      <c r="F86" s="4">
        <v>0</v>
      </c>
      <c r="G86" s="4">
        <v>110</v>
      </c>
    </row>
    <row r="87" spans="1:7">
      <c r="A87" s="4" t="s">
        <v>92</v>
      </c>
      <c r="B87" s="4">
        <v>1</v>
      </c>
      <c r="C87" s="4">
        <v>0</v>
      </c>
      <c r="D87" s="4">
        <v>0</v>
      </c>
      <c r="E87" s="4">
        <v>0</v>
      </c>
      <c r="F87" s="4">
        <v>0</v>
      </c>
      <c r="G87" s="4">
        <v>1</v>
      </c>
    </row>
    <row r="88" spans="1:7">
      <c r="A88" s="4" t="s">
        <v>93</v>
      </c>
      <c r="B88" s="4">
        <v>41</v>
      </c>
      <c r="C88" s="4">
        <v>0</v>
      </c>
      <c r="D88" s="4">
        <v>0</v>
      </c>
      <c r="E88" s="4">
        <v>-23</v>
      </c>
      <c r="F88" s="4">
        <v>0</v>
      </c>
      <c r="G88" s="4">
        <v>18</v>
      </c>
    </row>
    <row r="89" spans="1:7">
      <c r="A89" s="4" t="s">
        <v>94</v>
      </c>
      <c r="B89" s="4">
        <v>1</v>
      </c>
      <c r="C89" s="4">
        <v>0</v>
      </c>
      <c r="D89" s="4">
        <v>0</v>
      </c>
      <c r="E89" s="4">
        <v>0</v>
      </c>
      <c r="F89" s="4">
        <v>0</v>
      </c>
      <c r="G89" s="4">
        <v>1</v>
      </c>
    </row>
    <row r="90" spans="1:7">
      <c r="A90" s="4" t="s">
        <v>95</v>
      </c>
      <c r="B90" s="4">
        <v>2</v>
      </c>
      <c r="C90" s="4">
        <v>0</v>
      </c>
      <c r="D90" s="4">
        <v>0</v>
      </c>
      <c r="E90" s="4">
        <v>0</v>
      </c>
      <c r="F90" s="4">
        <v>0</v>
      </c>
      <c r="G90" s="4">
        <v>2</v>
      </c>
    </row>
    <row r="91" spans="1:7">
      <c r="A91" s="4" t="s">
        <v>96</v>
      </c>
      <c r="B91" s="4">
        <v>2</v>
      </c>
      <c r="C91" s="4">
        <v>0</v>
      </c>
      <c r="D91" s="4">
        <v>0</v>
      </c>
      <c r="E91" s="4">
        <v>0</v>
      </c>
      <c r="F91" s="4">
        <v>0</v>
      </c>
      <c r="G91" s="4">
        <v>2</v>
      </c>
    </row>
    <row r="92" spans="1:7">
      <c r="A92" s="4" t="s">
        <v>97</v>
      </c>
      <c r="B92" s="4">
        <v>34</v>
      </c>
      <c r="C92" s="4">
        <v>0</v>
      </c>
      <c r="D92" s="4">
        <v>0</v>
      </c>
      <c r="E92" s="4">
        <v>0</v>
      </c>
      <c r="F92" s="4">
        <v>0</v>
      </c>
      <c r="G92" s="4">
        <v>34</v>
      </c>
    </row>
    <row r="93" spans="1:7">
      <c r="A93" s="4" t="s">
        <v>98</v>
      </c>
      <c r="B93" s="4">
        <v>1</v>
      </c>
      <c r="C93" s="4">
        <v>0</v>
      </c>
      <c r="D93" s="4">
        <v>0</v>
      </c>
      <c r="E93" s="4">
        <v>0</v>
      </c>
      <c r="F93" s="4">
        <v>0</v>
      </c>
      <c r="G93" s="4">
        <v>1</v>
      </c>
    </row>
    <row r="94" spans="1:7">
      <c r="A94" s="4" t="s">
        <v>99</v>
      </c>
      <c r="B94" s="4">
        <v>1</v>
      </c>
      <c r="C94" s="4">
        <v>0</v>
      </c>
      <c r="D94" s="4">
        <v>0</v>
      </c>
      <c r="E94" s="4">
        <v>0</v>
      </c>
      <c r="F94" s="4">
        <v>0</v>
      </c>
      <c r="G94" s="4">
        <v>1</v>
      </c>
    </row>
    <row r="95" spans="1:7">
      <c r="A95" s="4" t="s">
        <v>100</v>
      </c>
      <c r="B95" s="4">
        <v>6</v>
      </c>
      <c r="C95" s="4">
        <v>0</v>
      </c>
      <c r="D95" s="4">
        <v>0</v>
      </c>
      <c r="E95" s="4">
        <v>0</v>
      </c>
      <c r="F95" s="4">
        <v>0</v>
      </c>
      <c r="G95" s="4">
        <v>6</v>
      </c>
    </row>
    <row r="96" spans="1:7">
      <c r="A96" s="4" t="s">
        <v>101</v>
      </c>
      <c r="B96" s="4">
        <v>18</v>
      </c>
      <c r="C96" s="4">
        <v>0</v>
      </c>
      <c r="D96" s="4">
        <v>0</v>
      </c>
      <c r="E96" s="4">
        <v>-1</v>
      </c>
      <c r="F96" s="4">
        <v>0</v>
      </c>
      <c r="G96" s="4">
        <v>17</v>
      </c>
    </row>
    <row r="97" spans="1:7">
      <c r="A97" s="4" t="s">
        <v>102</v>
      </c>
      <c r="B97" s="4">
        <v>3</v>
      </c>
      <c r="C97" s="4">
        <v>0</v>
      </c>
      <c r="D97" s="4">
        <v>0</v>
      </c>
      <c r="E97" s="4">
        <v>0</v>
      </c>
      <c r="F97" s="4">
        <v>0</v>
      </c>
      <c r="G97" s="4">
        <v>3</v>
      </c>
    </row>
    <row r="98" spans="1:7">
      <c r="A98" s="4" t="s">
        <v>103</v>
      </c>
      <c r="B98" s="4">
        <v>3</v>
      </c>
      <c r="C98" s="4">
        <v>0</v>
      </c>
      <c r="D98" s="4">
        <v>0</v>
      </c>
      <c r="E98" s="4">
        <v>0</v>
      </c>
      <c r="F98" s="4">
        <v>0</v>
      </c>
      <c r="G98" s="4">
        <v>3</v>
      </c>
    </row>
    <row r="99" spans="1:7">
      <c r="A99" s="4" t="s">
        <v>104</v>
      </c>
      <c r="B99" s="4">
        <v>237</v>
      </c>
      <c r="C99" s="4">
        <v>0</v>
      </c>
      <c r="D99" s="4">
        <v>0</v>
      </c>
      <c r="E99" s="4">
        <v>-2</v>
      </c>
      <c r="F99" s="4">
        <v>0</v>
      </c>
      <c r="G99" s="4">
        <v>235</v>
      </c>
    </row>
    <row r="100" spans="1:7">
      <c r="A100" s="4" t="s">
        <v>105</v>
      </c>
      <c r="B100" s="4">
        <v>1</v>
      </c>
      <c r="C100" s="4">
        <v>0</v>
      </c>
      <c r="D100" s="4">
        <v>0</v>
      </c>
      <c r="E100" s="4">
        <v>0</v>
      </c>
      <c r="F100" s="4">
        <v>0</v>
      </c>
      <c r="G100" s="4">
        <v>1</v>
      </c>
    </row>
    <row r="101" spans="1:7">
      <c r="A101" s="4" t="s">
        <v>106</v>
      </c>
      <c r="B101" s="4">
        <v>7</v>
      </c>
      <c r="C101" s="4">
        <v>0</v>
      </c>
      <c r="D101" s="4">
        <v>0</v>
      </c>
      <c r="E101" s="4">
        <v>0</v>
      </c>
      <c r="F101" s="4">
        <v>0</v>
      </c>
      <c r="G101" s="4">
        <v>7</v>
      </c>
    </row>
    <row r="102" spans="1:7">
      <c r="A102" s="4" t="s">
        <v>107</v>
      </c>
      <c r="B102" s="4">
        <v>14</v>
      </c>
      <c r="C102" s="4">
        <v>0</v>
      </c>
      <c r="D102" s="4">
        <v>0</v>
      </c>
      <c r="E102" s="4">
        <v>-1</v>
      </c>
      <c r="F102" s="4">
        <v>0</v>
      </c>
      <c r="G102" s="4">
        <v>13</v>
      </c>
    </row>
    <row r="103" spans="1:7">
      <c r="A103" s="4" t="s">
        <v>108</v>
      </c>
      <c r="B103" s="4">
        <v>1</v>
      </c>
      <c r="C103" s="4">
        <v>0</v>
      </c>
      <c r="D103" s="4">
        <v>0</v>
      </c>
      <c r="E103" s="4">
        <v>0</v>
      </c>
      <c r="F103" s="4">
        <v>0</v>
      </c>
      <c r="G103" s="4">
        <v>1</v>
      </c>
    </row>
    <row r="104" spans="1:7">
      <c r="A104" s="4" t="s">
        <v>109</v>
      </c>
      <c r="B104" s="4">
        <v>3</v>
      </c>
      <c r="C104" s="4">
        <v>0</v>
      </c>
      <c r="D104" s="4">
        <v>0</v>
      </c>
      <c r="E104" s="4">
        <v>0</v>
      </c>
      <c r="F104" s="4">
        <v>0</v>
      </c>
      <c r="G104" s="4">
        <v>3</v>
      </c>
    </row>
    <row r="105" spans="1:7">
      <c r="A105" s="4" t="s">
        <v>110</v>
      </c>
      <c r="B105" s="4">
        <v>6</v>
      </c>
      <c r="C105" s="4">
        <v>0</v>
      </c>
      <c r="D105" s="4">
        <v>0</v>
      </c>
      <c r="E105" s="4">
        <v>0</v>
      </c>
      <c r="F105" s="4">
        <v>0</v>
      </c>
      <c r="G105" s="4">
        <v>6</v>
      </c>
    </row>
    <row r="106" spans="1:7">
      <c r="A106" s="4" t="s">
        <v>111</v>
      </c>
      <c r="B106" s="4">
        <v>37</v>
      </c>
      <c r="C106" s="4">
        <v>0</v>
      </c>
      <c r="D106" s="4">
        <v>0</v>
      </c>
      <c r="E106" s="4">
        <v>0</v>
      </c>
      <c r="F106" s="4">
        <v>0</v>
      </c>
      <c r="G106" s="4">
        <v>37</v>
      </c>
    </row>
    <row r="107" spans="1:7">
      <c r="A107" s="4" t="s">
        <v>112</v>
      </c>
      <c r="B107" s="4">
        <v>480</v>
      </c>
      <c r="C107" s="4">
        <v>0</v>
      </c>
      <c r="D107" s="4">
        <v>0</v>
      </c>
      <c r="E107" s="4">
        <v>-4</v>
      </c>
      <c r="F107" s="4">
        <v>0</v>
      </c>
      <c r="G107" s="4">
        <v>476</v>
      </c>
    </row>
    <row r="108" spans="1:7">
      <c r="A108" s="4" t="s">
        <v>113</v>
      </c>
      <c r="B108" s="4">
        <v>512</v>
      </c>
      <c r="C108" s="4">
        <v>0</v>
      </c>
      <c r="D108" s="4">
        <v>0</v>
      </c>
      <c r="E108" s="4">
        <v>-1</v>
      </c>
      <c r="F108" s="4">
        <v>0</v>
      </c>
      <c r="G108" s="4">
        <v>511</v>
      </c>
    </row>
    <row r="109" spans="1:7">
      <c r="A109" s="4" t="s">
        <v>114</v>
      </c>
      <c r="B109" s="4">
        <v>480</v>
      </c>
      <c r="C109" s="4">
        <v>0</v>
      </c>
      <c r="D109" s="4">
        <v>0</v>
      </c>
      <c r="E109" s="4">
        <v>-13</v>
      </c>
      <c r="F109" s="4">
        <v>0</v>
      </c>
      <c r="G109" s="4">
        <v>467</v>
      </c>
    </row>
    <row r="110" spans="1:7">
      <c r="A110" s="4" t="s">
        <v>115</v>
      </c>
      <c r="B110" s="4">
        <v>60</v>
      </c>
      <c r="C110" s="4">
        <v>0</v>
      </c>
      <c r="D110" s="4">
        <v>0</v>
      </c>
      <c r="E110" s="4">
        <v>-3</v>
      </c>
      <c r="F110" s="4">
        <v>0</v>
      </c>
      <c r="G110" s="4">
        <v>57</v>
      </c>
    </row>
    <row r="111" spans="1:7">
      <c r="A111" s="4" t="s">
        <v>116</v>
      </c>
      <c r="B111" s="4">
        <v>1</v>
      </c>
      <c r="C111" s="4">
        <v>0</v>
      </c>
      <c r="D111" s="4">
        <v>0</v>
      </c>
      <c r="E111" s="4">
        <v>-1</v>
      </c>
      <c r="F111" s="4">
        <v>0</v>
      </c>
      <c r="G111" s="4">
        <v>0</v>
      </c>
    </row>
    <row r="112" spans="1:7">
      <c r="A112" s="4" t="s">
        <v>117</v>
      </c>
      <c r="B112" s="4">
        <v>10</v>
      </c>
      <c r="C112" s="4">
        <v>0</v>
      </c>
      <c r="D112" s="4">
        <v>0</v>
      </c>
      <c r="E112" s="4">
        <v>0</v>
      </c>
      <c r="F112" s="4">
        <v>0</v>
      </c>
      <c r="G112" s="4">
        <v>10</v>
      </c>
    </row>
    <row r="113" spans="1:7">
      <c r="A113" s="4" t="s">
        <v>118</v>
      </c>
      <c r="B113" s="4">
        <v>1</v>
      </c>
      <c r="C113" s="4">
        <v>0</v>
      </c>
      <c r="D113" s="4">
        <v>0</v>
      </c>
      <c r="E113" s="4">
        <v>0</v>
      </c>
      <c r="F113" s="4">
        <v>0</v>
      </c>
      <c r="G113" s="4">
        <v>1</v>
      </c>
    </row>
    <row r="114" spans="1:7">
      <c r="A114" s="4" t="s">
        <v>119</v>
      </c>
      <c r="B114" s="4">
        <v>7</v>
      </c>
      <c r="C114" s="4">
        <v>0</v>
      </c>
      <c r="D114" s="4">
        <v>0</v>
      </c>
      <c r="E114" s="4">
        <v>0</v>
      </c>
      <c r="F114" s="4">
        <v>0</v>
      </c>
      <c r="G114" s="4">
        <v>7</v>
      </c>
    </row>
    <row r="115" spans="1:7">
      <c r="A115" s="4" t="s">
        <v>120</v>
      </c>
      <c r="B115" s="4">
        <v>1</v>
      </c>
      <c r="C115" s="4">
        <v>0</v>
      </c>
      <c r="D115" s="4">
        <v>0</v>
      </c>
      <c r="E115" s="4">
        <v>0</v>
      </c>
      <c r="F115" s="4">
        <v>0</v>
      </c>
      <c r="G115" s="4">
        <v>1</v>
      </c>
    </row>
    <row r="116" spans="1:7">
      <c r="A116" s="4" t="s">
        <v>121</v>
      </c>
      <c r="B116" s="4">
        <v>19</v>
      </c>
      <c r="C116" s="4">
        <v>0</v>
      </c>
      <c r="D116" s="4">
        <v>0</v>
      </c>
      <c r="E116" s="4">
        <v>0</v>
      </c>
      <c r="F116" s="4">
        <v>0</v>
      </c>
      <c r="G116" s="4">
        <v>19</v>
      </c>
    </row>
    <row r="117" spans="1:7">
      <c r="A117" s="4" t="s">
        <v>123</v>
      </c>
      <c r="B117" s="4">
        <v>175</v>
      </c>
      <c r="C117" s="4">
        <v>0</v>
      </c>
      <c r="D117" s="4">
        <v>0</v>
      </c>
      <c r="E117" s="4">
        <v>-6</v>
      </c>
      <c r="F117" s="4">
        <v>0</v>
      </c>
      <c r="G117" s="4">
        <v>169</v>
      </c>
    </row>
    <row r="118" spans="1:7">
      <c r="A118" s="4" t="s">
        <v>124</v>
      </c>
      <c r="B118" s="4">
        <v>61</v>
      </c>
      <c r="C118" s="4">
        <v>1</v>
      </c>
      <c r="D118" s="4">
        <v>0</v>
      </c>
      <c r="E118" s="4">
        <v>-17</v>
      </c>
      <c r="F118" s="4">
        <v>0</v>
      </c>
      <c r="G118" s="4">
        <v>45</v>
      </c>
    </row>
    <row r="119" spans="1:7">
      <c r="A119" s="4" t="s">
        <v>591</v>
      </c>
      <c r="B119" s="4">
        <v>68</v>
      </c>
      <c r="C119" s="4">
        <v>0</v>
      </c>
      <c r="D119" s="4">
        <v>0</v>
      </c>
      <c r="E119" s="4">
        <v>0</v>
      </c>
      <c r="F119" s="4">
        <v>0</v>
      </c>
      <c r="G119" s="4">
        <v>68</v>
      </c>
    </row>
    <row r="120" spans="1:7">
      <c r="A120" s="4" t="s">
        <v>125</v>
      </c>
      <c r="B120" s="4">
        <v>657</v>
      </c>
      <c r="C120" s="4">
        <v>4</v>
      </c>
      <c r="D120" s="4">
        <v>0</v>
      </c>
      <c r="E120" s="4">
        <v>-209</v>
      </c>
      <c r="F120" s="4">
        <v>0</v>
      </c>
      <c r="G120" s="4">
        <v>452</v>
      </c>
    </row>
    <row r="121" spans="1:7">
      <c r="A121" s="4" t="s">
        <v>546</v>
      </c>
      <c r="B121" s="4">
        <v>-1</v>
      </c>
      <c r="C121" s="4">
        <v>0</v>
      </c>
      <c r="D121" s="4">
        <v>0</v>
      </c>
      <c r="E121" s="4">
        <v>0</v>
      </c>
      <c r="F121" s="4">
        <v>0</v>
      </c>
      <c r="G121" s="4">
        <v>-1</v>
      </c>
    </row>
    <row r="122" spans="1:7">
      <c r="A122" s="4" t="s">
        <v>547</v>
      </c>
      <c r="B122" s="4">
        <v>-1</v>
      </c>
      <c r="C122" s="4">
        <v>0</v>
      </c>
      <c r="D122" s="4">
        <v>0</v>
      </c>
      <c r="E122" s="4">
        <v>0</v>
      </c>
      <c r="F122" s="4">
        <v>0</v>
      </c>
      <c r="G122" s="4">
        <v>-1</v>
      </c>
    </row>
    <row r="123" spans="1:7">
      <c r="A123" s="4" t="s">
        <v>126</v>
      </c>
      <c r="B123" s="4">
        <v>47</v>
      </c>
      <c r="C123" s="4">
        <v>0</v>
      </c>
      <c r="D123" s="4">
        <v>0</v>
      </c>
      <c r="E123" s="4">
        <v>-36</v>
      </c>
      <c r="F123" s="4">
        <v>0</v>
      </c>
      <c r="G123" s="4">
        <v>11</v>
      </c>
    </row>
    <row r="124" spans="1:7">
      <c r="A124" s="4" t="s">
        <v>127</v>
      </c>
      <c r="B124" s="4">
        <v>-268</v>
      </c>
      <c r="C124" s="4">
        <v>0</v>
      </c>
      <c r="D124" s="4">
        <v>0</v>
      </c>
      <c r="E124" s="4">
        <v>0</v>
      </c>
      <c r="F124" s="4">
        <v>0</v>
      </c>
      <c r="G124" s="4">
        <v>-268</v>
      </c>
    </row>
    <row r="125" spans="1:7">
      <c r="A125" s="4" t="s">
        <v>128</v>
      </c>
      <c r="B125" s="4">
        <v>20</v>
      </c>
      <c r="C125" s="4">
        <v>0</v>
      </c>
      <c r="D125" s="4">
        <v>0</v>
      </c>
      <c r="E125" s="4">
        <v>0</v>
      </c>
      <c r="F125" s="4">
        <v>0</v>
      </c>
      <c r="G125" s="4">
        <v>20</v>
      </c>
    </row>
    <row r="126" spans="1:7">
      <c r="A126" s="4" t="s">
        <v>129</v>
      </c>
      <c r="B126" s="4">
        <v>321</v>
      </c>
      <c r="C126" s="4">
        <v>0</v>
      </c>
      <c r="D126" s="4">
        <v>0</v>
      </c>
      <c r="E126" s="4">
        <v>-6</v>
      </c>
      <c r="F126" s="4">
        <v>0</v>
      </c>
      <c r="G126" s="4">
        <v>315</v>
      </c>
    </row>
    <row r="127" spans="1:7">
      <c r="A127" s="4" t="s">
        <v>130</v>
      </c>
      <c r="B127" s="4">
        <v>625.75</v>
      </c>
      <c r="C127" s="4">
        <v>0</v>
      </c>
      <c r="D127" s="4">
        <v>0</v>
      </c>
      <c r="E127" s="4">
        <v>-131.25</v>
      </c>
      <c r="F127" s="4">
        <v>0</v>
      </c>
      <c r="G127" s="4">
        <v>494.5</v>
      </c>
    </row>
    <row r="128" spans="1:7">
      <c r="A128" s="4" t="s">
        <v>131</v>
      </c>
      <c r="B128" s="4">
        <v>97</v>
      </c>
      <c r="C128" s="4">
        <v>1</v>
      </c>
      <c r="D128" s="4">
        <v>0</v>
      </c>
      <c r="E128" s="4">
        <v>-33</v>
      </c>
      <c r="F128" s="4">
        <v>0</v>
      </c>
      <c r="G128" s="4">
        <v>65</v>
      </c>
    </row>
    <row r="129" spans="1:7">
      <c r="A129" s="4" t="s">
        <v>132</v>
      </c>
      <c r="B129" s="4">
        <v>93</v>
      </c>
      <c r="C129" s="4">
        <v>0</v>
      </c>
      <c r="D129" s="4">
        <v>0</v>
      </c>
      <c r="E129" s="4">
        <v>-26</v>
      </c>
      <c r="F129" s="4">
        <v>0</v>
      </c>
      <c r="G129" s="4">
        <v>67</v>
      </c>
    </row>
    <row r="130" spans="1:7">
      <c r="A130" s="4" t="s">
        <v>133</v>
      </c>
      <c r="B130" s="4">
        <v>78</v>
      </c>
      <c r="C130" s="4">
        <v>0</v>
      </c>
      <c r="D130" s="4">
        <v>0</v>
      </c>
      <c r="E130" s="4">
        <v>-13</v>
      </c>
      <c r="F130" s="4">
        <v>0</v>
      </c>
      <c r="G130" s="4">
        <v>65</v>
      </c>
    </row>
    <row r="131" spans="1:7">
      <c r="A131" s="4" t="s">
        <v>134</v>
      </c>
      <c r="B131" s="4">
        <v>8</v>
      </c>
      <c r="C131" s="4">
        <v>0</v>
      </c>
      <c r="D131" s="4">
        <v>0</v>
      </c>
      <c r="E131" s="4">
        <v>0</v>
      </c>
      <c r="F131" s="4">
        <v>0</v>
      </c>
      <c r="G131" s="4">
        <v>8</v>
      </c>
    </row>
    <row r="132" spans="1:7">
      <c r="A132" s="4" t="s">
        <v>135</v>
      </c>
      <c r="B132" s="4">
        <v>10</v>
      </c>
      <c r="C132" s="4">
        <v>0</v>
      </c>
      <c r="D132" s="4">
        <v>0</v>
      </c>
      <c r="E132" s="4">
        <v>0</v>
      </c>
      <c r="F132" s="4">
        <v>0</v>
      </c>
      <c r="G132" s="4">
        <v>10</v>
      </c>
    </row>
    <row r="133" spans="1:7">
      <c r="A133" s="4" t="s">
        <v>136</v>
      </c>
      <c r="B133" s="4">
        <v>46</v>
      </c>
      <c r="C133" s="4">
        <v>0</v>
      </c>
      <c r="D133" s="4">
        <v>0</v>
      </c>
      <c r="E133" s="4">
        <v>0</v>
      </c>
      <c r="F133" s="4">
        <v>0</v>
      </c>
      <c r="G133" s="4">
        <v>46</v>
      </c>
    </row>
    <row r="134" spans="1:7">
      <c r="A134" s="4" t="s">
        <v>137</v>
      </c>
      <c r="B134" s="4">
        <v>207</v>
      </c>
      <c r="C134" s="4">
        <v>350</v>
      </c>
      <c r="D134" s="4">
        <v>-1</v>
      </c>
      <c r="E134" s="4">
        <v>-51</v>
      </c>
      <c r="F134" s="4">
        <v>0</v>
      </c>
      <c r="G134" s="4">
        <v>505</v>
      </c>
    </row>
    <row r="135" spans="1:7">
      <c r="A135" s="4" t="s">
        <v>138</v>
      </c>
      <c r="B135" s="4">
        <v>1</v>
      </c>
      <c r="C135" s="4">
        <v>0</v>
      </c>
      <c r="D135" s="4">
        <v>0</v>
      </c>
      <c r="E135" s="4">
        <v>0</v>
      </c>
      <c r="F135" s="4">
        <v>0</v>
      </c>
      <c r="G135" s="4">
        <v>1</v>
      </c>
    </row>
    <row r="136" spans="1:7">
      <c r="A136" s="4" t="s">
        <v>140</v>
      </c>
      <c r="B136" s="4">
        <v>168</v>
      </c>
      <c r="C136" s="4">
        <v>0</v>
      </c>
      <c r="D136" s="4">
        <v>0</v>
      </c>
      <c r="E136" s="4">
        <v>-51</v>
      </c>
      <c r="F136" s="4">
        <v>0</v>
      </c>
      <c r="G136" s="4">
        <v>117</v>
      </c>
    </row>
    <row r="137" spans="1:7">
      <c r="A137" s="4" t="s">
        <v>141</v>
      </c>
      <c r="B137" s="4">
        <v>2</v>
      </c>
      <c r="C137" s="4">
        <v>0</v>
      </c>
      <c r="D137" s="4">
        <v>0</v>
      </c>
      <c r="E137" s="4">
        <v>0</v>
      </c>
      <c r="F137" s="4">
        <v>0</v>
      </c>
      <c r="G137" s="4">
        <v>2</v>
      </c>
    </row>
    <row r="138" spans="1:7">
      <c r="A138" s="4" t="s">
        <v>142</v>
      </c>
      <c r="B138" s="4">
        <v>1</v>
      </c>
      <c r="C138" s="4">
        <v>0</v>
      </c>
      <c r="D138" s="4">
        <v>0</v>
      </c>
      <c r="E138" s="4">
        <v>0</v>
      </c>
      <c r="F138" s="4">
        <v>0</v>
      </c>
      <c r="G138" s="4">
        <v>1</v>
      </c>
    </row>
    <row r="139" spans="1:7">
      <c r="A139" s="4" t="s">
        <v>144</v>
      </c>
      <c r="B139" s="4">
        <v>1</v>
      </c>
      <c r="C139" s="4">
        <v>0</v>
      </c>
      <c r="D139" s="4">
        <v>0</v>
      </c>
      <c r="E139" s="4">
        <v>0</v>
      </c>
      <c r="F139" s="4">
        <v>0</v>
      </c>
      <c r="G139" s="4">
        <v>1</v>
      </c>
    </row>
    <row r="140" spans="1:7">
      <c r="A140" s="4" t="s">
        <v>145</v>
      </c>
      <c r="B140" s="4">
        <v>-1</v>
      </c>
      <c r="C140" s="4">
        <v>0</v>
      </c>
      <c r="D140" s="4">
        <v>0</v>
      </c>
      <c r="E140" s="4">
        <v>0</v>
      </c>
      <c r="F140" s="4">
        <v>0</v>
      </c>
      <c r="G140" s="4">
        <v>-1</v>
      </c>
    </row>
    <row r="141" spans="1:7">
      <c r="A141" s="4" t="s">
        <v>146</v>
      </c>
      <c r="B141" s="4">
        <v>-2</v>
      </c>
      <c r="C141" s="4">
        <v>0</v>
      </c>
      <c r="D141" s="4">
        <v>0</v>
      </c>
      <c r="E141" s="4">
        <v>0</v>
      </c>
      <c r="F141" s="4">
        <v>0</v>
      </c>
      <c r="G141" s="4">
        <v>-2</v>
      </c>
    </row>
    <row r="142" spans="1:7">
      <c r="A142" s="4" t="s">
        <v>147</v>
      </c>
      <c r="B142" s="4">
        <v>1</v>
      </c>
      <c r="C142" s="4">
        <v>0</v>
      </c>
      <c r="D142" s="4">
        <v>0</v>
      </c>
      <c r="E142" s="4">
        <v>0</v>
      </c>
      <c r="F142" s="4">
        <v>0</v>
      </c>
      <c r="G142" s="4">
        <v>1</v>
      </c>
    </row>
    <row r="143" spans="1:7">
      <c r="A143" s="4" t="s">
        <v>148</v>
      </c>
      <c r="B143" s="4">
        <v>25</v>
      </c>
      <c r="C143" s="4">
        <v>0</v>
      </c>
      <c r="D143" s="4">
        <v>0</v>
      </c>
      <c r="E143" s="4">
        <v>0</v>
      </c>
      <c r="F143" s="4">
        <v>0</v>
      </c>
      <c r="G143" s="4">
        <v>25</v>
      </c>
    </row>
    <row r="144" spans="1:7">
      <c r="A144" s="4" t="s">
        <v>149</v>
      </c>
      <c r="B144" s="4">
        <v>1</v>
      </c>
      <c r="C144" s="4">
        <v>0</v>
      </c>
      <c r="D144" s="4">
        <v>0</v>
      </c>
      <c r="E144" s="4">
        <v>0</v>
      </c>
      <c r="F144" s="4">
        <v>0</v>
      </c>
      <c r="G144" s="4">
        <v>1</v>
      </c>
    </row>
    <row r="145" spans="1:7">
      <c r="A145" s="4" t="s">
        <v>150</v>
      </c>
      <c r="B145" s="4">
        <v>4</v>
      </c>
      <c r="C145" s="4">
        <v>0</v>
      </c>
      <c r="D145" s="4">
        <v>0</v>
      </c>
      <c r="E145" s="4">
        <v>0</v>
      </c>
      <c r="F145" s="4">
        <v>0</v>
      </c>
      <c r="G145" s="4">
        <v>4</v>
      </c>
    </row>
    <row r="146" spans="1:7">
      <c r="A146" s="4" t="s">
        <v>151</v>
      </c>
      <c r="B146" s="4">
        <v>15</v>
      </c>
      <c r="C146" s="4">
        <v>0</v>
      </c>
      <c r="D146" s="4">
        <v>0</v>
      </c>
      <c r="E146" s="4">
        <v>-1</v>
      </c>
      <c r="F146" s="4">
        <v>0</v>
      </c>
      <c r="G146" s="4">
        <v>14</v>
      </c>
    </row>
    <row r="147" spans="1:7">
      <c r="A147" s="4" t="s">
        <v>152</v>
      </c>
      <c r="B147" s="4">
        <v>142</v>
      </c>
      <c r="C147" s="4">
        <v>0</v>
      </c>
      <c r="D147" s="4">
        <v>0</v>
      </c>
      <c r="E147" s="4">
        <v>0</v>
      </c>
      <c r="F147" s="4">
        <v>0</v>
      </c>
      <c r="G147" s="4">
        <v>142</v>
      </c>
    </row>
    <row r="148" spans="1:7">
      <c r="A148" s="4" t="s">
        <v>153</v>
      </c>
      <c r="B148" s="4">
        <v>4</v>
      </c>
      <c r="C148" s="4">
        <v>0</v>
      </c>
      <c r="D148" s="4">
        <v>0</v>
      </c>
      <c r="E148" s="4">
        <v>0</v>
      </c>
      <c r="F148" s="4">
        <v>0</v>
      </c>
      <c r="G148" s="4">
        <v>4</v>
      </c>
    </row>
    <row r="149" spans="1:7">
      <c r="A149" s="4" t="s">
        <v>154</v>
      </c>
      <c r="B149" s="4">
        <v>13</v>
      </c>
      <c r="C149" s="4">
        <v>56</v>
      </c>
      <c r="D149" s="4">
        <v>0</v>
      </c>
      <c r="E149" s="4">
        <v>-17</v>
      </c>
      <c r="F149" s="4">
        <v>0</v>
      </c>
      <c r="G149" s="4">
        <v>52</v>
      </c>
    </row>
    <row r="150" spans="1:7">
      <c r="A150" s="4" t="s">
        <v>155</v>
      </c>
      <c r="B150" s="4">
        <v>0</v>
      </c>
      <c r="C150" s="4">
        <v>30</v>
      </c>
      <c r="D150" s="4">
        <v>0</v>
      </c>
      <c r="E150" s="4">
        <v>-14</v>
      </c>
      <c r="F150" s="4">
        <v>0</v>
      </c>
      <c r="G150" s="4">
        <v>16</v>
      </c>
    </row>
    <row r="151" spans="1:7">
      <c r="A151" s="4" t="s">
        <v>156</v>
      </c>
      <c r="B151" s="4">
        <v>2</v>
      </c>
      <c r="C151" s="4">
        <v>0</v>
      </c>
      <c r="D151" s="4">
        <v>0</v>
      </c>
      <c r="E151" s="4">
        <v>0</v>
      </c>
      <c r="F151" s="4">
        <v>0</v>
      </c>
      <c r="G151" s="4">
        <v>2</v>
      </c>
    </row>
    <row r="152" spans="1:7">
      <c r="A152" s="4" t="s">
        <v>157</v>
      </c>
      <c r="B152" s="4">
        <v>2</v>
      </c>
      <c r="C152" s="4">
        <v>0</v>
      </c>
      <c r="D152" s="4">
        <v>0</v>
      </c>
      <c r="E152" s="4">
        <v>0</v>
      </c>
      <c r="F152" s="4">
        <v>0</v>
      </c>
      <c r="G152" s="4">
        <v>2</v>
      </c>
    </row>
    <row r="153" spans="1:7">
      <c r="A153" s="4" t="s">
        <v>158</v>
      </c>
      <c r="B153" s="4">
        <v>3</v>
      </c>
      <c r="C153" s="4">
        <v>0</v>
      </c>
      <c r="D153" s="4">
        <v>0</v>
      </c>
      <c r="E153" s="4">
        <v>0</v>
      </c>
      <c r="F153" s="4">
        <v>0</v>
      </c>
      <c r="G153" s="4">
        <v>3</v>
      </c>
    </row>
    <row r="154" spans="1:7">
      <c r="A154" s="4" t="s">
        <v>159</v>
      </c>
      <c r="B154" s="4">
        <v>10</v>
      </c>
      <c r="C154" s="4">
        <v>0</v>
      </c>
      <c r="D154" s="4">
        <v>0</v>
      </c>
      <c r="E154" s="4">
        <v>-1</v>
      </c>
      <c r="F154" s="4">
        <v>0</v>
      </c>
      <c r="G154" s="4">
        <v>9</v>
      </c>
    </row>
    <row r="155" spans="1:7">
      <c r="A155" s="4" t="s">
        <v>160</v>
      </c>
      <c r="B155" s="4">
        <v>-329</v>
      </c>
      <c r="C155" s="4">
        <v>0</v>
      </c>
      <c r="D155" s="4">
        <v>0</v>
      </c>
      <c r="E155" s="4">
        <v>-62</v>
      </c>
      <c r="F155" s="4">
        <v>0</v>
      </c>
      <c r="G155" s="4">
        <v>-391</v>
      </c>
    </row>
    <row r="156" spans="1:7">
      <c r="A156" s="4" t="s">
        <v>161</v>
      </c>
      <c r="B156" s="4">
        <v>1</v>
      </c>
      <c r="C156" s="4">
        <v>0</v>
      </c>
      <c r="D156" s="4">
        <v>0</v>
      </c>
      <c r="E156" s="4">
        <v>0</v>
      </c>
      <c r="F156" s="4">
        <v>0</v>
      </c>
      <c r="G156" s="4">
        <v>1</v>
      </c>
    </row>
    <row r="157" spans="1:7">
      <c r="A157" s="4" t="s">
        <v>162</v>
      </c>
      <c r="B157" s="4">
        <v>18</v>
      </c>
      <c r="C157" s="4">
        <v>0</v>
      </c>
      <c r="D157" s="4">
        <v>0</v>
      </c>
      <c r="E157" s="4">
        <v>0</v>
      </c>
      <c r="F157" s="4">
        <v>0</v>
      </c>
      <c r="G157" s="4">
        <v>18</v>
      </c>
    </row>
    <row r="158" spans="1:7">
      <c r="A158" s="4" t="s">
        <v>163</v>
      </c>
      <c r="B158" s="4">
        <v>28</v>
      </c>
      <c r="C158" s="4">
        <v>0</v>
      </c>
      <c r="D158" s="4">
        <v>0</v>
      </c>
      <c r="E158" s="4">
        <v>-2</v>
      </c>
      <c r="F158" s="4">
        <v>0</v>
      </c>
      <c r="G158" s="4">
        <v>26</v>
      </c>
    </row>
    <row r="159" spans="1:7">
      <c r="A159" s="4" t="s">
        <v>164</v>
      </c>
      <c r="B159" s="4">
        <v>34.5</v>
      </c>
      <c r="C159" s="4">
        <v>0</v>
      </c>
      <c r="D159" s="4">
        <v>0</v>
      </c>
      <c r="E159" s="4">
        <v>-3.5</v>
      </c>
      <c r="F159" s="4">
        <v>0</v>
      </c>
      <c r="G159" s="4">
        <v>31</v>
      </c>
    </row>
    <row r="160" spans="1:7">
      <c r="A160" s="4" t="s">
        <v>165</v>
      </c>
      <c r="B160" s="4">
        <v>92.75</v>
      </c>
      <c r="C160" s="4">
        <v>0</v>
      </c>
      <c r="D160" s="4">
        <v>0</v>
      </c>
      <c r="E160" s="4">
        <v>0</v>
      </c>
      <c r="F160" s="4">
        <v>0</v>
      </c>
      <c r="G160" s="4">
        <v>92.75</v>
      </c>
    </row>
    <row r="161" spans="1:7">
      <c r="A161" s="4" t="s">
        <v>166</v>
      </c>
      <c r="B161" s="4">
        <v>5.75</v>
      </c>
      <c r="C161" s="4">
        <v>0</v>
      </c>
      <c r="D161" s="4">
        <v>0</v>
      </c>
      <c r="E161" s="4">
        <v>0</v>
      </c>
      <c r="F161" s="4">
        <v>0</v>
      </c>
      <c r="G161" s="4">
        <v>5.75</v>
      </c>
    </row>
    <row r="162" spans="1:7">
      <c r="A162" s="4" t="s">
        <v>167</v>
      </c>
      <c r="B162" s="4">
        <v>16</v>
      </c>
      <c r="C162" s="4">
        <v>0</v>
      </c>
      <c r="D162" s="4">
        <v>0</v>
      </c>
      <c r="E162" s="4">
        <v>0</v>
      </c>
      <c r="F162" s="4">
        <v>0</v>
      </c>
      <c r="G162" s="4">
        <v>16</v>
      </c>
    </row>
    <row r="163" spans="1:7">
      <c r="A163" s="4" t="s">
        <v>168</v>
      </c>
      <c r="B163" s="4">
        <v>24</v>
      </c>
      <c r="C163" s="4">
        <v>0</v>
      </c>
      <c r="D163" s="4">
        <v>0</v>
      </c>
      <c r="E163" s="4">
        <v>0</v>
      </c>
      <c r="F163" s="4">
        <v>0</v>
      </c>
      <c r="G163" s="4">
        <v>24</v>
      </c>
    </row>
    <row r="164" spans="1:7">
      <c r="A164" s="4" t="s">
        <v>169</v>
      </c>
      <c r="B164" s="4">
        <v>34.5</v>
      </c>
      <c r="C164" s="4">
        <v>0</v>
      </c>
      <c r="D164" s="4">
        <v>0</v>
      </c>
      <c r="E164" s="4">
        <v>0</v>
      </c>
      <c r="F164" s="4">
        <v>0</v>
      </c>
      <c r="G164" s="4">
        <v>34.5</v>
      </c>
    </row>
    <row r="165" spans="1:7">
      <c r="A165" s="4" t="s">
        <v>170</v>
      </c>
      <c r="B165" s="4">
        <v>1</v>
      </c>
      <c r="C165" s="4">
        <v>0</v>
      </c>
      <c r="D165" s="4">
        <v>0</v>
      </c>
      <c r="E165" s="4">
        <v>0</v>
      </c>
      <c r="F165" s="4">
        <v>0</v>
      </c>
      <c r="G165" s="4">
        <v>1</v>
      </c>
    </row>
    <row r="166" spans="1:7">
      <c r="A166" s="4" t="s">
        <v>171</v>
      </c>
      <c r="B166" s="4">
        <v>1</v>
      </c>
      <c r="C166" s="4">
        <v>0</v>
      </c>
      <c r="D166" s="4">
        <v>0</v>
      </c>
      <c r="E166" s="4">
        <v>0</v>
      </c>
      <c r="F166" s="4">
        <v>0</v>
      </c>
      <c r="G166" s="4">
        <v>1</v>
      </c>
    </row>
    <row r="167" spans="1:7">
      <c r="A167" s="4" t="s">
        <v>172</v>
      </c>
      <c r="B167" s="4">
        <v>29</v>
      </c>
      <c r="C167" s="4">
        <v>30</v>
      </c>
      <c r="D167" s="4">
        <v>0</v>
      </c>
      <c r="E167" s="4">
        <v>-3</v>
      </c>
      <c r="F167" s="4">
        <v>0</v>
      </c>
      <c r="G167" s="4">
        <v>56</v>
      </c>
    </row>
    <row r="168" spans="1:7">
      <c r="A168" s="4" t="s">
        <v>173</v>
      </c>
      <c r="B168" s="4">
        <v>6</v>
      </c>
      <c r="C168" s="4">
        <v>0</v>
      </c>
      <c r="D168" s="4">
        <v>0</v>
      </c>
      <c r="E168" s="4">
        <v>-1</v>
      </c>
      <c r="F168" s="4">
        <v>0</v>
      </c>
      <c r="G168" s="4">
        <v>5</v>
      </c>
    </row>
    <row r="169" spans="1:7">
      <c r="A169" s="4" t="s">
        <v>174</v>
      </c>
      <c r="B169" s="4">
        <v>356</v>
      </c>
      <c r="C169" s="4">
        <v>0</v>
      </c>
      <c r="D169" s="4">
        <v>0</v>
      </c>
      <c r="E169" s="4">
        <v>-107</v>
      </c>
      <c r="F169" s="4">
        <v>0</v>
      </c>
      <c r="G169" s="4">
        <v>249</v>
      </c>
    </row>
    <row r="170" spans="1:7">
      <c r="A170" s="4" t="s">
        <v>175</v>
      </c>
      <c r="B170" s="4">
        <v>7</v>
      </c>
      <c r="C170" s="4">
        <v>0</v>
      </c>
      <c r="D170" s="4">
        <v>0</v>
      </c>
      <c r="E170" s="4">
        <v>0</v>
      </c>
      <c r="F170" s="4">
        <v>0</v>
      </c>
      <c r="G170" s="4">
        <v>7</v>
      </c>
    </row>
    <row r="171" spans="1:7">
      <c r="A171" s="4" t="s">
        <v>176</v>
      </c>
      <c r="B171" s="4">
        <v>17</v>
      </c>
      <c r="C171" s="4">
        <v>0</v>
      </c>
      <c r="D171" s="4">
        <v>0</v>
      </c>
      <c r="E171" s="4">
        <v>-1</v>
      </c>
      <c r="F171" s="4">
        <v>0</v>
      </c>
      <c r="G171" s="4">
        <v>16</v>
      </c>
    </row>
    <row r="172" spans="1:7">
      <c r="A172" s="4" t="s">
        <v>592</v>
      </c>
      <c r="B172" s="4">
        <v>-2</v>
      </c>
      <c r="C172" s="4">
        <v>73</v>
      </c>
      <c r="D172" s="4">
        <v>0</v>
      </c>
      <c r="E172" s="4">
        <v>-9</v>
      </c>
      <c r="F172" s="4">
        <v>0</v>
      </c>
      <c r="G172" s="4">
        <v>62</v>
      </c>
    </row>
    <row r="173" spans="1:7">
      <c r="A173" s="4" t="s">
        <v>178</v>
      </c>
      <c r="B173" s="4">
        <v>1</v>
      </c>
      <c r="C173" s="4">
        <v>0</v>
      </c>
      <c r="D173" s="4">
        <v>0</v>
      </c>
      <c r="E173" s="4">
        <v>0</v>
      </c>
      <c r="F173" s="4">
        <v>0</v>
      </c>
      <c r="G173" s="4">
        <v>1</v>
      </c>
    </row>
    <row r="174" spans="1:7">
      <c r="A174" s="4" t="s">
        <v>517</v>
      </c>
      <c r="B174" s="4">
        <v>18</v>
      </c>
      <c r="C174" s="4">
        <v>119</v>
      </c>
      <c r="D174" s="4">
        <v>0</v>
      </c>
      <c r="E174" s="4">
        <v>-25</v>
      </c>
      <c r="F174" s="4">
        <v>0</v>
      </c>
      <c r="G174" s="4">
        <v>112</v>
      </c>
    </row>
    <row r="175" spans="1:7">
      <c r="A175" s="4" t="s">
        <v>179</v>
      </c>
      <c r="B175" s="4">
        <v>7</v>
      </c>
      <c r="C175" s="4">
        <v>0</v>
      </c>
      <c r="D175" s="4">
        <v>0</v>
      </c>
      <c r="E175" s="4">
        <v>0</v>
      </c>
      <c r="F175" s="4">
        <v>0</v>
      </c>
      <c r="G175" s="4">
        <v>7</v>
      </c>
    </row>
    <row r="176" spans="1:7">
      <c r="A176" s="4" t="s">
        <v>579</v>
      </c>
      <c r="B176" s="4">
        <v>-9</v>
      </c>
      <c r="C176" s="4">
        <v>0</v>
      </c>
      <c r="D176" s="4">
        <v>0</v>
      </c>
      <c r="E176" s="4">
        <v>0</v>
      </c>
      <c r="F176" s="4">
        <v>0</v>
      </c>
      <c r="G176" s="4">
        <v>-9</v>
      </c>
    </row>
    <row r="177" spans="1:7">
      <c r="A177" s="4" t="s">
        <v>180</v>
      </c>
      <c r="B177" s="4">
        <v>17</v>
      </c>
      <c r="C177" s="4">
        <v>0</v>
      </c>
      <c r="D177" s="4">
        <v>0</v>
      </c>
      <c r="E177" s="4">
        <v>-3</v>
      </c>
      <c r="F177" s="4">
        <v>0</v>
      </c>
      <c r="G177" s="4">
        <v>14</v>
      </c>
    </row>
    <row r="178" spans="1:7">
      <c r="A178" s="4" t="s">
        <v>181</v>
      </c>
      <c r="B178" s="4">
        <v>138</v>
      </c>
      <c r="C178" s="4">
        <v>0</v>
      </c>
      <c r="D178" s="4">
        <v>0</v>
      </c>
      <c r="E178" s="4">
        <v>-43</v>
      </c>
      <c r="F178" s="4">
        <v>0</v>
      </c>
      <c r="G178" s="4">
        <v>95</v>
      </c>
    </row>
    <row r="179" spans="1:7">
      <c r="A179" s="4" t="s">
        <v>182</v>
      </c>
      <c r="B179" s="4">
        <v>243</v>
      </c>
      <c r="C179" s="4">
        <v>0</v>
      </c>
      <c r="D179" s="4">
        <v>0</v>
      </c>
      <c r="E179" s="4">
        <v>-8</v>
      </c>
      <c r="F179" s="4">
        <v>0</v>
      </c>
      <c r="G179" s="4">
        <v>235</v>
      </c>
    </row>
    <row r="180" spans="1:7">
      <c r="A180" s="4" t="s">
        <v>183</v>
      </c>
      <c r="B180" s="4">
        <v>176.25</v>
      </c>
      <c r="C180" s="4">
        <v>0</v>
      </c>
      <c r="D180" s="4">
        <v>0</v>
      </c>
      <c r="E180" s="4">
        <v>0</v>
      </c>
      <c r="F180" s="4">
        <v>0</v>
      </c>
      <c r="G180" s="4">
        <v>176.25</v>
      </c>
    </row>
    <row r="181" spans="1:7">
      <c r="A181" s="4" t="s">
        <v>184</v>
      </c>
      <c r="B181" s="4">
        <v>51</v>
      </c>
      <c r="C181" s="4">
        <v>0</v>
      </c>
      <c r="D181" s="4">
        <v>0</v>
      </c>
      <c r="E181" s="4">
        <v>-1</v>
      </c>
      <c r="F181" s="4">
        <v>0</v>
      </c>
      <c r="G181" s="4">
        <v>50</v>
      </c>
    </row>
    <row r="182" spans="1:7">
      <c r="A182" s="4" t="s">
        <v>185</v>
      </c>
      <c r="B182" s="4">
        <v>14</v>
      </c>
      <c r="C182" s="4">
        <v>0</v>
      </c>
      <c r="D182" s="4">
        <v>0</v>
      </c>
      <c r="E182" s="4">
        <v>0</v>
      </c>
      <c r="F182" s="4">
        <v>0</v>
      </c>
      <c r="G182" s="4">
        <v>14</v>
      </c>
    </row>
    <row r="183" spans="1:7">
      <c r="A183" s="4" t="s">
        <v>186</v>
      </c>
      <c r="B183" s="4">
        <v>228</v>
      </c>
      <c r="C183" s="4">
        <v>0</v>
      </c>
      <c r="D183" s="4">
        <v>0</v>
      </c>
      <c r="E183" s="4">
        <v>-66</v>
      </c>
      <c r="F183" s="4">
        <v>0</v>
      </c>
      <c r="G183" s="4">
        <v>162</v>
      </c>
    </row>
    <row r="184" spans="1:7">
      <c r="A184" s="4" t="s">
        <v>187</v>
      </c>
      <c r="B184" s="4">
        <v>517</v>
      </c>
      <c r="C184" s="4">
        <v>153</v>
      </c>
      <c r="D184" s="4">
        <v>0</v>
      </c>
      <c r="E184" s="4">
        <v>-101</v>
      </c>
      <c r="F184" s="4">
        <v>0</v>
      </c>
      <c r="G184" s="4">
        <v>569</v>
      </c>
    </row>
    <row r="185" spans="1:7">
      <c r="A185" s="4" t="s">
        <v>188</v>
      </c>
      <c r="B185" s="4">
        <v>494</v>
      </c>
      <c r="C185" s="4">
        <v>0</v>
      </c>
      <c r="D185" s="4">
        <v>0</v>
      </c>
      <c r="E185" s="4">
        <v>-43</v>
      </c>
      <c r="F185" s="4">
        <v>0</v>
      </c>
      <c r="G185" s="4">
        <v>451</v>
      </c>
    </row>
    <row r="186" spans="1:7">
      <c r="A186" s="4" t="s">
        <v>189</v>
      </c>
      <c r="B186" s="4">
        <v>101</v>
      </c>
      <c r="C186" s="4">
        <v>0</v>
      </c>
      <c r="D186" s="4">
        <v>0</v>
      </c>
      <c r="E186" s="4">
        <v>0</v>
      </c>
      <c r="F186" s="4">
        <v>0</v>
      </c>
      <c r="G186" s="4">
        <v>101</v>
      </c>
    </row>
    <row r="187" spans="1:7">
      <c r="A187" s="4" t="s">
        <v>190</v>
      </c>
      <c r="B187" s="4">
        <v>7</v>
      </c>
      <c r="C187" s="4">
        <v>0</v>
      </c>
      <c r="D187" s="4">
        <v>0</v>
      </c>
      <c r="E187" s="4">
        <v>0</v>
      </c>
      <c r="F187" s="4">
        <v>0</v>
      </c>
      <c r="G187" s="4">
        <v>7</v>
      </c>
    </row>
    <row r="188" spans="1:7">
      <c r="A188" s="4" t="s">
        <v>191</v>
      </c>
      <c r="B188" s="4">
        <v>116</v>
      </c>
      <c r="C188" s="4">
        <v>0</v>
      </c>
      <c r="D188" s="4">
        <v>0</v>
      </c>
      <c r="E188" s="4">
        <v>-8</v>
      </c>
      <c r="F188" s="4">
        <v>0</v>
      </c>
      <c r="G188" s="4">
        <v>108</v>
      </c>
    </row>
    <row r="189" spans="1:7">
      <c r="A189" s="4" t="s">
        <v>192</v>
      </c>
      <c r="B189" s="4">
        <v>158</v>
      </c>
      <c r="C189" s="4">
        <v>0</v>
      </c>
      <c r="D189" s="4">
        <v>0</v>
      </c>
      <c r="E189" s="4">
        <v>-9</v>
      </c>
      <c r="F189" s="4">
        <v>0</v>
      </c>
      <c r="G189" s="4">
        <v>149</v>
      </c>
    </row>
    <row r="190" spans="1:7">
      <c r="A190" s="4" t="s">
        <v>193</v>
      </c>
      <c r="B190" s="4">
        <v>13</v>
      </c>
      <c r="C190" s="4">
        <v>0</v>
      </c>
      <c r="D190" s="4">
        <v>0</v>
      </c>
      <c r="E190" s="4">
        <v>0</v>
      </c>
      <c r="F190" s="4">
        <v>0</v>
      </c>
      <c r="G190" s="4">
        <v>13</v>
      </c>
    </row>
    <row r="191" spans="1:7">
      <c r="A191" s="4" t="s">
        <v>194</v>
      </c>
      <c r="B191" s="4">
        <v>-17</v>
      </c>
      <c r="C191" s="4">
        <v>0</v>
      </c>
      <c r="D191" s="4">
        <v>0</v>
      </c>
      <c r="E191" s="4">
        <v>0</v>
      </c>
      <c r="F191" s="4">
        <v>0</v>
      </c>
      <c r="G191" s="4">
        <v>-17</v>
      </c>
    </row>
    <row r="192" spans="1:7">
      <c r="A192" s="4" t="s">
        <v>498</v>
      </c>
      <c r="B192" s="4">
        <v>11</v>
      </c>
      <c r="C192" s="4">
        <v>20</v>
      </c>
      <c r="D192" s="4">
        <v>0</v>
      </c>
      <c r="E192" s="4">
        <v>0</v>
      </c>
      <c r="F192" s="4">
        <v>0</v>
      </c>
      <c r="G192" s="4">
        <v>31</v>
      </c>
    </row>
    <row r="193" spans="1:7">
      <c r="A193" s="4" t="s">
        <v>195</v>
      </c>
      <c r="B193" s="4">
        <v>158</v>
      </c>
      <c r="C193" s="4">
        <v>0</v>
      </c>
      <c r="D193" s="4">
        <v>0</v>
      </c>
      <c r="E193" s="4">
        <v>-11</v>
      </c>
      <c r="F193" s="4">
        <v>0</v>
      </c>
      <c r="G193" s="4">
        <v>147</v>
      </c>
    </row>
    <row r="194" spans="1:7">
      <c r="A194" s="4" t="s">
        <v>593</v>
      </c>
      <c r="B194" s="4">
        <v>-1</v>
      </c>
      <c r="C194" s="4">
        <v>24</v>
      </c>
      <c r="D194" s="4">
        <v>0</v>
      </c>
      <c r="E194" s="4">
        <v>-14</v>
      </c>
      <c r="F194" s="4">
        <v>0</v>
      </c>
      <c r="G194" s="4">
        <v>9</v>
      </c>
    </row>
    <row r="195" spans="1:7">
      <c r="A195" s="4" t="s">
        <v>594</v>
      </c>
      <c r="B195" s="4">
        <v>5</v>
      </c>
      <c r="C195" s="4">
        <v>124</v>
      </c>
      <c r="D195" s="4">
        <v>0</v>
      </c>
      <c r="E195" s="4">
        <v>-30</v>
      </c>
      <c r="F195" s="4">
        <v>0</v>
      </c>
      <c r="G195" s="4">
        <v>99</v>
      </c>
    </row>
    <row r="196" spans="1:7">
      <c r="A196" s="4" t="s">
        <v>595</v>
      </c>
      <c r="B196" s="4">
        <v>12</v>
      </c>
      <c r="C196" s="4">
        <v>124</v>
      </c>
      <c r="D196" s="4">
        <v>-2</v>
      </c>
      <c r="E196" s="4">
        <v>-73</v>
      </c>
      <c r="F196" s="4">
        <v>0</v>
      </c>
      <c r="G196" s="4">
        <v>61</v>
      </c>
    </row>
    <row r="197" spans="1:7">
      <c r="A197" s="4" t="s">
        <v>199</v>
      </c>
      <c r="B197" s="4">
        <v>98</v>
      </c>
      <c r="C197" s="4">
        <v>0</v>
      </c>
      <c r="D197" s="4">
        <v>0</v>
      </c>
      <c r="E197" s="4">
        <v>-30</v>
      </c>
      <c r="F197" s="4">
        <v>0</v>
      </c>
      <c r="G197" s="4">
        <v>68</v>
      </c>
    </row>
    <row r="198" spans="1:7">
      <c r="A198" s="4" t="s">
        <v>200</v>
      </c>
      <c r="B198" s="4">
        <v>144</v>
      </c>
      <c r="C198" s="4">
        <v>0</v>
      </c>
      <c r="D198" s="4">
        <v>0</v>
      </c>
      <c r="E198" s="4">
        <v>-59</v>
      </c>
      <c r="F198" s="4">
        <v>0</v>
      </c>
      <c r="G198" s="4">
        <v>85</v>
      </c>
    </row>
    <row r="199" spans="1:7">
      <c r="A199" s="4" t="s">
        <v>201</v>
      </c>
      <c r="B199" s="4">
        <v>5</v>
      </c>
      <c r="C199" s="4">
        <v>0</v>
      </c>
      <c r="D199" s="4">
        <v>0</v>
      </c>
      <c r="E199" s="4">
        <v>0</v>
      </c>
      <c r="F199" s="4">
        <v>0</v>
      </c>
      <c r="G199" s="4">
        <v>5</v>
      </c>
    </row>
    <row r="200" spans="1:7">
      <c r="A200" s="4" t="s">
        <v>202</v>
      </c>
      <c r="B200" s="4">
        <v>29</v>
      </c>
      <c r="C200" s="4">
        <v>0</v>
      </c>
      <c r="D200" s="4">
        <v>0</v>
      </c>
      <c r="E200" s="4">
        <v>-6</v>
      </c>
      <c r="F200" s="4">
        <v>0</v>
      </c>
      <c r="G200" s="4">
        <v>23</v>
      </c>
    </row>
    <row r="201" spans="1:7">
      <c r="A201" s="4" t="s">
        <v>203</v>
      </c>
      <c r="B201" s="4">
        <v>304</v>
      </c>
      <c r="C201" s="4">
        <v>0</v>
      </c>
      <c r="D201" s="4">
        <v>0</v>
      </c>
      <c r="E201" s="4">
        <v>-83</v>
      </c>
      <c r="F201" s="4">
        <v>0</v>
      </c>
      <c r="G201" s="4">
        <v>221</v>
      </c>
    </row>
    <row r="202" spans="1:7">
      <c r="A202" s="4" t="s">
        <v>204</v>
      </c>
      <c r="B202" s="4">
        <v>90</v>
      </c>
      <c r="C202" s="4">
        <v>0</v>
      </c>
      <c r="D202" s="4">
        <v>0</v>
      </c>
      <c r="E202" s="4">
        <v>0</v>
      </c>
      <c r="F202" s="4">
        <v>0</v>
      </c>
      <c r="G202" s="4">
        <v>90</v>
      </c>
    </row>
    <row r="203" spans="1:7">
      <c r="A203" s="4" t="s">
        <v>205</v>
      </c>
      <c r="B203" s="4">
        <v>4</v>
      </c>
      <c r="C203" s="4">
        <v>0</v>
      </c>
      <c r="D203" s="4">
        <v>0</v>
      </c>
      <c r="E203" s="4">
        <v>0</v>
      </c>
      <c r="F203" s="4">
        <v>0</v>
      </c>
      <c r="G203" s="4">
        <v>4</v>
      </c>
    </row>
    <row r="204" spans="1:7">
      <c r="A204" s="4" t="s">
        <v>206</v>
      </c>
      <c r="B204" s="4">
        <v>44</v>
      </c>
      <c r="C204" s="4">
        <v>0</v>
      </c>
      <c r="D204" s="4">
        <v>0</v>
      </c>
      <c r="E204" s="4">
        <v>-8</v>
      </c>
      <c r="F204" s="4">
        <v>0</v>
      </c>
      <c r="G204" s="4">
        <v>36</v>
      </c>
    </row>
    <row r="205" spans="1:7">
      <c r="A205" s="4" t="s">
        <v>207</v>
      </c>
      <c r="B205" s="4">
        <v>261</v>
      </c>
      <c r="C205" s="4">
        <v>0</v>
      </c>
      <c r="D205" s="4">
        <v>0</v>
      </c>
      <c r="E205" s="4">
        <v>-77</v>
      </c>
      <c r="F205" s="4">
        <v>0</v>
      </c>
      <c r="G205" s="4">
        <v>184</v>
      </c>
    </row>
    <row r="206" spans="1:7">
      <c r="A206" s="4" t="s">
        <v>208</v>
      </c>
      <c r="B206" s="4">
        <v>8</v>
      </c>
      <c r="C206" s="4">
        <v>24</v>
      </c>
      <c r="D206" s="4">
        <v>0</v>
      </c>
      <c r="E206" s="4">
        <v>-45</v>
      </c>
      <c r="F206" s="4">
        <v>0</v>
      </c>
      <c r="G206" s="4">
        <v>-13</v>
      </c>
    </row>
    <row r="207" spans="1:7">
      <c r="A207" s="4" t="s">
        <v>209</v>
      </c>
      <c r="B207" s="4">
        <v>63</v>
      </c>
      <c r="C207" s="4">
        <v>0</v>
      </c>
      <c r="D207" s="4">
        <v>0</v>
      </c>
      <c r="E207" s="4">
        <v>-20</v>
      </c>
      <c r="F207" s="4">
        <v>0</v>
      </c>
      <c r="G207" s="4">
        <v>43</v>
      </c>
    </row>
    <row r="208" spans="1:7">
      <c r="A208" s="4" t="s">
        <v>210</v>
      </c>
      <c r="B208" s="4">
        <v>29</v>
      </c>
      <c r="C208" s="4">
        <v>0</v>
      </c>
      <c r="D208" s="4">
        <v>0</v>
      </c>
      <c r="E208" s="4">
        <v>-5</v>
      </c>
      <c r="F208" s="4">
        <v>0</v>
      </c>
      <c r="G208" s="4">
        <v>24</v>
      </c>
    </row>
    <row r="209" spans="1:7">
      <c r="A209" s="4" t="s">
        <v>211</v>
      </c>
      <c r="B209" s="4">
        <v>117</v>
      </c>
      <c r="C209" s="4">
        <v>0</v>
      </c>
      <c r="D209" s="4">
        <v>0</v>
      </c>
      <c r="E209" s="4">
        <v>-102</v>
      </c>
      <c r="F209" s="4">
        <v>0</v>
      </c>
      <c r="G209" s="4">
        <v>15</v>
      </c>
    </row>
    <row r="210" spans="1:7">
      <c r="A210" s="4" t="s">
        <v>212</v>
      </c>
      <c r="B210" s="6">
        <v>425</v>
      </c>
      <c r="C210" s="4">
        <v>0</v>
      </c>
      <c r="D210" s="4">
        <v>0</v>
      </c>
      <c r="E210" s="4">
        <v>-75</v>
      </c>
      <c r="F210" s="4">
        <v>0</v>
      </c>
      <c r="G210" s="6">
        <v>350</v>
      </c>
    </row>
    <row r="211" spans="1:7">
      <c r="A211" s="4" t="s">
        <v>213</v>
      </c>
      <c r="B211" s="4">
        <v>174</v>
      </c>
      <c r="C211" s="4">
        <v>0</v>
      </c>
      <c r="D211" s="4">
        <v>0</v>
      </c>
      <c r="E211" s="4">
        <v>-168</v>
      </c>
      <c r="F211" s="4">
        <v>0</v>
      </c>
      <c r="G211" s="4">
        <v>6</v>
      </c>
    </row>
    <row r="212" spans="1:7">
      <c r="A212" s="4" t="s">
        <v>214</v>
      </c>
      <c r="B212" s="4">
        <v>215</v>
      </c>
      <c r="C212" s="4">
        <v>0</v>
      </c>
      <c r="D212" s="4">
        <v>0</v>
      </c>
      <c r="E212" s="4">
        <v>-203</v>
      </c>
      <c r="F212" s="4">
        <v>0</v>
      </c>
      <c r="G212" s="4">
        <v>12</v>
      </c>
    </row>
    <row r="213" spans="1:7">
      <c r="A213" s="4" t="s">
        <v>215</v>
      </c>
      <c r="B213" s="4">
        <v>87</v>
      </c>
      <c r="C213" s="4">
        <v>0</v>
      </c>
      <c r="D213" s="4">
        <v>0</v>
      </c>
      <c r="E213" s="4">
        <v>-13</v>
      </c>
      <c r="F213" s="4">
        <v>0</v>
      </c>
      <c r="G213" s="4">
        <v>74</v>
      </c>
    </row>
    <row r="214" spans="1:7">
      <c r="A214" s="4" t="s">
        <v>216</v>
      </c>
      <c r="B214" s="4">
        <v>193</v>
      </c>
      <c r="C214" s="4">
        <v>0</v>
      </c>
      <c r="D214" s="4">
        <v>0</v>
      </c>
      <c r="E214" s="4">
        <v>0</v>
      </c>
      <c r="F214" s="4">
        <v>0</v>
      </c>
      <c r="G214" s="4">
        <v>193</v>
      </c>
    </row>
    <row r="215" spans="1:7">
      <c r="A215" s="4" t="s">
        <v>217</v>
      </c>
      <c r="B215" s="6">
        <v>91</v>
      </c>
      <c r="C215" s="4">
        <v>0</v>
      </c>
      <c r="D215" s="4">
        <v>0</v>
      </c>
      <c r="E215" s="4">
        <v>-39</v>
      </c>
      <c r="F215" s="4">
        <v>0</v>
      </c>
      <c r="G215" s="6">
        <v>52</v>
      </c>
    </row>
    <row r="216" spans="1:7">
      <c r="A216" s="4" t="s">
        <v>218</v>
      </c>
      <c r="B216" s="4">
        <v>215</v>
      </c>
      <c r="C216" s="4">
        <v>0</v>
      </c>
      <c r="D216" s="4">
        <v>0</v>
      </c>
      <c r="E216" s="4">
        <v>0</v>
      </c>
      <c r="F216" s="4">
        <v>0</v>
      </c>
      <c r="G216" s="4">
        <v>215</v>
      </c>
    </row>
    <row r="217" spans="1:7">
      <c r="A217" s="4" t="s">
        <v>219</v>
      </c>
      <c r="B217" s="4">
        <v>117</v>
      </c>
      <c r="C217" s="4">
        <v>0</v>
      </c>
      <c r="D217" s="4">
        <v>0</v>
      </c>
      <c r="E217" s="4">
        <v>-2</v>
      </c>
      <c r="F217" s="4">
        <v>0</v>
      </c>
      <c r="G217" s="4">
        <v>115</v>
      </c>
    </row>
    <row r="218" spans="1:7">
      <c r="A218" s="4" t="s">
        <v>220</v>
      </c>
      <c r="B218" s="4">
        <v>1</v>
      </c>
      <c r="C218" s="4">
        <v>0</v>
      </c>
      <c r="D218" s="4">
        <v>0</v>
      </c>
      <c r="E218" s="4">
        <v>0</v>
      </c>
      <c r="F218" s="4">
        <v>0</v>
      </c>
      <c r="G218" s="4">
        <v>1</v>
      </c>
    </row>
    <row r="219" spans="1:7">
      <c r="A219" s="4" t="s">
        <v>221</v>
      </c>
      <c r="B219" s="6">
        <v>2</v>
      </c>
      <c r="C219" s="4">
        <v>0</v>
      </c>
      <c r="D219" s="4">
        <v>0</v>
      </c>
      <c r="E219" s="4">
        <v>-2</v>
      </c>
      <c r="F219" s="4">
        <v>0</v>
      </c>
      <c r="G219" s="6">
        <v>0</v>
      </c>
    </row>
    <row r="220" spans="1:7">
      <c r="A220" s="4" t="s">
        <v>222</v>
      </c>
      <c r="B220" s="4">
        <v>15</v>
      </c>
      <c r="C220" s="4">
        <v>0</v>
      </c>
      <c r="D220" s="4">
        <v>0</v>
      </c>
      <c r="E220" s="4">
        <v>-8</v>
      </c>
      <c r="F220" s="4">
        <v>0</v>
      </c>
      <c r="G220" s="4">
        <v>7</v>
      </c>
    </row>
    <row r="221" spans="1:7">
      <c r="A221" s="4" t="s">
        <v>223</v>
      </c>
      <c r="B221" s="4">
        <v>189</v>
      </c>
      <c r="C221" s="4">
        <v>0</v>
      </c>
      <c r="D221" s="4">
        <v>0</v>
      </c>
      <c r="E221" s="4">
        <v>-45</v>
      </c>
      <c r="F221" s="4">
        <v>0</v>
      </c>
      <c r="G221" s="4">
        <v>144</v>
      </c>
    </row>
    <row r="222" spans="1:7">
      <c r="A222" s="4" t="s">
        <v>224</v>
      </c>
      <c r="B222" s="4">
        <v>9</v>
      </c>
      <c r="C222" s="4">
        <v>0</v>
      </c>
      <c r="D222" s="4">
        <v>0</v>
      </c>
      <c r="E222" s="4">
        <v>-3</v>
      </c>
      <c r="F222" s="4">
        <v>0</v>
      </c>
      <c r="G222" s="4">
        <v>6</v>
      </c>
    </row>
    <row r="223" spans="1:7">
      <c r="A223" s="4" t="s">
        <v>225</v>
      </c>
      <c r="B223" s="6">
        <v>39</v>
      </c>
      <c r="C223" s="4">
        <v>0</v>
      </c>
      <c r="D223" s="4">
        <v>0</v>
      </c>
      <c r="E223" s="4">
        <v>-11</v>
      </c>
      <c r="F223" s="4">
        <v>0</v>
      </c>
      <c r="G223" s="6">
        <v>28</v>
      </c>
    </row>
    <row r="224" spans="1:7">
      <c r="A224" s="4" t="s">
        <v>226</v>
      </c>
      <c r="B224" s="4">
        <v>14</v>
      </c>
      <c r="C224" s="4">
        <v>0</v>
      </c>
      <c r="D224" s="4">
        <v>0</v>
      </c>
      <c r="E224" s="4">
        <v>-34</v>
      </c>
      <c r="F224" s="4">
        <v>0</v>
      </c>
      <c r="G224" s="4">
        <v>-20</v>
      </c>
    </row>
    <row r="225" spans="1:7">
      <c r="A225" s="4" t="s">
        <v>227</v>
      </c>
      <c r="B225" s="4">
        <v>20</v>
      </c>
      <c r="C225" s="4">
        <v>0</v>
      </c>
      <c r="D225" s="4">
        <v>0</v>
      </c>
      <c r="E225" s="4">
        <v>-2</v>
      </c>
      <c r="F225" s="4">
        <v>0</v>
      </c>
      <c r="G225" s="4">
        <v>18</v>
      </c>
    </row>
    <row r="226" spans="1:7">
      <c r="A226" s="4" t="s">
        <v>228</v>
      </c>
      <c r="B226" s="4">
        <v>315</v>
      </c>
      <c r="C226" s="4">
        <v>0</v>
      </c>
      <c r="D226" s="4">
        <v>0</v>
      </c>
      <c r="E226" s="4">
        <v>-117</v>
      </c>
      <c r="F226" s="4">
        <v>0</v>
      </c>
      <c r="G226" s="4">
        <v>198</v>
      </c>
    </row>
    <row r="227" spans="1:7">
      <c r="A227" s="4" t="s">
        <v>229</v>
      </c>
      <c r="B227" s="6">
        <v>37</v>
      </c>
      <c r="C227" s="4">
        <v>0</v>
      </c>
      <c r="D227" s="4">
        <v>0</v>
      </c>
      <c r="E227" s="6">
        <v>-23</v>
      </c>
      <c r="F227" s="4">
        <v>0</v>
      </c>
      <c r="G227" s="6">
        <v>14</v>
      </c>
    </row>
    <row r="228" spans="1:7">
      <c r="A228" s="4" t="s">
        <v>230</v>
      </c>
      <c r="B228" s="4">
        <v>100</v>
      </c>
      <c r="C228" s="4">
        <v>0</v>
      </c>
      <c r="D228" s="4">
        <v>0</v>
      </c>
      <c r="E228" s="4">
        <v>0</v>
      </c>
      <c r="F228" s="4">
        <v>0</v>
      </c>
      <c r="G228" s="4">
        <v>100</v>
      </c>
    </row>
    <row r="229" spans="1:7">
      <c r="A229" s="4" t="s">
        <v>231</v>
      </c>
      <c r="B229" s="4">
        <v>4</v>
      </c>
      <c r="C229" s="4">
        <v>0</v>
      </c>
      <c r="D229" s="4">
        <v>0</v>
      </c>
      <c r="E229" s="4">
        <v>-10</v>
      </c>
      <c r="F229" s="4">
        <v>0</v>
      </c>
      <c r="G229" s="4">
        <v>-6</v>
      </c>
    </row>
    <row r="230" spans="1:7">
      <c r="A230" s="4" t="s">
        <v>232</v>
      </c>
      <c r="B230" s="4">
        <v>35</v>
      </c>
      <c r="C230" s="4">
        <v>0</v>
      </c>
      <c r="D230" s="4">
        <v>0</v>
      </c>
      <c r="E230" s="4">
        <v>-10</v>
      </c>
      <c r="F230" s="4">
        <v>0</v>
      </c>
      <c r="G230" s="4">
        <v>25</v>
      </c>
    </row>
    <row r="231" spans="1:7">
      <c r="A231" s="4" t="s">
        <v>233</v>
      </c>
      <c r="B231" s="6">
        <v>1383</v>
      </c>
      <c r="C231" s="4">
        <v>10</v>
      </c>
      <c r="D231" s="4">
        <v>-1</v>
      </c>
      <c r="E231" s="6">
        <v>-196</v>
      </c>
      <c r="F231" s="4">
        <v>0</v>
      </c>
      <c r="G231" s="6">
        <v>1196</v>
      </c>
    </row>
    <row r="232" spans="1:7">
      <c r="A232" s="4" t="s">
        <v>234</v>
      </c>
      <c r="B232" s="4">
        <v>55</v>
      </c>
      <c r="C232" s="4">
        <v>0</v>
      </c>
      <c r="D232" s="4">
        <v>0</v>
      </c>
      <c r="E232" s="4">
        <v>-8</v>
      </c>
      <c r="F232" s="4">
        <v>0</v>
      </c>
      <c r="G232" s="4">
        <v>47</v>
      </c>
    </row>
    <row r="233" spans="1:7">
      <c r="A233" s="4" t="s">
        <v>235</v>
      </c>
      <c r="B233" s="4">
        <v>-9</v>
      </c>
      <c r="C233" s="4">
        <v>0</v>
      </c>
      <c r="D233" s="4">
        <v>0</v>
      </c>
      <c r="E233" s="4">
        <v>-4</v>
      </c>
      <c r="F233" s="4">
        <v>0</v>
      </c>
      <c r="G233" s="4">
        <v>-13</v>
      </c>
    </row>
    <row r="234" spans="1:7">
      <c r="A234" s="4" t="s">
        <v>236</v>
      </c>
      <c r="B234" s="4">
        <v>15</v>
      </c>
      <c r="C234" s="4">
        <v>0</v>
      </c>
      <c r="D234" s="4">
        <v>0</v>
      </c>
      <c r="E234" s="4">
        <v>-2</v>
      </c>
      <c r="F234" s="4">
        <v>0</v>
      </c>
      <c r="G234" s="4">
        <v>13</v>
      </c>
    </row>
    <row r="235" spans="1:7">
      <c r="A235" s="4" t="s">
        <v>237</v>
      </c>
      <c r="B235" s="6">
        <v>27</v>
      </c>
      <c r="C235" s="4">
        <v>0</v>
      </c>
      <c r="D235" s="4">
        <v>0</v>
      </c>
      <c r="E235" s="6">
        <v>-4</v>
      </c>
      <c r="F235" s="4">
        <v>0</v>
      </c>
      <c r="G235" s="4">
        <v>23</v>
      </c>
    </row>
    <row r="236" spans="1:7">
      <c r="A236" s="4" t="s">
        <v>239</v>
      </c>
      <c r="B236" s="4">
        <v>20</v>
      </c>
      <c r="C236" s="4">
        <v>0</v>
      </c>
      <c r="D236" s="4">
        <v>0</v>
      </c>
      <c r="E236" s="4">
        <v>-10</v>
      </c>
      <c r="F236" s="4">
        <v>0</v>
      </c>
      <c r="G236" s="4">
        <v>10</v>
      </c>
    </row>
    <row r="237" spans="1:7">
      <c r="A237" s="4" t="s">
        <v>240</v>
      </c>
      <c r="B237" s="4">
        <v>9</v>
      </c>
      <c r="C237" s="4">
        <v>0</v>
      </c>
      <c r="D237" s="4">
        <v>0</v>
      </c>
      <c r="E237" s="4">
        <v>0</v>
      </c>
      <c r="F237" s="4">
        <v>0</v>
      </c>
      <c r="G237" s="4">
        <v>9</v>
      </c>
    </row>
    <row r="238" spans="1:7">
      <c r="A238" s="4" t="s">
        <v>241</v>
      </c>
      <c r="B238" s="4">
        <v>34</v>
      </c>
      <c r="C238" s="4">
        <v>0</v>
      </c>
      <c r="D238" s="4">
        <v>0</v>
      </c>
      <c r="E238" s="4">
        <v>-10</v>
      </c>
      <c r="F238" s="4">
        <v>0</v>
      </c>
      <c r="G238" s="4">
        <v>24</v>
      </c>
    </row>
    <row r="239" spans="1:7">
      <c r="A239" s="4" t="s">
        <v>243</v>
      </c>
      <c r="B239" s="6">
        <v>1435</v>
      </c>
      <c r="C239" s="4">
        <v>0</v>
      </c>
      <c r="D239" s="4">
        <v>0</v>
      </c>
      <c r="E239" s="6">
        <v>-1082</v>
      </c>
      <c r="F239" s="4">
        <v>0</v>
      </c>
      <c r="G239" s="4">
        <v>353</v>
      </c>
    </row>
    <row r="240" spans="1:7">
      <c r="A240" s="4" t="s">
        <v>244</v>
      </c>
      <c r="B240" s="4">
        <v>7</v>
      </c>
      <c r="C240" s="4">
        <v>0</v>
      </c>
      <c r="D240" s="4">
        <v>0</v>
      </c>
      <c r="E240" s="4">
        <v>-7</v>
      </c>
      <c r="F240" s="4">
        <v>0</v>
      </c>
      <c r="G240" s="4">
        <v>0</v>
      </c>
    </row>
    <row r="241" spans="1:7">
      <c r="A241" s="4" t="s">
        <v>245</v>
      </c>
      <c r="B241" s="4">
        <v>23.5</v>
      </c>
      <c r="C241" s="4">
        <v>0</v>
      </c>
      <c r="D241" s="4">
        <v>0</v>
      </c>
      <c r="E241" s="4">
        <v>0</v>
      </c>
      <c r="F241" s="4">
        <v>0</v>
      </c>
      <c r="G241" s="4">
        <v>23.5</v>
      </c>
    </row>
    <row r="242" spans="1:7">
      <c r="A242" s="4" t="s">
        <v>246</v>
      </c>
      <c r="B242" s="4">
        <v>15</v>
      </c>
      <c r="C242" s="4">
        <v>0</v>
      </c>
      <c r="D242" s="4">
        <v>0</v>
      </c>
      <c r="E242" s="4">
        <v>-8</v>
      </c>
      <c r="F242" s="4">
        <v>0</v>
      </c>
      <c r="G242" s="4">
        <v>7</v>
      </c>
    </row>
    <row r="243" spans="1:7">
      <c r="A243" s="4" t="s">
        <v>247</v>
      </c>
      <c r="B243" s="4">
        <v>-101</v>
      </c>
      <c r="C243" s="4">
        <v>0</v>
      </c>
      <c r="D243" s="4">
        <v>0</v>
      </c>
      <c r="E243" s="4">
        <v>0</v>
      </c>
      <c r="F243" s="4">
        <v>0</v>
      </c>
      <c r="G243" s="4">
        <v>-101</v>
      </c>
    </row>
    <row r="244" spans="1:7">
      <c r="A244" s="4" t="s">
        <v>248</v>
      </c>
      <c r="B244" s="4">
        <v>260</v>
      </c>
      <c r="C244" s="4">
        <v>0</v>
      </c>
      <c r="D244" s="4">
        <v>0</v>
      </c>
      <c r="E244" s="4">
        <v>0</v>
      </c>
      <c r="F244" s="4">
        <v>0</v>
      </c>
      <c r="G244" s="4">
        <v>260</v>
      </c>
    </row>
    <row r="245" spans="1:7">
      <c r="A245" s="4" t="s">
        <v>249</v>
      </c>
      <c r="B245" s="4">
        <v>93</v>
      </c>
      <c r="C245" s="4">
        <v>0</v>
      </c>
      <c r="D245" s="4">
        <v>0</v>
      </c>
      <c r="E245" s="4">
        <v>-37</v>
      </c>
      <c r="F245" s="4">
        <v>0</v>
      </c>
      <c r="G245" s="4">
        <v>56</v>
      </c>
    </row>
    <row r="246" spans="1:7">
      <c r="A246" s="4" t="s">
        <v>250</v>
      </c>
      <c r="B246" s="4">
        <v>253</v>
      </c>
      <c r="C246" s="4">
        <v>0</v>
      </c>
      <c r="D246" s="4">
        <v>0</v>
      </c>
      <c r="E246" s="4">
        <v>-218</v>
      </c>
      <c r="F246" s="4">
        <v>0</v>
      </c>
      <c r="G246" s="4">
        <v>35</v>
      </c>
    </row>
    <row r="247" spans="1:7">
      <c r="A247" s="4" t="s">
        <v>251</v>
      </c>
      <c r="B247" s="4">
        <v>53</v>
      </c>
      <c r="C247" s="4">
        <v>0</v>
      </c>
      <c r="D247" s="4">
        <v>0</v>
      </c>
      <c r="E247" s="4">
        <v>-22</v>
      </c>
      <c r="F247" s="4">
        <v>0</v>
      </c>
      <c r="G247" s="4">
        <v>31</v>
      </c>
    </row>
    <row r="248" spans="1:7">
      <c r="A248" s="4" t="s">
        <v>252</v>
      </c>
      <c r="B248" s="4">
        <v>131</v>
      </c>
      <c r="C248" s="4">
        <v>122</v>
      </c>
      <c r="D248" s="4">
        <v>0</v>
      </c>
      <c r="E248" s="4">
        <v>-188</v>
      </c>
      <c r="F248" s="4">
        <v>0</v>
      </c>
      <c r="G248" s="4">
        <v>65</v>
      </c>
    </row>
    <row r="249" spans="1:7">
      <c r="A249" s="4" t="s">
        <v>253</v>
      </c>
      <c r="B249" s="4">
        <v>3</v>
      </c>
      <c r="C249" s="4">
        <v>0</v>
      </c>
      <c r="D249" s="4">
        <v>0</v>
      </c>
      <c r="E249" s="4">
        <v>0</v>
      </c>
      <c r="F249" s="4">
        <v>0</v>
      </c>
      <c r="G249" s="4">
        <v>3</v>
      </c>
    </row>
    <row r="250" spans="1:7">
      <c r="A250" s="4" t="s">
        <v>254</v>
      </c>
      <c r="B250" s="4">
        <v>1</v>
      </c>
      <c r="C250" s="4">
        <v>0</v>
      </c>
      <c r="D250" s="4">
        <v>0</v>
      </c>
      <c r="E250" s="4">
        <v>0</v>
      </c>
      <c r="F250" s="4">
        <v>0</v>
      </c>
      <c r="G250" s="4">
        <v>1</v>
      </c>
    </row>
    <row r="251" spans="1:7">
      <c r="A251" s="4" t="s">
        <v>255</v>
      </c>
      <c r="B251" s="4">
        <v>90</v>
      </c>
      <c r="C251" s="4">
        <v>0</v>
      </c>
      <c r="D251" s="4">
        <v>0</v>
      </c>
      <c r="E251" s="4">
        <v>-78</v>
      </c>
      <c r="F251" s="4">
        <v>0</v>
      </c>
      <c r="G251" s="4">
        <v>12</v>
      </c>
    </row>
    <row r="252" spans="1:7">
      <c r="A252" s="4" t="s">
        <v>256</v>
      </c>
      <c r="B252" s="4">
        <v>249</v>
      </c>
      <c r="C252" s="4">
        <v>0</v>
      </c>
      <c r="D252" s="4">
        <v>0</v>
      </c>
      <c r="E252" s="4">
        <v>-196</v>
      </c>
      <c r="F252" s="4">
        <v>0</v>
      </c>
      <c r="G252" s="4">
        <v>53</v>
      </c>
    </row>
    <row r="253" spans="1:7">
      <c r="A253" s="4" t="s">
        <v>258</v>
      </c>
      <c r="B253" s="4">
        <v>-3</v>
      </c>
      <c r="C253" s="4">
        <v>0</v>
      </c>
      <c r="D253" s="4">
        <v>0</v>
      </c>
      <c r="E253" s="4">
        <v>0</v>
      </c>
      <c r="F253" s="4">
        <v>0</v>
      </c>
      <c r="G253" s="4">
        <v>-3</v>
      </c>
    </row>
    <row r="254" spans="1:7">
      <c r="A254" s="4" t="s">
        <v>259</v>
      </c>
      <c r="B254" s="4">
        <v>60</v>
      </c>
      <c r="C254" s="4">
        <v>0</v>
      </c>
      <c r="D254" s="4">
        <v>0</v>
      </c>
      <c r="E254" s="4">
        <v>0</v>
      </c>
      <c r="F254" s="4">
        <v>0</v>
      </c>
      <c r="G254" s="4">
        <v>60</v>
      </c>
    </row>
    <row r="255" spans="1:7">
      <c r="A255" s="4" t="s">
        <v>260</v>
      </c>
      <c r="B255" s="4">
        <v>21</v>
      </c>
      <c r="C255" s="4">
        <v>0</v>
      </c>
      <c r="D255" s="4">
        <v>0</v>
      </c>
      <c r="E255" s="4">
        <v>0</v>
      </c>
      <c r="F255" s="4">
        <v>0</v>
      </c>
      <c r="G255" s="4">
        <v>21</v>
      </c>
    </row>
    <row r="256" spans="1:7">
      <c r="A256" s="4" t="s">
        <v>261</v>
      </c>
      <c r="B256" s="4">
        <v>64</v>
      </c>
      <c r="C256" s="4">
        <v>0</v>
      </c>
      <c r="D256" s="4">
        <v>0</v>
      </c>
      <c r="E256" s="4">
        <v>-22</v>
      </c>
      <c r="F256" s="4">
        <v>0</v>
      </c>
      <c r="G256" s="4">
        <v>42</v>
      </c>
    </row>
    <row r="257" spans="1:7">
      <c r="A257" s="4" t="s">
        <v>262</v>
      </c>
      <c r="B257" s="4">
        <v>88</v>
      </c>
      <c r="C257" s="4">
        <v>0</v>
      </c>
      <c r="D257" s="4">
        <v>0</v>
      </c>
      <c r="E257" s="4">
        <v>-27</v>
      </c>
      <c r="F257" s="4">
        <v>0</v>
      </c>
      <c r="G257" s="4">
        <v>61</v>
      </c>
    </row>
    <row r="258" spans="1:7">
      <c r="A258" s="4" t="s">
        <v>263</v>
      </c>
      <c r="B258" s="4">
        <v>71</v>
      </c>
      <c r="C258" s="4">
        <v>0</v>
      </c>
      <c r="D258" s="4">
        <v>0</v>
      </c>
      <c r="E258" s="4">
        <v>-22</v>
      </c>
      <c r="F258" s="4">
        <v>0</v>
      </c>
      <c r="G258" s="4">
        <v>49</v>
      </c>
    </row>
    <row r="259" spans="1:7">
      <c r="A259" s="4" t="s">
        <v>264</v>
      </c>
      <c r="B259" s="4">
        <v>42</v>
      </c>
      <c r="C259" s="4">
        <v>0</v>
      </c>
      <c r="D259" s="4">
        <v>0</v>
      </c>
      <c r="E259" s="4">
        <v>-6</v>
      </c>
      <c r="F259" s="4">
        <v>0</v>
      </c>
      <c r="G259" s="4">
        <v>36</v>
      </c>
    </row>
    <row r="260" spans="1:7">
      <c r="A260" s="4" t="s">
        <v>265</v>
      </c>
      <c r="B260" s="4">
        <v>312</v>
      </c>
      <c r="C260" s="4">
        <v>400</v>
      </c>
      <c r="D260" s="4">
        <v>0</v>
      </c>
      <c r="E260" s="4">
        <v>-98</v>
      </c>
      <c r="F260" s="4">
        <v>0</v>
      </c>
      <c r="G260" s="4">
        <v>614</v>
      </c>
    </row>
    <row r="261" spans="1:7">
      <c r="A261" s="4" t="s">
        <v>266</v>
      </c>
      <c r="B261" s="4">
        <v>78</v>
      </c>
      <c r="C261" s="4">
        <v>0</v>
      </c>
      <c r="D261" s="4">
        <v>0</v>
      </c>
      <c r="E261" s="4">
        <v>-11</v>
      </c>
      <c r="F261" s="4">
        <v>0</v>
      </c>
      <c r="G261" s="4">
        <v>67</v>
      </c>
    </row>
    <row r="262" spans="1:7">
      <c r="A262" s="4" t="s">
        <v>267</v>
      </c>
      <c r="B262" s="4">
        <v>10</v>
      </c>
      <c r="C262" s="4">
        <v>0</v>
      </c>
      <c r="D262" s="4">
        <v>0</v>
      </c>
      <c r="E262" s="4">
        <v>0</v>
      </c>
      <c r="F262" s="4">
        <v>0</v>
      </c>
      <c r="G262" s="4">
        <v>10</v>
      </c>
    </row>
    <row r="263" spans="1:7">
      <c r="A263" s="4" t="s">
        <v>268</v>
      </c>
      <c r="B263" s="4">
        <v>-150</v>
      </c>
      <c r="C263" s="4">
        <v>0</v>
      </c>
      <c r="D263" s="4">
        <v>0</v>
      </c>
      <c r="E263" s="4">
        <v>-20</v>
      </c>
      <c r="F263" s="4">
        <v>0</v>
      </c>
      <c r="G263" s="4">
        <v>-170</v>
      </c>
    </row>
    <row r="264" spans="1:7">
      <c r="A264" s="4" t="s">
        <v>269</v>
      </c>
      <c r="B264" s="4">
        <v>1</v>
      </c>
      <c r="C264" s="4">
        <v>0</v>
      </c>
      <c r="D264" s="4">
        <v>0</v>
      </c>
      <c r="E264" s="4">
        <v>0</v>
      </c>
      <c r="F264" s="4">
        <v>0</v>
      </c>
      <c r="G264" s="4">
        <v>1</v>
      </c>
    </row>
    <row r="265" spans="1:7">
      <c r="A265" s="4" t="s">
        <v>270</v>
      </c>
      <c r="B265" s="4">
        <v>19</v>
      </c>
      <c r="C265" s="4">
        <v>0</v>
      </c>
      <c r="D265" s="4">
        <v>0</v>
      </c>
      <c r="E265" s="4">
        <v>-10</v>
      </c>
      <c r="F265" s="4">
        <v>0</v>
      </c>
      <c r="G265" s="4">
        <v>9</v>
      </c>
    </row>
    <row r="266" spans="1:7">
      <c r="A266" s="4" t="s">
        <v>271</v>
      </c>
      <c r="B266" s="4">
        <v>165</v>
      </c>
      <c r="C266" s="4">
        <v>0</v>
      </c>
      <c r="D266" s="4">
        <v>0</v>
      </c>
      <c r="E266" s="4">
        <v>-31</v>
      </c>
      <c r="F266" s="4">
        <v>0</v>
      </c>
      <c r="G266" s="4">
        <v>134</v>
      </c>
    </row>
    <row r="267" spans="1:7">
      <c r="A267" s="4" t="s">
        <v>272</v>
      </c>
      <c r="B267" s="4">
        <v>408</v>
      </c>
      <c r="C267" s="4">
        <v>0</v>
      </c>
      <c r="D267" s="4">
        <v>0</v>
      </c>
      <c r="E267" s="4">
        <v>-106</v>
      </c>
      <c r="F267" s="4">
        <v>0</v>
      </c>
      <c r="G267" s="4">
        <v>302</v>
      </c>
    </row>
    <row r="268" spans="1:7">
      <c r="A268" s="4" t="s">
        <v>273</v>
      </c>
      <c r="B268" s="4">
        <v>29</v>
      </c>
      <c r="C268" s="4">
        <v>1</v>
      </c>
      <c r="D268" s="4">
        <v>0</v>
      </c>
      <c r="E268" s="4">
        <v>-28</v>
      </c>
      <c r="F268" s="4">
        <v>0</v>
      </c>
      <c r="G268" s="4">
        <v>2</v>
      </c>
    </row>
    <row r="269" spans="1:7">
      <c r="A269" s="4" t="s">
        <v>274</v>
      </c>
      <c r="B269" s="4">
        <v>13</v>
      </c>
      <c r="C269" s="4">
        <v>0</v>
      </c>
      <c r="D269" s="4">
        <v>0</v>
      </c>
      <c r="E269" s="4">
        <v>0</v>
      </c>
      <c r="F269" s="4">
        <v>0</v>
      </c>
      <c r="G269" s="4">
        <v>13</v>
      </c>
    </row>
    <row r="270" spans="1:7">
      <c r="A270" s="4" t="s">
        <v>275</v>
      </c>
      <c r="B270" s="4">
        <v>769</v>
      </c>
      <c r="C270" s="4">
        <v>0</v>
      </c>
      <c r="D270" s="4">
        <v>0</v>
      </c>
      <c r="E270" s="4">
        <v>-88</v>
      </c>
      <c r="F270" s="4">
        <v>0</v>
      </c>
      <c r="G270" s="4">
        <v>681</v>
      </c>
    </row>
    <row r="271" spans="1:7">
      <c r="A271" s="4" t="s">
        <v>276</v>
      </c>
      <c r="B271" s="4">
        <v>11</v>
      </c>
      <c r="C271" s="4">
        <v>0</v>
      </c>
      <c r="D271" s="4">
        <v>0</v>
      </c>
      <c r="E271" s="4">
        <v>0</v>
      </c>
      <c r="F271" s="4">
        <v>0</v>
      </c>
      <c r="G271" s="4">
        <v>11</v>
      </c>
    </row>
    <row r="272" spans="1:7">
      <c r="A272" s="4" t="s">
        <v>277</v>
      </c>
      <c r="B272" s="4">
        <v>4</v>
      </c>
      <c r="C272" s="4">
        <v>0</v>
      </c>
      <c r="D272" s="4">
        <v>0</v>
      </c>
      <c r="E272" s="4">
        <v>0</v>
      </c>
      <c r="F272" s="4">
        <v>0</v>
      </c>
      <c r="G272" s="4">
        <v>4</v>
      </c>
    </row>
    <row r="273" spans="1:7">
      <c r="A273" s="4" t="s">
        <v>278</v>
      </c>
      <c r="B273" s="4">
        <v>5</v>
      </c>
      <c r="C273" s="4">
        <v>10</v>
      </c>
      <c r="D273" s="4">
        <v>0</v>
      </c>
      <c r="E273" s="4">
        <v>-9</v>
      </c>
      <c r="F273" s="4">
        <v>0</v>
      </c>
      <c r="G273" s="4">
        <v>6</v>
      </c>
    </row>
    <row r="274" spans="1:7">
      <c r="A274" s="4" t="s">
        <v>280</v>
      </c>
      <c r="B274" s="4">
        <v>-9</v>
      </c>
      <c r="C274" s="4">
        <v>7</v>
      </c>
      <c r="D274" s="4">
        <v>0</v>
      </c>
      <c r="E274" s="4">
        <v>0</v>
      </c>
      <c r="F274" s="4">
        <v>0</v>
      </c>
      <c r="G274" s="4">
        <v>-2</v>
      </c>
    </row>
    <row r="275" spans="1:7">
      <c r="A275" s="4" t="s">
        <v>281</v>
      </c>
      <c r="B275" s="4">
        <v>8</v>
      </c>
      <c r="C275" s="4">
        <v>0</v>
      </c>
      <c r="D275" s="4">
        <v>0</v>
      </c>
      <c r="E275" s="4">
        <v>-4</v>
      </c>
      <c r="F275" s="4">
        <v>0</v>
      </c>
      <c r="G275" s="4">
        <v>4</v>
      </c>
    </row>
    <row r="276" spans="1:7">
      <c r="A276" s="4" t="s">
        <v>282</v>
      </c>
      <c r="B276" s="4">
        <v>7</v>
      </c>
      <c r="C276" s="4">
        <v>0</v>
      </c>
      <c r="D276" s="4">
        <v>0</v>
      </c>
      <c r="E276" s="4">
        <v>-1</v>
      </c>
      <c r="F276" s="4">
        <v>0</v>
      </c>
      <c r="G276" s="4">
        <v>6</v>
      </c>
    </row>
    <row r="277" spans="1:7">
      <c r="A277" s="4" t="s">
        <v>283</v>
      </c>
      <c r="B277" s="4">
        <v>69</v>
      </c>
      <c r="C277" s="4">
        <v>0</v>
      </c>
      <c r="D277" s="4">
        <v>0</v>
      </c>
      <c r="E277" s="4">
        <v>0</v>
      </c>
      <c r="F277" s="4">
        <v>0</v>
      </c>
      <c r="G277" s="4">
        <v>69</v>
      </c>
    </row>
    <row r="278" spans="1:7">
      <c r="A278" s="4" t="s">
        <v>284</v>
      </c>
      <c r="B278" s="4">
        <v>12</v>
      </c>
      <c r="C278" s="4">
        <v>0</v>
      </c>
      <c r="D278" s="4">
        <v>0</v>
      </c>
      <c r="E278" s="4">
        <v>-4</v>
      </c>
      <c r="F278" s="4">
        <v>0</v>
      </c>
      <c r="G278" s="4">
        <v>8</v>
      </c>
    </row>
    <row r="279" spans="1:7">
      <c r="A279" s="4" t="s">
        <v>285</v>
      </c>
      <c r="B279" s="4">
        <v>-5</v>
      </c>
      <c r="C279" s="4">
        <v>44</v>
      </c>
      <c r="D279" s="4">
        <v>0</v>
      </c>
      <c r="E279" s="4">
        <v>-12</v>
      </c>
      <c r="F279" s="4">
        <v>0</v>
      </c>
      <c r="G279" s="4">
        <v>27</v>
      </c>
    </row>
    <row r="280" spans="1:7">
      <c r="A280" s="4" t="s">
        <v>286</v>
      </c>
      <c r="B280" s="4">
        <v>51</v>
      </c>
      <c r="C280" s="4">
        <v>0</v>
      </c>
      <c r="D280" s="4">
        <v>0</v>
      </c>
      <c r="E280" s="4">
        <v>-1</v>
      </c>
      <c r="F280" s="4">
        <v>0</v>
      </c>
      <c r="G280" s="4">
        <v>50</v>
      </c>
    </row>
    <row r="281" spans="1:7">
      <c r="A281" s="4" t="s">
        <v>287</v>
      </c>
      <c r="B281" s="4">
        <v>196</v>
      </c>
      <c r="C281" s="4">
        <v>0</v>
      </c>
      <c r="D281" s="4">
        <v>0</v>
      </c>
      <c r="E281" s="4">
        <v>0</v>
      </c>
      <c r="F281" s="4">
        <v>0</v>
      </c>
      <c r="G281" s="4">
        <v>196</v>
      </c>
    </row>
    <row r="282" spans="1:7">
      <c r="A282" s="4" t="s">
        <v>288</v>
      </c>
      <c r="B282" s="4">
        <v>64</v>
      </c>
      <c r="C282" s="4">
        <v>0</v>
      </c>
      <c r="D282" s="4">
        <v>0</v>
      </c>
      <c r="E282" s="4">
        <v>-4</v>
      </c>
      <c r="F282" s="4">
        <v>0</v>
      </c>
      <c r="G282" s="4">
        <v>60</v>
      </c>
    </row>
    <row r="283" spans="1:7">
      <c r="A283" s="4" t="s">
        <v>289</v>
      </c>
      <c r="B283" s="4">
        <v>11</v>
      </c>
      <c r="C283" s="4">
        <v>0</v>
      </c>
      <c r="D283" s="4">
        <v>0</v>
      </c>
      <c r="E283" s="4">
        <v>0</v>
      </c>
      <c r="F283" s="4">
        <v>0</v>
      </c>
      <c r="G283" s="4">
        <v>11</v>
      </c>
    </row>
    <row r="284" spans="1:7">
      <c r="A284" s="4" t="s">
        <v>290</v>
      </c>
      <c r="B284" s="4">
        <v>6</v>
      </c>
      <c r="C284" s="4">
        <v>0</v>
      </c>
      <c r="D284" s="4">
        <v>0</v>
      </c>
      <c r="E284" s="4">
        <v>0</v>
      </c>
      <c r="F284" s="4">
        <v>0</v>
      </c>
      <c r="G284" s="4">
        <v>6</v>
      </c>
    </row>
    <row r="285" spans="1:7">
      <c r="A285" s="4" t="s">
        <v>291</v>
      </c>
      <c r="B285" s="4">
        <v>38</v>
      </c>
      <c r="C285" s="4">
        <v>0</v>
      </c>
      <c r="D285" s="4">
        <v>0</v>
      </c>
      <c r="E285" s="4">
        <v>-26</v>
      </c>
      <c r="F285" s="4">
        <v>0</v>
      </c>
      <c r="G285" s="4">
        <v>12</v>
      </c>
    </row>
    <row r="286" spans="1:7">
      <c r="A286" s="4" t="s">
        <v>292</v>
      </c>
      <c r="B286" s="4">
        <v>191</v>
      </c>
      <c r="C286" s="4">
        <v>0</v>
      </c>
      <c r="D286" s="4">
        <v>0</v>
      </c>
      <c r="E286" s="4">
        <v>0</v>
      </c>
      <c r="F286" s="4">
        <v>0</v>
      </c>
      <c r="G286" s="4">
        <v>191</v>
      </c>
    </row>
    <row r="287" spans="1:7">
      <c r="A287" s="4" t="s">
        <v>518</v>
      </c>
      <c r="B287" s="4">
        <v>4</v>
      </c>
      <c r="C287" s="4">
        <v>0</v>
      </c>
      <c r="D287" s="4">
        <v>0</v>
      </c>
      <c r="E287" s="4">
        <v>-3</v>
      </c>
      <c r="F287" s="4">
        <v>0</v>
      </c>
      <c r="G287" s="4">
        <v>1</v>
      </c>
    </row>
    <row r="288" spans="1:7">
      <c r="A288" s="4" t="s">
        <v>294</v>
      </c>
      <c r="B288" s="4">
        <v>23</v>
      </c>
      <c r="C288" s="4">
        <v>0</v>
      </c>
      <c r="D288" s="4">
        <v>0</v>
      </c>
      <c r="E288" s="4">
        <v>0</v>
      </c>
      <c r="F288" s="4">
        <v>0</v>
      </c>
      <c r="G288" s="4">
        <v>23</v>
      </c>
    </row>
    <row r="289" spans="1:7">
      <c r="A289" s="4" t="s">
        <v>295</v>
      </c>
      <c r="B289" s="4">
        <v>30</v>
      </c>
      <c r="C289" s="4">
        <v>0</v>
      </c>
      <c r="D289" s="4">
        <v>0</v>
      </c>
      <c r="E289" s="4">
        <v>-10</v>
      </c>
      <c r="F289" s="4">
        <v>0</v>
      </c>
      <c r="G289" s="4">
        <v>20</v>
      </c>
    </row>
    <row r="290" spans="1:7">
      <c r="A290" s="4" t="s">
        <v>296</v>
      </c>
      <c r="B290" s="4">
        <v>23</v>
      </c>
      <c r="C290" s="4">
        <v>0</v>
      </c>
      <c r="D290" s="4">
        <v>0</v>
      </c>
      <c r="E290" s="4">
        <v>-12</v>
      </c>
      <c r="F290" s="4">
        <v>0</v>
      </c>
      <c r="G290" s="4">
        <v>11</v>
      </c>
    </row>
    <row r="291" spans="1:7">
      <c r="A291" s="4" t="s">
        <v>297</v>
      </c>
      <c r="B291" s="4">
        <v>13</v>
      </c>
      <c r="C291" s="4">
        <v>0</v>
      </c>
      <c r="D291" s="4">
        <v>0</v>
      </c>
      <c r="E291" s="4">
        <v>-3</v>
      </c>
      <c r="F291" s="4">
        <v>0</v>
      </c>
      <c r="G291" s="4">
        <v>10</v>
      </c>
    </row>
    <row r="292" spans="1:7">
      <c r="A292" s="4" t="s">
        <v>298</v>
      </c>
      <c r="B292" s="4">
        <v>29</v>
      </c>
      <c r="C292" s="4">
        <v>0</v>
      </c>
      <c r="D292" s="4">
        <v>0</v>
      </c>
      <c r="E292" s="4">
        <v>-2</v>
      </c>
      <c r="F292" s="4">
        <v>0</v>
      </c>
      <c r="G292" s="4">
        <v>27</v>
      </c>
    </row>
    <row r="293" spans="1:7">
      <c r="A293" s="4" t="s">
        <v>299</v>
      </c>
      <c r="B293" s="4">
        <v>1</v>
      </c>
      <c r="C293" s="4">
        <v>0</v>
      </c>
      <c r="D293" s="4">
        <v>0</v>
      </c>
      <c r="E293" s="4">
        <v>0</v>
      </c>
      <c r="F293" s="4">
        <v>0</v>
      </c>
      <c r="G293" s="4">
        <v>1</v>
      </c>
    </row>
    <row r="294" spans="1:7">
      <c r="A294" s="4" t="s">
        <v>300</v>
      </c>
      <c r="B294" s="4">
        <v>3</v>
      </c>
      <c r="C294" s="4">
        <v>0</v>
      </c>
      <c r="D294" s="4">
        <v>0</v>
      </c>
      <c r="E294" s="4">
        <v>-3</v>
      </c>
      <c r="F294" s="4">
        <v>0</v>
      </c>
      <c r="G294" s="4">
        <v>0</v>
      </c>
    </row>
    <row r="295" spans="1:7">
      <c r="A295" s="4" t="s">
        <v>301</v>
      </c>
      <c r="B295" s="4">
        <v>255</v>
      </c>
      <c r="C295" s="4">
        <v>0</v>
      </c>
      <c r="D295" s="4">
        <v>0</v>
      </c>
      <c r="E295" s="4">
        <v>-78</v>
      </c>
      <c r="F295" s="4">
        <v>0</v>
      </c>
      <c r="G295" s="4">
        <v>177</v>
      </c>
    </row>
    <row r="296" spans="1:7">
      <c r="A296" s="4" t="s">
        <v>302</v>
      </c>
      <c r="B296" s="4">
        <v>11</v>
      </c>
      <c r="C296" s="4">
        <v>0</v>
      </c>
      <c r="D296" s="4">
        <v>0</v>
      </c>
      <c r="E296" s="4">
        <v>-3</v>
      </c>
      <c r="F296" s="4">
        <v>0</v>
      </c>
      <c r="G296" s="4">
        <v>8</v>
      </c>
    </row>
    <row r="297" spans="1:7">
      <c r="A297" s="4" t="s">
        <v>303</v>
      </c>
      <c r="B297" s="4">
        <v>17</v>
      </c>
      <c r="C297" s="4">
        <v>0</v>
      </c>
      <c r="D297" s="4">
        <v>0</v>
      </c>
      <c r="E297" s="4">
        <v>-13</v>
      </c>
      <c r="F297" s="4">
        <v>0</v>
      </c>
      <c r="G297" s="4">
        <v>4</v>
      </c>
    </row>
    <row r="298" spans="1:7">
      <c r="A298" s="4" t="s">
        <v>305</v>
      </c>
      <c r="B298" s="4">
        <v>8</v>
      </c>
      <c r="C298" s="4">
        <v>0</v>
      </c>
      <c r="D298" s="4">
        <v>0</v>
      </c>
      <c r="E298" s="4">
        <v>0</v>
      </c>
      <c r="F298" s="4">
        <v>0</v>
      </c>
      <c r="G298" s="4">
        <v>8</v>
      </c>
    </row>
    <row r="299" spans="1:7">
      <c r="A299" s="4" t="s">
        <v>306</v>
      </c>
      <c r="B299" s="4">
        <v>4</v>
      </c>
      <c r="C299" s="4">
        <v>0</v>
      </c>
      <c r="D299" s="4">
        <v>0</v>
      </c>
      <c r="E299" s="4">
        <v>0</v>
      </c>
      <c r="F299" s="4">
        <v>0</v>
      </c>
      <c r="G299" s="4">
        <v>4</v>
      </c>
    </row>
    <row r="300" spans="1:7">
      <c r="A300" s="4" t="s">
        <v>307</v>
      </c>
      <c r="B300" s="4">
        <v>202</v>
      </c>
      <c r="C300" s="4">
        <v>0</v>
      </c>
      <c r="D300" s="4">
        <v>0</v>
      </c>
      <c r="E300" s="4">
        <v>-30</v>
      </c>
      <c r="F300" s="4">
        <v>0</v>
      </c>
      <c r="G300" s="4">
        <v>172</v>
      </c>
    </row>
    <row r="301" spans="1:7">
      <c r="A301" s="4" t="s">
        <v>308</v>
      </c>
      <c r="B301" s="4">
        <v>10</v>
      </c>
      <c r="C301" s="4">
        <v>0</v>
      </c>
      <c r="D301" s="4">
        <v>0</v>
      </c>
      <c r="E301" s="4">
        <v>-4</v>
      </c>
      <c r="F301" s="4">
        <v>0</v>
      </c>
      <c r="G301" s="4">
        <v>6</v>
      </c>
    </row>
    <row r="302" spans="1:7">
      <c r="A302" s="4" t="s">
        <v>309</v>
      </c>
      <c r="B302" s="4">
        <v>1</v>
      </c>
      <c r="C302" s="4">
        <v>0</v>
      </c>
      <c r="D302" s="4">
        <v>0</v>
      </c>
      <c r="E302" s="4">
        <v>0</v>
      </c>
      <c r="F302" s="4">
        <v>0</v>
      </c>
      <c r="G302" s="4">
        <v>1</v>
      </c>
    </row>
    <row r="303" spans="1:7">
      <c r="A303" s="4" t="s">
        <v>310</v>
      </c>
      <c r="B303" s="4">
        <v>26</v>
      </c>
      <c r="C303" s="4">
        <v>0</v>
      </c>
      <c r="D303" s="4">
        <v>0</v>
      </c>
      <c r="E303" s="4">
        <v>-17</v>
      </c>
      <c r="F303" s="4">
        <v>0</v>
      </c>
      <c r="G303" s="4">
        <v>9</v>
      </c>
    </row>
    <row r="304" spans="1:7">
      <c r="A304" s="4" t="s">
        <v>311</v>
      </c>
      <c r="B304" s="4">
        <v>56</v>
      </c>
      <c r="C304" s="4">
        <v>0</v>
      </c>
      <c r="D304" s="4">
        <v>0</v>
      </c>
      <c r="E304" s="4">
        <v>-18</v>
      </c>
      <c r="F304" s="4">
        <v>0</v>
      </c>
      <c r="G304" s="4">
        <v>38</v>
      </c>
    </row>
    <row r="305" spans="1:7">
      <c r="A305" s="4" t="s">
        <v>312</v>
      </c>
      <c r="B305" s="4">
        <v>89</v>
      </c>
      <c r="C305" s="4">
        <v>0</v>
      </c>
      <c r="D305" s="4">
        <v>0</v>
      </c>
      <c r="E305" s="4">
        <v>-7</v>
      </c>
      <c r="F305" s="4">
        <v>0</v>
      </c>
      <c r="G305" s="4">
        <v>82</v>
      </c>
    </row>
    <row r="306" spans="1:7">
      <c r="A306" s="4" t="s">
        <v>313</v>
      </c>
      <c r="B306" s="4">
        <v>98</v>
      </c>
      <c r="C306" s="4">
        <v>0</v>
      </c>
      <c r="D306" s="4">
        <v>0</v>
      </c>
      <c r="E306" s="4">
        <v>-7</v>
      </c>
      <c r="F306" s="4">
        <v>0</v>
      </c>
      <c r="G306" s="4">
        <v>91</v>
      </c>
    </row>
    <row r="307" spans="1:7">
      <c r="A307" s="4" t="s">
        <v>314</v>
      </c>
      <c r="B307" s="4">
        <v>54</v>
      </c>
      <c r="C307" s="4">
        <v>0</v>
      </c>
      <c r="D307" s="4">
        <v>0</v>
      </c>
      <c r="E307" s="4">
        <v>0</v>
      </c>
      <c r="F307" s="4">
        <v>0</v>
      </c>
      <c r="G307" s="4">
        <v>54</v>
      </c>
    </row>
    <row r="308" spans="1:7">
      <c r="A308" s="4" t="s">
        <v>315</v>
      </c>
      <c r="B308" s="4">
        <v>310</v>
      </c>
      <c r="C308" s="4">
        <v>0</v>
      </c>
      <c r="D308" s="4">
        <v>0</v>
      </c>
      <c r="E308" s="4">
        <v>-54</v>
      </c>
      <c r="F308" s="4">
        <v>0</v>
      </c>
      <c r="G308" s="4">
        <v>256</v>
      </c>
    </row>
    <row r="309" spans="1:7">
      <c r="A309" s="4" t="s">
        <v>316</v>
      </c>
      <c r="B309" s="4">
        <v>474</v>
      </c>
      <c r="C309" s="4">
        <v>0</v>
      </c>
      <c r="D309" s="4">
        <v>0</v>
      </c>
      <c r="E309" s="4">
        <v>-57</v>
      </c>
      <c r="F309" s="4">
        <v>0</v>
      </c>
      <c r="G309" s="4">
        <v>417</v>
      </c>
    </row>
    <row r="310" spans="1:7">
      <c r="A310" s="4" t="s">
        <v>317</v>
      </c>
      <c r="B310" s="4">
        <v>765</v>
      </c>
      <c r="C310" s="4">
        <v>0</v>
      </c>
      <c r="D310" s="4">
        <v>0</v>
      </c>
      <c r="E310" s="4">
        <v>-120</v>
      </c>
      <c r="F310" s="4">
        <v>0</v>
      </c>
      <c r="G310" s="4">
        <v>645</v>
      </c>
    </row>
    <row r="311" spans="1:7">
      <c r="A311" s="4" t="s">
        <v>318</v>
      </c>
      <c r="B311" s="4">
        <v>83</v>
      </c>
      <c r="C311" s="4">
        <v>0</v>
      </c>
      <c r="D311" s="4">
        <v>0</v>
      </c>
      <c r="E311" s="4">
        <v>-48</v>
      </c>
      <c r="F311" s="4">
        <v>0</v>
      </c>
      <c r="G311" s="4">
        <v>35</v>
      </c>
    </row>
    <row r="312" spans="1:7">
      <c r="A312" s="4" t="s">
        <v>319</v>
      </c>
      <c r="B312" s="4">
        <v>47</v>
      </c>
      <c r="C312" s="4">
        <v>0</v>
      </c>
      <c r="D312" s="4">
        <v>0</v>
      </c>
      <c r="E312" s="4">
        <v>-8</v>
      </c>
      <c r="F312" s="4">
        <v>0</v>
      </c>
      <c r="G312" s="4">
        <v>39</v>
      </c>
    </row>
    <row r="313" spans="1:7">
      <c r="A313" s="4" t="s">
        <v>320</v>
      </c>
      <c r="B313" s="4">
        <v>356</v>
      </c>
      <c r="C313" s="4">
        <v>0</v>
      </c>
      <c r="D313" s="4">
        <v>0</v>
      </c>
      <c r="E313" s="4">
        <v>-55</v>
      </c>
      <c r="F313" s="4">
        <v>0</v>
      </c>
      <c r="G313" s="4">
        <v>301</v>
      </c>
    </row>
    <row r="314" spans="1:7">
      <c r="A314" s="4" t="s">
        <v>321</v>
      </c>
      <c r="B314" s="4">
        <v>191</v>
      </c>
      <c r="C314" s="4">
        <v>0</v>
      </c>
      <c r="D314" s="4">
        <v>0</v>
      </c>
      <c r="E314" s="4">
        <v>0</v>
      </c>
      <c r="F314" s="4">
        <v>0</v>
      </c>
      <c r="G314" s="4">
        <v>191</v>
      </c>
    </row>
    <row r="315" spans="1:7">
      <c r="A315" s="4" t="s">
        <v>322</v>
      </c>
      <c r="B315" s="4">
        <v>606</v>
      </c>
      <c r="C315" s="4">
        <v>0</v>
      </c>
      <c r="D315" s="4">
        <v>0</v>
      </c>
      <c r="E315" s="4">
        <v>-68</v>
      </c>
      <c r="F315" s="4">
        <v>0</v>
      </c>
      <c r="G315" s="4">
        <v>538</v>
      </c>
    </row>
    <row r="316" spans="1:7">
      <c r="A316" s="4" t="s">
        <v>323</v>
      </c>
      <c r="B316" s="4">
        <v>412</v>
      </c>
      <c r="C316" s="4">
        <v>0</v>
      </c>
      <c r="D316" s="4">
        <v>0</v>
      </c>
      <c r="E316" s="4">
        <v>-56</v>
      </c>
      <c r="F316" s="4">
        <v>0</v>
      </c>
      <c r="G316" s="4">
        <v>356</v>
      </c>
    </row>
    <row r="317" spans="1:7">
      <c r="A317" s="4" t="s">
        <v>324</v>
      </c>
      <c r="B317" s="4">
        <v>10</v>
      </c>
      <c r="C317" s="4">
        <v>0</v>
      </c>
      <c r="D317" s="4">
        <v>0</v>
      </c>
      <c r="E317" s="4">
        <v>-4</v>
      </c>
      <c r="F317" s="4">
        <v>0</v>
      </c>
      <c r="G317" s="4">
        <v>6</v>
      </c>
    </row>
    <row r="318" spans="1:7">
      <c r="A318" s="4" t="s">
        <v>325</v>
      </c>
      <c r="B318" s="6">
        <v>1</v>
      </c>
      <c r="C318" s="4">
        <v>0</v>
      </c>
      <c r="D318" s="4">
        <v>0</v>
      </c>
      <c r="E318" s="4">
        <v>0</v>
      </c>
      <c r="F318" s="4">
        <v>0</v>
      </c>
      <c r="G318" s="6">
        <v>1</v>
      </c>
    </row>
    <row r="319" spans="1:7">
      <c r="A319" s="4" t="s">
        <v>326</v>
      </c>
      <c r="B319" s="4">
        <v>193</v>
      </c>
      <c r="C319" s="4">
        <v>280</v>
      </c>
      <c r="D319" s="4">
        <v>0</v>
      </c>
      <c r="E319" s="4">
        <v>-114</v>
      </c>
      <c r="F319" s="4">
        <v>0</v>
      </c>
      <c r="G319" s="4">
        <v>359</v>
      </c>
    </row>
    <row r="320" spans="1:7">
      <c r="A320" s="4" t="s">
        <v>327</v>
      </c>
      <c r="B320" s="4">
        <v>36</v>
      </c>
      <c r="C320" s="4">
        <v>0</v>
      </c>
      <c r="D320" s="4">
        <v>0</v>
      </c>
      <c r="E320" s="4">
        <v>0</v>
      </c>
      <c r="F320" s="4">
        <v>0</v>
      </c>
      <c r="G320" s="4">
        <v>36</v>
      </c>
    </row>
    <row r="321" spans="1:7">
      <c r="A321" s="4" t="s">
        <v>328</v>
      </c>
      <c r="B321" s="6">
        <v>31</v>
      </c>
      <c r="C321" s="4">
        <v>0</v>
      </c>
      <c r="D321" s="4">
        <v>0</v>
      </c>
      <c r="E321" s="4">
        <v>-3</v>
      </c>
      <c r="F321" s="4">
        <v>0</v>
      </c>
      <c r="G321" s="6">
        <v>28</v>
      </c>
    </row>
    <row r="322" spans="1:7">
      <c r="A322" s="4" t="s">
        <v>329</v>
      </c>
      <c r="B322" s="4">
        <v>78</v>
      </c>
      <c r="C322" s="4">
        <v>0</v>
      </c>
      <c r="D322" s="4">
        <v>0</v>
      </c>
      <c r="E322" s="4">
        <v>-2</v>
      </c>
      <c r="F322" s="4">
        <v>0</v>
      </c>
      <c r="G322" s="4">
        <v>76</v>
      </c>
    </row>
    <row r="323" spans="1:7">
      <c r="A323" s="4" t="s">
        <v>330</v>
      </c>
      <c r="B323" s="4">
        <v>30</v>
      </c>
      <c r="C323" s="4">
        <v>0</v>
      </c>
      <c r="D323" s="4">
        <v>0</v>
      </c>
      <c r="E323" s="4">
        <v>-14</v>
      </c>
      <c r="F323" s="4">
        <v>0</v>
      </c>
      <c r="G323" s="4">
        <v>16</v>
      </c>
    </row>
    <row r="324" spans="1:7">
      <c r="A324" s="4" t="s">
        <v>331</v>
      </c>
      <c r="B324" s="4">
        <v>14</v>
      </c>
      <c r="C324" s="4">
        <v>0</v>
      </c>
      <c r="D324" s="4">
        <v>0</v>
      </c>
      <c r="E324" s="4">
        <v>-1</v>
      </c>
      <c r="F324" s="4">
        <v>0</v>
      </c>
      <c r="G324" s="4">
        <v>13</v>
      </c>
    </row>
    <row r="325" spans="1:7">
      <c r="A325" s="4" t="s">
        <v>332</v>
      </c>
      <c r="B325" s="6">
        <v>1</v>
      </c>
      <c r="C325" s="4">
        <v>0</v>
      </c>
      <c r="D325" s="4">
        <v>0</v>
      </c>
      <c r="E325" s="4">
        <v>0</v>
      </c>
      <c r="F325" s="4">
        <v>0</v>
      </c>
      <c r="G325" s="6">
        <v>1</v>
      </c>
    </row>
    <row r="326" spans="1:7">
      <c r="A326" s="4" t="s">
        <v>333</v>
      </c>
      <c r="B326" s="4">
        <v>250</v>
      </c>
      <c r="C326" s="4">
        <v>0</v>
      </c>
      <c r="D326" s="4">
        <v>0</v>
      </c>
      <c r="E326" s="4">
        <v>-65</v>
      </c>
      <c r="F326" s="4">
        <v>0</v>
      </c>
      <c r="G326" s="4">
        <v>185</v>
      </c>
    </row>
    <row r="327" spans="1:7">
      <c r="A327" s="4" t="s">
        <v>334</v>
      </c>
      <c r="B327" s="4">
        <v>8</v>
      </c>
      <c r="C327" s="4">
        <v>0</v>
      </c>
      <c r="D327" s="4">
        <v>0</v>
      </c>
      <c r="E327" s="4">
        <v>0</v>
      </c>
      <c r="F327" s="4">
        <v>0</v>
      </c>
      <c r="G327" s="4">
        <v>8</v>
      </c>
    </row>
    <row r="328" spans="1:7">
      <c r="A328" s="4" t="s">
        <v>335</v>
      </c>
      <c r="B328" s="4">
        <v>64</v>
      </c>
      <c r="C328" s="4">
        <v>0</v>
      </c>
      <c r="D328" s="4">
        <v>0</v>
      </c>
      <c r="E328" s="4">
        <v>0</v>
      </c>
      <c r="F328" s="4">
        <v>0</v>
      </c>
      <c r="G328" s="4">
        <v>64</v>
      </c>
    </row>
    <row r="329" spans="1:7">
      <c r="A329" s="4" t="s">
        <v>336</v>
      </c>
      <c r="B329" s="6">
        <v>6</v>
      </c>
      <c r="C329" s="4">
        <v>0</v>
      </c>
      <c r="D329" s="4">
        <v>0</v>
      </c>
      <c r="E329" s="4">
        <v>0</v>
      </c>
      <c r="F329" s="4">
        <v>0</v>
      </c>
      <c r="G329" s="6">
        <v>6</v>
      </c>
    </row>
    <row r="330" spans="1:7">
      <c r="A330" s="4" t="s">
        <v>337</v>
      </c>
      <c r="B330" s="4">
        <v>16</v>
      </c>
      <c r="C330" s="4">
        <v>0</v>
      </c>
      <c r="D330" s="4">
        <v>0</v>
      </c>
      <c r="E330" s="4">
        <v>-10</v>
      </c>
      <c r="F330" s="4">
        <v>0</v>
      </c>
      <c r="G330" s="4">
        <v>6</v>
      </c>
    </row>
    <row r="331" spans="1:7">
      <c r="A331" s="4" t="s">
        <v>338</v>
      </c>
      <c r="B331" s="4">
        <v>3</v>
      </c>
      <c r="C331" s="4">
        <v>0</v>
      </c>
      <c r="D331" s="4">
        <v>0</v>
      </c>
      <c r="E331" s="4">
        <v>0</v>
      </c>
      <c r="F331" s="4">
        <v>0</v>
      </c>
      <c r="G331" s="4">
        <v>3</v>
      </c>
    </row>
    <row r="332" spans="1:7">
      <c r="A332" s="4" t="s">
        <v>339</v>
      </c>
      <c r="B332" s="4">
        <v>20</v>
      </c>
      <c r="C332" s="4">
        <v>0</v>
      </c>
      <c r="D332" s="4">
        <v>0</v>
      </c>
      <c r="E332" s="4">
        <v>0</v>
      </c>
      <c r="F332" s="4">
        <v>0</v>
      </c>
      <c r="G332" s="4">
        <v>20</v>
      </c>
    </row>
    <row r="333" spans="1:7">
      <c r="A333" s="4" t="s">
        <v>340</v>
      </c>
      <c r="B333" s="6">
        <v>10</v>
      </c>
      <c r="C333" s="4">
        <v>0</v>
      </c>
      <c r="D333" s="4">
        <v>0</v>
      </c>
      <c r="E333" s="4">
        <v>0</v>
      </c>
      <c r="F333" s="4">
        <v>0</v>
      </c>
      <c r="G333" s="6">
        <v>10</v>
      </c>
    </row>
    <row r="334" spans="1:7">
      <c r="A334" s="4" t="s">
        <v>341</v>
      </c>
      <c r="B334" s="4">
        <v>26</v>
      </c>
      <c r="C334" s="4">
        <v>0</v>
      </c>
      <c r="D334" s="4">
        <v>0</v>
      </c>
      <c r="E334" s="4">
        <v>-1</v>
      </c>
      <c r="F334" s="4">
        <v>0</v>
      </c>
      <c r="G334" s="4">
        <v>25</v>
      </c>
    </row>
    <row r="335" spans="1:7">
      <c r="A335" s="4" t="s">
        <v>342</v>
      </c>
      <c r="B335" s="4">
        <v>174</v>
      </c>
      <c r="C335" s="4">
        <v>0</v>
      </c>
      <c r="D335" s="4">
        <v>0</v>
      </c>
      <c r="E335" s="4">
        <v>-53</v>
      </c>
      <c r="F335" s="4">
        <v>0</v>
      </c>
      <c r="G335" s="4">
        <v>121</v>
      </c>
    </row>
    <row r="336" spans="1:7">
      <c r="A336" s="4" t="s">
        <v>343</v>
      </c>
      <c r="B336" s="4">
        <v>-12</v>
      </c>
      <c r="C336" s="4">
        <v>0</v>
      </c>
      <c r="D336" s="4">
        <v>0</v>
      </c>
      <c r="E336" s="4">
        <v>0</v>
      </c>
      <c r="F336" s="4">
        <v>0</v>
      </c>
      <c r="G336" s="4">
        <v>-12</v>
      </c>
    </row>
    <row r="337" spans="1:7">
      <c r="A337" s="4" t="s">
        <v>344</v>
      </c>
      <c r="B337" s="6">
        <v>3909</v>
      </c>
      <c r="C337" s="4">
        <v>0</v>
      </c>
      <c r="D337" s="4">
        <v>0</v>
      </c>
      <c r="E337" s="4">
        <v>-499</v>
      </c>
      <c r="F337" s="4">
        <v>0</v>
      </c>
      <c r="G337" s="6">
        <v>3410</v>
      </c>
    </row>
    <row r="338" spans="1:7">
      <c r="A338" s="4" t="s">
        <v>345</v>
      </c>
      <c r="B338" s="4">
        <v>20</v>
      </c>
      <c r="C338" s="4">
        <v>0</v>
      </c>
      <c r="D338" s="4">
        <v>0</v>
      </c>
      <c r="E338" s="4">
        <v>-12</v>
      </c>
      <c r="F338" s="4">
        <v>0</v>
      </c>
      <c r="G338" s="4">
        <v>8</v>
      </c>
    </row>
    <row r="339" spans="1:7">
      <c r="A339" s="4" t="s">
        <v>346</v>
      </c>
      <c r="B339" s="4">
        <v>226</v>
      </c>
      <c r="C339" s="4">
        <v>0</v>
      </c>
      <c r="D339" s="4">
        <v>0</v>
      </c>
      <c r="E339" s="4">
        <v>0</v>
      </c>
      <c r="F339" s="4">
        <v>0</v>
      </c>
      <c r="G339" s="4">
        <v>226</v>
      </c>
    </row>
    <row r="340" spans="1:7">
      <c r="A340" s="4" t="s">
        <v>347</v>
      </c>
      <c r="B340" s="6">
        <v>4</v>
      </c>
      <c r="C340" s="4">
        <v>0</v>
      </c>
      <c r="D340" s="4">
        <v>0</v>
      </c>
      <c r="E340" s="4">
        <v>-1</v>
      </c>
      <c r="F340" s="4">
        <v>0</v>
      </c>
      <c r="G340" s="6">
        <v>3</v>
      </c>
    </row>
    <row r="341" spans="1:7">
      <c r="A341" s="4" t="s">
        <v>348</v>
      </c>
      <c r="B341" s="4">
        <v>80</v>
      </c>
      <c r="C341" s="4">
        <v>0</v>
      </c>
      <c r="D341" s="4">
        <v>0</v>
      </c>
      <c r="E341" s="4">
        <v>-3</v>
      </c>
      <c r="F341" s="4">
        <v>0</v>
      </c>
      <c r="G341" s="4">
        <v>77</v>
      </c>
    </row>
    <row r="342" spans="1:7">
      <c r="A342" s="4" t="s">
        <v>349</v>
      </c>
      <c r="B342" s="4">
        <v>-1</v>
      </c>
      <c r="C342" s="4">
        <v>0</v>
      </c>
      <c r="D342" s="4">
        <v>0</v>
      </c>
      <c r="E342" s="4">
        <v>0</v>
      </c>
      <c r="F342" s="4">
        <v>0</v>
      </c>
      <c r="G342" s="4">
        <v>-1</v>
      </c>
    </row>
    <row r="343" spans="1:7">
      <c r="A343" s="4" t="s">
        <v>350</v>
      </c>
      <c r="B343" s="4">
        <v>3</v>
      </c>
      <c r="C343" s="4">
        <v>0</v>
      </c>
      <c r="D343" s="4">
        <v>0</v>
      </c>
      <c r="E343" s="4">
        <v>-1</v>
      </c>
      <c r="F343" s="4">
        <v>0</v>
      </c>
      <c r="G343" s="4">
        <v>2</v>
      </c>
    </row>
    <row r="344" spans="1:7">
      <c r="A344" s="4" t="s">
        <v>351</v>
      </c>
      <c r="B344" s="6">
        <v>35</v>
      </c>
      <c r="C344" s="4">
        <v>0</v>
      </c>
      <c r="D344" s="4">
        <v>0</v>
      </c>
      <c r="E344" s="4">
        <v>0</v>
      </c>
      <c r="F344" s="4">
        <v>0</v>
      </c>
      <c r="G344" s="6">
        <v>35</v>
      </c>
    </row>
    <row r="345" spans="1:7">
      <c r="A345" s="4" t="s">
        <v>352</v>
      </c>
      <c r="B345" s="4">
        <v>9</v>
      </c>
      <c r="C345" s="4">
        <v>0</v>
      </c>
      <c r="D345" s="4">
        <v>0</v>
      </c>
      <c r="E345" s="4">
        <v>0</v>
      </c>
      <c r="F345" s="4">
        <v>0</v>
      </c>
      <c r="G345" s="4">
        <v>9</v>
      </c>
    </row>
    <row r="346" spans="1:7">
      <c r="A346" s="4" t="s">
        <v>353</v>
      </c>
      <c r="B346" s="4">
        <v>7</v>
      </c>
      <c r="C346" s="4">
        <v>0</v>
      </c>
      <c r="D346" s="4">
        <v>0</v>
      </c>
      <c r="E346" s="4">
        <v>0</v>
      </c>
      <c r="F346" s="4">
        <v>0</v>
      </c>
      <c r="G346" s="4">
        <v>7</v>
      </c>
    </row>
    <row r="347" spans="1:7">
      <c r="A347" s="4" t="s">
        <v>354</v>
      </c>
      <c r="B347" s="4">
        <v>20</v>
      </c>
      <c r="C347" s="4">
        <v>0</v>
      </c>
      <c r="D347" s="4">
        <v>0</v>
      </c>
      <c r="E347" s="4">
        <v>0</v>
      </c>
      <c r="F347" s="4">
        <v>0</v>
      </c>
      <c r="G347" s="4">
        <v>20</v>
      </c>
    </row>
    <row r="348" spans="1:7">
      <c r="A348" s="4" t="s">
        <v>355</v>
      </c>
      <c r="B348" s="6">
        <v>20</v>
      </c>
      <c r="C348" s="4">
        <v>0</v>
      </c>
      <c r="D348" s="4">
        <v>0</v>
      </c>
      <c r="E348" s="4">
        <v>0</v>
      </c>
      <c r="F348" s="4">
        <v>0</v>
      </c>
      <c r="G348" s="6">
        <v>20</v>
      </c>
    </row>
    <row r="349" spans="1:7">
      <c r="A349" s="4" t="s">
        <v>356</v>
      </c>
      <c r="B349" s="4">
        <v>13</v>
      </c>
      <c r="C349" s="4">
        <v>0</v>
      </c>
      <c r="D349" s="4">
        <v>0</v>
      </c>
      <c r="E349" s="4">
        <v>-4</v>
      </c>
      <c r="F349" s="4">
        <v>0</v>
      </c>
      <c r="G349" s="4">
        <v>9</v>
      </c>
    </row>
    <row r="350" spans="1:7">
      <c r="A350" s="4" t="s">
        <v>357</v>
      </c>
      <c r="B350" s="4">
        <v>246</v>
      </c>
      <c r="C350" s="4">
        <v>0</v>
      </c>
      <c r="D350" s="4">
        <v>0</v>
      </c>
      <c r="E350" s="4">
        <v>-37</v>
      </c>
      <c r="F350" s="4">
        <v>0</v>
      </c>
      <c r="G350" s="4">
        <v>209</v>
      </c>
    </row>
    <row r="351" spans="1:7">
      <c r="A351" s="4" t="s">
        <v>358</v>
      </c>
      <c r="B351" s="4">
        <v>114</v>
      </c>
      <c r="C351" s="4">
        <v>0</v>
      </c>
      <c r="D351" s="4">
        <v>0</v>
      </c>
      <c r="E351" s="4">
        <v>0</v>
      </c>
      <c r="F351" s="4">
        <v>0</v>
      </c>
      <c r="G351" s="4">
        <v>114</v>
      </c>
    </row>
    <row r="352" spans="1:7">
      <c r="A352" s="4" t="s">
        <v>597</v>
      </c>
      <c r="B352" s="6">
        <v>2</v>
      </c>
      <c r="C352" s="4">
        <v>60</v>
      </c>
      <c r="D352" s="4">
        <v>0</v>
      </c>
      <c r="E352" s="4">
        <v>-41</v>
      </c>
      <c r="F352" s="4">
        <v>0</v>
      </c>
      <c r="G352" s="6">
        <v>21</v>
      </c>
    </row>
    <row r="353" spans="1:7">
      <c r="A353" s="4" t="s">
        <v>361</v>
      </c>
      <c r="B353" s="4">
        <v>201</v>
      </c>
      <c r="C353" s="4">
        <v>0</v>
      </c>
      <c r="D353" s="4">
        <v>0</v>
      </c>
      <c r="E353" s="4">
        <v>-14</v>
      </c>
      <c r="F353" s="4">
        <v>0</v>
      </c>
      <c r="G353" s="4">
        <v>187</v>
      </c>
    </row>
    <row r="354" spans="1:7">
      <c r="A354" s="4" t="s">
        <v>562</v>
      </c>
      <c r="B354" s="4">
        <v>82</v>
      </c>
      <c r="C354" s="4">
        <v>0</v>
      </c>
      <c r="D354" s="4">
        <v>0</v>
      </c>
      <c r="E354" s="4">
        <v>-4</v>
      </c>
      <c r="F354" s="4">
        <v>0</v>
      </c>
      <c r="G354" s="4">
        <v>78</v>
      </c>
    </row>
    <row r="355" spans="1:7">
      <c r="A355" s="4" t="s">
        <v>362</v>
      </c>
      <c r="B355" s="4">
        <v>231</v>
      </c>
      <c r="C355" s="4">
        <v>0</v>
      </c>
      <c r="D355" s="4">
        <v>0</v>
      </c>
      <c r="E355" s="4">
        <v>-34</v>
      </c>
      <c r="F355" s="4">
        <v>4</v>
      </c>
      <c r="G355" s="4">
        <v>201</v>
      </c>
    </row>
    <row r="356" spans="1:7">
      <c r="A356" s="4" t="s">
        <v>363</v>
      </c>
      <c r="B356" s="6">
        <v>-1000</v>
      </c>
      <c r="C356" s="4">
        <v>0</v>
      </c>
      <c r="D356" s="4">
        <v>0</v>
      </c>
      <c r="E356" s="4">
        <v>0</v>
      </c>
      <c r="F356" s="4">
        <v>0</v>
      </c>
      <c r="G356" s="6">
        <v>-1000</v>
      </c>
    </row>
    <row r="357" spans="1:7">
      <c r="A357" s="4" t="s">
        <v>364</v>
      </c>
      <c r="B357" s="4">
        <v>43</v>
      </c>
      <c r="C357" s="4">
        <v>0</v>
      </c>
      <c r="D357" s="4">
        <v>0</v>
      </c>
      <c r="E357" s="4">
        <v>0</v>
      </c>
      <c r="F357" s="4">
        <v>0</v>
      </c>
      <c r="G357" s="4">
        <v>43</v>
      </c>
    </row>
    <row r="358" spans="1:7">
      <c r="A358" s="4" t="s">
        <v>365</v>
      </c>
      <c r="B358" s="4">
        <v>256</v>
      </c>
      <c r="C358" s="4">
        <v>0</v>
      </c>
      <c r="D358" s="4">
        <v>0</v>
      </c>
      <c r="E358" s="4">
        <v>-20</v>
      </c>
      <c r="F358" s="4">
        <v>0</v>
      </c>
      <c r="G358" s="4">
        <v>236</v>
      </c>
    </row>
    <row r="359" spans="1:7">
      <c r="A359" s="4" t="s">
        <v>366</v>
      </c>
      <c r="B359" s="4">
        <v>21</v>
      </c>
      <c r="C359" s="4">
        <v>0</v>
      </c>
      <c r="D359" s="4">
        <v>0</v>
      </c>
      <c r="E359" s="4">
        <v>-9</v>
      </c>
      <c r="F359" s="4">
        <v>0</v>
      </c>
      <c r="G359" s="4">
        <v>12</v>
      </c>
    </row>
    <row r="360" spans="1:7">
      <c r="A360" s="4" t="s">
        <v>367</v>
      </c>
      <c r="B360" s="4">
        <v>3</v>
      </c>
      <c r="C360" s="4">
        <v>0</v>
      </c>
      <c r="D360" s="4">
        <v>0</v>
      </c>
      <c r="E360" s="4">
        <v>0</v>
      </c>
      <c r="F360" s="4">
        <v>0</v>
      </c>
      <c r="G360" s="4">
        <v>3</v>
      </c>
    </row>
    <row r="361" spans="1:7">
      <c r="A361" s="4" t="s">
        <v>368</v>
      </c>
      <c r="B361" s="4">
        <v>9</v>
      </c>
      <c r="C361" s="4">
        <v>0</v>
      </c>
      <c r="D361" s="4">
        <v>0</v>
      </c>
      <c r="E361" s="4">
        <v>-7</v>
      </c>
      <c r="F361" s="4">
        <v>0</v>
      </c>
      <c r="G361" s="4">
        <v>2</v>
      </c>
    </row>
    <row r="362" spans="1:7">
      <c r="A362" s="4" t="s">
        <v>369</v>
      </c>
      <c r="B362" s="4">
        <v>22</v>
      </c>
      <c r="C362" s="4">
        <v>0</v>
      </c>
      <c r="D362" s="4">
        <v>0</v>
      </c>
      <c r="E362" s="4">
        <v>0</v>
      </c>
      <c r="F362" s="4">
        <v>0</v>
      </c>
      <c r="G362" s="4">
        <v>22</v>
      </c>
    </row>
    <row r="363" spans="1:7">
      <c r="A363" s="4" t="s">
        <v>568</v>
      </c>
      <c r="B363" s="4">
        <v>18</v>
      </c>
      <c r="C363" s="4">
        <v>0</v>
      </c>
      <c r="D363" s="4">
        <v>0</v>
      </c>
      <c r="E363" s="4">
        <v>-32</v>
      </c>
      <c r="F363" s="4">
        <v>0</v>
      </c>
      <c r="G363" s="4">
        <v>-14</v>
      </c>
    </row>
    <row r="364" spans="1:7">
      <c r="A364" s="4" t="s">
        <v>370</v>
      </c>
      <c r="B364" s="4">
        <v>483</v>
      </c>
      <c r="C364" s="4">
        <v>300</v>
      </c>
      <c r="D364" s="4">
        <v>0</v>
      </c>
      <c r="E364" s="4">
        <v>-100</v>
      </c>
      <c r="F364" s="4">
        <v>0</v>
      </c>
      <c r="G364" s="4">
        <v>683</v>
      </c>
    </row>
    <row r="365" spans="1:7">
      <c r="A365" s="4" t="s">
        <v>371</v>
      </c>
      <c r="B365" s="4">
        <v>12</v>
      </c>
      <c r="C365" s="4">
        <v>0</v>
      </c>
      <c r="D365" s="4">
        <v>0</v>
      </c>
      <c r="E365" s="4">
        <v>-4</v>
      </c>
      <c r="F365" s="4">
        <v>0</v>
      </c>
      <c r="G365" s="4">
        <v>8</v>
      </c>
    </row>
    <row r="366" spans="1:7">
      <c r="A366" s="4" t="s">
        <v>372</v>
      </c>
      <c r="B366" s="4">
        <v>310</v>
      </c>
      <c r="C366" s="4">
        <v>0</v>
      </c>
      <c r="D366" s="4">
        <v>0</v>
      </c>
      <c r="E366" s="4">
        <v>-32</v>
      </c>
      <c r="F366" s="4">
        <v>0</v>
      </c>
      <c r="G366" s="4">
        <v>278</v>
      </c>
    </row>
    <row r="367" spans="1:7">
      <c r="A367" s="4" t="s">
        <v>373</v>
      </c>
      <c r="B367" s="4">
        <v>158</v>
      </c>
      <c r="C367" s="4">
        <v>0</v>
      </c>
      <c r="D367" s="4">
        <v>0</v>
      </c>
      <c r="E367" s="4">
        <v>-24</v>
      </c>
      <c r="F367" s="4">
        <v>0</v>
      </c>
      <c r="G367" s="4">
        <v>134</v>
      </c>
    </row>
    <row r="368" spans="1:7">
      <c r="A368" s="4" t="s">
        <v>374</v>
      </c>
      <c r="B368" s="4">
        <v>172</v>
      </c>
      <c r="C368" s="4">
        <v>0</v>
      </c>
      <c r="D368" s="4">
        <v>0</v>
      </c>
      <c r="E368" s="4">
        <v>-27</v>
      </c>
      <c r="F368" s="4">
        <v>0</v>
      </c>
      <c r="G368" s="4">
        <v>145</v>
      </c>
    </row>
    <row r="369" spans="1:7">
      <c r="A369" s="4" t="s">
        <v>375</v>
      </c>
      <c r="B369" s="4">
        <v>241</v>
      </c>
      <c r="C369" s="4">
        <v>0</v>
      </c>
      <c r="D369" s="4">
        <v>0</v>
      </c>
      <c r="E369" s="4">
        <v>-36</v>
      </c>
      <c r="F369" s="4">
        <v>0</v>
      </c>
      <c r="G369" s="4">
        <v>205</v>
      </c>
    </row>
    <row r="370" spans="1:7">
      <c r="A370" s="4" t="s">
        <v>376</v>
      </c>
      <c r="B370" s="4">
        <v>2</v>
      </c>
      <c r="C370" s="4">
        <v>0</v>
      </c>
      <c r="D370" s="4">
        <v>0</v>
      </c>
      <c r="E370" s="4">
        <v>0</v>
      </c>
      <c r="F370" s="4">
        <v>0</v>
      </c>
      <c r="G370" s="4">
        <v>2</v>
      </c>
    </row>
    <row r="371" spans="1:7">
      <c r="A371" s="4" t="s">
        <v>377</v>
      </c>
      <c r="B371" s="4">
        <v>264</v>
      </c>
      <c r="C371" s="4">
        <v>0</v>
      </c>
      <c r="D371" s="4">
        <v>0</v>
      </c>
      <c r="E371" s="4">
        <v>-77</v>
      </c>
      <c r="F371" s="4">
        <v>0</v>
      </c>
      <c r="G371" s="4">
        <v>187</v>
      </c>
    </row>
    <row r="372" spans="1:7">
      <c r="A372" s="4" t="s">
        <v>378</v>
      </c>
      <c r="B372" s="4">
        <v>121</v>
      </c>
      <c r="C372" s="4">
        <v>0</v>
      </c>
      <c r="D372" s="4">
        <v>0</v>
      </c>
      <c r="E372" s="4">
        <v>-50</v>
      </c>
      <c r="F372" s="4">
        <v>0</v>
      </c>
      <c r="G372" s="4">
        <v>71</v>
      </c>
    </row>
    <row r="373" spans="1:7">
      <c r="A373" s="4" t="s">
        <v>379</v>
      </c>
      <c r="B373" s="4">
        <v>47</v>
      </c>
      <c r="C373" s="4">
        <v>0</v>
      </c>
      <c r="D373" s="4">
        <v>0</v>
      </c>
      <c r="E373" s="4">
        <v>0</v>
      </c>
      <c r="F373" s="4">
        <v>0</v>
      </c>
      <c r="G373" s="4">
        <v>47</v>
      </c>
    </row>
    <row r="374" spans="1:7">
      <c r="A374" s="4" t="s">
        <v>380</v>
      </c>
      <c r="B374" s="4">
        <v>250</v>
      </c>
      <c r="C374" s="4">
        <v>0</v>
      </c>
      <c r="D374" s="4">
        <v>0</v>
      </c>
      <c r="E374" s="4">
        <v>-32</v>
      </c>
      <c r="F374" s="4">
        <v>0</v>
      </c>
      <c r="G374" s="4">
        <v>218</v>
      </c>
    </row>
    <row r="375" spans="1:7">
      <c r="A375" s="4" t="s">
        <v>381</v>
      </c>
      <c r="B375" s="4">
        <v>1</v>
      </c>
      <c r="C375" s="4">
        <v>0</v>
      </c>
      <c r="D375" s="4">
        <v>0</v>
      </c>
      <c r="E375" s="4">
        <v>0</v>
      </c>
      <c r="F375" s="4">
        <v>0</v>
      </c>
      <c r="G375" s="4">
        <v>1</v>
      </c>
    </row>
    <row r="376" spans="1:7">
      <c r="A376" s="4" t="s">
        <v>382</v>
      </c>
      <c r="B376" s="4">
        <v>6</v>
      </c>
      <c r="C376" s="4">
        <v>0</v>
      </c>
      <c r="D376" s="4">
        <v>0</v>
      </c>
      <c r="E376" s="4">
        <v>0</v>
      </c>
      <c r="F376" s="4">
        <v>0</v>
      </c>
      <c r="G376" s="4">
        <v>6</v>
      </c>
    </row>
    <row r="377" spans="1:7">
      <c r="A377" s="4" t="s">
        <v>383</v>
      </c>
      <c r="B377" s="4">
        <v>8</v>
      </c>
      <c r="C377" s="4">
        <v>0</v>
      </c>
      <c r="D377" s="4">
        <v>0</v>
      </c>
      <c r="E377" s="4">
        <v>-2</v>
      </c>
      <c r="F377" s="4">
        <v>0</v>
      </c>
      <c r="G377" s="4">
        <v>6</v>
      </c>
    </row>
    <row r="378" spans="1:7">
      <c r="A378" s="4" t="s">
        <v>384</v>
      </c>
      <c r="B378" s="4">
        <v>17</v>
      </c>
      <c r="C378" s="4">
        <v>0</v>
      </c>
      <c r="D378" s="4">
        <v>0</v>
      </c>
      <c r="E378" s="4">
        <v>0</v>
      </c>
      <c r="F378" s="4">
        <v>0</v>
      </c>
      <c r="G378" s="4">
        <v>17</v>
      </c>
    </row>
    <row r="379" spans="1:7">
      <c r="A379" s="4" t="s">
        <v>386</v>
      </c>
      <c r="B379" s="4">
        <v>50</v>
      </c>
      <c r="C379" s="4">
        <v>0</v>
      </c>
      <c r="D379" s="4">
        <v>0</v>
      </c>
      <c r="E379" s="4">
        <v>0</v>
      </c>
      <c r="F379" s="4">
        <v>0</v>
      </c>
      <c r="G379" s="4">
        <v>50</v>
      </c>
    </row>
    <row r="380" spans="1:7">
      <c r="A380" s="4" t="s">
        <v>519</v>
      </c>
      <c r="B380" s="4">
        <v>15</v>
      </c>
      <c r="C380" s="4">
        <v>0</v>
      </c>
      <c r="D380" s="4">
        <v>-1</v>
      </c>
      <c r="E380" s="4">
        <v>-1</v>
      </c>
      <c r="F380" s="4">
        <v>0</v>
      </c>
      <c r="G380" s="4">
        <v>13</v>
      </c>
    </row>
    <row r="381" spans="1:7">
      <c r="A381" s="4" t="s">
        <v>387</v>
      </c>
      <c r="B381" s="4">
        <v>24</v>
      </c>
      <c r="C381" s="4">
        <v>0</v>
      </c>
      <c r="D381" s="4">
        <v>0</v>
      </c>
      <c r="E381" s="4">
        <v>0</v>
      </c>
      <c r="F381" s="4">
        <v>0</v>
      </c>
      <c r="G381" s="4">
        <v>24</v>
      </c>
    </row>
    <row r="382" spans="1:7">
      <c r="A382" s="4" t="s">
        <v>388</v>
      </c>
      <c r="B382" s="4">
        <v>7</v>
      </c>
      <c r="C382" s="4">
        <v>0</v>
      </c>
      <c r="D382" s="4">
        <v>0</v>
      </c>
      <c r="E382" s="4">
        <v>0</v>
      </c>
      <c r="F382" s="4">
        <v>0</v>
      </c>
      <c r="G382" s="4">
        <v>7</v>
      </c>
    </row>
    <row r="383" spans="1:7">
      <c r="A383" s="4" t="s">
        <v>548</v>
      </c>
      <c r="B383" s="4">
        <v>226</v>
      </c>
      <c r="C383" s="4">
        <v>0</v>
      </c>
      <c r="D383" s="4">
        <v>0</v>
      </c>
      <c r="E383" s="4">
        <v>-23</v>
      </c>
      <c r="F383" s="4">
        <v>0</v>
      </c>
      <c r="G383" s="4">
        <v>203</v>
      </c>
    </row>
    <row r="384" spans="1:7">
      <c r="A384" s="4" t="s">
        <v>389</v>
      </c>
      <c r="B384" s="4">
        <v>9</v>
      </c>
      <c r="C384" s="4">
        <v>0</v>
      </c>
      <c r="D384" s="4">
        <v>0</v>
      </c>
      <c r="E384" s="4">
        <v>-2</v>
      </c>
      <c r="F384" s="4">
        <v>0</v>
      </c>
      <c r="G384" s="4">
        <v>7</v>
      </c>
    </row>
    <row r="385" spans="1:7">
      <c r="A385" s="4" t="s">
        <v>390</v>
      </c>
      <c r="B385" s="4">
        <v>25</v>
      </c>
      <c r="C385" s="4">
        <v>0</v>
      </c>
      <c r="D385" s="4">
        <v>0</v>
      </c>
      <c r="E385" s="4">
        <v>-1</v>
      </c>
      <c r="F385" s="4">
        <v>0</v>
      </c>
      <c r="G385" s="4">
        <v>24</v>
      </c>
    </row>
    <row r="386" spans="1:7">
      <c r="A386" s="4" t="s">
        <v>391</v>
      </c>
      <c r="B386" s="4">
        <v>10</v>
      </c>
      <c r="C386" s="4">
        <v>0</v>
      </c>
      <c r="D386" s="4">
        <v>0</v>
      </c>
      <c r="E386" s="4">
        <v>0</v>
      </c>
      <c r="F386" s="4">
        <v>0</v>
      </c>
      <c r="G386" s="4">
        <v>10</v>
      </c>
    </row>
    <row r="387" spans="1:7">
      <c r="A387" s="4" t="s">
        <v>393</v>
      </c>
      <c r="B387" s="4">
        <v>6</v>
      </c>
      <c r="C387" s="4">
        <v>0</v>
      </c>
      <c r="D387" s="4">
        <v>0</v>
      </c>
      <c r="E387" s="4">
        <v>0</v>
      </c>
      <c r="F387" s="4">
        <v>0</v>
      </c>
      <c r="G387" s="4">
        <v>6</v>
      </c>
    </row>
    <row r="388" spans="1:7">
      <c r="A388" s="4" t="s">
        <v>394</v>
      </c>
      <c r="B388" s="4">
        <v>1</v>
      </c>
      <c r="C388" s="4">
        <v>0</v>
      </c>
      <c r="D388" s="4">
        <v>0</v>
      </c>
      <c r="E388" s="4">
        <v>0</v>
      </c>
      <c r="F388" s="4">
        <v>0</v>
      </c>
      <c r="G388" s="4">
        <v>1</v>
      </c>
    </row>
    <row r="389" spans="1:7">
      <c r="A389" s="4" t="s">
        <v>395</v>
      </c>
      <c r="B389" s="4">
        <v>361</v>
      </c>
      <c r="C389" s="4">
        <v>0</v>
      </c>
      <c r="D389" s="4">
        <v>0</v>
      </c>
      <c r="E389" s="4">
        <v>-118</v>
      </c>
      <c r="F389" s="4">
        <v>0</v>
      </c>
      <c r="G389" s="4">
        <v>243</v>
      </c>
    </row>
    <row r="390" spans="1:7">
      <c r="A390" s="4" t="s">
        <v>396</v>
      </c>
      <c r="B390" s="4">
        <v>335</v>
      </c>
      <c r="C390" s="4">
        <v>0</v>
      </c>
      <c r="D390" s="4">
        <v>0</v>
      </c>
      <c r="E390" s="4">
        <v>-22</v>
      </c>
      <c r="F390" s="4">
        <v>0</v>
      </c>
      <c r="G390" s="4">
        <v>313</v>
      </c>
    </row>
    <row r="391" spans="1:7">
      <c r="A391" s="4" t="s">
        <v>397</v>
      </c>
      <c r="B391" s="4">
        <v>388</v>
      </c>
      <c r="C391" s="4">
        <v>0</v>
      </c>
      <c r="D391" s="4">
        <v>0</v>
      </c>
      <c r="E391" s="4">
        <v>-24</v>
      </c>
      <c r="F391" s="4">
        <v>0</v>
      </c>
      <c r="G391" s="4">
        <v>364</v>
      </c>
    </row>
    <row r="392" spans="1:7">
      <c r="A392" s="4" t="s">
        <v>398</v>
      </c>
      <c r="B392" s="4">
        <v>55</v>
      </c>
      <c r="C392" s="4">
        <v>0</v>
      </c>
      <c r="D392" s="4">
        <v>0</v>
      </c>
      <c r="E392" s="4">
        <v>0</v>
      </c>
      <c r="F392" s="4">
        <v>0</v>
      </c>
      <c r="G392" s="4">
        <v>55</v>
      </c>
    </row>
    <row r="393" spans="1:7">
      <c r="A393" s="4" t="s">
        <v>399</v>
      </c>
      <c r="B393" s="4">
        <v>146</v>
      </c>
      <c r="C393" s="4">
        <v>0</v>
      </c>
      <c r="D393" s="4">
        <v>0</v>
      </c>
      <c r="E393" s="4">
        <v>-52</v>
      </c>
      <c r="F393" s="4">
        <v>0</v>
      </c>
      <c r="G393" s="4">
        <v>94</v>
      </c>
    </row>
    <row r="394" spans="1:7">
      <c r="A394" s="4" t="s">
        <v>400</v>
      </c>
      <c r="B394" s="4">
        <v>22</v>
      </c>
      <c r="C394" s="4">
        <v>0</v>
      </c>
      <c r="D394" s="4">
        <v>0</v>
      </c>
      <c r="E394" s="4">
        <v>-13</v>
      </c>
      <c r="F394" s="4">
        <v>0</v>
      </c>
      <c r="G394" s="4">
        <v>9</v>
      </c>
    </row>
    <row r="395" spans="1:7">
      <c r="A395" s="4" t="s">
        <v>401</v>
      </c>
      <c r="B395" s="4">
        <v>164</v>
      </c>
      <c r="C395" s="4">
        <v>0</v>
      </c>
      <c r="D395" s="4">
        <v>0</v>
      </c>
      <c r="E395" s="4">
        <v>-52</v>
      </c>
      <c r="F395" s="4">
        <v>0</v>
      </c>
      <c r="G395" s="4">
        <v>112</v>
      </c>
    </row>
    <row r="396" spans="1:7">
      <c r="A396" s="4" t="s">
        <v>402</v>
      </c>
      <c r="B396" s="4">
        <v>57</v>
      </c>
      <c r="C396" s="4">
        <v>0</v>
      </c>
      <c r="D396" s="4">
        <v>0</v>
      </c>
      <c r="E396" s="4">
        <v>-6</v>
      </c>
      <c r="F396" s="4">
        <v>0</v>
      </c>
      <c r="G396" s="4">
        <v>51</v>
      </c>
    </row>
    <row r="397" spans="1:7">
      <c r="A397" s="4" t="s">
        <v>403</v>
      </c>
      <c r="B397" s="4">
        <v>32</v>
      </c>
      <c r="C397" s="4">
        <v>0</v>
      </c>
      <c r="D397" s="4">
        <v>0</v>
      </c>
      <c r="E397" s="4">
        <v>0</v>
      </c>
      <c r="F397" s="4">
        <v>0</v>
      </c>
      <c r="G397" s="4">
        <v>32</v>
      </c>
    </row>
    <row r="398" spans="1:7">
      <c r="A398" s="4" t="s">
        <v>404</v>
      </c>
      <c r="B398" s="4">
        <v>97</v>
      </c>
      <c r="C398" s="4">
        <v>0</v>
      </c>
      <c r="D398" s="4">
        <v>0</v>
      </c>
      <c r="E398" s="4">
        <v>-2</v>
      </c>
      <c r="F398" s="4">
        <v>0</v>
      </c>
      <c r="G398" s="4">
        <v>95</v>
      </c>
    </row>
    <row r="399" spans="1:7">
      <c r="A399" s="4" t="s">
        <v>405</v>
      </c>
      <c r="B399" s="4">
        <v>240</v>
      </c>
      <c r="C399" s="4">
        <v>2</v>
      </c>
      <c r="D399" s="4">
        <v>0</v>
      </c>
      <c r="E399" s="4">
        <v>-62</v>
      </c>
      <c r="F399" s="4">
        <v>0</v>
      </c>
      <c r="G399" s="4">
        <v>180</v>
      </c>
    </row>
    <row r="400" spans="1:7">
      <c r="A400" s="4" t="s">
        <v>406</v>
      </c>
      <c r="B400" s="4">
        <v>277</v>
      </c>
      <c r="C400" s="4">
        <v>0</v>
      </c>
      <c r="D400" s="4">
        <v>0</v>
      </c>
      <c r="E400" s="4">
        <v>-14</v>
      </c>
      <c r="F400" s="4">
        <v>0</v>
      </c>
      <c r="G400" s="4">
        <v>263</v>
      </c>
    </row>
    <row r="401" spans="1:7">
      <c r="A401" s="4" t="s">
        <v>407</v>
      </c>
      <c r="B401" s="4">
        <v>208</v>
      </c>
      <c r="C401" s="4">
        <v>0</v>
      </c>
      <c r="D401" s="4">
        <v>0</v>
      </c>
      <c r="E401" s="4">
        <v>-9</v>
      </c>
      <c r="F401" s="4">
        <v>0</v>
      </c>
      <c r="G401" s="4">
        <v>199</v>
      </c>
    </row>
    <row r="402" spans="1:7">
      <c r="A402" s="4" t="s">
        <v>408</v>
      </c>
      <c r="B402" s="4">
        <v>174</v>
      </c>
      <c r="C402" s="4">
        <v>0</v>
      </c>
      <c r="D402" s="4">
        <v>0</v>
      </c>
      <c r="E402" s="4">
        <v>-60</v>
      </c>
      <c r="F402" s="4">
        <v>0</v>
      </c>
      <c r="G402" s="4">
        <v>114</v>
      </c>
    </row>
    <row r="403" spans="1:7">
      <c r="A403" s="4" t="s">
        <v>409</v>
      </c>
      <c r="B403" s="4">
        <v>49</v>
      </c>
      <c r="C403" s="4">
        <v>50</v>
      </c>
      <c r="D403" s="4">
        <v>0</v>
      </c>
      <c r="E403" s="4">
        <v>-8</v>
      </c>
      <c r="F403" s="4">
        <v>0</v>
      </c>
      <c r="G403" s="4">
        <v>91</v>
      </c>
    </row>
    <row r="404" spans="1:7">
      <c r="A404" s="4" t="s">
        <v>410</v>
      </c>
      <c r="B404" s="4">
        <v>33</v>
      </c>
      <c r="C404" s="4">
        <v>0</v>
      </c>
      <c r="D404" s="4">
        <v>0</v>
      </c>
      <c r="E404" s="4">
        <v>0</v>
      </c>
      <c r="F404" s="4">
        <v>0</v>
      </c>
      <c r="G404" s="4">
        <v>33</v>
      </c>
    </row>
    <row r="405" spans="1:7">
      <c r="A405" s="4" t="s">
        <v>411</v>
      </c>
      <c r="B405" s="4">
        <v>2</v>
      </c>
      <c r="C405" s="4">
        <v>0</v>
      </c>
      <c r="D405" s="4">
        <v>0</v>
      </c>
      <c r="E405" s="4">
        <v>0</v>
      </c>
      <c r="F405" s="4">
        <v>0</v>
      </c>
      <c r="G405" s="4">
        <v>2</v>
      </c>
    </row>
    <row r="406" spans="1:7">
      <c r="A406" s="4" t="s">
        <v>412</v>
      </c>
      <c r="B406" s="4">
        <v>105</v>
      </c>
      <c r="C406" s="4">
        <v>0</v>
      </c>
      <c r="D406" s="4">
        <v>0</v>
      </c>
      <c r="E406" s="4">
        <v>-22</v>
      </c>
      <c r="F406" s="4">
        <v>0</v>
      </c>
      <c r="G406" s="4">
        <v>83</v>
      </c>
    </row>
    <row r="407" spans="1:7">
      <c r="A407" s="4" t="s">
        <v>413</v>
      </c>
      <c r="B407" s="4">
        <v>18</v>
      </c>
      <c r="C407" s="4">
        <v>0</v>
      </c>
      <c r="D407" s="4">
        <v>0</v>
      </c>
      <c r="E407" s="4">
        <v>-1</v>
      </c>
      <c r="F407" s="4">
        <v>0</v>
      </c>
      <c r="G407" s="4">
        <v>17</v>
      </c>
    </row>
    <row r="408" spans="1:7">
      <c r="A408" s="4" t="s">
        <v>414</v>
      </c>
      <c r="B408" s="4">
        <v>226</v>
      </c>
      <c r="C408" s="4">
        <v>0</v>
      </c>
      <c r="D408" s="4">
        <v>0</v>
      </c>
      <c r="E408" s="4">
        <v>-26</v>
      </c>
      <c r="F408" s="4">
        <v>0</v>
      </c>
      <c r="G408" s="4">
        <v>200</v>
      </c>
    </row>
    <row r="409" spans="1:7">
      <c r="A409" s="4" t="s">
        <v>415</v>
      </c>
      <c r="B409" s="4">
        <v>240</v>
      </c>
      <c r="C409" s="4">
        <v>45</v>
      </c>
      <c r="D409" s="4">
        <v>0</v>
      </c>
      <c r="E409" s="4">
        <v>-31</v>
      </c>
      <c r="F409" s="4">
        <v>0</v>
      </c>
      <c r="G409" s="4">
        <v>254</v>
      </c>
    </row>
    <row r="410" spans="1:7">
      <c r="A410" s="4" t="s">
        <v>416</v>
      </c>
      <c r="B410" s="4">
        <v>46</v>
      </c>
      <c r="C410" s="4">
        <v>67</v>
      </c>
      <c r="D410" s="4">
        <v>-1</v>
      </c>
      <c r="E410" s="4">
        <v>-24</v>
      </c>
      <c r="F410" s="4">
        <v>0</v>
      </c>
      <c r="G410" s="4">
        <v>88</v>
      </c>
    </row>
    <row r="411" spans="1:7">
      <c r="A411" s="4" t="s">
        <v>418</v>
      </c>
      <c r="B411" s="4">
        <v>27</v>
      </c>
      <c r="C411" s="4">
        <v>0</v>
      </c>
      <c r="D411" s="4">
        <v>0</v>
      </c>
      <c r="E411" s="4">
        <v>0</v>
      </c>
      <c r="F411" s="4">
        <v>0</v>
      </c>
      <c r="G411" s="4">
        <v>27</v>
      </c>
    </row>
    <row r="412" spans="1:7">
      <c r="A412" s="4" t="s">
        <v>419</v>
      </c>
      <c r="B412" s="4">
        <v>630</v>
      </c>
      <c r="C412" s="4">
        <v>0</v>
      </c>
      <c r="D412" s="4">
        <v>0</v>
      </c>
      <c r="E412" s="4">
        <v>-102</v>
      </c>
      <c r="F412" s="4">
        <v>0</v>
      </c>
      <c r="G412" s="4">
        <v>528</v>
      </c>
    </row>
    <row r="413" spans="1:7">
      <c r="A413" s="4" t="s">
        <v>420</v>
      </c>
      <c r="B413" s="4">
        <v>549</v>
      </c>
      <c r="C413" s="4">
        <v>0</v>
      </c>
      <c r="D413" s="4">
        <v>-4</v>
      </c>
      <c r="E413" s="4">
        <v>-61</v>
      </c>
      <c r="F413" s="4">
        <v>0</v>
      </c>
      <c r="G413" s="4">
        <v>484</v>
      </c>
    </row>
    <row r="414" spans="1:7">
      <c r="A414" s="4" t="s">
        <v>421</v>
      </c>
      <c r="B414" s="4">
        <v>144</v>
      </c>
      <c r="C414" s="4">
        <v>50</v>
      </c>
      <c r="D414" s="4">
        <v>0</v>
      </c>
      <c r="E414" s="4">
        <v>-47</v>
      </c>
      <c r="F414" s="4">
        <v>0</v>
      </c>
      <c r="G414" s="4">
        <v>147</v>
      </c>
    </row>
    <row r="415" spans="1:7">
      <c r="A415" s="4" t="s">
        <v>422</v>
      </c>
      <c r="B415" s="4">
        <v>47</v>
      </c>
      <c r="C415" s="4">
        <v>100</v>
      </c>
      <c r="D415" s="4">
        <v>0</v>
      </c>
      <c r="E415" s="4">
        <v>-30</v>
      </c>
      <c r="F415" s="4">
        <v>0</v>
      </c>
      <c r="G415" s="4">
        <v>117</v>
      </c>
    </row>
    <row r="416" spans="1:7">
      <c r="A416" s="4" t="s">
        <v>423</v>
      </c>
      <c r="B416" s="4">
        <v>1</v>
      </c>
      <c r="C416" s="4">
        <v>0</v>
      </c>
      <c r="D416" s="4">
        <v>0</v>
      </c>
      <c r="E416" s="4">
        <v>0</v>
      </c>
      <c r="F416" s="4">
        <v>0</v>
      </c>
      <c r="G416" s="4">
        <v>1</v>
      </c>
    </row>
    <row r="417" spans="1:7">
      <c r="A417" s="4" t="s">
        <v>424</v>
      </c>
      <c r="B417" s="4">
        <v>80</v>
      </c>
      <c r="C417" s="4">
        <v>0</v>
      </c>
      <c r="D417" s="4">
        <v>0</v>
      </c>
      <c r="E417" s="4">
        <v>-10</v>
      </c>
      <c r="F417" s="4">
        <v>0</v>
      </c>
      <c r="G417" s="4">
        <v>70</v>
      </c>
    </row>
    <row r="418" spans="1:7">
      <c r="A418" s="4" t="s">
        <v>425</v>
      </c>
      <c r="B418" s="4">
        <v>10</v>
      </c>
      <c r="C418" s="4">
        <v>0</v>
      </c>
      <c r="D418" s="4">
        <v>0</v>
      </c>
      <c r="E418" s="4">
        <v>-1</v>
      </c>
      <c r="F418" s="4">
        <v>0</v>
      </c>
      <c r="G418" s="4">
        <v>9</v>
      </c>
    </row>
    <row r="419" spans="1:7">
      <c r="A419" s="4" t="s">
        <v>426</v>
      </c>
      <c r="B419" s="4">
        <v>301</v>
      </c>
      <c r="C419" s="4">
        <v>0</v>
      </c>
      <c r="D419" s="4">
        <v>0</v>
      </c>
      <c r="E419" s="4">
        <v>-47</v>
      </c>
      <c r="F419" s="4">
        <v>0</v>
      </c>
      <c r="G419" s="4">
        <v>254</v>
      </c>
    </row>
    <row r="420" spans="1:7">
      <c r="A420" s="4" t="s">
        <v>427</v>
      </c>
      <c r="B420" s="4">
        <v>-2</v>
      </c>
      <c r="C420" s="4">
        <v>0</v>
      </c>
      <c r="D420" s="4">
        <v>0</v>
      </c>
      <c r="E420" s="4">
        <v>-7</v>
      </c>
      <c r="F420" s="4">
        <v>0</v>
      </c>
      <c r="G420" s="4">
        <v>-9</v>
      </c>
    </row>
    <row r="421" spans="1:7">
      <c r="A421" s="4" t="s">
        <v>428</v>
      </c>
      <c r="B421" s="4">
        <v>89</v>
      </c>
      <c r="C421" s="4">
        <v>0</v>
      </c>
      <c r="D421" s="4">
        <v>0</v>
      </c>
      <c r="E421" s="4">
        <v>-9</v>
      </c>
      <c r="F421" s="4">
        <v>0</v>
      </c>
      <c r="G421" s="4">
        <v>80</v>
      </c>
    </row>
    <row r="422" spans="1:7">
      <c r="A422" s="4" t="s">
        <v>429</v>
      </c>
      <c r="B422" s="4">
        <v>76</v>
      </c>
      <c r="C422" s="4">
        <v>0</v>
      </c>
      <c r="D422" s="4">
        <v>0</v>
      </c>
      <c r="E422" s="4">
        <v>-4</v>
      </c>
      <c r="F422" s="4">
        <v>0</v>
      </c>
      <c r="G422" s="4">
        <v>72</v>
      </c>
    </row>
    <row r="423" spans="1:7">
      <c r="A423" s="4" t="s">
        <v>430</v>
      </c>
      <c r="B423" s="4">
        <v>188</v>
      </c>
      <c r="C423" s="4">
        <v>0</v>
      </c>
      <c r="D423" s="4">
        <v>0</v>
      </c>
      <c r="E423" s="4">
        <v>-43</v>
      </c>
      <c r="F423" s="4">
        <v>0</v>
      </c>
      <c r="G423" s="4">
        <v>145</v>
      </c>
    </row>
    <row r="424" spans="1:7">
      <c r="A424" s="4" t="s">
        <v>431</v>
      </c>
      <c r="B424" s="4">
        <v>113</v>
      </c>
      <c r="C424" s="4">
        <v>0</v>
      </c>
      <c r="D424" s="4">
        <v>0</v>
      </c>
      <c r="E424" s="4">
        <v>-16</v>
      </c>
      <c r="F424" s="4">
        <v>0</v>
      </c>
      <c r="G424" s="4">
        <v>97</v>
      </c>
    </row>
    <row r="425" spans="1:7">
      <c r="A425" s="4" t="s">
        <v>432</v>
      </c>
      <c r="B425" s="4">
        <v>268</v>
      </c>
      <c r="C425" s="4">
        <v>0</v>
      </c>
      <c r="D425" s="4">
        <v>0</v>
      </c>
      <c r="E425" s="4">
        <v>-32</v>
      </c>
      <c r="F425" s="4">
        <v>0</v>
      </c>
      <c r="G425" s="4">
        <v>236</v>
      </c>
    </row>
    <row r="426" spans="1:7">
      <c r="A426" s="4" t="s">
        <v>511</v>
      </c>
      <c r="B426" s="4">
        <v>74</v>
      </c>
      <c r="C426" s="4">
        <v>0</v>
      </c>
      <c r="D426" s="4">
        <v>0</v>
      </c>
      <c r="E426" s="4">
        <v>-20</v>
      </c>
      <c r="F426" s="4">
        <v>0</v>
      </c>
      <c r="G426" s="4">
        <v>54</v>
      </c>
    </row>
    <row r="427" spans="1:7">
      <c r="A427" s="4" t="s">
        <v>433</v>
      </c>
      <c r="B427" s="4">
        <v>11</v>
      </c>
      <c r="C427" s="4">
        <v>0</v>
      </c>
      <c r="D427" s="4">
        <v>0</v>
      </c>
      <c r="E427" s="4">
        <v>-2</v>
      </c>
      <c r="F427" s="4">
        <v>0</v>
      </c>
      <c r="G427" s="4">
        <v>9</v>
      </c>
    </row>
    <row r="428" spans="1:7">
      <c r="A428" s="4" t="s">
        <v>434</v>
      </c>
      <c r="B428" s="4">
        <v>43</v>
      </c>
      <c r="C428" s="4">
        <v>0</v>
      </c>
      <c r="D428" s="4">
        <v>0</v>
      </c>
      <c r="E428" s="4">
        <v>-25</v>
      </c>
      <c r="F428" s="4">
        <v>0</v>
      </c>
      <c r="G428" s="4">
        <v>18</v>
      </c>
    </row>
    <row r="429" spans="1:7">
      <c r="A429" s="4" t="s">
        <v>435</v>
      </c>
      <c r="B429" s="4">
        <v>127</v>
      </c>
      <c r="C429" s="4">
        <v>0</v>
      </c>
      <c r="D429" s="4">
        <v>0</v>
      </c>
      <c r="E429" s="4">
        <v>-26</v>
      </c>
      <c r="F429" s="4">
        <v>0</v>
      </c>
      <c r="G429" s="4">
        <v>101</v>
      </c>
    </row>
    <row r="430" spans="1:7">
      <c r="A430" s="4" t="s">
        <v>436</v>
      </c>
      <c r="B430" s="6">
        <v>123</v>
      </c>
      <c r="C430" s="4">
        <v>0</v>
      </c>
      <c r="D430" s="4">
        <v>0</v>
      </c>
      <c r="E430" s="4">
        <v>-29</v>
      </c>
      <c r="F430" s="4">
        <v>0</v>
      </c>
      <c r="G430" s="6">
        <v>94</v>
      </c>
    </row>
    <row r="431" spans="1:7">
      <c r="A431" s="4" t="s">
        <v>437</v>
      </c>
      <c r="B431" s="4">
        <v>162</v>
      </c>
      <c r="C431" s="4">
        <v>0</v>
      </c>
      <c r="D431" s="4">
        <v>0</v>
      </c>
      <c r="E431" s="4">
        <v>-5</v>
      </c>
      <c r="F431" s="4">
        <v>0</v>
      </c>
      <c r="G431" s="4">
        <v>157</v>
      </c>
    </row>
    <row r="432" spans="1:7">
      <c r="A432" s="4" t="s">
        <v>438</v>
      </c>
      <c r="B432" s="6">
        <v>1</v>
      </c>
      <c r="C432" s="4">
        <v>0</v>
      </c>
      <c r="D432" s="4">
        <v>0</v>
      </c>
      <c r="E432" s="4">
        <v>0</v>
      </c>
      <c r="F432" s="4">
        <v>0</v>
      </c>
      <c r="G432" s="6">
        <v>1</v>
      </c>
    </row>
    <row r="433" spans="1:7">
      <c r="A433" s="4" t="s">
        <v>439</v>
      </c>
      <c r="B433" s="4">
        <v>336</v>
      </c>
      <c r="C433" s="4">
        <v>0</v>
      </c>
      <c r="D433" s="4">
        <v>0</v>
      </c>
      <c r="E433" s="4">
        <v>-42</v>
      </c>
      <c r="F433" s="4">
        <v>0</v>
      </c>
      <c r="G433" s="4">
        <v>294</v>
      </c>
    </row>
    <row r="434" spans="1:7">
      <c r="A434" s="4" t="s">
        <v>440</v>
      </c>
      <c r="B434" s="4">
        <v>3</v>
      </c>
      <c r="C434" s="4">
        <v>0</v>
      </c>
      <c r="D434" s="4">
        <v>0</v>
      </c>
      <c r="E434" s="4">
        <v>0</v>
      </c>
      <c r="F434" s="4">
        <v>0</v>
      </c>
      <c r="G434" s="4">
        <v>3</v>
      </c>
    </row>
    <row r="435" spans="1:7">
      <c r="A435" s="4" t="s">
        <v>441</v>
      </c>
      <c r="B435" s="4">
        <v>61</v>
      </c>
      <c r="C435" s="4">
        <v>100</v>
      </c>
      <c r="D435" s="4">
        <v>0</v>
      </c>
      <c r="E435" s="4">
        <v>-20</v>
      </c>
      <c r="F435" s="4">
        <v>0</v>
      </c>
      <c r="G435" s="4">
        <v>141</v>
      </c>
    </row>
    <row r="436" spans="1:7">
      <c r="A436" s="4" t="s">
        <v>442</v>
      </c>
      <c r="B436" s="6">
        <v>81</v>
      </c>
      <c r="C436" s="4">
        <v>0</v>
      </c>
      <c r="D436" s="4">
        <v>0</v>
      </c>
      <c r="E436" s="4">
        <v>-11</v>
      </c>
      <c r="F436" s="4">
        <v>0</v>
      </c>
      <c r="G436" s="6">
        <v>70</v>
      </c>
    </row>
    <row r="437" spans="1:7">
      <c r="A437" s="4" t="s">
        <v>443</v>
      </c>
      <c r="B437" s="4">
        <v>163</v>
      </c>
      <c r="C437" s="4">
        <v>0</v>
      </c>
      <c r="D437" s="4">
        <v>0</v>
      </c>
      <c r="E437" s="4">
        <v>-74</v>
      </c>
      <c r="F437" s="4">
        <v>0</v>
      </c>
      <c r="G437" s="4">
        <v>89</v>
      </c>
    </row>
    <row r="438" spans="1:7">
      <c r="A438" s="4" t="s">
        <v>444</v>
      </c>
      <c r="B438" s="4">
        <v>89</v>
      </c>
      <c r="C438" s="4">
        <v>0</v>
      </c>
      <c r="D438" s="4">
        <v>0</v>
      </c>
      <c r="E438" s="4">
        <v>-11</v>
      </c>
      <c r="F438" s="4">
        <v>0</v>
      </c>
      <c r="G438" s="4">
        <v>78</v>
      </c>
    </row>
    <row r="439" spans="1:7">
      <c r="A439" s="4" t="s">
        <v>445</v>
      </c>
      <c r="B439" s="4">
        <v>194</v>
      </c>
      <c r="C439" s="4">
        <v>62</v>
      </c>
      <c r="D439" s="4">
        <v>0</v>
      </c>
      <c r="E439" s="4">
        <v>-100</v>
      </c>
      <c r="F439" s="4">
        <v>0</v>
      </c>
      <c r="G439" s="4">
        <v>156</v>
      </c>
    </row>
    <row r="440" spans="1:7">
      <c r="A440" s="4" t="s">
        <v>446</v>
      </c>
      <c r="B440" s="6">
        <v>12</v>
      </c>
      <c r="C440" s="4">
        <v>0</v>
      </c>
      <c r="D440" s="4">
        <v>0</v>
      </c>
      <c r="E440" s="4">
        <v>-7</v>
      </c>
      <c r="F440" s="4">
        <v>0</v>
      </c>
      <c r="G440" s="6">
        <v>5</v>
      </c>
    </row>
    <row r="441" spans="1:7">
      <c r="A441" s="4" t="s">
        <v>447</v>
      </c>
      <c r="B441" s="4">
        <v>22</v>
      </c>
      <c r="C441" s="4">
        <v>0</v>
      </c>
      <c r="D441" s="4">
        <v>0</v>
      </c>
      <c r="E441" s="4">
        <v>0</v>
      </c>
      <c r="F441" s="4">
        <v>0</v>
      </c>
      <c r="G441" s="4">
        <v>22</v>
      </c>
    </row>
    <row r="442" spans="1:7">
      <c r="A442" s="4" t="s">
        <v>448</v>
      </c>
      <c r="B442" s="4">
        <v>2</v>
      </c>
      <c r="C442" s="4">
        <v>0</v>
      </c>
      <c r="D442" s="4">
        <v>0</v>
      </c>
      <c r="E442" s="4">
        <v>0</v>
      </c>
      <c r="F442" s="4">
        <v>0</v>
      </c>
      <c r="G442" s="4">
        <v>2</v>
      </c>
    </row>
    <row r="443" spans="1:7">
      <c r="A443" s="4" t="s">
        <v>449</v>
      </c>
      <c r="B443" s="4">
        <v>25</v>
      </c>
      <c r="C443" s="4">
        <v>0</v>
      </c>
      <c r="D443" s="4">
        <v>0</v>
      </c>
      <c r="E443" s="4">
        <v>-2</v>
      </c>
      <c r="F443" s="4">
        <v>0</v>
      </c>
      <c r="G443" s="4">
        <v>23</v>
      </c>
    </row>
    <row r="444" spans="1:7">
      <c r="A444" s="4" t="s">
        <v>450</v>
      </c>
      <c r="B444" s="6">
        <v>60</v>
      </c>
      <c r="C444" s="4">
        <v>0</v>
      </c>
      <c r="D444" s="4">
        <v>0</v>
      </c>
      <c r="E444" s="4">
        <v>-15</v>
      </c>
      <c r="F444" s="4">
        <v>0</v>
      </c>
      <c r="G444" s="6">
        <v>45</v>
      </c>
    </row>
    <row r="445" spans="1:7">
      <c r="A445" s="4" t="s">
        <v>451</v>
      </c>
      <c r="B445" s="4">
        <v>185</v>
      </c>
      <c r="C445" s="4">
        <v>0</v>
      </c>
      <c r="D445" s="4">
        <v>0</v>
      </c>
      <c r="E445" s="4">
        <v>-62</v>
      </c>
      <c r="F445" s="4">
        <v>0</v>
      </c>
      <c r="G445" s="4">
        <v>123</v>
      </c>
    </row>
    <row r="446" spans="1:7">
      <c r="A446" s="4" t="s">
        <v>452</v>
      </c>
      <c r="B446" s="4">
        <v>96</v>
      </c>
      <c r="C446" s="4">
        <v>0</v>
      </c>
      <c r="D446" s="4">
        <v>0</v>
      </c>
      <c r="E446" s="4">
        <v>-26</v>
      </c>
      <c r="F446" s="4">
        <v>0</v>
      </c>
      <c r="G446" s="4">
        <v>70</v>
      </c>
    </row>
    <row r="447" spans="1:7">
      <c r="A447" s="4" t="s">
        <v>453</v>
      </c>
      <c r="B447" s="4">
        <v>742</v>
      </c>
      <c r="C447" s="4">
        <v>0</v>
      </c>
      <c r="D447" s="4">
        <v>0</v>
      </c>
      <c r="E447" s="4">
        <v>-4</v>
      </c>
      <c r="F447" s="4">
        <v>0</v>
      </c>
      <c r="G447" s="4">
        <v>738</v>
      </c>
    </row>
    <row r="448" spans="1:7">
      <c r="A448" s="4" t="s">
        <v>454</v>
      </c>
      <c r="B448" s="6">
        <v>1336</v>
      </c>
      <c r="C448" s="4">
        <v>0</v>
      </c>
      <c r="D448" s="4">
        <v>0</v>
      </c>
      <c r="E448" s="4">
        <v>-73</v>
      </c>
      <c r="F448" s="4">
        <v>0</v>
      </c>
      <c r="G448" s="6">
        <v>1263</v>
      </c>
    </row>
    <row r="449" spans="1:7">
      <c r="A449" s="4" t="s">
        <v>455</v>
      </c>
      <c r="B449" s="4">
        <v>410</v>
      </c>
      <c r="C449" s="4">
        <v>0</v>
      </c>
      <c r="D449" s="4">
        <v>0</v>
      </c>
      <c r="E449" s="4">
        <v>0</v>
      </c>
      <c r="F449" s="4">
        <v>0</v>
      </c>
      <c r="G449" s="4">
        <v>410</v>
      </c>
    </row>
    <row r="450" spans="1:7">
      <c r="A450" s="4" t="s">
        <v>456</v>
      </c>
      <c r="B450" s="4">
        <v>500</v>
      </c>
      <c r="C450" s="4">
        <v>0</v>
      </c>
      <c r="D450" s="4">
        <v>0</v>
      </c>
      <c r="E450" s="4">
        <v>0</v>
      </c>
      <c r="F450" s="4">
        <v>0</v>
      </c>
      <c r="G450" s="4">
        <v>500</v>
      </c>
    </row>
    <row r="451" spans="1:7">
      <c r="A451" s="4" t="s">
        <v>580</v>
      </c>
      <c r="B451" s="4">
        <v>281</v>
      </c>
      <c r="C451" s="4">
        <v>0</v>
      </c>
      <c r="D451" s="4">
        <v>0</v>
      </c>
      <c r="E451" s="4">
        <v>-31</v>
      </c>
      <c r="F451" s="4">
        <v>0</v>
      </c>
      <c r="G451" s="4">
        <v>250</v>
      </c>
    </row>
    <row r="452" spans="1:7">
      <c r="A452" s="4" t="s">
        <v>458</v>
      </c>
      <c r="B452" s="4">
        <v>230</v>
      </c>
      <c r="C452" s="4">
        <v>0</v>
      </c>
      <c r="D452" s="4">
        <v>0</v>
      </c>
      <c r="E452" s="4">
        <v>-20</v>
      </c>
      <c r="F452" s="4">
        <v>0</v>
      </c>
      <c r="G452" s="4">
        <v>210</v>
      </c>
    </row>
    <row r="453" spans="1:7">
      <c r="A453" s="4" t="s">
        <v>459</v>
      </c>
      <c r="B453" s="4">
        <v>28</v>
      </c>
      <c r="C453" s="4">
        <v>0</v>
      </c>
      <c r="D453" s="4">
        <v>0</v>
      </c>
      <c r="E453" s="4">
        <v>0</v>
      </c>
      <c r="F453" s="4">
        <v>0</v>
      </c>
      <c r="G453" s="4">
        <v>28</v>
      </c>
    </row>
    <row r="454" spans="1:7">
      <c r="A454" s="4" t="s">
        <v>460</v>
      </c>
      <c r="B454" s="4">
        <v>14</v>
      </c>
      <c r="C454" s="4">
        <v>0</v>
      </c>
      <c r="D454" s="4">
        <v>0</v>
      </c>
      <c r="E454" s="4">
        <v>0</v>
      </c>
      <c r="F454" s="4">
        <v>0</v>
      </c>
      <c r="G454" s="4">
        <v>14</v>
      </c>
    </row>
    <row r="455" spans="1:7">
      <c r="A455" s="4" t="s">
        <v>461</v>
      </c>
      <c r="B455" s="4">
        <v>21</v>
      </c>
      <c r="C455" s="4">
        <v>0</v>
      </c>
      <c r="D455" s="4">
        <v>0</v>
      </c>
      <c r="E455" s="4">
        <v>0</v>
      </c>
      <c r="F455" s="4">
        <v>0</v>
      </c>
      <c r="G455" s="4">
        <v>21</v>
      </c>
    </row>
    <row r="456" spans="1:7">
      <c r="A456" s="4" t="s">
        <v>462</v>
      </c>
      <c r="B456" s="4">
        <v>5</v>
      </c>
      <c r="C456" s="4">
        <v>0</v>
      </c>
      <c r="D456" s="4">
        <v>0</v>
      </c>
      <c r="E456" s="4">
        <v>-11</v>
      </c>
      <c r="F456" s="4">
        <v>0</v>
      </c>
      <c r="G456" s="4">
        <v>-6</v>
      </c>
    </row>
    <row r="457" spans="1:7">
      <c r="A457" s="4" t="s">
        <v>464</v>
      </c>
      <c r="B457" s="4">
        <v>23</v>
      </c>
      <c r="C457" s="4">
        <v>0</v>
      </c>
      <c r="D457" s="4">
        <v>0</v>
      </c>
      <c r="E457" s="4">
        <v>-1</v>
      </c>
      <c r="F457" s="4">
        <v>0</v>
      </c>
      <c r="G457" s="4">
        <v>22</v>
      </c>
    </row>
    <row r="458" spans="1:7">
      <c r="A458" s="4" t="s">
        <v>465</v>
      </c>
      <c r="B458" s="4">
        <v>4</v>
      </c>
      <c r="C458" s="4">
        <v>0</v>
      </c>
      <c r="D458" s="4">
        <v>0</v>
      </c>
      <c r="E458" s="4">
        <v>0</v>
      </c>
      <c r="F458" s="4">
        <v>0</v>
      </c>
      <c r="G458" s="4">
        <v>4</v>
      </c>
    </row>
    <row r="459" spans="1:7">
      <c r="A459" s="4" t="s">
        <v>466</v>
      </c>
      <c r="B459" s="4">
        <v>4</v>
      </c>
      <c r="C459" s="4">
        <v>0</v>
      </c>
      <c r="D459" s="4">
        <v>0</v>
      </c>
      <c r="E459" s="4">
        <v>0</v>
      </c>
      <c r="F459" s="4">
        <v>0</v>
      </c>
      <c r="G459" s="4">
        <v>4</v>
      </c>
    </row>
    <row r="460" spans="1:7">
      <c r="A460" s="4" t="s">
        <v>467</v>
      </c>
      <c r="B460" s="4">
        <v>1</v>
      </c>
      <c r="C460" s="4">
        <v>0</v>
      </c>
      <c r="D460" s="4">
        <v>0</v>
      </c>
      <c r="E460" s="4">
        <v>-1</v>
      </c>
      <c r="F460" s="4">
        <v>0</v>
      </c>
      <c r="G460" s="4">
        <v>0</v>
      </c>
    </row>
    <row r="461" spans="1:7">
      <c r="A461" s="4" t="s">
        <v>563</v>
      </c>
      <c r="B461" s="4">
        <v>10</v>
      </c>
      <c r="C461" s="4">
        <v>0</v>
      </c>
      <c r="D461" s="4">
        <v>0</v>
      </c>
      <c r="E461" s="4">
        <v>-5</v>
      </c>
      <c r="F461" s="4">
        <v>0</v>
      </c>
      <c r="G461" s="4">
        <v>5</v>
      </c>
    </row>
    <row r="462" spans="1:7">
      <c r="A462" s="4" t="s">
        <v>468</v>
      </c>
      <c r="B462" s="4">
        <v>175</v>
      </c>
      <c r="C462" s="4">
        <v>0</v>
      </c>
      <c r="D462" s="4">
        <v>0</v>
      </c>
      <c r="E462" s="4">
        <v>-170</v>
      </c>
      <c r="F462" s="4">
        <v>0</v>
      </c>
      <c r="G462" s="4">
        <v>5</v>
      </c>
    </row>
    <row r="463" spans="1:7">
      <c r="A463" s="4" t="s">
        <v>535</v>
      </c>
      <c r="B463" s="4">
        <v>-4</v>
      </c>
      <c r="C463" s="4">
        <v>0</v>
      </c>
      <c r="D463" s="4">
        <v>0</v>
      </c>
      <c r="E463" s="4">
        <v>0</v>
      </c>
      <c r="F463" s="4">
        <v>0</v>
      </c>
      <c r="G463" s="4">
        <v>-4</v>
      </c>
    </row>
    <row r="464" spans="1:7">
      <c r="A464" s="4" t="s">
        <v>499</v>
      </c>
      <c r="B464" s="4">
        <v>95</v>
      </c>
      <c r="C464" s="4">
        <v>0</v>
      </c>
      <c r="D464" s="4">
        <v>0</v>
      </c>
      <c r="E464" s="4">
        <v>-13</v>
      </c>
      <c r="F464" s="4">
        <v>0</v>
      </c>
      <c r="G464" s="4">
        <v>82</v>
      </c>
    </row>
    <row r="465" spans="1:7">
      <c r="A465" s="4" t="s">
        <v>469</v>
      </c>
      <c r="B465" s="4">
        <v>4</v>
      </c>
      <c r="C465" s="4">
        <v>0</v>
      </c>
      <c r="D465" s="4">
        <v>0</v>
      </c>
      <c r="E465" s="4">
        <v>0</v>
      </c>
      <c r="F465" s="4">
        <v>0</v>
      </c>
      <c r="G465" s="4">
        <v>4</v>
      </c>
    </row>
    <row r="466" spans="1:7">
      <c r="A466" s="4" t="s">
        <v>470</v>
      </c>
      <c r="B466" s="4">
        <v>2</v>
      </c>
      <c r="C466" s="4">
        <v>0</v>
      </c>
      <c r="D466" s="4">
        <v>0</v>
      </c>
      <c r="E466" s="4">
        <v>0</v>
      </c>
      <c r="F466" s="4">
        <v>0</v>
      </c>
      <c r="G466" s="4">
        <v>2</v>
      </c>
    </row>
    <row r="467" spans="1:7">
      <c r="A467" s="4" t="s">
        <v>471</v>
      </c>
      <c r="B467" s="4">
        <v>4</v>
      </c>
      <c r="C467" s="4">
        <v>0</v>
      </c>
      <c r="D467" s="4">
        <v>0</v>
      </c>
      <c r="E467" s="4">
        <v>0</v>
      </c>
      <c r="F467" s="4">
        <v>0</v>
      </c>
      <c r="G467" s="4">
        <v>4</v>
      </c>
    </row>
    <row r="468" spans="1:7">
      <c r="A468" s="4" t="s">
        <v>472</v>
      </c>
      <c r="B468" s="4">
        <v>52</v>
      </c>
      <c r="C468" s="4">
        <v>0</v>
      </c>
      <c r="D468" s="4">
        <v>0</v>
      </c>
      <c r="E468" s="4">
        <v>-3</v>
      </c>
      <c r="F468" s="4">
        <v>0</v>
      </c>
      <c r="G468" s="4">
        <v>49</v>
      </c>
    </row>
    <row r="469" spans="1:7">
      <c r="A469" s="4" t="s">
        <v>474</v>
      </c>
      <c r="B469" s="4">
        <v>1</v>
      </c>
      <c r="C469" s="4">
        <v>0</v>
      </c>
      <c r="D469" s="4">
        <v>0</v>
      </c>
      <c r="E469" s="4">
        <v>0</v>
      </c>
      <c r="F469" s="4">
        <v>0</v>
      </c>
      <c r="G469" s="4">
        <v>1</v>
      </c>
    </row>
    <row r="470" spans="1:7">
      <c r="A470" s="4" t="s">
        <v>476</v>
      </c>
      <c r="B470" s="4">
        <v>1</v>
      </c>
      <c r="C470" s="4">
        <v>0</v>
      </c>
      <c r="D470" s="4">
        <v>0</v>
      </c>
      <c r="E470" s="4">
        <v>0</v>
      </c>
      <c r="F470" s="4">
        <v>0</v>
      </c>
      <c r="G470" s="4">
        <v>1</v>
      </c>
    </row>
    <row r="471" spans="1:7">
      <c r="A471" s="4" t="s">
        <v>478</v>
      </c>
      <c r="B471" s="4">
        <v>1</v>
      </c>
      <c r="C471" s="4">
        <v>0</v>
      </c>
      <c r="D471" s="4">
        <v>0</v>
      </c>
      <c r="E471" s="4">
        <v>0</v>
      </c>
      <c r="F471" s="4">
        <v>0</v>
      </c>
      <c r="G471" s="4">
        <v>1</v>
      </c>
    </row>
    <row r="472" spans="1:7">
      <c r="A472" s="4" t="s">
        <v>480</v>
      </c>
      <c r="B472" s="4">
        <v>1</v>
      </c>
      <c r="C472" s="4">
        <v>0</v>
      </c>
      <c r="D472" s="4">
        <v>0</v>
      </c>
      <c r="E472" s="4">
        <v>0</v>
      </c>
      <c r="F472" s="4">
        <v>0</v>
      </c>
      <c r="G472" s="4">
        <v>1</v>
      </c>
    </row>
    <row r="473" spans="1:7">
      <c r="A473" s="4" t="s">
        <v>481</v>
      </c>
      <c r="B473" s="4">
        <v>119</v>
      </c>
      <c r="C473" s="4">
        <v>0</v>
      </c>
      <c r="D473" s="4">
        <v>0</v>
      </c>
      <c r="E473" s="4">
        <v>-30</v>
      </c>
      <c r="F473" s="4">
        <v>0</v>
      </c>
      <c r="G473" s="4">
        <v>89</v>
      </c>
    </row>
    <row r="474" spans="1:7">
      <c r="A474" s="4" t="s">
        <v>482</v>
      </c>
      <c r="B474" s="4">
        <v>91</v>
      </c>
      <c r="C474" s="4">
        <v>0</v>
      </c>
      <c r="D474" s="4">
        <v>0</v>
      </c>
      <c r="E474" s="4">
        <v>-16</v>
      </c>
      <c r="F474" s="4">
        <v>0</v>
      </c>
      <c r="G474" s="4">
        <v>75</v>
      </c>
    </row>
    <row r="475" spans="1:7">
      <c r="A475" s="4" t="s">
        <v>483</v>
      </c>
      <c r="B475" s="4">
        <v>101</v>
      </c>
      <c r="C475" s="4">
        <v>0</v>
      </c>
      <c r="D475" s="4">
        <v>0</v>
      </c>
      <c r="E475" s="4">
        <v>-18</v>
      </c>
      <c r="F475" s="4">
        <v>0</v>
      </c>
      <c r="G475" s="4">
        <v>83</v>
      </c>
    </row>
    <row r="476" spans="1:7">
      <c r="A476" s="4" t="s">
        <v>484</v>
      </c>
      <c r="B476" s="4">
        <v>24</v>
      </c>
      <c r="C476" s="4">
        <v>0</v>
      </c>
      <c r="D476" s="4">
        <v>0</v>
      </c>
      <c r="E476" s="4">
        <v>-6</v>
      </c>
      <c r="F476" s="4">
        <v>0</v>
      </c>
      <c r="G476" s="4">
        <v>18</v>
      </c>
    </row>
    <row r="477" spans="1:7">
      <c r="A477" s="4" t="s">
        <v>581</v>
      </c>
      <c r="B477" s="4">
        <v>2</v>
      </c>
      <c r="C477" s="4">
        <v>0</v>
      </c>
      <c r="D477" s="4">
        <v>0</v>
      </c>
      <c r="E477" s="4">
        <v>0</v>
      </c>
      <c r="F477" s="4">
        <v>0</v>
      </c>
      <c r="G477" s="4">
        <v>2</v>
      </c>
    </row>
    <row r="478" spans="1:7">
      <c r="A478" s="4" t="s">
        <v>500</v>
      </c>
      <c r="B478" s="4">
        <v>1</v>
      </c>
      <c r="C478" s="4">
        <v>0</v>
      </c>
      <c r="D478" s="4">
        <v>0</v>
      </c>
      <c r="E478" s="4">
        <v>0</v>
      </c>
      <c r="F478" s="4">
        <v>0</v>
      </c>
      <c r="G478" s="4">
        <v>1</v>
      </c>
    </row>
    <row r="479" spans="1:7">
      <c r="A479" s="4" t="s">
        <v>485</v>
      </c>
      <c r="B479" s="4">
        <v>1</v>
      </c>
      <c r="C479" s="4">
        <v>0</v>
      </c>
      <c r="D479" s="4">
        <v>0</v>
      </c>
      <c r="E479" s="4">
        <v>0</v>
      </c>
      <c r="F479" s="4">
        <v>0</v>
      </c>
      <c r="G479" s="4">
        <v>1</v>
      </c>
    </row>
    <row r="480" spans="1:7">
      <c r="A480" s="4" t="s">
        <v>486</v>
      </c>
      <c r="B480" s="4">
        <v>80</v>
      </c>
      <c r="C480" s="4">
        <v>100</v>
      </c>
      <c r="D480" s="4">
        <v>0</v>
      </c>
      <c r="E480" s="4">
        <v>-36</v>
      </c>
      <c r="F480" s="4">
        <v>0</v>
      </c>
      <c r="G480" s="4">
        <v>144</v>
      </c>
    </row>
    <row r="481" spans="1:7">
      <c r="A481" s="4" t="s">
        <v>487</v>
      </c>
      <c r="B481" s="4">
        <v>-42</v>
      </c>
      <c r="C481" s="4">
        <v>0</v>
      </c>
      <c r="D481" s="4">
        <v>0</v>
      </c>
      <c r="E481" s="4">
        <v>0</v>
      </c>
      <c r="F481" s="4">
        <v>0</v>
      </c>
      <c r="G481" s="4">
        <v>-42</v>
      </c>
    </row>
    <row r="482" spans="1:7">
      <c r="A482" s="4" t="s">
        <v>501</v>
      </c>
      <c r="B482" s="4">
        <v>-2</v>
      </c>
      <c r="C482" s="4">
        <v>0</v>
      </c>
      <c r="D482" s="4">
        <v>0</v>
      </c>
      <c r="E482" s="4">
        <v>0</v>
      </c>
      <c r="F482" s="4">
        <v>0</v>
      </c>
      <c r="G482" s="4">
        <v>-2</v>
      </c>
    </row>
    <row r="483" spans="1:7">
      <c r="A483" s="4" t="s">
        <v>503</v>
      </c>
      <c r="B483" s="4">
        <v>16</v>
      </c>
      <c r="C483" s="4">
        <v>0</v>
      </c>
      <c r="D483" s="4">
        <v>0</v>
      </c>
      <c r="E483" s="4">
        <v>-12</v>
      </c>
      <c r="F483" s="4">
        <v>0</v>
      </c>
      <c r="G483" s="4">
        <v>4</v>
      </c>
    </row>
    <row r="484" spans="1:7">
      <c r="A484" s="4" t="s">
        <v>504</v>
      </c>
      <c r="B484" s="6">
        <v>44</v>
      </c>
      <c r="C484" s="4">
        <v>0</v>
      </c>
      <c r="D484" s="4">
        <v>0</v>
      </c>
      <c r="E484" s="4">
        <v>-14</v>
      </c>
      <c r="F484" s="4">
        <v>0</v>
      </c>
      <c r="G484" s="6">
        <v>30</v>
      </c>
    </row>
    <row r="485" spans="1:7">
      <c r="A485" s="4" t="s">
        <v>505</v>
      </c>
      <c r="B485" s="4">
        <v>76</v>
      </c>
      <c r="C485" s="4">
        <v>0</v>
      </c>
      <c r="D485" s="4">
        <v>0</v>
      </c>
      <c r="E485" s="4">
        <v>0</v>
      </c>
      <c r="F485" s="4">
        <v>0</v>
      </c>
      <c r="G485" s="4">
        <v>76</v>
      </c>
    </row>
    <row r="486" spans="1:7">
      <c r="A486" s="4" t="s">
        <v>506</v>
      </c>
      <c r="B486" s="6">
        <v>6</v>
      </c>
      <c r="C486" s="4">
        <v>0</v>
      </c>
      <c r="D486" s="4">
        <v>0</v>
      </c>
      <c r="E486" s="4">
        <v>0</v>
      </c>
      <c r="F486" s="4">
        <v>0</v>
      </c>
      <c r="G486" s="6">
        <v>6</v>
      </c>
    </row>
    <row r="487" spans="1:7">
      <c r="A487" s="4" t="s">
        <v>508</v>
      </c>
      <c r="B487" s="4">
        <v>75</v>
      </c>
      <c r="C487" s="4">
        <v>0</v>
      </c>
      <c r="D487" s="4">
        <v>0</v>
      </c>
      <c r="E487" s="4">
        <v>0</v>
      </c>
      <c r="F487" s="4">
        <v>0</v>
      </c>
      <c r="G487" s="4">
        <v>75</v>
      </c>
    </row>
    <row r="488" spans="1:7">
      <c r="A488" s="4" t="s">
        <v>514</v>
      </c>
      <c r="B488" s="4">
        <v>49</v>
      </c>
      <c r="C488" s="4">
        <v>560</v>
      </c>
      <c r="D488" s="4">
        <v>0</v>
      </c>
      <c r="E488" s="4">
        <v>-1</v>
      </c>
      <c r="F488" s="4">
        <v>0</v>
      </c>
      <c r="G488" s="4">
        <v>608</v>
      </c>
    </row>
    <row r="489" spans="1:7">
      <c r="A489" s="4" t="s">
        <v>536</v>
      </c>
      <c r="B489" s="4">
        <v>-174</v>
      </c>
      <c r="C489" s="4">
        <v>0</v>
      </c>
      <c r="D489" s="4">
        <v>0</v>
      </c>
      <c r="E489" s="4">
        <v>0</v>
      </c>
      <c r="F489" s="4">
        <v>0</v>
      </c>
      <c r="G489" s="4">
        <v>-174</v>
      </c>
    </row>
    <row r="490" spans="1:7">
      <c r="A490" s="4" t="s">
        <v>521</v>
      </c>
      <c r="B490" s="6">
        <v>71</v>
      </c>
      <c r="C490" s="4">
        <v>0</v>
      </c>
      <c r="D490" s="4">
        <v>0</v>
      </c>
      <c r="E490" s="4">
        <v>-22</v>
      </c>
      <c r="F490" s="4">
        <v>0</v>
      </c>
      <c r="G490" s="6">
        <v>49</v>
      </c>
    </row>
    <row r="491" spans="1:7">
      <c r="A491" s="4" t="s">
        <v>522</v>
      </c>
      <c r="B491" s="4">
        <v>63</v>
      </c>
      <c r="C491" s="4">
        <v>0</v>
      </c>
      <c r="D491" s="4">
        <v>0</v>
      </c>
      <c r="E491" s="4">
        <v>-5</v>
      </c>
      <c r="F491" s="4">
        <v>0</v>
      </c>
      <c r="G491" s="4">
        <v>58</v>
      </c>
    </row>
    <row r="492" spans="1:7">
      <c r="A492" s="4" t="s">
        <v>523</v>
      </c>
      <c r="B492" s="4">
        <v>33</v>
      </c>
      <c r="C492" s="4">
        <v>0</v>
      </c>
      <c r="D492" s="4">
        <v>0</v>
      </c>
      <c r="E492" s="4">
        <v>-3</v>
      </c>
      <c r="F492" s="4">
        <v>0</v>
      </c>
      <c r="G492" s="4">
        <v>30</v>
      </c>
    </row>
    <row r="493" spans="1:7">
      <c r="A493" s="4" t="s">
        <v>524</v>
      </c>
      <c r="B493" s="4">
        <v>75</v>
      </c>
      <c r="C493" s="4">
        <v>0</v>
      </c>
      <c r="D493" s="4">
        <v>0</v>
      </c>
      <c r="E493" s="4">
        <v>-18</v>
      </c>
      <c r="F493" s="4">
        <v>0</v>
      </c>
      <c r="G493" s="4">
        <v>57</v>
      </c>
    </row>
    <row r="494" spans="1:7">
      <c r="A494" s="4" t="s">
        <v>525</v>
      </c>
      <c r="B494" s="6">
        <v>51</v>
      </c>
      <c r="C494" s="4">
        <v>0</v>
      </c>
      <c r="D494" s="4">
        <v>0</v>
      </c>
      <c r="E494" s="4">
        <v>-6</v>
      </c>
      <c r="F494" s="4">
        <v>0</v>
      </c>
      <c r="G494" s="6">
        <v>45</v>
      </c>
    </row>
    <row r="495" spans="1:7">
      <c r="A495" s="4" t="s">
        <v>526</v>
      </c>
      <c r="B495" s="4">
        <v>-28</v>
      </c>
      <c r="C495" s="4">
        <v>73</v>
      </c>
      <c r="D495" s="4">
        <v>0</v>
      </c>
      <c r="E495" s="4">
        <v>-45</v>
      </c>
      <c r="F495" s="4">
        <v>0</v>
      </c>
      <c r="G495" s="4">
        <v>0</v>
      </c>
    </row>
    <row r="496" spans="1:7">
      <c r="A496" s="4" t="s">
        <v>527</v>
      </c>
      <c r="B496" s="4">
        <v>2</v>
      </c>
      <c r="C496" s="4">
        <v>0</v>
      </c>
      <c r="D496" s="4">
        <v>0</v>
      </c>
      <c r="E496" s="4">
        <v>0</v>
      </c>
      <c r="F496" s="4">
        <v>0</v>
      </c>
      <c r="G496" s="4">
        <v>2</v>
      </c>
    </row>
    <row r="497" spans="1:7">
      <c r="A497" s="4" t="s">
        <v>528</v>
      </c>
      <c r="B497" s="4">
        <v>25</v>
      </c>
      <c r="C497" s="4">
        <v>0</v>
      </c>
      <c r="D497" s="4">
        <v>0</v>
      </c>
      <c r="E497" s="4">
        <v>-9</v>
      </c>
      <c r="F497" s="4">
        <v>0</v>
      </c>
      <c r="G497" s="4">
        <v>16</v>
      </c>
    </row>
    <row r="498" spans="1:7">
      <c r="A498" s="4" t="s">
        <v>529</v>
      </c>
      <c r="B498" s="6">
        <v>25</v>
      </c>
      <c r="C498" s="4">
        <v>0</v>
      </c>
      <c r="D498" s="4">
        <v>0</v>
      </c>
      <c r="E498" s="4">
        <v>0</v>
      </c>
      <c r="F498" s="4">
        <v>0</v>
      </c>
      <c r="G498" s="6">
        <v>25</v>
      </c>
    </row>
    <row r="499" spans="1:7">
      <c r="A499" s="4" t="s">
        <v>530</v>
      </c>
      <c r="B499" s="4">
        <v>73</v>
      </c>
      <c r="C499" s="4">
        <v>0</v>
      </c>
      <c r="D499" s="4">
        <v>0</v>
      </c>
      <c r="E499" s="4">
        <v>0</v>
      </c>
      <c r="F499" s="4">
        <v>0</v>
      </c>
      <c r="G499" s="4">
        <v>73</v>
      </c>
    </row>
    <row r="500" spans="1:7">
      <c r="A500" s="4" t="s">
        <v>531</v>
      </c>
      <c r="B500" s="4">
        <v>73</v>
      </c>
      <c r="C500" s="4">
        <v>0</v>
      </c>
      <c r="D500" s="4">
        <v>0</v>
      </c>
      <c r="E500" s="4">
        <v>0</v>
      </c>
      <c r="F500" s="4">
        <v>0</v>
      </c>
      <c r="G500" s="4">
        <v>73</v>
      </c>
    </row>
    <row r="501" spans="1:7">
      <c r="A501" s="4" t="s">
        <v>532</v>
      </c>
      <c r="B501" s="4">
        <v>614</v>
      </c>
      <c r="C501" s="4">
        <v>204</v>
      </c>
      <c r="D501" s="4">
        <v>0</v>
      </c>
      <c r="E501" s="4">
        <v>-117</v>
      </c>
      <c r="F501" s="4">
        <v>0</v>
      </c>
      <c r="G501" s="4">
        <v>701</v>
      </c>
    </row>
    <row r="502" spans="1:7">
      <c r="A502" s="4" t="s">
        <v>533</v>
      </c>
      <c r="B502" s="6">
        <v>20000</v>
      </c>
      <c r="C502" s="4">
        <v>0</v>
      </c>
      <c r="D502" s="4">
        <v>0</v>
      </c>
      <c r="E502" s="4">
        <v>0</v>
      </c>
      <c r="F502" s="4">
        <v>0</v>
      </c>
      <c r="G502" s="6">
        <v>20000</v>
      </c>
    </row>
    <row r="503" spans="1:7">
      <c r="A503" s="4" t="s">
        <v>537</v>
      </c>
      <c r="B503" s="4">
        <v>-6</v>
      </c>
      <c r="C503" s="4">
        <v>0</v>
      </c>
      <c r="D503" s="4">
        <v>0</v>
      </c>
      <c r="E503" s="4">
        <v>-5</v>
      </c>
      <c r="F503" s="4">
        <v>0</v>
      </c>
      <c r="G503" s="4">
        <v>-11</v>
      </c>
    </row>
    <row r="504" spans="1:7">
      <c r="A504" s="4" t="s">
        <v>598</v>
      </c>
      <c r="B504" s="4">
        <v>10</v>
      </c>
      <c r="C504" s="4">
        <v>175</v>
      </c>
      <c r="D504" s="4">
        <v>0</v>
      </c>
      <c r="E504" s="4">
        <v>-27</v>
      </c>
      <c r="F504" s="4">
        <v>0</v>
      </c>
      <c r="G504" s="4">
        <v>158</v>
      </c>
    </row>
    <row r="505" spans="1:7">
      <c r="A505" s="4" t="s">
        <v>599</v>
      </c>
      <c r="B505" s="4">
        <v>10</v>
      </c>
      <c r="C505" s="4">
        <v>169</v>
      </c>
      <c r="D505" s="4">
        <v>-2</v>
      </c>
      <c r="E505" s="4">
        <v>-22</v>
      </c>
      <c r="F505" s="4">
        <v>0</v>
      </c>
      <c r="G505" s="4">
        <v>155</v>
      </c>
    </row>
    <row r="506" spans="1:7">
      <c r="A506" s="4" t="s">
        <v>541</v>
      </c>
      <c r="B506" s="4">
        <v>59</v>
      </c>
      <c r="C506" s="4">
        <v>0</v>
      </c>
      <c r="D506" s="4">
        <v>0</v>
      </c>
      <c r="E506" s="4">
        <v>-6</v>
      </c>
      <c r="F506" s="4">
        <v>0</v>
      </c>
      <c r="G506" s="4">
        <v>53</v>
      </c>
    </row>
    <row r="507" spans="1:7">
      <c r="A507" s="4" t="s">
        <v>542</v>
      </c>
      <c r="B507" s="4">
        <v>8</v>
      </c>
      <c r="C507" s="4">
        <v>0</v>
      </c>
      <c r="D507" s="4">
        <v>0</v>
      </c>
      <c r="E507" s="4">
        <v>-2</v>
      </c>
      <c r="F507" s="4">
        <v>0</v>
      </c>
      <c r="G507" s="4">
        <v>6</v>
      </c>
    </row>
    <row r="508" spans="1:7">
      <c r="A508" s="4" t="s">
        <v>543</v>
      </c>
      <c r="B508" s="4">
        <v>64</v>
      </c>
      <c r="C508" s="4">
        <v>0</v>
      </c>
      <c r="D508" s="4">
        <v>0</v>
      </c>
      <c r="E508" s="4">
        <v>-4</v>
      </c>
      <c r="F508" s="4">
        <v>0</v>
      </c>
      <c r="G508" s="4">
        <v>60</v>
      </c>
    </row>
    <row r="509" spans="1:7">
      <c r="A509" s="4" t="s">
        <v>549</v>
      </c>
      <c r="B509" s="4">
        <v>60</v>
      </c>
      <c r="C509" s="4">
        <v>0</v>
      </c>
      <c r="D509" s="4">
        <v>0</v>
      </c>
      <c r="E509" s="4">
        <v>0</v>
      </c>
      <c r="F509" s="4">
        <v>0</v>
      </c>
      <c r="G509" s="4">
        <v>60</v>
      </c>
    </row>
    <row r="510" spans="1:7">
      <c r="A510" s="4" t="s">
        <v>550</v>
      </c>
      <c r="B510" s="4">
        <v>9</v>
      </c>
      <c r="C510" s="4">
        <v>0</v>
      </c>
      <c r="D510" s="4">
        <v>0</v>
      </c>
      <c r="E510" s="4">
        <v>0</v>
      </c>
      <c r="F510" s="4">
        <v>0</v>
      </c>
      <c r="G510" s="4">
        <v>9</v>
      </c>
    </row>
    <row r="511" spans="1:7">
      <c r="A511" s="4" t="s">
        <v>551</v>
      </c>
      <c r="B511" s="4">
        <v>10</v>
      </c>
      <c r="C511" s="4">
        <v>0</v>
      </c>
      <c r="D511" s="4">
        <v>0</v>
      </c>
      <c r="E511" s="4">
        <v>-5</v>
      </c>
      <c r="F511" s="4">
        <v>0</v>
      </c>
      <c r="G511" s="4">
        <v>5</v>
      </c>
    </row>
    <row r="512" spans="1:7">
      <c r="A512" s="4" t="s">
        <v>552</v>
      </c>
      <c r="B512" s="4">
        <v>10</v>
      </c>
      <c r="C512" s="4">
        <v>0</v>
      </c>
      <c r="D512" s="4">
        <v>0</v>
      </c>
      <c r="E512" s="4">
        <v>0</v>
      </c>
      <c r="F512" s="4">
        <v>0</v>
      </c>
      <c r="G512" s="4">
        <v>10</v>
      </c>
    </row>
    <row r="513" spans="1:7">
      <c r="A513" s="4" t="s">
        <v>553</v>
      </c>
      <c r="B513" s="4">
        <v>60</v>
      </c>
      <c r="C513" s="4">
        <v>0</v>
      </c>
      <c r="D513" s="4">
        <v>0</v>
      </c>
      <c r="E513" s="4">
        <v>0</v>
      </c>
      <c r="F513" s="4">
        <v>0</v>
      </c>
      <c r="G513" s="4">
        <v>60</v>
      </c>
    </row>
    <row r="514" spans="1:7">
      <c r="A514" s="4" t="s">
        <v>554</v>
      </c>
      <c r="B514" s="6">
        <v>842</v>
      </c>
      <c r="C514" s="4">
        <v>0</v>
      </c>
      <c r="D514" s="4">
        <v>0</v>
      </c>
      <c r="E514" s="6">
        <v>-185</v>
      </c>
      <c r="F514" s="4">
        <v>0</v>
      </c>
      <c r="G514" s="6">
        <v>657</v>
      </c>
    </row>
    <row r="515" spans="1:7">
      <c r="A515" s="4" t="s">
        <v>555</v>
      </c>
      <c r="B515" s="4">
        <v>898</v>
      </c>
      <c r="C515" s="4">
        <v>0</v>
      </c>
      <c r="D515" s="4">
        <v>0</v>
      </c>
      <c r="E515" s="4">
        <v>-188</v>
      </c>
      <c r="F515" s="4">
        <v>0</v>
      </c>
      <c r="G515" s="4">
        <v>710</v>
      </c>
    </row>
    <row r="516" spans="1:7">
      <c r="A516" s="4" t="s">
        <v>569</v>
      </c>
      <c r="B516" s="6">
        <v>71</v>
      </c>
      <c r="C516" s="4">
        <v>0</v>
      </c>
      <c r="D516" s="4">
        <v>0</v>
      </c>
      <c r="E516" s="4">
        <v>-10</v>
      </c>
      <c r="F516" s="4">
        <v>0</v>
      </c>
      <c r="G516" s="6">
        <v>61</v>
      </c>
    </row>
    <row r="517" spans="1:7">
      <c r="A517" s="4" t="s">
        <v>570</v>
      </c>
      <c r="B517" s="4">
        <v>10</v>
      </c>
      <c r="C517" s="4">
        <v>0</v>
      </c>
      <c r="D517" s="4">
        <v>0</v>
      </c>
      <c r="E517" s="4">
        <v>-5</v>
      </c>
      <c r="F517" s="4">
        <v>0</v>
      </c>
      <c r="G517" s="4">
        <v>5</v>
      </c>
    </row>
    <row r="518" spans="1:7">
      <c r="A518" s="4" t="s">
        <v>571</v>
      </c>
      <c r="B518" s="4">
        <v>66</v>
      </c>
      <c r="C518" s="4">
        <v>0</v>
      </c>
      <c r="D518" s="4">
        <v>0</v>
      </c>
      <c r="E518" s="4">
        <v>-2</v>
      </c>
      <c r="F518" s="4">
        <v>0</v>
      </c>
      <c r="G518" s="4">
        <v>64</v>
      </c>
    </row>
    <row r="519" spans="1:7">
      <c r="A519" s="4" t="s">
        <v>572</v>
      </c>
      <c r="B519" s="4">
        <v>43</v>
      </c>
      <c r="C519" s="4">
        <v>0</v>
      </c>
      <c r="D519" s="4">
        <v>0</v>
      </c>
      <c r="E519" s="4">
        <v>-15</v>
      </c>
      <c r="F519" s="4">
        <v>0</v>
      </c>
      <c r="G519" s="4">
        <v>28</v>
      </c>
    </row>
    <row r="520" spans="1:7">
      <c r="A520" s="4" t="s">
        <v>573</v>
      </c>
      <c r="B520" s="6">
        <v>30</v>
      </c>
      <c r="C520" s="4">
        <v>0</v>
      </c>
      <c r="D520" s="4">
        <v>0</v>
      </c>
      <c r="E520" s="4">
        <v>-4</v>
      </c>
      <c r="F520" s="4">
        <v>0</v>
      </c>
      <c r="G520" s="6">
        <v>26</v>
      </c>
    </row>
    <row r="521" spans="1:7">
      <c r="A521" s="4" t="s">
        <v>574</v>
      </c>
      <c r="B521" s="4">
        <v>40</v>
      </c>
      <c r="C521" s="4">
        <v>0</v>
      </c>
      <c r="D521" s="4">
        <v>0</v>
      </c>
      <c r="E521" s="4">
        <v>0</v>
      </c>
      <c r="F521" s="4">
        <v>0</v>
      </c>
      <c r="G521" s="4">
        <v>40</v>
      </c>
    </row>
    <row r="522" spans="1:7">
      <c r="A522" s="4" t="s">
        <v>556</v>
      </c>
      <c r="B522" s="4">
        <v>2</v>
      </c>
      <c r="C522" s="4">
        <v>0</v>
      </c>
      <c r="D522" s="4">
        <v>0</v>
      </c>
      <c r="E522" s="4">
        <v>0</v>
      </c>
      <c r="F522" s="4">
        <v>0</v>
      </c>
      <c r="G522" s="4">
        <v>2</v>
      </c>
    </row>
    <row r="523" spans="1:7">
      <c r="A523" s="4" t="s">
        <v>557</v>
      </c>
      <c r="B523" s="4">
        <v>1</v>
      </c>
      <c r="C523" s="4">
        <v>0</v>
      </c>
      <c r="D523" s="4">
        <v>0</v>
      </c>
      <c r="E523" s="4">
        <v>0</v>
      </c>
      <c r="F523" s="4">
        <v>0</v>
      </c>
      <c r="G523" s="4">
        <v>1</v>
      </c>
    </row>
    <row r="524" spans="1:7">
      <c r="A524" s="4" t="s">
        <v>559</v>
      </c>
      <c r="B524" s="6">
        <v>96</v>
      </c>
      <c r="C524" s="4">
        <v>0</v>
      </c>
      <c r="D524" s="4">
        <v>0</v>
      </c>
      <c r="E524" s="4">
        <v>-1</v>
      </c>
      <c r="F524" s="4">
        <v>0</v>
      </c>
      <c r="G524" s="6">
        <v>95</v>
      </c>
    </row>
    <row r="525" spans="1:7">
      <c r="A525" s="4" t="s">
        <v>564</v>
      </c>
      <c r="B525" s="4">
        <v>12</v>
      </c>
      <c r="C525" s="4">
        <v>0</v>
      </c>
      <c r="D525" s="4">
        <v>0</v>
      </c>
      <c r="E525" s="4">
        <v>0</v>
      </c>
      <c r="F525" s="4">
        <v>0</v>
      </c>
      <c r="G525" s="4">
        <v>12</v>
      </c>
    </row>
    <row r="526" spans="1:7">
      <c r="A526" s="4" t="s">
        <v>575</v>
      </c>
      <c r="B526" s="4">
        <v>19</v>
      </c>
      <c r="C526" s="4">
        <v>0</v>
      </c>
      <c r="D526" s="4">
        <v>0</v>
      </c>
      <c r="E526" s="4">
        <v>-4</v>
      </c>
      <c r="F526" s="4">
        <v>0</v>
      </c>
      <c r="G526" s="4">
        <v>15</v>
      </c>
    </row>
    <row r="527" spans="1:7">
      <c r="A527" s="4" t="s">
        <v>576</v>
      </c>
      <c r="B527" s="4">
        <v>49</v>
      </c>
      <c r="C527" s="4">
        <v>0</v>
      </c>
      <c r="D527" s="4">
        <v>0</v>
      </c>
      <c r="E527" s="4">
        <v>-1</v>
      </c>
      <c r="F527" s="4">
        <v>0</v>
      </c>
      <c r="G527" s="4">
        <v>48</v>
      </c>
    </row>
    <row r="528" spans="1:7">
      <c r="A528" s="4" t="s">
        <v>577</v>
      </c>
      <c r="B528" s="6">
        <v>46</v>
      </c>
      <c r="C528" s="4">
        <v>0</v>
      </c>
      <c r="D528" s="4">
        <v>0</v>
      </c>
      <c r="E528" s="4">
        <v>0</v>
      </c>
      <c r="F528" s="4">
        <v>0</v>
      </c>
      <c r="G528" s="6">
        <v>46</v>
      </c>
    </row>
    <row r="529" spans="1:7">
      <c r="A529" s="4" t="s">
        <v>582</v>
      </c>
      <c r="B529" s="4">
        <v>25</v>
      </c>
      <c r="C529" s="4">
        <v>0</v>
      </c>
      <c r="D529" s="4">
        <v>0</v>
      </c>
      <c r="E529" s="4">
        <v>-6</v>
      </c>
      <c r="F529" s="4">
        <v>0</v>
      </c>
      <c r="G529" s="4">
        <v>19</v>
      </c>
    </row>
    <row r="530" spans="1:7">
      <c r="A530" s="4" t="s">
        <v>583</v>
      </c>
      <c r="B530" s="4">
        <v>8</v>
      </c>
      <c r="C530" s="4">
        <v>0</v>
      </c>
      <c r="D530" s="4">
        <v>0</v>
      </c>
      <c r="E530" s="4">
        <v>-8</v>
      </c>
      <c r="F530" s="4">
        <v>0</v>
      </c>
      <c r="G530" s="4">
        <v>0</v>
      </c>
    </row>
    <row r="531" spans="1:7">
      <c r="A531" s="4" t="s">
        <v>600</v>
      </c>
      <c r="B531" s="4">
        <v>29</v>
      </c>
      <c r="C531" s="4">
        <v>0</v>
      </c>
      <c r="D531" s="4">
        <v>0</v>
      </c>
      <c r="E531" s="4">
        <v>-14</v>
      </c>
      <c r="F531" s="4">
        <v>0</v>
      </c>
      <c r="G531" s="4">
        <v>15</v>
      </c>
    </row>
    <row r="532" spans="1:7">
      <c r="A532" s="4" t="s">
        <v>585</v>
      </c>
      <c r="B532" s="6">
        <v>1951</v>
      </c>
      <c r="C532" s="4">
        <v>0</v>
      </c>
      <c r="D532" s="4">
        <v>-1</v>
      </c>
      <c r="E532" s="4">
        <v>-245</v>
      </c>
      <c r="F532" s="4">
        <v>0</v>
      </c>
      <c r="G532" s="6">
        <v>1705</v>
      </c>
    </row>
    <row r="533" spans="1:7">
      <c r="A533" s="4" t="s">
        <v>586</v>
      </c>
      <c r="B533" s="4">
        <v>28</v>
      </c>
      <c r="C533" s="4">
        <v>0</v>
      </c>
      <c r="D533" s="4">
        <v>0</v>
      </c>
      <c r="E533" s="4">
        <v>-6</v>
      </c>
      <c r="F533" s="4">
        <v>0</v>
      </c>
      <c r="G533" s="4">
        <v>22</v>
      </c>
    </row>
    <row r="534" spans="1:7">
      <c r="A534" s="4" t="s">
        <v>587</v>
      </c>
      <c r="B534" s="4">
        <v>14</v>
      </c>
      <c r="C534" s="4">
        <v>0</v>
      </c>
      <c r="D534" s="4">
        <v>0</v>
      </c>
      <c r="E534" s="4">
        <v>-1</v>
      </c>
      <c r="F534" s="4">
        <v>0</v>
      </c>
      <c r="G534" s="4">
        <v>13</v>
      </c>
    </row>
    <row r="535" spans="1:7">
      <c r="A535" s="4" t="s">
        <v>588</v>
      </c>
      <c r="B535" s="4">
        <v>50</v>
      </c>
      <c r="C535" s="4">
        <v>0</v>
      </c>
      <c r="D535" s="4">
        <v>0</v>
      </c>
      <c r="E535" s="4">
        <v>-4</v>
      </c>
      <c r="F535" s="4">
        <v>0</v>
      </c>
      <c r="G535" s="4">
        <v>46</v>
      </c>
    </row>
    <row r="536" spans="1:7">
      <c r="A536" s="4" t="s">
        <v>589</v>
      </c>
      <c r="B536" s="4">
        <v>0</v>
      </c>
      <c r="C536" s="4">
        <v>10</v>
      </c>
      <c r="D536" s="4">
        <v>0</v>
      </c>
      <c r="E536" s="4">
        <v>-6</v>
      </c>
      <c r="F536" s="4">
        <v>0</v>
      </c>
      <c r="G536" s="4">
        <v>4</v>
      </c>
    </row>
    <row r="537" spans="1:7">
      <c r="A537" s="4" t="s">
        <v>601</v>
      </c>
      <c r="B537" s="4">
        <v>2</v>
      </c>
      <c r="C537" s="4">
        <v>0</v>
      </c>
      <c r="D537" s="4">
        <v>0</v>
      </c>
      <c r="E537" s="4">
        <v>-2</v>
      </c>
      <c r="F537" s="4">
        <v>0</v>
      </c>
      <c r="G537" s="4">
        <v>0</v>
      </c>
    </row>
    <row r="538" spans="1:7">
      <c r="A538" s="4" t="s">
        <v>606</v>
      </c>
      <c r="B538" s="4">
        <v>162</v>
      </c>
      <c r="C538" s="4">
        <v>0</v>
      </c>
      <c r="D538" s="4">
        <v>0</v>
      </c>
      <c r="E538" s="4">
        <v>-16</v>
      </c>
      <c r="F538" s="4">
        <v>0</v>
      </c>
      <c r="G538" s="4">
        <v>146</v>
      </c>
    </row>
    <row r="539" spans="1:7">
      <c r="A539" s="4" t="s">
        <v>607</v>
      </c>
      <c r="B539" s="4">
        <v>200</v>
      </c>
      <c r="C539" s="4">
        <v>0</v>
      </c>
      <c r="D539" s="4">
        <v>0</v>
      </c>
      <c r="E539" s="4">
        <v>0</v>
      </c>
      <c r="F539" s="4">
        <v>0</v>
      </c>
      <c r="G539" s="4">
        <v>200</v>
      </c>
    </row>
    <row r="540" spans="1:7">
      <c r="A540" s="4" t="s">
        <v>608</v>
      </c>
      <c r="B540" s="4">
        <v>294</v>
      </c>
      <c r="C540" s="4">
        <v>0</v>
      </c>
      <c r="D540" s="4">
        <v>0</v>
      </c>
      <c r="E540" s="4">
        <v>-8</v>
      </c>
      <c r="F540" s="4">
        <v>0</v>
      </c>
      <c r="G540" s="4">
        <v>286</v>
      </c>
    </row>
    <row r="541" spans="1:7">
      <c r="A541" s="4" t="s">
        <v>609</v>
      </c>
      <c r="B541" s="5">
        <v>25</v>
      </c>
      <c r="C541" s="6">
        <v>0</v>
      </c>
      <c r="D541" s="4">
        <v>0</v>
      </c>
      <c r="E541" s="5">
        <v>0</v>
      </c>
      <c r="F541" s="4">
        <v>0</v>
      </c>
      <c r="G541" s="5">
        <v>25</v>
      </c>
    </row>
    <row r="542" spans="1:7">
      <c r="A542" s="4" t="s">
        <v>610</v>
      </c>
      <c r="B542" s="4">
        <v>20</v>
      </c>
      <c r="C542" s="4">
        <v>0</v>
      </c>
      <c r="D542" s="4">
        <v>0</v>
      </c>
      <c r="E542" s="4">
        <v>0</v>
      </c>
      <c r="F542" s="4">
        <v>0</v>
      </c>
      <c r="G542" s="4">
        <v>20</v>
      </c>
    </row>
    <row r="543" spans="1:7">
      <c r="A543" s="4" t="s">
        <v>611</v>
      </c>
      <c r="B543" s="4">
        <v>20</v>
      </c>
      <c r="C543" s="4">
        <v>0</v>
      </c>
      <c r="D543" s="4">
        <v>0</v>
      </c>
      <c r="E543" s="4">
        <v>0</v>
      </c>
      <c r="F543" s="4">
        <v>0</v>
      </c>
      <c r="G543" s="4">
        <v>20</v>
      </c>
    </row>
    <row r="544" spans="1:7">
      <c r="A544" s="4" t="s">
        <v>612</v>
      </c>
      <c r="B544" s="5">
        <v>50</v>
      </c>
      <c r="C544" s="6">
        <v>0</v>
      </c>
      <c r="D544" s="4">
        <v>0</v>
      </c>
      <c r="E544" s="5">
        <v>0</v>
      </c>
      <c r="F544" s="4">
        <v>0</v>
      </c>
      <c r="G544" s="5">
        <v>50</v>
      </c>
    </row>
    <row r="545" spans="1:7">
      <c r="A545" s="4" t="s">
        <v>613</v>
      </c>
      <c r="B545" s="4">
        <v>50</v>
      </c>
      <c r="C545" s="4">
        <v>0</v>
      </c>
      <c r="D545" s="4">
        <v>0</v>
      </c>
      <c r="E545" s="4">
        <v>0</v>
      </c>
      <c r="F545" s="4">
        <v>0</v>
      </c>
      <c r="G545" s="4">
        <v>50</v>
      </c>
    </row>
    <row r="546" spans="1:7">
      <c r="A546" s="4" t="s">
        <v>614</v>
      </c>
      <c r="B546" s="4">
        <v>30</v>
      </c>
      <c r="C546" s="4">
        <v>0</v>
      </c>
      <c r="D546" s="4">
        <v>0</v>
      </c>
      <c r="E546" s="4">
        <v>0</v>
      </c>
      <c r="F546" s="4">
        <v>0</v>
      </c>
      <c r="G546" s="4">
        <v>30</v>
      </c>
    </row>
    <row r="547" spans="1:7">
      <c r="A547" s="4" t="s">
        <v>615</v>
      </c>
      <c r="B547" s="4">
        <v>29</v>
      </c>
      <c r="C547" s="4">
        <v>0</v>
      </c>
      <c r="D547" s="4">
        <v>0</v>
      </c>
      <c r="E547" s="4">
        <v>-2</v>
      </c>
      <c r="F547" s="4">
        <v>0</v>
      </c>
      <c r="G547" s="4">
        <v>27</v>
      </c>
    </row>
    <row r="548" spans="1:7">
      <c r="A548" s="4" t="s">
        <v>616</v>
      </c>
      <c r="B548" s="4">
        <v>89</v>
      </c>
      <c r="C548" s="4">
        <v>0</v>
      </c>
      <c r="D548" s="4">
        <v>0</v>
      </c>
      <c r="E548" s="4">
        <v>0</v>
      </c>
      <c r="F548" s="4">
        <v>0</v>
      </c>
      <c r="G548" s="4">
        <v>89</v>
      </c>
    </row>
    <row r="549" spans="1:7">
      <c r="A549" s="4" t="s">
        <v>617</v>
      </c>
      <c r="B549" s="4">
        <v>30</v>
      </c>
      <c r="C549" s="4">
        <v>0</v>
      </c>
      <c r="D549" s="4">
        <v>0</v>
      </c>
      <c r="E549" s="4">
        <v>0</v>
      </c>
      <c r="F549" s="4">
        <v>0</v>
      </c>
      <c r="G549" s="4">
        <v>30</v>
      </c>
    </row>
    <row r="550" spans="1:7">
      <c r="A550" s="4" t="s">
        <v>618</v>
      </c>
      <c r="B550" s="4">
        <v>100</v>
      </c>
      <c r="C550" s="4">
        <v>0</v>
      </c>
      <c r="D550" s="4">
        <v>0</v>
      </c>
      <c r="E550" s="4">
        <v>-22</v>
      </c>
      <c r="F550" s="4">
        <v>0</v>
      </c>
      <c r="G550" s="4">
        <v>78</v>
      </c>
    </row>
    <row r="551" spans="1:7">
      <c r="A551" s="4" t="s">
        <v>619</v>
      </c>
      <c r="B551" s="4">
        <v>198</v>
      </c>
      <c r="C551" s="4">
        <v>0</v>
      </c>
      <c r="D551" s="4">
        <v>0</v>
      </c>
      <c r="E551" s="4">
        <v>-2</v>
      </c>
      <c r="F551" s="4">
        <v>0</v>
      </c>
      <c r="G551" s="4">
        <v>196</v>
      </c>
    </row>
    <row r="552" spans="1:7">
      <c r="A552" s="4" t="s">
        <v>620</v>
      </c>
      <c r="B552" s="5">
        <v>8</v>
      </c>
      <c r="C552" s="6">
        <v>0</v>
      </c>
      <c r="D552" s="4">
        <v>0</v>
      </c>
      <c r="E552" s="5">
        <v>0</v>
      </c>
      <c r="F552" s="4">
        <v>0</v>
      </c>
      <c r="G552" s="5">
        <v>8</v>
      </c>
    </row>
    <row r="553" spans="1:7">
      <c r="A553" s="4" t="s">
        <v>621</v>
      </c>
      <c r="B553" s="4">
        <v>8</v>
      </c>
      <c r="C553" s="4">
        <v>0</v>
      </c>
      <c r="D553" s="4">
        <v>0</v>
      </c>
      <c r="E553" s="4">
        <v>0</v>
      </c>
      <c r="F553" s="4">
        <v>0</v>
      </c>
      <c r="G553" s="4">
        <v>8</v>
      </c>
    </row>
    <row r="554" spans="1:7">
      <c r="A554" s="4" t="s">
        <v>623</v>
      </c>
      <c r="B554" s="4">
        <v>0</v>
      </c>
      <c r="C554" s="4">
        <v>224</v>
      </c>
      <c r="D554" s="4">
        <v>0</v>
      </c>
      <c r="E554" s="4">
        <v>-3</v>
      </c>
      <c r="F554" s="4">
        <v>0</v>
      </c>
      <c r="G554" s="4">
        <v>221</v>
      </c>
    </row>
    <row r="555" spans="1:7">
      <c r="A555" s="4" t="s">
        <v>624</v>
      </c>
      <c r="B555" s="4">
        <v>0</v>
      </c>
      <c r="C555" s="4">
        <v>73</v>
      </c>
      <c r="D555" s="4">
        <v>0</v>
      </c>
      <c r="E555" s="4">
        <v>-10</v>
      </c>
      <c r="F555" s="4">
        <v>0</v>
      </c>
      <c r="G555" s="4">
        <v>63</v>
      </c>
    </row>
    <row r="556" spans="1:7">
      <c r="A556" s="4" t="s">
        <v>625</v>
      </c>
      <c r="B556" s="5">
        <v>0</v>
      </c>
      <c r="C556" s="6">
        <v>120</v>
      </c>
      <c r="D556" s="4">
        <v>-1</v>
      </c>
      <c r="E556" s="5">
        <v>-18</v>
      </c>
      <c r="F556" s="4">
        <v>0</v>
      </c>
      <c r="G556" s="5">
        <v>101</v>
      </c>
    </row>
    <row r="557" spans="1:7">
      <c r="A557" s="4" t="s">
        <v>626</v>
      </c>
      <c r="B557" s="4">
        <v>0</v>
      </c>
      <c r="C557" s="4">
        <v>80</v>
      </c>
      <c r="D557" s="4">
        <v>0</v>
      </c>
      <c r="E557" s="4">
        <v>0</v>
      </c>
      <c r="F557" s="4">
        <v>0</v>
      </c>
      <c r="G557" s="4">
        <v>80</v>
      </c>
    </row>
    <row r="558" spans="1:7">
      <c r="A558" s="4" t="s">
        <v>627</v>
      </c>
      <c r="B558" s="4">
        <v>0</v>
      </c>
      <c r="C558" s="4">
        <v>138</v>
      </c>
      <c r="D558" s="4">
        <v>0</v>
      </c>
      <c r="E558" s="4">
        <v>-13</v>
      </c>
      <c r="F558" s="4">
        <v>0</v>
      </c>
      <c r="G558" s="4">
        <v>125</v>
      </c>
    </row>
    <row r="559" spans="1:7">
      <c r="A559" s="4" t="s">
        <v>491</v>
      </c>
    </row>
    <row r="560" spans="1:7">
      <c r="B560" s="5">
        <v>78993.5</v>
      </c>
      <c r="C560" s="6">
        <v>6214</v>
      </c>
      <c r="D560" s="4">
        <v>-14</v>
      </c>
      <c r="E560" s="5">
        <v>-12349.5</v>
      </c>
      <c r="F560" s="4">
        <v>4</v>
      </c>
      <c r="G560" s="5">
        <v>72848</v>
      </c>
    </row>
    <row r="561" spans="1:1">
      <c r="A561" s="4" t="s">
        <v>491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G563"/>
  <sheetViews>
    <sheetView workbookViewId="0"/>
  </sheetViews>
  <sheetFormatPr defaultColWidth="14.42578125" defaultRowHeight="15" customHeight="1"/>
  <cols>
    <col min="1" max="1" width="51.28515625" customWidth="1"/>
  </cols>
  <sheetData>
    <row r="1" spans="1:7">
      <c r="A1" s="4" t="s">
        <v>628</v>
      </c>
      <c r="B1" s="4" t="s">
        <v>0</v>
      </c>
      <c r="C1" s="4" t="s">
        <v>1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4" t="s">
        <v>7</v>
      </c>
      <c r="B2" s="4">
        <v>866.875</v>
      </c>
      <c r="C2" s="4">
        <v>0</v>
      </c>
      <c r="D2" s="4">
        <v>0</v>
      </c>
      <c r="E2" s="4">
        <v>-145.25</v>
      </c>
      <c r="F2" s="4">
        <v>0</v>
      </c>
      <c r="G2" s="4">
        <v>721.625</v>
      </c>
    </row>
    <row r="3" spans="1:7">
      <c r="A3" s="4" t="s">
        <v>8</v>
      </c>
      <c r="B3" s="4">
        <v>0.25</v>
      </c>
      <c r="C3" s="4">
        <v>0</v>
      </c>
      <c r="D3" s="4">
        <v>0</v>
      </c>
      <c r="E3" s="4">
        <v>0</v>
      </c>
      <c r="F3" s="4">
        <v>0</v>
      </c>
      <c r="G3" s="4">
        <v>0.25</v>
      </c>
    </row>
    <row r="4" spans="1:7">
      <c r="A4" s="4" t="s">
        <v>9</v>
      </c>
      <c r="B4" s="4">
        <v>113.75</v>
      </c>
      <c r="C4" s="4">
        <v>0</v>
      </c>
      <c r="D4" s="4">
        <v>0</v>
      </c>
      <c r="E4" s="4">
        <v>-21.25</v>
      </c>
      <c r="F4" s="4">
        <v>0</v>
      </c>
      <c r="G4" s="4">
        <v>92.5</v>
      </c>
    </row>
    <row r="5" spans="1:7">
      <c r="A5" s="4" t="s">
        <v>10</v>
      </c>
      <c r="B5" s="4">
        <v>97.625</v>
      </c>
      <c r="C5" s="4">
        <v>0</v>
      </c>
      <c r="D5" s="4">
        <v>0</v>
      </c>
      <c r="E5" s="4">
        <v>-10.625</v>
      </c>
      <c r="F5" s="4">
        <v>0</v>
      </c>
      <c r="G5" s="4">
        <v>87</v>
      </c>
    </row>
    <row r="6" spans="1:7">
      <c r="A6" s="4" t="s">
        <v>11</v>
      </c>
      <c r="B6" s="4">
        <v>292.375</v>
      </c>
      <c r="C6" s="4">
        <v>0</v>
      </c>
      <c r="D6" s="4">
        <v>0</v>
      </c>
      <c r="E6" s="4">
        <v>-29.25</v>
      </c>
      <c r="F6" s="4">
        <v>0</v>
      </c>
      <c r="G6" s="4">
        <v>263.125</v>
      </c>
    </row>
    <row r="7" spans="1:7">
      <c r="A7" s="4" t="s">
        <v>12</v>
      </c>
      <c r="B7" s="4">
        <v>2</v>
      </c>
      <c r="C7" s="4">
        <v>0</v>
      </c>
      <c r="D7" s="4">
        <v>0</v>
      </c>
      <c r="E7" s="4">
        <v>0</v>
      </c>
      <c r="F7" s="4">
        <v>0</v>
      </c>
      <c r="G7" s="4">
        <v>2</v>
      </c>
    </row>
    <row r="8" spans="1:7">
      <c r="A8" s="4" t="s">
        <v>13</v>
      </c>
      <c r="B8" s="4">
        <v>5</v>
      </c>
      <c r="C8" s="4">
        <v>0</v>
      </c>
      <c r="D8" s="4">
        <v>0</v>
      </c>
      <c r="E8" s="4">
        <v>0</v>
      </c>
      <c r="F8" s="4">
        <v>0</v>
      </c>
      <c r="G8" s="4">
        <v>5</v>
      </c>
    </row>
    <row r="9" spans="1:7">
      <c r="A9" s="4" t="s">
        <v>14</v>
      </c>
      <c r="B9" s="4">
        <v>11</v>
      </c>
      <c r="C9" s="4">
        <v>0</v>
      </c>
      <c r="D9" s="4">
        <v>0</v>
      </c>
      <c r="E9" s="4">
        <v>-2</v>
      </c>
      <c r="F9" s="4">
        <v>0</v>
      </c>
      <c r="G9" s="4">
        <v>9</v>
      </c>
    </row>
    <row r="10" spans="1:7">
      <c r="A10" s="4" t="s">
        <v>15</v>
      </c>
      <c r="B10" s="4">
        <v>40</v>
      </c>
      <c r="C10" s="4">
        <v>0</v>
      </c>
      <c r="D10" s="4">
        <v>0</v>
      </c>
      <c r="E10" s="4">
        <v>-2</v>
      </c>
      <c r="F10" s="4">
        <v>0</v>
      </c>
      <c r="G10" s="4">
        <v>38</v>
      </c>
    </row>
    <row r="11" spans="1:7">
      <c r="A11" s="4" t="s">
        <v>561</v>
      </c>
      <c r="B11" s="4">
        <v>-14</v>
      </c>
      <c r="C11" s="4">
        <v>0</v>
      </c>
      <c r="D11" s="4">
        <v>0</v>
      </c>
      <c r="E11" s="4">
        <v>0</v>
      </c>
      <c r="F11" s="4">
        <v>0</v>
      </c>
      <c r="G11" s="4">
        <v>-14</v>
      </c>
    </row>
    <row r="12" spans="1:7">
      <c r="A12" s="4" t="s">
        <v>16</v>
      </c>
      <c r="B12" s="4">
        <v>253</v>
      </c>
      <c r="C12" s="4">
        <v>0</v>
      </c>
      <c r="D12" s="4">
        <v>0</v>
      </c>
      <c r="E12" s="4">
        <v>-18</v>
      </c>
      <c r="F12" s="4">
        <v>0</v>
      </c>
      <c r="G12" s="4">
        <v>235</v>
      </c>
    </row>
    <row r="13" spans="1:7">
      <c r="A13" s="4" t="s">
        <v>17</v>
      </c>
      <c r="B13" s="4">
        <v>35</v>
      </c>
      <c r="C13" s="4">
        <v>0</v>
      </c>
      <c r="D13" s="4">
        <v>0</v>
      </c>
      <c r="E13" s="4">
        <v>-5</v>
      </c>
      <c r="F13" s="4">
        <v>0</v>
      </c>
      <c r="G13" s="4">
        <v>30</v>
      </c>
    </row>
    <row r="14" spans="1:7">
      <c r="A14" s="4" t="s">
        <v>18</v>
      </c>
      <c r="B14" s="4">
        <v>7</v>
      </c>
      <c r="C14" s="4">
        <v>0</v>
      </c>
      <c r="D14" s="4">
        <v>0</v>
      </c>
      <c r="E14" s="4">
        <v>0</v>
      </c>
      <c r="F14" s="4">
        <v>0</v>
      </c>
      <c r="G14" s="4">
        <v>7</v>
      </c>
    </row>
    <row r="15" spans="1:7">
      <c r="A15" s="4" t="s">
        <v>19</v>
      </c>
      <c r="B15" s="4">
        <v>-107</v>
      </c>
      <c r="C15" s="4">
        <v>0</v>
      </c>
      <c r="D15" s="4">
        <v>0</v>
      </c>
      <c r="E15" s="4">
        <v>-2</v>
      </c>
      <c r="F15" s="4">
        <v>0</v>
      </c>
      <c r="G15" s="4">
        <v>-109</v>
      </c>
    </row>
    <row r="16" spans="1:7">
      <c r="A16" s="4" t="s">
        <v>20</v>
      </c>
      <c r="B16" s="6">
        <v>-6</v>
      </c>
      <c r="C16" s="6">
        <v>0</v>
      </c>
      <c r="D16" s="4">
        <v>0</v>
      </c>
      <c r="E16" s="4">
        <v>0</v>
      </c>
      <c r="F16" s="4">
        <v>0</v>
      </c>
      <c r="G16" s="6">
        <v>-6</v>
      </c>
    </row>
    <row r="17" spans="1:7">
      <c r="A17" s="4" t="s">
        <v>21</v>
      </c>
      <c r="B17" s="4">
        <v>7</v>
      </c>
      <c r="C17" s="4">
        <v>0</v>
      </c>
      <c r="D17" s="4">
        <v>0</v>
      </c>
      <c r="E17" s="4">
        <v>0</v>
      </c>
      <c r="F17" s="4">
        <v>0</v>
      </c>
      <c r="G17" s="4">
        <v>7</v>
      </c>
    </row>
    <row r="18" spans="1:7">
      <c r="A18" s="4" t="s">
        <v>22</v>
      </c>
      <c r="B18" s="4">
        <v>3</v>
      </c>
      <c r="C18" s="4">
        <v>0</v>
      </c>
      <c r="D18" s="4">
        <v>0</v>
      </c>
      <c r="E18" s="4">
        <v>0</v>
      </c>
      <c r="F18" s="4">
        <v>0</v>
      </c>
      <c r="G18" s="4">
        <v>3</v>
      </c>
    </row>
    <row r="19" spans="1:7">
      <c r="A19" s="4" t="s">
        <v>23</v>
      </c>
      <c r="B19" s="4">
        <v>1</v>
      </c>
      <c r="C19" s="4">
        <v>0</v>
      </c>
      <c r="D19" s="4">
        <v>0</v>
      </c>
      <c r="E19" s="4">
        <v>0</v>
      </c>
      <c r="F19" s="4">
        <v>0</v>
      </c>
      <c r="G19" s="4">
        <v>1</v>
      </c>
    </row>
    <row r="20" spans="1:7">
      <c r="A20" s="4" t="s">
        <v>24</v>
      </c>
      <c r="B20" s="6">
        <v>1</v>
      </c>
      <c r="C20" s="4">
        <v>0</v>
      </c>
      <c r="D20" s="4">
        <v>0</v>
      </c>
      <c r="E20" s="4">
        <v>0</v>
      </c>
      <c r="F20" s="4">
        <v>0</v>
      </c>
      <c r="G20" s="6">
        <v>1</v>
      </c>
    </row>
    <row r="21" spans="1:7">
      <c r="A21" s="4" t="s">
        <v>25</v>
      </c>
      <c r="B21" s="4">
        <v>92</v>
      </c>
      <c r="C21" s="4">
        <v>0</v>
      </c>
      <c r="D21" s="4">
        <v>0</v>
      </c>
      <c r="E21" s="4">
        <v>-85</v>
      </c>
      <c r="F21" s="4">
        <v>0</v>
      </c>
      <c r="G21" s="4">
        <v>7</v>
      </c>
    </row>
    <row r="22" spans="1:7">
      <c r="A22" s="4" t="s">
        <v>26</v>
      </c>
      <c r="B22" s="4">
        <v>7</v>
      </c>
      <c r="C22" s="4">
        <v>0</v>
      </c>
      <c r="D22" s="4">
        <v>0</v>
      </c>
      <c r="E22" s="4">
        <v>0</v>
      </c>
      <c r="F22" s="4">
        <v>0</v>
      </c>
      <c r="G22" s="4">
        <v>7</v>
      </c>
    </row>
    <row r="23" spans="1:7">
      <c r="A23" s="4" t="s">
        <v>27</v>
      </c>
      <c r="B23" s="4">
        <v>7</v>
      </c>
      <c r="C23" s="4">
        <v>0</v>
      </c>
      <c r="D23" s="4">
        <v>0</v>
      </c>
      <c r="E23" s="4">
        <v>0</v>
      </c>
      <c r="F23" s="4">
        <v>0</v>
      </c>
      <c r="G23" s="4">
        <v>7</v>
      </c>
    </row>
    <row r="24" spans="1:7">
      <c r="A24" s="4" t="s">
        <v>28</v>
      </c>
      <c r="B24" s="6">
        <v>12</v>
      </c>
      <c r="C24" s="4">
        <v>0</v>
      </c>
      <c r="D24" s="4">
        <v>0</v>
      </c>
      <c r="E24" s="4">
        <v>0</v>
      </c>
      <c r="F24" s="4">
        <v>0</v>
      </c>
      <c r="G24" s="6">
        <v>12</v>
      </c>
    </row>
    <row r="25" spans="1:7">
      <c r="A25" s="4" t="s">
        <v>29</v>
      </c>
      <c r="B25" s="4">
        <v>89.75</v>
      </c>
      <c r="C25" s="4">
        <v>0</v>
      </c>
      <c r="D25" s="4">
        <v>0</v>
      </c>
      <c r="E25" s="4">
        <v>0</v>
      </c>
      <c r="F25" s="4">
        <v>0</v>
      </c>
      <c r="G25" s="4">
        <v>89.75</v>
      </c>
    </row>
    <row r="26" spans="1:7">
      <c r="A26" s="4" t="s">
        <v>30</v>
      </c>
      <c r="B26" s="4">
        <v>40.5</v>
      </c>
      <c r="C26" s="4">
        <v>0</v>
      </c>
      <c r="D26" s="4">
        <v>0</v>
      </c>
      <c r="E26" s="4">
        <v>-4.5</v>
      </c>
      <c r="F26" s="4">
        <v>0</v>
      </c>
      <c r="G26" s="4">
        <v>36</v>
      </c>
    </row>
    <row r="27" spans="1:7">
      <c r="A27" s="4" t="s">
        <v>31</v>
      </c>
      <c r="B27" s="4">
        <v>117.25</v>
      </c>
      <c r="C27" s="4">
        <v>0</v>
      </c>
      <c r="D27" s="4">
        <v>0</v>
      </c>
      <c r="E27" s="4">
        <v>-9.75</v>
      </c>
      <c r="F27" s="4">
        <v>0</v>
      </c>
      <c r="G27" s="4">
        <v>107.5</v>
      </c>
    </row>
    <row r="28" spans="1:7">
      <c r="A28" s="4" t="s">
        <v>32</v>
      </c>
      <c r="B28" s="6">
        <v>0.5</v>
      </c>
      <c r="C28" s="4">
        <v>0</v>
      </c>
      <c r="D28" s="4">
        <v>0</v>
      </c>
      <c r="E28" s="4">
        <v>0</v>
      </c>
      <c r="F28" s="4">
        <v>0</v>
      </c>
      <c r="G28" s="6">
        <v>0.5</v>
      </c>
    </row>
    <row r="29" spans="1:7">
      <c r="A29" s="4" t="s">
        <v>33</v>
      </c>
      <c r="B29" s="4">
        <v>356.25</v>
      </c>
      <c r="C29" s="4">
        <v>0</v>
      </c>
      <c r="D29" s="4">
        <v>0</v>
      </c>
      <c r="E29" s="4">
        <v>-48.25</v>
      </c>
      <c r="F29" s="4">
        <v>0</v>
      </c>
      <c r="G29" s="4">
        <v>308</v>
      </c>
    </row>
    <row r="30" spans="1:7">
      <c r="A30" s="4" t="s">
        <v>34</v>
      </c>
      <c r="B30" s="4">
        <v>5</v>
      </c>
      <c r="C30" s="4">
        <v>0</v>
      </c>
      <c r="D30" s="4">
        <v>0</v>
      </c>
      <c r="E30" s="4">
        <v>0</v>
      </c>
      <c r="F30" s="4">
        <v>0</v>
      </c>
      <c r="G30" s="4">
        <v>5</v>
      </c>
    </row>
    <row r="31" spans="1:7">
      <c r="A31" s="4" t="s">
        <v>35</v>
      </c>
      <c r="B31" s="4">
        <v>222</v>
      </c>
      <c r="C31" s="4">
        <v>0</v>
      </c>
      <c r="D31" s="4">
        <v>0</v>
      </c>
      <c r="E31" s="4">
        <v>-49</v>
      </c>
      <c r="F31" s="4">
        <v>0</v>
      </c>
      <c r="G31" s="4">
        <v>173</v>
      </c>
    </row>
    <row r="32" spans="1:7">
      <c r="A32" s="4" t="s">
        <v>36</v>
      </c>
      <c r="B32" s="6">
        <v>1</v>
      </c>
      <c r="C32" s="6">
        <v>0</v>
      </c>
      <c r="D32" s="4">
        <v>0</v>
      </c>
      <c r="E32" s="4">
        <v>0</v>
      </c>
      <c r="F32" s="4">
        <v>0</v>
      </c>
      <c r="G32" s="6">
        <v>1</v>
      </c>
    </row>
    <row r="33" spans="1:7">
      <c r="A33" s="4" t="s">
        <v>37</v>
      </c>
      <c r="B33" s="4">
        <v>21</v>
      </c>
      <c r="C33" s="4">
        <v>0</v>
      </c>
      <c r="D33" s="4">
        <v>0</v>
      </c>
      <c r="E33" s="4">
        <v>-2</v>
      </c>
      <c r="F33" s="4">
        <v>0</v>
      </c>
      <c r="G33" s="4">
        <v>19</v>
      </c>
    </row>
    <row r="34" spans="1:7">
      <c r="A34" s="4" t="s">
        <v>38</v>
      </c>
      <c r="B34" s="4">
        <v>-31</v>
      </c>
      <c r="C34" s="4">
        <v>0</v>
      </c>
      <c r="D34" s="4">
        <v>0</v>
      </c>
      <c r="E34" s="4">
        <v>-18</v>
      </c>
      <c r="F34" s="4">
        <v>0</v>
      </c>
      <c r="G34" s="4">
        <v>-49</v>
      </c>
    </row>
    <row r="35" spans="1:7">
      <c r="A35" s="4" t="s">
        <v>39</v>
      </c>
      <c r="B35" s="4">
        <v>127</v>
      </c>
      <c r="C35" s="4">
        <v>0</v>
      </c>
      <c r="D35" s="4">
        <v>0</v>
      </c>
      <c r="E35" s="4">
        <v>-42</v>
      </c>
      <c r="F35" s="4">
        <v>0</v>
      </c>
      <c r="G35" s="4">
        <v>85</v>
      </c>
    </row>
    <row r="36" spans="1:7">
      <c r="A36" s="4" t="s">
        <v>40</v>
      </c>
      <c r="B36" s="6">
        <v>-117</v>
      </c>
      <c r="C36" s="6">
        <v>0</v>
      </c>
      <c r="D36" s="4">
        <v>0</v>
      </c>
      <c r="E36" s="4">
        <v>-59</v>
      </c>
      <c r="F36" s="4">
        <v>0</v>
      </c>
      <c r="G36" s="6">
        <v>-176</v>
      </c>
    </row>
    <row r="37" spans="1:7">
      <c r="A37" s="4" t="s">
        <v>41</v>
      </c>
      <c r="B37" s="4">
        <v>-110</v>
      </c>
      <c r="C37" s="4">
        <v>0</v>
      </c>
      <c r="D37" s="4">
        <v>0</v>
      </c>
      <c r="E37" s="4">
        <v>-168</v>
      </c>
      <c r="F37" s="4">
        <v>0</v>
      </c>
      <c r="G37" s="4">
        <v>-278</v>
      </c>
    </row>
    <row r="38" spans="1:7">
      <c r="A38" s="4" t="s">
        <v>42</v>
      </c>
      <c r="B38" s="4">
        <v>-6</v>
      </c>
      <c r="C38" s="4">
        <v>0</v>
      </c>
      <c r="D38" s="4">
        <v>0</v>
      </c>
      <c r="E38" s="4">
        <v>0</v>
      </c>
      <c r="F38" s="4">
        <v>0</v>
      </c>
      <c r="G38" s="4">
        <v>-6</v>
      </c>
    </row>
    <row r="39" spans="1:7">
      <c r="A39" s="4" t="s">
        <v>43</v>
      </c>
      <c r="B39" s="4">
        <v>-306</v>
      </c>
      <c r="C39" s="4">
        <v>0</v>
      </c>
      <c r="D39" s="4">
        <v>0</v>
      </c>
      <c r="E39" s="4">
        <v>0</v>
      </c>
      <c r="F39" s="4">
        <v>0</v>
      </c>
      <c r="G39" s="4">
        <v>-306</v>
      </c>
    </row>
    <row r="40" spans="1:7">
      <c r="A40" s="4" t="s">
        <v>44</v>
      </c>
      <c r="B40" s="6">
        <v>196.25</v>
      </c>
      <c r="C40" s="6">
        <v>0</v>
      </c>
      <c r="D40" s="4">
        <v>0</v>
      </c>
      <c r="E40" s="4">
        <v>-4.75</v>
      </c>
      <c r="F40" s="4">
        <v>0</v>
      </c>
      <c r="G40" s="6">
        <v>191.5</v>
      </c>
    </row>
    <row r="41" spans="1:7">
      <c r="A41" s="4" t="s">
        <v>45</v>
      </c>
      <c r="B41" s="4">
        <v>113</v>
      </c>
      <c r="C41" s="4">
        <v>0</v>
      </c>
      <c r="D41" s="4">
        <v>0</v>
      </c>
      <c r="E41" s="4">
        <v>-35</v>
      </c>
      <c r="F41" s="4">
        <v>0</v>
      </c>
      <c r="G41" s="4">
        <v>78</v>
      </c>
    </row>
    <row r="42" spans="1:7">
      <c r="A42" s="4" t="s">
        <v>46</v>
      </c>
      <c r="B42" s="4">
        <v>38</v>
      </c>
      <c r="C42" s="4">
        <v>0</v>
      </c>
      <c r="D42" s="4">
        <v>0</v>
      </c>
      <c r="E42" s="4">
        <v>0</v>
      </c>
      <c r="F42" s="4">
        <v>0</v>
      </c>
      <c r="G42" s="4">
        <v>38</v>
      </c>
    </row>
    <row r="43" spans="1:7">
      <c r="A43" s="4" t="s">
        <v>47</v>
      </c>
      <c r="B43" s="4">
        <v>4</v>
      </c>
      <c r="C43" s="4">
        <v>0</v>
      </c>
      <c r="D43" s="4">
        <v>0</v>
      </c>
      <c r="E43" s="4">
        <v>0</v>
      </c>
      <c r="F43" s="4">
        <v>0</v>
      </c>
      <c r="G43" s="4">
        <v>4</v>
      </c>
    </row>
    <row r="44" spans="1:7">
      <c r="A44" s="4" t="s">
        <v>48</v>
      </c>
      <c r="B44" s="6">
        <v>2871</v>
      </c>
      <c r="C44" s="6">
        <v>1126</v>
      </c>
      <c r="D44" s="4">
        <v>0</v>
      </c>
      <c r="E44" s="4">
        <v>-635</v>
      </c>
      <c r="F44" s="4">
        <v>0</v>
      </c>
      <c r="G44" s="6">
        <v>3362</v>
      </c>
    </row>
    <row r="45" spans="1:7">
      <c r="A45" s="4" t="s">
        <v>49</v>
      </c>
      <c r="B45" s="4">
        <v>697</v>
      </c>
      <c r="C45" s="4">
        <v>126</v>
      </c>
      <c r="D45" s="4">
        <v>0</v>
      </c>
      <c r="E45" s="4">
        <v>-142</v>
      </c>
      <c r="F45" s="4">
        <v>0</v>
      </c>
      <c r="G45" s="4">
        <v>681</v>
      </c>
    </row>
    <row r="46" spans="1:7">
      <c r="A46" s="4" t="s">
        <v>50</v>
      </c>
      <c r="B46" s="4">
        <v>555</v>
      </c>
      <c r="C46" s="4">
        <v>624</v>
      </c>
      <c r="D46" s="4">
        <v>0</v>
      </c>
      <c r="E46" s="4">
        <v>-260</v>
      </c>
      <c r="F46" s="4">
        <v>1</v>
      </c>
      <c r="G46" s="4">
        <v>920</v>
      </c>
    </row>
    <row r="47" spans="1:7">
      <c r="A47" s="4" t="s">
        <v>51</v>
      </c>
      <c r="B47" s="4">
        <v>646</v>
      </c>
      <c r="C47" s="4">
        <v>245</v>
      </c>
      <c r="D47" s="4">
        <v>0</v>
      </c>
      <c r="E47" s="4">
        <v>-177</v>
      </c>
      <c r="F47" s="4">
        <v>0</v>
      </c>
      <c r="G47" s="4">
        <v>714</v>
      </c>
    </row>
    <row r="48" spans="1:7">
      <c r="A48" s="4" t="s">
        <v>52</v>
      </c>
      <c r="B48" s="4">
        <v>6</v>
      </c>
      <c r="C48" s="4">
        <v>0</v>
      </c>
      <c r="D48" s="4">
        <v>0</v>
      </c>
      <c r="E48" s="4">
        <v>0</v>
      </c>
      <c r="F48" s="4">
        <v>0</v>
      </c>
      <c r="G48" s="4">
        <v>6</v>
      </c>
    </row>
    <row r="49" spans="1:7">
      <c r="A49" s="4" t="s">
        <v>53</v>
      </c>
      <c r="B49" s="4">
        <v>6</v>
      </c>
      <c r="C49" s="4">
        <v>0</v>
      </c>
      <c r="D49" s="4">
        <v>0</v>
      </c>
      <c r="E49" s="4">
        <v>0</v>
      </c>
      <c r="F49" s="4">
        <v>0</v>
      </c>
      <c r="G49" s="4">
        <v>6</v>
      </c>
    </row>
    <row r="50" spans="1:7">
      <c r="A50" s="4" t="s">
        <v>54</v>
      </c>
      <c r="B50" s="4">
        <v>43</v>
      </c>
      <c r="C50" s="4">
        <v>0</v>
      </c>
      <c r="D50" s="4">
        <v>0</v>
      </c>
      <c r="E50" s="4">
        <v>-33</v>
      </c>
      <c r="F50" s="4">
        <v>0</v>
      </c>
      <c r="G50" s="4">
        <v>10</v>
      </c>
    </row>
    <row r="51" spans="1:7">
      <c r="A51" s="4" t="s">
        <v>55</v>
      </c>
      <c r="B51" s="4">
        <v>0.25</v>
      </c>
      <c r="C51" s="4">
        <v>0</v>
      </c>
      <c r="D51" s="4">
        <v>0</v>
      </c>
      <c r="E51" s="4">
        <v>0</v>
      </c>
      <c r="F51" s="4">
        <v>0</v>
      </c>
      <c r="G51" s="4">
        <v>0.25</v>
      </c>
    </row>
    <row r="52" spans="1:7">
      <c r="A52" s="4" t="s">
        <v>56</v>
      </c>
      <c r="B52" s="4">
        <v>110.375</v>
      </c>
      <c r="C52" s="4">
        <v>0</v>
      </c>
      <c r="D52" s="4">
        <v>0</v>
      </c>
      <c r="E52" s="4">
        <v>-6</v>
      </c>
      <c r="F52" s="4">
        <v>0</v>
      </c>
      <c r="G52" s="4">
        <v>104.375</v>
      </c>
    </row>
    <row r="53" spans="1:7">
      <c r="A53" s="4" t="s">
        <v>57</v>
      </c>
      <c r="B53" s="4">
        <v>214</v>
      </c>
      <c r="C53" s="4">
        <v>0</v>
      </c>
      <c r="D53" s="4">
        <v>0</v>
      </c>
      <c r="E53" s="4">
        <v>-91</v>
      </c>
      <c r="F53" s="4">
        <v>0</v>
      </c>
      <c r="G53" s="4">
        <v>123</v>
      </c>
    </row>
    <row r="54" spans="1:7">
      <c r="A54" s="4" t="s">
        <v>58</v>
      </c>
      <c r="B54" s="4">
        <v>244</v>
      </c>
      <c r="C54" s="4">
        <v>0</v>
      </c>
      <c r="D54" s="4">
        <v>0</v>
      </c>
      <c r="E54" s="4">
        <v>-104</v>
      </c>
      <c r="F54" s="4">
        <v>0</v>
      </c>
      <c r="G54" s="4">
        <v>140</v>
      </c>
    </row>
    <row r="55" spans="1:7">
      <c r="A55" s="4" t="s">
        <v>59</v>
      </c>
      <c r="B55" s="4">
        <v>15</v>
      </c>
      <c r="C55" s="4">
        <v>0</v>
      </c>
      <c r="D55" s="4">
        <v>0</v>
      </c>
      <c r="E55" s="4">
        <v>0</v>
      </c>
      <c r="F55" s="4">
        <v>0</v>
      </c>
      <c r="G55" s="4">
        <v>15</v>
      </c>
    </row>
    <row r="56" spans="1:7">
      <c r="A56" s="4" t="s">
        <v>60</v>
      </c>
      <c r="B56" s="4">
        <v>43</v>
      </c>
      <c r="C56" s="4">
        <v>0</v>
      </c>
      <c r="D56" s="4">
        <v>0</v>
      </c>
      <c r="E56" s="4">
        <v>-9</v>
      </c>
      <c r="F56" s="4">
        <v>0</v>
      </c>
      <c r="G56" s="4">
        <v>34</v>
      </c>
    </row>
    <row r="57" spans="1:7">
      <c r="A57" s="4" t="s">
        <v>61</v>
      </c>
      <c r="B57" s="4">
        <v>1</v>
      </c>
      <c r="C57" s="4">
        <v>0</v>
      </c>
      <c r="D57" s="4">
        <v>0</v>
      </c>
      <c r="E57" s="4">
        <v>0</v>
      </c>
      <c r="F57" s="4">
        <v>0</v>
      </c>
      <c r="G57" s="4">
        <v>1</v>
      </c>
    </row>
    <row r="58" spans="1:7">
      <c r="A58" s="4" t="s">
        <v>62</v>
      </c>
      <c r="B58" s="4">
        <v>38</v>
      </c>
      <c r="C58" s="4">
        <v>0</v>
      </c>
      <c r="D58" s="4">
        <v>0</v>
      </c>
      <c r="E58" s="4">
        <v>-3</v>
      </c>
      <c r="F58" s="4">
        <v>0</v>
      </c>
      <c r="G58" s="4">
        <v>35</v>
      </c>
    </row>
    <row r="59" spans="1:7">
      <c r="A59" s="4" t="s">
        <v>63</v>
      </c>
      <c r="B59" s="4">
        <v>4</v>
      </c>
      <c r="C59" s="4">
        <v>0</v>
      </c>
      <c r="D59" s="4">
        <v>0</v>
      </c>
      <c r="E59" s="4">
        <v>0</v>
      </c>
      <c r="F59" s="4">
        <v>0</v>
      </c>
      <c r="G59" s="4">
        <v>4</v>
      </c>
    </row>
    <row r="60" spans="1:7">
      <c r="A60" s="4" t="s">
        <v>64</v>
      </c>
      <c r="B60" s="4">
        <v>1</v>
      </c>
      <c r="C60" s="4">
        <v>0</v>
      </c>
      <c r="D60" s="4">
        <v>0</v>
      </c>
      <c r="E60" s="4">
        <v>0</v>
      </c>
      <c r="F60" s="4">
        <v>0</v>
      </c>
      <c r="G60" s="4">
        <v>1</v>
      </c>
    </row>
    <row r="61" spans="1:7">
      <c r="A61" s="4" t="s">
        <v>65</v>
      </c>
      <c r="B61" s="4">
        <v>1</v>
      </c>
      <c r="C61" s="4">
        <v>0</v>
      </c>
      <c r="D61" s="4">
        <v>0</v>
      </c>
      <c r="E61" s="4">
        <v>0</v>
      </c>
      <c r="F61" s="4">
        <v>0</v>
      </c>
      <c r="G61" s="4">
        <v>1</v>
      </c>
    </row>
    <row r="62" spans="1:7">
      <c r="A62" s="4" t="s">
        <v>66</v>
      </c>
      <c r="B62" s="4">
        <v>1</v>
      </c>
      <c r="C62" s="4">
        <v>0</v>
      </c>
      <c r="D62" s="4">
        <v>0</v>
      </c>
      <c r="E62" s="4">
        <v>0</v>
      </c>
      <c r="F62" s="4">
        <v>0</v>
      </c>
      <c r="G62" s="4">
        <v>1</v>
      </c>
    </row>
    <row r="63" spans="1:7">
      <c r="A63" s="4" t="s">
        <v>67</v>
      </c>
      <c r="B63" s="4">
        <v>2</v>
      </c>
      <c r="C63" s="4">
        <v>0</v>
      </c>
      <c r="D63" s="4">
        <v>0</v>
      </c>
      <c r="E63" s="4">
        <v>0</v>
      </c>
      <c r="F63" s="4">
        <v>0</v>
      </c>
      <c r="G63" s="4">
        <v>2</v>
      </c>
    </row>
    <row r="64" spans="1:7">
      <c r="A64" s="4" t="s">
        <v>68</v>
      </c>
      <c r="B64" s="4">
        <v>1</v>
      </c>
      <c r="C64" s="4">
        <v>0</v>
      </c>
      <c r="D64" s="4">
        <v>0</v>
      </c>
      <c r="E64" s="4">
        <v>0</v>
      </c>
      <c r="F64" s="4">
        <v>0</v>
      </c>
      <c r="G64" s="4">
        <v>1</v>
      </c>
    </row>
    <row r="65" spans="1:7">
      <c r="A65" s="4" t="s">
        <v>69</v>
      </c>
      <c r="B65" s="4">
        <v>188</v>
      </c>
      <c r="C65" s="4">
        <v>0</v>
      </c>
      <c r="D65" s="4">
        <v>0</v>
      </c>
      <c r="E65" s="4">
        <v>-23</v>
      </c>
      <c r="F65" s="4">
        <v>0</v>
      </c>
      <c r="G65" s="4">
        <v>165</v>
      </c>
    </row>
    <row r="66" spans="1:7">
      <c r="A66" s="4" t="s">
        <v>70</v>
      </c>
      <c r="B66" s="4">
        <v>338</v>
      </c>
      <c r="C66" s="4">
        <v>0</v>
      </c>
      <c r="D66" s="4">
        <v>0</v>
      </c>
      <c r="E66" s="4">
        <v>-75</v>
      </c>
      <c r="F66" s="4">
        <v>0</v>
      </c>
      <c r="G66" s="4">
        <v>263</v>
      </c>
    </row>
    <row r="67" spans="1:7">
      <c r="A67" s="4" t="s">
        <v>71</v>
      </c>
      <c r="B67" s="4">
        <v>-13</v>
      </c>
      <c r="C67" s="4">
        <v>300</v>
      </c>
      <c r="D67" s="4">
        <v>0</v>
      </c>
      <c r="E67" s="4">
        <v>-128</v>
      </c>
      <c r="F67" s="4">
        <v>0</v>
      </c>
      <c r="G67" s="4">
        <v>159</v>
      </c>
    </row>
    <row r="68" spans="1:7">
      <c r="A68" s="4" t="s">
        <v>72</v>
      </c>
      <c r="B68" s="4">
        <v>5</v>
      </c>
      <c r="C68" s="4">
        <v>0</v>
      </c>
      <c r="D68" s="4">
        <v>0</v>
      </c>
      <c r="E68" s="4">
        <v>-6</v>
      </c>
      <c r="F68" s="4">
        <v>0</v>
      </c>
      <c r="G68" s="4">
        <v>-1</v>
      </c>
    </row>
    <row r="69" spans="1:7">
      <c r="A69" s="4" t="s">
        <v>73</v>
      </c>
      <c r="B69" s="4">
        <v>1</v>
      </c>
      <c r="C69" s="4">
        <v>0</v>
      </c>
      <c r="D69" s="4">
        <v>0</v>
      </c>
      <c r="E69" s="4">
        <v>0</v>
      </c>
      <c r="F69" s="4">
        <v>0</v>
      </c>
      <c r="G69" s="4">
        <v>1</v>
      </c>
    </row>
    <row r="70" spans="1:7">
      <c r="A70" s="4" t="s">
        <v>74</v>
      </c>
      <c r="B70" s="4">
        <v>1</v>
      </c>
      <c r="C70" s="4">
        <v>0</v>
      </c>
      <c r="D70" s="4">
        <v>0</v>
      </c>
      <c r="E70" s="4">
        <v>0</v>
      </c>
      <c r="F70" s="4">
        <v>0</v>
      </c>
      <c r="G70" s="4">
        <v>1</v>
      </c>
    </row>
    <row r="71" spans="1:7">
      <c r="A71" s="4" t="s">
        <v>76</v>
      </c>
      <c r="B71" s="4">
        <v>30</v>
      </c>
      <c r="C71" s="4">
        <v>0</v>
      </c>
      <c r="D71" s="4">
        <v>0</v>
      </c>
      <c r="E71" s="4">
        <v>0</v>
      </c>
      <c r="F71" s="4">
        <v>0</v>
      </c>
      <c r="G71" s="4">
        <v>30</v>
      </c>
    </row>
    <row r="72" spans="1:7">
      <c r="A72" s="4" t="s">
        <v>77</v>
      </c>
      <c r="B72" s="4">
        <v>41.75</v>
      </c>
      <c r="C72" s="4">
        <v>0</v>
      </c>
      <c r="D72" s="4">
        <v>0</v>
      </c>
      <c r="E72" s="4">
        <v>-1</v>
      </c>
      <c r="F72" s="4">
        <v>0</v>
      </c>
      <c r="G72" s="4">
        <v>40.75</v>
      </c>
    </row>
    <row r="73" spans="1:7">
      <c r="A73" s="4" t="s">
        <v>78</v>
      </c>
      <c r="B73" s="4">
        <v>140</v>
      </c>
      <c r="C73" s="4">
        <v>0</v>
      </c>
      <c r="D73" s="4">
        <v>0</v>
      </c>
      <c r="E73" s="4">
        <v>-22</v>
      </c>
      <c r="F73" s="4">
        <v>0</v>
      </c>
      <c r="G73" s="4">
        <v>118</v>
      </c>
    </row>
    <row r="74" spans="1:7">
      <c r="A74" s="4" t="s">
        <v>80</v>
      </c>
      <c r="B74" s="4">
        <v>32</v>
      </c>
      <c r="C74" s="4">
        <v>0</v>
      </c>
      <c r="D74" s="4">
        <v>0</v>
      </c>
      <c r="E74" s="4">
        <v>-8</v>
      </c>
      <c r="F74" s="4">
        <v>0</v>
      </c>
      <c r="G74" s="4">
        <v>24</v>
      </c>
    </row>
    <row r="75" spans="1:7">
      <c r="A75" s="4" t="s">
        <v>81</v>
      </c>
      <c r="B75" s="4">
        <v>149.5</v>
      </c>
      <c r="C75" s="4">
        <v>0</v>
      </c>
      <c r="D75" s="4">
        <v>0</v>
      </c>
      <c r="E75" s="4">
        <v>-28.5</v>
      </c>
      <c r="F75" s="4">
        <v>0</v>
      </c>
      <c r="G75" s="4">
        <v>121</v>
      </c>
    </row>
    <row r="76" spans="1:7">
      <c r="A76" s="4" t="s">
        <v>82</v>
      </c>
      <c r="B76" s="4">
        <v>63.25</v>
      </c>
      <c r="C76" s="4">
        <v>0</v>
      </c>
      <c r="D76" s="4">
        <v>0</v>
      </c>
      <c r="E76" s="4">
        <v>0</v>
      </c>
      <c r="F76" s="4">
        <v>0</v>
      </c>
      <c r="G76" s="4">
        <v>63.25</v>
      </c>
    </row>
    <row r="77" spans="1:7">
      <c r="A77" s="4" t="s">
        <v>83</v>
      </c>
      <c r="B77" s="4">
        <v>5</v>
      </c>
      <c r="C77" s="4">
        <v>0</v>
      </c>
      <c r="D77" s="4">
        <v>0</v>
      </c>
      <c r="E77" s="4">
        <v>0</v>
      </c>
      <c r="F77" s="4">
        <v>0</v>
      </c>
      <c r="G77" s="4">
        <v>5</v>
      </c>
    </row>
    <row r="78" spans="1:7">
      <c r="A78" s="4" t="s">
        <v>84</v>
      </c>
      <c r="B78" s="4">
        <v>7.75</v>
      </c>
      <c r="C78" s="4">
        <v>0</v>
      </c>
      <c r="D78" s="4">
        <v>0</v>
      </c>
      <c r="E78" s="4">
        <v>0</v>
      </c>
      <c r="F78" s="4">
        <v>0</v>
      </c>
      <c r="G78" s="4">
        <v>7.75</v>
      </c>
    </row>
    <row r="79" spans="1:7">
      <c r="A79" s="4" t="s">
        <v>85</v>
      </c>
      <c r="B79" s="4">
        <v>190.5</v>
      </c>
      <c r="C79" s="4">
        <v>0</v>
      </c>
      <c r="D79" s="4">
        <v>0</v>
      </c>
      <c r="E79" s="4">
        <v>-42.75</v>
      </c>
      <c r="F79" s="4">
        <v>0</v>
      </c>
      <c r="G79" s="4">
        <v>147.75</v>
      </c>
    </row>
    <row r="80" spans="1:7">
      <c r="A80" s="4" t="s">
        <v>86</v>
      </c>
      <c r="B80" s="4">
        <v>3</v>
      </c>
      <c r="C80" s="4">
        <v>0</v>
      </c>
      <c r="D80" s="4">
        <v>0</v>
      </c>
      <c r="E80" s="4">
        <v>0</v>
      </c>
      <c r="F80" s="4">
        <v>0</v>
      </c>
      <c r="G80" s="4">
        <v>3</v>
      </c>
    </row>
    <row r="81" spans="1:7">
      <c r="A81" s="4" t="s">
        <v>87</v>
      </c>
      <c r="B81" s="4">
        <v>16</v>
      </c>
      <c r="C81" s="4">
        <v>0</v>
      </c>
      <c r="D81" s="4">
        <v>0</v>
      </c>
      <c r="E81" s="4">
        <v>-1</v>
      </c>
      <c r="F81" s="4">
        <v>0</v>
      </c>
      <c r="G81" s="4">
        <v>15</v>
      </c>
    </row>
    <row r="82" spans="1:7">
      <c r="A82" s="4" t="s">
        <v>88</v>
      </c>
      <c r="B82" s="4">
        <v>12</v>
      </c>
      <c r="C82" s="4">
        <v>50</v>
      </c>
      <c r="D82" s="4">
        <v>0</v>
      </c>
      <c r="E82" s="4">
        <v>-2</v>
      </c>
      <c r="F82" s="4">
        <v>0</v>
      </c>
      <c r="G82" s="4">
        <v>60</v>
      </c>
    </row>
    <row r="83" spans="1:7">
      <c r="A83" s="4" t="s">
        <v>89</v>
      </c>
      <c r="B83" s="4">
        <v>1</v>
      </c>
      <c r="C83" s="4">
        <v>0</v>
      </c>
      <c r="D83" s="4">
        <v>0</v>
      </c>
      <c r="E83" s="4">
        <v>0</v>
      </c>
      <c r="F83" s="4">
        <v>0</v>
      </c>
      <c r="G83" s="4">
        <v>1</v>
      </c>
    </row>
    <row r="84" spans="1:7">
      <c r="A84" s="4" t="s">
        <v>90</v>
      </c>
      <c r="B84" s="4">
        <v>2</v>
      </c>
      <c r="C84" s="4">
        <v>0</v>
      </c>
      <c r="D84" s="4">
        <v>0</v>
      </c>
      <c r="E84" s="4">
        <v>0</v>
      </c>
      <c r="F84" s="4">
        <v>0</v>
      </c>
      <c r="G84" s="4">
        <v>2</v>
      </c>
    </row>
    <row r="85" spans="1:7">
      <c r="A85" s="4" t="s">
        <v>91</v>
      </c>
      <c r="B85" s="4">
        <v>110</v>
      </c>
      <c r="C85" s="4">
        <v>1</v>
      </c>
      <c r="D85" s="4">
        <v>0</v>
      </c>
      <c r="E85" s="4">
        <v>-29</v>
      </c>
      <c r="F85" s="4">
        <v>0</v>
      </c>
      <c r="G85" s="4">
        <v>82</v>
      </c>
    </row>
    <row r="86" spans="1:7">
      <c r="A86" s="4" t="s">
        <v>92</v>
      </c>
      <c r="B86" s="4">
        <v>1</v>
      </c>
      <c r="C86" s="4">
        <v>0</v>
      </c>
      <c r="D86" s="4">
        <v>0</v>
      </c>
      <c r="E86" s="4">
        <v>0</v>
      </c>
      <c r="F86" s="4">
        <v>0</v>
      </c>
      <c r="G86" s="4">
        <v>1</v>
      </c>
    </row>
    <row r="87" spans="1:7">
      <c r="A87" s="4" t="s">
        <v>93</v>
      </c>
      <c r="B87" s="4">
        <v>18</v>
      </c>
      <c r="C87" s="4">
        <v>0</v>
      </c>
      <c r="D87" s="4">
        <v>0</v>
      </c>
      <c r="E87" s="4">
        <v>-11</v>
      </c>
      <c r="F87" s="4">
        <v>0</v>
      </c>
      <c r="G87" s="4">
        <v>7</v>
      </c>
    </row>
    <row r="88" spans="1:7">
      <c r="A88" s="4" t="s">
        <v>94</v>
      </c>
      <c r="B88" s="4">
        <v>1</v>
      </c>
      <c r="C88" s="4">
        <v>0</v>
      </c>
      <c r="D88" s="4">
        <v>0</v>
      </c>
      <c r="E88" s="4">
        <v>0</v>
      </c>
      <c r="F88" s="4">
        <v>0</v>
      </c>
      <c r="G88" s="4">
        <v>1</v>
      </c>
    </row>
    <row r="89" spans="1:7">
      <c r="A89" s="4" t="s">
        <v>95</v>
      </c>
      <c r="B89" s="4">
        <v>2</v>
      </c>
      <c r="C89" s="4">
        <v>0</v>
      </c>
      <c r="D89" s="4">
        <v>0</v>
      </c>
      <c r="E89" s="4">
        <v>0</v>
      </c>
      <c r="F89" s="4">
        <v>0</v>
      </c>
      <c r="G89" s="4">
        <v>2</v>
      </c>
    </row>
    <row r="90" spans="1:7">
      <c r="A90" s="4" t="s">
        <v>96</v>
      </c>
      <c r="B90" s="4">
        <v>2</v>
      </c>
      <c r="C90" s="4">
        <v>0</v>
      </c>
      <c r="D90" s="4">
        <v>0</v>
      </c>
      <c r="E90" s="4">
        <v>-1</v>
      </c>
      <c r="F90" s="4">
        <v>0</v>
      </c>
      <c r="G90" s="4">
        <v>1</v>
      </c>
    </row>
    <row r="91" spans="1:7">
      <c r="A91" s="4" t="s">
        <v>97</v>
      </c>
      <c r="B91" s="4">
        <v>34</v>
      </c>
      <c r="C91" s="4">
        <v>0</v>
      </c>
      <c r="D91" s="4">
        <v>0</v>
      </c>
      <c r="E91" s="4">
        <v>0</v>
      </c>
      <c r="F91" s="4">
        <v>0</v>
      </c>
      <c r="G91" s="4">
        <v>34</v>
      </c>
    </row>
    <row r="92" spans="1:7">
      <c r="A92" s="4" t="s">
        <v>98</v>
      </c>
      <c r="B92" s="4">
        <v>1</v>
      </c>
      <c r="C92" s="4">
        <v>0</v>
      </c>
      <c r="D92" s="4">
        <v>0</v>
      </c>
      <c r="E92" s="4">
        <v>0</v>
      </c>
      <c r="F92" s="4">
        <v>0</v>
      </c>
      <c r="G92" s="4">
        <v>1</v>
      </c>
    </row>
    <row r="93" spans="1:7">
      <c r="A93" s="4" t="s">
        <v>99</v>
      </c>
      <c r="B93" s="4">
        <v>1</v>
      </c>
      <c r="C93" s="4">
        <v>0</v>
      </c>
      <c r="D93" s="4">
        <v>0</v>
      </c>
      <c r="E93" s="4">
        <v>0</v>
      </c>
      <c r="F93" s="4">
        <v>0</v>
      </c>
      <c r="G93" s="4">
        <v>1</v>
      </c>
    </row>
    <row r="94" spans="1:7">
      <c r="A94" s="4" t="s">
        <v>100</v>
      </c>
      <c r="B94" s="4">
        <v>6</v>
      </c>
      <c r="C94" s="4">
        <v>0</v>
      </c>
      <c r="D94" s="4">
        <v>0</v>
      </c>
      <c r="E94" s="4">
        <v>0</v>
      </c>
      <c r="F94" s="4">
        <v>0</v>
      </c>
      <c r="G94" s="4">
        <v>6</v>
      </c>
    </row>
    <row r="95" spans="1:7">
      <c r="A95" s="4" t="s">
        <v>101</v>
      </c>
      <c r="B95" s="4">
        <v>17</v>
      </c>
      <c r="C95" s="4">
        <v>0</v>
      </c>
      <c r="D95" s="4">
        <v>0</v>
      </c>
      <c r="E95" s="4">
        <v>0</v>
      </c>
      <c r="F95" s="4">
        <v>0</v>
      </c>
      <c r="G95" s="4">
        <v>17</v>
      </c>
    </row>
    <row r="96" spans="1:7">
      <c r="A96" s="4" t="s">
        <v>102</v>
      </c>
      <c r="B96" s="4">
        <v>3</v>
      </c>
      <c r="C96" s="4">
        <v>0</v>
      </c>
      <c r="D96" s="4">
        <v>0</v>
      </c>
      <c r="E96" s="4">
        <v>0</v>
      </c>
      <c r="F96" s="4">
        <v>0</v>
      </c>
      <c r="G96" s="4">
        <v>3</v>
      </c>
    </row>
    <row r="97" spans="1:7">
      <c r="A97" s="4" t="s">
        <v>103</v>
      </c>
      <c r="B97" s="4">
        <v>3</v>
      </c>
      <c r="C97" s="4">
        <v>0</v>
      </c>
      <c r="D97" s="4">
        <v>0</v>
      </c>
      <c r="E97" s="4">
        <v>0</v>
      </c>
      <c r="F97" s="4">
        <v>0</v>
      </c>
      <c r="G97" s="4">
        <v>3</v>
      </c>
    </row>
    <row r="98" spans="1:7">
      <c r="A98" s="4" t="s">
        <v>104</v>
      </c>
      <c r="B98" s="4">
        <v>235</v>
      </c>
      <c r="C98" s="4">
        <v>0</v>
      </c>
      <c r="D98" s="4">
        <v>0</v>
      </c>
      <c r="E98" s="4">
        <v>-1</v>
      </c>
      <c r="F98" s="4">
        <v>0</v>
      </c>
      <c r="G98" s="4">
        <v>234</v>
      </c>
    </row>
    <row r="99" spans="1:7">
      <c r="A99" s="4" t="s">
        <v>105</v>
      </c>
      <c r="B99" s="4">
        <v>1</v>
      </c>
      <c r="C99" s="4">
        <v>0</v>
      </c>
      <c r="D99" s="4">
        <v>0</v>
      </c>
      <c r="E99" s="4">
        <v>0</v>
      </c>
      <c r="F99" s="4">
        <v>0</v>
      </c>
      <c r="G99" s="4">
        <v>1</v>
      </c>
    </row>
    <row r="100" spans="1:7">
      <c r="A100" s="4" t="s">
        <v>106</v>
      </c>
      <c r="B100" s="4">
        <v>7</v>
      </c>
      <c r="C100" s="4">
        <v>0</v>
      </c>
      <c r="D100" s="4">
        <v>0</v>
      </c>
      <c r="E100" s="4">
        <v>0</v>
      </c>
      <c r="F100" s="4">
        <v>0</v>
      </c>
      <c r="G100" s="4">
        <v>7</v>
      </c>
    </row>
    <row r="101" spans="1:7">
      <c r="A101" s="4" t="s">
        <v>107</v>
      </c>
      <c r="B101" s="4">
        <v>13</v>
      </c>
      <c r="C101" s="4">
        <v>0</v>
      </c>
      <c r="D101" s="4">
        <v>0</v>
      </c>
      <c r="E101" s="4">
        <v>-1</v>
      </c>
      <c r="F101" s="4">
        <v>0</v>
      </c>
      <c r="G101" s="4">
        <v>12</v>
      </c>
    </row>
    <row r="102" spans="1:7">
      <c r="A102" s="4" t="s">
        <v>108</v>
      </c>
      <c r="B102" s="4">
        <v>1</v>
      </c>
      <c r="C102" s="4">
        <v>0</v>
      </c>
      <c r="D102" s="4">
        <v>0</v>
      </c>
      <c r="E102" s="4">
        <v>0</v>
      </c>
      <c r="F102" s="4">
        <v>0</v>
      </c>
      <c r="G102" s="4">
        <v>1</v>
      </c>
    </row>
    <row r="103" spans="1:7">
      <c r="A103" s="4" t="s">
        <v>109</v>
      </c>
      <c r="B103" s="4">
        <v>3</v>
      </c>
      <c r="C103" s="4">
        <v>0</v>
      </c>
      <c r="D103" s="4">
        <v>0</v>
      </c>
      <c r="E103" s="4">
        <v>0</v>
      </c>
      <c r="F103" s="4">
        <v>0</v>
      </c>
      <c r="G103" s="4">
        <v>3</v>
      </c>
    </row>
    <row r="104" spans="1:7">
      <c r="A104" s="4" t="s">
        <v>110</v>
      </c>
      <c r="B104" s="4">
        <v>6</v>
      </c>
      <c r="C104" s="4">
        <v>0</v>
      </c>
      <c r="D104" s="4">
        <v>0</v>
      </c>
      <c r="E104" s="4">
        <v>0</v>
      </c>
      <c r="F104" s="4">
        <v>0</v>
      </c>
      <c r="G104" s="4">
        <v>6</v>
      </c>
    </row>
    <row r="105" spans="1:7">
      <c r="A105" s="4" t="s">
        <v>111</v>
      </c>
      <c r="B105" s="4">
        <v>37</v>
      </c>
      <c r="C105" s="4">
        <v>0</v>
      </c>
      <c r="D105" s="4">
        <v>0</v>
      </c>
      <c r="E105" s="4">
        <v>0</v>
      </c>
      <c r="F105" s="4">
        <v>0</v>
      </c>
      <c r="G105" s="4">
        <v>37</v>
      </c>
    </row>
    <row r="106" spans="1:7">
      <c r="A106" s="4" t="s">
        <v>112</v>
      </c>
      <c r="B106" s="4">
        <v>476</v>
      </c>
      <c r="C106" s="4">
        <v>0</v>
      </c>
      <c r="D106" s="4">
        <v>0</v>
      </c>
      <c r="E106" s="4">
        <v>-51</v>
      </c>
      <c r="F106" s="4">
        <v>0</v>
      </c>
      <c r="G106" s="4">
        <v>425</v>
      </c>
    </row>
    <row r="107" spans="1:7">
      <c r="A107" s="4" t="s">
        <v>113</v>
      </c>
      <c r="B107" s="4">
        <v>511</v>
      </c>
      <c r="C107" s="4">
        <v>0</v>
      </c>
      <c r="D107" s="4">
        <v>0</v>
      </c>
      <c r="E107" s="4">
        <v>-70</v>
      </c>
      <c r="F107" s="4">
        <v>0</v>
      </c>
      <c r="G107" s="4">
        <v>441</v>
      </c>
    </row>
    <row r="108" spans="1:7">
      <c r="A108" s="4" t="s">
        <v>114</v>
      </c>
      <c r="B108" s="4">
        <v>467</v>
      </c>
      <c r="C108" s="4">
        <v>0</v>
      </c>
      <c r="D108" s="4">
        <v>0</v>
      </c>
      <c r="E108" s="4">
        <v>-57</v>
      </c>
      <c r="F108" s="4">
        <v>0</v>
      </c>
      <c r="G108" s="4">
        <v>410</v>
      </c>
    </row>
    <row r="109" spans="1:7">
      <c r="A109" s="4" t="s">
        <v>115</v>
      </c>
      <c r="B109" s="4">
        <v>57</v>
      </c>
      <c r="C109" s="4">
        <v>0</v>
      </c>
      <c r="D109" s="4">
        <v>0</v>
      </c>
      <c r="E109" s="4">
        <v>-17</v>
      </c>
      <c r="F109" s="4">
        <v>0</v>
      </c>
      <c r="G109" s="4">
        <v>40</v>
      </c>
    </row>
    <row r="110" spans="1:7">
      <c r="A110" s="4" t="s">
        <v>117</v>
      </c>
      <c r="B110" s="4">
        <v>10</v>
      </c>
      <c r="C110" s="4">
        <v>0</v>
      </c>
      <c r="D110" s="4">
        <v>0</v>
      </c>
      <c r="E110" s="4">
        <v>0</v>
      </c>
      <c r="F110" s="4">
        <v>0</v>
      </c>
      <c r="G110" s="4">
        <v>10</v>
      </c>
    </row>
    <row r="111" spans="1:7">
      <c r="A111" s="4" t="s">
        <v>118</v>
      </c>
      <c r="B111" s="4">
        <v>1</v>
      </c>
      <c r="C111" s="4">
        <v>0</v>
      </c>
      <c r="D111" s="4">
        <v>0</v>
      </c>
      <c r="E111" s="4">
        <v>0</v>
      </c>
      <c r="F111" s="4">
        <v>0</v>
      </c>
      <c r="G111" s="4">
        <v>1</v>
      </c>
    </row>
    <row r="112" spans="1:7">
      <c r="A112" s="4" t="s">
        <v>119</v>
      </c>
      <c r="B112" s="4">
        <v>7</v>
      </c>
      <c r="C112" s="4">
        <v>0</v>
      </c>
      <c r="D112" s="4">
        <v>0</v>
      </c>
      <c r="E112" s="4">
        <v>0</v>
      </c>
      <c r="F112" s="4">
        <v>0</v>
      </c>
      <c r="G112" s="4">
        <v>7</v>
      </c>
    </row>
    <row r="113" spans="1:7">
      <c r="A113" s="4" t="s">
        <v>120</v>
      </c>
      <c r="B113" s="4">
        <v>1</v>
      </c>
      <c r="C113" s="4">
        <v>0</v>
      </c>
      <c r="D113" s="4">
        <v>0</v>
      </c>
      <c r="E113" s="4">
        <v>0</v>
      </c>
      <c r="F113" s="4">
        <v>0</v>
      </c>
      <c r="G113" s="4">
        <v>1</v>
      </c>
    </row>
    <row r="114" spans="1:7">
      <c r="A114" s="4" t="s">
        <v>121</v>
      </c>
      <c r="B114" s="4">
        <v>19</v>
      </c>
      <c r="C114" s="4">
        <v>0</v>
      </c>
      <c r="D114" s="4">
        <v>0</v>
      </c>
      <c r="E114" s="4">
        <v>0</v>
      </c>
      <c r="F114" s="4">
        <v>0</v>
      </c>
      <c r="G114" s="4">
        <v>19</v>
      </c>
    </row>
    <row r="115" spans="1:7">
      <c r="A115" s="4" t="s">
        <v>123</v>
      </c>
      <c r="B115" s="4">
        <v>169</v>
      </c>
      <c r="C115" s="4">
        <v>200</v>
      </c>
      <c r="D115" s="4">
        <v>0</v>
      </c>
      <c r="E115" s="4">
        <v>-33</v>
      </c>
      <c r="F115" s="4">
        <v>0</v>
      </c>
      <c r="G115" s="4">
        <v>336</v>
      </c>
    </row>
    <row r="116" spans="1:7">
      <c r="A116" s="4" t="s">
        <v>124</v>
      </c>
      <c r="B116" s="4">
        <v>45</v>
      </c>
      <c r="C116" s="4">
        <v>0</v>
      </c>
      <c r="D116" s="4">
        <v>0</v>
      </c>
      <c r="E116" s="4">
        <v>-11</v>
      </c>
      <c r="F116" s="4">
        <v>0</v>
      </c>
      <c r="G116" s="4">
        <v>34</v>
      </c>
    </row>
    <row r="117" spans="1:7">
      <c r="A117" s="4" t="s">
        <v>591</v>
      </c>
      <c r="B117" s="4">
        <v>68</v>
      </c>
      <c r="C117" s="4">
        <v>0</v>
      </c>
      <c r="D117" s="4">
        <v>0</v>
      </c>
      <c r="E117" s="4">
        <v>-19</v>
      </c>
      <c r="F117" s="4">
        <v>0</v>
      </c>
      <c r="G117" s="4">
        <v>49</v>
      </c>
    </row>
    <row r="118" spans="1:7">
      <c r="A118" s="4" t="s">
        <v>125</v>
      </c>
      <c r="B118" s="4">
        <v>452</v>
      </c>
      <c r="C118" s="4">
        <v>0</v>
      </c>
      <c r="D118" s="4">
        <v>0</v>
      </c>
      <c r="E118" s="4">
        <v>-86</v>
      </c>
      <c r="F118" s="4">
        <v>0</v>
      </c>
      <c r="G118" s="4">
        <v>366</v>
      </c>
    </row>
    <row r="119" spans="1:7">
      <c r="A119" s="4" t="s">
        <v>546</v>
      </c>
      <c r="B119" s="4">
        <v>-1</v>
      </c>
      <c r="C119" s="4">
        <v>0</v>
      </c>
      <c r="D119" s="4">
        <v>0</v>
      </c>
      <c r="E119" s="4">
        <v>0</v>
      </c>
      <c r="F119" s="4">
        <v>0</v>
      </c>
      <c r="G119" s="4">
        <v>-1</v>
      </c>
    </row>
    <row r="120" spans="1:7">
      <c r="A120" s="4" t="s">
        <v>547</v>
      </c>
      <c r="B120" s="4">
        <v>-1</v>
      </c>
      <c r="C120" s="4">
        <v>0</v>
      </c>
      <c r="D120" s="4">
        <v>0</v>
      </c>
      <c r="E120" s="4">
        <v>0</v>
      </c>
      <c r="F120" s="4">
        <v>0</v>
      </c>
      <c r="G120" s="4">
        <v>-1</v>
      </c>
    </row>
    <row r="121" spans="1:7">
      <c r="A121" s="4" t="s">
        <v>126</v>
      </c>
      <c r="B121" s="4">
        <v>11</v>
      </c>
      <c r="C121" s="4">
        <v>0</v>
      </c>
      <c r="D121" s="4">
        <v>0</v>
      </c>
      <c r="E121" s="4">
        <v>0</v>
      </c>
      <c r="F121" s="4">
        <v>0</v>
      </c>
      <c r="G121" s="4">
        <v>11</v>
      </c>
    </row>
    <row r="122" spans="1:7">
      <c r="A122" s="4" t="s">
        <v>127</v>
      </c>
      <c r="B122" s="4">
        <v>-268</v>
      </c>
      <c r="C122" s="6">
        <v>0</v>
      </c>
      <c r="D122" s="4">
        <v>0</v>
      </c>
      <c r="E122" s="4">
        <v>-8</v>
      </c>
      <c r="F122" s="4">
        <v>0</v>
      </c>
      <c r="G122" s="4">
        <v>-276</v>
      </c>
    </row>
    <row r="123" spans="1:7">
      <c r="A123" s="4" t="s">
        <v>128</v>
      </c>
      <c r="B123" s="4">
        <v>20</v>
      </c>
      <c r="C123" s="4">
        <v>0</v>
      </c>
      <c r="D123" s="4">
        <v>0</v>
      </c>
      <c r="E123" s="4">
        <v>-1</v>
      </c>
      <c r="F123" s="4">
        <v>0</v>
      </c>
      <c r="G123" s="4">
        <v>19</v>
      </c>
    </row>
    <row r="124" spans="1:7">
      <c r="A124" s="4" t="s">
        <v>129</v>
      </c>
      <c r="B124" s="4">
        <v>315</v>
      </c>
      <c r="C124" s="4">
        <v>0</v>
      </c>
      <c r="D124" s="4">
        <v>0</v>
      </c>
      <c r="E124" s="4">
        <v>-14.25</v>
      </c>
      <c r="F124" s="4">
        <v>0</v>
      </c>
      <c r="G124" s="4">
        <v>300.75</v>
      </c>
    </row>
    <row r="125" spans="1:7">
      <c r="A125" s="4" t="s">
        <v>130</v>
      </c>
      <c r="B125" s="4">
        <v>494.5</v>
      </c>
      <c r="C125" s="4">
        <v>0</v>
      </c>
      <c r="D125" s="4">
        <v>0</v>
      </c>
      <c r="E125" s="4">
        <v>-49.75</v>
      </c>
      <c r="F125" s="4">
        <v>0</v>
      </c>
      <c r="G125" s="4">
        <v>444.75</v>
      </c>
    </row>
    <row r="126" spans="1:7">
      <c r="A126" s="4" t="s">
        <v>131</v>
      </c>
      <c r="B126" s="4">
        <v>65</v>
      </c>
      <c r="C126" s="6">
        <v>0</v>
      </c>
      <c r="D126" s="4">
        <v>0</v>
      </c>
      <c r="E126" s="4">
        <v>-24</v>
      </c>
      <c r="F126" s="4">
        <v>0</v>
      </c>
      <c r="G126" s="4">
        <v>41</v>
      </c>
    </row>
    <row r="127" spans="1:7">
      <c r="A127" s="4" t="s">
        <v>132</v>
      </c>
      <c r="B127" s="4">
        <v>67</v>
      </c>
      <c r="C127" s="4">
        <v>1</v>
      </c>
      <c r="D127" s="4">
        <v>0</v>
      </c>
      <c r="E127" s="4">
        <v>-57</v>
      </c>
      <c r="F127" s="4">
        <v>0</v>
      </c>
      <c r="G127" s="4">
        <v>11</v>
      </c>
    </row>
    <row r="128" spans="1:7">
      <c r="A128" s="4" t="s">
        <v>133</v>
      </c>
      <c r="B128" s="4">
        <v>65</v>
      </c>
      <c r="C128" s="4">
        <v>0</v>
      </c>
      <c r="D128" s="4">
        <v>0</v>
      </c>
      <c r="E128" s="4">
        <v>-20</v>
      </c>
      <c r="F128" s="4">
        <v>0</v>
      </c>
      <c r="G128" s="4">
        <v>45</v>
      </c>
    </row>
    <row r="129" spans="1:7">
      <c r="A129" s="4" t="s">
        <v>134</v>
      </c>
      <c r="B129" s="4">
        <v>8</v>
      </c>
      <c r="C129" s="4">
        <v>0</v>
      </c>
      <c r="D129" s="4">
        <v>0</v>
      </c>
      <c r="E129" s="4">
        <v>0</v>
      </c>
      <c r="F129" s="4">
        <v>0</v>
      </c>
      <c r="G129" s="4">
        <v>8</v>
      </c>
    </row>
    <row r="130" spans="1:7">
      <c r="A130" s="4" t="s">
        <v>135</v>
      </c>
      <c r="B130" s="4">
        <v>10</v>
      </c>
      <c r="C130" s="6">
        <v>0</v>
      </c>
      <c r="D130" s="4">
        <v>0</v>
      </c>
      <c r="E130" s="4">
        <v>0</v>
      </c>
      <c r="F130" s="4">
        <v>0</v>
      </c>
      <c r="G130" s="4">
        <v>10</v>
      </c>
    </row>
    <row r="131" spans="1:7">
      <c r="A131" s="4" t="s">
        <v>136</v>
      </c>
      <c r="B131" s="4">
        <v>46</v>
      </c>
      <c r="C131" s="4">
        <v>0</v>
      </c>
      <c r="D131" s="4">
        <v>0</v>
      </c>
      <c r="E131" s="4">
        <v>-1</v>
      </c>
      <c r="F131" s="4">
        <v>0</v>
      </c>
      <c r="G131" s="4">
        <v>45</v>
      </c>
    </row>
    <row r="132" spans="1:7">
      <c r="A132" s="4" t="s">
        <v>137</v>
      </c>
      <c r="B132" s="4">
        <v>505</v>
      </c>
      <c r="C132" s="4">
        <v>212</v>
      </c>
      <c r="D132" s="4">
        <v>0</v>
      </c>
      <c r="E132" s="4">
        <v>-237</v>
      </c>
      <c r="F132" s="4">
        <v>0</v>
      </c>
      <c r="G132" s="4">
        <v>480</v>
      </c>
    </row>
    <row r="133" spans="1:7">
      <c r="A133" s="4" t="s">
        <v>138</v>
      </c>
      <c r="B133" s="4">
        <v>1</v>
      </c>
      <c r="C133" s="4">
        <v>0</v>
      </c>
      <c r="D133" s="4">
        <v>0</v>
      </c>
      <c r="E133" s="4">
        <v>0</v>
      </c>
      <c r="F133" s="4">
        <v>0</v>
      </c>
      <c r="G133" s="4">
        <v>1</v>
      </c>
    </row>
    <row r="134" spans="1:7">
      <c r="A134" s="4" t="s">
        <v>140</v>
      </c>
      <c r="B134" s="4">
        <v>117</v>
      </c>
      <c r="C134" s="6">
        <v>1000</v>
      </c>
      <c r="D134" s="4">
        <v>0</v>
      </c>
      <c r="E134" s="4">
        <v>-310</v>
      </c>
      <c r="F134" s="4">
        <v>0</v>
      </c>
      <c r="G134" s="4">
        <v>807</v>
      </c>
    </row>
    <row r="135" spans="1:7">
      <c r="A135" s="4" t="s">
        <v>141</v>
      </c>
      <c r="B135" s="4">
        <v>2</v>
      </c>
      <c r="C135" s="4">
        <v>0</v>
      </c>
      <c r="D135" s="4">
        <v>0</v>
      </c>
      <c r="E135" s="4">
        <v>0</v>
      </c>
      <c r="F135" s="4">
        <v>0</v>
      </c>
      <c r="G135" s="4">
        <v>2</v>
      </c>
    </row>
    <row r="136" spans="1:7">
      <c r="A136" s="4" t="s">
        <v>142</v>
      </c>
      <c r="B136" s="4">
        <v>1</v>
      </c>
      <c r="C136" s="4">
        <v>0</v>
      </c>
      <c r="D136" s="4">
        <v>0</v>
      </c>
      <c r="E136" s="4">
        <v>0</v>
      </c>
      <c r="F136" s="4">
        <v>0</v>
      </c>
      <c r="G136" s="4">
        <v>1</v>
      </c>
    </row>
    <row r="137" spans="1:7">
      <c r="A137" s="4" t="s">
        <v>144</v>
      </c>
      <c r="B137" s="4">
        <v>1</v>
      </c>
      <c r="C137" s="4">
        <v>0</v>
      </c>
      <c r="D137" s="4">
        <v>0</v>
      </c>
      <c r="E137" s="4">
        <v>0</v>
      </c>
      <c r="F137" s="4">
        <v>0</v>
      </c>
      <c r="G137" s="4">
        <v>1</v>
      </c>
    </row>
    <row r="138" spans="1:7">
      <c r="A138" s="4" t="s">
        <v>145</v>
      </c>
      <c r="B138" s="4">
        <v>-1</v>
      </c>
      <c r="C138" s="4">
        <v>0</v>
      </c>
      <c r="D138" s="4">
        <v>0</v>
      </c>
      <c r="E138" s="4">
        <v>0</v>
      </c>
      <c r="F138" s="4">
        <v>0</v>
      </c>
      <c r="G138" s="4">
        <v>-1</v>
      </c>
    </row>
    <row r="139" spans="1:7">
      <c r="A139" s="4" t="s">
        <v>146</v>
      </c>
      <c r="B139" s="4">
        <v>-2</v>
      </c>
      <c r="C139" s="4">
        <v>0</v>
      </c>
      <c r="D139" s="4">
        <v>0</v>
      </c>
      <c r="E139" s="4">
        <v>0</v>
      </c>
      <c r="F139" s="4">
        <v>0</v>
      </c>
      <c r="G139" s="4">
        <v>-2</v>
      </c>
    </row>
    <row r="140" spans="1:7">
      <c r="A140" s="4" t="s">
        <v>147</v>
      </c>
      <c r="B140" s="4">
        <v>1</v>
      </c>
      <c r="C140" s="4">
        <v>0</v>
      </c>
      <c r="D140" s="4">
        <v>0</v>
      </c>
      <c r="E140" s="4">
        <v>0</v>
      </c>
      <c r="F140" s="4">
        <v>0</v>
      </c>
      <c r="G140" s="4">
        <v>1</v>
      </c>
    </row>
    <row r="141" spans="1:7">
      <c r="A141" s="4" t="s">
        <v>148</v>
      </c>
      <c r="B141" s="4">
        <v>25</v>
      </c>
      <c r="C141" s="4">
        <v>0</v>
      </c>
      <c r="D141" s="4">
        <v>0</v>
      </c>
      <c r="E141" s="4">
        <v>0</v>
      </c>
      <c r="F141" s="4">
        <v>0</v>
      </c>
      <c r="G141" s="4">
        <v>25</v>
      </c>
    </row>
    <row r="142" spans="1:7">
      <c r="A142" s="4" t="s">
        <v>149</v>
      </c>
      <c r="B142" s="4">
        <v>1</v>
      </c>
      <c r="C142" s="4">
        <v>0</v>
      </c>
      <c r="D142" s="4">
        <v>0</v>
      </c>
      <c r="E142" s="4">
        <v>0</v>
      </c>
      <c r="F142" s="4">
        <v>0</v>
      </c>
      <c r="G142" s="4">
        <v>1</v>
      </c>
    </row>
    <row r="143" spans="1:7">
      <c r="A143" s="4" t="s">
        <v>150</v>
      </c>
      <c r="B143" s="4">
        <v>4</v>
      </c>
      <c r="C143" s="4">
        <v>0</v>
      </c>
      <c r="D143" s="4">
        <v>0</v>
      </c>
      <c r="E143" s="4">
        <v>0</v>
      </c>
      <c r="F143" s="4">
        <v>0</v>
      </c>
      <c r="G143" s="4">
        <v>4</v>
      </c>
    </row>
    <row r="144" spans="1:7">
      <c r="A144" s="4" t="s">
        <v>151</v>
      </c>
      <c r="B144" s="4">
        <v>14</v>
      </c>
      <c r="C144" s="4">
        <v>0</v>
      </c>
      <c r="D144" s="4">
        <v>0</v>
      </c>
      <c r="E144" s="4">
        <v>0</v>
      </c>
      <c r="F144" s="4">
        <v>0</v>
      </c>
      <c r="G144" s="4">
        <v>14</v>
      </c>
    </row>
    <row r="145" spans="1:7">
      <c r="A145" s="4" t="s">
        <v>152</v>
      </c>
      <c r="B145" s="4">
        <v>142</v>
      </c>
      <c r="C145" s="4">
        <v>0</v>
      </c>
      <c r="D145" s="4">
        <v>0</v>
      </c>
      <c r="E145" s="4">
        <v>-1</v>
      </c>
      <c r="F145" s="4">
        <v>0</v>
      </c>
      <c r="G145" s="4">
        <v>141</v>
      </c>
    </row>
    <row r="146" spans="1:7">
      <c r="A146" s="4" t="s">
        <v>153</v>
      </c>
      <c r="B146" s="4">
        <v>4</v>
      </c>
      <c r="C146" s="4">
        <v>0</v>
      </c>
      <c r="D146" s="4">
        <v>0</v>
      </c>
      <c r="E146" s="4">
        <v>0</v>
      </c>
      <c r="F146" s="4">
        <v>0</v>
      </c>
      <c r="G146" s="4">
        <v>4</v>
      </c>
    </row>
    <row r="147" spans="1:7">
      <c r="A147" s="4" t="s">
        <v>154</v>
      </c>
      <c r="B147" s="4">
        <v>52</v>
      </c>
      <c r="C147" s="4">
        <v>0</v>
      </c>
      <c r="D147" s="4">
        <v>0</v>
      </c>
      <c r="E147" s="4">
        <v>-36</v>
      </c>
      <c r="F147" s="4">
        <v>0</v>
      </c>
      <c r="G147" s="4">
        <v>16</v>
      </c>
    </row>
    <row r="148" spans="1:7">
      <c r="A148" s="4" t="s">
        <v>155</v>
      </c>
      <c r="B148" s="4">
        <v>16</v>
      </c>
      <c r="C148" s="4">
        <v>0</v>
      </c>
      <c r="D148" s="4">
        <v>0</v>
      </c>
      <c r="E148" s="4">
        <v>-2</v>
      </c>
      <c r="F148" s="4">
        <v>0</v>
      </c>
      <c r="G148" s="4">
        <v>14</v>
      </c>
    </row>
    <row r="149" spans="1:7">
      <c r="A149" s="4" t="s">
        <v>156</v>
      </c>
      <c r="B149" s="4">
        <v>2</v>
      </c>
      <c r="C149" s="4">
        <v>0</v>
      </c>
      <c r="D149" s="4">
        <v>0</v>
      </c>
      <c r="E149" s="4">
        <v>0</v>
      </c>
      <c r="F149" s="4">
        <v>0</v>
      </c>
      <c r="G149" s="4">
        <v>2</v>
      </c>
    </row>
    <row r="150" spans="1:7">
      <c r="A150" s="4" t="s">
        <v>157</v>
      </c>
      <c r="B150" s="4">
        <v>2</v>
      </c>
      <c r="C150" s="4">
        <v>0</v>
      </c>
      <c r="D150" s="4">
        <v>0</v>
      </c>
      <c r="E150" s="4">
        <v>0</v>
      </c>
      <c r="F150" s="4">
        <v>0</v>
      </c>
      <c r="G150" s="4">
        <v>2</v>
      </c>
    </row>
    <row r="151" spans="1:7">
      <c r="A151" s="4" t="s">
        <v>158</v>
      </c>
      <c r="B151" s="4">
        <v>3</v>
      </c>
      <c r="C151" s="4">
        <v>0</v>
      </c>
      <c r="D151" s="4">
        <v>0</v>
      </c>
      <c r="E151" s="4">
        <v>0</v>
      </c>
      <c r="F151" s="4">
        <v>0</v>
      </c>
      <c r="G151" s="4">
        <v>3</v>
      </c>
    </row>
    <row r="152" spans="1:7">
      <c r="A152" s="4" t="s">
        <v>159</v>
      </c>
      <c r="B152" s="4">
        <v>9</v>
      </c>
      <c r="C152" s="4">
        <v>0</v>
      </c>
      <c r="D152" s="4">
        <v>0</v>
      </c>
      <c r="E152" s="4">
        <v>-2</v>
      </c>
      <c r="F152" s="4">
        <v>0</v>
      </c>
      <c r="G152" s="4">
        <v>7</v>
      </c>
    </row>
    <row r="153" spans="1:7">
      <c r="A153" s="4" t="s">
        <v>160</v>
      </c>
      <c r="B153" s="4">
        <v>-391</v>
      </c>
      <c r="C153" s="4">
        <v>0</v>
      </c>
      <c r="D153" s="4">
        <v>0</v>
      </c>
      <c r="E153" s="4">
        <v>-22</v>
      </c>
      <c r="F153" s="4">
        <v>0</v>
      </c>
      <c r="G153" s="4">
        <v>-413</v>
      </c>
    </row>
    <row r="154" spans="1:7">
      <c r="A154" s="4" t="s">
        <v>161</v>
      </c>
      <c r="B154" s="4">
        <v>1</v>
      </c>
      <c r="C154" s="4">
        <v>0</v>
      </c>
      <c r="D154" s="4">
        <v>0</v>
      </c>
      <c r="E154" s="4">
        <v>0</v>
      </c>
      <c r="F154" s="4">
        <v>0</v>
      </c>
      <c r="G154" s="4">
        <v>1</v>
      </c>
    </row>
    <row r="155" spans="1:7">
      <c r="A155" s="4" t="s">
        <v>162</v>
      </c>
      <c r="B155" s="4">
        <v>18</v>
      </c>
      <c r="C155" s="4">
        <v>0</v>
      </c>
      <c r="D155" s="4">
        <v>0</v>
      </c>
      <c r="E155" s="4">
        <v>0</v>
      </c>
      <c r="F155" s="4">
        <v>0</v>
      </c>
      <c r="G155" s="4">
        <v>18</v>
      </c>
    </row>
    <row r="156" spans="1:7">
      <c r="A156" s="4" t="s">
        <v>163</v>
      </c>
      <c r="B156" s="4">
        <v>26</v>
      </c>
      <c r="C156" s="4">
        <v>0</v>
      </c>
      <c r="D156" s="4">
        <v>0</v>
      </c>
      <c r="E156" s="4">
        <v>0</v>
      </c>
      <c r="F156" s="4">
        <v>0</v>
      </c>
      <c r="G156" s="4">
        <v>26</v>
      </c>
    </row>
    <row r="157" spans="1:7">
      <c r="A157" s="4" t="s">
        <v>164</v>
      </c>
      <c r="B157" s="4">
        <v>31</v>
      </c>
      <c r="C157" s="4">
        <v>0</v>
      </c>
      <c r="D157" s="4">
        <v>0</v>
      </c>
      <c r="E157" s="4">
        <v>-3.75</v>
      </c>
      <c r="F157" s="4">
        <v>0</v>
      </c>
      <c r="G157" s="4">
        <v>27.25</v>
      </c>
    </row>
    <row r="158" spans="1:7">
      <c r="A158" s="4" t="s">
        <v>165</v>
      </c>
      <c r="B158" s="4">
        <v>92.75</v>
      </c>
      <c r="C158" s="4">
        <v>0</v>
      </c>
      <c r="D158" s="4">
        <v>0</v>
      </c>
      <c r="E158" s="4">
        <v>0</v>
      </c>
      <c r="F158" s="4">
        <v>0</v>
      </c>
      <c r="G158" s="4">
        <v>92.75</v>
      </c>
    </row>
    <row r="159" spans="1:7">
      <c r="A159" s="4" t="s">
        <v>166</v>
      </c>
      <c r="B159" s="4">
        <v>5.75</v>
      </c>
      <c r="C159" s="4">
        <v>0</v>
      </c>
      <c r="D159" s="4">
        <v>0</v>
      </c>
      <c r="E159" s="4">
        <v>0</v>
      </c>
      <c r="F159" s="4">
        <v>0</v>
      </c>
      <c r="G159" s="4">
        <v>5.75</v>
      </c>
    </row>
    <row r="160" spans="1:7">
      <c r="A160" s="4" t="s">
        <v>167</v>
      </c>
      <c r="B160" s="4">
        <v>16</v>
      </c>
      <c r="C160" s="4">
        <v>0</v>
      </c>
      <c r="D160" s="4">
        <v>0</v>
      </c>
      <c r="E160" s="4">
        <v>0</v>
      </c>
      <c r="F160" s="4">
        <v>0</v>
      </c>
      <c r="G160" s="4">
        <v>16</v>
      </c>
    </row>
    <row r="161" spans="1:7">
      <c r="A161" s="4" t="s">
        <v>168</v>
      </c>
      <c r="B161" s="4">
        <v>24</v>
      </c>
      <c r="C161" s="4">
        <v>0</v>
      </c>
      <c r="D161" s="4">
        <v>0</v>
      </c>
      <c r="E161" s="4">
        <v>0</v>
      </c>
      <c r="F161" s="4">
        <v>0</v>
      </c>
      <c r="G161" s="4">
        <v>24</v>
      </c>
    </row>
    <row r="162" spans="1:7">
      <c r="A162" s="4" t="s">
        <v>169</v>
      </c>
      <c r="B162" s="4">
        <v>34.5</v>
      </c>
      <c r="C162" s="4">
        <v>0</v>
      </c>
      <c r="D162" s="4">
        <v>0</v>
      </c>
      <c r="E162" s="4">
        <v>0</v>
      </c>
      <c r="F162" s="4">
        <v>0</v>
      </c>
      <c r="G162" s="4">
        <v>34.5</v>
      </c>
    </row>
    <row r="163" spans="1:7">
      <c r="A163" s="4" t="s">
        <v>170</v>
      </c>
      <c r="B163" s="4">
        <v>1</v>
      </c>
      <c r="C163" s="4">
        <v>0</v>
      </c>
      <c r="D163" s="4">
        <v>0</v>
      </c>
      <c r="E163" s="4">
        <v>0</v>
      </c>
      <c r="F163" s="4">
        <v>0</v>
      </c>
      <c r="G163" s="4">
        <v>1</v>
      </c>
    </row>
    <row r="164" spans="1:7">
      <c r="A164" s="4" t="s">
        <v>171</v>
      </c>
      <c r="B164" s="4">
        <v>1</v>
      </c>
      <c r="C164" s="4">
        <v>0</v>
      </c>
      <c r="D164" s="4">
        <v>0</v>
      </c>
      <c r="E164" s="4">
        <v>0</v>
      </c>
      <c r="F164" s="4">
        <v>0</v>
      </c>
      <c r="G164" s="4">
        <v>1</v>
      </c>
    </row>
    <row r="165" spans="1:7">
      <c r="A165" s="4" t="s">
        <v>172</v>
      </c>
      <c r="B165" s="4">
        <v>56</v>
      </c>
      <c r="C165" s="4">
        <v>0</v>
      </c>
      <c r="D165" s="4">
        <v>0</v>
      </c>
      <c r="E165" s="4">
        <v>-4</v>
      </c>
      <c r="F165" s="4">
        <v>0</v>
      </c>
      <c r="G165" s="4">
        <v>52</v>
      </c>
    </row>
    <row r="166" spans="1:7">
      <c r="A166" s="4" t="s">
        <v>173</v>
      </c>
      <c r="B166" s="4">
        <v>5</v>
      </c>
      <c r="C166" s="4">
        <v>0</v>
      </c>
      <c r="D166" s="4">
        <v>0</v>
      </c>
      <c r="E166" s="4">
        <v>0</v>
      </c>
      <c r="F166" s="4">
        <v>0</v>
      </c>
      <c r="G166" s="4">
        <v>5</v>
      </c>
    </row>
    <row r="167" spans="1:7">
      <c r="A167" s="4" t="s">
        <v>174</v>
      </c>
      <c r="B167" s="4">
        <v>249</v>
      </c>
      <c r="C167" s="4">
        <v>0</v>
      </c>
      <c r="D167" s="4">
        <v>0</v>
      </c>
      <c r="E167" s="4">
        <v>-22</v>
      </c>
      <c r="F167" s="4">
        <v>0</v>
      </c>
      <c r="G167" s="4">
        <v>227</v>
      </c>
    </row>
    <row r="168" spans="1:7">
      <c r="A168" s="4" t="s">
        <v>175</v>
      </c>
      <c r="B168" s="4">
        <v>7</v>
      </c>
      <c r="C168" s="4">
        <v>0</v>
      </c>
      <c r="D168" s="4">
        <v>0</v>
      </c>
      <c r="E168" s="4">
        <v>0</v>
      </c>
      <c r="F168" s="4">
        <v>0</v>
      </c>
      <c r="G168" s="4">
        <v>7</v>
      </c>
    </row>
    <row r="169" spans="1:7">
      <c r="A169" s="4" t="s">
        <v>176</v>
      </c>
      <c r="B169" s="4">
        <v>16</v>
      </c>
      <c r="C169" s="4">
        <v>0</v>
      </c>
      <c r="D169" s="4">
        <v>0</v>
      </c>
      <c r="E169" s="4">
        <v>-1</v>
      </c>
      <c r="F169" s="4">
        <v>0</v>
      </c>
      <c r="G169" s="4">
        <v>15</v>
      </c>
    </row>
    <row r="170" spans="1:7">
      <c r="A170" s="4" t="s">
        <v>592</v>
      </c>
      <c r="B170" s="4">
        <v>62</v>
      </c>
      <c r="C170" s="4">
        <v>0</v>
      </c>
      <c r="D170" s="4">
        <v>0</v>
      </c>
      <c r="E170" s="4">
        <v>-22</v>
      </c>
      <c r="F170" s="4">
        <v>0</v>
      </c>
      <c r="G170" s="4">
        <v>40</v>
      </c>
    </row>
    <row r="171" spans="1:7">
      <c r="A171" s="4" t="s">
        <v>178</v>
      </c>
      <c r="B171" s="4">
        <v>1</v>
      </c>
      <c r="C171" s="4">
        <v>0</v>
      </c>
      <c r="D171" s="4">
        <v>0</v>
      </c>
      <c r="E171" s="4">
        <v>0</v>
      </c>
      <c r="F171" s="4">
        <v>0</v>
      </c>
      <c r="G171" s="4">
        <v>1</v>
      </c>
    </row>
    <row r="172" spans="1:7">
      <c r="A172" s="4" t="s">
        <v>517</v>
      </c>
      <c r="B172" s="4">
        <v>112</v>
      </c>
      <c r="C172" s="4">
        <v>0</v>
      </c>
      <c r="D172" s="4">
        <v>-1</v>
      </c>
      <c r="E172" s="4">
        <v>-72</v>
      </c>
      <c r="F172" s="4">
        <v>0</v>
      </c>
      <c r="G172" s="4">
        <v>39</v>
      </c>
    </row>
    <row r="173" spans="1:7">
      <c r="A173" s="4" t="s">
        <v>179</v>
      </c>
      <c r="B173" s="4">
        <v>7</v>
      </c>
      <c r="C173" s="4">
        <v>0</v>
      </c>
      <c r="D173" s="4">
        <v>0</v>
      </c>
      <c r="E173" s="4">
        <v>-1</v>
      </c>
      <c r="F173" s="4">
        <v>0</v>
      </c>
      <c r="G173" s="4">
        <v>6</v>
      </c>
    </row>
    <row r="174" spans="1:7">
      <c r="A174" s="4" t="s">
        <v>579</v>
      </c>
      <c r="B174" s="4">
        <v>-9</v>
      </c>
      <c r="C174" s="4">
        <v>10</v>
      </c>
      <c r="D174" s="4">
        <v>0</v>
      </c>
      <c r="E174" s="4">
        <v>-3</v>
      </c>
      <c r="F174" s="4">
        <v>0</v>
      </c>
      <c r="G174" s="4">
        <v>-2</v>
      </c>
    </row>
    <row r="175" spans="1:7">
      <c r="A175" s="4" t="s">
        <v>180</v>
      </c>
      <c r="B175" s="4">
        <v>14</v>
      </c>
      <c r="C175" s="4">
        <v>0</v>
      </c>
      <c r="D175" s="4">
        <v>0</v>
      </c>
      <c r="E175" s="4">
        <v>-2</v>
      </c>
      <c r="F175" s="4">
        <v>0</v>
      </c>
      <c r="G175" s="4">
        <v>12</v>
      </c>
    </row>
    <row r="176" spans="1:7">
      <c r="A176" s="4" t="s">
        <v>629</v>
      </c>
      <c r="B176" s="4">
        <v>0</v>
      </c>
      <c r="C176" s="4">
        <v>10</v>
      </c>
      <c r="D176" s="4">
        <v>0</v>
      </c>
      <c r="E176" s="4">
        <v>-2</v>
      </c>
      <c r="F176" s="4">
        <v>0</v>
      </c>
      <c r="G176" s="4">
        <v>8</v>
      </c>
    </row>
    <row r="177" spans="1:7">
      <c r="A177" s="4" t="s">
        <v>181</v>
      </c>
      <c r="B177" s="4">
        <v>95</v>
      </c>
      <c r="C177" s="4">
        <v>50</v>
      </c>
      <c r="D177" s="4">
        <v>0</v>
      </c>
      <c r="E177" s="4">
        <v>-5</v>
      </c>
      <c r="F177" s="4">
        <v>0</v>
      </c>
      <c r="G177" s="4">
        <v>140</v>
      </c>
    </row>
    <row r="178" spans="1:7">
      <c r="A178" s="4" t="s">
        <v>182</v>
      </c>
      <c r="B178" s="4">
        <v>235</v>
      </c>
      <c r="C178" s="4">
        <v>0</v>
      </c>
      <c r="D178" s="4">
        <v>0</v>
      </c>
      <c r="E178" s="4">
        <v>-21</v>
      </c>
      <c r="F178" s="4">
        <v>0</v>
      </c>
      <c r="G178" s="4">
        <v>214</v>
      </c>
    </row>
    <row r="179" spans="1:7">
      <c r="A179" s="4" t="s">
        <v>183</v>
      </c>
      <c r="B179" s="4">
        <v>176.25</v>
      </c>
      <c r="C179" s="4">
        <v>0</v>
      </c>
      <c r="D179" s="4">
        <v>0</v>
      </c>
      <c r="E179" s="4">
        <v>-6</v>
      </c>
      <c r="F179" s="4">
        <v>0</v>
      </c>
      <c r="G179" s="4">
        <v>170.25</v>
      </c>
    </row>
    <row r="180" spans="1:7">
      <c r="A180" s="4" t="s">
        <v>184</v>
      </c>
      <c r="B180" s="4">
        <v>50</v>
      </c>
      <c r="C180" s="4">
        <v>0</v>
      </c>
      <c r="D180" s="4">
        <v>0</v>
      </c>
      <c r="E180" s="4">
        <v>-3</v>
      </c>
      <c r="F180" s="4">
        <v>0</v>
      </c>
      <c r="G180" s="4">
        <v>47</v>
      </c>
    </row>
    <row r="181" spans="1:7">
      <c r="A181" s="4" t="s">
        <v>185</v>
      </c>
      <c r="B181" s="4">
        <v>14</v>
      </c>
      <c r="C181" s="4">
        <v>0</v>
      </c>
      <c r="D181" s="4">
        <v>0</v>
      </c>
      <c r="E181" s="4">
        <v>0</v>
      </c>
      <c r="F181" s="4">
        <v>0</v>
      </c>
      <c r="G181" s="4">
        <v>14</v>
      </c>
    </row>
    <row r="182" spans="1:7">
      <c r="A182" s="4" t="s">
        <v>186</v>
      </c>
      <c r="B182" s="4">
        <v>162</v>
      </c>
      <c r="C182" s="4">
        <v>250</v>
      </c>
      <c r="D182" s="4">
        <v>0</v>
      </c>
      <c r="E182" s="4">
        <v>-37</v>
      </c>
      <c r="F182" s="4">
        <v>0</v>
      </c>
      <c r="G182" s="4">
        <v>375</v>
      </c>
    </row>
    <row r="183" spans="1:7">
      <c r="A183" s="4" t="s">
        <v>187</v>
      </c>
      <c r="B183" s="4">
        <v>569</v>
      </c>
      <c r="C183" s="4">
        <v>0</v>
      </c>
      <c r="D183" s="4">
        <v>0</v>
      </c>
      <c r="E183" s="4">
        <v>-304</v>
      </c>
      <c r="F183" s="4">
        <v>2</v>
      </c>
      <c r="G183" s="4">
        <v>267</v>
      </c>
    </row>
    <row r="184" spans="1:7">
      <c r="A184" s="4" t="s">
        <v>188</v>
      </c>
      <c r="B184" s="4">
        <v>451</v>
      </c>
      <c r="C184" s="4">
        <v>0</v>
      </c>
      <c r="D184" s="4">
        <v>0</v>
      </c>
      <c r="E184" s="4">
        <v>-61</v>
      </c>
      <c r="F184" s="4">
        <v>0</v>
      </c>
      <c r="G184" s="4">
        <v>390</v>
      </c>
    </row>
    <row r="185" spans="1:7">
      <c r="A185" s="4" t="s">
        <v>189</v>
      </c>
      <c r="B185" s="4">
        <v>101</v>
      </c>
      <c r="C185" s="4">
        <v>0</v>
      </c>
      <c r="D185" s="4">
        <v>0</v>
      </c>
      <c r="E185" s="4">
        <v>0</v>
      </c>
      <c r="F185" s="4">
        <v>0</v>
      </c>
      <c r="G185" s="4">
        <v>101</v>
      </c>
    </row>
    <row r="186" spans="1:7">
      <c r="A186" s="4" t="s">
        <v>190</v>
      </c>
      <c r="B186" s="4">
        <v>7</v>
      </c>
      <c r="C186" s="4">
        <v>0</v>
      </c>
      <c r="D186" s="4">
        <v>0</v>
      </c>
      <c r="E186" s="4">
        <v>0</v>
      </c>
      <c r="F186" s="4">
        <v>0</v>
      </c>
      <c r="G186" s="4">
        <v>7</v>
      </c>
    </row>
    <row r="187" spans="1:7">
      <c r="A187" s="4" t="s">
        <v>191</v>
      </c>
      <c r="B187" s="4">
        <v>108</v>
      </c>
      <c r="C187" s="4">
        <v>0</v>
      </c>
      <c r="D187" s="4">
        <v>0</v>
      </c>
      <c r="E187" s="4">
        <v>-2</v>
      </c>
      <c r="F187" s="4">
        <v>0</v>
      </c>
      <c r="G187" s="4">
        <v>106</v>
      </c>
    </row>
    <row r="188" spans="1:7">
      <c r="A188" s="4" t="s">
        <v>192</v>
      </c>
      <c r="B188" s="4">
        <v>149</v>
      </c>
      <c r="C188" s="4">
        <v>3</v>
      </c>
      <c r="D188" s="4">
        <v>0</v>
      </c>
      <c r="E188" s="4">
        <v>-14</v>
      </c>
      <c r="F188" s="4">
        <v>0</v>
      </c>
      <c r="G188" s="4">
        <v>138</v>
      </c>
    </row>
    <row r="189" spans="1:7">
      <c r="A189" s="4" t="s">
        <v>193</v>
      </c>
      <c r="B189" s="4">
        <v>13</v>
      </c>
      <c r="C189" s="4">
        <v>0</v>
      </c>
      <c r="D189" s="4">
        <v>0</v>
      </c>
      <c r="E189" s="4">
        <v>0</v>
      </c>
      <c r="F189" s="4">
        <v>0</v>
      </c>
      <c r="G189" s="4">
        <v>13</v>
      </c>
    </row>
    <row r="190" spans="1:7">
      <c r="A190" s="4" t="s">
        <v>194</v>
      </c>
      <c r="B190" s="4">
        <v>-17</v>
      </c>
      <c r="C190" s="4">
        <v>132</v>
      </c>
      <c r="D190" s="4">
        <v>0</v>
      </c>
      <c r="E190" s="4">
        <v>-6</v>
      </c>
      <c r="F190" s="4">
        <v>0</v>
      </c>
      <c r="G190" s="4">
        <v>109</v>
      </c>
    </row>
    <row r="191" spans="1:7">
      <c r="A191" s="4" t="s">
        <v>498</v>
      </c>
      <c r="B191" s="4">
        <v>31</v>
      </c>
      <c r="C191" s="4">
        <v>0</v>
      </c>
      <c r="D191" s="4">
        <v>0</v>
      </c>
      <c r="E191" s="4">
        <v>-3</v>
      </c>
      <c r="F191" s="4">
        <v>0</v>
      </c>
      <c r="G191" s="4">
        <v>28</v>
      </c>
    </row>
    <row r="192" spans="1:7">
      <c r="A192" s="4" t="s">
        <v>195</v>
      </c>
      <c r="B192" s="4">
        <v>147</v>
      </c>
      <c r="C192" s="4">
        <v>0</v>
      </c>
      <c r="D192" s="4">
        <v>0</v>
      </c>
      <c r="E192" s="4">
        <v>-2</v>
      </c>
      <c r="F192" s="4">
        <v>0</v>
      </c>
      <c r="G192" s="4">
        <v>145</v>
      </c>
    </row>
    <row r="193" spans="1:7">
      <c r="A193" s="4" t="s">
        <v>593</v>
      </c>
      <c r="B193" s="4">
        <v>9</v>
      </c>
      <c r="C193" s="4">
        <v>24</v>
      </c>
      <c r="D193" s="4">
        <v>0</v>
      </c>
      <c r="E193" s="4">
        <v>-21</v>
      </c>
      <c r="F193" s="4">
        <v>0</v>
      </c>
      <c r="G193" s="4">
        <v>12</v>
      </c>
    </row>
    <row r="194" spans="1:7">
      <c r="A194" s="4" t="s">
        <v>594</v>
      </c>
      <c r="B194" s="4">
        <v>99</v>
      </c>
      <c r="C194" s="4">
        <v>0</v>
      </c>
      <c r="D194" s="4">
        <v>0</v>
      </c>
      <c r="E194" s="4">
        <v>-72</v>
      </c>
      <c r="F194" s="4">
        <v>0</v>
      </c>
      <c r="G194" s="4">
        <v>27</v>
      </c>
    </row>
    <row r="195" spans="1:7">
      <c r="A195" s="4" t="s">
        <v>595</v>
      </c>
      <c r="B195" s="4">
        <v>61</v>
      </c>
      <c r="C195" s="4">
        <v>52</v>
      </c>
      <c r="D195" s="4">
        <v>0</v>
      </c>
      <c r="E195" s="4">
        <v>-88</v>
      </c>
      <c r="F195" s="4">
        <v>0</v>
      </c>
      <c r="G195" s="4">
        <v>25</v>
      </c>
    </row>
    <row r="196" spans="1:7">
      <c r="A196" s="4" t="s">
        <v>199</v>
      </c>
      <c r="B196" s="4">
        <v>68</v>
      </c>
      <c r="C196" s="6">
        <v>0</v>
      </c>
      <c r="D196" s="4">
        <v>0</v>
      </c>
      <c r="E196" s="4">
        <v>-19</v>
      </c>
      <c r="F196" s="4">
        <v>0</v>
      </c>
      <c r="G196" s="6">
        <v>49</v>
      </c>
    </row>
    <row r="197" spans="1:7">
      <c r="A197" s="4" t="s">
        <v>200</v>
      </c>
      <c r="B197" s="4">
        <v>85</v>
      </c>
      <c r="C197" s="4">
        <v>0</v>
      </c>
      <c r="D197" s="4">
        <v>0</v>
      </c>
      <c r="E197" s="4">
        <v>-6</v>
      </c>
      <c r="F197" s="4">
        <v>0</v>
      </c>
      <c r="G197" s="4">
        <v>79</v>
      </c>
    </row>
    <row r="198" spans="1:7">
      <c r="A198" s="4" t="s">
        <v>201</v>
      </c>
      <c r="B198" s="4">
        <v>5</v>
      </c>
      <c r="C198" s="6">
        <v>0</v>
      </c>
      <c r="D198" s="4">
        <v>0</v>
      </c>
      <c r="E198" s="4">
        <v>-4</v>
      </c>
      <c r="F198" s="4">
        <v>0</v>
      </c>
      <c r="G198" s="6">
        <v>1</v>
      </c>
    </row>
    <row r="199" spans="1:7">
      <c r="A199" s="4" t="s">
        <v>202</v>
      </c>
      <c r="B199" s="4">
        <v>23</v>
      </c>
      <c r="C199" s="4">
        <v>0</v>
      </c>
      <c r="D199" s="4">
        <v>0</v>
      </c>
      <c r="E199" s="4">
        <v>0</v>
      </c>
      <c r="F199" s="4">
        <v>0</v>
      </c>
      <c r="G199" s="4">
        <v>23</v>
      </c>
    </row>
    <row r="200" spans="1:7">
      <c r="A200" s="4" t="s">
        <v>203</v>
      </c>
      <c r="B200" s="4">
        <v>221</v>
      </c>
      <c r="C200" s="6">
        <v>0</v>
      </c>
      <c r="D200" s="4">
        <v>0</v>
      </c>
      <c r="E200" s="6">
        <v>-102</v>
      </c>
      <c r="F200" s="4">
        <v>0</v>
      </c>
      <c r="G200" s="6">
        <v>119</v>
      </c>
    </row>
    <row r="201" spans="1:7">
      <c r="A201" s="4" t="s">
        <v>204</v>
      </c>
      <c r="B201" s="4">
        <v>90</v>
      </c>
      <c r="C201" s="4">
        <v>0</v>
      </c>
      <c r="D201" s="4">
        <v>0</v>
      </c>
      <c r="E201" s="4">
        <v>0</v>
      </c>
      <c r="F201" s="4">
        <v>0</v>
      </c>
      <c r="G201" s="4">
        <v>90</v>
      </c>
    </row>
    <row r="202" spans="1:7">
      <c r="A202" s="4" t="s">
        <v>205</v>
      </c>
      <c r="B202" s="6">
        <v>4</v>
      </c>
      <c r="C202" s="6">
        <v>0</v>
      </c>
      <c r="D202" s="4">
        <v>0</v>
      </c>
      <c r="E202" s="4">
        <v>0</v>
      </c>
      <c r="F202" s="4">
        <v>0</v>
      </c>
      <c r="G202" s="6">
        <v>4</v>
      </c>
    </row>
    <row r="203" spans="1:7">
      <c r="A203" s="4" t="s">
        <v>206</v>
      </c>
      <c r="B203" s="4">
        <v>36</v>
      </c>
      <c r="C203" s="4">
        <v>50</v>
      </c>
      <c r="D203" s="4">
        <v>0</v>
      </c>
      <c r="E203" s="4">
        <v>-21</v>
      </c>
      <c r="F203" s="4">
        <v>0</v>
      </c>
      <c r="G203" s="4">
        <v>65</v>
      </c>
    </row>
    <row r="204" spans="1:7">
      <c r="A204" s="4" t="s">
        <v>207</v>
      </c>
      <c r="B204" s="4">
        <v>184</v>
      </c>
      <c r="C204" s="6">
        <v>166</v>
      </c>
      <c r="D204" s="4">
        <v>0</v>
      </c>
      <c r="E204" s="4">
        <v>-49</v>
      </c>
      <c r="F204" s="4">
        <v>0</v>
      </c>
      <c r="G204" s="6">
        <v>301</v>
      </c>
    </row>
    <row r="205" spans="1:7">
      <c r="A205" s="4" t="s">
        <v>208</v>
      </c>
      <c r="B205" s="4">
        <v>-13</v>
      </c>
      <c r="C205" s="4">
        <v>64</v>
      </c>
      <c r="D205" s="4">
        <v>0</v>
      </c>
      <c r="E205" s="4">
        <v>-27</v>
      </c>
      <c r="F205" s="4">
        <v>0</v>
      </c>
      <c r="G205" s="4">
        <v>24</v>
      </c>
    </row>
    <row r="206" spans="1:7">
      <c r="A206" s="4" t="s">
        <v>209</v>
      </c>
      <c r="B206" s="4">
        <v>43</v>
      </c>
      <c r="C206" s="6">
        <v>0</v>
      </c>
      <c r="D206" s="4">
        <v>0</v>
      </c>
      <c r="E206" s="4">
        <v>-34</v>
      </c>
      <c r="F206" s="4">
        <v>0</v>
      </c>
      <c r="G206" s="6">
        <v>9</v>
      </c>
    </row>
    <row r="207" spans="1:7">
      <c r="A207" s="4" t="s">
        <v>210</v>
      </c>
      <c r="B207" s="6">
        <v>24</v>
      </c>
      <c r="C207" s="4">
        <v>0</v>
      </c>
      <c r="D207" s="4">
        <v>0</v>
      </c>
      <c r="E207" s="4">
        <v>-1</v>
      </c>
      <c r="F207" s="4">
        <v>0</v>
      </c>
      <c r="G207" s="6">
        <v>23</v>
      </c>
    </row>
    <row r="208" spans="1:7">
      <c r="A208" s="4" t="s">
        <v>211</v>
      </c>
      <c r="B208" s="4">
        <v>15</v>
      </c>
      <c r="C208" s="6">
        <v>4023</v>
      </c>
      <c r="D208" s="4">
        <v>0</v>
      </c>
      <c r="E208" s="4">
        <v>-721</v>
      </c>
      <c r="F208" s="4">
        <v>0</v>
      </c>
      <c r="G208" s="6">
        <v>3317</v>
      </c>
    </row>
    <row r="209" spans="1:7">
      <c r="A209" s="4" t="s">
        <v>212</v>
      </c>
      <c r="B209" s="4">
        <v>350</v>
      </c>
      <c r="C209" s="4">
        <v>190</v>
      </c>
      <c r="D209" s="4">
        <v>0</v>
      </c>
      <c r="E209" s="4">
        <v>-42</v>
      </c>
      <c r="F209" s="4">
        <v>0</v>
      </c>
      <c r="G209" s="4">
        <v>498</v>
      </c>
    </row>
    <row r="210" spans="1:7">
      <c r="A210" s="4" t="s">
        <v>213</v>
      </c>
      <c r="B210" s="4">
        <v>6</v>
      </c>
      <c r="C210" s="6">
        <v>1514</v>
      </c>
      <c r="D210" s="4">
        <v>0</v>
      </c>
      <c r="E210" s="4">
        <v>-252</v>
      </c>
      <c r="F210" s="4">
        <v>0</v>
      </c>
      <c r="G210" s="6">
        <v>1268</v>
      </c>
    </row>
    <row r="211" spans="1:7">
      <c r="A211" s="4" t="s">
        <v>214</v>
      </c>
      <c r="B211" s="6">
        <v>12</v>
      </c>
      <c r="C211" s="4">
        <v>400</v>
      </c>
      <c r="D211" s="4">
        <v>0</v>
      </c>
      <c r="E211" s="4">
        <v>-33</v>
      </c>
      <c r="F211" s="4">
        <v>0</v>
      </c>
      <c r="G211" s="6">
        <v>379</v>
      </c>
    </row>
    <row r="212" spans="1:7">
      <c r="A212" s="4" t="s">
        <v>215</v>
      </c>
      <c r="B212" s="4">
        <v>74</v>
      </c>
      <c r="C212" s="6">
        <v>0</v>
      </c>
      <c r="D212" s="4">
        <v>0</v>
      </c>
      <c r="E212" s="4">
        <v>-40</v>
      </c>
      <c r="F212" s="4">
        <v>0</v>
      </c>
      <c r="G212" s="6">
        <v>34</v>
      </c>
    </row>
    <row r="213" spans="1:7">
      <c r="A213" s="4" t="s">
        <v>216</v>
      </c>
      <c r="B213" s="4">
        <v>193</v>
      </c>
      <c r="C213" s="4">
        <v>0</v>
      </c>
      <c r="D213" s="4">
        <v>0</v>
      </c>
      <c r="E213" s="4">
        <v>0</v>
      </c>
      <c r="F213" s="4">
        <v>0</v>
      </c>
      <c r="G213" s="4">
        <v>193</v>
      </c>
    </row>
    <row r="214" spans="1:7">
      <c r="A214" s="4" t="s">
        <v>217</v>
      </c>
      <c r="B214" s="4">
        <v>52</v>
      </c>
      <c r="C214" s="4">
        <v>66</v>
      </c>
      <c r="D214" s="4">
        <v>0</v>
      </c>
      <c r="E214" s="4">
        <v>-28</v>
      </c>
      <c r="F214" s="4">
        <v>0</v>
      </c>
      <c r="G214" s="4">
        <v>90</v>
      </c>
    </row>
    <row r="215" spans="1:7">
      <c r="A215" s="4" t="s">
        <v>218</v>
      </c>
      <c r="B215" s="6">
        <v>215</v>
      </c>
      <c r="C215" s="4">
        <v>0</v>
      </c>
      <c r="D215" s="4">
        <v>0</v>
      </c>
      <c r="E215" s="4">
        <v>0</v>
      </c>
      <c r="F215" s="4">
        <v>0</v>
      </c>
      <c r="G215" s="6">
        <v>215</v>
      </c>
    </row>
    <row r="216" spans="1:7">
      <c r="A216" s="4" t="s">
        <v>219</v>
      </c>
      <c r="B216" s="4">
        <v>115</v>
      </c>
      <c r="C216" s="6">
        <v>0</v>
      </c>
      <c r="D216" s="4">
        <v>0</v>
      </c>
      <c r="E216" s="4">
        <v>0</v>
      </c>
      <c r="F216" s="4">
        <v>0</v>
      </c>
      <c r="G216" s="6">
        <v>115</v>
      </c>
    </row>
    <row r="217" spans="1:7">
      <c r="A217" s="4" t="s">
        <v>220</v>
      </c>
      <c r="B217" s="4">
        <v>1</v>
      </c>
      <c r="C217" s="4">
        <v>0</v>
      </c>
      <c r="D217" s="4">
        <v>0</v>
      </c>
      <c r="E217" s="4">
        <v>0</v>
      </c>
      <c r="F217" s="4">
        <v>0</v>
      </c>
      <c r="G217" s="4">
        <v>1</v>
      </c>
    </row>
    <row r="218" spans="1:7">
      <c r="A218" s="4" t="s">
        <v>221</v>
      </c>
      <c r="B218" s="6">
        <v>0</v>
      </c>
      <c r="C218" s="4">
        <v>20</v>
      </c>
      <c r="D218" s="4">
        <v>0</v>
      </c>
      <c r="E218" s="4">
        <v>-1</v>
      </c>
      <c r="F218" s="4">
        <v>0</v>
      </c>
      <c r="G218" s="4">
        <v>19</v>
      </c>
    </row>
    <row r="219" spans="1:7">
      <c r="A219" s="4" t="s">
        <v>222</v>
      </c>
      <c r="B219" s="6">
        <v>7</v>
      </c>
      <c r="C219" s="4">
        <v>26</v>
      </c>
      <c r="D219" s="4">
        <v>0</v>
      </c>
      <c r="E219" s="6">
        <v>-8</v>
      </c>
      <c r="F219" s="4">
        <v>0</v>
      </c>
      <c r="G219" s="4">
        <v>25</v>
      </c>
    </row>
    <row r="220" spans="1:7">
      <c r="A220" s="4" t="s">
        <v>223</v>
      </c>
      <c r="B220" s="4">
        <v>144</v>
      </c>
      <c r="C220" s="6">
        <v>1000</v>
      </c>
      <c r="D220" s="4">
        <v>0</v>
      </c>
      <c r="E220" s="4">
        <v>-90</v>
      </c>
      <c r="F220" s="4">
        <v>0</v>
      </c>
      <c r="G220" s="6">
        <v>1054</v>
      </c>
    </row>
    <row r="221" spans="1:7">
      <c r="A221" s="4" t="s">
        <v>224</v>
      </c>
      <c r="B221" s="4">
        <v>6</v>
      </c>
      <c r="C221" s="4">
        <v>100</v>
      </c>
      <c r="D221" s="4">
        <v>0</v>
      </c>
      <c r="E221" s="4">
        <v>-19</v>
      </c>
      <c r="F221" s="4">
        <v>0</v>
      </c>
      <c r="G221" s="4">
        <v>87</v>
      </c>
    </row>
    <row r="222" spans="1:7">
      <c r="A222" s="4" t="s">
        <v>225</v>
      </c>
      <c r="B222" s="6">
        <v>28</v>
      </c>
      <c r="C222" s="4">
        <v>100</v>
      </c>
      <c r="D222" s="4">
        <v>0</v>
      </c>
      <c r="E222" s="4">
        <v>-10</v>
      </c>
      <c r="F222" s="4">
        <v>0</v>
      </c>
      <c r="G222" s="4">
        <v>118</v>
      </c>
    </row>
    <row r="223" spans="1:7">
      <c r="A223" s="4" t="s">
        <v>226</v>
      </c>
      <c r="B223" s="6">
        <v>-20</v>
      </c>
      <c r="C223" s="4">
        <v>100</v>
      </c>
      <c r="D223" s="4">
        <v>0</v>
      </c>
      <c r="E223" s="6">
        <v>-17</v>
      </c>
      <c r="F223" s="4">
        <v>0</v>
      </c>
      <c r="G223" s="4">
        <v>63</v>
      </c>
    </row>
    <row r="224" spans="1:7">
      <c r="A224" s="4" t="s">
        <v>227</v>
      </c>
      <c r="B224" s="4">
        <v>18</v>
      </c>
      <c r="C224" s="4">
        <v>0</v>
      </c>
      <c r="D224" s="4">
        <v>0</v>
      </c>
      <c r="E224" s="4">
        <v>-6</v>
      </c>
      <c r="F224" s="4">
        <v>0</v>
      </c>
      <c r="G224" s="4">
        <v>12</v>
      </c>
    </row>
    <row r="225" spans="1:7">
      <c r="A225" s="4" t="s">
        <v>228</v>
      </c>
      <c r="B225" s="4">
        <v>198</v>
      </c>
      <c r="C225" s="4">
        <v>0</v>
      </c>
      <c r="D225" s="4">
        <v>0</v>
      </c>
      <c r="E225" s="4">
        <v>-91</v>
      </c>
      <c r="F225" s="4">
        <v>0</v>
      </c>
      <c r="G225" s="4">
        <v>107</v>
      </c>
    </row>
    <row r="226" spans="1:7">
      <c r="A226" s="4" t="s">
        <v>229</v>
      </c>
      <c r="B226" s="6">
        <v>14</v>
      </c>
      <c r="C226" s="4">
        <v>200</v>
      </c>
      <c r="D226" s="4">
        <v>0</v>
      </c>
      <c r="E226" s="4">
        <v>-126</v>
      </c>
      <c r="F226" s="4">
        <v>0</v>
      </c>
      <c r="G226" s="4">
        <v>88</v>
      </c>
    </row>
    <row r="227" spans="1:7">
      <c r="A227" s="4" t="s">
        <v>230</v>
      </c>
      <c r="B227" s="4">
        <v>100</v>
      </c>
      <c r="C227" s="6">
        <v>0</v>
      </c>
      <c r="D227" s="4">
        <v>0</v>
      </c>
      <c r="E227" s="4">
        <v>0</v>
      </c>
      <c r="F227" s="4">
        <v>0</v>
      </c>
      <c r="G227" s="6">
        <v>100</v>
      </c>
    </row>
    <row r="228" spans="1:7">
      <c r="A228" s="4" t="s">
        <v>231</v>
      </c>
      <c r="B228" s="4">
        <v>-6</v>
      </c>
      <c r="C228" s="4">
        <v>100</v>
      </c>
      <c r="D228" s="4">
        <v>0</v>
      </c>
      <c r="E228" s="4">
        <v>-10</v>
      </c>
      <c r="F228" s="4">
        <v>0</v>
      </c>
      <c r="G228" s="4">
        <v>84</v>
      </c>
    </row>
    <row r="229" spans="1:7">
      <c r="A229" s="4" t="s">
        <v>232</v>
      </c>
      <c r="B229" s="4">
        <v>25</v>
      </c>
      <c r="C229" s="4">
        <v>200</v>
      </c>
      <c r="D229" s="4">
        <v>0</v>
      </c>
      <c r="E229" s="4">
        <v>-54</v>
      </c>
      <c r="F229" s="4">
        <v>0</v>
      </c>
      <c r="G229" s="4">
        <v>171</v>
      </c>
    </row>
    <row r="230" spans="1:7">
      <c r="A230" s="4" t="s">
        <v>233</v>
      </c>
      <c r="B230" s="6">
        <v>1196</v>
      </c>
      <c r="C230" s="4">
        <v>0</v>
      </c>
      <c r="D230" s="4">
        <v>0</v>
      </c>
      <c r="E230" s="4">
        <v>-319</v>
      </c>
      <c r="F230" s="4">
        <v>0</v>
      </c>
      <c r="G230" s="4">
        <v>877</v>
      </c>
    </row>
    <row r="231" spans="1:7">
      <c r="A231" s="4" t="s">
        <v>234</v>
      </c>
      <c r="B231" s="4">
        <v>47</v>
      </c>
      <c r="C231" s="6">
        <v>0</v>
      </c>
      <c r="D231" s="4">
        <v>0</v>
      </c>
      <c r="E231" s="4">
        <v>-11</v>
      </c>
      <c r="F231" s="4">
        <v>0</v>
      </c>
      <c r="G231" s="6">
        <v>36</v>
      </c>
    </row>
    <row r="232" spans="1:7">
      <c r="A232" s="4" t="s">
        <v>235</v>
      </c>
      <c r="B232" s="4">
        <v>-13</v>
      </c>
      <c r="C232" s="4">
        <v>50</v>
      </c>
      <c r="D232" s="4">
        <v>0</v>
      </c>
      <c r="E232" s="4">
        <v>-12</v>
      </c>
      <c r="F232" s="4">
        <v>0</v>
      </c>
      <c r="G232" s="4">
        <v>25</v>
      </c>
    </row>
    <row r="233" spans="1:7">
      <c r="A233" s="4" t="s">
        <v>236</v>
      </c>
      <c r="B233" s="4">
        <v>13</v>
      </c>
      <c r="C233" s="4">
        <v>30</v>
      </c>
      <c r="D233" s="4">
        <v>0</v>
      </c>
      <c r="E233" s="4">
        <v>-3</v>
      </c>
      <c r="F233" s="4">
        <v>0</v>
      </c>
      <c r="G233" s="4">
        <v>40</v>
      </c>
    </row>
    <row r="234" spans="1:7">
      <c r="A234" s="4" t="s">
        <v>237</v>
      </c>
      <c r="B234" s="4">
        <v>23</v>
      </c>
      <c r="C234" s="4">
        <v>50</v>
      </c>
      <c r="D234" s="4">
        <v>0</v>
      </c>
      <c r="E234" s="4">
        <v>-7</v>
      </c>
      <c r="F234" s="4">
        <v>0</v>
      </c>
      <c r="G234" s="4">
        <v>66</v>
      </c>
    </row>
    <row r="235" spans="1:7">
      <c r="A235" s="4" t="s">
        <v>238</v>
      </c>
      <c r="B235" s="4">
        <v>0</v>
      </c>
      <c r="C235" s="6">
        <v>250</v>
      </c>
      <c r="D235" s="4">
        <v>0</v>
      </c>
      <c r="E235" s="4">
        <v>-10</v>
      </c>
      <c r="F235" s="4">
        <v>0</v>
      </c>
      <c r="G235" s="6">
        <v>240</v>
      </c>
    </row>
    <row r="236" spans="1:7">
      <c r="A236" s="4" t="s">
        <v>239</v>
      </c>
      <c r="B236" s="4">
        <v>10</v>
      </c>
      <c r="C236" s="4">
        <v>50</v>
      </c>
      <c r="D236" s="4">
        <v>0</v>
      </c>
      <c r="E236" s="4">
        <v>-15</v>
      </c>
      <c r="F236" s="4">
        <v>0</v>
      </c>
      <c r="G236" s="4">
        <v>45</v>
      </c>
    </row>
    <row r="237" spans="1:7">
      <c r="A237" s="4" t="s">
        <v>240</v>
      </c>
      <c r="B237" s="4">
        <v>9</v>
      </c>
      <c r="C237" s="4">
        <v>0</v>
      </c>
      <c r="D237" s="4">
        <v>0</v>
      </c>
      <c r="E237" s="4">
        <v>0</v>
      </c>
      <c r="F237" s="4">
        <v>0</v>
      </c>
      <c r="G237" s="4">
        <v>9</v>
      </c>
    </row>
    <row r="238" spans="1:7">
      <c r="A238" s="4" t="s">
        <v>241</v>
      </c>
      <c r="B238" s="4">
        <v>24</v>
      </c>
      <c r="C238" s="4">
        <v>0</v>
      </c>
      <c r="D238" s="4">
        <v>0</v>
      </c>
      <c r="E238" s="4">
        <v>-3</v>
      </c>
      <c r="F238" s="4">
        <v>0</v>
      </c>
      <c r="G238" s="4">
        <v>21</v>
      </c>
    </row>
    <row r="239" spans="1:7">
      <c r="A239" s="4" t="s">
        <v>243</v>
      </c>
      <c r="B239" s="4">
        <v>353</v>
      </c>
      <c r="C239" s="6">
        <v>3074</v>
      </c>
      <c r="D239" s="4">
        <v>-1</v>
      </c>
      <c r="E239" s="4">
        <v>-573</v>
      </c>
      <c r="F239" s="4">
        <v>0</v>
      </c>
      <c r="G239" s="6">
        <v>2853</v>
      </c>
    </row>
    <row r="240" spans="1:7">
      <c r="A240" s="4" t="s">
        <v>245</v>
      </c>
      <c r="B240" s="4">
        <v>23.5</v>
      </c>
      <c r="C240" s="4">
        <v>0</v>
      </c>
      <c r="D240" s="4">
        <v>0</v>
      </c>
      <c r="E240" s="4">
        <v>0</v>
      </c>
      <c r="F240" s="4">
        <v>0</v>
      </c>
      <c r="G240" s="4">
        <v>23.5</v>
      </c>
    </row>
    <row r="241" spans="1:7">
      <c r="A241" s="4" t="s">
        <v>246</v>
      </c>
      <c r="B241" s="4">
        <v>7</v>
      </c>
      <c r="C241" s="4">
        <v>0</v>
      </c>
      <c r="D241" s="4">
        <v>0</v>
      </c>
      <c r="E241" s="4">
        <v>-5</v>
      </c>
      <c r="F241" s="4">
        <v>0</v>
      </c>
      <c r="G241" s="4">
        <v>2</v>
      </c>
    </row>
    <row r="242" spans="1:7">
      <c r="A242" s="4" t="s">
        <v>247</v>
      </c>
      <c r="B242" s="4">
        <v>-101</v>
      </c>
      <c r="C242" s="4">
        <v>0</v>
      </c>
      <c r="D242" s="4">
        <v>0</v>
      </c>
      <c r="E242" s="4">
        <v>0</v>
      </c>
      <c r="F242" s="4">
        <v>0</v>
      </c>
      <c r="G242" s="4">
        <v>-101</v>
      </c>
    </row>
    <row r="243" spans="1:7">
      <c r="A243" s="4" t="s">
        <v>248</v>
      </c>
      <c r="B243" s="4">
        <v>260</v>
      </c>
      <c r="C243" s="4">
        <v>0</v>
      </c>
      <c r="D243" s="4">
        <v>0</v>
      </c>
      <c r="E243" s="4">
        <v>0</v>
      </c>
      <c r="F243" s="4">
        <v>0</v>
      </c>
      <c r="G243" s="4">
        <v>260</v>
      </c>
    </row>
    <row r="244" spans="1:7">
      <c r="A244" s="4" t="s">
        <v>249</v>
      </c>
      <c r="B244" s="4">
        <v>56</v>
      </c>
      <c r="C244" s="4">
        <v>0</v>
      </c>
      <c r="D244" s="4">
        <v>0</v>
      </c>
      <c r="E244" s="4">
        <v>-43</v>
      </c>
      <c r="F244" s="4">
        <v>0</v>
      </c>
      <c r="G244" s="4">
        <v>13</v>
      </c>
    </row>
    <row r="245" spans="1:7">
      <c r="A245" s="4" t="s">
        <v>250</v>
      </c>
      <c r="B245" s="4">
        <v>35</v>
      </c>
      <c r="C245" s="4">
        <v>309</v>
      </c>
      <c r="D245" s="4">
        <v>0</v>
      </c>
      <c r="E245" s="4">
        <v>-92</v>
      </c>
      <c r="F245" s="4">
        <v>0</v>
      </c>
      <c r="G245" s="4">
        <v>252</v>
      </c>
    </row>
    <row r="246" spans="1:7">
      <c r="A246" s="4" t="s">
        <v>251</v>
      </c>
      <c r="B246" s="4">
        <v>31</v>
      </c>
      <c r="C246" s="4">
        <v>19</v>
      </c>
      <c r="D246" s="4">
        <v>0</v>
      </c>
      <c r="E246" s="4">
        <v>-67</v>
      </c>
      <c r="F246" s="4">
        <v>0</v>
      </c>
      <c r="G246" s="4">
        <v>-17</v>
      </c>
    </row>
    <row r="247" spans="1:7">
      <c r="A247" s="4" t="s">
        <v>252</v>
      </c>
      <c r="B247" s="4">
        <v>65</v>
      </c>
      <c r="C247" s="4">
        <v>150</v>
      </c>
      <c r="D247" s="4">
        <v>0</v>
      </c>
      <c r="E247" s="4">
        <v>-190</v>
      </c>
      <c r="F247" s="4">
        <v>0</v>
      </c>
      <c r="G247" s="4">
        <v>25</v>
      </c>
    </row>
    <row r="248" spans="1:7">
      <c r="A248" s="4" t="s">
        <v>253</v>
      </c>
      <c r="B248" s="4">
        <v>3</v>
      </c>
      <c r="C248" s="4">
        <v>0</v>
      </c>
      <c r="D248" s="4">
        <v>0</v>
      </c>
      <c r="E248" s="4">
        <v>0</v>
      </c>
      <c r="F248" s="4">
        <v>0</v>
      </c>
      <c r="G248" s="4">
        <v>3</v>
      </c>
    </row>
    <row r="249" spans="1:7">
      <c r="A249" s="4" t="s">
        <v>254</v>
      </c>
      <c r="B249" s="4">
        <v>1</v>
      </c>
      <c r="C249" s="4">
        <v>0</v>
      </c>
      <c r="D249" s="4">
        <v>0</v>
      </c>
      <c r="E249" s="4">
        <v>0</v>
      </c>
      <c r="F249" s="4">
        <v>0</v>
      </c>
      <c r="G249" s="4">
        <v>1</v>
      </c>
    </row>
    <row r="250" spans="1:7">
      <c r="A250" s="4" t="s">
        <v>255</v>
      </c>
      <c r="B250" s="4">
        <v>12</v>
      </c>
      <c r="C250" s="4">
        <v>0</v>
      </c>
      <c r="D250" s="4">
        <v>0</v>
      </c>
      <c r="E250" s="4">
        <v>-22</v>
      </c>
      <c r="F250" s="4">
        <v>0</v>
      </c>
      <c r="G250" s="4">
        <v>-10</v>
      </c>
    </row>
    <row r="251" spans="1:7">
      <c r="A251" s="4" t="s">
        <v>256</v>
      </c>
      <c r="B251" s="4">
        <v>53</v>
      </c>
      <c r="C251" s="4">
        <v>100</v>
      </c>
      <c r="D251" s="4">
        <v>0</v>
      </c>
      <c r="E251" s="4">
        <v>-138</v>
      </c>
      <c r="F251" s="4">
        <v>0</v>
      </c>
      <c r="G251" s="4">
        <v>15</v>
      </c>
    </row>
    <row r="252" spans="1:7">
      <c r="A252" s="4" t="s">
        <v>258</v>
      </c>
      <c r="B252" s="4">
        <v>-3</v>
      </c>
      <c r="C252" s="4">
        <v>0</v>
      </c>
      <c r="D252" s="4">
        <v>0</v>
      </c>
      <c r="E252" s="4">
        <v>0</v>
      </c>
      <c r="F252" s="4">
        <v>0</v>
      </c>
      <c r="G252" s="4">
        <v>-3</v>
      </c>
    </row>
    <row r="253" spans="1:7">
      <c r="A253" s="4" t="s">
        <v>259</v>
      </c>
      <c r="B253" s="4">
        <v>60</v>
      </c>
      <c r="C253" s="4">
        <v>0</v>
      </c>
      <c r="D253" s="4">
        <v>0</v>
      </c>
      <c r="E253" s="4">
        <v>0</v>
      </c>
      <c r="F253" s="4">
        <v>0</v>
      </c>
      <c r="G253" s="4">
        <v>60</v>
      </c>
    </row>
    <row r="254" spans="1:7">
      <c r="A254" s="4" t="s">
        <v>260</v>
      </c>
      <c r="B254" s="4">
        <v>21</v>
      </c>
      <c r="C254" s="4">
        <v>0</v>
      </c>
      <c r="D254" s="4">
        <v>0</v>
      </c>
      <c r="E254" s="4">
        <v>-6</v>
      </c>
      <c r="F254" s="4">
        <v>0</v>
      </c>
      <c r="G254" s="4">
        <v>15</v>
      </c>
    </row>
    <row r="255" spans="1:7">
      <c r="A255" s="4" t="s">
        <v>261</v>
      </c>
      <c r="B255" s="4">
        <v>42</v>
      </c>
      <c r="C255" s="4">
        <v>0</v>
      </c>
      <c r="D255" s="4">
        <v>0</v>
      </c>
      <c r="E255" s="4">
        <v>-9</v>
      </c>
      <c r="F255" s="4">
        <v>0</v>
      </c>
      <c r="G255" s="4">
        <v>33</v>
      </c>
    </row>
    <row r="256" spans="1:7">
      <c r="A256" s="4" t="s">
        <v>262</v>
      </c>
      <c r="B256" s="4">
        <v>61</v>
      </c>
      <c r="C256" s="4">
        <v>53</v>
      </c>
      <c r="D256" s="4">
        <v>0</v>
      </c>
      <c r="E256" s="4">
        <v>-57</v>
      </c>
      <c r="F256" s="4">
        <v>0</v>
      </c>
      <c r="G256" s="4">
        <v>57</v>
      </c>
    </row>
    <row r="257" spans="1:7">
      <c r="A257" s="4" t="s">
        <v>263</v>
      </c>
      <c r="B257" s="4">
        <v>49</v>
      </c>
      <c r="C257" s="4">
        <v>0</v>
      </c>
      <c r="D257" s="4">
        <v>0</v>
      </c>
      <c r="E257" s="4">
        <v>-1</v>
      </c>
      <c r="F257" s="4">
        <v>0</v>
      </c>
      <c r="G257" s="6">
        <v>48</v>
      </c>
    </row>
    <row r="258" spans="1:7">
      <c r="A258" s="4" t="s">
        <v>264</v>
      </c>
      <c r="B258" s="4">
        <v>36</v>
      </c>
      <c r="C258" s="4">
        <v>0</v>
      </c>
      <c r="D258" s="4">
        <v>0</v>
      </c>
      <c r="E258" s="4">
        <v>-15</v>
      </c>
      <c r="F258" s="4">
        <v>0</v>
      </c>
      <c r="G258" s="4">
        <v>21</v>
      </c>
    </row>
    <row r="259" spans="1:7">
      <c r="A259" s="4" t="s">
        <v>265</v>
      </c>
      <c r="B259" s="4">
        <v>614</v>
      </c>
      <c r="C259" s="4">
        <v>72</v>
      </c>
      <c r="D259" s="4">
        <v>0</v>
      </c>
      <c r="E259" s="4">
        <v>-124</v>
      </c>
      <c r="F259" s="4">
        <v>0</v>
      </c>
      <c r="G259" s="4">
        <v>562</v>
      </c>
    </row>
    <row r="260" spans="1:7">
      <c r="A260" s="4" t="s">
        <v>266</v>
      </c>
      <c r="B260" s="4">
        <v>67</v>
      </c>
      <c r="C260" s="4">
        <v>0</v>
      </c>
      <c r="D260" s="4">
        <v>0</v>
      </c>
      <c r="E260" s="4">
        <v>-26</v>
      </c>
      <c r="F260" s="4">
        <v>0</v>
      </c>
      <c r="G260" s="4">
        <v>41</v>
      </c>
    </row>
    <row r="261" spans="1:7">
      <c r="A261" s="4" t="s">
        <v>267</v>
      </c>
      <c r="B261" s="4">
        <v>10</v>
      </c>
      <c r="C261" s="4">
        <v>0</v>
      </c>
      <c r="D261" s="4">
        <v>0</v>
      </c>
      <c r="E261" s="4">
        <v>0</v>
      </c>
      <c r="F261" s="4">
        <v>0</v>
      </c>
      <c r="G261" s="6">
        <v>10</v>
      </c>
    </row>
    <row r="262" spans="1:7">
      <c r="A262" s="4" t="s">
        <v>268</v>
      </c>
      <c r="B262" s="4">
        <v>-170</v>
      </c>
      <c r="C262" s="4">
        <v>249</v>
      </c>
      <c r="D262" s="4">
        <v>0</v>
      </c>
      <c r="E262" s="4">
        <v>-266</v>
      </c>
      <c r="F262" s="4">
        <v>0</v>
      </c>
      <c r="G262" s="4">
        <v>-187</v>
      </c>
    </row>
    <row r="263" spans="1:7">
      <c r="A263" s="4" t="s">
        <v>269</v>
      </c>
      <c r="B263" s="4">
        <v>1</v>
      </c>
      <c r="C263" s="4">
        <v>0</v>
      </c>
      <c r="D263" s="4">
        <v>0</v>
      </c>
      <c r="E263" s="4">
        <v>0</v>
      </c>
      <c r="F263" s="4">
        <v>0</v>
      </c>
      <c r="G263" s="4">
        <v>1</v>
      </c>
    </row>
    <row r="264" spans="1:7">
      <c r="A264" s="4" t="s">
        <v>270</v>
      </c>
      <c r="B264" s="4">
        <v>9</v>
      </c>
      <c r="C264" s="4">
        <v>0</v>
      </c>
      <c r="D264" s="4">
        <v>0</v>
      </c>
      <c r="E264" s="4">
        <v>-3</v>
      </c>
      <c r="F264" s="4">
        <v>0</v>
      </c>
      <c r="G264" s="4">
        <v>6</v>
      </c>
    </row>
    <row r="265" spans="1:7">
      <c r="A265" s="4" t="s">
        <v>271</v>
      </c>
      <c r="B265" s="4">
        <v>134</v>
      </c>
      <c r="C265" s="4">
        <v>0</v>
      </c>
      <c r="D265" s="4">
        <v>0</v>
      </c>
      <c r="E265" s="4">
        <v>-64</v>
      </c>
      <c r="F265" s="4">
        <v>0</v>
      </c>
      <c r="G265" s="6">
        <v>70</v>
      </c>
    </row>
    <row r="266" spans="1:7">
      <c r="A266" s="4" t="s">
        <v>272</v>
      </c>
      <c r="B266" s="4">
        <v>302</v>
      </c>
      <c r="C266" s="4">
        <v>100</v>
      </c>
      <c r="D266" s="4">
        <v>0</v>
      </c>
      <c r="E266" s="4">
        <v>-113</v>
      </c>
      <c r="F266" s="4">
        <v>0</v>
      </c>
      <c r="G266" s="4">
        <v>289</v>
      </c>
    </row>
    <row r="267" spans="1:7">
      <c r="A267" s="4" t="s">
        <v>273</v>
      </c>
      <c r="B267" s="4">
        <v>2</v>
      </c>
      <c r="C267" s="4">
        <v>50</v>
      </c>
      <c r="D267" s="4">
        <v>0</v>
      </c>
      <c r="E267" s="4">
        <v>-14</v>
      </c>
      <c r="F267" s="4">
        <v>0</v>
      </c>
      <c r="G267" s="4">
        <v>38</v>
      </c>
    </row>
    <row r="268" spans="1:7">
      <c r="A268" s="4" t="s">
        <v>274</v>
      </c>
      <c r="B268" s="4">
        <v>13</v>
      </c>
      <c r="C268" s="4">
        <v>0</v>
      </c>
      <c r="D268" s="4">
        <v>0</v>
      </c>
      <c r="E268" s="4">
        <v>-1</v>
      </c>
      <c r="F268" s="4">
        <v>0</v>
      </c>
      <c r="G268" s="4">
        <v>12</v>
      </c>
    </row>
    <row r="269" spans="1:7">
      <c r="A269" s="4" t="s">
        <v>275</v>
      </c>
      <c r="B269" s="4">
        <v>681</v>
      </c>
      <c r="C269" s="4">
        <v>648</v>
      </c>
      <c r="D269" s="4">
        <v>0</v>
      </c>
      <c r="E269" s="4">
        <v>-114</v>
      </c>
      <c r="F269" s="4">
        <v>0</v>
      </c>
      <c r="G269" s="6">
        <v>1215</v>
      </c>
    </row>
    <row r="270" spans="1:7">
      <c r="A270" s="4" t="s">
        <v>276</v>
      </c>
      <c r="B270" s="4">
        <v>11</v>
      </c>
      <c r="C270" s="4">
        <v>0</v>
      </c>
      <c r="D270" s="4">
        <v>0</v>
      </c>
      <c r="E270" s="4">
        <v>0</v>
      </c>
      <c r="F270" s="4">
        <v>0</v>
      </c>
      <c r="G270" s="4">
        <v>11</v>
      </c>
    </row>
    <row r="271" spans="1:7">
      <c r="A271" s="4" t="s">
        <v>277</v>
      </c>
      <c r="B271" s="4">
        <v>4</v>
      </c>
      <c r="C271" s="4">
        <v>0</v>
      </c>
      <c r="D271" s="4">
        <v>0</v>
      </c>
      <c r="E271" s="4">
        <v>0</v>
      </c>
      <c r="F271" s="4">
        <v>0</v>
      </c>
      <c r="G271" s="4">
        <v>4</v>
      </c>
    </row>
    <row r="272" spans="1:7">
      <c r="A272" s="4" t="s">
        <v>278</v>
      </c>
      <c r="B272" s="4">
        <v>6</v>
      </c>
      <c r="C272" s="4">
        <v>0</v>
      </c>
      <c r="D272" s="4">
        <v>0</v>
      </c>
      <c r="E272" s="4">
        <v>0</v>
      </c>
      <c r="F272" s="4">
        <v>0</v>
      </c>
      <c r="G272" s="4">
        <v>6</v>
      </c>
    </row>
    <row r="273" spans="1:7">
      <c r="A273" s="4" t="s">
        <v>280</v>
      </c>
      <c r="B273" s="4">
        <v>-2</v>
      </c>
      <c r="C273" s="4">
        <v>30</v>
      </c>
      <c r="D273" s="4">
        <v>0</v>
      </c>
      <c r="E273" s="4">
        <v>0</v>
      </c>
      <c r="F273" s="4">
        <v>0</v>
      </c>
      <c r="G273" s="4">
        <v>28</v>
      </c>
    </row>
    <row r="274" spans="1:7">
      <c r="A274" s="4" t="s">
        <v>281</v>
      </c>
      <c r="B274" s="4">
        <v>4</v>
      </c>
      <c r="C274" s="4">
        <v>0</v>
      </c>
      <c r="D274" s="4">
        <v>0</v>
      </c>
      <c r="E274" s="4">
        <v>-1</v>
      </c>
      <c r="F274" s="4">
        <v>0</v>
      </c>
      <c r="G274" s="4">
        <v>3</v>
      </c>
    </row>
    <row r="275" spans="1:7">
      <c r="A275" s="4" t="s">
        <v>282</v>
      </c>
      <c r="B275" s="4">
        <v>6</v>
      </c>
      <c r="C275" s="4">
        <v>0</v>
      </c>
      <c r="D275" s="4">
        <v>0</v>
      </c>
      <c r="E275" s="4">
        <v>-1</v>
      </c>
      <c r="F275" s="4">
        <v>0</v>
      </c>
      <c r="G275" s="4">
        <v>5</v>
      </c>
    </row>
    <row r="276" spans="1:7">
      <c r="A276" s="4" t="s">
        <v>283</v>
      </c>
      <c r="B276" s="4">
        <v>69</v>
      </c>
      <c r="C276" s="4">
        <v>0</v>
      </c>
      <c r="D276" s="4">
        <v>0</v>
      </c>
      <c r="E276" s="4">
        <v>-1</v>
      </c>
      <c r="F276" s="4">
        <v>0</v>
      </c>
      <c r="G276" s="4">
        <v>68</v>
      </c>
    </row>
    <row r="277" spans="1:7">
      <c r="A277" s="4" t="s">
        <v>284</v>
      </c>
      <c r="B277" s="4">
        <v>8</v>
      </c>
      <c r="C277" s="4">
        <v>0</v>
      </c>
      <c r="D277" s="4">
        <v>0</v>
      </c>
      <c r="E277" s="4">
        <v>0</v>
      </c>
      <c r="F277" s="4">
        <v>0</v>
      </c>
      <c r="G277" s="4">
        <v>8</v>
      </c>
    </row>
    <row r="278" spans="1:7">
      <c r="A278" s="4" t="s">
        <v>285</v>
      </c>
      <c r="B278" s="4">
        <v>27</v>
      </c>
      <c r="C278" s="4">
        <v>5</v>
      </c>
      <c r="D278" s="4">
        <v>0</v>
      </c>
      <c r="E278" s="4">
        <v>-13</v>
      </c>
      <c r="F278" s="4">
        <v>0</v>
      </c>
      <c r="G278" s="4">
        <v>19</v>
      </c>
    </row>
    <row r="279" spans="1:7">
      <c r="A279" s="4" t="s">
        <v>286</v>
      </c>
      <c r="B279" s="4">
        <v>50</v>
      </c>
      <c r="C279" s="4">
        <v>0</v>
      </c>
      <c r="D279" s="4">
        <v>0</v>
      </c>
      <c r="E279" s="4">
        <v>-25</v>
      </c>
      <c r="F279" s="4">
        <v>0</v>
      </c>
      <c r="G279" s="4">
        <v>25</v>
      </c>
    </row>
    <row r="280" spans="1:7">
      <c r="A280" s="4" t="s">
        <v>287</v>
      </c>
      <c r="B280" s="4">
        <v>196</v>
      </c>
      <c r="C280" s="4">
        <v>0</v>
      </c>
      <c r="D280" s="4">
        <v>0</v>
      </c>
      <c r="E280" s="4">
        <v>-2</v>
      </c>
      <c r="F280" s="4">
        <v>0</v>
      </c>
      <c r="G280" s="4">
        <v>194</v>
      </c>
    </row>
    <row r="281" spans="1:7">
      <c r="A281" s="4" t="s">
        <v>288</v>
      </c>
      <c r="B281" s="4">
        <v>60</v>
      </c>
      <c r="C281" s="4">
        <v>0</v>
      </c>
      <c r="D281" s="4">
        <v>0</v>
      </c>
      <c r="E281" s="4">
        <v>-11</v>
      </c>
      <c r="F281" s="4">
        <v>0</v>
      </c>
      <c r="G281" s="4">
        <v>49</v>
      </c>
    </row>
    <row r="282" spans="1:7">
      <c r="A282" s="4" t="s">
        <v>289</v>
      </c>
      <c r="B282" s="4">
        <v>11</v>
      </c>
      <c r="C282" s="4">
        <v>0</v>
      </c>
      <c r="D282" s="4">
        <v>0</v>
      </c>
      <c r="E282" s="4">
        <v>0</v>
      </c>
      <c r="F282" s="4">
        <v>0</v>
      </c>
      <c r="G282" s="4">
        <v>11</v>
      </c>
    </row>
    <row r="283" spans="1:7">
      <c r="A283" s="4" t="s">
        <v>290</v>
      </c>
      <c r="B283" s="4">
        <v>6</v>
      </c>
      <c r="C283" s="4">
        <v>0</v>
      </c>
      <c r="D283" s="4">
        <v>0</v>
      </c>
      <c r="E283" s="4">
        <v>0</v>
      </c>
      <c r="F283" s="4">
        <v>0</v>
      </c>
      <c r="G283" s="4">
        <v>6</v>
      </c>
    </row>
    <row r="284" spans="1:7">
      <c r="A284" s="4" t="s">
        <v>291</v>
      </c>
      <c r="B284" s="4">
        <v>12</v>
      </c>
      <c r="C284" s="4">
        <v>0</v>
      </c>
      <c r="D284" s="4">
        <v>0</v>
      </c>
      <c r="E284" s="4">
        <v>-5</v>
      </c>
      <c r="F284" s="4">
        <v>0</v>
      </c>
      <c r="G284" s="4">
        <v>7</v>
      </c>
    </row>
    <row r="285" spans="1:7">
      <c r="A285" s="4" t="s">
        <v>292</v>
      </c>
      <c r="B285" s="4">
        <v>191</v>
      </c>
      <c r="C285" s="4">
        <v>0</v>
      </c>
      <c r="D285" s="4">
        <v>0</v>
      </c>
      <c r="E285" s="4">
        <v>0</v>
      </c>
      <c r="F285" s="4">
        <v>0</v>
      </c>
      <c r="G285" s="4">
        <v>191</v>
      </c>
    </row>
    <row r="286" spans="1:7">
      <c r="A286" s="4" t="s">
        <v>518</v>
      </c>
      <c r="B286" s="4">
        <v>1</v>
      </c>
      <c r="C286" s="4">
        <v>0</v>
      </c>
      <c r="D286" s="4">
        <v>0</v>
      </c>
      <c r="E286" s="4">
        <v>-2</v>
      </c>
      <c r="F286" s="4">
        <v>0</v>
      </c>
      <c r="G286" s="4">
        <v>-1</v>
      </c>
    </row>
    <row r="287" spans="1:7">
      <c r="A287" s="4" t="s">
        <v>294</v>
      </c>
      <c r="B287" s="4">
        <v>23</v>
      </c>
      <c r="C287" s="4">
        <v>0</v>
      </c>
      <c r="D287" s="4">
        <v>0</v>
      </c>
      <c r="E287" s="4">
        <v>-1</v>
      </c>
      <c r="F287" s="4">
        <v>0</v>
      </c>
      <c r="G287" s="4">
        <v>22</v>
      </c>
    </row>
    <row r="288" spans="1:7">
      <c r="A288" s="4" t="s">
        <v>295</v>
      </c>
      <c r="B288" s="4">
        <v>20</v>
      </c>
      <c r="C288" s="4">
        <v>0</v>
      </c>
      <c r="D288" s="4">
        <v>0</v>
      </c>
      <c r="E288" s="4">
        <v>0</v>
      </c>
      <c r="F288" s="4">
        <v>0</v>
      </c>
      <c r="G288" s="4">
        <v>20</v>
      </c>
    </row>
    <row r="289" spans="1:7">
      <c r="A289" s="4" t="s">
        <v>296</v>
      </c>
      <c r="B289" s="4">
        <v>11</v>
      </c>
      <c r="C289" s="4">
        <v>0</v>
      </c>
      <c r="D289" s="4">
        <v>0</v>
      </c>
      <c r="E289" s="4">
        <v>-2</v>
      </c>
      <c r="F289" s="4">
        <v>0</v>
      </c>
      <c r="G289" s="4">
        <v>9</v>
      </c>
    </row>
    <row r="290" spans="1:7">
      <c r="A290" s="4" t="s">
        <v>297</v>
      </c>
      <c r="B290" s="4">
        <v>10</v>
      </c>
      <c r="C290" s="4">
        <v>0</v>
      </c>
      <c r="D290" s="4">
        <v>0</v>
      </c>
      <c r="E290" s="4">
        <v>0</v>
      </c>
      <c r="F290" s="4">
        <v>0</v>
      </c>
      <c r="G290" s="4">
        <v>10</v>
      </c>
    </row>
    <row r="291" spans="1:7">
      <c r="A291" s="4" t="s">
        <v>298</v>
      </c>
      <c r="B291" s="4">
        <v>27</v>
      </c>
      <c r="C291" s="4">
        <v>0</v>
      </c>
      <c r="D291" s="4">
        <v>0</v>
      </c>
      <c r="E291" s="4">
        <v>-10</v>
      </c>
      <c r="F291" s="4">
        <v>0</v>
      </c>
      <c r="G291" s="4">
        <v>17</v>
      </c>
    </row>
    <row r="292" spans="1:7">
      <c r="A292" s="4" t="s">
        <v>299</v>
      </c>
      <c r="B292" s="4">
        <v>1</v>
      </c>
      <c r="C292" s="4">
        <v>0</v>
      </c>
      <c r="D292" s="4">
        <v>0</v>
      </c>
      <c r="E292" s="4">
        <v>0</v>
      </c>
      <c r="F292" s="4">
        <v>0</v>
      </c>
      <c r="G292" s="4">
        <v>1</v>
      </c>
    </row>
    <row r="293" spans="1:7">
      <c r="A293" s="4" t="s">
        <v>301</v>
      </c>
      <c r="B293" s="4">
        <v>177</v>
      </c>
      <c r="C293" s="4">
        <v>0</v>
      </c>
      <c r="D293" s="4">
        <v>0</v>
      </c>
      <c r="E293" s="4">
        <v>-21</v>
      </c>
      <c r="F293" s="4">
        <v>0</v>
      </c>
      <c r="G293" s="4">
        <v>156</v>
      </c>
    </row>
    <row r="294" spans="1:7">
      <c r="A294" s="4" t="s">
        <v>302</v>
      </c>
      <c r="B294" s="4">
        <v>8</v>
      </c>
      <c r="C294" s="4">
        <v>0</v>
      </c>
      <c r="D294" s="4">
        <v>0</v>
      </c>
      <c r="E294" s="4">
        <v>0</v>
      </c>
      <c r="F294" s="4">
        <v>0</v>
      </c>
      <c r="G294" s="4">
        <v>8</v>
      </c>
    </row>
    <row r="295" spans="1:7">
      <c r="A295" s="4" t="s">
        <v>303</v>
      </c>
      <c r="B295" s="4">
        <v>4</v>
      </c>
      <c r="C295" s="4">
        <v>0</v>
      </c>
      <c r="D295" s="4">
        <v>0</v>
      </c>
      <c r="E295" s="4">
        <v>-2</v>
      </c>
      <c r="F295" s="4">
        <v>0</v>
      </c>
      <c r="G295" s="4">
        <v>2</v>
      </c>
    </row>
    <row r="296" spans="1:7">
      <c r="A296" s="4" t="s">
        <v>305</v>
      </c>
      <c r="B296" s="4">
        <v>8</v>
      </c>
      <c r="C296" s="4">
        <v>0</v>
      </c>
      <c r="D296" s="4">
        <v>0</v>
      </c>
      <c r="E296" s="4">
        <v>0</v>
      </c>
      <c r="F296" s="4">
        <v>0</v>
      </c>
      <c r="G296" s="4">
        <v>8</v>
      </c>
    </row>
    <row r="297" spans="1:7">
      <c r="A297" s="4" t="s">
        <v>306</v>
      </c>
      <c r="B297" s="4">
        <v>4</v>
      </c>
      <c r="C297" s="4">
        <v>0</v>
      </c>
      <c r="D297" s="4">
        <v>0</v>
      </c>
      <c r="E297" s="4">
        <v>0</v>
      </c>
      <c r="F297" s="4">
        <v>0</v>
      </c>
      <c r="G297" s="4">
        <v>4</v>
      </c>
    </row>
    <row r="298" spans="1:7">
      <c r="A298" s="4" t="s">
        <v>307</v>
      </c>
      <c r="B298" s="4">
        <v>172</v>
      </c>
      <c r="C298" s="4">
        <v>0</v>
      </c>
      <c r="D298" s="4">
        <v>0</v>
      </c>
      <c r="E298" s="4">
        <v>-70</v>
      </c>
      <c r="F298" s="4">
        <v>0</v>
      </c>
      <c r="G298" s="4">
        <v>102</v>
      </c>
    </row>
    <row r="299" spans="1:7">
      <c r="A299" s="4" t="s">
        <v>308</v>
      </c>
      <c r="B299" s="4">
        <v>6</v>
      </c>
      <c r="C299" s="4">
        <v>0</v>
      </c>
      <c r="D299" s="4">
        <v>0</v>
      </c>
      <c r="E299" s="4">
        <v>0</v>
      </c>
      <c r="F299" s="4">
        <v>0</v>
      </c>
      <c r="G299" s="4">
        <v>6</v>
      </c>
    </row>
    <row r="300" spans="1:7">
      <c r="A300" s="4" t="s">
        <v>309</v>
      </c>
      <c r="B300" s="4">
        <v>1</v>
      </c>
      <c r="C300" s="4">
        <v>0</v>
      </c>
      <c r="D300" s="4">
        <v>0</v>
      </c>
      <c r="E300" s="4">
        <v>0</v>
      </c>
      <c r="F300" s="4">
        <v>0</v>
      </c>
      <c r="G300" s="4">
        <v>1</v>
      </c>
    </row>
    <row r="301" spans="1:7">
      <c r="A301" s="4" t="s">
        <v>310</v>
      </c>
      <c r="B301" s="4">
        <v>9</v>
      </c>
      <c r="C301" s="4">
        <v>0</v>
      </c>
      <c r="D301" s="4">
        <v>0</v>
      </c>
      <c r="E301" s="4">
        <v>-3</v>
      </c>
      <c r="F301" s="4">
        <v>0</v>
      </c>
      <c r="G301" s="4">
        <v>6</v>
      </c>
    </row>
    <row r="302" spans="1:7">
      <c r="A302" s="4" t="s">
        <v>311</v>
      </c>
      <c r="B302" s="4">
        <v>38</v>
      </c>
      <c r="C302" s="4">
        <v>0</v>
      </c>
      <c r="D302" s="4">
        <v>0</v>
      </c>
      <c r="E302" s="4">
        <v>-5</v>
      </c>
      <c r="F302" s="4">
        <v>0</v>
      </c>
      <c r="G302" s="4">
        <v>33</v>
      </c>
    </row>
    <row r="303" spans="1:7">
      <c r="A303" s="4" t="s">
        <v>312</v>
      </c>
      <c r="B303" s="4">
        <v>82</v>
      </c>
      <c r="C303" s="4">
        <v>0</v>
      </c>
      <c r="D303" s="4">
        <v>0</v>
      </c>
      <c r="E303" s="4">
        <v>-11</v>
      </c>
      <c r="F303" s="4">
        <v>0</v>
      </c>
      <c r="G303" s="4">
        <v>71</v>
      </c>
    </row>
    <row r="304" spans="1:7">
      <c r="A304" s="4" t="s">
        <v>313</v>
      </c>
      <c r="B304" s="4">
        <v>91</v>
      </c>
      <c r="C304" s="4">
        <v>0</v>
      </c>
      <c r="D304" s="4">
        <v>0</v>
      </c>
      <c r="E304" s="4">
        <v>-16</v>
      </c>
      <c r="F304" s="4">
        <v>0</v>
      </c>
      <c r="G304" s="4">
        <v>75</v>
      </c>
    </row>
    <row r="305" spans="1:7">
      <c r="A305" s="4" t="s">
        <v>314</v>
      </c>
      <c r="B305" s="4">
        <v>54</v>
      </c>
      <c r="C305" s="4">
        <v>0</v>
      </c>
      <c r="D305" s="4">
        <v>0</v>
      </c>
      <c r="E305" s="4">
        <v>-4</v>
      </c>
      <c r="F305" s="4">
        <v>0</v>
      </c>
      <c r="G305" s="4">
        <v>50</v>
      </c>
    </row>
    <row r="306" spans="1:7">
      <c r="A306" s="4" t="s">
        <v>315</v>
      </c>
      <c r="B306" s="4">
        <v>256</v>
      </c>
      <c r="C306" s="4">
        <v>0</v>
      </c>
      <c r="D306" s="4">
        <v>0</v>
      </c>
      <c r="E306" s="4">
        <v>-51</v>
      </c>
      <c r="F306" s="4">
        <v>0</v>
      </c>
      <c r="G306" s="4">
        <v>205</v>
      </c>
    </row>
    <row r="307" spans="1:7">
      <c r="A307" s="4" t="s">
        <v>316</v>
      </c>
      <c r="B307" s="4">
        <v>417</v>
      </c>
      <c r="C307" s="4">
        <v>0</v>
      </c>
      <c r="D307" s="4">
        <v>-1</v>
      </c>
      <c r="E307" s="4">
        <v>-75</v>
      </c>
      <c r="F307" s="4">
        <v>0</v>
      </c>
      <c r="G307" s="4">
        <v>341</v>
      </c>
    </row>
    <row r="308" spans="1:7">
      <c r="A308" s="4" t="s">
        <v>317</v>
      </c>
      <c r="B308" s="4">
        <v>645</v>
      </c>
      <c r="C308" s="4">
        <v>0</v>
      </c>
      <c r="D308" s="4">
        <v>0</v>
      </c>
      <c r="E308" s="4">
        <v>-122</v>
      </c>
      <c r="F308" s="4">
        <v>4</v>
      </c>
      <c r="G308" s="4">
        <v>527</v>
      </c>
    </row>
    <row r="309" spans="1:7">
      <c r="A309" s="4" t="s">
        <v>318</v>
      </c>
      <c r="B309" s="4">
        <v>35</v>
      </c>
      <c r="C309" s="4">
        <v>50</v>
      </c>
      <c r="D309" s="4">
        <v>0</v>
      </c>
      <c r="E309" s="4">
        <v>-27</v>
      </c>
      <c r="F309" s="4">
        <v>0</v>
      </c>
      <c r="G309" s="4">
        <v>58</v>
      </c>
    </row>
    <row r="310" spans="1:7">
      <c r="A310" s="4" t="s">
        <v>319</v>
      </c>
      <c r="B310" s="6">
        <v>39</v>
      </c>
      <c r="C310" s="4">
        <v>0</v>
      </c>
      <c r="D310" s="4">
        <v>0</v>
      </c>
      <c r="E310" s="4">
        <v>-9</v>
      </c>
      <c r="F310" s="4">
        <v>0</v>
      </c>
      <c r="G310" s="6">
        <v>30</v>
      </c>
    </row>
    <row r="311" spans="1:7">
      <c r="A311" s="4" t="s">
        <v>320</v>
      </c>
      <c r="B311" s="4">
        <v>301</v>
      </c>
      <c r="C311" s="4">
        <v>85</v>
      </c>
      <c r="D311" s="4">
        <v>0</v>
      </c>
      <c r="E311" s="4">
        <v>-98</v>
      </c>
      <c r="F311" s="4">
        <v>0</v>
      </c>
      <c r="G311" s="4">
        <v>288</v>
      </c>
    </row>
    <row r="312" spans="1:7">
      <c r="A312" s="4" t="s">
        <v>321</v>
      </c>
      <c r="B312" s="4">
        <v>191</v>
      </c>
      <c r="C312" s="4">
        <v>0</v>
      </c>
      <c r="D312" s="4">
        <v>0</v>
      </c>
      <c r="E312" s="4">
        <v>0</v>
      </c>
      <c r="F312" s="4">
        <v>0</v>
      </c>
      <c r="G312" s="4">
        <v>191</v>
      </c>
    </row>
    <row r="313" spans="1:7">
      <c r="A313" s="4" t="s">
        <v>322</v>
      </c>
      <c r="B313" s="6">
        <v>538</v>
      </c>
      <c r="C313" s="4">
        <v>0</v>
      </c>
      <c r="D313" s="4">
        <v>0</v>
      </c>
      <c r="E313" s="4">
        <v>-59</v>
      </c>
      <c r="F313" s="4">
        <v>0</v>
      </c>
      <c r="G313" s="6">
        <v>479</v>
      </c>
    </row>
    <row r="314" spans="1:7">
      <c r="A314" s="4" t="s">
        <v>323</v>
      </c>
      <c r="B314" s="4">
        <v>356</v>
      </c>
      <c r="C314" s="4">
        <v>100</v>
      </c>
      <c r="D314" s="4">
        <v>0</v>
      </c>
      <c r="E314" s="4">
        <v>-61</v>
      </c>
      <c r="F314" s="4">
        <v>0</v>
      </c>
      <c r="G314" s="4">
        <v>395</v>
      </c>
    </row>
    <row r="315" spans="1:7">
      <c r="A315" s="4" t="s">
        <v>324</v>
      </c>
      <c r="B315" s="4">
        <v>6</v>
      </c>
      <c r="C315" s="4">
        <v>40</v>
      </c>
      <c r="D315" s="4">
        <v>0</v>
      </c>
      <c r="E315" s="4">
        <v>-2</v>
      </c>
      <c r="F315" s="4">
        <v>0</v>
      </c>
      <c r="G315" s="4">
        <v>44</v>
      </c>
    </row>
    <row r="316" spans="1:7">
      <c r="A316" s="4" t="s">
        <v>325</v>
      </c>
      <c r="B316" s="4">
        <v>1</v>
      </c>
      <c r="C316" s="4">
        <v>0</v>
      </c>
      <c r="D316" s="4">
        <v>0</v>
      </c>
      <c r="E316" s="4">
        <v>0</v>
      </c>
      <c r="F316" s="4">
        <v>0</v>
      </c>
      <c r="G316" s="4">
        <v>1</v>
      </c>
    </row>
    <row r="317" spans="1:7">
      <c r="A317" s="4" t="s">
        <v>326</v>
      </c>
      <c r="B317" s="6">
        <v>359</v>
      </c>
      <c r="C317" s="4">
        <v>272</v>
      </c>
      <c r="D317" s="4">
        <v>-3</v>
      </c>
      <c r="E317" s="4">
        <v>-114</v>
      </c>
      <c r="F317" s="4">
        <v>0</v>
      </c>
      <c r="G317" s="6">
        <v>514</v>
      </c>
    </row>
    <row r="318" spans="1:7">
      <c r="A318" s="4" t="s">
        <v>327</v>
      </c>
      <c r="B318" s="4">
        <v>36</v>
      </c>
      <c r="C318" s="4">
        <v>0</v>
      </c>
      <c r="D318" s="4">
        <v>0</v>
      </c>
      <c r="E318" s="4">
        <v>-10</v>
      </c>
      <c r="F318" s="4">
        <v>0</v>
      </c>
      <c r="G318" s="4">
        <v>26</v>
      </c>
    </row>
    <row r="319" spans="1:7">
      <c r="A319" s="4" t="s">
        <v>328</v>
      </c>
      <c r="B319" s="4">
        <v>28</v>
      </c>
      <c r="C319" s="4">
        <v>0</v>
      </c>
      <c r="D319" s="4">
        <v>0</v>
      </c>
      <c r="E319" s="4">
        <v>-28</v>
      </c>
      <c r="F319" s="4">
        <v>0</v>
      </c>
      <c r="G319" s="4">
        <v>0</v>
      </c>
    </row>
    <row r="320" spans="1:7">
      <c r="A320" s="4" t="s">
        <v>329</v>
      </c>
      <c r="B320" s="4">
        <v>76</v>
      </c>
      <c r="C320" s="4">
        <v>0</v>
      </c>
      <c r="D320" s="4">
        <v>0</v>
      </c>
      <c r="E320" s="4">
        <v>0</v>
      </c>
      <c r="F320" s="4">
        <v>0</v>
      </c>
      <c r="G320" s="4">
        <v>76</v>
      </c>
    </row>
    <row r="321" spans="1:7">
      <c r="A321" s="4" t="s">
        <v>330</v>
      </c>
      <c r="B321" s="6">
        <v>16</v>
      </c>
      <c r="C321" s="4">
        <v>0</v>
      </c>
      <c r="D321" s="4">
        <v>0</v>
      </c>
      <c r="E321" s="4">
        <v>-1</v>
      </c>
      <c r="F321" s="4">
        <v>0</v>
      </c>
      <c r="G321" s="6">
        <v>15</v>
      </c>
    </row>
    <row r="322" spans="1:7">
      <c r="A322" s="4" t="s">
        <v>331</v>
      </c>
      <c r="B322" s="4">
        <v>13</v>
      </c>
      <c r="C322" s="4">
        <v>0</v>
      </c>
      <c r="D322" s="4">
        <v>0</v>
      </c>
      <c r="E322" s="4">
        <v>-4</v>
      </c>
      <c r="F322" s="4">
        <v>0</v>
      </c>
      <c r="G322" s="4">
        <v>9</v>
      </c>
    </row>
    <row r="323" spans="1:7">
      <c r="A323" s="4" t="s">
        <v>332</v>
      </c>
      <c r="B323" s="6">
        <v>1</v>
      </c>
      <c r="C323" s="4">
        <v>120</v>
      </c>
      <c r="D323" s="4">
        <v>0</v>
      </c>
      <c r="E323" s="4">
        <v>-23</v>
      </c>
      <c r="F323" s="4">
        <v>0</v>
      </c>
      <c r="G323" s="6">
        <v>98</v>
      </c>
    </row>
    <row r="324" spans="1:7">
      <c r="A324" s="4" t="s">
        <v>333</v>
      </c>
      <c r="B324" s="4">
        <v>185</v>
      </c>
      <c r="C324" s="4">
        <v>0</v>
      </c>
      <c r="D324" s="4">
        <v>0</v>
      </c>
      <c r="E324" s="4">
        <v>-43</v>
      </c>
      <c r="F324" s="4">
        <v>0</v>
      </c>
      <c r="G324" s="4">
        <v>142</v>
      </c>
    </row>
    <row r="325" spans="1:7">
      <c r="A325" s="4" t="s">
        <v>334</v>
      </c>
      <c r="B325" s="4">
        <v>8</v>
      </c>
      <c r="C325" s="4">
        <v>0</v>
      </c>
      <c r="D325" s="4">
        <v>0</v>
      </c>
      <c r="E325" s="4">
        <v>-1</v>
      </c>
      <c r="F325" s="4">
        <v>0</v>
      </c>
      <c r="G325" s="4">
        <v>7</v>
      </c>
    </row>
    <row r="326" spans="1:7">
      <c r="A326" s="4" t="s">
        <v>335</v>
      </c>
      <c r="B326" s="4">
        <v>64</v>
      </c>
      <c r="C326" s="4">
        <v>0</v>
      </c>
      <c r="D326" s="4">
        <v>0</v>
      </c>
      <c r="E326" s="4">
        <v>-7</v>
      </c>
      <c r="F326" s="4">
        <v>0</v>
      </c>
      <c r="G326" s="4">
        <v>57</v>
      </c>
    </row>
    <row r="327" spans="1:7">
      <c r="A327" s="4" t="s">
        <v>336</v>
      </c>
      <c r="B327" s="6">
        <v>6</v>
      </c>
      <c r="C327" s="4">
        <v>0</v>
      </c>
      <c r="D327" s="4">
        <v>0</v>
      </c>
      <c r="E327" s="6">
        <v>0</v>
      </c>
      <c r="F327" s="4">
        <v>0</v>
      </c>
      <c r="G327" s="6">
        <v>6</v>
      </c>
    </row>
    <row r="328" spans="1:7">
      <c r="A328" s="4" t="s">
        <v>337</v>
      </c>
      <c r="B328" s="4">
        <v>6</v>
      </c>
      <c r="C328" s="4">
        <v>0</v>
      </c>
      <c r="D328" s="4">
        <v>0</v>
      </c>
      <c r="E328" s="4">
        <v>0</v>
      </c>
      <c r="F328" s="4">
        <v>0</v>
      </c>
      <c r="G328" s="4">
        <v>6</v>
      </c>
    </row>
    <row r="329" spans="1:7">
      <c r="A329" s="4" t="s">
        <v>338</v>
      </c>
      <c r="B329" s="6">
        <v>3</v>
      </c>
      <c r="C329" s="4">
        <v>0</v>
      </c>
      <c r="D329" s="4">
        <v>0</v>
      </c>
      <c r="E329" s="4">
        <v>0</v>
      </c>
      <c r="F329" s="4">
        <v>0</v>
      </c>
      <c r="G329" s="6">
        <v>3</v>
      </c>
    </row>
    <row r="330" spans="1:7">
      <c r="A330" s="4" t="s">
        <v>339</v>
      </c>
      <c r="B330" s="4">
        <v>20</v>
      </c>
      <c r="C330" s="4">
        <v>0</v>
      </c>
      <c r="D330" s="4">
        <v>0</v>
      </c>
      <c r="E330" s="4">
        <v>-10</v>
      </c>
      <c r="F330" s="4">
        <v>0</v>
      </c>
      <c r="G330" s="4">
        <v>10</v>
      </c>
    </row>
    <row r="331" spans="1:7">
      <c r="A331" s="4" t="s">
        <v>340</v>
      </c>
      <c r="B331" s="6">
        <v>10</v>
      </c>
      <c r="C331" s="4">
        <v>0</v>
      </c>
      <c r="D331" s="4">
        <v>0</v>
      </c>
      <c r="E331" s="4">
        <v>-10</v>
      </c>
      <c r="F331" s="4">
        <v>0</v>
      </c>
      <c r="G331" s="6">
        <v>0</v>
      </c>
    </row>
    <row r="332" spans="1:7">
      <c r="A332" s="4" t="s">
        <v>341</v>
      </c>
      <c r="B332" s="6">
        <v>25</v>
      </c>
      <c r="C332" s="4">
        <v>0</v>
      </c>
      <c r="D332" s="4">
        <v>0</v>
      </c>
      <c r="E332" s="4">
        <v>0</v>
      </c>
      <c r="F332" s="4">
        <v>0</v>
      </c>
      <c r="G332" s="6">
        <v>25</v>
      </c>
    </row>
    <row r="333" spans="1:7">
      <c r="A333" s="4" t="s">
        <v>342</v>
      </c>
      <c r="B333" s="4">
        <v>121</v>
      </c>
      <c r="C333" s="4">
        <v>0</v>
      </c>
      <c r="D333" s="4">
        <v>0</v>
      </c>
      <c r="E333" s="4">
        <v>-79</v>
      </c>
      <c r="F333" s="4">
        <v>0</v>
      </c>
      <c r="G333" s="4">
        <v>42</v>
      </c>
    </row>
    <row r="334" spans="1:7">
      <c r="A334" s="4" t="s">
        <v>343</v>
      </c>
      <c r="B334" s="4">
        <v>-12</v>
      </c>
      <c r="C334" s="4">
        <v>0</v>
      </c>
      <c r="D334" s="4">
        <v>0</v>
      </c>
      <c r="E334" s="4">
        <v>-1</v>
      </c>
      <c r="F334" s="4">
        <v>0</v>
      </c>
      <c r="G334" s="4">
        <v>-13</v>
      </c>
    </row>
    <row r="335" spans="1:7">
      <c r="A335" s="4" t="s">
        <v>344</v>
      </c>
      <c r="B335" s="6">
        <v>3410</v>
      </c>
      <c r="C335" s="4">
        <v>0</v>
      </c>
      <c r="D335" s="4">
        <v>0</v>
      </c>
      <c r="E335" s="4">
        <v>-833</v>
      </c>
      <c r="F335" s="4">
        <v>0</v>
      </c>
      <c r="G335" s="6">
        <v>2577</v>
      </c>
    </row>
    <row r="336" spans="1:7">
      <c r="A336" s="4" t="s">
        <v>345</v>
      </c>
      <c r="B336" s="6">
        <v>8</v>
      </c>
      <c r="C336" s="4">
        <v>0</v>
      </c>
      <c r="D336" s="4">
        <v>0</v>
      </c>
      <c r="E336" s="4">
        <v>-7</v>
      </c>
      <c r="F336" s="4">
        <v>0</v>
      </c>
      <c r="G336" s="6">
        <v>1</v>
      </c>
    </row>
    <row r="337" spans="1:7">
      <c r="A337" s="4" t="s">
        <v>346</v>
      </c>
      <c r="B337" s="4">
        <v>226</v>
      </c>
      <c r="C337" s="4">
        <v>0</v>
      </c>
      <c r="D337" s="4">
        <v>0</v>
      </c>
      <c r="E337" s="4">
        <v>0</v>
      </c>
      <c r="F337" s="4">
        <v>0</v>
      </c>
      <c r="G337" s="4">
        <v>226</v>
      </c>
    </row>
    <row r="338" spans="1:7">
      <c r="A338" s="4" t="s">
        <v>347</v>
      </c>
      <c r="B338" s="4">
        <v>3</v>
      </c>
      <c r="C338" s="4">
        <v>0</v>
      </c>
      <c r="D338" s="4">
        <v>0</v>
      </c>
      <c r="E338" s="4">
        <v>0</v>
      </c>
      <c r="F338" s="4">
        <v>0</v>
      </c>
      <c r="G338" s="4">
        <v>3</v>
      </c>
    </row>
    <row r="339" spans="1:7">
      <c r="A339" s="4" t="s">
        <v>348</v>
      </c>
      <c r="B339" s="4">
        <v>77</v>
      </c>
      <c r="C339" s="4">
        <v>0</v>
      </c>
      <c r="D339" s="4">
        <v>0</v>
      </c>
      <c r="E339" s="4">
        <v>-2</v>
      </c>
      <c r="F339" s="4">
        <v>0</v>
      </c>
      <c r="G339" s="4">
        <v>75</v>
      </c>
    </row>
    <row r="340" spans="1:7">
      <c r="A340" s="4" t="s">
        <v>349</v>
      </c>
      <c r="B340" s="6">
        <v>-1</v>
      </c>
      <c r="C340" s="4">
        <v>0</v>
      </c>
      <c r="D340" s="4">
        <v>0</v>
      </c>
      <c r="E340" s="4">
        <v>0</v>
      </c>
      <c r="F340" s="4">
        <v>0</v>
      </c>
      <c r="G340" s="6">
        <v>-1</v>
      </c>
    </row>
    <row r="341" spans="1:7">
      <c r="A341" s="4" t="s">
        <v>350</v>
      </c>
      <c r="B341" s="4">
        <v>2</v>
      </c>
      <c r="C341" s="4">
        <v>0</v>
      </c>
      <c r="D341" s="4">
        <v>0</v>
      </c>
      <c r="E341" s="4">
        <v>0</v>
      </c>
      <c r="F341" s="4">
        <v>0</v>
      </c>
      <c r="G341" s="4">
        <v>2</v>
      </c>
    </row>
    <row r="342" spans="1:7">
      <c r="A342" s="4" t="s">
        <v>351</v>
      </c>
      <c r="B342" s="6">
        <v>35</v>
      </c>
      <c r="C342" s="4">
        <v>0</v>
      </c>
      <c r="D342" s="4">
        <v>0</v>
      </c>
      <c r="E342" s="4">
        <v>-2</v>
      </c>
      <c r="F342" s="4">
        <v>0</v>
      </c>
      <c r="G342" s="6">
        <v>33</v>
      </c>
    </row>
    <row r="343" spans="1:7">
      <c r="A343" s="4" t="s">
        <v>352</v>
      </c>
      <c r="B343" s="4">
        <v>9</v>
      </c>
      <c r="C343" s="4">
        <v>0</v>
      </c>
      <c r="D343" s="4">
        <v>0</v>
      </c>
      <c r="E343" s="4">
        <v>0</v>
      </c>
      <c r="F343" s="4">
        <v>0</v>
      </c>
      <c r="G343" s="4">
        <v>9</v>
      </c>
    </row>
    <row r="344" spans="1:7">
      <c r="A344" s="4" t="s">
        <v>353</v>
      </c>
      <c r="B344" s="4">
        <v>7</v>
      </c>
      <c r="C344" s="4">
        <v>0</v>
      </c>
      <c r="D344" s="4">
        <v>0</v>
      </c>
      <c r="E344" s="4">
        <v>0</v>
      </c>
      <c r="F344" s="4">
        <v>0</v>
      </c>
      <c r="G344" s="4">
        <v>7</v>
      </c>
    </row>
    <row r="345" spans="1:7">
      <c r="A345" s="4" t="s">
        <v>354</v>
      </c>
      <c r="B345" s="4">
        <v>20</v>
      </c>
      <c r="C345" s="4">
        <v>0</v>
      </c>
      <c r="D345" s="4">
        <v>0</v>
      </c>
      <c r="E345" s="4">
        <v>-1</v>
      </c>
      <c r="F345" s="4">
        <v>0</v>
      </c>
      <c r="G345" s="4">
        <v>19</v>
      </c>
    </row>
    <row r="346" spans="1:7">
      <c r="A346" s="4" t="s">
        <v>355</v>
      </c>
      <c r="B346" s="6">
        <v>20</v>
      </c>
      <c r="C346" s="4">
        <v>0</v>
      </c>
      <c r="D346" s="4">
        <v>0</v>
      </c>
      <c r="E346" s="4">
        <v>-2</v>
      </c>
      <c r="F346" s="4">
        <v>0</v>
      </c>
      <c r="G346" s="6">
        <v>18</v>
      </c>
    </row>
    <row r="347" spans="1:7">
      <c r="A347" s="4" t="s">
        <v>356</v>
      </c>
      <c r="B347" s="4">
        <v>9</v>
      </c>
      <c r="C347" s="4">
        <v>0</v>
      </c>
      <c r="D347" s="4">
        <v>0</v>
      </c>
      <c r="E347" s="4">
        <v>0</v>
      </c>
      <c r="F347" s="4">
        <v>0</v>
      </c>
      <c r="G347" s="4">
        <v>9</v>
      </c>
    </row>
    <row r="348" spans="1:7">
      <c r="A348" s="4" t="s">
        <v>357</v>
      </c>
      <c r="B348" s="4">
        <v>209</v>
      </c>
      <c r="C348" s="4">
        <v>0</v>
      </c>
      <c r="D348" s="4">
        <v>0</v>
      </c>
      <c r="E348" s="4">
        <v>-181</v>
      </c>
      <c r="F348" s="4">
        <v>0</v>
      </c>
      <c r="G348" s="4">
        <v>28</v>
      </c>
    </row>
    <row r="349" spans="1:7">
      <c r="A349" s="4" t="s">
        <v>358</v>
      </c>
      <c r="B349" s="4">
        <v>114</v>
      </c>
      <c r="C349" s="4">
        <v>0</v>
      </c>
      <c r="D349" s="4">
        <v>0</v>
      </c>
      <c r="E349" s="4">
        <v>0</v>
      </c>
      <c r="F349" s="4">
        <v>0</v>
      </c>
      <c r="G349" s="4">
        <v>114</v>
      </c>
    </row>
    <row r="350" spans="1:7">
      <c r="A350" s="4" t="s">
        <v>597</v>
      </c>
      <c r="B350" s="6">
        <v>21</v>
      </c>
      <c r="C350" s="4">
        <v>27</v>
      </c>
      <c r="D350" s="4">
        <v>0</v>
      </c>
      <c r="E350" s="4">
        <v>-42</v>
      </c>
      <c r="F350" s="4">
        <v>0</v>
      </c>
      <c r="G350" s="6">
        <v>6</v>
      </c>
    </row>
    <row r="351" spans="1:7">
      <c r="A351" s="4" t="s">
        <v>361</v>
      </c>
      <c r="B351" s="4">
        <v>187</v>
      </c>
      <c r="C351" s="4">
        <v>0</v>
      </c>
      <c r="D351" s="4">
        <v>0</v>
      </c>
      <c r="E351" s="4">
        <v>-6</v>
      </c>
      <c r="F351" s="4">
        <v>0</v>
      </c>
      <c r="G351" s="4">
        <v>181</v>
      </c>
    </row>
    <row r="352" spans="1:7">
      <c r="A352" s="4" t="s">
        <v>562</v>
      </c>
      <c r="B352" s="4">
        <v>78</v>
      </c>
      <c r="C352" s="4">
        <v>0</v>
      </c>
      <c r="D352" s="4">
        <v>0</v>
      </c>
      <c r="E352" s="4">
        <v>-14</v>
      </c>
      <c r="F352" s="4">
        <v>0</v>
      </c>
      <c r="G352" s="4">
        <v>64</v>
      </c>
    </row>
    <row r="353" spans="1:7">
      <c r="A353" s="4" t="s">
        <v>362</v>
      </c>
      <c r="B353" s="4">
        <v>201</v>
      </c>
      <c r="C353" s="4">
        <v>0</v>
      </c>
      <c r="D353" s="4">
        <v>0</v>
      </c>
      <c r="E353" s="4">
        <v>-33</v>
      </c>
      <c r="F353" s="4">
        <v>0</v>
      </c>
      <c r="G353" s="4">
        <v>168</v>
      </c>
    </row>
    <row r="354" spans="1:7">
      <c r="A354" s="4" t="s">
        <v>363</v>
      </c>
      <c r="B354" s="6">
        <v>-1000</v>
      </c>
      <c r="C354" s="4">
        <v>0</v>
      </c>
      <c r="D354" s="4">
        <v>0</v>
      </c>
      <c r="E354" s="4">
        <v>0</v>
      </c>
      <c r="F354" s="4">
        <v>0</v>
      </c>
      <c r="G354" s="6">
        <v>-1000</v>
      </c>
    </row>
    <row r="355" spans="1:7">
      <c r="A355" s="4" t="s">
        <v>364</v>
      </c>
      <c r="B355" s="4">
        <v>43</v>
      </c>
      <c r="C355" s="4">
        <v>0</v>
      </c>
      <c r="D355" s="4">
        <v>0</v>
      </c>
      <c r="E355" s="4">
        <v>0</v>
      </c>
      <c r="F355" s="4">
        <v>0</v>
      </c>
      <c r="G355" s="4">
        <v>43</v>
      </c>
    </row>
    <row r="356" spans="1:7">
      <c r="A356" s="4" t="s">
        <v>365</v>
      </c>
      <c r="B356" s="4">
        <v>236</v>
      </c>
      <c r="C356" s="4">
        <v>0</v>
      </c>
      <c r="D356" s="4">
        <v>0</v>
      </c>
      <c r="E356" s="4">
        <v>-1</v>
      </c>
      <c r="F356" s="4">
        <v>0</v>
      </c>
      <c r="G356" s="4">
        <v>235</v>
      </c>
    </row>
    <row r="357" spans="1:7">
      <c r="A357" s="4" t="s">
        <v>366</v>
      </c>
      <c r="B357" s="4">
        <v>12</v>
      </c>
      <c r="C357" s="4">
        <v>0</v>
      </c>
      <c r="D357" s="4">
        <v>0</v>
      </c>
      <c r="E357" s="4">
        <v>0</v>
      </c>
      <c r="F357" s="4">
        <v>0</v>
      </c>
      <c r="G357" s="4">
        <v>12</v>
      </c>
    </row>
    <row r="358" spans="1:7">
      <c r="A358" s="4" t="s">
        <v>367</v>
      </c>
      <c r="B358" s="4">
        <v>3</v>
      </c>
      <c r="C358" s="4">
        <v>0</v>
      </c>
      <c r="D358" s="4">
        <v>0</v>
      </c>
      <c r="E358" s="4">
        <v>-2</v>
      </c>
      <c r="F358" s="4">
        <v>0</v>
      </c>
      <c r="G358" s="4">
        <v>1</v>
      </c>
    </row>
    <row r="359" spans="1:7">
      <c r="A359" s="4" t="s">
        <v>368</v>
      </c>
      <c r="B359" s="4">
        <v>2</v>
      </c>
      <c r="C359" s="4">
        <v>0</v>
      </c>
      <c r="D359" s="4">
        <v>0</v>
      </c>
      <c r="E359" s="4">
        <v>-1</v>
      </c>
      <c r="F359" s="4">
        <v>0</v>
      </c>
      <c r="G359" s="4">
        <v>1</v>
      </c>
    </row>
    <row r="360" spans="1:7">
      <c r="A360" s="4" t="s">
        <v>369</v>
      </c>
      <c r="B360" s="4">
        <v>22</v>
      </c>
      <c r="C360" s="4">
        <v>0</v>
      </c>
      <c r="D360" s="4">
        <v>0</v>
      </c>
      <c r="E360" s="4">
        <v>0</v>
      </c>
      <c r="F360" s="4">
        <v>0</v>
      </c>
      <c r="G360" s="4">
        <v>22</v>
      </c>
    </row>
    <row r="361" spans="1:7">
      <c r="A361" s="4" t="s">
        <v>568</v>
      </c>
      <c r="B361" s="4">
        <v>-14</v>
      </c>
      <c r="C361" s="4">
        <v>100</v>
      </c>
      <c r="D361" s="4">
        <v>0</v>
      </c>
      <c r="E361" s="4">
        <v>-10</v>
      </c>
      <c r="F361" s="4">
        <v>0</v>
      </c>
      <c r="G361" s="4">
        <v>76</v>
      </c>
    </row>
    <row r="362" spans="1:7">
      <c r="A362" s="4" t="s">
        <v>370</v>
      </c>
      <c r="B362" s="4">
        <v>683</v>
      </c>
      <c r="C362" s="4">
        <v>0</v>
      </c>
      <c r="D362" s="4">
        <v>0</v>
      </c>
      <c r="E362" s="4">
        <v>-83</v>
      </c>
      <c r="F362" s="4">
        <v>0</v>
      </c>
      <c r="G362" s="4">
        <v>600</v>
      </c>
    </row>
    <row r="363" spans="1:7">
      <c r="A363" s="4" t="s">
        <v>371</v>
      </c>
      <c r="B363" s="4">
        <v>8</v>
      </c>
      <c r="C363" s="4">
        <v>0</v>
      </c>
      <c r="D363" s="4">
        <v>0</v>
      </c>
      <c r="E363" s="4">
        <v>-4</v>
      </c>
      <c r="F363" s="4">
        <v>0</v>
      </c>
      <c r="G363" s="4">
        <v>4</v>
      </c>
    </row>
    <row r="364" spans="1:7">
      <c r="A364" s="4" t="s">
        <v>372</v>
      </c>
      <c r="B364" s="4">
        <v>278</v>
      </c>
      <c r="C364" s="4">
        <v>0</v>
      </c>
      <c r="D364" s="4">
        <v>0</v>
      </c>
      <c r="E364" s="4">
        <v>-231</v>
      </c>
      <c r="F364" s="4">
        <v>0</v>
      </c>
      <c r="G364" s="4">
        <v>47</v>
      </c>
    </row>
    <row r="365" spans="1:7">
      <c r="A365" s="4" t="s">
        <v>373</v>
      </c>
      <c r="B365" s="4">
        <v>134</v>
      </c>
      <c r="C365" s="4">
        <v>0</v>
      </c>
      <c r="D365" s="4">
        <v>0</v>
      </c>
      <c r="E365" s="4">
        <v>-3</v>
      </c>
      <c r="F365" s="4">
        <v>0</v>
      </c>
      <c r="G365" s="4">
        <v>131</v>
      </c>
    </row>
    <row r="366" spans="1:7">
      <c r="A366" s="4" t="s">
        <v>374</v>
      </c>
      <c r="B366" s="4">
        <v>145</v>
      </c>
      <c r="C366" s="4">
        <v>0</v>
      </c>
      <c r="D366" s="4">
        <v>0</v>
      </c>
      <c r="E366" s="4">
        <v>-32</v>
      </c>
      <c r="F366" s="4">
        <v>0</v>
      </c>
      <c r="G366" s="4">
        <v>113</v>
      </c>
    </row>
    <row r="367" spans="1:7">
      <c r="A367" s="4" t="s">
        <v>375</v>
      </c>
      <c r="B367" s="4">
        <v>205</v>
      </c>
      <c r="C367" s="4">
        <v>1</v>
      </c>
      <c r="D367" s="4">
        <v>0</v>
      </c>
      <c r="E367" s="4">
        <v>-24</v>
      </c>
      <c r="F367" s="4">
        <v>0</v>
      </c>
      <c r="G367" s="4">
        <v>182</v>
      </c>
    </row>
    <row r="368" spans="1:7">
      <c r="A368" s="4" t="s">
        <v>376</v>
      </c>
      <c r="B368" s="4">
        <v>2</v>
      </c>
      <c r="C368" s="4">
        <v>50</v>
      </c>
      <c r="D368" s="4">
        <v>0</v>
      </c>
      <c r="E368" s="4">
        <v>-2</v>
      </c>
      <c r="F368" s="4">
        <v>0</v>
      </c>
      <c r="G368" s="4">
        <v>50</v>
      </c>
    </row>
    <row r="369" spans="1:7">
      <c r="A369" s="4" t="s">
        <v>377</v>
      </c>
      <c r="B369" s="4">
        <v>187</v>
      </c>
      <c r="C369" s="4">
        <v>300</v>
      </c>
      <c r="D369" s="4">
        <v>0</v>
      </c>
      <c r="E369" s="4">
        <v>-94</v>
      </c>
      <c r="F369" s="4">
        <v>0</v>
      </c>
      <c r="G369" s="4">
        <v>393</v>
      </c>
    </row>
    <row r="370" spans="1:7">
      <c r="A370" s="4" t="s">
        <v>378</v>
      </c>
      <c r="B370" s="4">
        <v>71</v>
      </c>
      <c r="C370" s="4">
        <v>240</v>
      </c>
      <c r="D370" s="4">
        <v>0</v>
      </c>
      <c r="E370" s="4">
        <v>-67</v>
      </c>
      <c r="F370" s="4">
        <v>0</v>
      </c>
      <c r="G370" s="4">
        <v>244</v>
      </c>
    </row>
    <row r="371" spans="1:7">
      <c r="A371" s="4" t="s">
        <v>379</v>
      </c>
      <c r="B371" s="4">
        <v>47</v>
      </c>
      <c r="C371" s="4">
        <v>0</v>
      </c>
      <c r="D371" s="4">
        <v>0</v>
      </c>
      <c r="E371" s="4">
        <v>0</v>
      </c>
      <c r="F371" s="4">
        <v>0</v>
      </c>
      <c r="G371" s="4">
        <v>47</v>
      </c>
    </row>
    <row r="372" spans="1:7">
      <c r="A372" s="4" t="s">
        <v>380</v>
      </c>
      <c r="B372" s="4">
        <v>218</v>
      </c>
      <c r="C372" s="4">
        <v>0</v>
      </c>
      <c r="D372" s="4">
        <v>0</v>
      </c>
      <c r="E372" s="4">
        <v>-4</v>
      </c>
      <c r="F372" s="4">
        <v>0</v>
      </c>
      <c r="G372" s="4">
        <v>214</v>
      </c>
    </row>
    <row r="373" spans="1:7">
      <c r="A373" s="4" t="s">
        <v>381</v>
      </c>
      <c r="B373" s="4">
        <v>1</v>
      </c>
      <c r="C373" s="4">
        <v>0</v>
      </c>
      <c r="D373" s="4">
        <v>0</v>
      </c>
      <c r="E373" s="4">
        <v>0</v>
      </c>
      <c r="F373" s="4">
        <v>0</v>
      </c>
      <c r="G373" s="4">
        <v>1</v>
      </c>
    </row>
    <row r="374" spans="1:7">
      <c r="A374" s="4" t="s">
        <v>382</v>
      </c>
      <c r="B374" s="4">
        <v>6</v>
      </c>
      <c r="C374" s="4">
        <v>0</v>
      </c>
      <c r="D374" s="4">
        <v>0</v>
      </c>
      <c r="E374" s="4">
        <v>0</v>
      </c>
      <c r="F374" s="4">
        <v>0</v>
      </c>
      <c r="G374" s="4">
        <v>6</v>
      </c>
    </row>
    <row r="375" spans="1:7">
      <c r="A375" s="4" t="s">
        <v>383</v>
      </c>
      <c r="B375" s="4">
        <v>6</v>
      </c>
      <c r="C375" s="4">
        <v>0</v>
      </c>
      <c r="D375" s="4">
        <v>0</v>
      </c>
      <c r="E375" s="4">
        <v>0</v>
      </c>
      <c r="F375" s="4">
        <v>0</v>
      </c>
      <c r="G375" s="4">
        <v>6</v>
      </c>
    </row>
    <row r="376" spans="1:7">
      <c r="A376" s="4" t="s">
        <v>384</v>
      </c>
      <c r="B376" s="4">
        <v>17</v>
      </c>
      <c r="C376" s="4">
        <v>0</v>
      </c>
      <c r="D376" s="4">
        <v>0</v>
      </c>
      <c r="E376" s="4">
        <v>0</v>
      </c>
      <c r="F376" s="4">
        <v>0</v>
      </c>
      <c r="G376" s="4">
        <v>17</v>
      </c>
    </row>
    <row r="377" spans="1:7">
      <c r="A377" s="4" t="s">
        <v>386</v>
      </c>
      <c r="B377" s="4">
        <v>50</v>
      </c>
      <c r="C377" s="4">
        <v>0</v>
      </c>
      <c r="D377" s="4">
        <v>0</v>
      </c>
      <c r="E377" s="4">
        <v>-3</v>
      </c>
      <c r="F377" s="4">
        <v>0</v>
      </c>
      <c r="G377" s="4">
        <v>47</v>
      </c>
    </row>
    <row r="378" spans="1:7">
      <c r="A378" s="4" t="s">
        <v>519</v>
      </c>
      <c r="B378" s="4">
        <v>13</v>
      </c>
      <c r="C378" s="4">
        <v>0</v>
      </c>
      <c r="D378" s="4">
        <v>0</v>
      </c>
      <c r="E378" s="4">
        <v>-1</v>
      </c>
      <c r="F378" s="4">
        <v>0</v>
      </c>
      <c r="G378" s="4">
        <v>12</v>
      </c>
    </row>
    <row r="379" spans="1:7">
      <c r="A379" s="4" t="s">
        <v>387</v>
      </c>
      <c r="B379" s="4">
        <v>24</v>
      </c>
      <c r="C379" s="4">
        <v>0</v>
      </c>
      <c r="D379" s="4">
        <v>0</v>
      </c>
      <c r="E379" s="4">
        <v>0</v>
      </c>
      <c r="F379" s="4">
        <v>0</v>
      </c>
      <c r="G379" s="4">
        <v>24</v>
      </c>
    </row>
    <row r="380" spans="1:7">
      <c r="A380" s="4" t="s">
        <v>388</v>
      </c>
      <c r="B380" s="4">
        <v>7</v>
      </c>
      <c r="C380" s="4">
        <v>0</v>
      </c>
      <c r="D380" s="4">
        <v>0</v>
      </c>
      <c r="E380" s="4">
        <v>-16</v>
      </c>
      <c r="F380" s="4">
        <v>0</v>
      </c>
      <c r="G380" s="4">
        <v>-9</v>
      </c>
    </row>
    <row r="381" spans="1:7">
      <c r="A381" s="4" t="s">
        <v>548</v>
      </c>
      <c r="B381" s="4">
        <v>203</v>
      </c>
      <c r="C381" s="4">
        <v>0</v>
      </c>
      <c r="D381" s="4">
        <v>0</v>
      </c>
      <c r="E381" s="4">
        <v>-2</v>
      </c>
      <c r="F381" s="4">
        <v>0</v>
      </c>
      <c r="G381" s="4">
        <v>201</v>
      </c>
    </row>
    <row r="382" spans="1:7">
      <c r="A382" s="4" t="s">
        <v>389</v>
      </c>
      <c r="B382" s="4">
        <v>7</v>
      </c>
      <c r="C382" s="4">
        <v>0</v>
      </c>
      <c r="D382" s="4">
        <v>0</v>
      </c>
      <c r="E382" s="4">
        <v>-2</v>
      </c>
      <c r="F382" s="4">
        <v>0</v>
      </c>
      <c r="G382" s="4">
        <v>5</v>
      </c>
    </row>
    <row r="383" spans="1:7">
      <c r="A383" s="4" t="s">
        <v>390</v>
      </c>
      <c r="B383" s="4">
        <v>24</v>
      </c>
      <c r="C383" s="4">
        <v>0</v>
      </c>
      <c r="D383" s="4">
        <v>0</v>
      </c>
      <c r="E383" s="4">
        <v>-2</v>
      </c>
      <c r="F383" s="4">
        <v>0</v>
      </c>
      <c r="G383" s="4">
        <v>22</v>
      </c>
    </row>
    <row r="384" spans="1:7">
      <c r="A384" s="4" t="s">
        <v>391</v>
      </c>
      <c r="B384" s="4">
        <v>10</v>
      </c>
      <c r="C384" s="4">
        <v>0</v>
      </c>
      <c r="D384" s="4">
        <v>0</v>
      </c>
      <c r="E384" s="4">
        <v>-8</v>
      </c>
      <c r="F384" s="4">
        <v>0</v>
      </c>
      <c r="G384" s="4">
        <v>2</v>
      </c>
    </row>
    <row r="385" spans="1:7">
      <c r="A385" s="4" t="s">
        <v>393</v>
      </c>
      <c r="B385" s="4">
        <v>6</v>
      </c>
      <c r="C385" s="4">
        <v>0</v>
      </c>
      <c r="D385" s="4">
        <v>0</v>
      </c>
      <c r="E385" s="4">
        <v>0</v>
      </c>
      <c r="F385" s="4">
        <v>0</v>
      </c>
      <c r="G385" s="4">
        <v>6</v>
      </c>
    </row>
    <row r="386" spans="1:7">
      <c r="A386" s="4" t="s">
        <v>394</v>
      </c>
      <c r="B386" s="4">
        <v>1</v>
      </c>
      <c r="C386" s="4">
        <v>0</v>
      </c>
      <c r="D386" s="4">
        <v>0</v>
      </c>
      <c r="E386" s="4">
        <v>0</v>
      </c>
      <c r="F386" s="4">
        <v>0</v>
      </c>
      <c r="G386" s="4">
        <v>1</v>
      </c>
    </row>
    <row r="387" spans="1:7">
      <c r="A387" s="4" t="s">
        <v>395</v>
      </c>
      <c r="B387" s="4">
        <v>243</v>
      </c>
      <c r="C387" s="4">
        <v>0</v>
      </c>
      <c r="D387" s="4">
        <v>0</v>
      </c>
      <c r="E387" s="4">
        <v>-10</v>
      </c>
      <c r="F387" s="4">
        <v>0</v>
      </c>
      <c r="G387" s="4">
        <v>233</v>
      </c>
    </row>
    <row r="388" spans="1:7">
      <c r="A388" s="4" t="s">
        <v>396</v>
      </c>
      <c r="B388" s="4">
        <v>313</v>
      </c>
      <c r="C388" s="4">
        <v>0</v>
      </c>
      <c r="D388" s="4">
        <v>0</v>
      </c>
      <c r="E388" s="4">
        <v>-6</v>
      </c>
      <c r="F388" s="4">
        <v>0</v>
      </c>
      <c r="G388" s="4">
        <v>307</v>
      </c>
    </row>
    <row r="389" spans="1:7">
      <c r="A389" s="4" t="s">
        <v>397</v>
      </c>
      <c r="B389" s="4">
        <v>364</v>
      </c>
      <c r="C389" s="4">
        <v>0</v>
      </c>
      <c r="D389" s="4">
        <v>0</v>
      </c>
      <c r="E389" s="4">
        <v>-6</v>
      </c>
      <c r="F389" s="4">
        <v>0</v>
      </c>
      <c r="G389" s="4">
        <v>358</v>
      </c>
    </row>
    <row r="390" spans="1:7">
      <c r="A390" s="4" t="s">
        <v>398</v>
      </c>
      <c r="B390" s="4">
        <v>55</v>
      </c>
      <c r="C390" s="4">
        <v>0</v>
      </c>
      <c r="D390" s="4">
        <v>0</v>
      </c>
      <c r="E390" s="4">
        <v>-4</v>
      </c>
      <c r="F390" s="4">
        <v>0</v>
      </c>
      <c r="G390" s="4">
        <v>51</v>
      </c>
    </row>
    <row r="391" spans="1:7">
      <c r="A391" s="4" t="s">
        <v>399</v>
      </c>
      <c r="B391" s="4">
        <v>94</v>
      </c>
      <c r="C391" s="4">
        <v>0</v>
      </c>
      <c r="D391" s="4">
        <v>0</v>
      </c>
      <c r="E391" s="4">
        <v>-2</v>
      </c>
      <c r="F391" s="4">
        <v>0</v>
      </c>
      <c r="G391" s="4">
        <v>92</v>
      </c>
    </row>
    <row r="392" spans="1:7">
      <c r="A392" s="4" t="s">
        <v>400</v>
      </c>
      <c r="B392" s="4">
        <v>9</v>
      </c>
      <c r="C392" s="4">
        <v>0</v>
      </c>
      <c r="D392" s="4">
        <v>0</v>
      </c>
      <c r="E392" s="4">
        <v>-7</v>
      </c>
      <c r="F392" s="4">
        <v>0</v>
      </c>
      <c r="G392" s="4">
        <v>2</v>
      </c>
    </row>
    <row r="393" spans="1:7">
      <c r="A393" s="4" t="s">
        <v>401</v>
      </c>
      <c r="B393" s="4">
        <v>112</v>
      </c>
      <c r="C393" s="4">
        <v>0</v>
      </c>
      <c r="D393" s="4">
        <v>0</v>
      </c>
      <c r="E393" s="4">
        <v>-2</v>
      </c>
      <c r="F393" s="4">
        <v>0</v>
      </c>
      <c r="G393" s="4">
        <v>110</v>
      </c>
    </row>
    <row r="394" spans="1:7">
      <c r="A394" s="4" t="s">
        <v>402</v>
      </c>
      <c r="B394" s="4">
        <v>51</v>
      </c>
      <c r="C394" s="4">
        <v>0</v>
      </c>
      <c r="D394" s="4">
        <v>0</v>
      </c>
      <c r="E394" s="4">
        <v>-8</v>
      </c>
      <c r="F394" s="4">
        <v>0</v>
      </c>
      <c r="G394" s="4">
        <v>43</v>
      </c>
    </row>
    <row r="395" spans="1:7">
      <c r="A395" s="4" t="s">
        <v>403</v>
      </c>
      <c r="B395" s="4">
        <v>32</v>
      </c>
      <c r="C395" s="4">
        <v>0</v>
      </c>
      <c r="D395" s="4">
        <v>0</v>
      </c>
      <c r="E395" s="4">
        <v>-1</v>
      </c>
      <c r="F395" s="4">
        <v>0</v>
      </c>
      <c r="G395" s="4">
        <v>31</v>
      </c>
    </row>
    <row r="396" spans="1:7">
      <c r="A396" s="4" t="s">
        <v>404</v>
      </c>
      <c r="B396" s="4">
        <v>95</v>
      </c>
      <c r="C396" s="4">
        <v>0</v>
      </c>
      <c r="D396" s="4">
        <v>0</v>
      </c>
      <c r="E396" s="4">
        <v>-4</v>
      </c>
      <c r="F396" s="4">
        <v>0</v>
      </c>
      <c r="G396" s="4">
        <v>91</v>
      </c>
    </row>
    <row r="397" spans="1:7">
      <c r="A397" s="4" t="s">
        <v>405</v>
      </c>
      <c r="B397" s="4">
        <v>180</v>
      </c>
      <c r="C397" s="4">
        <v>0</v>
      </c>
      <c r="D397" s="4">
        <v>0</v>
      </c>
      <c r="E397" s="4">
        <v>-37</v>
      </c>
      <c r="F397" s="4">
        <v>4</v>
      </c>
      <c r="G397" s="4">
        <v>147</v>
      </c>
    </row>
    <row r="398" spans="1:7">
      <c r="A398" s="4" t="s">
        <v>406</v>
      </c>
      <c r="B398" s="4">
        <v>263</v>
      </c>
      <c r="C398" s="4">
        <v>0</v>
      </c>
      <c r="D398" s="4">
        <v>0</v>
      </c>
      <c r="E398" s="4">
        <v>-28</v>
      </c>
      <c r="F398" s="4">
        <v>0</v>
      </c>
      <c r="G398" s="4">
        <v>235</v>
      </c>
    </row>
    <row r="399" spans="1:7">
      <c r="A399" s="4" t="s">
        <v>407</v>
      </c>
      <c r="B399" s="4">
        <v>199</v>
      </c>
      <c r="C399" s="4">
        <v>0</v>
      </c>
      <c r="D399" s="4">
        <v>0</v>
      </c>
      <c r="E399" s="4">
        <v>-32</v>
      </c>
      <c r="F399" s="4">
        <v>0</v>
      </c>
      <c r="G399" s="4">
        <v>167</v>
      </c>
    </row>
    <row r="400" spans="1:7">
      <c r="A400" s="4" t="s">
        <v>408</v>
      </c>
      <c r="B400" s="4">
        <v>114</v>
      </c>
      <c r="C400" s="4">
        <v>0</v>
      </c>
      <c r="D400" s="4">
        <v>0</v>
      </c>
      <c r="E400" s="4">
        <v>-41</v>
      </c>
      <c r="F400" s="4">
        <v>0</v>
      </c>
      <c r="G400" s="4">
        <v>73</v>
      </c>
    </row>
    <row r="401" spans="1:7">
      <c r="A401" s="4" t="s">
        <v>409</v>
      </c>
      <c r="B401" s="4">
        <v>91</v>
      </c>
      <c r="C401" s="4">
        <v>0</v>
      </c>
      <c r="D401" s="4">
        <v>0</v>
      </c>
      <c r="E401" s="4">
        <v>-17</v>
      </c>
      <c r="F401" s="4">
        <v>0</v>
      </c>
      <c r="G401" s="4">
        <v>74</v>
      </c>
    </row>
    <row r="402" spans="1:7">
      <c r="A402" s="4" t="s">
        <v>410</v>
      </c>
      <c r="B402" s="4">
        <v>33</v>
      </c>
      <c r="C402" s="4">
        <v>0</v>
      </c>
      <c r="D402" s="4">
        <v>0</v>
      </c>
      <c r="E402" s="4">
        <v>-4</v>
      </c>
      <c r="F402" s="4">
        <v>0</v>
      </c>
      <c r="G402" s="4">
        <v>29</v>
      </c>
    </row>
    <row r="403" spans="1:7">
      <c r="A403" s="4" t="s">
        <v>411</v>
      </c>
      <c r="B403" s="4">
        <v>2</v>
      </c>
      <c r="C403" s="4">
        <v>200</v>
      </c>
      <c r="D403" s="4">
        <v>0</v>
      </c>
      <c r="E403" s="4">
        <v>-20</v>
      </c>
      <c r="F403" s="4">
        <v>0</v>
      </c>
      <c r="G403" s="4">
        <v>182</v>
      </c>
    </row>
    <row r="404" spans="1:7">
      <c r="A404" s="4" t="s">
        <v>412</v>
      </c>
      <c r="B404" s="4">
        <v>83</v>
      </c>
      <c r="C404" s="4">
        <v>0</v>
      </c>
      <c r="D404" s="4">
        <v>0</v>
      </c>
      <c r="E404" s="4">
        <v>0</v>
      </c>
      <c r="F404" s="4">
        <v>0</v>
      </c>
      <c r="G404" s="4">
        <v>83</v>
      </c>
    </row>
    <row r="405" spans="1:7">
      <c r="A405" s="4" t="s">
        <v>413</v>
      </c>
      <c r="B405" s="4">
        <v>17</v>
      </c>
      <c r="C405" s="4">
        <v>0</v>
      </c>
      <c r="D405" s="4">
        <v>0</v>
      </c>
      <c r="E405" s="4">
        <v>-3</v>
      </c>
      <c r="F405" s="4">
        <v>0</v>
      </c>
      <c r="G405" s="4">
        <v>14</v>
      </c>
    </row>
    <row r="406" spans="1:7">
      <c r="A406" s="4" t="s">
        <v>414</v>
      </c>
      <c r="B406" s="4">
        <v>200</v>
      </c>
      <c r="C406" s="4">
        <v>0</v>
      </c>
      <c r="D406" s="4">
        <v>0</v>
      </c>
      <c r="E406" s="4">
        <v>-79</v>
      </c>
      <c r="F406" s="4">
        <v>0</v>
      </c>
      <c r="G406" s="4">
        <v>121</v>
      </c>
    </row>
    <row r="407" spans="1:7">
      <c r="A407" s="4" t="s">
        <v>415</v>
      </c>
      <c r="B407" s="4">
        <v>254</v>
      </c>
      <c r="C407" s="4">
        <v>305</v>
      </c>
      <c r="D407" s="4">
        <v>0</v>
      </c>
      <c r="E407" s="4">
        <v>-54</v>
      </c>
      <c r="F407" s="4">
        <v>0</v>
      </c>
      <c r="G407" s="4">
        <v>505</v>
      </c>
    </row>
    <row r="408" spans="1:7">
      <c r="A408" s="4" t="s">
        <v>416</v>
      </c>
      <c r="B408" s="4">
        <v>88</v>
      </c>
      <c r="C408" s="4">
        <v>0</v>
      </c>
      <c r="D408" s="4">
        <v>0</v>
      </c>
      <c r="E408" s="4">
        <v>-11</v>
      </c>
      <c r="F408" s="4">
        <v>0</v>
      </c>
      <c r="G408" s="4">
        <v>77</v>
      </c>
    </row>
    <row r="409" spans="1:7">
      <c r="A409" s="4" t="s">
        <v>418</v>
      </c>
      <c r="B409" s="4">
        <v>27</v>
      </c>
      <c r="C409" s="4">
        <v>0</v>
      </c>
      <c r="D409" s="4">
        <v>0</v>
      </c>
      <c r="E409" s="4">
        <v>0</v>
      </c>
      <c r="F409" s="4">
        <v>0</v>
      </c>
      <c r="G409" s="4">
        <v>27</v>
      </c>
    </row>
    <row r="410" spans="1:7">
      <c r="A410" s="4" t="s">
        <v>419</v>
      </c>
      <c r="B410" s="4">
        <v>528</v>
      </c>
      <c r="C410" s="4">
        <v>0</v>
      </c>
      <c r="D410" s="4">
        <v>0</v>
      </c>
      <c r="E410" s="4">
        <v>-93</v>
      </c>
      <c r="F410" s="4">
        <v>6</v>
      </c>
      <c r="G410" s="4">
        <v>441</v>
      </c>
    </row>
    <row r="411" spans="1:7">
      <c r="A411" s="4" t="s">
        <v>420</v>
      </c>
      <c r="B411" s="4">
        <v>484</v>
      </c>
      <c r="C411" s="4">
        <v>0</v>
      </c>
      <c r="D411" s="4">
        <v>0</v>
      </c>
      <c r="E411" s="4">
        <v>-63</v>
      </c>
      <c r="F411" s="4">
        <v>0</v>
      </c>
      <c r="G411" s="4">
        <v>421</v>
      </c>
    </row>
    <row r="412" spans="1:7">
      <c r="A412" s="4" t="s">
        <v>421</v>
      </c>
      <c r="B412" s="4">
        <v>147</v>
      </c>
      <c r="C412" s="4">
        <v>40</v>
      </c>
      <c r="D412" s="4">
        <v>0</v>
      </c>
      <c r="E412" s="4">
        <v>-79</v>
      </c>
      <c r="F412" s="4">
        <v>0</v>
      </c>
      <c r="G412" s="4">
        <v>108</v>
      </c>
    </row>
    <row r="413" spans="1:7">
      <c r="A413" s="4" t="s">
        <v>422</v>
      </c>
      <c r="B413" s="4">
        <v>117</v>
      </c>
      <c r="C413" s="4">
        <v>155</v>
      </c>
      <c r="D413" s="4">
        <v>0</v>
      </c>
      <c r="E413" s="4">
        <v>-4</v>
      </c>
      <c r="F413" s="4">
        <v>0</v>
      </c>
      <c r="G413" s="4">
        <v>268</v>
      </c>
    </row>
    <row r="414" spans="1:7">
      <c r="A414" s="4" t="s">
        <v>423</v>
      </c>
      <c r="B414" s="4">
        <v>1</v>
      </c>
      <c r="C414" s="4">
        <v>0</v>
      </c>
      <c r="D414" s="4">
        <v>0</v>
      </c>
      <c r="E414" s="4">
        <v>0</v>
      </c>
      <c r="F414" s="4">
        <v>0</v>
      </c>
      <c r="G414" s="4">
        <v>1</v>
      </c>
    </row>
    <row r="415" spans="1:7">
      <c r="A415" s="4" t="s">
        <v>424</v>
      </c>
      <c r="B415" s="4">
        <v>70</v>
      </c>
      <c r="C415" s="4">
        <v>0</v>
      </c>
      <c r="D415" s="4">
        <v>0</v>
      </c>
      <c r="E415" s="4">
        <v>0</v>
      </c>
      <c r="F415" s="4">
        <v>0</v>
      </c>
      <c r="G415" s="4">
        <v>70</v>
      </c>
    </row>
    <row r="416" spans="1:7">
      <c r="A416" s="4" t="s">
        <v>425</v>
      </c>
      <c r="B416" s="4">
        <v>9</v>
      </c>
      <c r="C416" s="4">
        <v>0</v>
      </c>
      <c r="D416" s="4">
        <v>0</v>
      </c>
      <c r="E416" s="4">
        <v>-2</v>
      </c>
      <c r="F416" s="4">
        <v>0</v>
      </c>
      <c r="G416" s="4">
        <v>7</v>
      </c>
    </row>
    <row r="417" spans="1:7">
      <c r="A417" s="4" t="s">
        <v>426</v>
      </c>
      <c r="B417" s="4">
        <v>254</v>
      </c>
      <c r="C417" s="4">
        <v>100</v>
      </c>
      <c r="D417" s="4">
        <v>0</v>
      </c>
      <c r="E417" s="4">
        <v>-59</v>
      </c>
      <c r="F417" s="4">
        <v>0</v>
      </c>
      <c r="G417" s="4">
        <v>295</v>
      </c>
    </row>
    <row r="418" spans="1:7">
      <c r="A418" s="4" t="s">
        <v>427</v>
      </c>
      <c r="B418" s="4">
        <v>-9</v>
      </c>
      <c r="C418" s="4">
        <v>200</v>
      </c>
      <c r="D418" s="4">
        <v>0</v>
      </c>
      <c r="E418" s="4">
        <v>-14</v>
      </c>
      <c r="F418" s="4">
        <v>0</v>
      </c>
      <c r="G418" s="4">
        <v>177</v>
      </c>
    </row>
    <row r="419" spans="1:7">
      <c r="A419" s="4" t="s">
        <v>428</v>
      </c>
      <c r="B419" s="4">
        <v>80</v>
      </c>
      <c r="C419" s="4">
        <v>0</v>
      </c>
      <c r="D419" s="4">
        <v>0</v>
      </c>
      <c r="E419" s="4">
        <v>-3</v>
      </c>
      <c r="F419" s="4">
        <v>0</v>
      </c>
      <c r="G419" s="4">
        <v>77</v>
      </c>
    </row>
    <row r="420" spans="1:7">
      <c r="A420" s="4" t="s">
        <v>429</v>
      </c>
      <c r="B420" s="4">
        <v>72</v>
      </c>
      <c r="C420" s="4">
        <v>0</v>
      </c>
      <c r="D420" s="4">
        <v>0</v>
      </c>
      <c r="E420" s="4">
        <v>0</v>
      </c>
      <c r="F420" s="4">
        <v>0</v>
      </c>
      <c r="G420" s="4">
        <v>72</v>
      </c>
    </row>
    <row r="421" spans="1:7">
      <c r="A421" s="4" t="s">
        <v>430</v>
      </c>
      <c r="B421" s="4">
        <v>145</v>
      </c>
      <c r="C421" s="4">
        <v>0</v>
      </c>
      <c r="D421" s="4">
        <v>0</v>
      </c>
      <c r="E421" s="4">
        <v>-35</v>
      </c>
      <c r="F421" s="4">
        <v>0</v>
      </c>
      <c r="G421" s="4">
        <v>110</v>
      </c>
    </row>
    <row r="422" spans="1:7">
      <c r="A422" s="4" t="s">
        <v>431</v>
      </c>
      <c r="B422" s="6">
        <v>97</v>
      </c>
      <c r="C422" s="4">
        <v>0</v>
      </c>
      <c r="D422" s="4">
        <v>0</v>
      </c>
      <c r="E422" s="4">
        <v>-10</v>
      </c>
      <c r="F422" s="4">
        <v>0</v>
      </c>
      <c r="G422" s="6">
        <v>87</v>
      </c>
    </row>
    <row r="423" spans="1:7">
      <c r="A423" s="4" t="s">
        <v>432</v>
      </c>
      <c r="B423" s="4">
        <v>236</v>
      </c>
      <c r="C423" s="4">
        <v>0</v>
      </c>
      <c r="D423" s="4">
        <v>0</v>
      </c>
      <c r="E423" s="4">
        <v>-32</v>
      </c>
      <c r="F423" s="4">
        <v>0</v>
      </c>
      <c r="G423" s="4">
        <v>204</v>
      </c>
    </row>
    <row r="424" spans="1:7">
      <c r="A424" s="4" t="s">
        <v>511</v>
      </c>
      <c r="B424" s="6">
        <v>54</v>
      </c>
      <c r="C424" s="4">
        <v>0</v>
      </c>
      <c r="D424" s="4">
        <v>0</v>
      </c>
      <c r="E424" s="4">
        <v>-6</v>
      </c>
      <c r="F424" s="4">
        <v>0</v>
      </c>
      <c r="G424" s="6">
        <v>48</v>
      </c>
    </row>
    <row r="425" spans="1:7">
      <c r="A425" s="4" t="s">
        <v>433</v>
      </c>
      <c r="B425" s="4">
        <v>9</v>
      </c>
      <c r="C425" s="4">
        <v>0</v>
      </c>
      <c r="D425" s="4">
        <v>0</v>
      </c>
      <c r="E425" s="4">
        <v>-2</v>
      </c>
      <c r="F425" s="4">
        <v>0</v>
      </c>
      <c r="G425" s="4">
        <v>7</v>
      </c>
    </row>
    <row r="426" spans="1:7">
      <c r="A426" s="4" t="s">
        <v>434</v>
      </c>
      <c r="B426" s="4">
        <v>18</v>
      </c>
      <c r="C426" s="4">
        <v>50</v>
      </c>
      <c r="D426" s="4">
        <v>0</v>
      </c>
      <c r="E426" s="4">
        <v>-8</v>
      </c>
      <c r="F426" s="4">
        <v>0</v>
      </c>
      <c r="G426" s="4">
        <v>60</v>
      </c>
    </row>
    <row r="427" spans="1:7">
      <c r="A427" s="4" t="s">
        <v>435</v>
      </c>
      <c r="B427" s="4">
        <v>101</v>
      </c>
      <c r="C427" s="4">
        <v>0</v>
      </c>
      <c r="D427" s="4">
        <v>0</v>
      </c>
      <c r="E427" s="4">
        <v>-10</v>
      </c>
      <c r="F427" s="4">
        <v>0</v>
      </c>
      <c r="G427" s="4">
        <v>91</v>
      </c>
    </row>
    <row r="428" spans="1:7">
      <c r="A428" s="4" t="s">
        <v>436</v>
      </c>
      <c r="B428" s="6">
        <v>94</v>
      </c>
      <c r="C428" s="4">
        <v>0</v>
      </c>
      <c r="D428" s="4">
        <v>0</v>
      </c>
      <c r="E428" s="4">
        <v>-8</v>
      </c>
      <c r="F428" s="4">
        <v>0</v>
      </c>
      <c r="G428" s="6">
        <v>86</v>
      </c>
    </row>
    <row r="429" spans="1:7">
      <c r="A429" s="4" t="s">
        <v>437</v>
      </c>
      <c r="B429" s="4">
        <v>157</v>
      </c>
      <c r="C429" s="4">
        <v>249</v>
      </c>
      <c r="D429" s="4">
        <v>0</v>
      </c>
      <c r="E429" s="4">
        <v>-65</v>
      </c>
      <c r="F429" s="4">
        <v>0</v>
      </c>
      <c r="G429" s="4">
        <v>341</v>
      </c>
    </row>
    <row r="430" spans="1:7">
      <c r="A430" s="4" t="s">
        <v>438</v>
      </c>
      <c r="B430" s="4">
        <v>1</v>
      </c>
      <c r="C430" s="4">
        <v>0</v>
      </c>
      <c r="D430" s="4">
        <v>0</v>
      </c>
      <c r="E430" s="4">
        <v>0</v>
      </c>
      <c r="F430" s="4">
        <v>0</v>
      </c>
      <c r="G430" s="4">
        <v>1</v>
      </c>
    </row>
    <row r="431" spans="1:7">
      <c r="A431" s="4" t="s">
        <v>439</v>
      </c>
      <c r="B431" s="4">
        <v>294</v>
      </c>
      <c r="C431" s="4">
        <v>0</v>
      </c>
      <c r="D431" s="4">
        <v>0</v>
      </c>
      <c r="E431" s="4">
        <v>-304</v>
      </c>
      <c r="F431" s="4">
        <v>0</v>
      </c>
      <c r="G431" s="4">
        <v>-10</v>
      </c>
    </row>
    <row r="432" spans="1:7">
      <c r="A432" s="4" t="s">
        <v>440</v>
      </c>
      <c r="B432" s="6">
        <v>3</v>
      </c>
      <c r="C432" s="4">
        <v>0</v>
      </c>
      <c r="D432" s="4">
        <v>0</v>
      </c>
      <c r="E432" s="4">
        <v>0</v>
      </c>
      <c r="F432" s="4">
        <v>0</v>
      </c>
      <c r="G432" s="6">
        <v>3</v>
      </c>
    </row>
    <row r="433" spans="1:7">
      <c r="A433" s="4" t="s">
        <v>441</v>
      </c>
      <c r="B433" s="4">
        <v>141</v>
      </c>
      <c r="C433" s="4">
        <v>0</v>
      </c>
      <c r="D433" s="4">
        <v>0</v>
      </c>
      <c r="E433" s="4">
        <v>-33</v>
      </c>
      <c r="F433" s="4">
        <v>0</v>
      </c>
      <c r="G433" s="4">
        <v>108</v>
      </c>
    </row>
    <row r="434" spans="1:7">
      <c r="A434" s="4" t="s">
        <v>442</v>
      </c>
      <c r="B434" s="6">
        <v>70</v>
      </c>
      <c r="C434" s="4">
        <v>40</v>
      </c>
      <c r="D434" s="4">
        <v>0</v>
      </c>
      <c r="E434" s="4">
        <v>-19</v>
      </c>
      <c r="F434" s="4">
        <v>0</v>
      </c>
      <c r="G434" s="6">
        <v>91</v>
      </c>
    </row>
    <row r="435" spans="1:7">
      <c r="A435" s="4" t="s">
        <v>443</v>
      </c>
      <c r="B435" s="4">
        <v>89</v>
      </c>
      <c r="C435" s="4">
        <v>0</v>
      </c>
      <c r="D435" s="4">
        <v>0</v>
      </c>
      <c r="E435" s="4">
        <v>-44</v>
      </c>
      <c r="F435" s="4">
        <v>0</v>
      </c>
      <c r="G435" s="4">
        <v>45</v>
      </c>
    </row>
    <row r="436" spans="1:7">
      <c r="A436" s="4" t="s">
        <v>444</v>
      </c>
      <c r="B436" s="4">
        <v>78</v>
      </c>
      <c r="C436" s="4">
        <v>0</v>
      </c>
      <c r="D436" s="4">
        <v>0</v>
      </c>
      <c r="E436" s="4">
        <v>-18</v>
      </c>
      <c r="F436" s="4">
        <v>0</v>
      </c>
      <c r="G436" s="4">
        <v>60</v>
      </c>
    </row>
    <row r="437" spans="1:7">
      <c r="A437" s="4" t="s">
        <v>445</v>
      </c>
      <c r="B437" s="4">
        <v>156</v>
      </c>
      <c r="C437" s="4">
        <v>0</v>
      </c>
      <c r="D437" s="4">
        <v>0</v>
      </c>
      <c r="E437" s="4">
        <v>-77</v>
      </c>
      <c r="F437" s="4">
        <v>0</v>
      </c>
      <c r="G437" s="4">
        <v>79</v>
      </c>
    </row>
    <row r="438" spans="1:7">
      <c r="A438" s="4" t="s">
        <v>446</v>
      </c>
      <c r="B438" s="6">
        <v>5</v>
      </c>
      <c r="C438" s="4">
        <v>1</v>
      </c>
      <c r="D438" s="4">
        <v>0</v>
      </c>
      <c r="E438" s="4">
        <v>-1</v>
      </c>
      <c r="F438" s="4">
        <v>0</v>
      </c>
      <c r="G438" s="6">
        <v>5</v>
      </c>
    </row>
    <row r="439" spans="1:7">
      <c r="A439" s="4" t="s">
        <v>447</v>
      </c>
      <c r="B439" s="4">
        <v>22</v>
      </c>
      <c r="C439" s="4">
        <v>0</v>
      </c>
      <c r="D439" s="4">
        <v>0</v>
      </c>
      <c r="E439" s="4">
        <v>0</v>
      </c>
      <c r="F439" s="4">
        <v>0</v>
      </c>
      <c r="G439" s="4">
        <v>22</v>
      </c>
    </row>
    <row r="440" spans="1:7">
      <c r="A440" s="4" t="s">
        <v>448</v>
      </c>
      <c r="B440" s="4">
        <v>2</v>
      </c>
      <c r="C440" s="4">
        <v>0</v>
      </c>
      <c r="D440" s="4">
        <v>0</v>
      </c>
      <c r="E440" s="4">
        <v>0</v>
      </c>
      <c r="F440" s="4">
        <v>0</v>
      </c>
      <c r="G440" s="4">
        <v>2</v>
      </c>
    </row>
    <row r="441" spans="1:7">
      <c r="A441" s="4" t="s">
        <v>449</v>
      </c>
      <c r="B441" s="4">
        <v>23</v>
      </c>
      <c r="C441" s="4">
        <v>0</v>
      </c>
      <c r="D441" s="4">
        <v>0</v>
      </c>
      <c r="E441" s="4">
        <v>-15</v>
      </c>
      <c r="F441" s="4">
        <v>0</v>
      </c>
      <c r="G441" s="4">
        <v>8</v>
      </c>
    </row>
    <row r="442" spans="1:7">
      <c r="A442" s="4" t="s">
        <v>450</v>
      </c>
      <c r="B442" s="6">
        <v>45</v>
      </c>
      <c r="C442" s="4">
        <v>0</v>
      </c>
      <c r="D442" s="4">
        <v>0</v>
      </c>
      <c r="E442" s="4">
        <v>-10</v>
      </c>
      <c r="F442" s="4">
        <v>0</v>
      </c>
      <c r="G442" s="6">
        <v>35</v>
      </c>
    </row>
    <row r="443" spans="1:7">
      <c r="A443" s="4" t="s">
        <v>451</v>
      </c>
      <c r="B443" s="4">
        <v>123</v>
      </c>
      <c r="C443" s="4">
        <v>0</v>
      </c>
      <c r="D443" s="4">
        <v>0</v>
      </c>
      <c r="E443" s="4">
        <v>-63</v>
      </c>
      <c r="F443" s="4">
        <v>0</v>
      </c>
      <c r="G443" s="4">
        <v>60</v>
      </c>
    </row>
    <row r="444" spans="1:7">
      <c r="A444" s="4" t="s">
        <v>452</v>
      </c>
      <c r="B444" s="4">
        <v>70</v>
      </c>
      <c r="C444" s="4">
        <v>0</v>
      </c>
      <c r="D444" s="4">
        <v>0</v>
      </c>
      <c r="E444" s="4">
        <v>-26</v>
      </c>
      <c r="F444" s="4">
        <v>0</v>
      </c>
      <c r="G444" s="4">
        <v>44</v>
      </c>
    </row>
    <row r="445" spans="1:7">
      <c r="A445" s="4" t="s">
        <v>453</v>
      </c>
      <c r="B445" s="4">
        <v>738</v>
      </c>
      <c r="C445" s="4">
        <v>1</v>
      </c>
      <c r="D445" s="4">
        <v>0</v>
      </c>
      <c r="E445" s="4">
        <v>-25</v>
      </c>
      <c r="F445" s="4">
        <v>0</v>
      </c>
      <c r="G445" s="4">
        <v>714</v>
      </c>
    </row>
    <row r="446" spans="1:7">
      <c r="A446" s="4" t="s">
        <v>454</v>
      </c>
      <c r="B446" s="6">
        <v>1263</v>
      </c>
      <c r="C446" s="4">
        <v>0</v>
      </c>
      <c r="D446" s="4">
        <v>0</v>
      </c>
      <c r="E446" s="4">
        <v>-86</v>
      </c>
      <c r="F446" s="4">
        <v>0</v>
      </c>
      <c r="G446" s="6">
        <v>1177</v>
      </c>
    </row>
    <row r="447" spans="1:7">
      <c r="A447" s="4" t="s">
        <v>455</v>
      </c>
      <c r="B447" s="4">
        <v>410</v>
      </c>
      <c r="C447" s="4">
        <v>0</v>
      </c>
      <c r="D447" s="4">
        <v>0</v>
      </c>
      <c r="E447" s="4">
        <v>-12</v>
      </c>
      <c r="F447" s="4">
        <v>0</v>
      </c>
      <c r="G447" s="4">
        <v>398</v>
      </c>
    </row>
    <row r="448" spans="1:7">
      <c r="A448" s="4" t="s">
        <v>456</v>
      </c>
      <c r="B448" s="4">
        <v>500</v>
      </c>
      <c r="C448" s="4">
        <v>0</v>
      </c>
      <c r="D448" s="4">
        <v>0</v>
      </c>
      <c r="E448" s="4">
        <v>0</v>
      </c>
      <c r="F448" s="4">
        <v>0</v>
      </c>
      <c r="G448" s="4">
        <v>500</v>
      </c>
    </row>
    <row r="449" spans="1:7">
      <c r="A449" s="4" t="s">
        <v>580</v>
      </c>
      <c r="B449" s="4">
        <v>250</v>
      </c>
      <c r="C449" s="4">
        <v>0</v>
      </c>
      <c r="D449" s="4">
        <v>0</v>
      </c>
      <c r="E449" s="4">
        <v>-30</v>
      </c>
      <c r="F449" s="4">
        <v>0</v>
      </c>
      <c r="G449" s="4">
        <v>220</v>
      </c>
    </row>
    <row r="450" spans="1:7">
      <c r="A450" s="4" t="s">
        <v>458</v>
      </c>
      <c r="B450" s="4">
        <v>210</v>
      </c>
      <c r="C450" s="4">
        <v>0</v>
      </c>
      <c r="D450" s="4">
        <v>-1</v>
      </c>
      <c r="E450" s="4">
        <v>-30</v>
      </c>
      <c r="F450" s="4">
        <v>0</v>
      </c>
      <c r="G450" s="4">
        <v>179</v>
      </c>
    </row>
    <row r="451" spans="1:7">
      <c r="A451" s="4" t="s">
        <v>459</v>
      </c>
      <c r="B451" s="4">
        <v>28</v>
      </c>
      <c r="C451" s="4">
        <v>0</v>
      </c>
      <c r="D451" s="4">
        <v>0</v>
      </c>
      <c r="E451" s="4">
        <v>-4</v>
      </c>
      <c r="F451" s="4">
        <v>0</v>
      </c>
      <c r="G451" s="4">
        <v>24</v>
      </c>
    </row>
    <row r="452" spans="1:7">
      <c r="A452" s="4" t="s">
        <v>460</v>
      </c>
      <c r="B452" s="4">
        <v>14</v>
      </c>
      <c r="C452" s="4">
        <v>0</v>
      </c>
      <c r="D452" s="4">
        <v>0</v>
      </c>
      <c r="E452" s="4">
        <v>0</v>
      </c>
      <c r="F452" s="4">
        <v>0</v>
      </c>
      <c r="G452" s="4">
        <v>14</v>
      </c>
    </row>
    <row r="453" spans="1:7">
      <c r="A453" s="4" t="s">
        <v>461</v>
      </c>
      <c r="B453" s="4">
        <v>21</v>
      </c>
      <c r="C453" s="4">
        <v>0</v>
      </c>
      <c r="D453" s="4">
        <v>0</v>
      </c>
      <c r="E453" s="4">
        <v>0</v>
      </c>
      <c r="F453" s="4">
        <v>0</v>
      </c>
      <c r="G453" s="4">
        <v>21</v>
      </c>
    </row>
    <row r="454" spans="1:7">
      <c r="A454" s="4" t="s">
        <v>462</v>
      </c>
      <c r="B454" s="4">
        <v>-6</v>
      </c>
      <c r="C454" s="4">
        <v>0</v>
      </c>
      <c r="D454" s="4">
        <v>0</v>
      </c>
      <c r="E454" s="4">
        <v>-1</v>
      </c>
      <c r="F454" s="4">
        <v>0</v>
      </c>
      <c r="G454" s="4">
        <v>-7</v>
      </c>
    </row>
    <row r="455" spans="1:7">
      <c r="A455" s="4" t="s">
        <v>463</v>
      </c>
      <c r="B455" s="4">
        <v>0</v>
      </c>
      <c r="C455" s="4">
        <v>10</v>
      </c>
      <c r="D455" s="4">
        <v>0</v>
      </c>
      <c r="E455" s="4">
        <v>-2</v>
      </c>
      <c r="F455" s="4">
        <v>0</v>
      </c>
      <c r="G455" s="4">
        <v>8</v>
      </c>
    </row>
    <row r="456" spans="1:7">
      <c r="A456" s="4" t="s">
        <v>464</v>
      </c>
      <c r="B456" s="4">
        <v>22</v>
      </c>
      <c r="C456" s="4">
        <v>0</v>
      </c>
      <c r="D456" s="4">
        <v>0</v>
      </c>
      <c r="E456" s="4">
        <v>0</v>
      </c>
      <c r="F456" s="4">
        <v>0</v>
      </c>
      <c r="G456" s="4">
        <v>22</v>
      </c>
    </row>
    <row r="457" spans="1:7">
      <c r="A457" s="4" t="s">
        <v>465</v>
      </c>
      <c r="B457" s="4">
        <v>4</v>
      </c>
      <c r="C457" s="4">
        <v>0</v>
      </c>
      <c r="D457" s="4">
        <v>0</v>
      </c>
      <c r="E457" s="4">
        <v>0</v>
      </c>
      <c r="F457" s="4">
        <v>0</v>
      </c>
      <c r="G457" s="4">
        <v>4</v>
      </c>
    </row>
    <row r="458" spans="1:7">
      <c r="A458" s="4" t="s">
        <v>466</v>
      </c>
      <c r="B458" s="4">
        <v>4</v>
      </c>
      <c r="C458" s="4">
        <v>0</v>
      </c>
      <c r="D458" s="4">
        <v>0</v>
      </c>
      <c r="E458" s="4">
        <v>0</v>
      </c>
      <c r="F458" s="4">
        <v>0</v>
      </c>
      <c r="G458" s="4">
        <v>4</v>
      </c>
    </row>
    <row r="459" spans="1:7">
      <c r="A459" s="4" t="s">
        <v>563</v>
      </c>
      <c r="B459" s="4">
        <v>5</v>
      </c>
      <c r="C459" s="4">
        <v>0</v>
      </c>
      <c r="D459" s="4">
        <v>0</v>
      </c>
      <c r="E459" s="4">
        <v>-5</v>
      </c>
      <c r="F459" s="4">
        <v>0</v>
      </c>
      <c r="G459" s="4">
        <v>0</v>
      </c>
    </row>
    <row r="460" spans="1:7">
      <c r="A460" s="4" t="s">
        <v>468</v>
      </c>
      <c r="B460" s="4">
        <v>5</v>
      </c>
      <c r="C460" s="4">
        <v>0</v>
      </c>
      <c r="D460" s="4">
        <v>0</v>
      </c>
      <c r="E460" s="4">
        <v>0</v>
      </c>
      <c r="F460" s="4">
        <v>0</v>
      </c>
      <c r="G460" s="4">
        <v>5</v>
      </c>
    </row>
    <row r="461" spans="1:7">
      <c r="A461" s="4" t="s">
        <v>535</v>
      </c>
      <c r="B461" s="4">
        <v>-4</v>
      </c>
      <c r="C461" s="4">
        <v>0</v>
      </c>
      <c r="D461" s="4">
        <v>0</v>
      </c>
      <c r="E461" s="4">
        <v>0</v>
      </c>
      <c r="F461" s="4">
        <v>0</v>
      </c>
      <c r="G461" s="4">
        <v>-4</v>
      </c>
    </row>
    <row r="462" spans="1:7">
      <c r="A462" s="4" t="s">
        <v>499</v>
      </c>
      <c r="B462" s="4">
        <v>82</v>
      </c>
      <c r="C462" s="4">
        <v>50</v>
      </c>
      <c r="D462" s="4">
        <v>0</v>
      </c>
      <c r="E462" s="4">
        <v>-25</v>
      </c>
      <c r="F462" s="4">
        <v>0</v>
      </c>
      <c r="G462" s="4">
        <v>107</v>
      </c>
    </row>
    <row r="463" spans="1:7">
      <c r="A463" s="4" t="s">
        <v>469</v>
      </c>
      <c r="B463" s="4">
        <v>4</v>
      </c>
      <c r="C463" s="4">
        <v>0</v>
      </c>
      <c r="D463" s="4">
        <v>0</v>
      </c>
      <c r="E463" s="4">
        <v>0</v>
      </c>
      <c r="F463" s="4">
        <v>0</v>
      </c>
      <c r="G463" s="4">
        <v>4</v>
      </c>
    </row>
    <row r="464" spans="1:7">
      <c r="A464" s="4" t="s">
        <v>470</v>
      </c>
      <c r="B464" s="4">
        <v>2</v>
      </c>
      <c r="C464" s="4">
        <v>0</v>
      </c>
      <c r="D464" s="4">
        <v>0</v>
      </c>
      <c r="E464" s="4">
        <v>0</v>
      </c>
      <c r="F464" s="4">
        <v>0</v>
      </c>
      <c r="G464" s="4">
        <v>2</v>
      </c>
    </row>
    <row r="465" spans="1:7">
      <c r="A465" s="4" t="s">
        <v>471</v>
      </c>
      <c r="B465" s="4">
        <v>4</v>
      </c>
      <c r="C465" s="4">
        <v>0</v>
      </c>
      <c r="D465" s="4">
        <v>0</v>
      </c>
      <c r="E465" s="4">
        <v>0</v>
      </c>
      <c r="F465" s="4">
        <v>0</v>
      </c>
      <c r="G465" s="4">
        <v>4</v>
      </c>
    </row>
    <row r="466" spans="1:7">
      <c r="A466" s="4" t="s">
        <v>472</v>
      </c>
      <c r="B466" s="4">
        <v>49</v>
      </c>
      <c r="C466" s="4">
        <v>0</v>
      </c>
      <c r="D466" s="4">
        <v>0</v>
      </c>
      <c r="E466" s="4">
        <v>-24</v>
      </c>
      <c r="F466" s="4">
        <v>0</v>
      </c>
      <c r="G466" s="4">
        <v>25</v>
      </c>
    </row>
    <row r="467" spans="1:7">
      <c r="A467" s="4" t="s">
        <v>474</v>
      </c>
      <c r="B467" s="4">
        <v>1</v>
      </c>
      <c r="C467" s="4">
        <v>0</v>
      </c>
      <c r="D467" s="4">
        <v>0</v>
      </c>
      <c r="E467" s="4">
        <v>0</v>
      </c>
      <c r="F467" s="4">
        <v>0</v>
      </c>
      <c r="G467" s="4">
        <v>1</v>
      </c>
    </row>
    <row r="468" spans="1:7">
      <c r="A468" s="4" t="s">
        <v>476</v>
      </c>
      <c r="B468" s="4">
        <v>1</v>
      </c>
      <c r="C468" s="4">
        <v>0</v>
      </c>
      <c r="D468" s="4">
        <v>0</v>
      </c>
      <c r="E468" s="4">
        <v>0</v>
      </c>
      <c r="F468" s="4">
        <v>0</v>
      </c>
      <c r="G468" s="4">
        <v>1</v>
      </c>
    </row>
    <row r="469" spans="1:7">
      <c r="A469" s="4" t="s">
        <v>478</v>
      </c>
      <c r="B469" s="4">
        <v>1</v>
      </c>
      <c r="C469" s="4">
        <v>1</v>
      </c>
      <c r="D469" s="4">
        <v>0</v>
      </c>
      <c r="E469" s="4">
        <v>-1</v>
      </c>
      <c r="F469" s="4">
        <v>0</v>
      </c>
      <c r="G469" s="4">
        <v>1</v>
      </c>
    </row>
    <row r="470" spans="1:7">
      <c r="A470" s="4" t="s">
        <v>480</v>
      </c>
      <c r="B470" s="4">
        <v>1</v>
      </c>
      <c r="C470" s="4">
        <v>2</v>
      </c>
      <c r="D470" s="4">
        <v>0</v>
      </c>
      <c r="E470" s="4">
        <v>0</v>
      </c>
      <c r="F470" s="4">
        <v>0</v>
      </c>
      <c r="G470" s="4">
        <v>3</v>
      </c>
    </row>
    <row r="471" spans="1:7">
      <c r="A471" s="4" t="s">
        <v>481</v>
      </c>
      <c r="B471" s="4">
        <v>89</v>
      </c>
      <c r="C471" s="4">
        <v>0</v>
      </c>
      <c r="D471" s="4">
        <v>0</v>
      </c>
      <c r="E471" s="4">
        <v>-18</v>
      </c>
      <c r="F471" s="4">
        <v>0</v>
      </c>
      <c r="G471" s="4">
        <v>71</v>
      </c>
    </row>
    <row r="472" spans="1:7">
      <c r="A472" s="4" t="s">
        <v>482</v>
      </c>
      <c r="B472" s="4">
        <v>75</v>
      </c>
      <c r="C472" s="4">
        <v>0</v>
      </c>
      <c r="D472" s="4">
        <v>0</v>
      </c>
      <c r="E472" s="4">
        <v>-15</v>
      </c>
      <c r="F472" s="4">
        <v>0</v>
      </c>
      <c r="G472" s="4">
        <v>60</v>
      </c>
    </row>
    <row r="473" spans="1:7">
      <c r="A473" s="4" t="s">
        <v>483</v>
      </c>
      <c r="B473" s="4">
        <v>83</v>
      </c>
      <c r="C473" s="4">
        <v>100</v>
      </c>
      <c r="D473" s="4">
        <v>0</v>
      </c>
      <c r="E473" s="4">
        <v>-15</v>
      </c>
      <c r="F473" s="4">
        <v>0</v>
      </c>
      <c r="G473" s="4">
        <v>168</v>
      </c>
    </row>
    <row r="474" spans="1:7">
      <c r="A474" s="4" t="s">
        <v>484</v>
      </c>
      <c r="B474" s="4">
        <v>18</v>
      </c>
      <c r="C474" s="4">
        <v>0</v>
      </c>
      <c r="D474" s="4">
        <v>0</v>
      </c>
      <c r="E474" s="4">
        <v>-2</v>
      </c>
      <c r="F474" s="4">
        <v>0</v>
      </c>
      <c r="G474" s="4">
        <v>16</v>
      </c>
    </row>
    <row r="475" spans="1:7">
      <c r="A475" s="4" t="s">
        <v>581</v>
      </c>
      <c r="B475" s="4">
        <v>2</v>
      </c>
      <c r="C475" s="4">
        <v>0</v>
      </c>
      <c r="D475" s="4">
        <v>0</v>
      </c>
      <c r="E475" s="4">
        <v>0</v>
      </c>
      <c r="F475" s="4">
        <v>0</v>
      </c>
      <c r="G475" s="4">
        <v>2</v>
      </c>
    </row>
    <row r="476" spans="1:7">
      <c r="A476" s="4" t="s">
        <v>500</v>
      </c>
      <c r="B476" s="6">
        <v>1</v>
      </c>
      <c r="C476" s="4">
        <v>0</v>
      </c>
      <c r="D476" s="4">
        <v>0</v>
      </c>
      <c r="E476" s="4">
        <v>0</v>
      </c>
      <c r="F476" s="4">
        <v>0</v>
      </c>
      <c r="G476" s="6">
        <v>1</v>
      </c>
    </row>
    <row r="477" spans="1:7">
      <c r="A477" s="4" t="s">
        <v>485</v>
      </c>
      <c r="B477" s="4">
        <v>1</v>
      </c>
      <c r="C477" s="4">
        <v>0</v>
      </c>
      <c r="D477" s="4">
        <v>0</v>
      </c>
      <c r="E477" s="4">
        <v>-1</v>
      </c>
      <c r="F477" s="4">
        <v>0</v>
      </c>
      <c r="G477" s="4">
        <v>0</v>
      </c>
    </row>
    <row r="478" spans="1:7">
      <c r="A478" s="4" t="s">
        <v>486</v>
      </c>
      <c r="B478" s="6">
        <v>144</v>
      </c>
      <c r="C478" s="4">
        <v>0</v>
      </c>
      <c r="D478" s="4">
        <v>0</v>
      </c>
      <c r="E478" s="4">
        <v>-52</v>
      </c>
      <c r="F478" s="4">
        <v>0</v>
      </c>
      <c r="G478" s="6">
        <v>92</v>
      </c>
    </row>
    <row r="479" spans="1:7">
      <c r="A479" s="4" t="s">
        <v>487</v>
      </c>
      <c r="B479" s="4">
        <v>-42</v>
      </c>
      <c r="C479" s="4">
        <v>0</v>
      </c>
      <c r="D479" s="4">
        <v>0</v>
      </c>
      <c r="E479" s="4">
        <v>0</v>
      </c>
      <c r="F479" s="4">
        <v>0</v>
      </c>
      <c r="G479" s="4">
        <v>-42</v>
      </c>
    </row>
    <row r="480" spans="1:7">
      <c r="A480" s="4" t="s">
        <v>501</v>
      </c>
      <c r="B480" s="4">
        <v>-2</v>
      </c>
      <c r="C480" s="4">
        <v>1</v>
      </c>
      <c r="D480" s="4">
        <v>0</v>
      </c>
      <c r="E480" s="4">
        <v>-1</v>
      </c>
      <c r="F480" s="4">
        <v>0</v>
      </c>
      <c r="G480" s="4">
        <v>-2</v>
      </c>
    </row>
    <row r="481" spans="1:7">
      <c r="A481" s="4" t="s">
        <v>503</v>
      </c>
      <c r="B481" s="4">
        <v>4</v>
      </c>
      <c r="C481" s="4">
        <v>100</v>
      </c>
      <c r="D481" s="4">
        <v>0</v>
      </c>
      <c r="E481" s="4">
        <v>-2</v>
      </c>
      <c r="F481" s="4">
        <v>0</v>
      </c>
      <c r="G481" s="4">
        <v>102</v>
      </c>
    </row>
    <row r="482" spans="1:7">
      <c r="A482" s="4" t="s">
        <v>504</v>
      </c>
      <c r="B482" s="6">
        <v>30</v>
      </c>
      <c r="C482" s="4">
        <v>100</v>
      </c>
      <c r="D482" s="4">
        <v>0</v>
      </c>
      <c r="E482" s="4">
        <v>-12</v>
      </c>
      <c r="F482" s="4">
        <v>0</v>
      </c>
      <c r="G482" s="6">
        <v>118</v>
      </c>
    </row>
    <row r="483" spans="1:7">
      <c r="A483" s="4" t="s">
        <v>505</v>
      </c>
      <c r="B483" s="4">
        <v>76</v>
      </c>
      <c r="C483" s="4">
        <v>0</v>
      </c>
      <c r="D483" s="4">
        <v>0</v>
      </c>
      <c r="E483" s="4">
        <v>0</v>
      </c>
      <c r="F483" s="4">
        <v>0</v>
      </c>
      <c r="G483" s="4">
        <v>76</v>
      </c>
    </row>
    <row r="484" spans="1:7">
      <c r="A484" s="4" t="s">
        <v>506</v>
      </c>
      <c r="B484" s="4">
        <v>6</v>
      </c>
      <c r="C484" s="4">
        <v>0</v>
      </c>
      <c r="D484" s="4">
        <v>0</v>
      </c>
      <c r="E484" s="4">
        <v>0</v>
      </c>
      <c r="F484" s="4">
        <v>0</v>
      </c>
      <c r="G484" s="4">
        <v>6</v>
      </c>
    </row>
    <row r="485" spans="1:7">
      <c r="A485" s="4" t="s">
        <v>508</v>
      </c>
      <c r="B485" s="4">
        <v>75</v>
      </c>
      <c r="C485" s="4">
        <v>0</v>
      </c>
      <c r="D485" s="4">
        <v>0</v>
      </c>
      <c r="E485" s="4">
        <v>0</v>
      </c>
      <c r="F485" s="4">
        <v>0</v>
      </c>
      <c r="G485" s="4">
        <v>75</v>
      </c>
    </row>
    <row r="486" spans="1:7">
      <c r="A486" s="4" t="s">
        <v>514</v>
      </c>
      <c r="B486" s="6">
        <v>608</v>
      </c>
      <c r="C486" s="4">
        <v>0</v>
      </c>
      <c r="D486" s="4">
        <v>0</v>
      </c>
      <c r="E486" s="4">
        <v>-48</v>
      </c>
      <c r="F486" s="4">
        <v>0</v>
      </c>
      <c r="G486" s="6">
        <v>560</v>
      </c>
    </row>
    <row r="487" spans="1:7">
      <c r="A487" s="4" t="s">
        <v>536</v>
      </c>
      <c r="B487" s="6">
        <v>-174</v>
      </c>
      <c r="C487" s="4">
        <v>0</v>
      </c>
      <c r="D487" s="4">
        <v>0</v>
      </c>
      <c r="E487" s="4">
        <v>0</v>
      </c>
      <c r="F487" s="4">
        <v>0</v>
      </c>
      <c r="G487" s="6">
        <v>-174</v>
      </c>
    </row>
    <row r="488" spans="1:7">
      <c r="A488" s="4" t="s">
        <v>521</v>
      </c>
      <c r="B488" s="4">
        <v>49</v>
      </c>
      <c r="C488" s="4">
        <v>100</v>
      </c>
      <c r="D488" s="4">
        <v>0</v>
      </c>
      <c r="E488" s="4">
        <v>-20</v>
      </c>
      <c r="F488" s="4">
        <v>0</v>
      </c>
      <c r="G488" s="4">
        <v>129</v>
      </c>
    </row>
    <row r="489" spans="1:7">
      <c r="A489" s="4" t="s">
        <v>522</v>
      </c>
      <c r="B489" s="4">
        <v>58</v>
      </c>
      <c r="C489" s="4">
        <v>0</v>
      </c>
      <c r="D489" s="4">
        <v>0</v>
      </c>
      <c r="E489" s="4">
        <v>-7</v>
      </c>
      <c r="F489" s="4">
        <v>0</v>
      </c>
      <c r="G489" s="4">
        <v>51</v>
      </c>
    </row>
    <row r="490" spans="1:7">
      <c r="A490" s="4" t="s">
        <v>523</v>
      </c>
      <c r="B490" s="4">
        <v>30</v>
      </c>
      <c r="C490" s="4">
        <v>0</v>
      </c>
      <c r="D490" s="4">
        <v>0</v>
      </c>
      <c r="E490" s="4">
        <v>-3</v>
      </c>
      <c r="F490" s="4">
        <v>0</v>
      </c>
      <c r="G490" s="4">
        <v>27</v>
      </c>
    </row>
    <row r="491" spans="1:7">
      <c r="A491" s="4" t="s">
        <v>524</v>
      </c>
      <c r="B491" s="6">
        <v>57</v>
      </c>
      <c r="C491" s="4">
        <v>0</v>
      </c>
      <c r="D491" s="4">
        <v>0</v>
      </c>
      <c r="E491" s="4">
        <v>-2</v>
      </c>
      <c r="F491" s="4">
        <v>0</v>
      </c>
      <c r="G491" s="6">
        <v>55</v>
      </c>
    </row>
    <row r="492" spans="1:7">
      <c r="A492" s="4" t="s">
        <v>525</v>
      </c>
      <c r="B492" s="4">
        <v>45</v>
      </c>
      <c r="C492" s="4">
        <v>0</v>
      </c>
      <c r="D492" s="4">
        <v>0</v>
      </c>
      <c r="E492" s="4">
        <v>0</v>
      </c>
      <c r="F492" s="4">
        <v>0</v>
      </c>
      <c r="G492" s="4">
        <v>45</v>
      </c>
    </row>
    <row r="493" spans="1:7">
      <c r="A493" s="4" t="s">
        <v>526</v>
      </c>
      <c r="B493" s="4">
        <v>0</v>
      </c>
      <c r="C493" s="4">
        <v>0</v>
      </c>
      <c r="D493" s="4">
        <v>-1</v>
      </c>
      <c r="E493" s="4">
        <v>0</v>
      </c>
      <c r="F493" s="4">
        <v>0</v>
      </c>
      <c r="G493" s="4">
        <v>-1</v>
      </c>
    </row>
    <row r="494" spans="1:7">
      <c r="A494" s="4" t="s">
        <v>527</v>
      </c>
      <c r="B494" s="4">
        <v>2</v>
      </c>
      <c r="C494" s="4">
        <v>0</v>
      </c>
      <c r="D494" s="4">
        <v>0</v>
      </c>
      <c r="E494" s="4">
        <v>-2</v>
      </c>
      <c r="F494" s="4">
        <v>0</v>
      </c>
      <c r="G494" s="4">
        <v>0</v>
      </c>
    </row>
    <row r="495" spans="1:7">
      <c r="A495" s="4" t="s">
        <v>528</v>
      </c>
      <c r="B495" s="4">
        <v>16</v>
      </c>
      <c r="C495" s="4">
        <v>0</v>
      </c>
      <c r="D495" s="4">
        <v>0</v>
      </c>
      <c r="E495" s="4">
        <v>-4</v>
      </c>
      <c r="F495" s="4">
        <v>0</v>
      </c>
      <c r="G495" s="4">
        <v>12</v>
      </c>
    </row>
    <row r="496" spans="1:7">
      <c r="A496" s="4" t="s">
        <v>529</v>
      </c>
      <c r="B496" s="6">
        <v>25</v>
      </c>
      <c r="C496" s="4">
        <v>0</v>
      </c>
      <c r="D496" s="4">
        <v>0</v>
      </c>
      <c r="E496" s="4">
        <v>0</v>
      </c>
      <c r="F496" s="4">
        <v>0</v>
      </c>
      <c r="G496" s="6">
        <v>25</v>
      </c>
    </row>
    <row r="497" spans="1:7">
      <c r="A497" s="4" t="s">
        <v>530</v>
      </c>
      <c r="B497" s="4">
        <v>73</v>
      </c>
      <c r="C497" s="4">
        <v>0</v>
      </c>
      <c r="D497" s="4">
        <v>0</v>
      </c>
      <c r="E497" s="4">
        <v>-4</v>
      </c>
      <c r="F497" s="4">
        <v>0</v>
      </c>
      <c r="G497" s="4">
        <v>69</v>
      </c>
    </row>
    <row r="498" spans="1:7">
      <c r="A498" s="4" t="s">
        <v>531</v>
      </c>
      <c r="B498" s="4">
        <v>73</v>
      </c>
      <c r="C498" s="4">
        <v>0</v>
      </c>
      <c r="D498" s="4">
        <v>0</v>
      </c>
      <c r="E498" s="4">
        <v>-4</v>
      </c>
      <c r="F498" s="4">
        <v>0</v>
      </c>
      <c r="G498" s="4">
        <v>69</v>
      </c>
    </row>
    <row r="499" spans="1:7">
      <c r="A499" s="4" t="s">
        <v>532</v>
      </c>
      <c r="B499" s="4">
        <v>701</v>
      </c>
      <c r="C499" s="4">
        <v>0</v>
      </c>
      <c r="D499" s="4">
        <v>0</v>
      </c>
      <c r="E499" s="4">
        <v>-13</v>
      </c>
      <c r="F499" s="4">
        <v>0</v>
      </c>
      <c r="G499" s="4">
        <v>688</v>
      </c>
    </row>
    <row r="500" spans="1:7">
      <c r="A500" s="4" t="s">
        <v>533</v>
      </c>
      <c r="B500" s="6">
        <v>20000</v>
      </c>
      <c r="C500" s="4">
        <v>0</v>
      </c>
      <c r="D500" s="4">
        <v>0</v>
      </c>
      <c r="E500" s="4">
        <v>0</v>
      </c>
      <c r="F500" s="4">
        <v>0</v>
      </c>
      <c r="G500" s="6">
        <v>20000</v>
      </c>
    </row>
    <row r="501" spans="1:7">
      <c r="A501" s="4" t="s">
        <v>537</v>
      </c>
      <c r="B501" s="4">
        <v>-11</v>
      </c>
      <c r="C501" s="4">
        <v>0</v>
      </c>
      <c r="D501" s="4">
        <v>-2</v>
      </c>
      <c r="E501" s="4">
        <v>-7</v>
      </c>
      <c r="F501" s="4">
        <v>0</v>
      </c>
      <c r="G501" s="4">
        <v>-20</v>
      </c>
    </row>
    <row r="502" spans="1:7">
      <c r="A502" s="4" t="s">
        <v>598</v>
      </c>
      <c r="B502" s="4">
        <v>158</v>
      </c>
      <c r="C502" s="4">
        <v>0</v>
      </c>
      <c r="D502" s="4">
        <v>0</v>
      </c>
      <c r="E502" s="4">
        <v>-78</v>
      </c>
      <c r="F502" s="4">
        <v>0</v>
      </c>
      <c r="G502" s="4">
        <v>80</v>
      </c>
    </row>
    <row r="503" spans="1:7">
      <c r="A503" s="4" t="s">
        <v>599</v>
      </c>
      <c r="B503" s="4">
        <v>155</v>
      </c>
      <c r="C503" s="4">
        <v>0</v>
      </c>
      <c r="D503" s="4">
        <v>0</v>
      </c>
      <c r="E503" s="4">
        <v>-103</v>
      </c>
      <c r="F503" s="4">
        <v>0</v>
      </c>
      <c r="G503" s="4">
        <v>52</v>
      </c>
    </row>
    <row r="504" spans="1:7">
      <c r="A504" s="4" t="s">
        <v>541</v>
      </c>
      <c r="B504" s="4">
        <v>53</v>
      </c>
      <c r="C504" s="4">
        <v>0</v>
      </c>
      <c r="D504" s="4">
        <v>0</v>
      </c>
      <c r="E504" s="4">
        <v>-1</v>
      </c>
      <c r="F504" s="4">
        <v>0</v>
      </c>
      <c r="G504" s="6">
        <v>52</v>
      </c>
    </row>
    <row r="505" spans="1:7">
      <c r="A505" s="4" t="s">
        <v>542</v>
      </c>
      <c r="B505" s="4">
        <v>6</v>
      </c>
      <c r="C505" s="4">
        <v>0</v>
      </c>
      <c r="D505" s="4">
        <v>0</v>
      </c>
      <c r="E505" s="4">
        <v>0</v>
      </c>
      <c r="F505" s="4">
        <v>0</v>
      </c>
      <c r="G505" s="4">
        <v>6</v>
      </c>
    </row>
    <row r="506" spans="1:7">
      <c r="A506" s="4" t="s">
        <v>543</v>
      </c>
      <c r="B506" s="6">
        <v>60</v>
      </c>
      <c r="C506" s="4">
        <v>0</v>
      </c>
      <c r="D506" s="4">
        <v>0</v>
      </c>
      <c r="E506" s="6">
        <v>-14</v>
      </c>
      <c r="F506" s="4">
        <v>0</v>
      </c>
      <c r="G506" s="6">
        <v>46</v>
      </c>
    </row>
    <row r="507" spans="1:7">
      <c r="A507" s="4" t="s">
        <v>549</v>
      </c>
      <c r="B507" s="4">
        <v>60</v>
      </c>
      <c r="C507" s="4">
        <v>0</v>
      </c>
      <c r="D507" s="4">
        <v>0</v>
      </c>
      <c r="E507" s="4">
        <v>-6</v>
      </c>
      <c r="F507" s="4">
        <v>0</v>
      </c>
      <c r="G507" s="4">
        <v>54</v>
      </c>
    </row>
    <row r="508" spans="1:7">
      <c r="A508" s="4" t="s">
        <v>550</v>
      </c>
      <c r="B508" s="6">
        <v>9</v>
      </c>
      <c r="C508" s="4">
        <v>0</v>
      </c>
      <c r="D508" s="4">
        <v>0</v>
      </c>
      <c r="E508" s="4">
        <v>0</v>
      </c>
      <c r="F508" s="4">
        <v>0</v>
      </c>
      <c r="G508" s="6">
        <v>9</v>
      </c>
    </row>
    <row r="509" spans="1:7">
      <c r="A509" s="4" t="s">
        <v>551</v>
      </c>
      <c r="B509" s="4">
        <v>5</v>
      </c>
      <c r="C509" s="4">
        <v>0</v>
      </c>
      <c r="D509" s="4">
        <v>0</v>
      </c>
      <c r="E509" s="4">
        <v>0</v>
      </c>
      <c r="F509" s="4">
        <v>0</v>
      </c>
      <c r="G509" s="6">
        <v>5</v>
      </c>
    </row>
    <row r="510" spans="1:7">
      <c r="A510" s="4" t="s">
        <v>552</v>
      </c>
      <c r="B510" s="4">
        <v>10</v>
      </c>
      <c r="C510" s="4">
        <v>0</v>
      </c>
      <c r="D510" s="4">
        <v>0</v>
      </c>
      <c r="E510" s="4">
        <v>0</v>
      </c>
      <c r="F510" s="4">
        <v>0</v>
      </c>
      <c r="G510" s="4">
        <v>10</v>
      </c>
    </row>
    <row r="511" spans="1:7">
      <c r="A511" s="4" t="s">
        <v>553</v>
      </c>
      <c r="B511" s="4">
        <v>60</v>
      </c>
      <c r="C511" s="4">
        <v>0</v>
      </c>
      <c r="D511" s="4">
        <v>0</v>
      </c>
      <c r="E511" s="4">
        <v>0</v>
      </c>
      <c r="F511" s="4">
        <v>0</v>
      </c>
      <c r="G511" s="4">
        <v>60</v>
      </c>
    </row>
    <row r="512" spans="1:7">
      <c r="A512" s="4" t="s">
        <v>554</v>
      </c>
      <c r="B512" s="6">
        <v>657</v>
      </c>
      <c r="C512" s="4">
        <v>400</v>
      </c>
      <c r="D512" s="4">
        <v>0</v>
      </c>
      <c r="E512" s="4">
        <v>-105</v>
      </c>
      <c r="F512" s="4">
        <v>0</v>
      </c>
      <c r="G512" s="6">
        <v>952</v>
      </c>
    </row>
    <row r="513" spans="1:7">
      <c r="A513" s="4" t="s">
        <v>555</v>
      </c>
      <c r="B513" s="4">
        <v>710</v>
      </c>
      <c r="C513" s="4">
        <v>400</v>
      </c>
      <c r="D513" s="4">
        <v>0</v>
      </c>
      <c r="E513" s="4">
        <v>-110</v>
      </c>
      <c r="F513" s="4">
        <v>0</v>
      </c>
      <c r="G513" s="6">
        <v>1000</v>
      </c>
    </row>
    <row r="514" spans="1:7">
      <c r="A514" s="4" t="s">
        <v>569</v>
      </c>
      <c r="B514" s="4">
        <v>61</v>
      </c>
      <c r="C514" s="4">
        <v>0</v>
      </c>
      <c r="D514" s="4">
        <v>0</v>
      </c>
      <c r="E514" s="4">
        <v>-10</v>
      </c>
      <c r="F514" s="4">
        <v>0</v>
      </c>
      <c r="G514" s="4">
        <v>51</v>
      </c>
    </row>
    <row r="515" spans="1:7">
      <c r="A515" s="4" t="s">
        <v>570</v>
      </c>
      <c r="B515" s="4">
        <v>5</v>
      </c>
      <c r="C515" s="4">
        <v>0</v>
      </c>
      <c r="D515" s="4">
        <v>0</v>
      </c>
      <c r="E515" s="4">
        <v>-2</v>
      </c>
      <c r="F515" s="4">
        <v>0</v>
      </c>
      <c r="G515" s="4">
        <v>3</v>
      </c>
    </row>
    <row r="516" spans="1:7">
      <c r="A516" s="4" t="s">
        <v>571</v>
      </c>
      <c r="B516" s="6">
        <v>64</v>
      </c>
      <c r="C516" s="6">
        <v>0</v>
      </c>
      <c r="D516" s="4">
        <v>0</v>
      </c>
      <c r="E516" s="6">
        <v>-12</v>
      </c>
      <c r="F516" s="4">
        <v>0</v>
      </c>
      <c r="G516" s="6">
        <v>52</v>
      </c>
    </row>
    <row r="517" spans="1:7">
      <c r="A517" s="4" t="s">
        <v>572</v>
      </c>
      <c r="B517" s="4">
        <v>28</v>
      </c>
      <c r="C517" s="4">
        <v>0</v>
      </c>
      <c r="D517" s="4">
        <v>0</v>
      </c>
      <c r="E517" s="4">
        <v>-12</v>
      </c>
      <c r="F517" s="4">
        <v>0</v>
      </c>
      <c r="G517" s="4">
        <v>16</v>
      </c>
    </row>
    <row r="518" spans="1:7">
      <c r="A518" s="4" t="s">
        <v>573</v>
      </c>
      <c r="B518" s="4">
        <v>26</v>
      </c>
      <c r="C518" s="4">
        <v>0</v>
      </c>
      <c r="D518" s="4">
        <v>0</v>
      </c>
      <c r="E518" s="4">
        <v>0</v>
      </c>
      <c r="F518" s="4">
        <v>0</v>
      </c>
      <c r="G518" s="4">
        <v>26</v>
      </c>
    </row>
    <row r="519" spans="1:7">
      <c r="A519" s="4" t="s">
        <v>574</v>
      </c>
      <c r="B519" s="4">
        <v>40</v>
      </c>
      <c r="C519" s="4">
        <v>0</v>
      </c>
      <c r="D519" s="4">
        <v>0</v>
      </c>
      <c r="E519" s="4">
        <v>0</v>
      </c>
      <c r="F519" s="4">
        <v>0</v>
      </c>
      <c r="G519" s="4">
        <v>40</v>
      </c>
    </row>
    <row r="520" spans="1:7">
      <c r="A520" s="4" t="s">
        <v>556</v>
      </c>
      <c r="B520" s="6">
        <v>2</v>
      </c>
      <c r="C520" s="6">
        <v>0</v>
      </c>
      <c r="D520" s="4">
        <v>0</v>
      </c>
      <c r="E520" s="6">
        <v>0</v>
      </c>
      <c r="F520" s="4">
        <v>0</v>
      </c>
      <c r="G520" s="6">
        <v>2</v>
      </c>
    </row>
    <row r="521" spans="1:7">
      <c r="A521" s="4" t="s">
        <v>557</v>
      </c>
      <c r="B521" s="4">
        <v>1</v>
      </c>
      <c r="C521" s="4">
        <v>0</v>
      </c>
      <c r="D521" s="4">
        <v>0</v>
      </c>
      <c r="E521" s="4">
        <v>0</v>
      </c>
      <c r="F521" s="4">
        <v>0</v>
      </c>
      <c r="G521" s="4">
        <v>1</v>
      </c>
    </row>
    <row r="522" spans="1:7">
      <c r="A522" s="4" t="s">
        <v>559</v>
      </c>
      <c r="B522" s="4">
        <v>95</v>
      </c>
      <c r="C522" s="4">
        <v>0</v>
      </c>
      <c r="D522" s="4">
        <v>0</v>
      </c>
      <c r="E522" s="4">
        <v>-8</v>
      </c>
      <c r="F522" s="4">
        <v>0</v>
      </c>
      <c r="G522" s="4">
        <v>87</v>
      </c>
    </row>
    <row r="523" spans="1:7">
      <c r="A523" s="4" t="s">
        <v>564</v>
      </c>
      <c r="B523" s="4">
        <v>12</v>
      </c>
      <c r="C523" s="4">
        <v>0</v>
      </c>
      <c r="D523" s="4">
        <v>0</v>
      </c>
      <c r="E523" s="4">
        <v>0</v>
      </c>
      <c r="F523" s="4">
        <v>0</v>
      </c>
      <c r="G523" s="4">
        <v>12</v>
      </c>
    </row>
    <row r="524" spans="1:7">
      <c r="A524" s="4" t="s">
        <v>575</v>
      </c>
      <c r="B524" s="4">
        <v>15</v>
      </c>
      <c r="C524" s="4">
        <v>0</v>
      </c>
      <c r="D524" s="4">
        <v>0</v>
      </c>
      <c r="E524" s="4">
        <v>-8</v>
      </c>
      <c r="F524" s="4">
        <v>0</v>
      </c>
      <c r="G524" s="4">
        <v>7</v>
      </c>
    </row>
    <row r="525" spans="1:7">
      <c r="A525" s="4" t="s">
        <v>576</v>
      </c>
      <c r="B525" s="6">
        <v>48</v>
      </c>
      <c r="C525" s="6">
        <v>0</v>
      </c>
      <c r="D525" s="4">
        <v>0</v>
      </c>
      <c r="E525" s="6">
        <v>-1</v>
      </c>
      <c r="F525" s="4">
        <v>0</v>
      </c>
      <c r="G525" s="6">
        <v>47</v>
      </c>
    </row>
    <row r="526" spans="1:7">
      <c r="A526" s="4" t="s">
        <v>577</v>
      </c>
      <c r="B526" s="4">
        <v>46</v>
      </c>
      <c r="C526" s="4">
        <v>0</v>
      </c>
      <c r="D526" s="4">
        <v>0</v>
      </c>
      <c r="E526" s="4">
        <v>0</v>
      </c>
      <c r="F526" s="4">
        <v>0</v>
      </c>
      <c r="G526" s="4">
        <v>46</v>
      </c>
    </row>
    <row r="527" spans="1:7">
      <c r="A527" s="4" t="s">
        <v>582</v>
      </c>
      <c r="B527" s="4">
        <v>19</v>
      </c>
      <c r="C527" s="4">
        <v>0</v>
      </c>
      <c r="D527" s="4">
        <v>0</v>
      </c>
      <c r="E527" s="4">
        <v>-7</v>
      </c>
      <c r="F527" s="4">
        <v>0</v>
      </c>
      <c r="G527" s="4">
        <v>12</v>
      </c>
    </row>
    <row r="528" spans="1:7">
      <c r="A528" s="4" t="s">
        <v>600</v>
      </c>
      <c r="B528" s="4">
        <v>15</v>
      </c>
      <c r="C528" s="4">
        <v>0</v>
      </c>
      <c r="D528" s="4">
        <v>0</v>
      </c>
      <c r="E528" s="4">
        <v>-15</v>
      </c>
      <c r="F528" s="4">
        <v>0</v>
      </c>
      <c r="G528" s="4">
        <v>0</v>
      </c>
    </row>
    <row r="529" spans="1:7">
      <c r="A529" s="4" t="s">
        <v>585</v>
      </c>
      <c r="B529" s="6">
        <v>1705</v>
      </c>
      <c r="C529" s="6">
        <v>5040</v>
      </c>
      <c r="D529" s="4">
        <v>-1</v>
      </c>
      <c r="E529" s="6">
        <v>-1442</v>
      </c>
      <c r="F529" s="4">
        <v>0</v>
      </c>
      <c r="G529" s="6">
        <v>5302</v>
      </c>
    </row>
    <row r="530" spans="1:7">
      <c r="A530" s="4" t="s">
        <v>586</v>
      </c>
      <c r="B530" s="4">
        <v>22</v>
      </c>
      <c r="C530" s="4">
        <v>0</v>
      </c>
      <c r="D530" s="4">
        <v>0</v>
      </c>
      <c r="E530" s="4">
        <v>0</v>
      </c>
      <c r="F530" s="4">
        <v>0</v>
      </c>
      <c r="G530" s="4">
        <v>22</v>
      </c>
    </row>
    <row r="531" spans="1:7">
      <c r="A531" s="4" t="s">
        <v>587</v>
      </c>
      <c r="B531" s="4">
        <v>13</v>
      </c>
      <c r="C531" s="4">
        <v>0</v>
      </c>
      <c r="D531" s="4">
        <v>0</v>
      </c>
      <c r="E531" s="4">
        <v>-2</v>
      </c>
      <c r="F531" s="4">
        <v>0</v>
      </c>
      <c r="G531" s="4">
        <v>11</v>
      </c>
    </row>
    <row r="532" spans="1:7">
      <c r="A532" s="4" t="s">
        <v>588</v>
      </c>
      <c r="B532" s="4">
        <v>46</v>
      </c>
      <c r="C532" s="4">
        <v>0</v>
      </c>
      <c r="D532" s="4">
        <v>0</v>
      </c>
      <c r="E532" s="4">
        <v>-12</v>
      </c>
      <c r="F532" s="4">
        <v>0</v>
      </c>
      <c r="G532" s="4">
        <v>34</v>
      </c>
    </row>
    <row r="533" spans="1:7">
      <c r="A533" s="4" t="s">
        <v>589</v>
      </c>
      <c r="B533" s="5">
        <v>4</v>
      </c>
      <c r="C533" s="6">
        <v>0</v>
      </c>
      <c r="D533" s="4">
        <v>0</v>
      </c>
      <c r="E533" s="5">
        <v>0</v>
      </c>
      <c r="F533" s="4">
        <v>0</v>
      </c>
      <c r="G533" s="5">
        <v>4</v>
      </c>
    </row>
    <row r="534" spans="1:7">
      <c r="A534" s="4" t="s">
        <v>606</v>
      </c>
      <c r="B534" s="4">
        <v>146</v>
      </c>
      <c r="C534" s="4">
        <v>0</v>
      </c>
      <c r="D534" s="4">
        <v>0</v>
      </c>
      <c r="E534" s="4">
        <v>-27</v>
      </c>
      <c r="F534" s="4">
        <v>0</v>
      </c>
      <c r="G534" s="4">
        <v>119</v>
      </c>
    </row>
    <row r="535" spans="1:7">
      <c r="A535" s="4" t="s">
        <v>607</v>
      </c>
      <c r="B535" s="4">
        <v>200</v>
      </c>
      <c r="C535" s="4">
        <v>0</v>
      </c>
      <c r="D535" s="4">
        <v>0</v>
      </c>
      <c r="E535" s="4">
        <v>-21</v>
      </c>
      <c r="F535" s="4">
        <v>0</v>
      </c>
      <c r="G535" s="4">
        <v>179</v>
      </c>
    </row>
    <row r="536" spans="1:7">
      <c r="A536" s="4" t="s">
        <v>608</v>
      </c>
      <c r="B536" s="5">
        <v>286</v>
      </c>
      <c r="C536" s="6">
        <v>0</v>
      </c>
      <c r="D536" s="4">
        <v>0</v>
      </c>
      <c r="E536" s="5">
        <v>-34</v>
      </c>
      <c r="F536" s="4">
        <v>0</v>
      </c>
      <c r="G536" s="5">
        <v>252</v>
      </c>
    </row>
    <row r="537" spans="1:7">
      <c r="A537" s="4" t="s">
        <v>609</v>
      </c>
      <c r="B537" s="4">
        <v>25</v>
      </c>
      <c r="C537" s="4">
        <v>0</v>
      </c>
      <c r="D537" s="4">
        <v>0</v>
      </c>
      <c r="E537" s="4">
        <v>0</v>
      </c>
      <c r="F537" s="4">
        <v>0</v>
      </c>
      <c r="G537" s="4">
        <v>25</v>
      </c>
    </row>
    <row r="538" spans="1:7">
      <c r="A538" s="4" t="s">
        <v>610</v>
      </c>
      <c r="B538" s="4">
        <v>20</v>
      </c>
      <c r="C538" s="4">
        <v>0</v>
      </c>
      <c r="D538" s="4">
        <v>0</v>
      </c>
      <c r="E538" s="4">
        <v>0</v>
      </c>
      <c r="F538" s="4">
        <v>0</v>
      </c>
      <c r="G538" s="4">
        <v>20</v>
      </c>
    </row>
    <row r="539" spans="1:7">
      <c r="A539" s="4" t="s">
        <v>611</v>
      </c>
      <c r="B539" s="4">
        <v>20</v>
      </c>
      <c r="C539" s="4">
        <v>0</v>
      </c>
      <c r="D539" s="4">
        <v>0</v>
      </c>
      <c r="E539" s="4">
        <v>0</v>
      </c>
      <c r="F539" s="4">
        <v>0</v>
      </c>
      <c r="G539" s="4">
        <v>20</v>
      </c>
    </row>
    <row r="540" spans="1:7">
      <c r="A540" s="4" t="s">
        <v>612</v>
      </c>
      <c r="B540" s="4">
        <v>50</v>
      </c>
      <c r="C540" s="4">
        <v>0</v>
      </c>
      <c r="D540" s="4">
        <v>0</v>
      </c>
      <c r="E540" s="4">
        <v>0</v>
      </c>
      <c r="F540" s="4">
        <v>0</v>
      </c>
      <c r="G540" s="4">
        <v>50</v>
      </c>
    </row>
    <row r="541" spans="1:7">
      <c r="A541" s="4" t="s">
        <v>613</v>
      </c>
      <c r="B541" s="4">
        <v>50</v>
      </c>
      <c r="C541" s="4">
        <v>0</v>
      </c>
      <c r="D541" s="4">
        <v>0</v>
      </c>
      <c r="E541" s="4">
        <v>0</v>
      </c>
      <c r="F541" s="4">
        <v>0</v>
      </c>
      <c r="G541" s="4">
        <v>50</v>
      </c>
    </row>
    <row r="542" spans="1:7">
      <c r="A542" s="4" t="s">
        <v>614</v>
      </c>
      <c r="B542" s="4">
        <v>30</v>
      </c>
      <c r="C542" s="4">
        <v>0</v>
      </c>
      <c r="D542" s="4">
        <v>0</v>
      </c>
      <c r="E542" s="4">
        <v>0</v>
      </c>
      <c r="F542" s="4">
        <v>0</v>
      </c>
      <c r="G542" s="4">
        <v>30</v>
      </c>
    </row>
    <row r="543" spans="1:7">
      <c r="A543" s="4" t="s">
        <v>615</v>
      </c>
      <c r="B543" s="4">
        <v>27</v>
      </c>
      <c r="C543" s="4">
        <v>0</v>
      </c>
      <c r="D543" s="4">
        <v>0</v>
      </c>
      <c r="E543" s="4">
        <v>-1</v>
      </c>
      <c r="F543" s="4">
        <v>0</v>
      </c>
      <c r="G543" s="4">
        <v>26</v>
      </c>
    </row>
    <row r="544" spans="1:7">
      <c r="A544" s="4" t="s">
        <v>616</v>
      </c>
      <c r="B544" s="5">
        <v>89</v>
      </c>
      <c r="C544" s="6">
        <v>0</v>
      </c>
      <c r="D544" s="4">
        <v>0</v>
      </c>
      <c r="E544" s="5">
        <v>-1</v>
      </c>
      <c r="F544" s="4">
        <v>0</v>
      </c>
      <c r="G544" s="5">
        <v>88</v>
      </c>
    </row>
    <row r="545" spans="1:7">
      <c r="A545" s="4" t="s">
        <v>617</v>
      </c>
      <c r="B545" s="4">
        <v>30</v>
      </c>
      <c r="C545" s="4">
        <v>0</v>
      </c>
      <c r="D545" s="4">
        <v>0</v>
      </c>
      <c r="E545" s="4">
        <v>-1</v>
      </c>
      <c r="F545" s="4">
        <v>0</v>
      </c>
      <c r="G545" s="4">
        <v>29</v>
      </c>
    </row>
    <row r="546" spans="1:7">
      <c r="A546" s="4" t="s">
        <v>618</v>
      </c>
      <c r="B546" s="4">
        <v>78</v>
      </c>
      <c r="C546" s="4">
        <v>0</v>
      </c>
      <c r="D546" s="4">
        <v>0</v>
      </c>
      <c r="E546" s="4">
        <v>-6</v>
      </c>
      <c r="F546" s="4">
        <v>0</v>
      </c>
      <c r="G546" s="4">
        <v>72</v>
      </c>
    </row>
    <row r="547" spans="1:7">
      <c r="A547" s="4" t="s">
        <v>619</v>
      </c>
      <c r="B547" s="4">
        <v>196</v>
      </c>
      <c r="C547" s="4">
        <v>0</v>
      </c>
      <c r="D547" s="4">
        <v>0</v>
      </c>
      <c r="E547" s="4">
        <v>-2</v>
      </c>
      <c r="F547" s="4">
        <v>0</v>
      </c>
      <c r="G547" s="4">
        <v>194</v>
      </c>
    </row>
    <row r="548" spans="1:7">
      <c r="A548" s="4" t="s">
        <v>620</v>
      </c>
      <c r="B548" s="4">
        <v>8</v>
      </c>
      <c r="C548" s="4">
        <v>0</v>
      </c>
      <c r="D548" s="4">
        <v>0</v>
      </c>
      <c r="E548" s="4">
        <v>0</v>
      </c>
      <c r="F548" s="4">
        <v>0</v>
      </c>
      <c r="G548" s="4">
        <v>8</v>
      </c>
    </row>
    <row r="549" spans="1:7">
      <c r="A549" s="4" t="s">
        <v>621</v>
      </c>
      <c r="B549" s="5">
        <v>8</v>
      </c>
      <c r="C549" s="6">
        <v>0</v>
      </c>
      <c r="D549" s="4">
        <v>0</v>
      </c>
      <c r="E549" s="5">
        <v>-6</v>
      </c>
      <c r="F549" s="4">
        <v>0</v>
      </c>
      <c r="G549" s="5">
        <v>2</v>
      </c>
    </row>
    <row r="550" spans="1:7">
      <c r="A550" s="4" t="s">
        <v>623</v>
      </c>
      <c r="B550" s="4">
        <v>221</v>
      </c>
      <c r="C550" s="4">
        <v>0</v>
      </c>
      <c r="D550" s="4">
        <v>0</v>
      </c>
      <c r="E550" s="4">
        <v>-34</v>
      </c>
      <c r="F550" s="4">
        <v>0</v>
      </c>
      <c r="G550" s="4">
        <v>187</v>
      </c>
    </row>
    <row r="551" spans="1:7">
      <c r="A551" s="4" t="s">
        <v>624</v>
      </c>
      <c r="B551" s="4">
        <v>63</v>
      </c>
      <c r="C551" s="4">
        <v>20</v>
      </c>
      <c r="D551" s="4">
        <v>0</v>
      </c>
      <c r="E551" s="4">
        <v>-20</v>
      </c>
      <c r="F551" s="4">
        <v>0</v>
      </c>
      <c r="G551" s="4">
        <v>63</v>
      </c>
    </row>
    <row r="552" spans="1:7">
      <c r="A552" s="4" t="s">
        <v>625</v>
      </c>
      <c r="B552" s="4">
        <v>101</v>
      </c>
      <c r="C552" s="4">
        <v>0</v>
      </c>
      <c r="D552" s="4">
        <v>0</v>
      </c>
      <c r="E552" s="4">
        <v>-47</v>
      </c>
      <c r="F552" s="4">
        <v>0</v>
      </c>
      <c r="G552" s="4">
        <v>54</v>
      </c>
    </row>
    <row r="553" spans="1:7">
      <c r="A553" s="4" t="s">
        <v>626</v>
      </c>
      <c r="B553" s="5">
        <v>80</v>
      </c>
      <c r="C553" s="6">
        <v>0</v>
      </c>
      <c r="D553" s="4">
        <v>0</v>
      </c>
      <c r="E553" s="5">
        <v>0</v>
      </c>
      <c r="F553" s="4">
        <v>0</v>
      </c>
      <c r="G553" s="5">
        <v>80</v>
      </c>
    </row>
    <row r="554" spans="1:7">
      <c r="A554" s="4" t="s">
        <v>627</v>
      </c>
      <c r="B554" s="4">
        <v>125</v>
      </c>
      <c r="C554" s="4">
        <v>0</v>
      </c>
      <c r="D554" s="4">
        <v>0</v>
      </c>
      <c r="E554" s="4">
        <v>-41</v>
      </c>
      <c r="F554" s="4">
        <v>0</v>
      </c>
      <c r="G554" s="4">
        <v>84</v>
      </c>
    </row>
    <row r="555" spans="1:7">
      <c r="A555" s="4" t="s">
        <v>630</v>
      </c>
      <c r="B555" s="4">
        <v>0</v>
      </c>
      <c r="C555" s="4">
        <v>80</v>
      </c>
      <c r="D555" s="4">
        <v>0</v>
      </c>
      <c r="E555" s="4">
        <v>0</v>
      </c>
      <c r="F555" s="4">
        <v>0</v>
      </c>
      <c r="G555" s="4">
        <v>80</v>
      </c>
    </row>
    <row r="556" spans="1:7">
      <c r="A556" s="4" t="s">
        <v>631</v>
      </c>
      <c r="B556" s="4">
        <v>0</v>
      </c>
      <c r="C556" s="4">
        <v>50</v>
      </c>
      <c r="D556" s="4">
        <v>0</v>
      </c>
      <c r="E556" s="4">
        <v>-50</v>
      </c>
      <c r="F556" s="4">
        <v>0</v>
      </c>
      <c r="G556" s="4">
        <v>0</v>
      </c>
    </row>
    <row r="557" spans="1:7">
      <c r="A557" s="4" t="s">
        <v>632</v>
      </c>
      <c r="B557" s="4">
        <v>0</v>
      </c>
      <c r="C557" s="4">
        <v>50</v>
      </c>
      <c r="D557" s="4">
        <v>-1</v>
      </c>
      <c r="E557" s="4">
        <v>-40</v>
      </c>
      <c r="F557" s="4">
        <v>0</v>
      </c>
      <c r="G557" s="4">
        <v>9</v>
      </c>
    </row>
    <row r="558" spans="1:7">
      <c r="A558" s="4" t="s">
        <v>633</v>
      </c>
      <c r="B558" s="5">
        <v>0</v>
      </c>
      <c r="C558" s="6">
        <v>50</v>
      </c>
      <c r="D558" s="4">
        <v>0</v>
      </c>
      <c r="E558" s="5">
        <v>-40</v>
      </c>
      <c r="F558" s="4">
        <v>0</v>
      </c>
      <c r="G558" s="5">
        <v>10</v>
      </c>
    </row>
    <row r="559" spans="1:7">
      <c r="A559" s="4" t="s">
        <v>634</v>
      </c>
      <c r="B559" s="4">
        <v>0</v>
      </c>
      <c r="C559" s="4">
        <v>30</v>
      </c>
      <c r="D559" s="4">
        <v>0</v>
      </c>
      <c r="E559" s="4">
        <v>-1</v>
      </c>
      <c r="F559" s="4">
        <v>0</v>
      </c>
      <c r="G559" s="4">
        <v>29</v>
      </c>
    </row>
    <row r="560" spans="1:7">
      <c r="A560" s="4" t="s">
        <v>635</v>
      </c>
      <c r="B560" s="4">
        <v>0</v>
      </c>
      <c r="C560" s="4">
        <v>1</v>
      </c>
      <c r="D560" s="4">
        <v>0</v>
      </c>
      <c r="E560" s="4">
        <v>0</v>
      </c>
      <c r="F560" s="4">
        <v>0</v>
      </c>
      <c r="G560" s="4">
        <v>1</v>
      </c>
    </row>
    <row r="561" spans="1:7">
      <c r="A561" s="4" t="s">
        <v>491</v>
      </c>
    </row>
    <row r="562" spans="1:7">
      <c r="B562" s="5">
        <v>72848</v>
      </c>
      <c r="C562" s="6">
        <v>27335</v>
      </c>
      <c r="D562" s="4">
        <v>-12</v>
      </c>
      <c r="E562" s="5">
        <v>-15673.625</v>
      </c>
      <c r="F562" s="4">
        <v>17</v>
      </c>
      <c r="G562" s="5">
        <v>84514.375</v>
      </c>
    </row>
    <row r="563" spans="1:7">
      <c r="A563" s="4" t="s">
        <v>491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H573"/>
  <sheetViews>
    <sheetView workbookViewId="0"/>
  </sheetViews>
  <sheetFormatPr defaultColWidth="14.42578125" defaultRowHeight="15" customHeight="1"/>
  <cols>
    <col min="1" max="1" width="51.28515625" customWidth="1"/>
  </cols>
  <sheetData>
    <row r="1" spans="1:8">
      <c r="A1" s="7"/>
      <c r="B1" s="8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10" t="s">
        <v>5</v>
      </c>
      <c r="H1" s="11" t="s">
        <v>6</v>
      </c>
    </row>
    <row r="2" spans="1:8">
      <c r="A2" s="7" t="s">
        <v>7</v>
      </c>
      <c r="B2" s="12">
        <v>721.625</v>
      </c>
      <c r="C2" s="9">
        <v>902</v>
      </c>
      <c r="D2" s="9" t="s">
        <v>636</v>
      </c>
      <c r="E2" s="9">
        <v>-3</v>
      </c>
      <c r="F2" s="9">
        <v>-228.25</v>
      </c>
      <c r="G2" s="9" t="s">
        <v>636</v>
      </c>
      <c r="H2" s="13">
        <v>1392.375</v>
      </c>
    </row>
    <row r="3" spans="1:8">
      <c r="A3" s="7" t="s">
        <v>8</v>
      </c>
      <c r="B3" s="12">
        <v>0.25</v>
      </c>
      <c r="C3" s="9" t="s">
        <v>636</v>
      </c>
      <c r="D3" s="9" t="s">
        <v>636</v>
      </c>
      <c r="E3" s="9" t="s">
        <v>636</v>
      </c>
      <c r="F3" s="9" t="s">
        <v>636</v>
      </c>
      <c r="G3" s="9" t="s">
        <v>636</v>
      </c>
      <c r="H3" s="11">
        <v>0.25</v>
      </c>
    </row>
    <row r="4" spans="1:8">
      <c r="A4" s="7" t="s">
        <v>9</v>
      </c>
      <c r="B4" s="8">
        <v>92.5</v>
      </c>
      <c r="C4" s="9" t="s">
        <v>636</v>
      </c>
      <c r="D4" s="9" t="s">
        <v>636</v>
      </c>
      <c r="E4" s="9" t="s">
        <v>636</v>
      </c>
      <c r="F4" s="9">
        <v>-15.75</v>
      </c>
      <c r="G4" s="10" t="s">
        <v>636</v>
      </c>
      <c r="H4" s="11">
        <v>76.75</v>
      </c>
    </row>
    <row r="5" spans="1:8">
      <c r="A5" s="7" t="s">
        <v>10</v>
      </c>
      <c r="B5" s="12">
        <v>87</v>
      </c>
      <c r="C5" s="9" t="s">
        <v>636</v>
      </c>
      <c r="D5" s="9" t="s">
        <v>636</v>
      </c>
      <c r="E5" s="9" t="s">
        <v>636</v>
      </c>
      <c r="F5" s="9">
        <v>-9</v>
      </c>
      <c r="G5" s="9" t="s">
        <v>636</v>
      </c>
      <c r="H5" s="11">
        <v>78</v>
      </c>
    </row>
    <row r="6" spans="1:8">
      <c r="A6" s="7" t="s">
        <v>11</v>
      </c>
      <c r="B6" s="12">
        <v>263.125</v>
      </c>
      <c r="C6" s="9" t="s">
        <v>636</v>
      </c>
      <c r="D6" s="9" t="s">
        <v>636</v>
      </c>
      <c r="E6" s="9" t="s">
        <v>636</v>
      </c>
      <c r="F6" s="9">
        <v>-28</v>
      </c>
      <c r="G6" s="9" t="s">
        <v>636</v>
      </c>
      <c r="H6" s="11">
        <v>235.125</v>
      </c>
    </row>
    <row r="7" spans="1:8">
      <c r="A7" s="7" t="s">
        <v>12</v>
      </c>
      <c r="B7" s="12">
        <v>2</v>
      </c>
      <c r="C7" s="9" t="s">
        <v>636</v>
      </c>
      <c r="D7" s="9" t="s">
        <v>636</v>
      </c>
      <c r="E7" s="9" t="s">
        <v>636</v>
      </c>
      <c r="F7" s="9" t="s">
        <v>636</v>
      </c>
      <c r="G7" s="9" t="s">
        <v>636</v>
      </c>
      <c r="H7" s="11">
        <v>2</v>
      </c>
    </row>
    <row r="8" spans="1:8">
      <c r="A8" s="7" t="s">
        <v>13</v>
      </c>
      <c r="B8" s="8">
        <v>5</v>
      </c>
      <c r="C8" s="10" t="s">
        <v>636</v>
      </c>
      <c r="D8" s="9" t="s">
        <v>636</v>
      </c>
      <c r="E8" s="9" t="s">
        <v>636</v>
      </c>
      <c r="F8" s="9" t="s">
        <v>636</v>
      </c>
      <c r="G8" s="10" t="s">
        <v>636</v>
      </c>
      <c r="H8" s="11">
        <v>5</v>
      </c>
    </row>
    <row r="9" spans="1:8">
      <c r="A9" s="7" t="s">
        <v>14</v>
      </c>
      <c r="B9" s="12">
        <v>9</v>
      </c>
      <c r="C9" s="9" t="s">
        <v>636</v>
      </c>
      <c r="D9" s="9" t="s">
        <v>636</v>
      </c>
      <c r="E9" s="9" t="s">
        <v>636</v>
      </c>
      <c r="F9" s="9">
        <v>-3</v>
      </c>
      <c r="G9" s="9" t="s">
        <v>636</v>
      </c>
      <c r="H9" s="11">
        <v>6</v>
      </c>
    </row>
    <row r="10" spans="1:8">
      <c r="A10" s="7" t="s">
        <v>15</v>
      </c>
      <c r="B10" s="12">
        <v>38</v>
      </c>
      <c r="C10" s="9" t="s">
        <v>636</v>
      </c>
      <c r="D10" s="9" t="s">
        <v>636</v>
      </c>
      <c r="E10" s="9" t="s">
        <v>636</v>
      </c>
      <c r="F10" s="9">
        <v>-9</v>
      </c>
      <c r="G10" s="9" t="s">
        <v>636</v>
      </c>
      <c r="H10" s="11">
        <v>29</v>
      </c>
    </row>
    <row r="11" spans="1:8">
      <c r="A11" s="7" t="s">
        <v>561</v>
      </c>
      <c r="B11" s="12">
        <v>-14</v>
      </c>
      <c r="C11" s="9" t="s">
        <v>636</v>
      </c>
      <c r="D11" s="9" t="s">
        <v>636</v>
      </c>
      <c r="E11" s="9" t="s">
        <v>636</v>
      </c>
      <c r="F11" s="9" t="s">
        <v>636</v>
      </c>
      <c r="G11" s="9" t="s">
        <v>636</v>
      </c>
      <c r="H11" s="11">
        <v>-14</v>
      </c>
    </row>
    <row r="12" spans="1:8">
      <c r="A12" s="7" t="s">
        <v>16</v>
      </c>
      <c r="B12" s="8">
        <v>235</v>
      </c>
      <c r="C12" s="10" t="s">
        <v>636</v>
      </c>
      <c r="D12" s="9" t="s">
        <v>636</v>
      </c>
      <c r="E12" s="9" t="s">
        <v>636</v>
      </c>
      <c r="F12" s="9">
        <v>-1</v>
      </c>
      <c r="G12" s="10" t="s">
        <v>636</v>
      </c>
      <c r="H12" s="11">
        <v>234</v>
      </c>
    </row>
    <row r="13" spans="1:8">
      <c r="A13" s="7" t="s">
        <v>17</v>
      </c>
      <c r="B13" s="12">
        <v>30</v>
      </c>
      <c r="C13" s="9" t="s">
        <v>636</v>
      </c>
      <c r="D13" s="9" t="s">
        <v>636</v>
      </c>
      <c r="E13" s="9" t="s">
        <v>636</v>
      </c>
      <c r="F13" s="9">
        <v>-1</v>
      </c>
      <c r="G13" s="9" t="s">
        <v>636</v>
      </c>
      <c r="H13" s="11">
        <v>29</v>
      </c>
    </row>
    <row r="14" spans="1:8">
      <c r="A14" s="7" t="s">
        <v>18</v>
      </c>
      <c r="B14" s="12">
        <v>7</v>
      </c>
      <c r="C14" s="9" t="s">
        <v>636</v>
      </c>
      <c r="D14" s="9" t="s">
        <v>636</v>
      </c>
      <c r="E14" s="9" t="s">
        <v>636</v>
      </c>
      <c r="F14" s="9" t="s">
        <v>636</v>
      </c>
      <c r="G14" s="9" t="s">
        <v>636</v>
      </c>
      <c r="H14" s="11">
        <v>7</v>
      </c>
    </row>
    <row r="15" spans="1:8">
      <c r="A15" s="7" t="s">
        <v>19</v>
      </c>
      <c r="B15" s="12">
        <v>-109</v>
      </c>
      <c r="C15" s="9" t="s">
        <v>636</v>
      </c>
      <c r="D15" s="9" t="s">
        <v>636</v>
      </c>
      <c r="E15" s="9" t="s">
        <v>636</v>
      </c>
      <c r="F15" s="9">
        <v>-12</v>
      </c>
      <c r="G15" s="9" t="s">
        <v>636</v>
      </c>
      <c r="H15" s="11">
        <v>-121</v>
      </c>
    </row>
    <row r="16" spans="1:8">
      <c r="A16" s="7" t="s">
        <v>20</v>
      </c>
      <c r="B16" s="8">
        <v>-6</v>
      </c>
      <c r="C16" s="10" t="s">
        <v>636</v>
      </c>
      <c r="D16" s="9" t="s">
        <v>636</v>
      </c>
      <c r="E16" s="9" t="s">
        <v>636</v>
      </c>
      <c r="F16" s="9" t="s">
        <v>636</v>
      </c>
      <c r="G16" s="10" t="s">
        <v>636</v>
      </c>
      <c r="H16" s="11">
        <v>-6</v>
      </c>
    </row>
    <row r="17" spans="1:8">
      <c r="A17" s="7" t="s">
        <v>21</v>
      </c>
      <c r="B17" s="12">
        <v>7</v>
      </c>
      <c r="C17" s="9" t="s">
        <v>636</v>
      </c>
      <c r="D17" s="9" t="s">
        <v>636</v>
      </c>
      <c r="E17" s="9" t="s">
        <v>636</v>
      </c>
      <c r="F17" s="9" t="s">
        <v>636</v>
      </c>
      <c r="G17" s="9" t="s">
        <v>636</v>
      </c>
      <c r="H17" s="11">
        <v>7</v>
      </c>
    </row>
    <row r="18" spans="1:8">
      <c r="A18" s="7" t="s">
        <v>22</v>
      </c>
      <c r="B18" s="12">
        <v>3</v>
      </c>
      <c r="C18" s="9" t="s">
        <v>636</v>
      </c>
      <c r="D18" s="9" t="s">
        <v>636</v>
      </c>
      <c r="E18" s="9" t="s">
        <v>636</v>
      </c>
      <c r="F18" s="9">
        <v>-1</v>
      </c>
      <c r="G18" s="9" t="s">
        <v>636</v>
      </c>
      <c r="H18" s="11">
        <v>2</v>
      </c>
    </row>
    <row r="19" spans="1:8">
      <c r="A19" s="7" t="s">
        <v>23</v>
      </c>
      <c r="B19" s="12">
        <v>1</v>
      </c>
      <c r="C19" s="9" t="s">
        <v>636</v>
      </c>
      <c r="D19" s="9" t="s">
        <v>636</v>
      </c>
      <c r="E19" s="9" t="s">
        <v>636</v>
      </c>
      <c r="F19" s="9" t="s">
        <v>636</v>
      </c>
      <c r="G19" s="9" t="s">
        <v>636</v>
      </c>
      <c r="H19" s="11">
        <v>1</v>
      </c>
    </row>
    <row r="20" spans="1:8">
      <c r="A20" s="7" t="s">
        <v>24</v>
      </c>
      <c r="B20" s="8">
        <v>1</v>
      </c>
      <c r="C20" s="9" t="s">
        <v>636</v>
      </c>
      <c r="D20" s="9" t="s">
        <v>636</v>
      </c>
      <c r="E20" s="9" t="s">
        <v>636</v>
      </c>
      <c r="F20" s="10" t="s">
        <v>636</v>
      </c>
      <c r="G20" s="9" t="s">
        <v>636</v>
      </c>
      <c r="H20" s="14">
        <v>1</v>
      </c>
    </row>
    <row r="21" spans="1:8">
      <c r="A21" s="7" t="s">
        <v>637</v>
      </c>
      <c r="B21" s="12">
        <v>7</v>
      </c>
      <c r="C21" s="9" t="s">
        <v>636</v>
      </c>
      <c r="D21" s="9" t="s">
        <v>636</v>
      </c>
      <c r="E21" s="9" t="s">
        <v>636</v>
      </c>
      <c r="F21" s="9">
        <v>-5</v>
      </c>
      <c r="G21" s="9" t="s">
        <v>636</v>
      </c>
      <c r="H21" s="11">
        <v>2</v>
      </c>
    </row>
    <row r="22" spans="1:8">
      <c r="A22" s="7" t="s">
        <v>26</v>
      </c>
      <c r="B22" s="12">
        <v>7</v>
      </c>
      <c r="C22" s="9" t="s">
        <v>636</v>
      </c>
      <c r="D22" s="9" t="s">
        <v>636</v>
      </c>
      <c r="E22" s="9" t="s">
        <v>636</v>
      </c>
      <c r="F22" s="9" t="s">
        <v>636</v>
      </c>
      <c r="G22" s="9" t="s">
        <v>636</v>
      </c>
      <c r="H22" s="11">
        <v>7</v>
      </c>
    </row>
    <row r="23" spans="1:8">
      <c r="A23" s="7" t="s">
        <v>27</v>
      </c>
      <c r="B23" s="12">
        <v>7</v>
      </c>
      <c r="C23" s="9" t="s">
        <v>636</v>
      </c>
      <c r="D23" s="9" t="s">
        <v>636</v>
      </c>
      <c r="E23" s="9" t="s">
        <v>636</v>
      </c>
      <c r="F23" s="9" t="s">
        <v>636</v>
      </c>
      <c r="G23" s="9" t="s">
        <v>636</v>
      </c>
      <c r="H23" s="11">
        <v>7</v>
      </c>
    </row>
    <row r="24" spans="1:8">
      <c r="A24" s="7" t="s">
        <v>28</v>
      </c>
      <c r="B24" s="8">
        <v>12</v>
      </c>
      <c r="C24" s="9" t="s">
        <v>636</v>
      </c>
      <c r="D24" s="9" t="s">
        <v>636</v>
      </c>
      <c r="E24" s="9" t="s">
        <v>636</v>
      </c>
      <c r="F24" s="10" t="s">
        <v>636</v>
      </c>
      <c r="G24" s="9" t="s">
        <v>636</v>
      </c>
      <c r="H24" s="14">
        <v>12</v>
      </c>
    </row>
    <row r="25" spans="1:8">
      <c r="A25" s="7" t="s">
        <v>29</v>
      </c>
      <c r="B25" s="12">
        <v>89.75</v>
      </c>
      <c r="C25" s="9" t="s">
        <v>636</v>
      </c>
      <c r="D25" s="9" t="s">
        <v>636</v>
      </c>
      <c r="E25" s="9" t="s">
        <v>636</v>
      </c>
      <c r="F25" s="9" t="s">
        <v>636</v>
      </c>
      <c r="G25" s="9" t="s">
        <v>636</v>
      </c>
      <c r="H25" s="11">
        <v>89.75</v>
      </c>
    </row>
    <row r="26" spans="1:8">
      <c r="A26" s="7" t="s">
        <v>30</v>
      </c>
      <c r="B26" s="12">
        <v>36</v>
      </c>
      <c r="C26" s="9" t="s">
        <v>636</v>
      </c>
      <c r="D26" s="9" t="s">
        <v>636</v>
      </c>
      <c r="E26" s="9" t="s">
        <v>636</v>
      </c>
      <c r="F26" s="9">
        <v>-5.25</v>
      </c>
      <c r="G26" s="9" t="s">
        <v>636</v>
      </c>
      <c r="H26" s="14">
        <v>30.75</v>
      </c>
    </row>
    <row r="27" spans="1:8">
      <c r="A27" s="7" t="s">
        <v>31</v>
      </c>
      <c r="B27" s="12">
        <v>107.5</v>
      </c>
      <c r="C27" s="9" t="s">
        <v>636</v>
      </c>
      <c r="D27" s="9" t="s">
        <v>636</v>
      </c>
      <c r="E27" s="9" t="s">
        <v>636</v>
      </c>
      <c r="F27" s="9">
        <v>-5</v>
      </c>
      <c r="G27" s="9" t="s">
        <v>636</v>
      </c>
      <c r="H27" s="14">
        <v>102.5</v>
      </c>
    </row>
    <row r="28" spans="1:8">
      <c r="A28" s="7" t="s">
        <v>32</v>
      </c>
      <c r="B28" s="8">
        <v>0.5</v>
      </c>
      <c r="C28" s="9" t="s">
        <v>636</v>
      </c>
      <c r="D28" s="9" t="s">
        <v>636</v>
      </c>
      <c r="E28" s="9" t="s">
        <v>636</v>
      </c>
      <c r="F28" s="10" t="s">
        <v>636</v>
      </c>
      <c r="G28" s="9" t="s">
        <v>636</v>
      </c>
      <c r="H28" s="14">
        <v>0.5</v>
      </c>
    </row>
    <row r="29" spans="1:8">
      <c r="A29" s="7" t="s">
        <v>33</v>
      </c>
      <c r="B29" s="12">
        <v>308</v>
      </c>
      <c r="C29" s="9">
        <v>468</v>
      </c>
      <c r="D29" s="9" t="s">
        <v>636</v>
      </c>
      <c r="E29" s="9" t="s">
        <v>636</v>
      </c>
      <c r="F29" s="9">
        <v>-23</v>
      </c>
      <c r="G29" s="9" t="s">
        <v>636</v>
      </c>
      <c r="H29" s="11">
        <v>753</v>
      </c>
    </row>
    <row r="30" spans="1:8">
      <c r="A30" s="7" t="s">
        <v>34</v>
      </c>
      <c r="B30" s="12">
        <v>5</v>
      </c>
      <c r="C30" s="9" t="s">
        <v>636</v>
      </c>
      <c r="D30" s="9" t="s">
        <v>636</v>
      </c>
      <c r="E30" s="9" t="s">
        <v>636</v>
      </c>
      <c r="F30" s="9" t="s">
        <v>636</v>
      </c>
      <c r="G30" s="9" t="s">
        <v>636</v>
      </c>
      <c r="H30" s="14">
        <v>5</v>
      </c>
    </row>
    <row r="31" spans="1:8">
      <c r="A31" s="7" t="s">
        <v>35</v>
      </c>
      <c r="B31" s="12">
        <v>173</v>
      </c>
      <c r="C31" s="9" t="s">
        <v>636</v>
      </c>
      <c r="D31" s="9" t="s">
        <v>636</v>
      </c>
      <c r="E31" s="9" t="s">
        <v>636</v>
      </c>
      <c r="F31" s="9">
        <v>-60</v>
      </c>
      <c r="G31" s="9" t="s">
        <v>636</v>
      </c>
      <c r="H31" s="14">
        <v>113</v>
      </c>
    </row>
    <row r="32" spans="1:8">
      <c r="A32" s="7" t="s">
        <v>36</v>
      </c>
      <c r="B32" s="8">
        <v>1</v>
      </c>
      <c r="C32" s="9" t="s">
        <v>636</v>
      </c>
      <c r="D32" s="9" t="s">
        <v>636</v>
      </c>
      <c r="E32" s="9" t="s">
        <v>636</v>
      </c>
      <c r="F32" s="10" t="s">
        <v>636</v>
      </c>
      <c r="G32" s="9" t="s">
        <v>636</v>
      </c>
      <c r="H32" s="14">
        <v>1</v>
      </c>
    </row>
    <row r="33" spans="1:8">
      <c r="A33" s="7" t="s">
        <v>37</v>
      </c>
      <c r="B33" s="12">
        <v>19</v>
      </c>
      <c r="C33" s="9" t="s">
        <v>636</v>
      </c>
      <c r="D33" s="9" t="s">
        <v>636</v>
      </c>
      <c r="E33" s="9" t="s">
        <v>636</v>
      </c>
      <c r="F33" s="9">
        <v>-4</v>
      </c>
      <c r="G33" s="9" t="s">
        <v>636</v>
      </c>
      <c r="H33" s="11">
        <v>15</v>
      </c>
    </row>
    <row r="34" spans="1:8">
      <c r="A34" s="7" t="s">
        <v>38</v>
      </c>
      <c r="B34" s="12">
        <v>-49</v>
      </c>
      <c r="C34" s="9" t="s">
        <v>636</v>
      </c>
      <c r="D34" s="9" t="s">
        <v>636</v>
      </c>
      <c r="E34" s="9" t="s">
        <v>636</v>
      </c>
      <c r="F34" s="9">
        <v>-2</v>
      </c>
      <c r="G34" s="9" t="s">
        <v>636</v>
      </c>
      <c r="H34" s="14">
        <v>-51</v>
      </c>
    </row>
    <row r="35" spans="1:8">
      <c r="A35" s="7" t="s">
        <v>39</v>
      </c>
      <c r="B35" s="12">
        <v>85</v>
      </c>
      <c r="C35" s="9" t="s">
        <v>636</v>
      </c>
      <c r="D35" s="9" t="s">
        <v>636</v>
      </c>
      <c r="E35" s="9" t="s">
        <v>636</v>
      </c>
      <c r="F35" s="9">
        <v>-35</v>
      </c>
      <c r="G35" s="9" t="s">
        <v>636</v>
      </c>
      <c r="H35" s="14">
        <v>50</v>
      </c>
    </row>
    <row r="36" spans="1:8">
      <c r="A36" s="7" t="s">
        <v>40</v>
      </c>
      <c r="B36" s="8">
        <v>-176</v>
      </c>
      <c r="C36" s="9" t="s">
        <v>636</v>
      </c>
      <c r="D36" s="9" t="s">
        <v>636</v>
      </c>
      <c r="E36" s="9" t="s">
        <v>636</v>
      </c>
      <c r="F36" s="10">
        <v>-29</v>
      </c>
      <c r="G36" s="9" t="s">
        <v>636</v>
      </c>
      <c r="H36" s="14">
        <v>-205</v>
      </c>
    </row>
    <row r="37" spans="1:8">
      <c r="A37" s="7" t="s">
        <v>41</v>
      </c>
      <c r="B37" s="12">
        <v>-278</v>
      </c>
      <c r="C37" s="9" t="s">
        <v>636</v>
      </c>
      <c r="D37" s="9" t="s">
        <v>636</v>
      </c>
      <c r="E37" s="9" t="s">
        <v>636</v>
      </c>
      <c r="F37" s="9">
        <v>-79</v>
      </c>
      <c r="G37" s="9" t="s">
        <v>636</v>
      </c>
      <c r="H37" s="11">
        <v>-357</v>
      </c>
    </row>
    <row r="38" spans="1:8">
      <c r="A38" s="7" t="s">
        <v>42</v>
      </c>
      <c r="B38" s="12">
        <v>-6</v>
      </c>
      <c r="C38" s="9" t="s">
        <v>636</v>
      </c>
      <c r="D38" s="9" t="s">
        <v>636</v>
      </c>
      <c r="E38" s="9" t="s">
        <v>636</v>
      </c>
      <c r="F38" s="9" t="s">
        <v>636</v>
      </c>
      <c r="G38" s="9" t="s">
        <v>636</v>
      </c>
      <c r="H38" s="14">
        <v>-6</v>
      </c>
    </row>
    <row r="39" spans="1:8">
      <c r="A39" s="7" t="s">
        <v>43</v>
      </c>
      <c r="B39" s="12">
        <v>-306</v>
      </c>
      <c r="C39" s="9" t="s">
        <v>636</v>
      </c>
      <c r="D39" s="9" t="s">
        <v>636</v>
      </c>
      <c r="E39" s="9" t="s">
        <v>636</v>
      </c>
      <c r="F39" s="9" t="s">
        <v>636</v>
      </c>
      <c r="G39" s="9" t="s">
        <v>636</v>
      </c>
      <c r="H39" s="14">
        <v>-306</v>
      </c>
    </row>
    <row r="40" spans="1:8">
      <c r="A40" s="7" t="s">
        <v>44</v>
      </c>
      <c r="B40" s="8">
        <v>191.5</v>
      </c>
      <c r="C40" s="9" t="s">
        <v>636</v>
      </c>
      <c r="D40" s="9" t="s">
        <v>636</v>
      </c>
      <c r="E40" s="9" t="s">
        <v>636</v>
      </c>
      <c r="F40" s="10">
        <v>-2</v>
      </c>
      <c r="G40" s="9" t="s">
        <v>636</v>
      </c>
      <c r="H40" s="14">
        <v>189.5</v>
      </c>
    </row>
    <row r="41" spans="1:8">
      <c r="A41" s="7" t="s">
        <v>45</v>
      </c>
      <c r="B41" s="12">
        <v>78</v>
      </c>
      <c r="C41" s="9" t="s">
        <v>636</v>
      </c>
      <c r="D41" s="9" t="s">
        <v>636</v>
      </c>
      <c r="E41" s="9" t="s">
        <v>636</v>
      </c>
      <c r="F41" s="9">
        <v>-49</v>
      </c>
      <c r="G41" s="9" t="s">
        <v>636</v>
      </c>
      <c r="H41" s="11">
        <v>29</v>
      </c>
    </row>
    <row r="42" spans="1:8">
      <c r="A42" s="7" t="s">
        <v>46</v>
      </c>
      <c r="B42" s="12">
        <v>38</v>
      </c>
      <c r="C42" s="9" t="s">
        <v>636</v>
      </c>
      <c r="D42" s="9" t="s">
        <v>636</v>
      </c>
      <c r="E42" s="9" t="s">
        <v>636</v>
      </c>
      <c r="F42" s="9" t="s">
        <v>636</v>
      </c>
      <c r="G42" s="9" t="s">
        <v>636</v>
      </c>
      <c r="H42" s="14">
        <v>38</v>
      </c>
    </row>
    <row r="43" spans="1:8">
      <c r="A43" s="7" t="s">
        <v>47</v>
      </c>
      <c r="B43" s="12">
        <v>4</v>
      </c>
      <c r="C43" s="9" t="s">
        <v>636</v>
      </c>
      <c r="D43" s="9" t="s">
        <v>636</v>
      </c>
      <c r="E43" s="9" t="s">
        <v>636</v>
      </c>
      <c r="F43" s="9" t="s">
        <v>636</v>
      </c>
      <c r="G43" s="9" t="s">
        <v>636</v>
      </c>
      <c r="H43" s="14">
        <v>4</v>
      </c>
    </row>
    <row r="44" spans="1:8">
      <c r="A44" s="7" t="s">
        <v>48</v>
      </c>
      <c r="B44" s="8">
        <v>3362</v>
      </c>
      <c r="C44" s="9">
        <v>890</v>
      </c>
      <c r="D44" s="9" t="s">
        <v>636</v>
      </c>
      <c r="E44" s="9" t="s">
        <v>636</v>
      </c>
      <c r="F44" s="10">
        <v>-1383</v>
      </c>
      <c r="G44" s="9">
        <v>2</v>
      </c>
      <c r="H44" s="14">
        <v>2871</v>
      </c>
    </row>
    <row r="45" spans="1:8">
      <c r="A45" s="7" t="s">
        <v>49</v>
      </c>
      <c r="B45" s="12">
        <v>681</v>
      </c>
      <c r="C45" s="9">
        <v>235</v>
      </c>
      <c r="D45" s="9" t="s">
        <v>636</v>
      </c>
      <c r="E45" s="9" t="s">
        <v>636</v>
      </c>
      <c r="F45" s="9">
        <v>-177</v>
      </c>
      <c r="G45" s="9">
        <v>1</v>
      </c>
      <c r="H45" s="11">
        <v>740</v>
      </c>
    </row>
    <row r="46" spans="1:8">
      <c r="A46" s="7" t="s">
        <v>50</v>
      </c>
      <c r="B46" s="12">
        <v>920</v>
      </c>
      <c r="C46" s="9">
        <v>545</v>
      </c>
      <c r="D46" s="9" t="s">
        <v>636</v>
      </c>
      <c r="E46" s="9" t="s">
        <v>636</v>
      </c>
      <c r="F46" s="9">
        <v>-427</v>
      </c>
      <c r="G46" s="9">
        <v>2</v>
      </c>
      <c r="H46" s="14">
        <v>1040</v>
      </c>
    </row>
    <row r="47" spans="1:8">
      <c r="A47" s="7" t="s">
        <v>51</v>
      </c>
      <c r="B47" s="12">
        <v>714</v>
      </c>
      <c r="C47" s="9">
        <v>635</v>
      </c>
      <c r="D47" s="9" t="s">
        <v>636</v>
      </c>
      <c r="E47" s="9" t="s">
        <v>636</v>
      </c>
      <c r="F47" s="9">
        <v>-250</v>
      </c>
      <c r="G47" s="9">
        <v>2</v>
      </c>
      <c r="H47" s="14">
        <v>1101</v>
      </c>
    </row>
    <row r="48" spans="1:8">
      <c r="A48" s="7" t="s">
        <v>52</v>
      </c>
      <c r="B48" s="12">
        <v>6</v>
      </c>
      <c r="C48" s="9" t="s">
        <v>636</v>
      </c>
      <c r="D48" s="9" t="s">
        <v>636</v>
      </c>
      <c r="E48" s="9" t="s">
        <v>636</v>
      </c>
      <c r="F48" s="9">
        <v>-2</v>
      </c>
      <c r="G48" s="9" t="s">
        <v>636</v>
      </c>
      <c r="H48" s="11">
        <v>4</v>
      </c>
    </row>
    <row r="49" spans="1:8">
      <c r="A49" s="7" t="s">
        <v>53</v>
      </c>
      <c r="B49" s="12">
        <v>6</v>
      </c>
      <c r="C49" s="9" t="s">
        <v>636</v>
      </c>
      <c r="D49" s="9" t="s">
        <v>636</v>
      </c>
      <c r="E49" s="9" t="s">
        <v>636</v>
      </c>
      <c r="F49" s="9">
        <v>-3</v>
      </c>
      <c r="G49" s="9" t="s">
        <v>636</v>
      </c>
      <c r="H49" s="11">
        <v>3</v>
      </c>
    </row>
    <row r="50" spans="1:8">
      <c r="A50" s="7" t="s">
        <v>54</v>
      </c>
      <c r="B50" s="12">
        <v>10</v>
      </c>
      <c r="C50" s="9" t="s">
        <v>636</v>
      </c>
      <c r="D50" s="9" t="s">
        <v>636</v>
      </c>
      <c r="E50" s="9" t="s">
        <v>636</v>
      </c>
      <c r="F50" s="9">
        <v>-8</v>
      </c>
      <c r="G50" s="9" t="s">
        <v>636</v>
      </c>
      <c r="H50" s="11">
        <v>2</v>
      </c>
    </row>
    <row r="51" spans="1:8">
      <c r="A51" s="7" t="s">
        <v>55</v>
      </c>
      <c r="B51" s="12">
        <v>0.25</v>
      </c>
      <c r="C51" s="9" t="s">
        <v>636</v>
      </c>
      <c r="D51" s="9" t="s">
        <v>636</v>
      </c>
      <c r="E51" s="9" t="s">
        <v>636</v>
      </c>
      <c r="F51" s="9" t="s">
        <v>636</v>
      </c>
      <c r="G51" s="9" t="s">
        <v>636</v>
      </c>
      <c r="H51" s="11">
        <v>0.25</v>
      </c>
    </row>
    <row r="52" spans="1:8">
      <c r="A52" s="7" t="s">
        <v>56</v>
      </c>
      <c r="B52" s="12">
        <v>104.375</v>
      </c>
      <c r="C52" s="9" t="s">
        <v>636</v>
      </c>
      <c r="D52" s="9" t="s">
        <v>636</v>
      </c>
      <c r="E52" s="9" t="s">
        <v>636</v>
      </c>
      <c r="F52" s="9">
        <v>-18</v>
      </c>
      <c r="G52" s="9" t="s">
        <v>636</v>
      </c>
      <c r="H52" s="11">
        <v>86.375</v>
      </c>
    </row>
    <row r="53" spans="1:8">
      <c r="A53" s="7" t="s">
        <v>57</v>
      </c>
      <c r="B53" s="12">
        <v>123</v>
      </c>
      <c r="C53" s="9">
        <v>200</v>
      </c>
      <c r="D53" s="9" t="s">
        <v>636</v>
      </c>
      <c r="E53" s="9" t="s">
        <v>636</v>
      </c>
      <c r="F53" s="9">
        <v>-60</v>
      </c>
      <c r="G53" s="9">
        <v>4</v>
      </c>
      <c r="H53" s="11">
        <v>267</v>
      </c>
    </row>
    <row r="54" spans="1:8">
      <c r="A54" s="7" t="s">
        <v>58</v>
      </c>
      <c r="B54" s="12">
        <v>140</v>
      </c>
      <c r="C54" s="9">
        <v>200</v>
      </c>
      <c r="D54" s="9" t="s">
        <v>636</v>
      </c>
      <c r="E54" s="9" t="s">
        <v>636</v>
      </c>
      <c r="F54" s="9">
        <v>-70</v>
      </c>
      <c r="G54" s="9">
        <v>8</v>
      </c>
      <c r="H54" s="11">
        <v>278</v>
      </c>
    </row>
    <row r="55" spans="1:8">
      <c r="A55" s="7" t="s">
        <v>59</v>
      </c>
      <c r="B55" s="12">
        <v>15</v>
      </c>
      <c r="C55" s="9" t="s">
        <v>636</v>
      </c>
      <c r="D55" s="9" t="s">
        <v>636</v>
      </c>
      <c r="E55" s="9" t="s">
        <v>636</v>
      </c>
      <c r="F55" s="9" t="s">
        <v>636</v>
      </c>
      <c r="G55" s="9" t="s">
        <v>636</v>
      </c>
      <c r="H55" s="11">
        <v>15</v>
      </c>
    </row>
    <row r="56" spans="1:8">
      <c r="A56" s="7" t="s">
        <v>60</v>
      </c>
      <c r="B56" s="12">
        <v>34</v>
      </c>
      <c r="C56" s="9" t="s">
        <v>636</v>
      </c>
      <c r="D56" s="9" t="s">
        <v>636</v>
      </c>
      <c r="E56" s="9" t="s">
        <v>636</v>
      </c>
      <c r="F56" s="9">
        <v>-1</v>
      </c>
      <c r="G56" s="9" t="s">
        <v>636</v>
      </c>
      <c r="H56" s="11">
        <v>33</v>
      </c>
    </row>
    <row r="57" spans="1:8">
      <c r="A57" s="7" t="s">
        <v>61</v>
      </c>
      <c r="B57" s="12">
        <v>1</v>
      </c>
      <c r="C57" s="9" t="s">
        <v>636</v>
      </c>
      <c r="D57" s="9" t="s">
        <v>636</v>
      </c>
      <c r="E57" s="9" t="s">
        <v>636</v>
      </c>
      <c r="F57" s="9" t="s">
        <v>636</v>
      </c>
      <c r="G57" s="9" t="s">
        <v>636</v>
      </c>
      <c r="H57" s="11">
        <v>1</v>
      </c>
    </row>
    <row r="58" spans="1:8">
      <c r="A58" s="7" t="s">
        <v>62</v>
      </c>
      <c r="B58" s="12">
        <v>35</v>
      </c>
      <c r="C58" s="9">
        <v>1</v>
      </c>
      <c r="D58" s="9" t="s">
        <v>636</v>
      </c>
      <c r="E58" s="9" t="s">
        <v>636</v>
      </c>
      <c r="F58" s="9">
        <v>-10</v>
      </c>
      <c r="G58" s="9" t="s">
        <v>636</v>
      </c>
      <c r="H58" s="11">
        <v>26</v>
      </c>
    </row>
    <row r="59" spans="1:8">
      <c r="A59" s="7" t="s">
        <v>63</v>
      </c>
      <c r="B59" s="12">
        <v>4</v>
      </c>
      <c r="C59" s="9" t="s">
        <v>636</v>
      </c>
      <c r="D59" s="9" t="s">
        <v>636</v>
      </c>
      <c r="E59" s="9" t="s">
        <v>636</v>
      </c>
      <c r="F59" s="9" t="s">
        <v>636</v>
      </c>
      <c r="G59" s="9" t="s">
        <v>636</v>
      </c>
      <c r="H59" s="11">
        <v>4</v>
      </c>
    </row>
    <row r="60" spans="1:8">
      <c r="A60" s="7" t="s">
        <v>64</v>
      </c>
      <c r="B60" s="12">
        <v>1</v>
      </c>
      <c r="C60" s="9" t="s">
        <v>636</v>
      </c>
      <c r="D60" s="9" t="s">
        <v>636</v>
      </c>
      <c r="E60" s="9" t="s">
        <v>636</v>
      </c>
      <c r="F60" s="9" t="s">
        <v>636</v>
      </c>
      <c r="G60" s="9" t="s">
        <v>636</v>
      </c>
      <c r="H60" s="11">
        <v>1</v>
      </c>
    </row>
    <row r="61" spans="1:8">
      <c r="A61" s="7" t="s">
        <v>65</v>
      </c>
      <c r="B61" s="12">
        <v>1</v>
      </c>
      <c r="C61" s="9" t="s">
        <v>636</v>
      </c>
      <c r="D61" s="9" t="s">
        <v>636</v>
      </c>
      <c r="E61" s="9" t="s">
        <v>636</v>
      </c>
      <c r="F61" s="9" t="s">
        <v>636</v>
      </c>
      <c r="G61" s="9" t="s">
        <v>636</v>
      </c>
      <c r="H61" s="11">
        <v>1</v>
      </c>
    </row>
    <row r="62" spans="1:8">
      <c r="A62" s="7" t="s">
        <v>66</v>
      </c>
      <c r="B62" s="12">
        <v>1</v>
      </c>
      <c r="C62" s="9" t="s">
        <v>636</v>
      </c>
      <c r="D62" s="9" t="s">
        <v>636</v>
      </c>
      <c r="E62" s="9" t="s">
        <v>636</v>
      </c>
      <c r="F62" s="9" t="s">
        <v>636</v>
      </c>
      <c r="G62" s="9" t="s">
        <v>636</v>
      </c>
      <c r="H62" s="11">
        <v>1</v>
      </c>
    </row>
    <row r="63" spans="1:8">
      <c r="A63" s="7" t="s">
        <v>67</v>
      </c>
      <c r="B63" s="12">
        <v>2</v>
      </c>
      <c r="C63" s="9" t="s">
        <v>636</v>
      </c>
      <c r="D63" s="9" t="s">
        <v>636</v>
      </c>
      <c r="E63" s="9" t="s">
        <v>636</v>
      </c>
      <c r="F63" s="9" t="s">
        <v>636</v>
      </c>
      <c r="G63" s="9" t="s">
        <v>636</v>
      </c>
      <c r="H63" s="11">
        <v>2</v>
      </c>
    </row>
    <row r="64" spans="1:8">
      <c r="A64" s="7" t="s">
        <v>68</v>
      </c>
      <c r="B64" s="12">
        <v>1</v>
      </c>
      <c r="C64" s="9" t="s">
        <v>636</v>
      </c>
      <c r="D64" s="9" t="s">
        <v>636</v>
      </c>
      <c r="E64" s="9" t="s">
        <v>636</v>
      </c>
      <c r="F64" s="9" t="s">
        <v>636</v>
      </c>
      <c r="G64" s="9" t="s">
        <v>636</v>
      </c>
      <c r="H64" s="11">
        <v>1</v>
      </c>
    </row>
    <row r="65" spans="1:8">
      <c r="A65" s="7" t="s">
        <v>69</v>
      </c>
      <c r="B65" s="12">
        <v>165</v>
      </c>
      <c r="C65" s="9" t="s">
        <v>636</v>
      </c>
      <c r="D65" s="9" t="s">
        <v>636</v>
      </c>
      <c r="E65" s="9" t="s">
        <v>636</v>
      </c>
      <c r="F65" s="9">
        <v>-4</v>
      </c>
      <c r="G65" s="9" t="s">
        <v>636</v>
      </c>
      <c r="H65" s="11">
        <v>161</v>
      </c>
    </row>
    <row r="66" spans="1:8">
      <c r="A66" s="7" t="s">
        <v>70</v>
      </c>
      <c r="B66" s="12">
        <v>263</v>
      </c>
      <c r="C66" s="9" t="s">
        <v>636</v>
      </c>
      <c r="D66" s="9" t="s">
        <v>636</v>
      </c>
      <c r="E66" s="9" t="s">
        <v>636</v>
      </c>
      <c r="F66" s="9">
        <v>-112</v>
      </c>
      <c r="G66" s="9" t="s">
        <v>636</v>
      </c>
      <c r="H66" s="11">
        <v>151</v>
      </c>
    </row>
    <row r="67" spans="1:8">
      <c r="A67" s="7" t="s">
        <v>71</v>
      </c>
      <c r="B67" s="12">
        <v>159</v>
      </c>
      <c r="C67" s="9">
        <v>400</v>
      </c>
      <c r="D67" s="9" t="s">
        <v>636</v>
      </c>
      <c r="E67" s="9" t="s">
        <v>636</v>
      </c>
      <c r="F67" s="9">
        <v>-170</v>
      </c>
      <c r="G67" s="9" t="s">
        <v>636</v>
      </c>
      <c r="H67" s="11">
        <v>389</v>
      </c>
    </row>
    <row r="68" spans="1:8">
      <c r="A68" s="7" t="s">
        <v>72</v>
      </c>
      <c r="B68" s="12">
        <v>-1</v>
      </c>
      <c r="C68" s="9" t="s">
        <v>636</v>
      </c>
      <c r="D68" s="9" t="s">
        <v>636</v>
      </c>
      <c r="E68" s="9" t="s">
        <v>636</v>
      </c>
      <c r="F68" s="9" t="s">
        <v>636</v>
      </c>
      <c r="G68" s="9" t="s">
        <v>636</v>
      </c>
      <c r="H68" s="11">
        <v>-1</v>
      </c>
    </row>
    <row r="69" spans="1:8">
      <c r="A69" s="7" t="s">
        <v>73</v>
      </c>
      <c r="B69" s="12">
        <v>1</v>
      </c>
      <c r="C69" s="9" t="s">
        <v>636</v>
      </c>
      <c r="D69" s="9" t="s">
        <v>636</v>
      </c>
      <c r="E69" s="9" t="s">
        <v>636</v>
      </c>
      <c r="F69" s="9" t="s">
        <v>636</v>
      </c>
      <c r="G69" s="9" t="s">
        <v>636</v>
      </c>
      <c r="H69" s="11">
        <v>1</v>
      </c>
    </row>
    <row r="70" spans="1:8">
      <c r="A70" s="7" t="s">
        <v>74</v>
      </c>
      <c r="B70" s="12">
        <v>1</v>
      </c>
      <c r="C70" s="9" t="s">
        <v>636</v>
      </c>
      <c r="D70" s="9" t="s">
        <v>636</v>
      </c>
      <c r="E70" s="9" t="s">
        <v>636</v>
      </c>
      <c r="F70" s="9">
        <v>-1</v>
      </c>
      <c r="G70" s="9" t="s">
        <v>636</v>
      </c>
      <c r="H70" s="11" t="s">
        <v>636</v>
      </c>
    </row>
    <row r="71" spans="1:8">
      <c r="A71" s="7" t="s">
        <v>75</v>
      </c>
      <c r="B71" s="12" t="s">
        <v>636</v>
      </c>
      <c r="C71" s="9" t="s">
        <v>636</v>
      </c>
      <c r="D71" s="9" t="s">
        <v>636</v>
      </c>
      <c r="E71" s="9" t="s">
        <v>636</v>
      </c>
      <c r="F71" s="9">
        <v>-1</v>
      </c>
      <c r="G71" s="9" t="s">
        <v>636</v>
      </c>
      <c r="H71" s="11">
        <v>-1</v>
      </c>
    </row>
    <row r="72" spans="1:8">
      <c r="A72" s="7" t="s">
        <v>76</v>
      </c>
      <c r="B72" s="12">
        <v>30</v>
      </c>
      <c r="C72" s="9" t="s">
        <v>636</v>
      </c>
      <c r="D72" s="9" t="s">
        <v>636</v>
      </c>
      <c r="E72" s="9" t="s">
        <v>636</v>
      </c>
      <c r="F72" s="9">
        <v>-1</v>
      </c>
      <c r="G72" s="9" t="s">
        <v>636</v>
      </c>
      <c r="H72" s="11">
        <v>29</v>
      </c>
    </row>
    <row r="73" spans="1:8">
      <c r="A73" s="7" t="s">
        <v>77</v>
      </c>
      <c r="B73" s="12">
        <v>40.75</v>
      </c>
      <c r="C73" s="9" t="s">
        <v>636</v>
      </c>
      <c r="D73" s="9" t="s">
        <v>636</v>
      </c>
      <c r="E73" s="9" t="s">
        <v>636</v>
      </c>
      <c r="F73" s="9" t="s">
        <v>636</v>
      </c>
      <c r="G73" s="9" t="s">
        <v>636</v>
      </c>
      <c r="H73" s="11">
        <v>40.75</v>
      </c>
    </row>
    <row r="74" spans="1:8">
      <c r="A74" s="7" t="s">
        <v>78</v>
      </c>
      <c r="B74" s="12">
        <v>118</v>
      </c>
      <c r="C74" s="9" t="s">
        <v>636</v>
      </c>
      <c r="D74" s="9" t="s">
        <v>636</v>
      </c>
      <c r="E74" s="9" t="s">
        <v>636</v>
      </c>
      <c r="F74" s="9">
        <v>-13</v>
      </c>
      <c r="G74" s="9" t="s">
        <v>636</v>
      </c>
      <c r="H74" s="11">
        <v>105</v>
      </c>
    </row>
    <row r="75" spans="1:8">
      <c r="A75" s="7" t="s">
        <v>80</v>
      </c>
      <c r="B75" s="12">
        <v>24</v>
      </c>
      <c r="C75" s="9" t="s">
        <v>636</v>
      </c>
      <c r="D75" s="9" t="s">
        <v>636</v>
      </c>
      <c r="E75" s="9" t="s">
        <v>636</v>
      </c>
      <c r="F75" s="9">
        <v>-8</v>
      </c>
      <c r="G75" s="9" t="s">
        <v>636</v>
      </c>
      <c r="H75" s="11">
        <v>16</v>
      </c>
    </row>
    <row r="76" spans="1:8">
      <c r="A76" s="7" t="s">
        <v>81</v>
      </c>
      <c r="B76" s="12">
        <v>121</v>
      </c>
      <c r="C76" s="9">
        <v>160</v>
      </c>
      <c r="D76" s="9" t="s">
        <v>636</v>
      </c>
      <c r="E76" s="9" t="s">
        <v>636</v>
      </c>
      <c r="F76" s="9">
        <v>-5</v>
      </c>
      <c r="G76" s="9" t="s">
        <v>636</v>
      </c>
      <c r="H76" s="11">
        <v>276</v>
      </c>
    </row>
    <row r="77" spans="1:8">
      <c r="A77" s="7" t="s">
        <v>82</v>
      </c>
      <c r="B77" s="12">
        <v>63.25</v>
      </c>
      <c r="C77" s="9" t="s">
        <v>636</v>
      </c>
      <c r="D77" s="9" t="s">
        <v>636</v>
      </c>
      <c r="E77" s="9" t="s">
        <v>636</v>
      </c>
      <c r="F77" s="9" t="s">
        <v>636</v>
      </c>
      <c r="G77" s="9" t="s">
        <v>636</v>
      </c>
      <c r="H77" s="11">
        <v>63.25</v>
      </c>
    </row>
    <row r="78" spans="1:8">
      <c r="A78" s="7" t="s">
        <v>83</v>
      </c>
      <c r="B78" s="12">
        <v>5</v>
      </c>
      <c r="C78" s="9" t="s">
        <v>636</v>
      </c>
      <c r="D78" s="9" t="s">
        <v>636</v>
      </c>
      <c r="E78" s="9" t="s">
        <v>636</v>
      </c>
      <c r="F78" s="9" t="s">
        <v>636</v>
      </c>
      <c r="G78" s="9" t="s">
        <v>636</v>
      </c>
      <c r="H78" s="11">
        <v>5</v>
      </c>
    </row>
    <row r="79" spans="1:8">
      <c r="A79" s="7" t="s">
        <v>84</v>
      </c>
      <c r="B79" s="12">
        <v>7.75</v>
      </c>
      <c r="C79" s="9" t="s">
        <v>636</v>
      </c>
      <c r="D79" s="9" t="s">
        <v>636</v>
      </c>
      <c r="E79" s="9" t="s">
        <v>636</v>
      </c>
      <c r="F79" s="9" t="s">
        <v>636</v>
      </c>
      <c r="G79" s="9" t="s">
        <v>636</v>
      </c>
      <c r="H79" s="11">
        <v>7.75</v>
      </c>
    </row>
    <row r="80" spans="1:8">
      <c r="A80" s="7" t="s">
        <v>85</v>
      </c>
      <c r="B80" s="12">
        <v>147.75</v>
      </c>
      <c r="C80" s="9">
        <v>316</v>
      </c>
      <c r="D80" s="9" t="s">
        <v>636</v>
      </c>
      <c r="E80" s="9" t="s">
        <v>636</v>
      </c>
      <c r="F80" s="9">
        <v>-50.5</v>
      </c>
      <c r="G80" s="9" t="s">
        <v>636</v>
      </c>
      <c r="H80" s="11">
        <v>413.25</v>
      </c>
    </row>
    <row r="81" spans="1:8">
      <c r="A81" s="7" t="s">
        <v>86</v>
      </c>
      <c r="B81" s="12">
        <v>3</v>
      </c>
      <c r="C81" s="9" t="s">
        <v>636</v>
      </c>
      <c r="D81" s="9" t="s">
        <v>636</v>
      </c>
      <c r="E81" s="9" t="s">
        <v>636</v>
      </c>
      <c r="F81" s="9">
        <v>-1</v>
      </c>
      <c r="G81" s="9" t="s">
        <v>636</v>
      </c>
      <c r="H81" s="11">
        <v>2</v>
      </c>
    </row>
    <row r="82" spans="1:8">
      <c r="A82" s="7" t="s">
        <v>87</v>
      </c>
      <c r="B82" s="12">
        <v>15</v>
      </c>
      <c r="C82" s="9" t="s">
        <v>636</v>
      </c>
      <c r="D82" s="9" t="s">
        <v>636</v>
      </c>
      <c r="E82" s="9" t="s">
        <v>636</v>
      </c>
      <c r="F82" s="9" t="s">
        <v>636</v>
      </c>
      <c r="G82" s="9" t="s">
        <v>636</v>
      </c>
      <c r="H82" s="11">
        <v>15</v>
      </c>
    </row>
    <row r="83" spans="1:8">
      <c r="A83" s="7" t="s">
        <v>88</v>
      </c>
      <c r="B83" s="12">
        <v>60</v>
      </c>
      <c r="C83" s="9" t="s">
        <v>636</v>
      </c>
      <c r="D83" s="9" t="s">
        <v>636</v>
      </c>
      <c r="E83" s="9" t="s">
        <v>636</v>
      </c>
      <c r="F83" s="9">
        <v>-5</v>
      </c>
      <c r="G83" s="9" t="s">
        <v>636</v>
      </c>
      <c r="H83" s="11">
        <v>55</v>
      </c>
    </row>
    <row r="84" spans="1:8">
      <c r="A84" s="7" t="s">
        <v>89</v>
      </c>
      <c r="B84" s="12">
        <v>1</v>
      </c>
      <c r="C84" s="9" t="s">
        <v>636</v>
      </c>
      <c r="D84" s="9" t="s">
        <v>636</v>
      </c>
      <c r="E84" s="9" t="s">
        <v>636</v>
      </c>
      <c r="F84" s="9" t="s">
        <v>636</v>
      </c>
      <c r="G84" s="9" t="s">
        <v>636</v>
      </c>
      <c r="H84" s="11">
        <v>1</v>
      </c>
    </row>
    <row r="85" spans="1:8">
      <c r="A85" s="7" t="s">
        <v>90</v>
      </c>
      <c r="B85" s="12">
        <v>2</v>
      </c>
      <c r="C85" s="9" t="s">
        <v>636</v>
      </c>
      <c r="D85" s="9" t="s">
        <v>636</v>
      </c>
      <c r="E85" s="9" t="s">
        <v>636</v>
      </c>
      <c r="F85" s="9" t="s">
        <v>636</v>
      </c>
      <c r="G85" s="9" t="s">
        <v>636</v>
      </c>
      <c r="H85" s="11">
        <v>2</v>
      </c>
    </row>
    <row r="86" spans="1:8">
      <c r="A86" s="7" t="s">
        <v>91</v>
      </c>
      <c r="B86" s="12">
        <v>82</v>
      </c>
      <c r="C86" s="9" t="s">
        <v>636</v>
      </c>
      <c r="D86" s="9" t="s">
        <v>636</v>
      </c>
      <c r="E86" s="9" t="s">
        <v>636</v>
      </c>
      <c r="F86" s="9">
        <v>-31</v>
      </c>
      <c r="G86" s="9" t="s">
        <v>636</v>
      </c>
      <c r="H86" s="11">
        <v>51</v>
      </c>
    </row>
    <row r="87" spans="1:8">
      <c r="A87" s="7" t="s">
        <v>92</v>
      </c>
      <c r="B87" s="12">
        <v>1</v>
      </c>
      <c r="C87" s="9" t="s">
        <v>636</v>
      </c>
      <c r="D87" s="9" t="s">
        <v>636</v>
      </c>
      <c r="E87" s="9" t="s">
        <v>636</v>
      </c>
      <c r="F87" s="9" t="s">
        <v>636</v>
      </c>
      <c r="G87" s="9" t="s">
        <v>636</v>
      </c>
      <c r="H87" s="11">
        <v>1</v>
      </c>
    </row>
    <row r="88" spans="1:8">
      <c r="A88" s="7" t="s">
        <v>93</v>
      </c>
      <c r="B88" s="12">
        <v>7</v>
      </c>
      <c r="C88" s="9" t="s">
        <v>636</v>
      </c>
      <c r="D88" s="9" t="s">
        <v>636</v>
      </c>
      <c r="E88" s="9" t="s">
        <v>636</v>
      </c>
      <c r="F88" s="9" t="s">
        <v>636</v>
      </c>
      <c r="G88" s="9" t="s">
        <v>636</v>
      </c>
      <c r="H88" s="11">
        <v>7</v>
      </c>
    </row>
    <row r="89" spans="1:8">
      <c r="A89" s="7" t="s">
        <v>94</v>
      </c>
      <c r="B89" s="12">
        <v>1</v>
      </c>
      <c r="C89" s="9" t="s">
        <v>636</v>
      </c>
      <c r="D89" s="9" t="s">
        <v>636</v>
      </c>
      <c r="E89" s="9" t="s">
        <v>636</v>
      </c>
      <c r="F89" s="9" t="s">
        <v>636</v>
      </c>
      <c r="G89" s="9" t="s">
        <v>636</v>
      </c>
      <c r="H89" s="11">
        <v>1</v>
      </c>
    </row>
    <row r="90" spans="1:8">
      <c r="A90" s="7" t="s">
        <v>95</v>
      </c>
      <c r="B90" s="12">
        <v>2</v>
      </c>
      <c r="C90" s="9" t="s">
        <v>636</v>
      </c>
      <c r="D90" s="9" t="s">
        <v>636</v>
      </c>
      <c r="E90" s="9" t="s">
        <v>636</v>
      </c>
      <c r="F90" s="9" t="s">
        <v>636</v>
      </c>
      <c r="G90" s="9" t="s">
        <v>636</v>
      </c>
      <c r="H90" s="11">
        <v>2</v>
      </c>
    </row>
    <row r="91" spans="1:8">
      <c r="A91" s="7" t="s">
        <v>96</v>
      </c>
      <c r="B91" s="12">
        <v>1</v>
      </c>
      <c r="C91" s="9" t="s">
        <v>636</v>
      </c>
      <c r="D91" s="9" t="s">
        <v>636</v>
      </c>
      <c r="E91" s="9" t="s">
        <v>636</v>
      </c>
      <c r="F91" s="9" t="s">
        <v>636</v>
      </c>
      <c r="G91" s="9" t="s">
        <v>636</v>
      </c>
      <c r="H91" s="11">
        <v>1</v>
      </c>
    </row>
    <row r="92" spans="1:8">
      <c r="A92" s="7" t="s">
        <v>97</v>
      </c>
      <c r="B92" s="12">
        <v>34</v>
      </c>
      <c r="C92" s="9" t="s">
        <v>636</v>
      </c>
      <c r="D92" s="9" t="s">
        <v>636</v>
      </c>
      <c r="E92" s="9" t="s">
        <v>636</v>
      </c>
      <c r="F92" s="9">
        <v>-2</v>
      </c>
      <c r="G92" s="9" t="s">
        <v>636</v>
      </c>
      <c r="H92" s="11">
        <v>32</v>
      </c>
    </row>
    <row r="93" spans="1:8">
      <c r="A93" s="7" t="s">
        <v>98</v>
      </c>
      <c r="B93" s="12">
        <v>1</v>
      </c>
      <c r="C93" s="9" t="s">
        <v>636</v>
      </c>
      <c r="D93" s="9" t="s">
        <v>636</v>
      </c>
      <c r="E93" s="9" t="s">
        <v>636</v>
      </c>
      <c r="F93" s="9" t="s">
        <v>636</v>
      </c>
      <c r="G93" s="9" t="s">
        <v>636</v>
      </c>
      <c r="H93" s="11">
        <v>1</v>
      </c>
    </row>
    <row r="94" spans="1:8">
      <c r="A94" s="7" t="s">
        <v>99</v>
      </c>
      <c r="B94" s="12">
        <v>1</v>
      </c>
      <c r="C94" s="9" t="s">
        <v>636</v>
      </c>
      <c r="D94" s="9" t="s">
        <v>636</v>
      </c>
      <c r="E94" s="9" t="s">
        <v>636</v>
      </c>
      <c r="F94" s="9" t="s">
        <v>636</v>
      </c>
      <c r="G94" s="9" t="s">
        <v>636</v>
      </c>
      <c r="H94" s="11">
        <v>1</v>
      </c>
    </row>
    <row r="95" spans="1:8">
      <c r="A95" s="7" t="s">
        <v>100</v>
      </c>
      <c r="B95" s="12">
        <v>6</v>
      </c>
      <c r="C95" s="9" t="s">
        <v>636</v>
      </c>
      <c r="D95" s="9" t="s">
        <v>636</v>
      </c>
      <c r="E95" s="9" t="s">
        <v>636</v>
      </c>
      <c r="F95" s="9" t="s">
        <v>636</v>
      </c>
      <c r="G95" s="9" t="s">
        <v>636</v>
      </c>
      <c r="H95" s="11">
        <v>6</v>
      </c>
    </row>
    <row r="96" spans="1:8">
      <c r="A96" s="7" t="s">
        <v>101</v>
      </c>
      <c r="B96" s="12">
        <v>17</v>
      </c>
      <c r="C96" s="9" t="s">
        <v>636</v>
      </c>
      <c r="D96" s="9" t="s">
        <v>636</v>
      </c>
      <c r="E96" s="9" t="s">
        <v>636</v>
      </c>
      <c r="F96" s="9">
        <v>-14</v>
      </c>
      <c r="G96" s="9" t="s">
        <v>636</v>
      </c>
      <c r="H96" s="11">
        <v>3</v>
      </c>
    </row>
    <row r="97" spans="1:8">
      <c r="A97" s="7" t="s">
        <v>102</v>
      </c>
      <c r="B97" s="12">
        <v>3</v>
      </c>
      <c r="C97" s="9" t="s">
        <v>636</v>
      </c>
      <c r="D97" s="9" t="s">
        <v>636</v>
      </c>
      <c r="E97" s="9" t="s">
        <v>636</v>
      </c>
      <c r="F97" s="9" t="s">
        <v>636</v>
      </c>
      <c r="G97" s="9" t="s">
        <v>636</v>
      </c>
      <c r="H97" s="11">
        <v>3</v>
      </c>
    </row>
    <row r="98" spans="1:8">
      <c r="A98" s="7" t="s">
        <v>103</v>
      </c>
      <c r="B98" s="12">
        <v>3</v>
      </c>
      <c r="C98" s="10" t="s">
        <v>636</v>
      </c>
      <c r="D98" s="9" t="s">
        <v>636</v>
      </c>
      <c r="E98" s="9" t="s">
        <v>636</v>
      </c>
      <c r="F98" s="9" t="s">
        <v>636</v>
      </c>
      <c r="G98" s="9" t="s">
        <v>636</v>
      </c>
      <c r="H98" s="11">
        <v>3</v>
      </c>
    </row>
    <row r="99" spans="1:8">
      <c r="A99" s="7" t="s">
        <v>104</v>
      </c>
      <c r="B99" s="12">
        <v>234</v>
      </c>
      <c r="C99" s="9" t="s">
        <v>636</v>
      </c>
      <c r="D99" s="9" t="s">
        <v>636</v>
      </c>
      <c r="E99" s="9" t="s">
        <v>636</v>
      </c>
      <c r="F99" s="9">
        <v>-1</v>
      </c>
      <c r="G99" s="9" t="s">
        <v>636</v>
      </c>
      <c r="H99" s="11">
        <v>233</v>
      </c>
    </row>
    <row r="100" spans="1:8">
      <c r="A100" s="7" t="s">
        <v>105</v>
      </c>
      <c r="B100" s="12">
        <v>1</v>
      </c>
      <c r="C100" s="9" t="s">
        <v>636</v>
      </c>
      <c r="D100" s="9" t="s">
        <v>636</v>
      </c>
      <c r="E100" s="9" t="s">
        <v>636</v>
      </c>
      <c r="F100" s="9" t="s">
        <v>636</v>
      </c>
      <c r="G100" s="9" t="s">
        <v>636</v>
      </c>
      <c r="H100" s="11">
        <v>1</v>
      </c>
    </row>
    <row r="101" spans="1:8">
      <c r="A101" s="7" t="s">
        <v>106</v>
      </c>
      <c r="B101" s="12">
        <v>7</v>
      </c>
      <c r="C101" s="9" t="s">
        <v>636</v>
      </c>
      <c r="D101" s="9" t="s">
        <v>636</v>
      </c>
      <c r="E101" s="9" t="s">
        <v>636</v>
      </c>
      <c r="F101" s="9" t="s">
        <v>636</v>
      </c>
      <c r="G101" s="9" t="s">
        <v>636</v>
      </c>
      <c r="H101" s="11">
        <v>7</v>
      </c>
    </row>
    <row r="102" spans="1:8">
      <c r="A102" s="7" t="s">
        <v>107</v>
      </c>
      <c r="B102" s="12">
        <v>12</v>
      </c>
      <c r="C102" s="10" t="s">
        <v>636</v>
      </c>
      <c r="D102" s="9" t="s">
        <v>636</v>
      </c>
      <c r="E102" s="9" t="s">
        <v>636</v>
      </c>
      <c r="F102" s="9" t="s">
        <v>636</v>
      </c>
      <c r="G102" s="9" t="s">
        <v>636</v>
      </c>
      <c r="H102" s="13">
        <v>12</v>
      </c>
    </row>
    <row r="103" spans="1:8">
      <c r="A103" s="7" t="s">
        <v>108</v>
      </c>
      <c r="B103" s="12">
        <v>1</v>
      </c>
      <c r="C103" s="9" t="s">
        <v>636</v>
      </c>
      <c r="D103" s="9" t="s">
        <v>636</v>
      </c>
      <c r="E103" s="9" t="s">
        <v>636</v>
      </c>
      <c r="F103" s="9" t="s">
        <v>636</v>
      </c>
      <c r="G103" s="9" t="s">
        <v>636</v>
      </c>
      <c r="H103" s="11">
        <v>1</v>
      </c>
    </row>
    <row r="104" spans="1:8">
      <c r="A104" s="7" t="s">
        <v>109</v>
      </c>
      <c r="B104" s="12">
        <v>3</v>
      </c>
      <c r="C104" s="9" t="s">
        <v>636</v>
      </c>
      <c r="D104" s="9" t="s">
        <v>636</v>
      </c>
      <c r="E104" s="9" t="s">
        <v>636</v>
      </c>
      <c r="F104" s="9" t="s">
        <v>636</v>
      </c>
      <c r="G104" s="9" t="s">
        <v>636</v>
      </c>
      <c r="H104" s="11">
        <v>3</v>
      </c>
    </row>
    <row r="105" spans="1:8">
      <c r="A105" s="7" t="s">
        <v>110</v>
      </c>
      <c r="B105" s="12">
        <v>6</v>
      </c>
      <c r="C105" s="9" t="s">
        <v>636</v>
      </c>
      <c r="D105" s="9" t="s">
        <v>636</v>
      </c>
      <c r="E105" s="9" t="s">
        <v>636</v>
      </c>
      <c r="F105" s="9" t="s">
        <v>636</v>
      </c>
      <c r="G105" s="9" t="s">
        <v>636</v>
      </c>
      <c r="H105" s="11">
        <v>6</v>
      </c>
    </row>
    <row r="106" spans="1:8">
      <c r="A106" s="7" t="s">
        <v>111</v>
      </c>
      <c r="B106" s="12">
        <v>37</v>
      </c>
      <c r="C106" s="10" t="s">
        <v>636</v>
      </c>
      <c r="D106" s="9" t="s">
        <v>636</v>
      </c>
      <c r="E106" s="9" t="s">
        <v>636</v>
      </c>
      <c r="F106" s="9">
        <v>-2</v>
      </c>
      <c r="G106" s="9" t="s">
        <v>636</v>
      </c>
      <c r="H106" s="13">
        <v>35</v>
      </c>
    </row>
    <row r="107" spans="1:8">
      <c r="A107" s="7" t="s">
        <v>112</v>
      </c>
      <c r="B107" s="12">
        <v>425</v>
      </c>
      <c r="C107" s="9" t="s">
        <v>636</v>
      </c>
      <c r="D107" s="9" t="s">
        <v>636</v>
      </c>
      <c r="E107" s="9" t="s">
        <v>636</v>
      </c>
      <c r="F107" s="9">
        <v>-20</v>
      </c>
      <c r="G107" s="9" t="s">
        <v>636</v>
      </c>
      <c r="H107" s="11">
        <v>405</v>
      </c>
    </row>
    <row r="108" spans="1:8">
      <c r="A108" s="7" t="s">
        <v>113</v>
      </c>
      <c r="B108" s="12">
        <v>441</v>
      </c>
      <c r="C108" s="9" t="s">
        <v>636</v>
      </c>
      <c r="D108" s="9" t="s">
        <v>636</v>
      </c>
      <c r="E108" s="9" t="s">
        <v>636</v>
      </c>
      <c r="F108" s="9">
        <v>-14</v>
      </c>
      <c r="G108" s="9" t="s">
        <v>636</v>
      </c>
      <c r="H108" s="11">
        <v>427</v>
      </c>
    </row>
    <row r="109" spans="1:8">
      <c r="A109" s="7" t="s">
        <v>114</v>
      </c>
      <c r="B109" s="12">
        <v>410</v>
      </c>
      <c r="C109" s="9" t="s">
        <v>636</v>
      </c>
      <c r="D109" s="9" t="s">
        <v>636</v>
      </c>
      <c r="E109" s="9" t="s">
        <v>636</v>
      </c>
      <c r="F109" s="9">
        <v>-220</v>
      </c>
      <c r="G109" s="9" t="s">
        <v>636</v>
      </c>
      <c r="H109" s="11">
        <v>190</v>
      </c>
    </row>
    <row r="110" spans="1:8">
      <c r="A110" s="7" t="s">
        <v>115</v>
      </c>
      <c r="B110" s="12">
        <v>40</v>
      </c>
      <c r="C110" s="9" t="s">
        <v>636</v>
      </c>
      <c r="D110" s="9" t="s">
        <v>636</v>
      </c>
      <c r="E110" s="9" t="s">
        <v>636</v>
      </c>
      <c r="F110" s="9">
        <v>-28</v>
      </c>
      <c r="G110" s="9" t="s">
        <v>636</v>
      </c>
      <c r="H110" s="13">
        <v>12</v>
      </c>
    </row>
    <row r="111" spans="1:8">
      <c r="A111" s="7" t="s">
        <v>117</v>
      </c>
      <c r="B111" s="12">
        <v>10</v>
      </c>
      <c r="C111" s="9" t="s">
        <v>636</v>
      </c>
      <c r="D111" s="9" t="s">
        <v>636</v>
      </c>
      <c r="E111" s="9" t="s">
        <v>636</v>
      </c>
      <c r="F111" s="9" t="s">
        <v>636</v>
      </c>
      <c r="G111" s="9" t="s">
        <v>636</v>
      </c>
      <c r="H111" s="11">
        <v>10</v>
      </c>
    </row>
    <row r="112" spans="1:8">
      <c r="A112" s="7" t="s">
        <v>118</v>
      </c>
      <c r="B112" s="12">
        <v>1</v>
      </c>
      <c r="C112" s="9" t="s">
        <v>636</v>
      </c>
      <c r="D112" s="9" t="s">
        <v>636</v>
      </c>
      <c r="E112" s="9" t="s">
        <v>636</v>
      </c>
      <c r="F112" s="9" t="s">
        <v>636</v>
      </c>
      <c r="G112" s="9" t="s">
        <v>636</v>
      </c>
      <c r="H112" s="11">
        <v>1</v>
      </c>
    </row>
    <row r="113" spans="1:8">
      <c r="A113" s="7" t="s">
        <v>119</v>
      </c>
      <c r="B113" s="12">
        <v>7</v>
      </c>
      <c r="C113" s="9" t="s">
        <v>636</v>
      </c>
      <c r="D113" s="9" t="s">
        <v>636</v>
      </c>
      <c r="E113" s="9" t="s">
        <v>636</v>
      </c>
      <c r="F113" s="9" t="s">
        <v>636</v>
      </c>
      <c r="G113" s="9" t="s">
        <v>636</v>
      </c>
      <c r="H113" s="11">
        <v>7</v>
      </c>
    </row>
    <row r="114" spans="1:8">
      <c r="A114" s="7" t="s">
        <v>120</v>
      </c>
      <c r="B114" s="12">
        <v>1</v>
      </c>
      <c r="C114" s="9" t="s">
        <v>636</v>
      </c>
      <c r="D114" s="9" t="s">
        <v>636</v>
      </c>
      <c r="E114" s="9" t="s">
        <v>636</v>
      </c>
      <c r="F114" s="9" t="s">
        <v>636</v>
      </c>
      <c r="G114" s="9" t="s">
        <v>636</v>
      </c>
      <c r="H114" s="13">
        <v>1</v>
      </c>
    </row>
    <row r="115" spans="1:8">
      <c r="A115" s="7" t="s">
        <v>121</v>
      </c>
      <c r="B115" s="12">
        <v>19</v>
      </c>
      <c r="C115" s="9" t="s">
        <v>636</v>
      </c>
      <c r="D115" s="9" t="s">
        <v>636</v>
      </c>
      <c r="E115" s="9" t="s">
        <v>636</v>
      </c>
      <c r="F115" s="9" t="s">
        <v>636</v>
      </c>
      <c r="G115" s="9" t="s">
        <v>636</v>
      </c>
      <c r="H115" s="11">
        <v>19</v>
      </c>
    </row>
    <row r="116" spans="1:8">
      <c r="A116" s="7" t="s">
        <v>123</v>
      </c>
      <c r="B116" s="12">
        <v>336</v>
      </c>
      <c r="C116" s="9" t="s">
        <v>636</v>
      </c>
      <c r="D116" s="9" t="s">
        <v>636</v>
      </c>
      <c r="E116" s="9" t="s">
        <v>636</v>
      </c>
      <c r="F116" s="9">
        <v>-33</v>
      </c>
      <c r="G116" s="9" t="s">
        <v>636</v>
      </c>
      <c r="H116" s="11">
        <v>303</v>
      </c>
    </row>
    <row r="117" spans="1:8">
      <c r="A117" s="7" t="s">
        <v>124</v>
      </c>
      <c r="B117" s="12">
        <v>34</v>
      </c>
      <c r="C117" s="9" t="s">
        <v>636</v>
      </c>
      <c r="D117" s="9" t="s">
        <v>636</v>
      </c>
      <c r="E117" s="9" t="s">
        <v>636</v>
      </c>
      <c r="F117" s="9" t="s">
        <v>636</v>
      </c>
      <c r="G117" s="9" t="s">
        <v>636</v>
      </c>
      <c r="H117" s="11">
        <v>34</v>
      </c>
    </row>
    <row r="118" spans="1:8">
      <c r="A118" s="7" t="s">
        <v>591</v>
      </c>
      <c r="B118" s="12">
        <v>49</v>
      </c>
      <c r="C118" s="9" t="s">
        <v>636</v>
      </c>
      <c r="D118" s="9" t="s">
        <v>636</v>
      </c>
      <c r="E118" s="9" t="s">
        <v>636</v>
      </c>
      <c r="F118" s="9">
        <v>-1</v>
      </c>
      <c r="G118" s="9" t="s">
        <v>636</v>
      </c>
      <c r="H118" s="13">
        <v>48</v>
      </c>
    </row>
    <row r="119" spans="1:8">
      <c r="A119" s="7" t="s">
        <v>125</v>
      </c>
      <c r="B119" s="12">
        <v>366</v>
      </c>
      <c r="C119" s="9" t="s">
        <v>636</v>
      </c>
      <c r="D119" s="9" t="s">
        <v>636</v>
      </c>
      <c r="E119" s="9" t="s">
        <v>636</v>
      </c>
      <c r="F119" s="9">
        <v>-74</v>
      </c>
      <c r="G119" s="9" t="s">
        <v>636</v>
      </c>
      <c r="H119" s="11">
        <v>292</v>
      </c>
    </row>
    <row r="120" spans="1:8">
      <c r="A120" s="7" t="s">
        <v>546</v>
      </c>
      <c r="B120" s="12">
        <v>-1</v>
      </c>
      <c r="C120" s="9">
        <v>100</v>
      </c>
      <c r="D120" s="9" t="s">
        <v>636</v>
      </c>
      <c r="E120" s="9" t="s">
        <v>636</v>
      </c>
      <c r="F120" s="9" t="s">
        <v>636</v>
      </c>
      <c r="G120" s="9" t="s">
        <v>636</v>
      </c>
      <c r="H120" s="11">
        <v>99</v>
      </c>
    </row>
    <row r="121" spans="1:8">
      <c r="A121" s="7" t="s">
        <v>547</v>
      </c>
      <c r="B121" s="12">
        <v>-1</v>
      </c>
      <c r="C121" s="9">
        <v>100</v>
      </c>
      <c r="D121" s="9" t="s">
        <v>636</v>
      </c>
      <c r="E121" s="9" t="s">
        <v>636</v>
      </c>
      <c r="F121" s="9" t="s">
        <v>636</v>
      </c>
      <c r="G121" s="9" t="s">
        <v>636</v>
      </c>
      <c r="H121" s="11">
        <v>99</v>
      </c>
    </row>
    <row r="122" spans="1:8">
      <c r="A122" s="7" t="s">
        <v>126</v>
      </c>
      <c r="B122" s="12">
        <v>11</v>
      </c>
      <c r="C122" s="9">
        <v>250</v>
      </c>
      <c r="D122" s="9" t="s">
        <v>636</v>
      </c>
      <c r="E122" s="9" t="s">
        <v>636</v>
      </c>
      <c r="F122" s="9">
        <v>-5</v>
      </c>
      <c r="G122" s="9" t="s">
        <v>636</v>
      </c>
      <c r="H122" s="13">
        <v>256</v>
      </c>
    </row>
    <row r="123" spans="1:8">
      <c r="A123" s="7" t="s">
        <v>127</v>
      </c>
      <c r="B123" s="12">
        <v>-276</v>
      </c>
      <c r="C123" s="9" t="s">
        <v>636</v>
      </c>
      <c r="D123" s="9" t="s">
        <v>636</v>
      </c>
      <c r="E123" s="9" t="s">
        <v>636</v>
      </c>
      <c r="F123" s="9">
        <v>-67</v>
      </c>
      <c r="G123" s="9" t="s">
        <v>636</v>
      </c>
      <c r="H123" s="11">
        <v>-343</v>
      </c>
    </row>
    <row r="124" spans="1:8">
      <c r="A124" s="7" t="s">
        <v>128</v>
      </c>
      <c r="B124" s="12">
        <v>19</v>
      </c>
      <c r="C124" s="9" t="s">
        <v>636</v>
      </c>
      <c r="D124" s="9" t="s">
        <v>636</v>
      </c>
      <c r="E124" s="9" t="s">
        <v>636</v>
      </c>
      <c r="F124" s="9">
        <v>-6</v>
      </c>
      <c r="G124" s="9" t="s">
        <v>636</v>
      </c>
      <c r="H124" s="11">
        <v>13</v>
      </c>
    </row>
    <row r="125" spans="1:8">
      <c r="A125" s="7" t="s">
        <v>129</v>
      </c>
      <c r="B125" s="12">
        <v>300.75</v>
      </c>
      <c r="C125" s="9" t="s">
        <v>636</v>
      </c>
      <c r="D125" s="9" t="s">
        <v>636</v>
      </c>
      <c r="E125" s="9" t="s">
        <v>636</v>
      </c>
      <c r="F125" s="9">
        <v>-4.75</v>
      </c>
      <c r="G125" s="9" t="s">
        <v>636</v>
      </c>
      <c r="H125" s="11">
        <v>296</v>
      </c>
    </row>
    <row r="126" spans="1:8">
      <c r="A126" s="7" t="s">
        <v>130</v>
      </c>
      <c r="B126" s="12">
        <v>444.75</v>
      </c>
      <c r="C126" s="9">
        <v>736</v>
      </c>
      <c r="D126" s="9" t="s">
        <v>636</v>
      </c>
      <c r="E126" s="9" t="s">
        <v>636</v>
      </c>
      <c r="F126" s="9">
        <v>-101.5</v>
      </c>
      <c r="G126" s="9" t="s">
        <v>636</v>
      </c>
      <c r="H126" s="13">
        <v>1079.25</v>
      </c>
    </row>
    <row r="127" spans="1:8">
      <c r="A127" s="7" t="s">
        <v>131</v>
      </c>
      <c r="B127" s="12">
        <v>41</v>
      </c>
      <c r="C127" s="9" t="s">
        <v>636</v>
      </c>
      <c r="D127" s="9" t="s">
        <v>636</v>
      </c>
      <c r="E127" s="9" t="s">
        <v>636</v>
      </c>
      <c r="F127" s="9">
        <v>-21</v>
      </c>
      <c r="G127" s="9" t="s">
        <v>636</v>
      </c>
      <c r="H127" s="11">
        <v>20</v>
      </c>
    </row>
    <row r="128" spans="1:8">
      <c r="A128" s="7" t="s">
        <v>132</v>
      </c>
      <c r="B128" s="12">
        <v>11</v>
      </c>
      <c r="C128" s="9">
        <v>10</v>
      </c>
      <c r="D128" s="9" t="s">
        <v>636</v>
      </c>
      <c r="E128" s="9" t="s">
        <v>636</v>
      </c>
      <c r="F128" s="9">
        <v>-8</v>
      </c>
      <c r="G128" s="9" t="s">
        <v>636</v>
      </c>
      <c r="H128" s="11">
        <v>13</v>
      </c>
    </row>
    <row r="129" spans="1:8">
      <c r="A129" s="7" t="s">
        <v>133</v>
      </c>
      <c r="B129" s="12">
        <v>45</v>
      </c>
      <c r="C129" s="9" t="s">
        <v>636</v>
      </c>
      <c r="D129" s="9" t="s">
        <v>636</v>
      </c>
      <c r="E129" s="9" t="s">
        <v>636</v>
      </c>
      <c r="F129" s="9">
        <v>-14</v>
      </c>
      <c r="G129" s="9" t="s">
        <v>636</v>
      </c>
      <c r="H129" s="11">
        <v>31</v>
      </c>
    </row>
    <row r="130" spans="1:8">
      <c r="A130" s="7" t="s">
        <v>134</v>
      </c>
      <c r="B130" s="12">
        <v>8</v>
      </c>
      <c r="C130" s="9" t="s">
        <v>636</v>
      </c>
      <c r="D130" s="9" t="s">
        <v>636</v>
      </c>
      <c r="E130" s="9" t="s">
        <v>636</v>
      </c>
      <c r="F130" s="9">
        <v>-1</v>
      </c>
      <c r="G130" s="9" t="s">
        <v>636</v>
      </c>
      <c r="H130" s="11">
        <v>7</v>
      </c>
    </row>
    <row r="131" spans="1:8">
      <c r="A131" s="7" t="s">
        <v>135</v>
      </c>
      <c r="B131" s="12">
        <v>10</v>
      </c>
      <c r="C131" s="9" t="s">
        <v>636</v>
      </c>
      <c r="D131" s="9" t="s">
        <v>636</v>
      </c>
      <c r="E131" s="9" t="s">
        <v>636</v>
      </c>
      <c r="F131" s="9" t="s">
        <v>636</v>
      </c>
      <c r="G131" s="9" t="s">
        <v>636</v>
      </c>
      <c r="H131" s="11">
        <v>10</v>
      </c>
    </row>
    <row r="132" spans="1:8">
      <c r="A132" s="7" t="s">
        <v>136</v>
      </c>
      <c r="B132" s="12">
        <v>45</v>
      </c>
      <c r="C132" s="9" t="s">
        <v>636</v>
      </c>
      <c r="D132" s="9" t="s">
        <v>636</v>
      </c>
      <c r="E132" s="9" t="s">
        <v>636</v>
      </c>
      <c r="F132" s="9">
        <v>-1</v>
      </c>
      <c r="G132" s="9" t="s">
        <v>636</v>
      </c>
      <c r="H132" s="11">
        <v>44</v>
      </c>
    </row>
    <row r="133" spans="1:8">
      <c r="A133" s="7" t="s">
        <v>137</v>
      </c>
      <c r="B133" s="12">
        <v>480</v>
      </c>
      <c r="C133" s="9">
        <v>120</v>
      </c>
      <c r="D133" s="9" t="s">
        <v>636</v>
      </c>
      <c r="E133" s="9" t="s">
        <v>636</v>
      </c>
      <c r="F133" s="9">
        <v>-199</v>
      </c>
      <c r="G133" s="9">
        <v>1</v>
      </c>
      <c r="H133" s="11">
        <v>402</v>
      </c>
    </row>
    <row r="134" spans="1:8">
      <c r="A134" s="7" t="s">
        <v>138</v>
      </c>
      <c r="B134" s="12">
        <v>1</v>
      </c>
      <c r="C134" s="9" t="s">
        <v>636</v>
      </c>
      <c r="D134" s="9" t="s">
        <v>636</v>
      </c>
      <c r="E134" s="9" t="s">
        <v>636</v>
      </c>
      <c r="F134" s="9" t="s">
        <v>636</v>
      </c>
      <c r="G134" s="9" t="s">
        <v>636</v>
      </c>
      <c r="H134" s="11">
        <v>1</v>
      </c>
    </row>
    <row r="135" spans="1:8">
      <c r="A135" s="7" t="s">
        <v>140</v>
      </c>
      <c r="B135" s="12">
        <v>807</v>
      </c>
      <c r="C135" s="9" t="s">
        <v>636</v>
      </c>
      <c r="D135" s="9" t="s">
        <v>636</v>
      </c>
      <c r="E135" s="9" t="s">
        <v>636</v>
      </c>
      <c r="F135" s="9">
        <v>-219</v>
      </c>
      <c r="G135" s="9" t="s">
        <v>636</v>
      </c>
      <c r="H135" s="11">
        <v>588</v>
      </c>
    </row>
    <row r="136" spans="1:8">
      <c r="A136" s="7" t="s">
        <v>141</v>
      </c>
      <c r="B136" s="12">
        <v>2</v>
      </c>
      <c r="C136" s="9" t="s">
        <v>636</v>
      </c>
      <c r="D136" s="9" t="s">
        <v>636</v>
      </c>
      <c r="E136" s="9" t="s">
        <v>636</v>
      </c>
      <c r="F136" s="9" t="s">
        <v>636</v>
      </c>
      <c r="G136" s="9" t="s">
        <v>636</v>
      </c>
      <c r="H136" s="11">
        <v>2</v>
      </c>
    </row>
    <row r="137" spans="1:8">
      <c r="A137" s="7" t="s">
        <v>142</v>
      </c>
      <c r="B137" s="12">
        <v>1</v>
      </c>
      <c r="C137" s="9" t="s">
        <v>636</v>
      </c>
      <c r="D137" s="9" t="s">
        <v>636</v>
      </c>
      <c r="E137" s="9" t="s">
        <v>636</v>
      </c>
      <c r="F137" s="9" t="s">
        <v>636</v>
      </c>
      <c r="G137" s="9" t="s">
        <v>636</v>
      </c>
      <c r="H137" s="11">
        <v>1</v>
      </c>
    </row>
    <row r="138" spans="1:8">
      <c r="A138" s="7" t="s">
        <v>144</v>
      </c>
      <c r="B138" s="12">
        <v>1</v>
      </c>
      <c r="C138" s="9" t="s">
        <v>636</v>
      </c>
      <c r="D138" s="9" t="s">
        <v>636</v>
      </c>
      <c r="E138" s="9" t="s">
        <v>636</v>
      </c>
      <c r="F138" s="9" t="s">
        <v>636</v>
      </c>
      <c r="G138" s="9" t="s">
        <v>636</v>
      </c>
      <c r="H138" s="11">
        <v>1</v>
      </c>
    </row>
    <row r="139" spans="1:8">
      <c r="A139" s="7" t="s">
        <v>145</v>
      </c>
      <c r="B139" s="12">
        <v>-1</v>
      </c>
      <c r="C139" s="9" t="s">
        <v>636</v>
      </c>
      <c r="D139" s="9" t="s">
        <v>636</v>
      </c>
      <c r="E139" s="9" t="s">
        <v>636</v>
      </c>
      <c r="F139" s="9" t="s">
        <v>636</v>
      </c>
      <c r="G139" s="9" t="s">
        <v>636</v>
      </c>
      <c r="H139" s="11">
        <v>-1</v>
      </c>
    </row>
    <row r="140" spans="1:8">
      <c r="A140" s="7" t="s">
        <v>146</v>
      </c>
      <c r="B140" s="12">
        <v>-2</v>
      </c>
      <c r="C140" s="9" t="s">
        <v>636</v>
      </c>
      <c r="D140" s="9" t="s">
        <v>636</v>
      </c>
      <c r="E140" s="9" t="s">
        <v>636</v>
      </c>
      <c r="F140" s="9" t="s">
        <v>636</v>
      </c>
      <c r="G140" s="9" t="s">
        <v>636</v>
      </c>
      <c r="H140" s="11">
        <v>-2</v>
      </c>
    </row>
    <row r="141" spans="1:8">
      <c r="A141" s="7" t="s">
        <v>147</v>
      </c>
      <c r="B141" s="12">
        <v>1</v>
      </c>
      <c r="C141" s="9" t="s">
        <v>636</v>
      </c>
      <c r="D141" s="9" t="s">
        <v>636</v>
      </c>
      <c r="E141" s="9" t="s">
        <v>636</v>
      </c>
      <c r="F141" s="9" t="s">
        <v>636</v>
      </c>
      <c r="G141" s="9" t="s">
        <v>636</v>
      </c>
      <c r="H141" s="11">
        <v>1</v>
      </c>
    </row>
    <row r="142" spans="1:8">
      <c r="A142" s="7" t="s">
        <v>148</v>
      </c>
      <c r="B142" s="12">
        <v>25</v>
      </c>
      <c r="C142" s="9" t="s">
        <v>636</v>
      </c>
      <c r="D142" s="9" t="s">
        <v>636</v>
      </c>
      <c r="E142" s="9" t="s">
        <v>636</v>
      </c>
      <c r="F142" s="9" t="s">
        <v>636</v>
      </c>
      <c r="G142" s="9" t="s">
        <v>636</v>
      </c>
      <c r="H142" s="11">
        <v>25</v>
      </c>
    </row>
    <row r="143" spans="1:8">
      <c r="A143" s="7" t="s">
        <v>149</v>
      </c>
      <c r="B143" s="12">
        <v>1</v>
      </c>
      <c r="C143" s="9" t="s">
        <v>636</v>
      </c>
      <c r="D143" s="9" t="s">
        <v>636</v>
      </c>
      <c r="E143" s="9" t="s">
        <v>636</v>
      </c>
      <c r="F143" s="9">
        <v>-2</v>
      </c>
      <c r="G143" s="9" t="s">
        <v>636</v>
      </c>
      <c r="H143" s="11">
        <v>-1</v>
      </c>
    </row>
    <row r="144" spans="1:8">
      <c r="A144" s="7" t="s">
        <v>150</v>
      </c>
      <c r="B144" s="12">
        <v>4</v>
      </c>
      <c r="C144" s="9" t="s">
        <v>636</v>
      </c>
      <c r="D144" s="9" t="s">
        <v>636</v>
      </c>
      <c r="E144" s="9" t="s">
        <v>636</v>
      </c>
      <c r="F144" s="9" t="s">
        <v>636</v>
      </c>
      <c r="G144" s="9" t="s">
        <v>636</v>
      </c>
      <c r="H144" s="11">
        <v>4</v>
      </c>
    </row>
    <row r="145" spans="1:8">
      <c r="A145" s="7" t="s">
        <v>151</v>
      </c>
      <c r="B145" s="12">
        <v>14</v>
      </c>
      <c r="C145" s="9" t="s">
        <v>636</v>
      </c>
      <c r="D145" s="9" t="s">
        <v>636</v>
      </c>
      <c r="E145" s="9" t="s">
        <v>636</v>
      </c>
      <c r="F145" s="9" t="s">
        <v>636</v>
      </c>
      <c r="G145" s="9" t="s">
        <v>636</v>
      </c>
      <c r="H145" s="11">
        <v>14</v>
      </c>
    </row>
    <row r="146" spans="1:8">
      <c r="A146" s="7" t="s">
        <v>152</v>
      </c>
      <c r="B146" s="12">
        <v>141</v>
      </c>
      <c r="C146" s="9" t="s">
        <v>636</v>
      </c>
      <c r="D146" s="9" t="s">
        <v>636</v>
      </c>
      <c r="E146" s="9" t="s">
        <v>636</v>
      </c>
      <c r="F146" s="9">
        <v>-5</v>
      </c>
      <c r="G146" s="9" t="s">
        <v>636</v>
      </c>
      <c r="H146" s="11">
        <v>136</v>
      </c>
    </row>
    <row r="147" spans="1:8">
      <c r="A147" s="7" t="s">
        <v>153</v>
      </c>
      <c r="B147" s="12">
        <v>4</v>
      </c>
      <c r="C147" s="9" t="s">
        <v>636</v>
      </c>
      <c r="D147" s="9" t="s">
        <v>636</v>
      </c>
      <c r="E147" s="9" t="s">
        <v>636</v>
      </c>
      <c r="F147" s="9" t="s">
        <v>636</v>
      </c>
      <c r="G147" s="9" t="s">
        <v>636</v>
      </c>
      <c r="H147" s="11">
        <v>4</v>
      </c>
    </row>
    <row r="148" spans="1:8">
      <c r="A148" s="7" t="s">
        <v>154</v>
      </c>
      <c r="B148" s="12">
        <v>16</v>
      </c>
      <c r="C148" s="9">
        <v>6</v>
      </c>
      <c r="D148" s="9" t="s">
        <v>636</v>
      </c>
      <c r="E148" s="9" t="s">
        <v>636</v>
      </c>
      <c r="F148" s="9">
        <v>-6</v>
      </c>
      <c r="G148" s="9" t="s">
        <v>636</v>
      </c>
      <c r="H148" s="11">
        <v>16</v>
      </c>
    </row>
    <row r="149" spans="1:8">
      <c r="A149" s="7" t="s">
        <v>155</v>
      </c>
      <c r="B149" s="12">
        <v>14</v>
      </c>
      <c r="C149" s="9" t="s">
        <v>636</v>
      </c>
      <c r="D149" s="9" t="s">
        <v>636</v>
      </c>
      <c r="E149" s="9" t="s">
        <v>636</v>
      </c>
      <c r="F149" s="9">
        <v>-10</v>
      </c>
      <c r="G149" s="9" t="s">
        <v>636</v>
      </c>
      <c r="H149" s="11">
        <v>4</v>
      </c>
    </row>
    <row r="150" spans="1:8">
      <c r="A150" s="7" t="s">
        <v>156</v>
      </c>
      <c r="B150" s="12">
        <v>2</v>
      </c>
      <c r="C150" s="9" t="s">
        <v>636</v>
      </c>
      <c r="D150" s="9" t="s">
        <v>636</v>
      </c>
      <c r="E150" s="9" t="s">
        <v>636</v>
      </c>
      <c r="F150" s="9" t="s">
        <v>636</v>
      </c>
      <c r="G150" s="9" t="s">
        <v>636</v>
      </c>
      <c r="H150" s="11">
        <v>2</v>
      </c>
    </row>
    <row r="151" spans="1:8">
      <c r="A151" s="7" t="s">
        <v>157</v>
      </c>
      <c r="B151" s="12">
        <v>2</v>
      </c>
      <c r="C151" s="9" t="s">
        <v>636</v>
      </c>
      <c r="D151" s="9" t="s">
        <v>636</v>
      </c>
      <c r="E151" s="9" t="s">
        <v>636</v>
      </c>
      <c r="F151" s="9" t="s">
        <v>636</v>
      </c>
      <c r="G151" s="9" t="s">
        <v>636</v>
      </c>
      <c r="H151" s="11">
        <v>2</v>
      </c>
    </row>
    <row r="152" spans="1:8">
      <c r="A152" s="7" t="s">
        <v>158</v>
      </c>
      <c r="B152" s="12">
        <v>3</v>
      </c>
      <c r="C152" s="9" t="s">
        <v>636</v>
      </c>
      <c r="D152" s="9" t="s">
        <v>636</v>
      </c>
      <c r="E152" s="9" t="s">
        <v>636</v>
      </c>
      <c r="F152" s="9" t="s">
        <v>636</v>
      </c>
      <c r="G152" s="9" t="s">
        <v>636</v>
      </c>
      <c r="H152" s="11">
        <v>3</v>
      </c>
    </row>
    <row r="153" spans="1:8">
      <c r="A153" s="7" t="s">
        <v>159</v>
      </c>
      <c r="B153" s="12">
        <v>7</v>
      </c>
      <c r="C153" s="9" t="s">
        <v>636</v>
      </c>
      <c r="D153" s="9" t="s">
        <v>636</v>
      </c>
      <c r="E153" s="9" t="s">
        <v>636</v>
      </c>
      <c r="F153" s="9" t="s">
        <v>636</v>
      </c>
      <c r="G153" s="9" t="s">
        <v>636</v>
      </c>
      <c r="H153" s="11">
        <v>7</v>
      </c>
    </row>
    <row r="154" spans="1:8">
      <c r="A154" s="7" t="s">
        <v>160</v>
      </c>
      <c r="B154" s="12">
        <v>-413</v>
      </c>
      <c r="C154" s="9" t="s">
        <v>636</v>
      </c>
      <c r="D154" s="9" t="s">
        <v>636</v>
      </c>
      <c r="E154" s="9" t="s">
        <v>636</v>
      </c>
      <c r="F154" s="9" t="s">
        <v>636</v>
      </c>
      <c r="G154" s="9" t="s">
        <v>636</v>
      </c>
      <c r="H154" s="11">
        <v>-413</v>
      </c>
    </row>
    <row r="155" spans="1:8">
      <c r="A155" s="7" t="s">
        <v>161</v>
      </c>
      <c r="B155" s="12">
        <v>1</v>
      </c>
      <c r="C155" s="9" t="s">
        <v>636</v>
      </c>
      <c r="D155" s="9" t="s">
        <v>636</v>
      </c>
      <c r="E155" s="9" t="s">
        <v>636</v>
      </c>
      <c r="F155" s="9" t="s">
        <v>636</v>
      </c>
      <c r="G155" s="9" t="s">
        <v>636</v>
      </c>
      <c r="H155" s="11">
        <v>1</v>
      </c>
    </row>
    <row r="156" spans="1:8">
      <c r="A156" s="7" t="s">
        <v>162</v>
      </c>
      <c r="B156" s="12">
        <v>18</v>
      </c>
      <c r="C156" s="9" t="s">
        <v>636</v>
      </c>
      <c r="D156" s="9" t="s">
        <v>636</v>
      </c>
      <c r="E156" s="9" t="s">
        <v>636</v>
      </c>
      <c r="F156" s="9" t="s">
        <v>636</v>
      </c>
      <c r="G156" s="9" t="s">
        <v>636</v>
      </c>
      <c r="H156" s="11">
        <v>18</v>
      </c>
    </row>
    <row r="157" spans="1:8">
      <c r="A157" s="7" t="s">
        <v>163</v>
      </c>
      <c r="B157" s="12">
        <v>26</v>
      </c>
      <c r="C157" s="9" t="s">
        <v>636</v>
      </c>
      <c r="D157" s="9" t="s">
        <v>636</v>
      </c>
      <c r="E157" s="9" t="s">
        <v>636</v>
      </c>
      <c r="F157" s="9" t="s">
        <v>636</v>
      </c>
      <c r="G157" s="9" t="s">
        <v>636</v>
      </c>
      <c r="H157" s="11">
        <v>26</v>
      </c>
    </row>
    <row r="158" spans="1:8">
      <c r="A158" s="7" t="s">
        <v>164</v>
      </c>
      <c r="B158" s="12">
        <v>27.25</v>
      </c>
      <c r="C158" s="9" t="s">
        <v>636</v>
      </c>
      <c r="D158" s="9" t="s">
        <v>636</v>
      </c>
      <c r="E158" s="9" t="s">
        <v>636</v>
      </c>
      <c r="F158" s="9">
        <v>-6.75</v>
      </c>
      <c r="G158" s="9" t="s">
        <v>636</v>
      </c>
      <c r="H158" s="11">
        <v>20.5</v>
      </c>
    </row>
    <row r="159" spans="1:8">
      <c r="A159" s="7" t="s">
        <v>165</v>
      </c>
      <c r="B159" s="12">
        <v>92.75</v>
      </c>
      <c r="C159" s="9" t="s">
        <v>636</v>
      </c>
      <c r="D159" s="9" t="s">
        <v>636</v>
      </c>
      <c r="E159" s="9" t="s">
        <v>636</v>
      </c>
      <c r="F159" s="9" t="s">
        <v>636</v>
      </c>
      <c r="G159" s="9" t="s">
        <v>636</v>
      </c>
      <c r="H159" s="11">
        <v>92.75</v>
      </c>
    </row>
    <row r="160" spans="1:8">
      <c r="A160" s="7" t="s">
        <v>166</v>
      </c>
      <c r="B160" s="12">
        <v>5.75</v>
      </c>
      <c r="C160" s="9" t="s">
        <v>636</v>
      </c>
      <c r="D160" s="9" t="s">
        <v>636</v>
      </c>
      <c r="E160" s="9" t="s">
        <v>636</v>
      </c>
      <c r="F160" s="9" t="s">
        <v>636</v>
      </c>
      <c r="G160" s="9" t="s">
        <v>636</v>
      </c>
      <c r="H160" s="11">
        <v>5.75</v>
      </c>
    </row>
    <row r="161" spans="1:8">
      <c r="A161" s="7" t="s">
        <v>167</v>
      </c>
      <c r="B161" s="12">
        <v>16</v>
      </c>
      <c r="C161" s="9" t="s">
        <v>636</v>
      </c>
      <c r="D161" s="9" t="s">
        <v>636</v>
      </c>
      <c r="E161" s="9" t="s">
        <v>636</v>
      </c>
      <c r="F161" s="9" t="s">
        <v>636</v>
      </c>
      <c r="G161" s="9" t="s">
        <v>636</v>
      </c>
      <c r="H161" s="11">
        <v>16</v>
      </c>
    </row>
    <row r="162" spans="1:8">
      <c r="A162" s="7" t="s">
        <v>168</v>
      </c>
      <c r="B162" s="12">
        <v>24</v>
      </c>
      <c r="C162" s="9" t="s">
        <v>636</v>
      </c>
      <c r="D162" s="9" t="s">
        <v>636</v>
      </c>
      <c r="E162" s="9" t="s">
        <v>636</v>
      </c>
      <c r="F162" s="9" t="s">
        <v>636</v>
      </c>
      <c r="G162" s="9" t="s">
        <v>636</v>
      </c>
      <c r="H162" s="11">
        <v>24</v>
      </c>
    </row>
    <row r="163" spans="1:8">
      <c r="A163" s="7" t="s">
        <v>169</v>
      </c>
      <c r="B163" s="12">
        <v>34.5</v>
      </c>
      <c r="C163" s="9" t="s">
        <v>636</v>
      </c>
      <c r="D163" s="9" t="s">
        <v>636</v>
      </c>
      <c r="E163" s="9" t="s">
        <v>636</v>
      </c>
      <c r="F163" s="9" t="s">
        <v>636</v>
      </c>
      <c r="G163" s="9" t="s">
        <v>636</v>
      </c>
      <c r="H163" s="11">
        <v>34.5</v>
      </c>
    </row>
    <row r="164" spans="1:8">
      <c r="A164" s="7" t="s">
        <v>170</v>
      </c>
      <c r="B164" s="12">
        <v>1</v>
      </c>
      <c r="C164" s="9">
        <v>100</v>
      </c>
      <c r="D164" s="9" t="s">
        <v>636</v>
      </c>
      <c r="E164" s="9" t="s">
        <v>636</v>
      </c>
      <c r="F164" s="9">
        <v>-2</v>
      </c>
      <c r="G164" s="9" t="s">
        <v>636</v>
      </c>
      <c r="H164" s="11">
        <v>99</v>
      </c>
    </row>
    <row r="165" spans="1:8">
      <c r="A165" s="7" t="s">
        <v>171</v>
      </c>
      <c r="B165" s="12">
        <v>1</v>
      </c>
      <c r="C165" s="9" t="s">
        <v>636</v>
      </c>
      <c r="D165" s="9" t="s">
        <v>636</v>
      </c>
      <c r="E165" s="9" t="s">
        <v>636</v>
      </c>
      <c r="F165" s="9" t="s">
        <v>636</v>
      </c>
      <c r="G165" s="9" t="s">
        <v>636</v>
      </c>
      <c r="H165" s="11">
        <v>1</v>
      </c>
    </row>
    <row r="166" spans="1:8">
      <c r="A166" s="7" t="s">
        <v>172</v>
      </c>
      <c r="B166" s="12">
        <v>52</v>
      </c>
      <c r="C166" s="9" t="s">
        <v>636</v>
      </c>
      <c r="D166" s="9" t="s">
        <v>636</v>
      </c>
      <c r="E166" s="9" t="s">
        <v>636</v>
      </c>
      <c r="F166" s="9">
        <v>-11</v>
      </c>
      <c r="G166" s="9" t="s">
        <v>636</v>
      </c>
      <c r="H166" s="11">
        <v>41</v>
      </c>
    </row>
    <row r="167" spans="1:8">
      <c r="A167" s="7" t="s">
        <v>173</v>
      </c>
      <c r="B167" s="12">
        <v>5</v>
      </c>
      <c r="C167" s="9" t="s">
        <v>636</v>
      </c>
      <c r="D167" s="9" t="s">
        <v>636</v>
      </c>
      <c r="E167" s="9" t="s">
        <v>636</v>
      </c>
      <c r="F167" s="9" t="s">
        <v>636</v>
      </c>
      <c r="G167" s="9" t="s">
        <v>636</v>
      </c>
      <c r="H167" s="11">
        <v>5</v>
      </c>
    </row>
    <row r="168" spans="1:8">
      <c r="A168" s="7" t="s">
        <v>174</v>
      </c>
      <c r="B168" s="12">
        <v>227</v>
      </c>
      <c r="C168" s="9" t="s">
        <v>636</v>
      </c>
      <c r="D168" s="9" t="s">
        <v>636</v>
      </c>
      <c r="E168" s="9" t="s">
        <v>636</v>
      </c>
      <c r="F168" s="9">
        <v>-17</v>
      </c>
      <c r="G168" s="9" t="s">
        <v>636</v>
      </c>
      <c r="H168" s="11">
        <v>210</v>
      </c>
    </row>
    <row r="169" spans="1:8">
      <c r="A169" s="7" t="s">
        <v>175</v>
      </c>
      <c r="B169" s="12">
        <v>7</v>
      </c>
      <c r="C169" s="9" t="s">
        <v>636</v>
      </c>
      <c r="D169" s="9" t="s">
        <v>636</v>
      </c>
      <c r="E169" s="9" t="s">
        <v>636</v>
      </c>
      <c r="F169" s="9" t="s">
        <v>636</v>
      </c>
      <c r="G169" s="9" t="s">
        <v>636</v>
      </c>
      <c r="H169" s="11">
        <v>7</v>
      </c>
    </row>
    <row r="170" spans="1:8">
      <c r="A170" s="7" t="s">
        <v>176</v>
      </c>
      <c r="B170" s="12">
        <v>15</v>
      </c>
      <c r="C170" s="9">
        <v>40</v>
      </c>
      <c r="D170" s="9" t="s">
        <v>636</v>
      </c>
      <c r="E170" s="9" t="s">
        <v>636</v>
      </c>
      <c r="F170" s="9">
        <v>-13</v>
      </c>
      <c r="G170" s="9">
        <v>8</v>
      </c>
      <c r="H170" s="11">
        <v>50</v>
      </c>
    </row>
    <row r="171" spans="1:8">
      <c r="A171" s="7" t="s">
        <v>592</v>
      </c>
      <c r="B171" s="12">
        <v>40</v>
      </c>
      <c r="C171" s="9">
        <v>72</v>
      </c>
      <c r="D171" s="9" t="s">
        <v>636</v>
      </c>
      <c r="E171" s="9" t="s">
        <v>636</v>
      </c>
      <c r="F171" s="9">
        <v>-12</v>
      </c>
      <c r="G171" s="9">
        <v>4</v>
      </c>
      <c r="H171" s="11">
        <v>104</v>
      </c>
    </row>
    <row r="172" spans="1:8">
      <c r="A172" s="7" t="s">
        <v>178</v>
      </c>
      <c r="B172" s="12">
        <v>1</v>
      </c>
      <c r="C172" s="10" t="s">
        <v>636</v>
      </c>
      <c r="D172" s="9" t="s">
        <v>636</v>
      </c>
      <c r="E172" s="9" t="s">
        <v>636</v>
      </c>
      <c r="F172" s="9" t="s">
        <v>636</v>
      </c>
      <c r="G172" s="10" t="s">
        <v>636</v>
      </c>
      <c r="H172" s="11">
        <v>1</v>
      </c>
    </row>
    <row r="173" spans="1:8">
      <c r="A173" s="7" t="s">
        <v>517</v>
      </c>
      <c r="B173" s="12">
        <v>39</v>
      </c>
      <c r="C173" s="9">
        <v>119</v>
      </c>
      <c r="D173" s="9" t="s">
        <v>636</v>
      </c>
      <c r="E173" s="9" t="s">
        <v>636</v>
      </c>
      <c r="F173" s="9">
        <v>-28</v>
      </c>
      <c r="G173" s="9">
        <v>5</v>
      </c>
      <c r="H173" s="11">
        <v>135</v>
      </c>
    </row>
    <row r="174" spans="1:8">
      <c r="A174" s="7" t="s">
        <v>179</v>
      </c>
      <c r="B174" s="12">
        <v>6</v>
      </c>
      <c r="C174" s="10" t="s">
        <v>636</v>
      </c>
      <c r="D174" s="9" t="s">
        <v>636</v>
      </c>
      <c r="E174" s="9" t="s">
        <v>636</v>
      </c>
      <c r="F174" s="9" t="s">
        <v>636</v>
      </c>
      <c r="G174" s="10" t="s">
        <v>636</v>
      </c>
      <c r="H174" s="11">
        <v>6</v>
      </c>
    </row>
    <row r="175" spans="1:8">
      <c r="A175" s="7" t="s">
        <v>579</v>
      </c>
      <c r="B175" s="12">
        <v>-2</v>
      </c>
      <c r="C175" s="9" t="s">
        <v>636</v>
      </c>
      <c r="D175" s="9" t="s">
        <v>636</v>
      </c>
      <c r="E175" s="9">
        <v>-1</v>
      </c>
      <c r="F175" s="9">
        <v>-3</v>
      </c>
      <c r="G175" s="9" t="s">
        <v>636</v>
      </c>
      <c r="H175" s="11">
        <v>-6</v>
      </c>
    </row>
    <row r="176" spans="1:8">
      <c r="A176" s="7" t="s">
        <v>180</v>
      </c>
      <c r="B176" s="12">
        <v>12</v>
      </c>
      <c r="C176" s="10" t="s">
        <v>636</v>
      </c>
      <c r="D176" s="9" t="s">
        <v>636</v>
      </c>
      <c r="E176" s="10" t="s">
        <v>636</v>
      </c>
      <c r="F176" s="9" t="s">
        <v>636</v>
      </c>
      <c r="G176" s="10" t="s">
        <v>636</v>
      </c>
      <c r="H176" s="11">
        <v>12</v>
      </c>
    </row>
    <row r="177" spans="1:8">
      <c r="A177" s="7" t="s">
        <v>629</v>
      </c>
      <c r="B177" s="12">
        <v>8</v>
      </c>
      <c r="C177" s="9" t="s">
        <v>636</v>
      </c>
      <c r="D177" s="9" t="s">
        <v>636</v>
      </c>
      <c r="E177" s="9" t="s">
        <v>636</v>
      </c>
      <c r="F177" s="9">
        <v>-3</v>
      </c>
      <c r="G177" s="9" t="s">
        <v>636</v>
      </c>
      <c r="H177" s="11">
        <v>5</v>
      </c>
    </row>
    <row r="178" spans="1:8">
      <c r="A178" s="7" t="s">
        <v>181</v>
      </c>
      <c r="B178" s="8">
        <v>140</v>
      </c>
      <c r="C178" s="10" t="s">
        <v>636</v>
      </c>
      <c r="D178" s="9" t="s">
        <v>636</v>
      </c>
      <c r="E178" s="9" t="s">
        <v>636</v>
      </c>
      <c r="F178" s="9">
        <v>-10</v>
      </c>
      <c r="G178" s="10" t="s">
        <v>636</v>
      </c>
      <c r="H178" s="11">
        <v>130</v>
      </c>
    </row>
    <row r="179" spans="1:8">
      <c r="A179" s="7" t="s">
        <v>182</v>
      </c>
      <c r="B179" s="12">
        <v>214</v>
      </c>
      <c r="C179" s="9">
        <v>50</v>
      </c>
      <c r="D179" s="9" t="s">
        <v>636</v>
      </c>
      <c r="E179" s="9" t="s">
        <v>636</v>
      </c>
      <c r="F179" s="9">
        <v>-41</v>
      </c>
      <c r="G179" s="9" t="s">
        <v>636</v>
      </c>
      <c r="H179" s="11">
        <v>223</v>
      </c>
    </row>
    <row r="180" spans="1:8">
      <c r="A180" s="7" t="s">
        <v>183</v>
      </c>
      <c r="B180" s="12">
        <v>170.25</v>
      </c>
      <c r="C180" s="10" t="s">
        <v>636</v>
      </c>
      <c r="D180" s="9" t="s">
        <v>636</v>
      </c>
      <c r="E180" s="9" t="s">
        <v>636</v>
      </c>
      <c r="F180" s="9">
        <v>-3.75</v>
      </c>
      <c r="G180" s="10" t="s">
        <v>636</v>
      </c>
      <c r="H180" s="11">
        <v>166.5</v>
      </c>
    </row>
    <row r="181" spans="1:8">
      <c r="A181" s="7" t="s">
        <v>184</v>
      </c>
      <c r="B181" s="12">
        <v>47</v>
      </c>
      <c r="C181" s="9" t="s">
        <v>636</v>
      </c>
      <c r="D181" s="9" t="s">
        <v>636</v>
      </c>
      <c r="E181" s="9" t="s">
        <v>636</v>
      </c>
      <c r="F181" s="9">
        <v>-5</v>
      </c>
      <c r="G181" s="9" t="s">
        <v>636</v>
      </c>
      <c r="H181" s="11">
        <v>42</v>
      </c>
    </row>
    <row r="182" spans="1:8">
      <c r="A182" s="7" t="s">
        <v>185</v>
      </c>
      <c r="B182" s="12">
        <v>14</v>
      </c>
      <c r="C182" s="10" t="s">
        <v>636</v>
      </c>
      <c r="D182" s="9" t="s">
        <v>636</v>
      </c>
      <c r="E182" s="9" t="s">
        <v>636</v>
      </c>
      <c r="F182" s="9">
        <v>-3</v>
      </c>
      <c r="G182" s="10" t="s">
        <v>636</v>
      </c>
      <c r="H182" s="11">
        <v>11</v>
      </c>
    </row>
    <row r="183" spans="1:8">
      <c r="A183" s="7" t="s">
        <v>186</v>
      </c>
      <c r="B183" s="8">
        <v>375</v>
      </c>
      <c r="C183" s="9" t="s">
        <v>636</v>
      </c>
      <c r="D183" s="9" t="s">
        <v>636</v>
      </c>
      <c r="E183" s="9" t="s">
        <v>636</v>
      </c>
      <c r="F183" s="9">
        <v>-38</v>
      </c>
      <c r="G183" s="10">
        <v>4</v>
      </c>
      <c r="H183" s="11">
        <v>341</v>
      </c>
    </row>
    <row r="184" spans="1:8">
      <c r="A184" s="7" t="s">
        <v>187</v>
      </c>
      <c r="B184" s="12">
        <v>267</v>
      </c>
      <c r="C184" s="10" t="s">
        <v>636</v>
      </c>
      <c r="D184" s="9" t="s">
        <v>636</v>
      </c>
      <c r="E184" s="9" t="s">
        <v>636</v>
      </c>
      <c r="F184" s="9">
        <v>-221</v>
      </c>
      <c r="G184" s="10">
        <v>2</v>
      </c>
      <c r="H184" s="11">
        <v>48</v>
      </c>
    </row>
    <row r="185" spans="1:8">
      <c r="A185" s="7" t="s">
        <v>188</v>
      </c>
      <c r="B185" s="8">
        <v>390</v>
      </c>
      <c r="C185" s="9" t="s">
        <v>636</v>
      </c>
      <c r="D185" s="9" t="s">
        <v>636</v>
      </c>
      <c r="E185" s="9" t="s">
        <v>636</v>
      </c>
      <c r="F185" s="9">
        <v>-37</v>
      </c>
      <c r="G185" s="9">
        <v>3</v>
      </c>
      <c r="H185" s="14">
        <v>356</v>
      </c>
    </row>
    <row r="186" spans="1:8">
      <c r="A186" s="7" t="s">
        <v>189</v>
      </c>
      <c r="B186" s="12">
        <v>101</v>
      </c>
      <c r="C186" s="9" t="s">
        <v>636</v>
      </c>
      <c r="D186" s="9" t="s">
        <v>636</v>
      </c>
      <c r="E186" s="9" t="s">
        <v>636</v>
      </c>
      <c r="F186" s="9" t="s">
        <v>636</v>
      </c>
      <c r="G186" s="9" t="s">
        <v>636</v>
      </c>
      <c r="H186" s="11">
        <v>101</v>
      </c>
    </row>
    <row r="187" spans="1:8">
      <c r="A187" s="7" t="s">
        <v>190</v>
      </c>
      <c r="B187" s="8">
        <v>7</v>
      </c>
      <c r="C187" s="9" t="s">
        <v>636</v>
      </c>
      <c r="D187" s="9" t="s">
        <v>636</v>
      </c>
      <c r="E187" s="9" t="s">
        <v>636</v>
      </c>
      <c r="F187" s="9" t="s">
        <v>636</v>
      </c>
      <c r="G187" s="10" t="s">
        <v>636</v>
      </c>
      <c r="H187" s="11">
        <v>7</v>
      </c>
    </row>
    <row r="188" spans="1:8">
      <c r="A188" s="7" t="s">
        <v>191</v>
      </c>
      <c r="B188" s="12">
        <v>106</v>
      </c>
      <c r="C188" s="10" t="s">
        <v>636</v>
      </c>
      <c r="D188" s="9" t="s">
        <v>636</v>
      </c>
      <c r="E188" s="9" t="s">
        <v>636</v>
      </c>
      <c r="F188" s="9" t="s">
        <v>636</v>
      </c>
      <c r="G188" s="10" t="s">
        <v>636</v>
      </c>
      <c r="H188" s="11">
        <v>106</v>
      </c>
    </row>
    <row r="189" spans="1:8">
      <c r="A189" s="7" t="s">
        <v>192</v>
      </c>
      <c r="B189" s="8">
        <v>138</v>
      </c>
      <c r="C189" s="9" t="s">
        <v>636</v>
      </c>
      <c r="D189" s="9" t="s">
        <v>636</v>
      </c>
      <c r="E189" s="9" t="s">
        <v>636</v>
      </c>
      <c r="F189" s="9">
        <v>-25</v>
      </c>
      <c r="G189" s="9" t="s">
        <v>636</v>
      </c>
      <c r="H189" s="14">
        <v>113</v>
      </c>
    </row>
    <row r="190" spans="1:8">
      <c r="A190" s="7" t="s">
        <v>193</v>
      </c>
      <c r="B190" s="12">
        <v>13</v>
      </c>
      <c r="C190" s="10" t="s">
        <v>636</v>
      </c>
      <c r="D190" s="9" t="s">
        <v>636</v>
      </c>
      <c r="E190" s="9" t="s">
        <v>636</v>
      </c>
      <c r="F190" s="9" t="s">
        <v>636</v>
      </c>
      <c r="G190" s="9" t="s">
        <v>636</v>
      </c>
      <c r="H190" s="14">
        <v>13</v>
      </c>
    </row>
    <row r="191" spans="1:8">
      <c r="A191" s="7" t="s">
        <v>194</v>
      </c>
      <c r="B191" s="8">
        <v>109</v>
      </c>
      <c r="C191" s="10" t="s">
        <v>636</v>
      </c>
      <c r="D191" s="9" t="s">
        <v>636</v>
      </c>
      <c r="E191" s="9" t="s">
        <v>636</v>
      </c>
      <c r="F191" s="9" t="s">
        <v>636</v>
      </c>
      <c r="G191" s="10" t="s">
        <v>636</v>
      </c>
      <c r="H191" s="14">
        <v>109</v>
      </c>
    </row>
    <row r="192" spans="1:8">
      <c r="A192" s="7" t="s">
        <v>498</v>
      </c>
      <c r="B192" s="12">
        <v>28</v>
      </c>
      <c r="C192" s="10" t="s">
        <v>636</v>
      </c>
      <c r="D192" s="9" t="s">
        <v>636</v>
      </c>
      <c r="E192" s="9" t="s">
        <v>636</v>
      </c>
      <c r="F192" s="9">
        <v>-4</v>
      </c>
      <c r="G192" s="10" t="s">
        <v>636</v>
      </c>
      <c r="H192" s="11">
        <v>24</v>
      </c>
    </row>
    <row r="193" spans="1:8">
      <c r="A193" s="7" t="s">
        <v>195</v>
      </c>
      <c r="B193" s="8">
        <v>145</v>
      </c>
      <c r="C193" s="9" t="s">
        <v>636</v>
      </c>
      <c r="D193" s="9" t="s">
        <v>636</v>
      </c>
      <c r="E193" s="9" t="s">
        <v>636</v>
      </c>
      <c r="F193" s="9">
        <v>-13</v>
      </c>
      <c r="G193" s="9" t="s">
        <v>636</v>
      </c>
      <c r="H193" s="14">
        <v>132</v>
      </c>
    </row>
    <row r="194" spans="1:8">
      <c r="A194" s="7" t="s">
        <v>593</v>
      </c>
      <c r="B194" s="8">
        <v>12</v>
      </c>
      <c r="C194" s="10">
        <v>42</v>
      </c>
      <c r="D194" s="9" t="s">
        <v>636</v>
      </c>
      <c r="E194" s="9" t="s">
        <v>636</v>
      </c>
      <c r="F194" s="9">
        <v>-15</v>
      </c>
      <c r="G194" s="9" t="s">
        <v>636</v>
      </c>
      <c r="H194" s="14">
        <v>39</v>
      </c>
    </row>
    <row r="195" spans="1:8">
      <c r="A195" s="7" t="s">
        <v>594</v>
      </c>
      <c r="B195" s="8">
        <v>27</v>
      </c>
      <c r="C195" s="10">
        <v>150</v>
      </c>
      <c r="D195" s="9">
        <v>-15</v>
      </c>
      <c r="E195" s="10" t="s">
        <v>636</v>
      </c>
      <c r="F195" s="9">
        <v>-75</v>
      </c>
      <c r="G195" s="9" t="s">
        <v>636</v>
      </c>
      <c r="H195" s="14">
        <v>87</v>
      </c>
    </row>
    <row r="196" spans="1:8">
      <c r="A196" s="7" t="s">
        <v>595</v>
      </c>
      <c r="B196" s="12">
        <v>25</v>
      </c>
      <c r="C196" s="9">
        <v>132</v>
      </c>
      <c r="D196" s="9" t="s">
        <v>636</v>
      </c>
      <c r="E196" s="9" t="s">
        <v>636</v>
      </c>
      <c r="F196" s="9">
        <v>-37</v>
      </c>
      <c r="G196" s="9">
        <v>2</v>
      </c>
      <c r="H196" s="11">
        <v>122</v>
      </c>
    </row>
    <row r="197" spans="1:8">
      <c r="A197" s="7" t="s">
        <v>199</v>
      </c>
      <c r="B197" s="8">
        <v>49</v>
      </c>
      <c r="C197" s="9">
        <v>120</v>
      </c>
      <c r="D197" s="9" t="s">
        <v>636</v>
      </c>
      <c r="E197" s="9" t="s">
        <v>636</v>
      </c>
      <c r="F197" s="9">
        <v>-6</v>
      </c>
      <c r="G197" s="9" t="s">
        <v>636</v>
      </c>
      <c r="H197" s="14">
        <v>163</v>
      </c>
    </row>
    <row r="198" spans="1:8">
      <c r="A198" s="7" t="s">
        <v>200</v>
      </c>
      <c r="B198" s="8">
        <v>79</v>
      </c>
      <c r="C198" s="10" t="s">
        <v>636</v>
      </c>
      <c r="D198" s="9" t="s">
        <v>636</v>
      </c>
      <c r="E198" s="9" t="s">
        <v>636</v>
      </c>
      <c r="F198" s="9">
        <v>-6</v>
      </c>
      <c r="G198" s="9" t="s">
        <v>636</v>
      </c>
      <c r="H198" s="14">
        <v>73</v>
      </c>
    </row>
    <row r="199" spans="1:8">
      <c r="A199" s="7" t="s">
        <v>201</v>
      </c>
      <c r="B199" s="8">
        <v>1</v>
      </c>
      <c r="C199" s="10" t="s">
        <v>636</v>
      </c>
      <c r="D199" s="9" t="s">
        <v>636</v>
      </c>
      <c r="E199" s="10" t="s">
        <v>636</v>
      </c>
      <c r="F199" s="9">
        <v>-1</v>
      </c>
      <c r="G199" s="9" t="s">
        <v>636</v>
      </c>
      <c r="H199" s="14" t="s">
        <v>636</v>
      </c>
    </row>
    <row r="200" spans="1:8">
      <c r="A200" s="7" t="s">
        <v>202</v>
      </c>
      <c r="B200" s="12">
        <v>23</v>
      </c>
      <c r="C200" s="9">
        <v>40</v>
      </c>
      <c r="D200" s="9" t="s">
        <v>636</v>
      </c>
      <c r="E200" s="9" t="s">
        <v>636</v>
      </c>
      <c r="F200" s="9">
        <v>-5</v>
      </c>
      <c r="G200" s="9" t="s">
        <v>636</v>
      </c>
      <c r="H200" s="11">
        <v>58</v>
      </c>
    </row>
    <row r="201" spans="1:8">
      <c r="A201" s="7" t="s">
        <v>203</v>
      </c>
      <c r="B201" s="8">
        <v>119</v>
      </c>
      <c r="C201" s="9" t="s">
        <v>636</v>
      </c>
      <c r="D201" s="9" t="s">
        <v>636</v>
      </c>
      <c r="E201" s="9" t="s">
        <v>636</v>
      </c>
      <c r="F201" s="9">
        <v>-95</v>
      </c>
      <c r="G201" s="9" t="s">
        <v>636</v>
      </c>
      <c r="H201" s="14">
        <v>24</v>
      </c>
    </row>
    <row r="202" spans="1:8">
      <c r="A202" s="7" t="s">
        <v>204</v>
      </c>
      <c r="B202" s="8">
        <v>90</v>
      </c>
      <c r="C202" s="10" t="s">
        <v>636</v>
      </c>
      <c r="D202" s="9" t="s">
        <v>636</v>
      </c>
      <c r="E202" s="9" t="s">
        <v>636</v>
      </c>
      <c r="F202" s="9" t="s">
        <v>636</v>
      </c>
      <c r="G202" s="9" t="s">
        <v>636</v>
      </c>
      <c r="H202" s="14">
        <v>90</v>
      </c>
    </row>
    <row r="203" spans="1:8">
      <c r="A203" s="7" t="s">
        <v>205</v>
      </c>
      <c r="B203" s="8">
        <v>4</v>
      </c>
      <c r="C203" s="10" t="s">
        <v>636</v>
      </c>
      <c r="D203" s="9" t="s">
        <v>636</v>
      </c>
      <c r="E203" s="9" t="s">
        <v>636</v>
      </c>
      <c r="F203" s="9">
        <v>-3</v>
      </c>
      <c r="G203" s="10" t="s">
        <v>636</v>
      </c>
      <c r="H203" s="14">
        <v>1</v>
      </c>
    </row>
    <row r="204" spans="1:8">
      <c r="A204" s="7" t="s">
        <v>206</v>
      </c>
      <c r="B204" s="12">
        <v>65</v>
      </c>
      <c r="C204" s="9" t="s">
        <v>636</v>
      </c>
      <c r="D204" s="9" t="s">
        <v>636</v>
      </c>
      <c r="E204" s="9" t="s">
        <v>636</v>
      </c>
      <c r="F204" s="9">
        <v>-8</v>
      </c>
      <c r="G204" s="9" t="s">
        <v>636</v>
      </c>
      <c r="H204" s="11">
        <v>57</v>
      </c>
    </row>
    <row r="205" spans="1:8">
      <c r="A205" s="7" t="s">
        <v>207</v>
      </c>
      <c r="B205" s="8">
        <v>301</v>
      </c>
      <c r="C205" s="9">
        <v>44</v>
      </c>
      <c r="D205" s="9" t="s">
        <v>636</v>
      </c>
      <c r="E205" s="9" t="s">
        <v>636</v>
      </c>
      <c r="F205" s="9">
        <v>-115</v>
      </c>
      <c r="G205" s="9" t="s">
        <v>636</v>
      </c>
      <c r="H205" s="14">
        <v>230</v>
      </c>
    </row>
    <row r="206" spans="1:8">
      <c r="A206" s="7" t="s">
        <v>208</v>
      </c>
      <c r="B206" s="12">
        <v>24</v>
      </c>
      <c r="C206" s="10">
        <v>122</v>
      </c>
      <c r="D206" s="9" t="s">
        <v>636</v>
      </c>
      <c r="E206" s="9" t="s">
        <v>636</v>
      </c>
      <c r="F206" s="9">
        <v>-22</v>
      </c>
      <c r="G206" s="9" t="s">
        <v>636</v>
      </c>
      <c r="H206" s="14">
        <v>124</v>
      </c>
    </row>
    <row r="207" spans="1:8">
      <c r="A207" s="7" t="s">
        <v>209</v>
      </c>
      <c r="B207" s="8">
        <v>9</v>
      </c>
      <c r="C207" s="10">
        <v>38</v>
      </c>
      <c r="D207" s="9" t="s">
        <v>636</v>
      </c>
      <c r="E207" s="9" t="s">
        <v>636</v>
      </c>
      <c r="F207" s="9">
        <v>-6</v>
      </c>
      <c r="G207" s="10" t="s">
        <v>636</v>
      </c>
      <c r="H207" s="14">
        <v>41</v>
      </c>
    </row>
    <row r="208" spans="1:8">
      <c r="A208" s="7" t="s">
        <v>210</v>
      </c>
      <c r="B208" s="12">
        <v>23</v>
      </c>
      <c r="C208" s="9">
        <v>25</v>
      </c>
      <c r="D208" s="9" t="s">
        <v>636</v>
      </c>
      <c r="E208" s="9" t="s">
        <v>636</v>
      </c>
      <c r="F208" s="9">
        <v>-6</v>
      </c>
      <c r="G208" s="9" t="s">
        <v>636</v>
      </c>
      <c r="H208" s="11">
        <v>42</v>
      </c>
    </row>
    <row r="209" spans="1:8">
      <c r="A209" s="7" t="s">
        <v>211</v>
      </c>
      <c r="B209" s="8">
        <v>3317</v>
      </c>
      <c r="C209" s="9" t="s">
        <v>636</v>
      </c>
      <c r="D209" s="9" t="s">
        <v>636</v>
      </c>
      <c r="E209" s="9" t="s">
        <v>636</v>
      </c>
      <c r="F209" s="9">
        <v>-660</v>
      </c>
      <c r="G209" s="9">
        <v>476</v>
      </c>
      <c r="H209" s="14">
        <v>3133</v>
      </c>
    </row>
    <row r="210" spans="1:8">
      <c r="A210" s="7" t="s">
        <v>212</v>
      </c>
      <c r="B210" s="12">
        <v>498</v>
      </c>
      <c r="C210" s="10" t="s">
        <v>636</v>
      </c>
      <c r="D210" s="9" t="s">
        <v>636</v>
      </c>
      <c r="E210" s="9" t="s">
        <v>636</v>
      </c>
      <c r="F210" s="9">
        <v>-60</v>
      </c>
      <c r="G210" s="9" t="s">
        <v>636</v>
      </c>
      <c r="H210" s="14">
        <v>438</v>
      </c>
    </row>
    <row r="211" spans="1:8">
      <c r="A211" s="7" t="s">
        <v>213</v>
      </c>
      <c r="B211" s="8">
        <v>1268</v>
      </c>
      <c r="C211" s="10">
        <v>1500</v>
      </c>
      <c r="D211" s="9" t="s">
        <v>636</v>
      </c>
      <c r="E211" s="9" t="s">
        <v>636</v>
      </c>
      <c r="F211" s="9">
        <v>-504</v>
      </c>
      <c r="G211" s="10">
        <v>140</v>
      </c>
      <c r="H211" s="14">
        <v>2404</v>
      </c>
    </row>
    <row r="212" spans="1:8">
      <c r="A212" s="7" t="s">
        <v>214</v>
      </c>
      <c r="B212" s="12">
        <v>379</v>
      </c>
      <c r="C212" s="9">
        <v>160</v>
      </c>
      <c r="D212" s="9" t="s">
        <v>636</v>
      </c>
      <c r="E212" s="9" t="s">
        <v>636</v>
      </c>
      <c r="F212" s="9">
        <v>-202</v>
      </c>
      <c r="G212" s="9" t="s">
        <v>636</v>
      </c>
      <c r="H212" s="11">
        <v>337</v>
      </c>
    </row>
    <row r="213" spans="1:8">
      <c r="A213" s="7" t="s">
        <v>215</v>
      </c>
      <c r="B213" s="8">
        <v>34</v>
      </c>
      <c r="C213" s="9" t="s">
        <v>636</v>
      </c>
      <c r="D213" s="9" t="s">
        <v>636</v>
      </c>
      <c r="E213" s="9" t="s">
        <v>636</v>
      </c>
      <c r="F213" s="9">
        <v>-31</v>
      </c>
      <c r="G213" s="9" t="s">
        <v>636</v>
      </c>
      <c r="H213" s="11">
        <v>3</v>
      </c>
    </row>
    <row r="214" spans="1:8">
      <c r="A214" s="7" t="s">
        <v>216</v>
      </c>
      <c r="B214" s="12">
        <v>193</v>
      </c>
      <c r="C214" s="10">
        <v>1000</v>
      </c>
      <c r="D214" s="9" t="s">
        <v>636</v>
      </c>
      <c r="E214" s="9" t="s">
        <v>636</v>
      </c>
      <c r="F214" s="9" t="s">
        <v>636</v>
      </c>
      <c r="G214" s="9" t="s">
        <v>636</v>
      </c>
      <c r="H214" s="14">
        <v>1193</v>
      </c>
    </row>
    <row r="215" spans="1:8">
      <c r="A215" s="7" t="s">
        <v>217</v>
      </c>
      <c r="B215" s="12">
        <v>90</v>
      </c>
      <c r="C215" s="9" t="s">
        <v>636</v>
      </c>
      <c r="D215" s="9" t="s">
        <v>636</v>
      </c>
      <c r="E215" s="9" t="s">
        <v>636</v>
      </c>
      <c r="F215" s="9">
        <v>-66</v>
      </c>
      <c r="G215" s="9" t="s">
        <v>636</v>
      </c>
      <c r="H215" s="14">
        <v>24</v>
      </c>
    </row>
    <row r="216" spans="1:8">
      <c r="A216" s="7" t="s">
        <v>218</v>
      </c>
      <c r="B216" s="8">
        <v>215</v>
      </c>
      <c r="C216" s="10" t="s">
        <v>636</v>
      </c>
      <c r="D216" s="9" t="s">
        <v>636</v>
      </c>
      <c r="E216" s="9" t="s">
        <v>636</v>
      </c>
      <c r="F216" s="9" t="s">
        <v>636</v>
      </c>
      <c r="G216" s="9" t="s">
        <v>636</v>
      </c>
      <c r="H216" s="14">
        <v>215</v>
      </c>
    </row>
    <row r="217" spans="1:8">
      <c r="A217" s="7" t="s">
        <v>219</v>
      </c>
      <c r="B217" s="8">
        <v>115</v>
      </c>
      <c r="C217" s="9" t="s">
        <v>636</v>
      </c>
      <c r="D217" s="9" t="s">
        <v>636</v>
      </c>
      <c r="E217" s="9" t="s">
        <v>636</v>
      </c>
      <c r="F217" s="9" t="s">
        <v>636</v>
      </c>
      <c r="G217" s="9" t="s">
        <v>636</v>
      </c>
      <c r="H217" s="11">
        <v>115</v>
      </c>
    </row>
    <row r="218" spans="1:8">
      <c r="A218" s="7" t="s">
        <v>220</v>
      </c>
      <c r="B218" s="12">
        <v>1</v>
      </c>
      <c r="C218" s="9">
        <v>10</v>
      </c>
      <c r="D218" s="9" t="s">
        <v>636</v>
      </c>
      <c r="E218" s="9" t="s">
        <v>636</v>
      </c>
      <c r="F218" s="9">
        <v>-1</v>
      </c>
      <c r="G218" s="9" t="s">
        <v>636</v>
      </c>
      <c r="H218" s="11">
        <v>10</v>
      </c>
    </row>
    <row r="219" spans="1:8">
      <c r="A219" s="7" t="s">
        <v>221</v>
      </c>
      <c r="B219" s="12">
        <v>19</v>
      </c>
      <c r="C219" s="9" t="s">
        <v>636</v>
      </c>
      <c r="D219" s="9" t="s">
        <v>636</v>
      </c>
      <c r="E219" s="9" t="s">
        <v>636</v>
      </c>
      <c r="F219" s="9">
        <v>-6</v>
      </c>
      <c r="G219" s="9" t="s">
        <v>636</v>
      </c>
      <c r="H219" s="14">
        <v>13</v>
      </c>
    </row>
    <row r="220" spans="1:8">
      <c r="A220" s="7" t="s">
        <v>222</v>
      </c>
      <c r="B220" s="8">
        <v>25</v>
      </c>
      <c r="C220" s="10">
        <v>60</v>
      </c>
      <c r="D220" s="9" t="s">
        <v>636</v>
      </c>
      <c r="E220" s="9" t="s">
        <v>636</v>
      </c>
      <c r="F220" s="9">
        <v>-24</v>
      </c>
      <c r="G220" s="9" t="s">
        <v>636</v>
      </c>
      <c r="H220" s="14">
        <v>61</v>
      </c>
    </row>
    <row r="221" spans="1:8">
      <c r="A221" s="7" t="s">
        <v>223</v>
      </c>
      <c r="B221" s="8">
        <v>1054</v>
      </c>
      <c r="C221" s="9" t="s">
        <v>636</v>
      </c>
      <c r="D221" s="9" t="s">
        <v>636</v>
      </c>
      <c r="E221" s="9" t="s">
        <v>636</v>
      </c>
      <c r="F221" s="9">
        <v>-213</v>
      </c>
      <c r="G221" s="9" t="s">
        <v>636</v>
      </c>
      <c r="H221" s="11">
        <v>841</v>
      </c>
    </row>
    <row r="222" spans="1:8">
      <c r="A222" s="7" t="s">
        <v>224</v>
      </c>
      <c r="B222" s="12">
        <v>87</v>
      </c>
      <c r="C222" s="9" t="s">
        <v>636</v>
      </c>
      <c r="D222" s="9" t="s">
        <v>636</v>
      </c>
      <c r="E222" s="9" t="s">
        <v>636</v>
      </c>
      <c r="F222" s="9">
        <v>-52</v>
      </c>
      <c r="G222" s="9" t="s">
        <v>636</v>
      </c>
      <c r="H222" s="11">
        <v>35</v>
      </c>
    </row>
    <row r="223" spans="1:8">
      <c r="A223" s="7" t="s">
        <v>225</v>
      </c>
      <c r="B223" s="12">
        <v>118</v>
      </c>
      <c r="C223" s="9" t="s">
        <v>636</v>
      </c>
      <c r="D223" s="9" t="s">
        <v>636</v>
      </c>
      <c r="E223" s="9" t="s">
        <v>636</v>
      </c>
      <c r="F223" s="9">
        <v>-28</v>
      </c>
      <c r="G223" s="9" t="s">
        <v>636</v>
      </c>
      <c r="H223" s="14">
        <v>90</v>
      </c>
    </row>
    <row r="224" spans="1:8">
      <c r="A224" s="7" t="s">
        <v>226</v>
      </c>
      <c r="B224" s="8">
        <v>63</v>
      </c>
      <c r="C224" s="10" t="s">
        <v>636</v>
      </c>
      <c r="D224" s="9" t="s">
        <v>636</v>
      </c>
      <c r="E224" s="9" t="s">
        <v>636</v>
      </c>
      <c r="F224" s="9">
        <v>-23</v>
      </c>
      <c r="G224" s="9" t="s">
        <v>636</v>
      </c>
      <c r="H224" s="14">
        <v>40</v>
      </c>
    </row>
    <row r="225" spans="1:8">
      <c r="A225" s="7" t="s">
        <v>227</v>
      </c>
      <c r="B225" s="12">
        <v>12</v>
      </c>
      <c r="C225" s="9">
        <v>20</v>
      </c>
      <c r="D225" s="9" t="s">
        <v>636</v>
      </c>
      <c r="E225" s="9" t="s">
        <v>636</v>
      </c>
      <c r="F225" s="9">
        <v>-7</v>
      </c>
      <c r="G225" s="9" t="s">
        <v>636</v>
      </c>
      <c r="H225" s="11">
        <v>25</v>
      </c>
    </row>
    <row r="226" spans="1:8">
      <c r="A226" s="7" t="s">
        <v>228</v>
      </c>
      <c r="B226" s="12">
        <v>107</v>
      </c>
      <c r="C226" s="9">
        <v>100</v>
      </c>
      <c r="D226" s="9" t="s">
        <v>636</v>
      </c>
      <c r="E226" s="9" t="s">
        <v>636</v>
      </c>
      <c r="F226" s="9">
        <v>-78</v>
      </c>
      <c r="G226" s="9">
        <v>1</v>
      </c>
      <c r="H226" s="11">
        <v>130</v>
      </c>
    </row>
    <row r="227" spans="1:8">
      <c r="A227" s="7" t="s">
        <v>229</v>
      </c>
      <c r="B227" s="12">
        <v>88</v>
      </c>
      <c r="C227" s="9">
        <v>192</v>
      </c>
      <c r="D227" s="9" t="s">
        <v>636</v>
      </c>
      <c r="E227" s="9" t="s">
        <v>636</v>
      </c>
      <c r="F227" s="9">
        <v>-60</v>
      </c>
      <c r="G227" s="9">
        <v>2</v>
      </c>
      <c r="H227" s="14">
        <v>222</v>
      </c>
    </row>
    <row r="228" spans="1:8">
      <c r="A228" s="7" t="s">
        <v>230</v>
      </c>
      <c r="B228" s="8">
        <v>100</v>
      </c>
      <c r="C228" s="10" t="s">
        <v>636</v>
      </c>
      <c r="D228" s="9" t="s">
        <v>636</v>
      </c>
      <c r="E228" s="9" t="s">
        <v>636</v>
      </c>
      <c r="F228" s="9" t="s">
        <v>636</v>
      </c>
      <c r="G228" s="9" t="s">
        <v>636</v>
      </c>
      <c r="H228" s="14">
        <v>100</v>
      </c>
    </row>
    <row r="229" spans="1:8">
      <c r="A229" s="7" t="s">
        <v>231</v>
      </c>
      <c r="B229" s="12">
        <v>84</v>
      </c>
      <c r="C229" s="9">
        <v>115</v>
      </c>
      <c r="D229" s="9" t="s">
        <v>636</v>
      </c>
      <c r="E229" s="9" t="s">
        <v>636</v>
      </c>
      <c r="F229" s="9">
        <v>-6</v>
      </c>
      <c r="G229" s="9" t="s">
        <v>636</v>
      </c>
      <c r="H229" s="11">
        <v>193</v>
      </c>
    </row>
    <row r="230" spans="1:8">
      <c r="A230" s="7" t="s">
        <v>232</v>
      </c>
      <c r="B230" s="12">
        <v>171</v>
      </c>
      <c r="C230" s="9" t="s">
        <v>636</v>
      </c>
      <c r="D230" s="9" t="s">
        <v>636</v>
      </c>
      <c r="E230" s="9" t="s">
        <v>636</v>
      </c>
      <c r="F230" s="9">
        <v>-2</v>
      </c>
      <c r="G230" s="9" t="s">
        <v>636</v>
      </c>
      <c r="H230" s="11">
        <v>169</v>
      </c>
    </row>
    <row r="231" spans="1:8">
      <c r="A231" s="7" t="s">
        <v>233</v>
      </c>
      <c r="B231" s="12">
        <v>878</v>
      </c>
      <c r="C231" s="9">
        <v>315</v>
      </c>
      <c r="D231" s="9" t="s">
        <v>636</v>
      </c>
      <c r="E231" s="9">
        <v>-1</v>
      </c>
      <c r="F231" s="9">
        <v>-166</v>
      </c>
      <c r="G231" s="9">
        <v>5</v>
      </c>
      <c r="H231" s="14">
        <v>1031</v>
      </c>
    </row>
    <row r="232" spans="1:8">
      <c r="A232" s="7" t="s">
        <v>234</v>
      </c>
      <c r="B232" s="8">
        <v>36</v>
      </c>
      <c r="C232" s="10" t="s">
        <v>636</v>
      </c>
      <c r="D232" s="9" t="s">
        <v>636</v>
      </c>
      <c r="E232" s="9" t="s">
        <v>636</v>
      </c>
      <c r="F232" s="9">
        <v>-9</v>
      </c>
      <c r="G232" s="9" t="s">
        <v>636</v>
      </c>
      <c r="H232" s="14">
        <v>27</v>
      </c>
    </row>
    <row r="233" spans="1:8">
      <c r="A233" s="7" t="s">
        <v>235</v>
      </c>
      <c r="B233" s="12">
        <v>25</v>
      </c>
      <c r="C233" s="9">
        <v>104</v>
      </c>
      <c r="D233" s="9" t="s">
        <v>636</v>
      </c>
      <c r="E233" s="9" t="s">
        <v>636</v>
      </c>
      <c r="F233" s="9">
        <v>-24</v>
      </c>
      <c r="G233" s="10" t="s">
        <v>636</v>
      </c>
      <c r="H233" s="11">
        <v>105</v>
      </c>
    </row>
    <row r="234" spans="1:8">
      <c r="A234" s="7" t="s">
        <v>236</v>
      </c>
      <c r="B234" s="12">
        <v>40</v>
      </c>
      <c r="C234" s="9" t="s">
        <v>636</v>
      </c>
      <c r="D234" s="9" t="s">
        <v>636</v>
      </c>
      <c r="E234" s="9" t="s">
        <v>636</v>
      </c>
      <c r="F234" s="9">
        <v>-3</v>
      </c>
      <c r="G234" s="9" t="s">
        <v>636</v>
      </c>
      <c r="H234" s="11">
        <v>37</v>
      </c>
    </row>
    <row r="235" spans="1:8">
      <c r="A235" s="7" t="s">
        <v>237</v>
      </c>
      <c r="B235" s="12">
        <v>66</v>
      </c>
      <c r="C235" s="9" t="s">
        <v>636</v>
      </c>
      <c r="D235" s="9" t="s">
        <v>636</v>
      </c>
      <c r="E235" s="9" t="s">
        <v>636</v>
      </c>
      <c r="F235" s="9">
        <v>-27</v>
      </c>
      <c r="G235" s="9" t="s">
        <v>636</v>
      </c>
      <c r="H235" s="11">
        <v>39</v>
      </c>
    </row>
    <row r="236" spans="1:8">
      <c r="A236" s="7" t="s">
        <v>238</v>
      </c>
      <c r="B236" s="12">
        <v>240</v>
      </c>
      <c r="C236" s="9" t="s">
        <v>636</v>
      </c>
      <c r="D236" s="9" t="s">
        <v>636</v>
      </c>
      <c r="E236" s="9" t="s">
        <v>636</v>
      </c>
      <c r="F236" s="9">
        <v>-60</v>
      </c>
      <c r="G236" s="9" t="s">
        <v>636</v>
      </c>
      <c r="H236" s="11">
        <v>180</v>
      </c>
    </row>
    <row r="237" spans="1:8">
      <c r="A237" s="7" t="s">
        <v>239</v>
      </c>
      <c r="B237" s="8">
        <v>45</v>
      </c>
      <c r="C237" s="10" t="s">
        <v>636</v>
      </c>
      <c r="D237" s="9" t="s">
        <v>636</v>
      </c>
      <c r="E237" s="9" t="s">
        <v>636</v>
      </c>
      <c r="F237" s="9">
        <v>-20</v>
      </c>
      <c r="G237" s="10" t="s">
        <v>636</v>
      </c>
      <c r="H237" s="14">
        <v>25</v>
      </c>
    </row>
    <row r="238" spans="1:8">
      <c r="A238" s="7" t="s">
        <v>240</v>
      </c>
      <c r="B238" s="12">
        <v>9</v>
      </c>
      <c r="C238" s="9" t="s">
        <v>636</v>
      </c>
      <c r="D238" s="9" t="s">
        <v>636</v>
      </c>
      <c r="E238" s="9" t="s">
        <v>636</v>
      </c>
      <c r="F238" s="9" t="s">
        <v>636</v>
      </c>
      <c r="G238" s="9" t="s">
        <v>636</v>
      </c>
      <c r="H238" s="11">
        <v>9</v>
      </c>
    </row>
    <row r="239" spans="1:8">
      <c r="A239" s="7" t="s">
        <v>241</v>
      </c>
      <c r="B239" s="12">
        <v>21</v>
      </c>
      <c r="C239" s="9">
        <v>5</v>
      </c>
      <c r="D239" s="9" t="s">
        <v>636</v>
      </c>
      <c r="E239" s="9" t="s">
        <v>636</v>
      </c>
      <c r="F239" s="9">
        <v>-27</v>
      </c>
      <c r="G239" s="9" t="s">
        <v>636</v>
      </c>
      <c r="H239" s="11">
        <v>-1</v>
      </c>
    </row>
    <row r="240" spans="1:8">
      <c r="A240" s="7" t="s">
        <v>242</v>
      </c>
      <c r="B240" s="12" t="s">
        <v>636</v>
      </c>
      <c r="C240" s="9">
        <v>10</v>
      </c>
      <c r="D240" s="9" t="s">
        <v>636</v>
      </c>
      <c r="E240" s="9" t="s">
        <v>636</v>
      </c>
      <c r="F240" s="9" t="s">
        <v>636</v>
      </c>
      <c r="G240" s="9" t="s">
        <v>636</v>
      </c>
      <c r="H240" s="11">
        <v>10</v>
      </c>
    </row>
    <row r="241" spans="1:8">
      <c r="A241" s="7" t="s">
        <v>243</v>
      </c>
      <c r="B241" s="8">
        <v>2853</v>
      </c>
      <c r="C241" s="10">
        <v>3797</v>
      </c>
      <c r="D241" s="9" t="s">
        <v>636</v>
      </c>
      <c r="E241" s="9" t="s">
        <v>636</v>
      </c>
      <c r="F241" s="9">
        <v>-735</v>
      </c>
      <c r="G241" s="10">
        <v>9</v>
      </c>
      <c r="H241" s="14">
        <v>5924</v>
      </c>
    </row>
    <row r="242" spans="1:8">
      <c r="A242" s="7" t="s">
        <v>245</v>
      </c>
      <c r="B242" s="12">
        <v>23.5</v>
      </c>
      <c r="C242" s="9" t="s">
        <v>636</v>
      </c>
      <c r="D242" s="9" t="s">
        <v>636</v>
      </c>
      <c r="E242" s="9" t="s">
        <v>636</v>
      </c>
      <c r="F242" s="9" t="s">
        <v>636</v>
      </c>
      <c r="G242" s="9" t="s">
        <v>636</v>
      </c>
      <c r="H242" s="11">
        <v>23.5</v>
      </c>
    </row>
    <row r="243" spans="1:8">
      <c r="A243" s="7" t="s">
        <v>246</v>
      </c>
      <c r="B243" s="12">
        <v>2</v>
      </c>
      <c r="C243" s="9" t="s">
        <v>636</v>
      </c>
      <c r="D243" s="9" t="s">
        <v>636</v>
      </c>
      <c r="E243" s="9" t="s">
        <v>636</v>
      </c>
      <c r="F243" s="9" t="s">
        <v>636</v>
      </c>
      <c r="G243" s="9" t="s">
        <v>636</v>
      </c>
      <c r="H243" s="11">
        <v>2</v>
      </c>
    </row>
    <row r="244" spans="1:8">
      <c r="A244" s="7" t="s">
        <v>247</v>
      </c>
      <c r="B244" s="12">
        <v>-101</v>
      </c>
      <c r="C244" s="9" t="s">
        <v>636</v>
      </c>
      <c r="D244" s="9" t="s">
        <v>636</v>
      </c>
      <c r="E244" s="9" t="s">
        <v>636</v>
      </c>
      <c r="F244" s="9" t="s">
        <v>636</v>
      </c>
      <c r="G244" s="9" t="s">
        <v>636</v>
      </c>
      <c r="H244" s="11">
        <v>-101</v>
      </c>
    </row>
    <row r="245" spans="1:8">
      <c r="A245" s="7" t="s">
        <v>248</v>
      </c>
      <c r="B245" s="12">
        <v>260</v>
      </c>
      <c r="C245" s="9" t="s">
        <v>636</v>
      </c>
      <c r="D245" s="9" t="s">
        <v>636</v>
      </c>
      <c r="E245" s="9" t="s">
        <v>636</v>
      </c>
      <c r="F245" s="9" t="s">
        <v>636</v>
      </c>
      <c r="G245" s="9" t="s">
        <v>636</v>
      </c>
      <c r="H245" s="11">
        <v>260</v>
      </c>
    </row>
    <row r="246" spans="1:8">
      <c r="A246" s="7" t="s">
        <v>249</v>
      </c>
      <c r="B246" s="8">
        <v>13</v>
      </c>
      <c r="C246" s="9" t="s">
        <v>636</v>
      </c>
      <c r="D246" s="9" t="s">
        <v>636</v>
      </c>
      <c r="E246" s="9" t="s">
        <v>636</v>
      </c>
      <c r="F246" s="9">
        <v>-4</v>
      </c>
      <c r="G246" s="9" t="s">
        <v>636</v>
      </c>
      <c r="H246" s="14">
        <v>9</v>
      </c>
    </row>
    <row r="247" spans="1:8">
      <c r="A247" s="7" t="s">
        <v>250</v>
      </c>
      <c r="B247" s="12">
        <v>252</v>
      </c>
      <c r="C247" s="9" t="s">
        <v>636</v>
      </c>
      <c r="D247" s="9" t="s">
        <v>636</v>
      </c>
      <c r="E247" s="9" t="s">
        <v>636</v>
      </c>
      <c r="F247" s="9">
        <v>-194</v>
      </c>
      <c r="G247" s="9" t="s">
        <v>636</v>
      </c>
      <c r="H247" s="11">
        <v>58</v>
      </c>
    </row>
    <row r="248" spans="1:8">
      <c r="A248" s="7" t="s">
        <v>251</v>
      </c>
      <c r="B248" s="12">
        <v>-17</v>
      </c>
      <c r="C248" s="9" t="s">
        <v>636</v>
      </c>
      <c r="D248" s="9" t="s">
        <v>636</v>
      </c>
      <c r="E248" s="9" t="s">
        <v>636</v>
      </c>
      <c r="F248" s="9">
        <v>-35</v>
      </c>
      <c r="G248" s="9" t="s">
        <v>636</v>
      </c>
      <c r="H248" s="11">
        <v>-52</v>
      </c>
    </row>
    <row r="249" spans="1:8">
      <c r="A249" s="7" t="s">
        <v>252</v>
      </c>
      <c r="B249" s="12">
        <v>25</v>
      </c>
      <c r="C249" s="9" t="s">
        <v>636</v>
      </c>
      <c r="D249" s="9" t="s">
        <v>636</v>
      </c>
      <c r="E249" s="9" t="s">
        <v>636</v>
      </c>
      <c r="F249" s="9">
        <v>-38</v>
      </c>
      <c r="G249" s="9" t="s">
        <v>636</v>
      </c>
      <c r="H249" s="11">
        <v>-13</v>
      </c>
    </row>
    <row r="250" spans="1:8">
      <c r="A250" s="7" t="s">
        <v>253</v>
      </c>
      <c r="B250" s="8">
        <v>3</v>
      </c>
      <c r="C250" s="9" t="s">
        <v>636</v>
      </c>
      <c r="D250" s="9" t="s">
        <v>636</v>
      </c>
      <c r="E250" s="9" t="s">
        <v>636</v>
      </c>
      <c r="F250" s="9" t="s">
        <v>636</v>
      </c>
      <c r="G250" s="9" t="s">
        <v>636</v>
      </c>
      <c r="H250" s="14">
        <v>3</v>
      </c>
    </row>
    <row r="251" spans="1:8">
      <c r="A251" s="7" t="s">
        <v>254</v>
      </c>
      <c r="B251" s="12">
        <v>1</v>
      </c>
      <c r="C251" s="9" t="s">
        <v>636</v>
      </c>
      <c r="D251" s="9" t="s">
        <v>636</v>
      </c>
      <c r="E251" s="9" t="s">
        <v>636</v>
      </c>
      <c r="F251" s="9" t="s">
        <v>636</v>
      </c>
      <c r="G251" s="9" t="s">
        <v>636</v>
      </c>
      <c r="H251" s="11">
        <v>1</v>
      </c>
    </row>
    <row r="252" spans="1:8">
      <c r="A252" s="7" t="s">
        <v>255</v>
      </c>
      <c r="B252" s="12">
        <v>-10</v>
      </c>
      <c r="C252" s="9" t="s">
        <v>636</v>
      </c>
      <c r="D252" s="9" t="s">
        <v>636</v>
      </c>
      <c r="E252" s="9" t="s">
        <v>636</v>
      </c>
      <c r="F252" s="9">
        <v>-18</v>
      </c>
      <c r="G252" s="9" t="s">
        <v>636</v>
      </c>
      <c r="H252" s="11">
        <v>-28</v>
      </c>
    </row>
    <row r="253" spans="1:8">
      <c r="A253" s="7" t="s">
        <v>256</v>
      </c>
      <c r="B253" s="12">
        <v>15</v>
      </c>
      <c r="C253" s="9" t="s">
        <v>636</v>
      </c>
      <c r="D253" s="9" t="s">
        <v>636</v>
      </c>
      <c r="E253" s="9" t="s">
        <v>636</v>
      </c>
      <c r="F253" s="9">
        <v>-70</v>
      </c>
      <c r="G253" s="9" t="s">
        <v>636</v>
      </c>
      <c r="H253" s="11">
        <v>-55</v>
      </c>
    </row>
    <row r="254" spans="1:8">
      <c r="A254" s="7" t="s">
        <v>258</v>
      </c>
      <c r="B254" s="8">
        <v>-3</v>
      </c>
      <c r="C254" s="9" t="s">
        <v>636</v>
      </c>
      <c r="D254" s="9" t="s">
        <v>636</v>
      </c>
      <c r="E254" s="9" t="s">
        <v>636</v>
      </c>
      <c r="F254" s="9" t="s">
        <v>636</v>
      </c>
      <c r="G254" s="9" t="s">
        <v>636</v>
      </c>
      <c r="H254" s="14">
        <v>-3</v>
      </c>
    </row>
    <row r="255" spans="1:8">
      <c r="A255" s="7" t="s">
        <v>259</v>
      </c>
      <c r="B255" s="12">
        <v>60</v>
      </c>
      <c r="C255" s="9" t="s">
        <v>636</v>
      </c>
      <c r="D255" s="9" t="s">
        <v>636</v>
      </c>
      <c r="E255" s="9" t="s">
        <v>636</v>
      </c>
      <c r="F255" s="9" t="s">
        <v>636</v>
      </c>
      <c r="G255" s="9" t="s">
        <v>636</v>
      </c>
      <c r="H255" s="11">
        <v>60</v>
      </c>
    </row>
    <row r="256" spans="1:8">
      <c r="A256" s="7" t="s">
        <v>260</v>
      </c>
      <c r="B256" s="12">
        <v>15</v>
      </c>
      <c r="C256" s="9" t="s">
        <v>636</v>
      </c>
      <c r="D256" s="9" t="s">
        <v>636</v>
      </c>
      <c r="E256" s="9" t="s">
        <v>636</v>
      </c>
      <c r="F256" s="9">
        <v>-2</v>
      </c>
      <c r="G256" s="9" t="s">
        <v>636</v>
      </c>
      <c r="H256" s="11">
        <v>13</v>
      </c>
    </row>
    <row r="257" spans="1:8">
      <c r="A257" s="7" t="s">
        <v>261</v>
      </c>
      <c r="B257" s="12">
        <v>33</v>
      </c>
      <c r="C257" s="9" t="s">
        <v>636</v>
      </c>
      <c r="D257" s="9" t="s">
        <v>636</v>
      </c>
      <c r="E257" s="9" t="s">
        <v>636</v>
      </c>
      <c r="F257" s="9">
        <v>-20</v>
      </c>
      <c r="G257" s="9" t="s">
        <v>636</v>
      </c>
      <c r="H257" s="11">
        <v>13</v>
      </c>
    </row>
    <row r="258" spans="1:8">
      <c r="A258" s="7" t="s">
        <v>262</v>
      </c>
      <c r="B258" s="8">
        <v>57</v>
      </c>
      <c r="C258" s="9">
        <v>10</v>
      </c>
      <c r="D258" s="9" t="s">
        <v>636</v>
      </c>
      <c r="E258" s="9" t="s">
        <v>636</v>
      </c>
      <c r="F258" s="9">
        <v>-37</v>
      </c>
      <c r="G258" s="9" t="s">
        <v>636</v>
      </c>
      <c r="H258" s="14">
        <v>30</v>
      </c>
    </row>
    <row r="259" spans="1:8">
      <c r="A259" s="7" t="s">
        <v>263</v>
      </c>
      <c r="B259" s="12">
        <v>48</v>
      </c>
      <c r="C259" s="9" t="s">
        <v>636</v>
      </c>
      <c r="D259" s="9" t="s">
        <v>636</v>
      </c>
      <c r="E259" s="9" t="s">
        <v>636</v>
      </c>
      <c r="F259" s="9" t="s">
        <v>636</v>
      </c>
      <c r="G259" s="9" t="s">
        <v>636</v>
      </c>
      <c r="H259" s="11">
        <v>48</v>
      </c>
    </row>
    <row r="260" spans="1:8">
      <c r="A260" s="7" t="s">
        <v>264</v>
      </c>
      <c r="B260" s="12">
        <v>21</v>
      </c>
      <c r="C260" s="9" t="s">
        <v>636</v>
      </c>
      <c r="D260" s="9" t="s">
        <v>636</v>
      </c>
      <c r="E260" s="9" t="s">
        <v>636</v>
      </c>
      <c r="F260" s="9">
        <v>-1</v>
      </c>
      <c r="G260" s="9" t="s">
        <v>636</v>
      </c>
      <c r="H260" s="11">
        <v>20</v>
      </c>
    </row>
    <row r="261" spans="1:8">
      <c r="A261" s="7" t="s">
        <v>265</v>
      </c>
      <c r="B261" s="12">
        <v>562</v>
      </c>
      <c r="C261" s="9">
        <v>50</v>
      </c>
      <c r="D261" s="9" t="s">
        <v>636</v>
      </c>
      <c r="E261" s="9" t="s">
        <v>636</v>
      </c>
      <c r="F261" s="9">
        <v>-162</v>
      </c>
      <c r="G261" s="9" t="s">
        <v>636</v>
      </c>
      <c r="H261" s="11">
        <v>450</v>
      </c>
    </row>
    <row r="262" spans="1:8">
      <c r="A262" s="7" t="s">
        <v>266</v>
      </c>
      <c r="B262" s="8">
        <v>41</v>
      </c>
      <c r="C262" s="9" t="s">
        <v>636</v>
      </c>
      <c r="D262" s="9" t="s">
        <v>636</v>
      </c>
      <c r="E262" s="9" t="s">
        <v>636</v>
      </c>
      <c r="F262" s="9">
        <v>-24</v>
      </c>
      <c r="G262" s="9" t="s">
        <v>636</v>
      </c>
      <c r="H262" s="14">
        <v>17</v>
      </c>
    </row>
    <row r="263" spans="1:8">
      <c r="A263" s="7" t="s">
        <v>267</v>
      </c>
      <c r="B263" s="12">
        <v>10</v>
      </c>
      <c r="C263" s="9" t="s">
        <v>636</v>
      </c>
      <c r="D263" s="9" t="s">
        <v>636</v>
      </c>
      <c r="E263" s="9" t="s">
        <v>636</v>
      </c>
      <c r="F263" s="9" t="s">
        <v>636</v>
      </c>
      <c r="G263" s="9" t="s">
        <v>636</v>
      </c>
      <c r="H263" s="11">
        <v>10</v>
      </c>
    </row>
    <row r="264" spans="1:8">
      <c r="A264" s="7" t="s">
        <v>268</v>
      </c>
      <c r="B264" s="12">
        <v>-187</v>
      </c>
      <c r="C264" s="9">
        <v>150</v>
      </c>
      <c r="D264" s="9" t="s">
        <v>636</v>
      </c>
      <c r="E264" s="9" t="s">
        <v>636</v>
      </c>
      <c r="F264" s="9">
        <v>-150</v>
      </c>
      <c r="G264" s="9" t="s">
        <v>636</v>
      </c>
      <c r="H264" s="11">
        <v>-187</v>
      </c>
    </row>
    <row r="265" spans="1:8">
      <c r="A265" s="7" t="s">
        <v>269</v>
      </c>
      <c r="B265" s="12">
        <v>1</v>
      </c>
      <c r="C265" s="9" t="s">
        <v>636</v>
      </c>
      <c r="D265" s="9" t="s">
        <v>636</v>
      </c>
      <c r="E265" s="9" t="s">
        <v>636</v>
      </c>
      <c r="F265" s="9" t="s">
        <v>636</v>
      </c>
      <c r="G265" s="9" t="s">
        <v>636</v>
      </c>
      <c r="H265" s="11">
        <v>1</v>
      </c>
    </row>
    <row r="266" spans="1:8">
      <c r="A266" s="7" t="s">
        <v>270</v>
      </c>
      <c r="B266" s="12">
        <v>6</v>
      </c>
      <c r="C266" s="9" t="s">
        <v>636</v>
      </c>
      <c r="D266" s="9" t="s">
        <v>636</v>
      </c>
      <c r="E266" s="9" t="s">
        <v>636</v>
      </c>
      <c r="F266" s="9">
        <v>-1</v>
      </c>
      <c r="G266" s="9" t="s">
        <v>636</v>
      </c>
      <c r="H266" s="11">
        <v>5</v>
      </c>
    </row>
    <row r="267" spans="1:8">
      <c r="A267" s="7" t="s">
        <v>271</v>
      </c>
      <c r="B267" s="8">
        <v>70</v>
      </c>
      <c r="C267" s="9" t="s">
        <v>636</v>
      </c>
      <c r="D267" s="9" t="s">
        <v>636</v>
      </c>
      <c r="E267" s="9" t="s">
        <v>636</v>
      </c>
      <c r="F267" s="9">
        <v>-12</v>
      </c>
      <c r="G267" s="9" t="s">
        <v>636</v>
      </c>
      <c r="H267" s="14">
        <v>58</v>
      </c>
    </row>
    <row r="268" spans="1:8">
      <c r="A268" s="7" t="s">
        <v>272</v>
      </c>
      <c r="B268" s="12">
        <v>289</v>
      </c>
      <c r="C268" s="9">
        <v>171</v>
      </c>
      <c r="D268" s="9" t="s">
        <v>636</v>
      </c>
      <c r="E268" s="9" t="s">
        <v>636</v>
      </c>
      <c r="F268" s="9">
        <v>-206</v>
      </c>
      <c r="G268" s="9" t="s">
        <v>636</v>
      </c>
      <c r="H268" s="11">
        <v>254</v>
      </c>
    </row>
    <row r="269" spans="1:8">
      <c r="A269" s="7" t="s">
        <v>273</v>
      </c>
      <c r="B269" s="12">
        <v>38</v>
      </c>
      <c r="C269" s="9">
        <v>50</v>
      </c>
      <c r="D269" s="9" t="s">
        <v>636</v>
      </c>
      <c r="E269" s="9" t="s">
        <v>636</v>
      </c>
      <c r="F269" s="9">
        <v>-5</v>
      </c>
      <c r="G269" s="9" t="s">
        <v>636</v>
      </c>
      <c r="H269" s="11">
        <v>83</v>
      </c>
    </row>
    <row r="270" spans="1:8">
      <c r="A270" s="7" t="s">
        <v>274</v>
      </c>
      <c r="B270" s="12">
        <v>12</v>
      </c>
      <c r="C270" s="9" t="s">
        <v>636</v>
      </c>
      <c r="D270" s="9" t="s">
        <v>636</v>
      </c>
      <c r="E270" s="9" t="s">
        <v>636</v>
      </c>
      <c r="F270" s="9">
        <v>-5</v>
      </c>
      <c r="G270" s="9" t="s">
        <v>636</v>
      </c>
      <c r="H270" s="11">
        <v>7</v>
      </c>
    </row>
    <row r="271" spans="1:8">
      <c r="A271" s="7" t="s">
        <v>275</v>
      </c>
      <c r="B271" s="8">
        <v>1215</v>
      </c>
      <c r="C271" s="9">
        <v>192</v>
      </c>
      <c r="D271" s="9" t="s">
        <v>636</v>
      </c>
      <c r="E271" s="9" t="s">
        <v>636</v>
      </c>
      <c r="F271" s="9">
        <v>-123</v>
      </c>
      <c r="G271" s="9" t="s">
        <v>636</v>
      </c>
      <c r="H271" s="14">
        <v>1284</v>
      </c>
    </row>
    <row r="272" spans="1:8">
      <c r="A272" s="7" t="s">
        <v>276</v>
      </c>
      <c r="B272" s="12">
        <v>11</v>
      </c>
      <c r="C272" s="9" t="s">
        <v>636</v>
      </c>
      <c r="D272" s="9" t="s">
        <v>636</v>
      </c>
      <c r="E272" s="9" t="s">
        <v>636</v>
      </c>
      <c r="F272" s="9" t="s">
        <v>636</v>
      </c>
      <c r="G272" s="9" t="s">
        <v>636</v>
      </c>
      <c r="H272" s="11">
        <v>11</v>
      </c>
    </row>
    <row r="273" spans="1:8">
      <c r="A273" s="7" t="s">
        <v>277</v>
      </c>
      <c r="B273" s="12">
        <v>4</v>
      </c>
      <c r="C273" s="9" t="s">
        <v>636</v>
      </c>
      <c r="D273" s="9" t="s">
        <v>636</v>
      </c>
      <c r="E273" s="9" t="s">
        <v>636</v>
      </c>
      <c r="F273" s="9" t="s">
        <v>636</v>
      </c>
      <c r="G273" s="9" t="s">
        <v>636</v>
      </c>
      <c r="H273" s="11">
        <v>4</v>
      </c>
    </row>
    <row r="274" spans="1:8">
      <c r="A274" s="7" t="s">
        <v>278</v>
      </c>
      <c r="B274" s="12">
        <v>6</v>
      </c>
      <c r="C274" s="9" t="s">
        <v>636</v>
      </c>
      <c r="D274" s="9" t="s">
        <v>636</v>
      </c>
      <c r="E274" s="9" t="s">
        <v>636</v>
      </c>
      <c r="F274" s="9">
        <v>-1</v>
      </c>
      <c r="G274" s="9" t="s">
        <v>636</v>
      </c>
      <c r="H274" s="11">
        <v>5</v>
      </c>
    </row>
    <row r="275" spans="1:8">
      <c r="A275" s="7" t="s">
        <v>280</v>
      </c>
      <c r="B275" s="12">
        <v>28</v>
      </c>
      <c r="C275" s="9" t="s">
        <v>636</v>
      </c>
      <c r="D275" s="9" t="s">
        <v>636</v>
      </c>
      <c r="E275" s="9" t="s">
        <v>636</v>
      </c>
      <c r="F275" s="9">
        <v>-1</v>
      </c>
      <c r="G275" s="9" t="s">
        <v>636</v>
      </c>
      <c r="H275" s="11">
        <v>27</v>
      </c>
    </row>
    <row r="276" spans="1:8">
      <c r="A276" s="7" t="s">
        <v>281</v>
      </c>
      <c r="B276" s="12">
        <v>3</v>
      </c>
      <c r="C276" s="9" t="s">
        <v>636</v>
      </c>
      <c r="D276" s="9" t="s">
        <v>636</v>
      </c>
      <c r="E276" s="9" t="s">
        <v>636</v>
      </c>
      <c r="F276" s="9" t="s">
        <v>636</v>
      </c>
      <c r="G276" s="9" t="s">
        <v>636</v>
      </c>
      <c r="H276" s="11">
        <v>3</v>
      </c>
    </row>
    <row r="277" spans="1:8">
      <c r="A277" s="7" t="s">
        <v>282</v>
      </c>
      <c r="B277" s="12">
        <v>5</v>
      </c>
      <c r="C277" s="9" t="s">
        <v>636</v>
      </c>
      <c r="D277" s="9" t="s">
        <v>636</v>
      </c>
      <c r="E277" s="9" t="s">
        <v>636</v>
      </c>
      <c r="F277" s="9" t="s">
        <v>636</v>
      </c>
      <c r="G277" s="9" t="s">
        <v>636</v>
      </c>
      <c r="H277" s="11">
        <v>5</v>
      </c>
    </row>
    <row r="278" spans="1:8">
      <c r="A278" s="7" t="s">
        <v>283</v>
      </c>
      <c r="B278" s="12">
        <v>68</v>
      </c>
      <c r="C278" s="9" t="s">
        <v>636</v>
      </c>
      <c r="D278" s="9" t="s">
        <v>636</v>
      </c>
      <c r="E278" s="9" t="s">
        <v>636</v>
      </c>
      <c r="F278" s="9">
        <v>-24</v>
      </c>
      <c r="G278" s="9" t="s">
        <v>636</v>
      </c>
      <c r="H278" s="11">
        <v>44</v>
      </c>
    </row>
    <row r="279" spans="1:8">
      <c r="A279" s="7" t="s">
        <v>284</v>
      </c>
      <c r="B279" s="12">
        <v>8</v>
      </c>
      <c r="C279" s="9" t="s">
        <v>636</v>
      </c>
      <c r="D279" s="9" t="s">
        <v>636</v>
      </c>
      <c r="E279" s="9" t="s">
        <v>636</v>
      </c>
      <c r="F279" s="9" t="s">
        <v>636</v>
      </c>
      <c r="G279" s="9" t="s">
        <v>636</v>
      </c>
      <c r="H279" s="11">
        <v>8</v>
      </c>
    </row>
    <row r="280" spans="1:8">
      <c r="A280" s="7" t="s">
        <v>285</v>
      </c>
      <c r="B280" s="12">
        <v>19</v>
      </c>
      <c r="C280" s="9">
        <v>75</v>
      </c>
      <c r="D280" s="9" t="s">
        <v>636</v>
      </c>
      <c r="E280" s="9" t="s">
        <v>636</v>
      </c>
      <c r="F280" s="9">
        <v>-18</v>
      </c>
      <c r="G280" s="9">
        <v>4</v>
      </c>
      <c r="H280" s="11">
        <v>80</v>
      </c>
    </row>
    <row r="281" spans="1:8">
      <c r="A281" s="7" t="s">
        <v>286</v>
      </c>
      <c r="B281" s="12">
        <v>25</v>
      </c>
      <c r="C281" s="9" t="s">
        <v>636</v>
      </c>
      <c r="D281" s="9" t="s">
        <v>636</v>
      </c>
      <c r="E281" s="9" t="s">
        <v>636</v>
      </c>
      <c r="F281" s="9">
        <v>-7</v>
      </c>
      <c r="G281" s="9" t="s">
        <v>636</v>
      </c>
      <c r="H281" s="11">
        <v>18</v>
      </c>
    </row>
    <row r="282" spans="1:8">
      <c r="A282" s="7" t="s">
        <v>287</v>
      </c>
      <c r="B282" s="12">
        <v>194</v>
      </c>
      <c r="C282" s="9" t="s">
        <v>636</v>
      </c>
      <c r="D282" s="9" t="s">
        <v>636</v>
      </c>
      <c r="E282" s="9" t="s">
        <v>636</v>
      </c>
      <c r="F282" s="9" t="s">
        <v>636</v>
      </c>
      <c r="G282" s="9" t="s">
        <v>636</v>
      </c>
      <c r="H282" s="11">
        <v>194</v>
      </c>
    </row>
    <row r="283" spans="1:8">
      <c r="A283" s="7" t="s">
        <v>288</v>
      </c>
      <c r="B283" s="12">
        <v>49</v>
      </c>
      <c r="C283" s="9" t="s">
        <v>636</v>
      </c>
      <c r="D283" s="9" t="s">
        <v>636</v>
      </c>
      <c r="E283" s="9" t="s">
        <v>636</v>
      </c>
      <c r="F283" s="9">
        <v>-5</v>
      </c>
      <c r="G283" s="9" t="s">
        <v>636</v>
      </c>
      <c r="H283" s="11">
        <v>44</v>
      </c>
    </row>
    <row r="284" spans="1:8">
      <c r="A284" s="7" t="s">
        <v>289</v>
      </c>
      <c r="B284" s="12">
        <v>11</v>
      </c>
      <c r="C284" s="9" t="s">
        <v>636</v>
      </c>
      <c r="D284" s="9" t="s">
        <v>636</v>
      </c>
      <c r="E284" s="9" t="s">
        <v>636</v>
      </c>
      <c r="F284" s="9" t="s">
        <v>636</v>
      </c>
      <c r="G284" s="9" t="s">
        <v>636</v>
      </c>
      <c r="H284" s="11">
        <v>11</v>
      </c>
    </row>
    <row r="285" spans="1:8">
      <c r="A285" s="7" t="s">
        <v>290</v>
      </c>
      <c r="B285" s="12">
        <v>6</v>
      </c>
      <c r="C285" s="9" t="s">
        <v>636</v>
      </c>
      <c r="D285" s="9" t="s">
        <v>636</v>
      </c>
      <c r="E285" s="9" t="s">
        <v>636</v>
      </c>
      <c r="F285" s="9" t="s">
        <v>636</v>
      </c>
      <c r="G285" s="9" t="s">
        <v>636</v>
      </c>
      <c r="H285" s="11">
        <v>6</v>
      </c>
    </row>
    <row r="286" spans="1:8">
      <c r="A286" s="7" t="s">
        <v>291</v>
      </c>
      <c r="B286" s="8">
        <v>7</v>
      </c>
      <c r="C286" s="9" t="s">
        <v>636</v>
      </c>
      <c r="D286" s="9" t="s">
        <v>636</v>
      </c>
      <c r="E286" s="9" t="s">
        <v>636</v>
      </c>
      <c r="F286" s="9">
        <v>-2</v>
      </c>
      <c r="G286" s="10" t="s">
        <v>636</v>
      </c>
      <c r="H286" s="11">
        <v>5</v>
      </c>
    </row>
    <row r="287" spans="1:8">
      <c r="A287" s="7" t="s">
        <v>292</v>
      </c>
      <c r="B287" s="12">
        <v>191</v>
      </c>
      <c r="C287" s="9" t="s">
        <v>636</v>
      </c>
      <c r="D287" s="9" t="s">
        <v>636</v>
      </c>
      <c r="E287" s="9" t="s">
        <v>636</v>
      </c>
      <c r="F287" s="9" t="s">
        <v>636</v>
      </c>
      <c r="G287" s="9" t="s">
        <v>636</v>
      </c>
      <c r="H287" s="11">
        <v>191</v>
      </c>
    </row>
    <row r="288" spans="1:8">
      <c r="A288" s="7" t="s">
        <v>518</v>
      </c>
      <c r="B288" s="12">
        <v>-1</v>
      </c>
      <c r="C288" s="9" t="s">
        <v>636</v>
      </c>
      <c r="D288" s="9" t="s">
        <v>636</v>
      </c>
      <c r="E288" s="9" t="s">
        <v>636</v>
      </c>
      <c r="F288" s="9" t="s">
        <v>636</v>
      </c>
      <c r="G288" s="9" t="s">
        <v>636</v>
      </c>
      <c r="H288" s="11">
        <v>-1</v>
      </c>
    </row>
    <row r="289" spans="1:8">
      <c r="A289" s="7" t="s">
        <v>294</v>
      </c>
      <c r="B289" s="8">
        <v>22</v>
      </c>
      <c r="C289" s="9" t="s">
        <v>636</v>
      </c>
      <c r="D289" s="9" t="s">
        <v>636</v>
      </c>
      <c r="E289" s="9" t="s">
        <v>636</v>
      </c>
      <c r="F289" s="9">
        <v>-9</v>
      </c>
      <c r="G289" s="10" t="s">
        <v>636</v>
      </c>
      <c r="H289" s="11">
        <v>13</v>
      </c>
    </row>
    <row r="290" spans="1:8">
      <c r="A290" s="7" t="s">
        <v>295</v>
      </c>
      <c r="B290" s="12">
        <v>20</v>
      </c>
      <c r="C290" s="9" t="s">
        <v>636</v>
      </c>
      <c r="D290" s="9" t="s">
        <v>636</v>
      </c>
      <c r="E290" s="9" t="s">
        <v>636</v>
      </c>
      <c r="F290" s="9">
        <v>-7</v>
      </c>
      <c r="G290" s="9" t="s">
        <v>636</v>
      </c>
      <c r="H290" s="11">
        <v>13</v>
      </c>
    </row>
    <row r="291" spans="1:8">
      <c r="A291" s="7" t="s">
        <v>296</v>
      </c>
      <c r="B291" s="12">
        <v>9</v>
      </c>
      <c r="C291" s="9" t="s">
        <v>636</v>
      </c>
      <c r="D291" s="9" t="s">
        <v>636</v>
      </c>
      <c r="E291" s="9" t="s">
        <v>636</v>
      </c>
      <c r="F291" s="9" t="s">
        <v>636</v>
      </c>
      <c r="G291" s="9" t="s">
        <v>636</v>
      </c>
      <c r="H291" s="11">
        <v>9</v>
      </c>
    </row>
    <row r="292" spans="1:8">
      <c r="A292" s="7" t="s">
        <v>297</v>
      </c>
      <c r="B292" s="12">
        <v>10</v>
      </c>
      <c r="C292" s="9" t="s">
        <v>636</v>
      </c>
      <c r="D292" s="9" t="s">
        <v>636</v>
      </c>
      <c r="E292" s="9" t="s">
        <v>636</v>
      </c>
      <c r="F292" s="9" t="s">
        <v>636</v>
      </c>
      <c r="G292" s="9" t="s">
        <v>636</v>
      </c>
      <c r="H292" s="11">
        <v>10</v>
      </c>
    </row>
    <row r="293" spans="1:8">
      <c r="A293" s="7" t="s">
        <v>298</v>
      </c>
      <c r="B293" s="8">
        <v>17</v>
      </c>
      <c r="C293" s="9" t="s">
        <v>636</v>
      </c>
      <c r="D293" s="9" t="s">
        <v>636</v>
      </c>
      <c r="E293" s="9" t="s">
        <v>636</v>
      </c>
      <c r="F293" s="9">
        <v>-16</v>
      </c>
      <c r="G293" s="10" t="s">
        <v>636</v>
      </c>
      <c r="H293" s="11">
        <v>1</v>
      </c>
    </row>
    <row r="294" spans="1:8">
      <c r="A294" s="7" t="s">
        <v>299</v>
      </c>
      <c r="B294" s="12">
        <v>1</v>
      </c>
      <c r="C294" s="9" t="s">
        <v>636</v>
      </c>
      <c r="D294" s="9" t="s">
        <v>636</v>
      </c>
      <c r="E294" s="9" t="s">
        <v>636</v>
      </c>
      <c r="F294" s="9">
        <v>-1</v>
      </c>
      <c r="G294" s="9" t="s">
        <v>636</v>
      </c>
      <c r="H294" s="11" t="s">
        <v>636</v>
      </c>
    </row>
    <row r="295" spans="1:8">
      <c r="A295" s="7" t="s">
        <v>301</v>
      </c>
      <c r="B295" s="12">
        <v>156</v>
      </c>
      <c r="C295" s="9" t="s">
        <v>636</v>
      </c>
      <c r="D295" s="9" t="s">
        <v>636</v>
      </c>
      <c r="E295" s="9" t="s">
        <v>636</v>
      </c>
      <c r="F295" s="9">
        <v>-16</v>
      </c>
      <c r="G295" s="9" t="s">
        <v>636</v>
      </c>
      <c r="H295" s="11">
        <v>140</v>
      </c>
    </row>
    <row r="296" spans="1:8">
      <c r="A296" s="7" t="s">
        <v>302</v>
      </c>
      <c r="B296" s="12">
        <v>8</v>
      </c>
      <c r="C296" s="9" t="s">
        <v>636</v>
      </c>
      <c r="D296" s="9" t="s">
        <v>636</v>
      </c>
      <c r="E296" s="9" t="s">
        <v>636</v>
      </c>
      <c r="F296" s="9">
        <v>-5</v>
      </c>
      <c r="G296" s="9" t="s">
        <v>636</v>
      </c>
      <c r="H296" s="11">
        <v>3</v>
      </c>
    </row>
    <row r="297" spans="1:8">
      <c r="A297" s="7" t="s">
        <v>303</v>
      </c>
      <c r="B297" s="8">
        <v>2</v>
      </c>
      <c r="C297" s="9" t="s">
        <v>636</v>
      </c>
      <c r="D297" s="9" t="s">
        <v>636</v>
      </c>
      <c r="E297" s="9" t="s">
        <v>636</v>
      </c>
      <c r="F297" s="9">
        <v>-4</v>
      </c>
      <c r="G297" s="10" t="s">
        <v>636</v>
      </c>
      <c r="H297" s="11">
        <v>-2</v>
      </c>
    </row>
    <row r="298" spans="1:8">
      <c r="A298" s="7" t="s">
        <v>305</v>
      </c>
      <c r="B298" s="12">
        <v>8</v>
      </c>
      <c r="C298" s="9" t="s">
        <v>636</v>
      </c>
      <c r="D298" s="9" t="s">
        <v>636</v>
      </c>
      <c r="E298" s="9" t="s">
        <v>636</v>
      </c>
      <c r="F298" s="9" t="s">
        <v>636</v>
      </c>
      <c r="G298" s="9" t="s">
        <v>636</v>
      </c>
      <c r="H298" s="11">
        <v>8</v>
      </c>
    </row>
    <row r="299" spans="1:8">
      <c r="A299" s="7" t="s">
        <v>306</v>
      </c>
      <c r="B299" s="8">
        <v>4</v>
      </c>
      <c r="C299" s="9" t="s">
        <v>636</v>
      </c>
      <c r="D299" s="9" t="s">
        <v>636</v>
      </c>
      <c r="E299" s="9" t="s">
        <v>636</v>
      </c>
      <c r="F299" s="9" t="s">
        <v>636</v>
      </c>
      <c r="G299" s="10" t="s">
        <v>636</v>
      </c>
      <c r="H299" s="11">
        <v>4</v>
      </c>
    </row>
    <row r="300" spans="1:8">
      <c r="A300" s="7" t="s">
        <v>307</v>
      </c>
      <c r="B300" s="12">
        <v>102</v>
      </c>
      <c r="C300" s="9" t="s">
        <v>636</v>
      </c>
      <c r="D300" s="9" t="s">
        <v>636</v>
      </c>
      <c r="E300" s="9" t="s">
        <v>636</v>
      </c>
      <c r="F300" s="9" t="s">
        <v>636</v>
      </c>
      <c r="G300" s="9" t="s">
        <v>636</v>
      </c>
      <c r="H300" s="11">
        <v>102</v>
      </c>
    </row>
    <row r="301" spans="1:8">
      <c r="A301" s="7" t="s">
        <v>308</v>
      </c>
      <c r="B301" s="12">
        <v>6</v>
      </c>
      <c r="C301" s="9" t="s">
        <v>636</v>
      </c>
      <c r="D301" s="9" t="s">
        <v>636</v>
      </c>
      <c r="E301" s="9" t="s">
        <v>636</v>
      </c>
      <c r="F301" s="9">
        <v>-2</v>
      </c>
      <c r="G301" s="9" t="s">
        <v>636</v>
      </c>
      <c r="H301" s="11">
        <v>4</v>
      </c>
    </row>
    <row r="302" spans="1:8">
      <c r="A302" s="7" t="s">
        <v>309</v>
      </c>
      <c r="B302" s="12">
        <v>1</v>
      </c>
      <c r="C302" s="9" t="s">
        <v>636</v>
      </c>
      <c r="D302" s="9" t="s">
        <v>636</v>
      </c>
      <c r="E302" s="9" t="s">
        <v>636</v>
      </c>
      <c r="F302" s="9" t="s">
        <v>636</v>
      </c>
      <c r="G302" s="9" t="s">
        <v>636</v>
      </c>
      <c r="H302" s="11">
        <v>1</v>
      </c>
    </row>
    <row r="303" spans="1:8">
      <c r="A303" s="7" t="s">
        <v>310</v>
      </c>
      <c r="B303" s="8">
        <v>6</v>
      </c>
      <c r="C303" s="9" t="s">
        <v>636</v>
      </c>
      <c r="D303" s="9" t="s">
        <v>636</v>
      </c>
      <c r="E303" s="10" t="s">
        <v>636</v>
      </c>
      <c r="F303" s="9">
        <v>-2</v>
      </c>
      <c r="G303" s="10" t="s">
        <v>636</v>
      </c>
      <c r="H303" s="11">
        <v>4</v>
      </c>
    </row>
    <row r="304" spans="1:8">
      <c r="A304" s="7" t="s">
        <v>311</v>
      </c>
      <c r="B304" s="12">
        <v>33</v>
      </c>
      <c r="C304" s="9" t="s">
        <v>636</v>
      </c>
      <c r="D304" s="9" t="s">
        <v>636</v>
      </c>
      <c r="E304" s="9" t="s">
        <v>636</v>
      </c>
      <c r="F304" s="9">
        <v>-15</v>
      </c>
      <c r="G304" s="9" t="s">
        <v>636</v>
      </c>
      <c r="H304" s="11">
        <v>18</v>
      </c>
    </row>
    <row r="305" spans="1:8">
      <c r="A305" s="7" t="s">
        <v>312</v>
      </c>
      <c r="B305" s="8">
        <v>71</v>
      </c>
      <c r="C305" s="9" t="s">
        <v>636</v>
      </c>
      <c r="D305" s="9" t="s">
        <v>636</v>
      </c>
      <c r="E305" s="9" t="s">
        <v>636</v>
      </c>
      <c r="F305" s="9">
        <v>-10</v>
      </c>
      <c r="G305" s="10" t="s">
        <v>636</v>
      </c>
      <c r="H305" s="11">
        <v>61</v>
      </c>
    </row>
    <row r="306" spans="1:8">
      <c r="A306" s="7" t="s">
        <v>313</v>
      </c>
      <c r="B306" s="12">
        <v>75</v>
      </c>
      <c r="C306" s="9" t="s">
        <v>636</v>
      </c>
      <c r="D306" s="9" t="s">
        <v>636</v>
      </c>
      <c r="E306" s="9" t="s">
        <v>636</v>
      </c>
      <c r="F306" s="9">
        <v>-13</v>
      </c>
      <c r="G306" s="9" t="s">
        <v>636</v>
      </c>
      <c r="H306" s="11">
        <v>62</v>
      </c>
    </row>
    <row r="307" spans="1:8">
      <c r="A307" s="7" t="s">
        <v>314</v>
      </c>
      <c r="B307" s="8">
        <v>50</v>
      </c>
      <c r="C307" s="9" t="s">
        <v>636</v>
      </c>
      <c r="D307" s="9" t="s">
        <v>636</v>
      </c>
      <c r="E307" s="9" t="s">
        <v>636</v>
      </c>
      <c r="F307" s="9" t="s">
        <v>636</v>
      </c>
      <c r="G307" s="10" t="s">
        <v>636</v>
      </c>
      <c r="H307" s="11">
        <v>50</v>
      </c>
    </row>
    <row r="308" spans="1:8">
      <c r="A308" s="7" t="s">
        <v>315</v>
      </c>
      <c r="B308" s="8">
        <v>205</v>
      </c>
      <c r="C308" s="9" t="s">
        <v>636</v>
      </c>
      <c r="D308" s="9" t="s">
        <v>636</v>
      </c>
      <c r="E308" s="9" t="s">
        <v>636</v>
      </c>
      <c r="F308" s="9">
        <v>-62</v>
      </c>
      <c r="G308" s="10" t="s">
        <v>636</v>
      </c>
      <c r="H308" s="11">
        <v>143</v>
      </c>
    </row>
    <row r="309" spans="1:8">
      <c r="A309" s="7" t="s">
        <v>316</v>
      </c>
      <c r="B309" s="12">
        <v>341</v>
      </c>
      <c r="C309" s="9">
        <v>100</v>
      </c>
      <c r="D309" s="9" t="s">
        <v>636</v>
      </c>
      <c r="E309" s="9">
        <v>-1</v>
      </c>
      <c r="F309" s="9">
        <v>-111</v>
      </c>
      <c r="G309" s="9" t="s">
        <v>636</v>
      </c>
      <c r="H309" s="11">
        <v>329</v>
      </c>
    </row>
    <row r="310" spans="1:8">
      <c r="A310" s="7" t="s">
        <v>317</v>
      </c>
      <c r="B310" s="8">
        <v>527</v>
      </c>
      <c r="C310" s="9">
        <v>180</v>
      </c>
      <c r="D310" s="9" t="s">
        <v>636</v>
      </c>
      <c r="E310" s="9" t="s">
        <v>636</v>
      </c>
      <c r="F310" s="9">
        <v>-113</v>
      </c>
      <c r="G310" s="9" t="s">
        <v>636</v>
      </c>
      <c r="H310" s="14">
        <v>594</v>
      </c>
    </row>
    <row r="311" spans="1:8">
      <c r="A311" s="7" t="s">
        <v>318</v>
      </c>
      <c r="B311" s="12">
        <v>58</v>
      </c>
      <c r="C311" s="9">
        <v>30</v>
      </c>
      <c r="D311" s="9" t="s">
        <v>636</v>
      </c>
      <c r="E311" s="9" t="s">
        <v>636</v>
      </c>
      <c r="F311" s="9">
        <v>-41</v>
      </c>
      <c r="G311" s="9" t="s">
        <v>636</v>
      </c>
      <c r="H311" s="11">
        <v>47</v>
      </c>
    </row>
    <row r="312" spans="1:8">
      <c r="A312" s="7" t="s">
        <v>319</v>
      </c>
      <c r="B312" s="8">
        <v>30</v>
      </c>
      <c r="C312" s="9" t="s">
        <v>636</v>
      </c>
      <c r="D312" s="9" t="s">
        <v>636</v>
      </c>
      <c r="E312" s="9" t="s">
        <v>636</v>
      </c>
      <c r="F312" s="9">
        <v>-8</v>
      </c>
      <c r="G312" s="10" t="s">
        <v>636</v>
      </c>
      <c r="H312" s="11">
        <v>22</v>
      </c>
    </row>
    <row r="313" spans="1:8">
      <c r="A313" s="7" t="s">
        <v>320</v>
      </c>
      <c r="B313" s="12">
        <v>288</v>
      </c>
      <c r="C313" s="9">
        <v>340</v>
      </c>
      <c r="D313" s="9" t="s">
        <v>636</v>
      </c>
      <c r="E313" s="9" t="s">
        <v>636</v>
      </c>
      <c r="F313" s="9">
        <v>-72</v>
      </c>
      <c r="G313" s="9">
        <v>8</v>
      </c>
      <c r="H313" s="11">
        <v>564</v>
      </c>
    </row>
    <row r="314" spans="1:8">
      <c r="A314" s="7" t="s">
        <v>321</v>
      </c>
      <c r="B314" s="8">
        <v>191</v>
      </c>
      <c r="C314" s="9" t="s">
        <v>636</v>
      </c>
      <c r="D314" s="9" t="s">
        <v>636</v>
      </c>
      <c r="E314" s="9" t="s">
        <v>636</v>
      </c>
      <c r="F314" s="10" t="s">
        <v>636</v>
      </c>
      <c r="G314" s="9" t="s">
        <v>636</v>
      </c>
      <c r="H314" s="14">
        <v>191</v>
      </c>
    </row>
    <row r="315" spans="1:8">
      <c r="A315" s="7" t="s">
        <v>322</v>
      </c>
      <c r="B315" s="12">
        <v>479</v>
      </c>
      <c r="C315" s="9" t="s">
        <v>636</v>
      </c>
      <c r="D315" s="9" t="s">
        <v>636</v>
      </c>
      <c r="E315" s="9" t="s">
        <v>636</v>
      </c>
      <c r="F315" s="9">
        <v>-31</v>
      </c>
      <c r="G315" s="9" t="s">
        <v>636</v>
      </c>
      <c r="H315" s="11">
        <v>448</v>
      </c>
    </row>
    <row r="316" spans="1:8">
      <c r="A316" s="7" t="s">
        <v>323</v>
      </c>
      <c r="B316" s="8">
        <v>395</v>
      </c>
      <c r="C316" s="9">
        <v>200</v>
      </c>
      <c r="D316" s="9" t="s">
        <v>636</v>
      </c>
      <c r="E316" s="9" t="s">
        <v>636</v>
      </c>
      <c r="F316" s="9">
        <v>-41</v>
      </c>
      <c r="G316" s="10" t="s">
        <v>636</v>
      </c>
      <c r="H316" s="11">
        <v>554</v>
      </c>
    </row>
    <row r="317" spans="1:8">
      <c r="A317" s="7" t="s">
        <v>324</v>
      </c>
      <c r="B317" s="12">
        <v>44</v>
      </c>
      <c r="C317" s="9" t="s">
        <v>636</v>
      </c>
      <c r="D317" s="9" t="s">
        <v>636</v>
      </c>
      <c r="E317" s="9" t="s">
        <v>636</v>
      </c>
      <c r="F317" s="9">
        <v>-25</v>
      </c>
      <c r="G317" s="9" t="s">
        <v>636</v>
      </c>
      <c r="H317" s="11">
        <v>19</v>
      </c>
    </row>
    <row r="318" spans="1:8">
      <c r="A318" s="7" t="s">
        <v>325</v>
      </c>
      <c r="B318" s="8">
        <v>1</v>
      </c>
      <c r="C318" s="9" t="s">
        <v>636</v>
      </c>
      <c r="D318" s="9" t="s">
        <v>636</v>
      </c>
      <c r="E318" s="9" t="s">
        <v>636</v>
      </c>
      <c r="F318" s="10" t="s">
        <v>636</v>
      </c>
      <c r="G318" s="10" t="s">
        <v>636</v>
      </c>
      <c r="H318" s="14">
        <v>1</v>
      </c>
    </row>
    <row r="319" spans="1:8">
      <c r="A319" s="7" t="s">
        <v>326</v>
      </c>
      <c r="B319" s="12">
        <v>514</v>
      </c>
      <c r="C319" s="9">
        <v>200</v>
      </c>
      <c r="D319" s="9" t="s">
        <v>636</v>
      </c>
      <c r="E319" s="9">
        <v>-1</v>
      </c>
      <c r="F319" s="9">
        <v>-73</v>
      </c>
      <c r="G319" s="9">
        <v>5</v>
      </c>
      <c r="H319" s="11">
        <v>645</v>
      </c>
    </row>
    <row r="320" spans="1:8">
      <c r="A320" s="7" t="s">
        <v>327</v>
      </c>
      <c r="B320" s="12">
        <v>26</v>
      </c>
      <c r="C320" s="9" t="s">
        <v>636</v>
      </c>
      <c r="D320" s="9" t="s">
        <v>636</v>
      </c>
      <c r="E320" s="9" t="s">
        <v>636</v>
      </c>
      <c r="F320" s="9" t="s">
        <v>636</v>
      </c>
      <c r="G320" s="9" t="s">
        <v>636</v>
      </c>
      <c r="H320" s="11">
        <v>26</v>
      </c>
    </row>
    <row r="321" spans="1:8">
      <c r="A321" s="7" t="s">
        <v>329</v>
      </c>
      <c r="B321" s="12">
        <v>76</v>
      </c>
      <c r="C321" s="9" t="s">
        <v>636</v>
      </c>
      <c r="D321" s="9" t="s">
        <v>636</v>
      </c>
      <c r="E321" s="9" t="s">
        <v>636</v>
      </c>
      <c r="F321" s="9">
        <v>-2</v>
      </c>
      <c r="G321" s="9" t="s">
        <v>636</v>
      </c>
      <c r="H321" s="11">
        <v>74</v>
      </c>
    </row>
    <row r="322" spans="1:8">
      <c r="A322" s="7" t="s">
        <v>330</v>
      </c>
      <c r="B322" s="8">
        <v>15</v>
      </c>
      <c r="C322" s="9" t="s">
        <v>636</v>
      </c>
      <c r="D322" s="9" t="s">
        <v>636</v>
      </c>
      <c r="E322" s="9" t="s">
        <v>636</v>
      </c>
      <c r="F322" s="9">
        <v>-2</v>
      </c>
      <c r="G322" s="10" t="s">
        <v>636</v>
      </c>
      <c r="H322" s="14">
        <v>13</v>
      </c>
    </row>
    <row r="323" spans="1:8">
      <c r="A323" s="7" t="s">
        <v>331</v>
      </c>
      <c r="B323" s="12">
        <v>9</v>
      </c>
      <c r="C323" s="9" t="s">
        <v>636</v>
      </c>
      <c r="D323" s="9" t="s">
        <v>636</v>
      </c>
      <c r="E323" s="9" t="s">
        <v>636</v>
      </c>
      <c r="F323" s="9" t="s">
        <v>636</v>
      </c>
      <c r="G323" s="9" t="s">
        <v>636</v>
      </c>
      <c r="H323" s="11">
        <v>9</v>
      </c>
    </row>
    <row r="324" spans="1:8">
      <c r="A324" s="7" t="s">
        <v>332</v>
      </c>
      <c r="B324" s="12">
        <v>98</v>
      </c>
      <c r="C324" s="9" t="s">
        <v>636</v>
      </c>
      <c r="D324" s="9" t="s">
        <v>636</v>
      </c>
      <c r="E324" s="9" t="s">
        <v>636</v>
      </c>
      <c r="F324" s="9">
        <v>-21</v>
      </c>
      <c r="G324" s="9" t="s">
        <v>636</v>
      </c>
      <c r="H324" s="11">
        <v>77</v>
      </c>
    </row>
    <row r="325" spans="1:8">
      <c r="A325" s="7" t="s">
        <v>333</v>
      </c>
      <c r="B325" s="12">
        <v>142</v>
      </c>
      <c r="C325" s="9">
        <v>2</v>
      </c>
      <c r="D325" s="9" t="s">
        <v>636</v>
      </c>
      <c r="E325" s="9" t="s">
        <v>636</v>
      </c>
      <c r="F325" s="9">
        <v>-50</v>
      </c>
      <c r="G325" s="9" t="s">
        <v>636</v>
      </c>
      <c r="H325" s="11">
        <v>94</v>
      </c>
    </row>
    <row r="326" spans="1:8">
      <c r="A326" s="7" t="s">
        <v>334</v>
      </c>
      <c r="B326" s="8">
        <v>7</v>
      </c>
      <c r="C326" s="9" t="s">
        <v>636</v>
      </c>
      <c r="D326" s="9" t="s">
        <v>636</v>
      </c>
      <c r="E326" s="9" t="s">
        <v>636</v>
      </c>
      <c r="F326" s="10">
        <v>-2</v>
      </c>
      <c r="G326" s="10" t="s">
        <v>636</v>
      </c>
      <c r="H326" s="11">
        <v>5</v>
      </c>
    </row>
    <row r="327" spans="1:8">
      <c r="A327" s="7" t="s">
        <v>335</v>
      </c>
      <c r="B327" s="12">
        <v>57</v>
      </c>
      <c r="C327" s="9">
        <v>1</v>
      </c>
      <c r="D327" s="9" t="s">
        <v>636</v>
      </c>
      <c r="E327" s="9" t="s">
        <v>636</v>
      </c>
      <c r="F327" s="9">
        <v>-2</v>
      </c>
      <c r="G327" s="9" t="s">
        <v>636</v>
      </c>
      <c r="H327" s="11">
        <v>56</v>
      </c>
    </row>
    <row r="328" spans="1:8">
      <c r="A328" s="7" t="s">
        <v>336</v>
      </c>
      <c r="B328" s="12">
        <v>6</v>
      </c>
      <c r="C328" s="9" t="s">
        <v>636</v>
      </c>
      <c r="D328" s="9" t="s">
        <v>636</v>
      </c>
      <c r="E328" s="9" t="s">
        <v>636</v>
      </c>
      <c r="F328" s="9" t="s">
        <v>636</v>
      </c>
      <c r="G328" s="9" t="s">
        <v>636</v>
      </c>
      <c r="H328" s="11">
        <v>6</v>
      </c>
    </row>
    <row r="329" spans="1:8">
      <c r="A329" s="7" t="s">
        <v>337</v>
      </c>
      <c r="B329" s="8">
        <v>6</v>
      </c>
      <c r="C329" s="9" t="s">
        <v>636</v>
      </c>
      <c r="D329" s="9" t="s">
        <v>636</v>
      </c>
      <c r="E329" s="9" t="s">
        <v>636</v>
      </c>
      <c r="F329" s="9" t="s">
        <v>636</v>
      </c>
      <c r="G329" s="9" t="s">
        <v>636</v>
      </c>
      <c r="H329" s="14">
        <v>6</v>
      </c>
    </row>
    <row r="330" spans="1:8">
      <c r="A330" s="7" t="s">
        <v>338</v>
      </c>
      <c r="B330" s="12">
        <v>3</v>
      </c>
      <c r="C330" s="9" t="s">
        <v>636</v>
      </c>
      <c r="D330" s="9" t="s">
        <v>636</v>
      </c>
      <c r="E330" s="9" t="s">
        <v>636</v>
      </c>
      <c r="F330" s="9" t="s">
        <v>636</v>
      </c>
      <c r="G330" s="9" t="s">
        <v>636</v>
      </c>
      <c r="H330" s="11">
        <v>3</v>
      </c>
    </row>
    <row r="331" spans="1:8">
      <c r="A331" s="7" t="s">
        <v>339</v>
      </c>
      <c r="B331" s="8">
        <v>10</v>
      </c>
      <c r="C331" s="9" t="s">
        <v>636</v>
      </c>
      <c r="D331" s="9" t="s">
        <v>636</v>
      </c>
      <c r="E331" s="9" t="s">
        <v>636</v>
      </c>
      <c r="F331" s="9" t="s">
        <v>636</v>
      </c>
      <c r="G331" s="9" t="s">
        <v>636</v>
      </c>
      <c r="H331" s="14">
        <v>10</v>
      </c>
    </row>
    <row r="332" spans="1:8">
      <c r="A332" s="7" t="s">
        <v>341</v>
      </c>
      <c r="B332" s="12">
        <v>25</v>
      </c>
      <c r="C332" s="9" t="s">
        <v>636</v>
      </c>
      <c r="D332" s="9" t="s">
        <v>636</v>
      </c>
      <c r="E332" s="9" t="s">
        <v>636</v>
      </c>
      <c r="F332" s="9">
        <v>-1</v>
      </c>
      <c r="G332" s="9" t="s">
        <v>636</v>
      </c>
      <c r="H332" s="11">
        <v>24</v>
      </c>
    </row>
    <row r="333" spans="1:8">
      <c r="A333" s="7" t="s">
        <v>342</v>
      </c>
      <c r="B333" s="8">
        <v>42</v>
      </c>
      <c r="C333" s="9" t="s">
        <v>636</v>
      </c>
      <c r="D333" s="9" t="s">
        <v>636</v>
      </c>
      <c r="E333" s="9" t="s">
        <v>636</v>
      </c>
      <c r="F333" s="9">
        <v>-3</v>
      </c>
      <c r="G333" s="9" t="s">
        <v>636</v>
      </c>
      <c r="H333" s="14">
        <v>39</v>
      </c>
    </row>
    <row r="334" spans="1:8">
      <c r="A334" s="7" t="s">
        <v>343</v>
      </c>
      <c r="B334" s="12">
        <v>-13</v>
      </c>
      <c r="C334" s="9" t="s">
        <v>636</v>
      </c>
      <c r="D334" s="9" t="s">
        <v>636</v>
      </c>
      <c r="E334" s="9" t="s">
        <v>636</v>
      </c>
      <c r="F334" s="9" t="s">
        <v>636</v>
      </c>
      <c r="G334" s="9" t="s">
        <v>636</v>
      </c>
      <c r="H334" s="11">
        <v>-13</v>
      </c>
    </row>
    <row r="335" spans="1:8">
      <c r="A335" s="7" t="s">
        <v>344</v>
      </c>
      <c r="B335" s="8">
        <v>2577</v>
      </c>
      <c r="C335" s="9" t="s">
        <v>636</v>
      </c>
      <c r="D335" s="9" t="s">
        <v>636</v>
      </c>
      <c r="E335" s="9" t="s">
        <v>636</v>
      </c>
      <c r="F335" s="9">
        <v>-909</v>
      </c>
      <c r="G335" s="9" t="s">
        <v>636</v>
      </c>
      <c r="H335" s="14">
        <v>1668</v>
      </c>
    </row>
    <row r="336" spans="1:8">
      <c r="A336" s="7" t="s">
        <v>345</v>
      </c>
      <c r="B336" s="12">
        <v>1</v>
      </c>
      <c r="C336" s="9" t="s">
        <v>636</v>
      </c>
      <c r="D336" s="9" t="s">
        <v>636</v>
      </c>
      <c r="E336" s="9" t="s">
        <v>636</v>
      </c>
      <c r="F336" s="9">
        <v>-1</v>
      </c>
      <c r="G336" s="9" t="s">
        <v>636</v>
      </c>
      <c r="H336" s="11" t="s">
        <v>636</v>
      </c>
    </row>
    <row r="337" spans="1:8">
      <c r="A337" s="7" t="s">
        <v>346</v>
      </c>
      <c r="B337" s="8">
        <v>226</v>
      </c>
      <c r="C337" s="9" t="s">
        <v>636</v>
      </c>
      <c r="D337" s="9" t="s">
        <v>636</v>
      </c>
      <c r="E337" s="9" t="s">
        <v>636</v>
      </c>
      <c r="F337" s="9">
        <v>-44</v>
      </c>
      <c r="G337" s="9" t="s">
        <v>636</v>
      </c>
      <c r="H337" s="14">
        <v>182</v>
      </c>
    </row>
    <row r="338" spans="1:8">
      <c r="A338" s="7" t="s">
        <v>347</v>
      </c>
      <c r="B338" s="12">
        <v>3</v>
      </c>
      <c r="C338" s="9" t="s">
        <v>636</v>
      </c>
      <c r="D338" s="9" t="s">
        <v>636</v>
      </c>
      <c r="E338" s="9" t="s">
        <v>636</v>
      </c>
      <c r="F338" s="9" t="s">
        <v>636</v>
      </c>
      <c r="G338" s="9" t="s">
        <v>636</v>
      </c>
      <c r="H338" s="11">
        <v>3</v>
      </c>
    </row>
    <row r="339" spans="1:8">
      <c r="A339" s="7" t="s">
        <v>348</v>
      </c>
      <c r="B339" s="12">
        <v>74</v>
      </c>
      <c r="C339" s="9" t="s">
        <v>636</v>
      </c>
      <c r="D339" s="9" t="s">
        <v>636</v>
      </c>
      <c r="E339" s="9" t="s">
        <v>636</v>
      </c>
      <c r="F339" s="9">
        <v>-2</v>
      </c>
      <c r="G339" s="9" t="s">
        <v>636</v>
      </c>
      <c r="H339" s="11">
        <v>72</v>
      </c>
    </row>
    <row r="340" spans="1:8">
      <c r="A340" s="7" t="s">
        <v>349</v>
      </c>
      <c r="B340" s="12">
        <v>-1</v>
      </c>
      <c r="C340" s="9" t="s">
        <v>636</v>
      </c>
      <c r="D340" s="9" t="s">
        <v>636</v>
      </c>
      <c r="E340" s="9" t="s">
        <v>636</v>
      </c>
      <c r="F340" s="9" t="s">
        <v>636</v>
      </c>
      <c r="G340" s="9" t="s">
        <v>636</v>
      </c>
      <c r="H340" s="11">
        <v>-1</v>
      </c>
    </row>
    <row r="341" spans="1:8">
      <c r="A341" s="7" t="s">
        <v>350</v>
      </c>
      <c r="B341" s="8">
        <v>2</v>
      </c>
      <c r="C341" s="9" t="s">
        <v>636</v>
      </c>
      <c r="D341" s="9" t="s">
        <v>636</v>
      </c>
      <c r="E341" s="9" t="s">
        <v>636</v>
      </c>
      <c r="F341" s="9">
        <v>-1</v>
      </c>
      <c r="G341" s="9" t="s">
        <v>636</v>
      </c>
      <c r="H341" s="14">
        <v>1</v>
      </c>
    </row>
    <row r="342" spans="1:8">
      <c r="A342" s="7" t="s">
        <v>351</v>
      </c>
      <c r="B342" s="12">
        <v>33</v>
      </c>
      <c r="C342" s="9" t="s">
        <v>636</v>
      </c>
      <c r="D342" s="9" t="s">
        <v>636</v>
      </c>
      <c r="E342" s="9" t="s">
        <v>636</v>
      </c>
      <c r="F342" s="9" t="s">
        <v>636</v>
      </c>
      <c r="G342" s="9" t="s">
        <v>636</v>
      </c>
      <c r="H342" s="11">
        <v>33</v>
      </c>
    </row>
    <row r="343" spans="1:8">
      <c r="A343" s="7" t="s">
        <v>352</v>
      </c>
      <c r="B343" s="12">
        <v>9</v>
      </c>
      <c r="C343" s="9" t="s">
        <v>636</v>
      </c>
      <c r="D343" s="9" t="s">
        <v>636</v>
      </c>
      <c r="E343" s="9" t="s">
        <v>636</v>
      </c>
      <c r="F343" s="9" t="s">
        <v>636</v>
      </c>
      <c r="G343" s="9" t="s">
        <v>636</v>
      </c>
      <c r="H343" s="11">
        <v>9</v>
      </c>
    </row>
    <row r="344" spans="1:8">
      <c r="A344" s="7" t="s">
        <v>353</v>
      </c>
      <c r="B344" s="12">
        <v>7</v>
      </c>
      <c r="C344" s="9" t="s">
        <v>636</v>
      </c>
      <c r="D344" s="9" t="s">
        <v>636</v>
      </c>
      <c r="E344" s="9" t="s">
        <v>636</v>
      </c>
      <c r="F344" s="9" t="s">
        <v>636</v>
      </c>
      <c r="G344" s="9" t="s">
        <v>636</v>
      </c>
      <c r="H344" s="11">
        <v>7</v>
      </c>
    </row>
    <row r="345" spans="1:8">
      <c r="A345" s="7" t="s">
        <v>354</v>
      </c>
      <c r="B345" s="8">
        <v>19</v>
      </c>
      <c r="C345" s="9" t="s">
        <v>636</v>
      </c>
      <c r="D345" s="9" t="s">
        <v>636</v>
      </c>
      <c r="E345" s="9" t="s">
        <v>636</v>
      </c>
      <c r="F345" s="9" t="s">
        <v>636</v>
      </c>
      <c r="G345" s="9" t="s">
        <v>636</v>
      </c>
      <c r="H345" s="14">
        <v>19</v>
      </c>
    </row>
    <row r="346" spans="1:8">
      <c r="A346" s="7" t="s">
        <v>355</v>
      </c>
      <c r="B346" s="12">
        <v>18</v>
      </c>
      <c r="C346" s="9" t="s">
        <v>636</v>
      </c>
      <c r="D346" s="9" t="s">
        <v>636</v>
      </c>
      <c r="E346" s="9" t="s">
        <v>636</v>
      </c>
      <c r="F346" s="9">
        <v>-1</v>
      </c>
      <c r="G346" s="9" t="s">
        <v>636</v>
      </c>
      <c r="H346" s="11">
        <v>17</v>
      </c>
    </row>
    <row r="347" spans="1:8">
      <c r="A347" s="7" t="s">
        <v>356</v>
      </c>
      <c r="B347" s="12">
        <v>9</v>
      </c>
      <c r="C347" s="9" t="s">
        <v>636</v>
      </c>
      <c r="D347" s="9" t="s">
        <v>636</v>
      </c>
      <c r="E347" s="9" t="s">
        <v>636</v>
      </c>
      <c r="F347" s="9" t="s">
        <v>636</v>
      </c>
      <c r="G347" s="9" t="s">
        <v>636</v>
      </c>
      <c r="H347" s="11">
        <v>9</v>
      </c>
    </row>
    <row r="348" spans="1:8">
      <c r="A348" s="7" t="s">
        <v>357</v>
      </c>
      <c r="B348" s="12">
        <v>28</v>
      </c>
      <c r="C348" s="9" t="s">
        <v>636</v>
      </c>
      <c r="D348" s="9" t="s">
        <v>636</v>
      </c>
      <c r="E348" s="9" t="s">
        <v>636</v>
      </c>
      <c r="F348" s="9">
        <v>-20</v>
      </c>
      <c r="G348" s="9" t="s">
        <v>636</v>
      </c>
      <c r="H348" s="11">
        <v>8</v>
      </c>
    </row>
    <row r="349" spans="1:8">
      <c r="A349" s="7" t="s">
        <v>358</v>
      </c>
      <c r="B349" s="12">
        <v>114</v>
      </c>
      <c r="C349" s="9" t="s">
        <v>636</v>
      </c>
      <c r="D349" s="9" t="s">
        <v>636</v>
      </c>
      <c r="E349" s="9" t="s">
        <v>636</v>
      </c>
      <c r="F349" s="9" t="s">
        <v>636</v>
      </c>
      <c r="G349" s="9" t="s">
        <v>636</v>
      </c>
      <c r="H349" s="11">
        <v>114</v>
      </c>
    </row>
    <row r="350" spans="1:8">
      <c r="A350" s="7" t="s">
        <v>597</v>
      </c>
      <c r="B350" s="8">
        <v>6</v>
      </c>
      <c r="C350" s="9">
        <v>50</v>
      </c>
      <c r="D350" s="9" t="s">
        <v>636</v>
      </c>
      <c r="E350" s="9">
        <v>-1</v>
      </c>
      <c r="F350" s="9">
        <v>-27</v>
      </c>
      <c r="G350" s="9" t="s">
        <v>636</v>
      </c>
      <c r="H350" s="14">
        <v>28</v>
      </c>
    </row>
    <row r="351" spans="1:8">
      <c r="A351" s="7" t="s">
        <v>361</v>
      </c>
      <c r="B351" s="12">
        <v>181</v>
      </c>
      <c r="C351" s="9" t="s">
        <v>636</v>
      </c>
      <c r="D351" s="9" t="s">
        <v>636</v>
      </c>
      <c r="E351" s="9" t="s">
        <v>636</v>
      </c>
      <c r="F351" s="9">
        <v>-29</v>
      </c>
      <c r="G351" s="9" t="s">
        <v>636</v>
      </c>
      <c r="H351" s="11">
        <v>152</v>
      </c>
    </row>
    <row r="352" spans="1:8">
      <c r="A352" s="7" t="s">
        <v>562</v>
      </c>
      <c r="B352" s="12">
        <v>64</v>
      </c>
      <c r="C352" s="9" t="s">
        <v>636</v>
      </c>
      <c r="D352" s="9" t="s">
        <v>636</v>
      </c>
      <c r="E352" s="9" t="s">
        <v>636</v>
      </c>
      <c r="F352" s="9">
        <v>-2</v>
      </c>
      <c r="G352" s="9" t="s">
        <v>636</v>
      </c>
      <c r="H352" s="11">
        <v>62</v>
      </c>
    </row>
    <row r="353" spans="1:8">
      <c r="A353" s="7" t="s">
        <v>362</v>
      </c>
      <c r="B353" s="12">
        <v>168</v>
      </c>
      <c r="C353" s="9" t="s">
        <v>636</v>
      </c>
      <c r="D353" s="9" t="s">
        <v>636</v>
      </c>
      <c r="E353" s="9" t="s">
        <v>636</v>
      </c>
      <c r="F353" s="9">
        <v>-21</v>
      </c>
      <c r="G353" s="9" t="s">
        <v>636</v>
      </c>
      <c r="H353" s="11">
        <v>147</v>
      </c>
    </row>
    <row r="354" spans="1:8">
      <c r="A354" s="7" t="s">
        <v>363</v>
      </c>
      <c r="B354" s="8">
        <v>-1000</v>
      </c>
      <c r="C354" s="9" t="s">
        <v>636</v>
      </c>
      <c r="D354" s="9" t="s">
        <v>636</v>
      </c>
      <c r="E354" s="9" t="s">
        <v>636</v>
      </c>
      <c r="F354" s="9" t="s">
        <v>636</v>
      </c>
      <c r="G354" s="9" t="s">
        <v>636</v>
      </c>
      <c r="H354" s="14">
        <v>-1000</v>
      </c>
    </row>
    <row r="355" spans="1:8">
      <c r="A355" s="7" t="s">
        <v>364</v>
      </c>
      <c r="B355" s="12">
        <v>43</v>
      </c>
      <c r="C355" s="9" t="s">
        <v>636</v>
      </c>
      <c r="D355" s="9" t="s">
        <v>636</v>
      </c>
      <c r="E355" s="9" t="s">
        <v>636</v>
      </c>
      <c r="F355" s="9" t="s">
        <v>636</v>
      </c>
      <c r="G355" s="9" t="s">
        <v>636</v>
      </c>
      <c r="H355" s="11">
        <v>43</v>
      </c>
    </row>
    <row r="356" spans="1:8">
      <c r="A356" s="7" t="s">
        <v>365</v>
      </c>
      <c r="B356" s="12">
        <v>235</v>
      </c>
      <c r="C356" s="9" t="s">
        <v>636</v>
      </c>
      <c r="D356" s="9" t="s">
        <v>636</v>
      </c>
      <c r="E356" s="9" t="s">
        <v>636</v>
      </c>
      <c r="F356" s="9">
        <v>-44</v>
      </c>
      <c r="G356" s="9" t="s">
        <v>636</v>
      </c>
      <c r="H356" s="11">
        <v>191</v>
      </c>
    </row>
    <row r="357" spans="1:8">
      <c r="A357" s="7" t="s">
        <v>366</v>
      </c>
      <c r="B357" s="12">
        <v>12</v>
      </c>
      <c r="C357" s="9" t="s">
        <v>636</v>
      </c>
      <c r="D357" s="9" t="s">
        <v>636</v>
      </c>
      <c r="E357" s="9" t="s">
        <v>636</v>
      </c>
      <c r="F357" s="9">
        <v>-1</v>
      </c>
      <c r="G357" s="9" t="s">
        <v>636</v>
      </c>
      <c r="H357" s="11">
        <v>11</v>
      </c>
    </row>
    <row r="358" spans="1:8">
      <c r="A358" s="7" t="s">
        <v>367</v>
      </c>
      <c r="B358" s="12">
        <v>1</v>
      </c>
      <c r="C358" s="9" t="s">
        <v>636</v>
      </c>
      <c r="D358" s="9" t="s">
        <v>636</v>
      </c>
      <c r="E358" s="9" t="s">
        <v>636</v>
      </c>
      <c r="F358" s="9" t="s">
        <v>636</v>
      </c>
      <c r="G358" s="9" t="s">
        <v>636</v>
      </c>
      <c r="H358" s="11">
        <v>1</v>
      </c>
    </row>
    <row r="359" spans="1:8">
      <c r="A359" s="7" t="s">
        <v>368</v>
      </c>
      <c r="B359" s="12">
        <v>1</v>
      </c>
      <c r="C359" s="9" t="s">
        <v>636</v>
      </c>
      <c r="D359" s="9" t="s">
        <v>636</v>
      </c>
      <c r="E359" s="9" t="s">
        <v>636</v>
      </c>
      <c r="F359" s="9" t="s">
        <v>636</v>
      </c>
      <c r="G359" s="9" t="s">
        <v>636</v>
      </c>
      <c r="H359" s="11">
        <v>1</v>
      </c>
    </row>
    <row r="360" spans="1:8">
      <c r="A360" s="7" t="s">
        <v>369</v>
      </c>
      <c r="B360" s="12">
        <v>22</v>
      </c>
      <c r="C360" s="9" t="s">
        <v>636</v>
      </c>
      <c r="D360" s="9" t="s">
        <v>636</v>
      </c>
      <c r="E360" s="9" t="s">
        <v>636</v>
      </c>
      <c r="F360" s="9" t="s">
        <v>636</v>
      </c>
      <c r="G360" s="9" t="s">
        <v>636</v>
      </c>
      <c r="H360" s="11">
        <v>22</v>
      </c>
    </row>
    <row r="361" spans="1:8">
      <c r="A361" s="7" t="s">
        <v>568</v>
      </c>
      <c r="B361" s="12">
        <v>76</v>
      </c>
      <c r="C361" s="9" t="s">
        <v>636</v>
      </c>
      <c r="D361" s="9" t="s">
        <v>636</v>
      </c>
      <c r="E361" s="9" t="s">
        <v>636</v>
      </c>
      <c r="F361" s="9">
        <v>-14</v>
      </c>
      <c r="G361" s="9" t="s">
        <v>636</v>
      </c>
      <c r="H361" s="11">
        <v>62</v>
      </c>
    </row>
    <row r="362" spans="1:8">
      <c r="A362" s="7" t="s">
        <v>370</v>
      </c>
      <c r="B362" s="12">
        <v>600</v>
      </c>
      <c r="C362" s="9">
        <v>250</v>
      </c>
      <c r="D362" s="9" t="s">
        <v>636</v>
      </c>
      <c r="E362" s="9">
        <v>-1</v>
      </c>
      <c r="F362" s="9">
        <v>-132</v>
      </c>
      <c r="G362" s="9">
        <v>1</v>
      </c>
      <c r="H362" s="11">
        <v>718</v>
      </c>
    </row>
    <row r="363" spans="1:8">
      <c r="A363" s="7" t="s">
        <v>371</v>
      </c>
      <c r="B363" s="12">
        <v>4</v>
      </c>
      <c r="C363" s="9" t="s">
        <v>636</v>
      </c>
      <c r="D363" s="9" t="s">
        <v>636</v>
      </c>
      <c r="E363" s="9" t="s">
        <v>636</v>
      </c>
      <c r="F363" s="9">
        <v>-4</v>
      </c>
      <c r="G363" s="9" t="s">
        <v>636</v>
      </c>
      <c r="H363" s="11" t="s">
        <v>636</v>
      </c>
    </row>
    <row r="364" spans="1:8">
      <c r="A364" s="7" t="s">
        <v>372</v>
      </c>
      <c r="B364" s="12">
        <v>47</v>
      </c>
      <c r="C364" s="9">
        <v>300</v>
      </c>
      <c r="D364" s="9" t="s">
        <v>636</v>
      </c>
      <c r="E364" s="9" t="s">
        <v>636</v>
      </c>
      <c r="F364" s="9">
        <v>-36</v>
      </c>
      <c r="G364" s="9" t="s">
        <v>636</v>
      </c>
      <c r="H364" s="11">
        <v>311</v>
      </c>
    </row>
    <row r="365" spans="1:8">
      <c r="A365" s="7" t="s">
        <v>373</v>
      </c>
      <c r="B365" s="12">
        <v>131</v>
      </c>
      <c r="C365" s="9" t="s">
        <v>636</v>
      </c>
      <c r="D365" s="9" t="s">
        <v>636</v>
      </c>
      <c r="E365" s="9" t="s">
        <v>636</v>
      </c>
      <c r="F365" s="9">
        <v>-66</v>
      </c>
      <c r="G365" s="9" t="s">
        <v>636</v>
      </c>
      <c r="H365" s="11">
        <v>65</v>
      </c>
    </row>
    <row r="366" spans="1:8">
      <c r="A366" s="7" t="s">
        <v>374</v>
      </c>
      <c r="B366" s="12">
        <v>113</v>
      </c>
      <c r="C366" s="9">
        <v>100</v>
      </c>
      <c r="D366" s="9" t="s">
        <v>636</v>
      </c>
      <c r="E366" s="9" t="s">
        <v>636</v>
      </c>
      <c r="F366" s="9">
        <v>-17</v>
      </c>
      <c r="G366" s="9" t="s">
        <v>636</v>
      </c>
      <c r="H366" s="11">
        <v>196</v>
      </c>
    </row>
    <row r="367" spans="1:8">
      <c r="A367" s="7" t="s">
        <v>375</v>
      </c>
      <c r="B367" s="12">
        <v>182</v>
      </c>
      <c r="C367" s="9" t="s">
        <v>636</v>
      </c>
      <c r="D367" s="9" t="s">
        <v>636</v>
      </c>
      <c r="E367" s="9" t="s">
        <v>636</v>
      </c>
      <c r="F367" s="9">
        <v>-10</v>
      </c>
      <c r="G367" s="9" t="s">
        <v>636</v>
      </c>
      <c r="H367" s="11">
        <v>172</v>
      </c>
    </row>
    <row r="368" spans="1:8">
      <c r="A368" s="7" t="s">
        <v>376</v>
      </c>
      <c r="B368" s="12">
        <v>50</v>
      </c>
      <c r="C368" s="9" t="s">
        <v>636</v>
      </c>
      <c r="D368" s="9" t="s">
        <v>636</v>
      </c>
      <c r="E368" s="9" t="s">
        <v>636</v>
      </c>
      <c r="F368" s="9">
        <v>-44</v>
      </c>
      <c r="G368" s="9" t="s">
        <v>636</v>
      </c>
      <c r="H368" s="11">
        <v>6</v>
      </c>
    </row>
    <row r="369" spans="1:8">
      <c r="A369" s="7" t="s">
        <v>377</v>
      </c>
      <c r="B369" s="12">
        <v>393</v>
      </c>
      <c r="C369" s="9">
        <v>50</v>
      </c>
      <c r="D369" s="9" t="s">
        <v>636</v>
      </c>
      <c r="E369" s="9" t="s">
        <v>636</v>
      </c>
      <c r="F369" s="9">
        <v>-115</v>
      </c>
      <c r="G369" s="9" t="s">
        <v>636</v>
      </c>
      <c r="H369" s="11">
        <v>328</v>
      </c>
    </row>
    <row r="370" spans="1:8">
      <c r="A370" s="7" t="s">
        <v>638</v>
      </c>
      <c r="B370" s="12">
        <v>244</v>
      </c>
      <c r="C370" s="9" t="s">
        <v>636</v>
      </c>
      <c r="D370" s="9" t="s">
        <v>636</v>
      </c>
      <c r="E370" s="9" t="s">
        <v>636</v>
      </c>
      <c r="F370" s="9">
        <v>-95</v>
      </c>
      <c r="G370" s="9" t="s">
        <v>636</v>
      </c>
      <c r="H370" s="11">
        <v>149</v>
      </c>
    </row>
    <row r="371" spans="1:8">
      <c r="A371" s="7" t="s">
        <v>379</v>
      </c>
      <c r="B371" s="12">
        <v>47</v>
      </c>
      <c r="C371" s="9" t="s">
        <v>636</v>
      </c>
      <c r="D371" s="9" t="s">
        <v>636</v>
      </c>
      <c r="E371" s="9" t="s">
        <v>636</v>
      </c>
      <c r="F371" s="9" t="s">
        <v>636</v>
      </c>
      <c r="G371" s="9" t="s">
        <v>636</v>
      </c>
      <c r="H371" s="11">
        <v>47</v>
      </c>
    </row>
    <row r="372" spans="1:8">
      <c r="A372" s="7" t="s">
        <v>380</v>
      </c>
      <c r="B372" s="12">
        <v>214</v>
      </c>
      <c r="C372" s="9" t="s">
        <v>636</v>
      </c>
      <c r="D372" s="9" t="s">
        <v>636</v>
      </c>
      <c r="E372" s="9" t="s">
        <v>636</v>
      </c>
      <c r="F372" s="9">
        <v>-25</v>
      </c>
      <c r="G372" s="9" t="s">
        <v>636</v>
      </c>
      <c r="H372" s="11">
        <v>189</v>
      </c>
    </row>
    <row r="373" spans="1:8">
      <c r="A373" s="7" t="s">
        <v>381</v>
      </c>
      <c r="B373" s="12">
        <v>1</v>
      </c>
      <c r="C373" s="9" t="s">
        <v>636</v>
      </c>
      <c r="D373" s="9" t="s">
        <v>636</v>
      </c>
      <c r="E373" s="9" t="s">
        <v>636</v>
      </c>
      <c r="F373" s="9" t="s">
        <v>636</v>
      </c>
      <c r="G373" s="9" t="s">
        <v>636</v>
      </c>
      <c r="H373" s="11">
        <v>1</v>
      </c>
    </row>
    <row r="374" spans="1:8">
      <c r="A374" s="7" t="s">
        <v>382</v>
      </c>
      <c r="B374" s="12">
        <v>6</v>
      </c>
      <c r="C374" s="9" t="s">
        <v>636</v>
      </c>
      <c r="D374" s="9" t="s">
        <v>636</v>
      </c>
      <c r="E374" s="9" t="s">
        <v>636</v>
      </c>
      <c r="F374" s="9" t="s">
        <v>636</v>
      </c>
      <c r="G374" s="9" t="s">
        <v>636</v>
      </c>
      <c r="H374" s="11">
        <v>6</v>
      </c>
    </row>
    <row r="375" spans="1:8">
      <c r="A375" s="7" t="s">
        <v>383</v>
      </c>
      <c r="B375" s="12">
        <v>6</v>
      </c>
      <c r="C375" s="9" t="s">
        <v>636</v>
      </c>
      <c r="D375" s="9" t="s">
        <v>636</v>
      </c>
      <c r="E375" s="9" t="s">
        <v>636</v>
      </c>
      <c r="F375" s="9">
        <v>-9</v>
      </c>
      <c r="G375" s="9" t="s">
        <v>636</v>
      </c>
      <c r="H375" s="11">
        <v>-3</v>
      </c>
    </row>
    <row r="376" spans="1:8">
      <c r="A376" s="7" t="s">
        <v>384</v>
      </c>
      <c r="B376" s="12">
        <v>17</v>
      </c>
      <c r="C376" s="9" t="s">
        <v>636</v>
      </c>
      <c r="D376" s="9" t="s">
        <v>636</v>
      </c>
      <c r="E376" s="9" t="s">
        <v>636</v>
      </c>
      <c r="F376" s="9" t="s">
        <v>636</v>
      </c>
      <c r="G376" s="9" t="s">
        <v>636</v>
      </c>
      <c r="H376" s="11">
        <v>17</v>
      </c>
    </row>
    <row r="377" spans="1:8">
      <c r="A377" s="7" t="s">
        <v>386</v>
      </c>
      <c r="B377" s="12">
        <v>47</v>
      </c>
      <c r="C377" s="9" t="s">
        <v>636</v>
      </c>
      <c r="D377" s="9" t="s">
        <v>636</v>
      </c>
      <c r="E377" s="9" t="s">
        <v>636</v>
      </c>
      <c r="F377" s="9">
        <v>-10</v>
      </c>
      <c r="G377" s="9" t="s">
        <v>636</v>
      </c>
      <c r="H377" s="11">
        <v>37</v>
      </c>
    </row>
    <row r="378" spans="1:8">
      <c r="A378" s="7" t="s">
        <v>519</v>
      </c>
      <c r="B378" s="12">
        <v>12</v>
      </c>
      <c r="C378" s="9" t="s">
        <v>636</v>
      </c>
      <c r="D378" s="9" t="s">
        <v>636</v>
      </c>
      <c r="E378" s="9" t="s">
        <v>636</v>
      </c>
      <c r="F378" s="9">
        <v>-1</v>
      </c>
      <c r="G378" s="9" t="s">
        <v>636</v>
      </c>
      <c r="H378" s="11">
        <v>11</v>
      </c>
    </row>
    <row r="379" spans="1:8">
      <c r="A379" s="7" t="s">
        <v>387</v>
      </c>
      <c r="B379" s="12">
        <v>24</v>
      </c>
      <c r="C379" s="9" t="s">
        <v>636</v>
      </c>
      <c r="D379" s="9" t="s">
        <v>636</v>
      </c>
      <c r="E379" s="9" t="s">
        <v>636</v>
      </c>
      <c r="F379" s="9">
        <v>-10</v>
      </c>
      <c r="G379" s="9" t="s">
        <v>636</v>
      </c>
      <c r="H379" s="11">
        <v>14</v>
      </c>
    </row>
    <row r="380" spans="1:8">
      <c r="A380" s="7" t="s">
        <v>388</v>
      </c>
      <c r="B380" s="12">
        <v>-9</v>
      </c>
      <c r="C380" s="9" t="s">
        <v>636</v>
      </c>
      <c r="D380" s="9" t="s">
        <v>636</v>
      </c>
      <c r="E380" s="9" t="s">
        <v>636</v>
      </c>
      <c r="F380" s="9" t="s">
        <v>636</v>
      </c>
      <c r="G380" s="9" t="s">
        <v>636</v>
      </c>
      <c r="H380" s="11">
        <v>-9</v>
      </c>
    </row>
    <row r="381" spans="1:8">
      <c r="A381" s="7" t="s">
        <v>548</v>
      </c>
      <c r="B381" s="12">
        <v>201</v>
      </c>
      <c r="C381" s="9" t="s">
        <v>636</v>
      </c>
      <c r="D381" s="9" t="s">
        <v>636</v>
      </c>
      <c r="E381" s="9" t="s">
        <v>636</v>
      </c>
      <c r="F381" s="9">
        <v>-38</v>
      </c>
      <c r="G381" s="9" t="s">
        <v>636</v>
      </c>
      <c r="H381" s="11">
        <v>163</v>
      </c>
    </row>
    <row r="382" spans="1:8">
      <c r="A382" s="7" t="s">
        <v>389</v>
      </c>
      <c r="B382" s="12">
        <v>5</v>
      </c>
      <c r="C382" s="9" t="s">
        <v>636</v>
      </c>
      <c r="D382" s="9" t="s">
        <v>636</v>
      </c>
      <c r="E382" s="9" t="s">
        <v>636</v>
      </c>
      <c r="F382" s="9">
        <v>-1</v>
      </c>
      <c r="G382" s="9" t="s">
        <v>636</v>
      </c>
      <c r="H382" s="11">
        <v>4</v>
      </c>
    </row>
    <row r="383" spans="1:8">
      <c r="A383" s="7" t="s">
        <v>390</v>
      </c>
      <c r="B383" s="12">
        <v>22</v>
      </c>
      <c r="C383" s="9" t="s">
        <v>636</v>
      </c>
      <c r="D383" s="9" t="s">
        <v>636</v>
      </c>
      <c r="E383" s="9" t="s">
        <v>636</v>
      </c>
      <c r="F383" s="9">
        <v>-3</v>
      </c>
      <c r="G383" s="9" t="s">
        <v>636</v>
      </c>
      <c r="H383" s="11">
        <v>19</v>
      </c>
    </row>
    <row r="384" spans="1:8">
      <c r="A384" s="7" t="s">
        <v>391</v>
      </c>
      <c r="B384" s="12">
        <v>2</v>
      </c>
      <c r="C384" s="9" t="s">
        <v>636</v>
      </c>
      <c r="D384" s="9" t="s">
        <v>636</v>
      </c>
      <c r="E384" s="9" t="s">
        <v>636</v>
      </c>
      <c r="F384" s="9" t="s">
        <v>636</v>
      </c>
      <c r="G384" s="9" t="s">
        <v>636</v>
      </c>
      <c r="H384" s="11">
        <v>2</v>
      </c>
    </row>
    <row r="385" spans="1:8">
      <c r="A385" s="7" t="s">
        <v>393</v>
      </c>
      <c r="B385" s="12">
        <v>6</v>
      </c>
      <c r="C385" s="9" t="s">
        <v>636</v>
      </c>
      <c r="D385" s="9" t="s">
        <v>636</v>
      </c>
      <c r="E385" s="9" t="s">
        <v>636</v>
      </c>
      <c r="F385" s="9" t="s">
        <v>636</v>
      </c>
      <c r="G385" s="9" t="s">
        <v>636</v>
      </c>
      <c r="H385" s="11">
        <v>6</v>
      </c>
    </row>
    <row r="386" spans="1:8">
      <c r="A386" s="7" t="s">
        <v>394</v>
      </c>
      <c r="B386" s="12">
        <v>1</v>
      </c>
      <c r="C386" s="9" t="s">
        <v>636</v>
      </c>
      <c r="D386" s="9" t="s">
        <v>636</v>
      </c>
      <c r="E386" s="9" t="s">
        <v>636</v>
      </c>
      <c r="F386" s="9" t="s">
        <v>636</v>
      </c>
      <c r="G386" s="9" t="s">
        <v>636</v>
      </c>
      <c r="H386" s="11">
        <v>1</v>
      </c>
    </row>
    <row r="387" spans="1:8">
      <c r="A387" s="7" t="s">
        <v>395</v>
      </c>
      <c r="B387" s="12">
        <v>233</v>
      </c>
      <c r="C387" s="9" t="s">
        <v>636</v>
      </c>
      <c r="D387" s="9" t="s">
        <v>636</v>
      </c>
      <c r="E387" s="9" t="s">
        <v>636</v>
      </c>
      <c r="F387" s="9">
        <v>-38</v>
      </c>
      <c r="G387" s="9" t="s">
        <v>636</v>
      </c>
      <c r="H387" s="11">
        <v>195</v>
      </c>
    </row>
    <row r="388" spans="1:8">
      <c r="A388" s="7" t="s">
        <v>396</v>
      </c>
      <c r="B388" s="12">
        <v>307</v>
      </c>
      <c r="C388" s="9" t="s">
        <v>636</v>
      </c>
      <c r="D388" s="9" t="s">
        <v>636</v>
      </c>
      <c r="E388" s="9" t="s">
        <v>636</v>
      </c>
      <c r="F388" s="9">
        <v>-58</v>
      </c>
      <c r="G388" s="9" t="s">
        <v>636</v>
      </c>
      <c r="H388" s="11">
        <v>249</v>
      </c>
    </row>
    <row r="389" spans="1:8">
      <c r="A389" s="7" t="s">
        <v>397</v>
      </c>
      <c r="B389" s="12">
        <v>358</v>
      </c>
      <c r="C389" s="9" t="s">
        <v>636</v>
      </c>
      <c r="D389" s="9" t="s">
        <v>636</v>
      </c>
      <c r="E389" s="9" t="s">
        <v>636</v>
      </c>
      <c r="F389" s="9">
        <v>-58</v>
      </c>
      <c r="G389" s="9" t="s">
        <v>636</v>
      </c>
      <c r="H389" s="11">
        <v>300</v>
      </c>
    </row>
    <row r="390" spans="1:8">
      <c r="A390" s="7" t="s">
        <v>398</v>
      </c>
      <c r="B390" s="12">
        <v>51</v>
      </c>
      <c r="C390" s="9" t="s">
        <v>636</v>
      </c>
      <c r="D390" s="9" t="s">
        <v>636</v>
      </c>
      <c r="E390" s="9" t="s">
        <v>636</v>
      </c>
      <c r="F390" s="9">
        <v>-10</v>
      </c>
      <c r="G390" s="9" t="s">
        <v>636</v>
      </c>
      <c r="H390" s="11">
        <v>41</v>
      </c>
    </row>
    <row r="391" spans="1:8">
      <c r="A391" s="7" t="s">
        <v>399</v>
      </c>
      <c r="B391" s="12">
        <v>92</v>
      </c>
      <c r="C391" s="9" t="s">
        <v>636</v>
      </c>
      <c r="D391" s="9" t="s">
        <v>636</v>
      </c>
      <c r="E391" s="9" t="s">
        <v>636</v>
      </c>
      <c r="F391" s="9">
        <v>-36</v>
      </c>
      <c r="G391" s="9" t="s">
        <v>636</v>
      </c>
      <c r="H391" s="11">
        <v>56</v>
      </c>
    </row>
    <row r="392" spans="1:8">
      <c r="A392" s="7" t="s">
        <v>400</v>
      </c>
      <c r="B392" s="12">
        <v>2</v>
      </c>
      <c r="C392" s="9" t="s">
        <v>636</v>
      </c>
      <c r="D392" s="9" t="s">
        <v>636</v>
      </c>
      <c r="E392" s="9" t="s">
        <v>636</v>
      </c>
      <c r="F392" s="9">
        <v>-2</v>
      </c>
      <c r="G392" s="9" t="s">
        <v>636</v>
      </c>
      <c r="H392" s="11" t="s">
        <v>636</v>
      </c>
    </row>
    <row r="393" spans="1:8">
      <c r="A393" s="7" t="s">
        <v>401</v>
      </c>
      <c r="B393" s="12">
        <v>110</v>
      </c>
      <c r="C393" s="9" t="s">
        <v>636</v>
      </c>
      <c r="D393" s="9" t="s">
        <v>636</v>
      </c>
      <c r="E393" s="9" t="s">
        <v>636</v>
      </c>
      <c r="F393" s="9">
        <v>-36</v>
      </c>
      <c r="G393" s="9" t="s">
        <v>636</v>
      </c>
      <c r="H393" s="11">
        <v>74</v>
      </c>
    </row>
    <row r="394" spans="1:8">
      <c r="A394" s="7" t="s">
        <v>402</v>
      </c>
      <c r="B394" s="12">
        <v>43</v>
      </c>
      <c r="C394" s="9" t="s">
        <v>636</v>
      </c>
      <c r="D394" s="9" t="s">
        <v>636</v>
      </c>
      <c r="E394" s="9" t="s">
        <v>636</v>
      </c>
      <c r="F394" s="9">
        <v>-16</v>
      </c>
      <c r="G394" s="9" t="s">
        <v>636</v>
      </c>
      <c r="H394" s="11">
        <v>27</v>
      </c>
    </row>
    <row r="395" spans="1:8">
      <c r="A395" s="7" t="s">
        <v>403</v>
      </c>
      <c r="B395" s="12">
        <v>31</v>
      </c>
      <c r="C395" s="9" t="s">
        <v>636</v>
      </c>
      <c r="D395" s="9" t="s">
        <v>636</v>
      </c>
      <c r="E395" s="9" t="s">
        <v>636</v>
      </c>
      <c r="F395" s="9" t="s">
        <v>636</v>
      </c>
      <c r="G395" s="9" t="s">
        <v>636</v>
      </c>
      <c r="H395" s="11">
        <v>31</v>
      </c>
    </row>
    <row r="396" spans="1:8">
      <c r="A396" s="7" t="s">
        <v>404</v>
      </c>
      <c r="B396" s="12">
        <v>91</v>
      </c>
      <c r="C396" s="9" t="s">
        <v>636</v>
      </c>
      <c r="D396" s="9" t="s">
        <v>636</v>
      </c>
      <c r="E396" s="9" t="s">
        <v>636</v>
      </c>
      <c r="F396" s="9" t="s">
        <v>636</v>
      </c>
      <c r="G396" s="9" t="s">
        <v>636</v>
      </c>
      <c r="H396" s="11">
        <v>91</v>
      </c>
    </row>
    <row r="397" spans="1:8">
      <c r="A397" s="7" t="s">
        <v>405</v>
      </c>
      <c r="B397" s="12">
        <v>147</v>
      </c>
      <c r="C397" s="9">
        <v>90</v>
      </c>
      <c r="D397" s="9" t="s">
        <v>636</v>
      </c>
      <c r="E397" s="9" t="s">
        <v>636</v>
      </c>
      <c r="F397" s="9">
        <v>-31</v>
      </c>
      <c r="G397" s="9" t="s">
        <v>636</v>
      </c>
      <c r="H397" s="11">
        <v>206</v>
      </c>
    </row>
    <row r="398" spans="1:8">
      <c r="A398" s="7" t="s">
        <v>406</v>
      </c>
      <c r="B398" s="8">
        <v>235</v>
      </c>
      <c r="C398" s="9" t="s">
        <v>636</v>
      </c>
      <c r="D398" s="9" t="s">
        <v>636</v>
      </c>
      <c r="E398" s="9" t="s">
        <v>636</v>
      </c>
      <c r="F398" s="9">
        <v>-6</v>
      </c>
      <c r="G398" s="10" t="s">
        <v>636</v>
      </c>
      <c r="H398" s="11">
        <v>229</v>
      </c>
    </row>
    <row r="399" spans="1:8">
      <c r="A399" s="7" t="s">
        <v>407</v>
      </c>
      <c r="B399" s="12">
        <v>167</v>
      </c>
      <c r="C399" s="9" t="s">
        <v>636</v>
      </c>
      <c r="D399" s="9" t="s">
        <v>636</v>
      </c>
      <c r="E399" s="9" t="s">
        <v>636</v>
      </c>
      <c r="F399" s="9">
        <v>-19</v>
      </c>
      <c r="G399" s="9" t="s">
        <v>636</v>
      </c>
      <c r="H399" s="11">
        <v>148</v>
      </c>
    </row>
    <row r="400" spans="1:8">
      <c r="A400" s="7" t="s">
        <v>408</v>
      </c>
      <c r="B400" s="8">
        <v>73</v>
      </c>
      <c r="C400" s="9">
        <v>250</v>
      </c>
      <c r="D400" s="9" t="s">
        <v>636</v>
      </c>
      <c r="E400" s="9" t="s">
        <v>636</v>
      </c>
      <c r="F400" s="9">
        <v>-28</v>
      </c>
      <c r="G400" s="10">
        <v>3</v>
      </c>
      <c r="H400" s="11">
        <v>298</v>
      </c>
    </row>
    <row r="401" spans="1:8">
      <c r="A401" s="7" t="s">
        <v>409</v>
      </c>
      <c r="B401" s="12">
        <v>74</v>
      </c>
      <c r="C401" s="9">
        <v>62</v>
      </c>
      <c r="D401" s="9" t="s">
        <v>636</v>
      </c>
      <c r="E401" s="9" t="s">
        <v>636</v>
      </c>
      <c r="F401" s="9">
        <v>-16</v>
      </c>
      <c r="G401" s="9" t="s">
        <v>636</v>
      </c>
      <c r="H401" s="11">
        <v>120</v>
      </c>
    </row>
    <row r="402" spans="1:8">
      <c r="A402" s="7" t="s">
        <v>410</v>
      </c>
      <c r="B402" s="12">
        <v>29</v>
      </c>
      <c r="C402" s="9" t="s">
        <v>636</v>
      </c>
      <c r="D402" s="9" t="s">
        <v>636</v>
      </c>
      <c r="E402" s="9" t="s">
        <v>636</v>
      </c>
      <c r="F402" s="9" t="s">
        <v>636</v>
      </c>
      <c r="G402" s="9" t="s">
        <v>636</v>
      </c>
      <c r="H402" s="11">
        <v>29</v>
      </c>
    </row>
    <row r="403" spans="1:8">
      <c r="A403" s="7" t="s">
        <v>411</v>
      </c>
      <c r="B403" s="12">
        <v>182</v>
      </c>
      <c r="C403" s="9" t="s">
        <v>636</v>
      </c>
      <c r="D403" s="9" t="s">
        <v>636</v>
      </c>
      <c r="E403" s="9" t="s">
        <v>636</v>
      </c>
      <c r="F403" s="9">
        <v>-40</v>
      </c>
      <c r="G403" s="9" t="s">
        <v>636</v>
      </c>
      <c r="H403" s="11">
        <v>142</v>
      </c>
    </row>
    <row r="404" spans="1:8">
      <c r="A404" s="7" t="s">
        <v>412</v>
      </c>
      <c r="B404" s="8">
        <v>83</v>
      </c>
      <c r="C404" s="9" t="s">
        <v>636</v>
      </c>
      <c r="D404" s="9" t="s">
        <v>636</v>
      </c>
      <c r="E404" s="9" t="s">
        <v>636</v>
      </c>
      <c r="F404" s="9" t="s">
        <v>636</v>
      </c>
      <c r="G404" s="10" t="s">
        <v>636</v>
      </c>
      <c r="H404" s="11">
        <v>83</v>
      </c>
    </row>
    <row r="405" spans="1:8">
      <c r="A405" s="7" t="s">
        <v>413</v>
      </c>
      <c r="B405" s="12">
        <v>14</v>
      </c>
      <c r="C405" s="9" t="s">
        <v>636</v>
      </c>
      <c r="D405" s="9" t="s">
        <v>636</v>
      </c>
      <c r="E405" s="9" t="s">
        <v>636</v>
      </c>
      <c r="F405" s="9">
        <v>-4</v>
      </c>
      <c r="G405" s="9" t="s">
        <v>636</v>
      </c>
      <c r="H405" s="11">
        <v>10</v>
      </c>
    </row>
    <row r="406" spans="1:8">
      <c r="A406" s="7" t="s">
        <v>414</v>
      </c>
      <c r="B406" s="12">
        <v>121</v>
      </c>
      <c r="C406" s="9">
        <v>420</v>
      </c>
      <c r="D406" s="9" t="s">
        <v>636</v>
      </c>
      <c r="E406" s="9" t="s">
        <v>636</v>
      </c>
      <c r="F406" s="9">
        <v>-110</v>
      </c>
      <c r="G406" s="9" t="s">
        <v>636</v>
      </c>
      <c r="H406" s="11">
        <v>431</v>
      </c>
    </row>
    <row r="407" spans="1:8">
      <c r="A407" s="7" t="s">
        <v>415</v>
      </c>
      <c r="B407" s="12">
        <v>505</v>
      </c>
      <c r="C407" s="9" t="s">
        <v>636</v>
      </c>
      <c r="D407" s="9" t="s">
        <v>636</v>
      </c>
      <c r="E407" s="9" t="s">
        <v>636</v>
      </c>
      <c r="F407" s="9">
        <v>-76</v>
      </c>
      <c r="G407" s="9" t="s">
        <v>636</v>
      </c>
      <c r="H407" s="11">
        <v>429</v>
      </c>
    </row>
    <row r="408" spans="1:8">
      <c r="A408" s="7" t="s">
        <v>416</v>
      </c>
      <c r="B408" s="8">
        <v>77</v>
      </c>
      <c r="C408" s="9" t="s">
        <v>636</v>
      </c>
      <c r="D408" s="9" t="s">
        <v>636</v>
      </c>
      <c r="E408" s="9" t="s">
        <v>636</v>
      </c>
      <c r="F408" s="9">
        <v>-12</v>
      </c>
      <c r="G408" s="10" t="s">
        <v>636</v>
      </c>
      <c r="H408" s="11">
        <v>65</v>
      </c>
    </row>
    <row r="409" spans="1:8">
      <c r="A409" s="7" t="s">
        <v>418</v>
      </c>
      <c r="B409" s="12">
        <v>27</v>
      </c>
      <c r="C409" s="9" t="s">
        <v>636</v>
      </c>
      <c r="D409" s="9" t="s">
        <v>636</v>
      </c>
      <c r="E409" s="9" t="s">
        <v>636</v>
      </c>
      <c r="F409" s="9" t="s">
        <v>636</v>
      </c>
      <c r="G409" s="9" t="s">
        <v>636</v>
      </c>
      <c r="H409" s="11">
        <v>27</v>
      </c>
    </row>
    <row r="410" spans="1:8">
      <c r="A410" s="7" t="s">
        <v>419</v>
      </c>
      <c r="B410" s="8">
        <v>441</v>
      </c>
      <c r="C410" s="9" t="s">
        <v>636</v>
      </c>
      <c r="D410" s="9" t="s">
        <v>636</v>
      </c>
      <c r="E410" s="9" t="s">
        <v>636</v>
      </c>
      <c r="F410" s="9">
        <v>-75</v>
      </c>
      <c r="G410" s="10" t="s">
        <v>636</v>
      </c>
      <c r="H410" s="11">
        <v>366</v>
      </c>
    </row>
    <row r="411" spans="1:8">
      <c r="A411" s="7" t="s">
        <v>420</v>
      </c>
      <c r="B411" s="12">
        <v>421</v>
      </c>
      <c r="C411" s="9" t="s">
        <v>636</v>
      </c>
      <c r="D411" s="9" t="s">
        <v>636</v>
      </c>
      <c r="E411" s="9" t="s">
        <v>636</v>
      </c>
      <c r="F411" s="9">
        <v>-27</v>
      </c>
      <c r="G411" s="9" t="s">
        <v>636</v>
      </c>
      <c r="H411" s="11">
        <v>394</v>
      </c>
    </row>
    <row r="412" spans="1:8">
      <c r="A412" s="7" t="s">
        <v>421</v>
      </c>
      <c r="B412" s="12">
        <v>108</v>
      </c>
      <c r="C412" s="9">
        <v>60</v>
      </c>
      <c r="D412" s="9" t="s">
        <v>636</v>
      </c>
      <c r="E412" s="9" t="s">
        <v>636</v>
      </c>
      <c r="F412" s="9">
        <v>-84</v>
      </c>
      <c r="G412" s="9" t="s">
        <v>636</v>
      </c>
      <c r="H412" s="11">
        <v>84</v>
      </c>
    </row>
    <row r="413" spans="1:8">
      <c r="A413" s="7" t="s">
        <v>422</v>
      </c>
      <c r="B413" s="12">
        <v>268</v>
      </c>
      <c r="C413" s="9" t="s">
        <v>636</v>
      </c>
      <c r="D413" s="9" t="s">
        <v>636</v>
      </c>
      <c r="E413" s="9" t="s">
        <v>636</v>
      </c>
      <c r="F413" s="9">
        <v>-17</v>
      </c>
      <c r="G413" s="9" t="s">
        <v>636</v>
      </c>
      <c r="H413" s="11">
        <v>251</v>
      </c>
    </row>
    <row r="414" spans="1:8">
      <c r="A414" s="7" t="s">
        <v>423</v>
      </c>
      <c r="B414" s="8">
        <v>1</v>
      </c>
      <c r="C414" s="9" t="s">
        <v>636</v>
      </c>
      <c r="D414" s="9" t="s">
        <v>636</v>
      </c>
      <c r="E414" s="9" t="s">
        <v>636</v>
      </c>
      <c r="F414" s="9" t="s">
        <v>636</v>
      </c>
      <c r="G414" s="10" t="s">
        <v>636</v>
      </c>
      <c r="H414" s="11">
        <v>1</v>
      </c>
    </row>
    <row r="415" spans="1:8">
      <c r="A415" s="7" t="s">
        <v>424</v>
      </c>
      <c r="B415" s="12">
        <v>70</v>
      </c>
      <c r="C415" s="9" t="s">
        <v>636</v>
      </c>
      <c r="D415" s="9" t="s">
        <v>636</v>
      </c>
      <c r="E415" s="9" t="s">
        <v>636</v>
      </c>
      <c r="F415" s="9">
        <v>-36</v>
      </c>
      <c r="G415" s="9" t="s">
        <v>636</v>
      </c>
      <c r="H415" s="11">
        <v>34</v>
      </c>
    </row>
    <row r="416" spans="1:8">
      <c r="A416" s="7" t="s">
        <v>425</v>
      </c>
      <c r="B416" s="12">
        <v>7</v>
      </c>
      <c r="C416" s="9" t="s">
        <v>636</v>
      </c>
      <c r="D416" s="9" t="s">
        <v>636</v>
      </c>
      <c r="E416" s="9" t="s">
        <v>636</v>
      </c>
      <c r="F416" s="9" t="s">
        <v>636</v>
      </c>
      <c r="G416" s="9" t="s">
        <v>636</v>
      </c>
      <c r="H416" s="11">
        <v>7</v>
      </c>
    </row>
    <row r="417" spans="1:8">
      <c r="A417" s="7" t="s">
        <v>426</v>
      </c>
      <c r="B417" s="12">
        <v>295</v>
      </c>
      <c r="C417" s="9" t="s">
        <v>636</v>
      </c>
      <c r="D417" s="9" t="s">
        <v>636</v>
      </c>
      <c r="E417" s="9" t="s">
        <v>636</v>
      </c>
      <c r="F417" s="9">
        <v>-58</v>
      </c>
      <c r="G417" s="9" t="s">
        <v>636</v>
      </c>
      <c r="H417" s="11">
        <v>237</v>
      </c>
    </row>
    <row r="418" spans="1:8">
      <c r="A418" s="7" t="s">
        <v>427</v>
      </c>
      <c r="B418" s="8">
        <v>177</v>
      </c>
      <c r="C418" s="9" t="s">
        <v>636</v>
      </c>
      <c r="D418" s="9" t="s">
        <v>636</v>
      </c>
      <c r="E418" s="9" t="s">
        <v>636</v>
      </c>
      <c r="F418" s="9">
        <v>-7</v>
      </c>
      <c r="G418" s="10" t="s">
        <v>636</v>
      </c>
      <c r="H418" s="11">
        <v>170</v>
      </c>
    </row>
    <row r="419" spans="1:8">
      <c r="A419" s="7" t="s">
        <v>428</v>
      </c>
      <c r="B419" s="12">
        <v>77</v>
      </c>
      <c r="C419" s="9" t="s">
        <v>636</v>
      </c>
      <c r="D419" s="9" t="s">
        <v>636</v>
      </c>
      <c r="E419" s="9" t="s">
        <v>636</v>
      </c>
      <c r="F419" s="9">
        <v>-19</v>
      </c>
      <c r="G419" s="9" t="s">
        <v>636</v>
      </c>
      <c r="H419" s="11">
        <v>58</v>
      </c>
    </row>
    <row r="420" spans="1:8">
      <c r="A420" s="7" t="s">
        <v>429</v>
      </c>
      <c r="B420" s="12">
        <v>72</v>
      </c>
      <c r="C420" s="9" t="s">
        <v>636</v>
      </c>
      <c r="D420" s="9" t="s">
        <v>636</v>
      </c>
      <c r="E420" s="9" t="s">
        <v>636</v>
      </c>
      <c r="F420" s="9">
        <v>-2</v>
      </c>
      <c r="G420" s="9" t="s">
        <v>636</v>
      </c>
      <c r="H420" s="11">
        <v>70</v>
      </c>
    </row>
    <row r="421" spans="1:8">
      <c r="A421" s="7" t="s">
        <v>430</v>
      </c>
      <c r="B421" s="8">
        <v>110</v>
      </c>
      <c r="C421" s="9">
        <v>100</v>
      </c>
      <c r="D421" s="9" t="s">
        <v>636</v>
      </c>
      <c r="E421" s="9" t="s">
        <v>636</v>
      </c>
      <c r="F421" s="9">
        <v>-40</v>
      </c>
      <c r="G421" s="9" t="s">
        <v>636</v>
      </c>
      <c r="H421" s="14">
        <v>170</v>
      </c>
    </row>
    <row r="422" spans="1:8">
      <c r="A422" s="7" t="s">
        <v>431</v>
      </c>
      <c r="B422" s="12">
        <v>87</v>
      </c>
      <c r="C422" s="9">
        <v>50</v>
      </c>
      <c r="D422" s="9" t="s">
        <v>636</v>
      </c>
      <c r="E422" s="9" t="s">
        <v>636</v>
      </c>
      <c r="F422" s="9">
        <v>-14</v>
      </c>
      <c r="G422" s="9" t="s">
        <v>636</v>
      </c>
      <c r="H422" s="11">
        <v>123</v>
      </c>
    </row>
    <row r="423" spans="1:8">
      <c r="A423" s="7" t="s">
        <v>432</v>
      </c>
      <c r="B423" s="12">
        <v>204</v>
      </c>
      <c r="C423" s="9" t="s">
        <v>636</v>
      </c>
      <c r="D423" s="9" t="s">
        <v>636</v>
      </c>
      <c r="E423" s="9" t="s">
        <v>636</v>
      </c>
      <c r="F423" s="9">
        <v>-17</v>
      </c>
      <c r="G423" s="9" t="s">
        <v>636</v>
      </c>
      <c r="H423" s="11">
        <v>187</v>
      </c>
    </row>
    <row r="424" spans="1:8">
      <c r="A424" s="7" t="s">
        <v>511</v>
      </c>
      <c r="B424" s="12">
        <v>48</v>
      </c>
      <c r="C424" s="9">
        <v>1</v>
      </c>
      <c r="D424" s="9" t="s">
        <v>636</v>
      </c>
      <c r="E424" s="9" t="s">
        <v>636</v>
      </c>
      <c r="F424" s="9">
        <v>-6</v>
      </c>
      <c r="G424" s="9" t="s">
        <v>636</v>
      </c>
      <c r="H424" s="11">
        <v>43</v>
      </c>
    </row>
    <row r="425" spans="1:8">
      <c r="A425" s="7" t="s">
        <v>433</v>
      </c>
      <c r="B425" s="8">
        <v>7</v>
      </c>
      <c r="C425" s="9" t="s">
        <v>636</v>
      </c>
      <c r="D425" s="9" t="s">
        <v>636</v>
      </c>
      <c r="E425" s="9" t="s">
        <v>636</v>
      </c>
      <c r="F425" s="9">
        <v>-5</v>
      </c>
      <c r="G425" s="9" t="s">
        <v>636</v>
      </c>
      <c r="H425" s="14">
        <v>2</v>
      </c>
    </row>
    <row r="426" spans="1:8">
      <c r="A426" s="7" t="s">
        <v>434</v>
      </c>
      <c r="B426" s="12">
        <v>60</v>
      </c>
      <c r="C426" s="9" t="s">
        <v>636</v>
      </c>
      <c r="D426" s="9" t="s">
        <v>636</v>
      </c>
      <c r="E426" s="9" t="s">
        <v>636</v>
      </c>
      <c r="F426" s="9">
        <v>-14</v>
      </c>
      <c r="G426" s="9" t="s">
        <v>636</v>
      </c>
      <c r="H426" s="11">
        <v>46</v>
      </c>
    </row>
    <row r="427" spans="1:8">
      <c r="A427" s="7" t="s">
        <v>435</v>
      </c>
      <c r="B427" s="12">
        <v>91</v>
      </c>
      <c r="C427" s="9">
        <v>25</v>
      </c>
      <c r="D427" s="9" t="s">
        <v>636</v>
      </c>
      <c r="E427" s="9" t="s">
        <v>636</v>
      </c>
      <c r="F427" s="9">
        <v>-42</v>
      </c>
      <c r="G427" s="9" t="s">
        <v>636</v>
      </c>
      <c r="H427" s="11">
        <v>74</v>
      </c>
    </row>
    <row r="428" spans="1:8">
      <c r="A428" s="7" t="s">
        <v>436</v>
      </c>
      <c r="B428" s="12">
        <v>86</v>
      </c>
      <c r="C428" s="9">
        <v>25</v>
      </c>
      <c r="D428" s="9" t="s">
        <v>636</v>
      </c>
      <c r="E428" s="9" t="s">
        <v>636</v>
      </c>
      <c r="F428" s="9">
        <v>-52</v>
      </c>
      <c r="G428" s="9" t="s">
        <v>636</v>
      </c>
      <c r="H428" s="11">
        <v>59</v>
      </c>
    </row>
    <row r="429" spans="1:8">
      <c r="A429" s="7" t="s">
        <v>437</v>
      </c>
      <c r="B429" s="8">
        <v>341</v>
      </c>
      <c r="C429" s="9">
        <v>150</v>
      </c>
      <c r="D429" s="9" t="s">
        <v>636</v>
      </c>
      <c r="E429" s="9" t="s">
        <v>636</v>
      </c>
      <c r="F429" s="9">
        <v>-202</v>
      </c>
      <c r="G429" s="9" t="s">
        <v>636</v>
      </c>
      <c r="H429" s="14">
        <v>289</v>
      </c>
    </row>
    <row r="430" spans="1:8">
      <c r="A430" s="7" t="s">
        <v>438</v>
      </c>
      <c r="B430" s="12">
        <v>1</v>
      </c>
      <c r="C430" s="9" t="s">
        <v>636</v>
      </c>
      <c r="D430" s="9" t="s">
        <v>636</v>
      </c>
      <c r="E430" s="9" t="s">
        <v>636</v>
      </c>
      <c r="F430" s="9" t="s">
        <v>636</v>
      </c>
      <c r="G430" s="9" t="s">
        <v>636</v>
      </c>
      <c r="H430" s="11">
        <v>1</v>
      </c>
    </row>
    <row r="431" spans="1:8">
      <c r="A431" s="7" t="s">
        <v>439</v>
      </c>
      <c r="B431" s="12">
        <v>-10</v>
      </c>
      <c r="C431" s="9">
        <v>8</v>
      </c>
      <c r="D431" s="9" t="s">
        <v>636</v>
      </c>
      <c r="E431" s="9" t="s">
        <v>636</v>
      </c>
      <c r="F431" s="9">
        <v>-20</v>
      </c>
      <c r="G431" s="9" t="s">
        <v>636</v>
      </c>
      <c r="H431" s="11">
        <v>-22</v>
      </c>
    </row>
    <row r="432" spans="1:8">
      <c r="A432" s="7" t="s">
        <v>440</v>
      </c>
      <c r="B432" s="12">
        <v>3</v>
      </c>
      <c r="C432" s="9" t="s">
        <v>636</v>
      </c>
      <c r="D432" s="9" t="s">
        <v>636</v>
      </c>
      <c r="E432" s="9" t="s">
        <v>636</v>
      </c>
      <c r="F432" s="9" t="s">
        <v>636</v>
      </c>
      <c r="G432" s="9" t="s">
        <v>636</v>
      </c>
      <c r="H432" s="11">
        <v>3</v>
      </c>
    </row>
    <row r="433" spans="1:8">
      <c r="A433" s="7" t="s">
        <v>441</v>
      </c>
      <c r="B433" s="8">
        <v>108</v>
      </c>
      <c r="C433" s="9">
        <v>90</v>
      </c>
      <c r="D433" s="9" t="s">
        <v>636</v>
      </c>
      <c r="E433" s="9" t="s">
        <v>636</v>
      </c>
      <c r="F433" s="9">
        <v>-18</v>
      </c>
      <c r="G433" s="9" t="s">
        <v>636</v>
      </c>
      <c r="H433" s="14">
        <v>180</v>
      </c>
    </row>
    <row r="434" spans="1:8">
      <c r="A434" s="7" t="s">
        <v>442</v>
      </c>
      <c r="B434" s="12">
        <v>91</v>
      </c>
      <c r="C434" s="9">
        <v>80</v>
      </c>
      <c r="D434" s="9" t="s">
        <v>636</v>
      </c>
      <c r="E434" s="9" t="s">
        <v>636</v>
      </c>
      <c r="F434" s="9">
        <v>-15</v>
      </c>
      <c r="G434" s="9" t="s">
        <v>636</v>
      </c>
      <c r="H434" s="11">
        <v>156</v>
      </c>
    </row>
    <row r="435" spans="1:8">
      <c r="A435" s="7" t="s">
        <v>443</v>
      </c>
      <c r="B435" s="12">
        <v>45</v>
      </c>
      <c r="C435" s="9">
        <v>200</v>
      </c>
      <c r="D435" s="9" t="s">
        <v>636</v>
      </c>
      <c r="E435" s="9" t="s">
        <v>636</v>
      </c>
      <c r="F435" s="9">
        <v>-15</v>
      </c>
      <c r="G435" s="9" t="s">
        <v>636</v>
      </c>
      <c r="H435" s="11">
        <v>230</v>
      </c>
    </row>
    <row r="436" spans="1:8">
      <c r="A436" s="7" t="s">
        <v>444</v>
      </c>
      <c r="B436" s="12">
        <v>60</v>
      </c>
      <c r="C436" s="9">
        <v>50</v>
      </c>
      <c r="D436" s="9" t="s">
        <v>636</v>
      </c>
      <c r="E436" s="9" t="s">
        <v>636</v>
      </c>
      <c r="F436" s="9">
        <v>-23</v>
      </c>
      <c r="G436" s="9" t="s">
        <v>636</v>
      </c>
      <c r="H436" s="11">
        <v>87</v>
      </c>
    </row>
    <row r="437" spans="1:8">
      <c r="A437" s="7" t="s">
        <v>445</v>
      </c>
      <c r="B437" s="8">
        <v>79</v>
      </c>
      <c r="C437" s="9">
        <v>150</v>
      </c>
      <c r="D437" s="9" t="s">
        <v>636</v>
      </c>
      <c r="E437" s="9" t="s">
        <v>636</v>
      </c>
      <c r="F437" s="9">
        <v>-44</v>
      </c>
      <c r="G437" s="9" t="s">
        <v>636</v>
      </c>
      <c r="H437" s="14">
        <v>185</v>
      </c>
    </row>
    <row r="438" spans="1:8">
      <c r="A438" s="7" t="s">
        <v>446</v>
      </c>
      <c r="B438" s="12">
        <v>5</v>
      </c>
      <c r="C438" s="9" t="s">
        <v>636</v>
      </c>
      <c r="D438" s="9" t="s">
        <v>636</v>
      </c>
      <c r="E438" s="9" t="s">
        <v>636</v>
      </c>
      <c r="F438" s="9" t="s">
        <v>636</v>
      </c>
      <c r="G438" s="9" t="s">
        <v>636</v>
      </c>
      <c r="H438" s="11">
        <v>5</v>
      </c>
    </row>
    <row r="439" spans="1:8">
      <c r="A439" s="7" t="s">
        <v>447</v>
      </c>
      <c r="B439" s="12">
        <v>22</v>
      </c>
      <c r="C439" s="9" t="s">
        <v>636</v>
      </c>
      <c r="D439" s="9" t="s">
        <v>636</v>
      </c>
      <c r="E439" s="9" t="s">
        <v>636</v>
      </c>
      <c r="F439" s="9" t="s">
        <v>636</v>
      </c>
      <c r="G439" s="9" t="s">
        <v>636</v>
      </c>
      <c r="H439" s="11">
        <v>22</v>
      </c>
    </row>
    <row r="440" spans="1:8">
      <c r="A440" s="7" t="s">
        <v>448</v>
      </c>
      <c r="B440" s="12">
        <v>2</v>
      </c>
      <c r="C440" s="9" t="s">
        <v>636</v>
      </c>
      <c r="D440" s="9" t="s">
        <v>636</v>
      </c>
      <c r="E440" s="9" t="s">
        <v>636</v>
      </c>
      <c r="F440" s="9" t="s">
        <v>636</v>
      </c>
      <c r="G440" s="9" t="s">
        <v>636</v>
      </c>
      <c r="H440" s="11">
        <v>2</v>
      </c>
    </row>
    <row r="441" spans="1:8">
      <c r="A441" s="7" t="s">
        <v>449</v>
      </c>
      <c r="B441" s="12">
        <v>8</v>
      </c>
      <c r="C441" s="9" t="s">
        <v>636</v>
      </c>
      <c r="D441" s="9" t="s">
        <v>636</v>
      </c>
      <c r="E441" s="9" t="s">
        <v>636</v>
      </c>
      <c r="F441" s="9">
        <v>-1</v>
      </c>
      <c r="G441" s="9" t="s">
        <v>636</v>
      </c>
      <c r="H441" s="11">
        <v>7</v>
      </c>
    </row>
    <row r="442" spans="1:8">
      <c r="A442" s="7" t="s">
        <v>450</v>
      </c>
      <c r="B442" s="8">
        <v>35</v>
      </c>
      <c r="C442" s="9" t="s">
        <v>636</v>
      </c>
      <c r="D442" s="9" t="s">
        <v>636</v>
      </c>
      <c r="E442" s="9" t="s">
        <v>636</v>
      </c>
      <c r="F442" s="9" t="s">
        <v>636</v>
      </c>
      <c r="G442" s="9" t="s">
        <v>636</v>
      </c>
      <c r="H442" s="14">
        <v>35</v>
      </c>
    </row>
    <row r="443" spans="1:8">
      <c r="A443" s="7" t="s">
        <v>451</v>
      </c>
      <c r="B443" s="12">
        <v>60</v>
      </c>
      <c r="C443" s="9" t="s">
        <v>636</v>
      </c>
      <c r="D443" s="9" t="s">
        <v>636</v>
      </c>
      <c r="E443" s="9" t="s">
        <v>636</v>
      </c>
      <c r="F443" s="9">
        <v>-10</v>
      </c>
      <c r="G443" s="9" t="s">
        <v>636</v>
      </c>
      <c r="H443" s="11">
        <v>50</v>
      </c>
    </row>
    <row r="444" spans="1:8">
      <c r="A444" s="7" t="s">
        <v>452</v>
      </c>
      <c r="B444" s="12">
        <v>44</v>
      </c>
      <c r="C444" s="9" t="s">
        <v>636</v>
      </c>
      <c r="D444" s="9" t="s">
        <v>636</v>
      </c>
      <c r="E444" s="9" t="s">
        <v>636</v>
      </c>
      <c r="F444" s="9">
        <v>-14</v>
      </c>
      <c r="G444" s="9" t="s">
        <v>636</v>
      </c>
      <c r="H444" s="11">
        <v>30</v>
      </c>
    </row>
    <row r="445" spans="1:8">
      <c r="A445" s="7" t="s">
        <v>453</v>
      </c>
      <c r="B445" s="12">
        <v>714</v>
      </c>
      <c r="C445" s="9" t="s">
        <v>636</v>
      </c>
      <c r="D445" s="9" t="s">
        <v>636</v>
      </c>
      <c r="E445" s="9" t="s">
        <v>636</v>
      </c>
      <c r="F445" s="9">
        <v>-106</v>
      </c>
      <c r="G445" s="9" t="s">
        <v>636</v>
      </c>
      <c r="H445" s="11">
        <v>608</v>
      </c>
    </row>
    <row r="446" spans="1:8">
      <c r="A446" s="7" t="s">
        <v>454</v>
      </c>
      <c r="B446" s="8">
        <v>1177</v>
      </c>
      <c r="C446" s="9" t="s">
        <v>636</v>
      </c>
      <c r="D446" s="9" t="s">
        <v>636</v>
      </c>
      <c r="E446" s="9" t="s">
        <v>636</v>
      </c>
      <c r="F446" s="9">
        <v>-141</v>
      </c>
      <c r="G446" s="9" t="s">
        <v>636</v>
      </c>
      <c r="H446" s="14">
        <v>1036</v>
      </c>
    </row>
    <row r="447" spans="1:8">
      <c r="A447" s="7" t="s">
        <v>455</v>
      </c>
      <c r="B447" s="12">
        <v>398</v>
      </c>
      <c r="C447" s="9" t="s">
        <v>636</v>
      </c>
      <c r="D447" s="9" t="s">
        <v>636</v>
      </c>
      <c r="E447" s="9" t="s">
        <v>636</v>
      </c>
      <c r="F447" s="9">
        <v>-50</v>
      </c>
      <c r="G447" s="9" t="s">
        <v>636</v>
      </c>
      <c r="H447" s="11">
        <v>348</v>
      </c>
    </row>
    <row r="448" spans="1:8">
      <c r="A448" s="7" t="s">
        <v>456</v>
      </c>
      <c r="B448" s="12">
        <v>500</v>
      </c>
      <c r="C448" s="9" t="s">
        <v>636</v>
      </c>
      <c r="D448" s="9" t="s">
        <v>636</v>
      </c>
      <c r="E448" s="9" t="s">
        <v>636</v>
      </c>
      <c r="F448" s="9">
        <v>-52</v>
      </c>
      <c r="G448" s="9" t="s">
        <v>636</v>
      </c>
      <c r="H448" s="11">
        <v>448</v>
      </c>
    </row>
    <row r="449" spans="1:8">
      <c r="A449" s="7" t="s">
        <v>580</v>
      </c>
      <c r="B449" s="12">
        <v>220</v>
      </c>
      <c r="C449" s="9" t="s">
        <v>636</v>
      </c>
      <c r="D449" s="9" t="s">
        <v>636</v>
      </c>
      <c r="E449" s="9" t="s">
        <v>636</v>
      </c>
      <c r="F449" s="9">
        <v>-39</v>
      </c>
      <c r="G449" s="9" t="s">
        <v>636</v>
      </c>
      <c r="H449" s="11">
        <v>181</v>
      </c>
    </row>
    <row r="450" spans="1:8">
      <c r="A450" s="7" t="s">
        <v>458</v>
      </c>
      <c r="B450" s="12">
        <v>179</v>
      </c>
      <c r="C450" s="9" t="s">
        <v>636</v>
      </c>
      <c r="D450" s="9" t="s">
        <v>636</v>
      </c>
      <c r="E450" s="9" t="s">
        <v>636</v>
      </c>
      <c r="F450" s="9">
        <v>-10</v>
      </c>
      <c r="G450" s="9" t="s">
        <v>636</v>
      </c>
      <c r="H450" s="11">
        <v>169</v>
      </c>
    </row>
    <row r="451" spans="1:8">
      <c r="A451" s="7" t="s">
        <v>459</v>
      </c>
      <c r="B451" s="12">
        <v>24</v>
      </c>
      <c r="C451" s="9" t="s">
        <v>636</v>
      </c>
      <c r="D451" s="9" t="s">
        <v>636</v>
      </c>
      <c r="E451" s="9" t="s">
        <v>636</v>
      </c>
      <c r="F451" s="9">
        <v>-4</v>
      </c>
      <c r="G451" s="9" t="s">
        <v>636</v>
      </c>
      <c r="H451" s="11">
        <v>20</v>
      </c>
    </row>
    <row r="452" spans="1:8">
      <c r="A452" s="7" t="s">
        <v>460</v>
      </c>
      <c r="B452" s="8">
        <v>14</v>
      </c>
      <c r="C452" s="9" t="s">
        <v>636</v>
      </c>
      <c r="D452" s="9" t="s">
        <v>636</v>
      </c>
      <c r="E452" s="9" t="s">
        <v>636</v>
      </c>
      <c r="F452" s="9" t="s">
        <v>636</v>
      </c>
      <c r="G452" s="10" t="s">
        <v>636</v>
      </c>
      <c r="H452" s="11">
        <v>14</v>
      </c>
    </row>
    <row r="453" spans="1:8">
      <c r="A453" s="7" t="s">
        <v>461</v>
      </c>
      <c r="B453" s="12">
        <v>21</v>
      </c>
      <c r="C453" s="9" t="s">
        <v>636</v>
      </c>
      <c r="D453" s="9" t="s">
        <v>636</v>
      </c>
      <c r="E453" s="9" t="s">
        <v>636</v>
      </c>
      <c r="F453" s="9">
        <v>-1</v>
      </c>
      <c r="G453" s="9" t="s">
        <v>636</v>
      </c>
      <c r="H453" s="11">
        <v>20</v>
      </c>
    </row>
    <row r="454" spans="1:8">
      <c r="A454" s="7" t="s">
        <v>462</v>
      </c>
      <c r="B454" s="8">
        <v>-7</v>
      </c>
      <c r="C454" s="9" t="s">
        <v>636</v>
      </c>
      <c r="D454" s="9" t="s">
        <v>636</v>
      </c>
      <c r="E454" s="9" t="s">
        <v>636</v>
      </c>
      <c r="F454" s="9">
        <v>-8</v>
      </c>
      <c r="G454" s="10" t="s">
        <v>636</v>
      </c>
      <c r="H454" s="11">
        <v>-15</v>
      </c>
    </row>
    <row r="455" spans="1:8">
      <c r="A455" s="7" t="s">
        <v>463</v>
      </c>
      <c r="B455" s="12">
        <v>8</v>
      </c>
      <c r="C455" s="9">
        <v>20</v>
      </c>
      <c r="D455" s="9" t="s">
        <v>636</v>
      </c>
      <c r="E455" s="9" t="s">
        <v>636</v>
      </c>
      <c r="F455" s="9">
        <v>-8</v>
      </c>
      <c r="G455" s="9" t="s">
        <v>636</v>
      </c>
      <c r="H455" s="11">
        <v>20</v>
      </c>
    </row>
    <row r="456" spans="1:8">
      <c r="A456" s="7" t="s">
        <v>464</v>
      </c>
      <c r="B456" s="12">
        <v>22</v>
      </c>
      <c r="C456" s="9" t="s">
        <v>636</v>
      </c>
      <c r="D456" s="9" t="s">
        <v>636</v>
      </c>
      <c r="E456" s="9" t="s">
        <v>636</v>
      </c>
      <c r="F456" s="9">
        <v>-2</v>
      </c>
      <c r="G456" s="9" t="s">
        <v>636</v>
      </c>
      <c r="H456" s="11">
        <v>20</v>
      </c>
    </row>
    <row r="457" spans="1:8">
      <c r="A457" s="7" t="s">
        <v>465</v>
      </c>
      <c r="B457" s="12">
        <v>4</v>
      </c>
      <c r="C457" s="9" t="s">
        <v>636</v>
      </c>
      <c r="D457" s="9" t="s">
        <v>636</v>
      </c>
      <c r="E457" s="9" t="s">
        <v>636</v>
      </c>
      <c r="F457" s="9" t="s">
        <v>636</v>
      </c>
      <c r="G457" s="9" t="s">
        <v>636</v>
      </c>
      <c r="H457" s="11">
        <v>4</v>
      </c>
    </row>
    <row r="458" spans="1:8">
      <c r="A458" s="7" t="s">
        <v>466</v>
      </c>
      <c r="B458" s="8">
        <v>4</v>
      </c>
      <c r="C458" s="9" t="s">
        <v>636</v>
      </c>
      <c r="D458" s="9" t="s">
        <v>636</v>
      </c>
      <c r="E458" s="9" t="s">
        <v>636</v>
      </c>
      <c r="F458" s="9" t="s">
        <v>636</v>
      </c>
      <c r="G458" s="10" t="s">
        <v>636</v>
      </c>
      <c r="H458" s="11">
        <v>4</v>
      </c>
    </row>
    <row r="459" spans="1:8">
      <c r="A459" s="7" t="s">
        <v>468</v>
      </c>
      <c r="B459" s="12">
        <v>5</v>
      </c>
      <c r="C459" s="9" t="s">
        <v>636</v>
      </c>
      <c r="D459" s="9" t="s">
        <v>636</v>
      </c>
      <c r="E459" s="9" t="s">
        <v>636</v>
      </c>
      <c r="F459" s="9" t="s">
        <v>636</v>
      </c>
      <c r="G459" s="9" t="s">
        <v>636</v>
      </c>
      <c r="H459" s="11">
        <v>5</v>
      </c>
    </row>
    <row r="460" spans="1:8">
      <c r="A460" s="7" t="s">
        <v>535</v>
      </c>
      <c r="B460" s="12">
        <v>-4</v>
      </c>
      <c r="C460" s="9" t="s">
        <v>636</v>
      </c>
      <c r="D460" s="9" t="s">
        <v>636</v>
      </c>
      <c r="E460" s="9" t="s">
        <v>636</v>
      </c>
      <c r="F460" s="9" t="s">
        <v>636</v>
      </c>
      <c r="G460" s="9" t="s">
        <v>636</v>
      </c>
      <c r="H460" s="11">
        <v>-4</v>
      </c>
    </row>
    <row r="461" spans="1:8">
      <c r="A461" s="7" t="s">
        <v>499</v>
      </c>
      <c r="B461" s="12">
        <v>107</v>
      </c>
      <c r="C461" s="9" t="s">
        <v>636</v>
      </c>
      <c r="D461" s="9" t="s">
        <v>636</v>
      </c>
      <c r="E461" s="9" t="s">
        <v>636</v>
      </c>
      <c r="F461" s="9">
        <v>-12</v>
      </c>
      <c r="G461" s="9" t="s">
        <v>636</v>
      </c>
      <c r="H461" s="11">
        <v>95</v>
      </c>
    </row>
    <row r="462" spans="1:8">
      <c r="A462" s="7" t="s">
        <v>469</v>
      </c>
      <c r="B462" s="8">
        <v>4</v>
      </c>
      <c r="C462" s="9" t="s">
        <v>636</v>
      </c>
      <c r="D462" s="9" t="s">
        <v>636</v>
      </c>
      <c r="E462" s="9" t="s">
        <v>636</v>
      </c>
      <c r="F462" s="9" t="s">
        <v>636</v>
      </c>
      <c r="G462" s="10" t="s">
        <v>636</v>
      </c>
      <c r="H462" s="11">
        <v>4</v>
      </c>
    </row>
    <row r="463" spans="1:8">
      <c r="A463" s="7" t="s">
        <v>470</v>
      </c>
      <c r="B463" s="8">
        <v>2</v>
      </c>
      <c r="C463" s="9" t="s">
        <v>636</v>
      </c>
      <c r="D463" s="9" t="s">
        <v>636</v>
      </c>
      <c r="E463" s="9" t="s">
        <v>636</v>
      </c>
      <c r="F463" s="9" t="s">
        <v>636</v>
      </c>
      <c r="G463" s="10" t="s">
        <v>636</v>
      </c>
      <c r="H463" s="11">
        <v>2</v>
      </c>
    </row>
    <row r="464" spans="1:8">
      <c r="A464" s="7" t="s">
        <v>471</v>
      </c>
      <c r="B464" s="12">
        <v>4</v>
      </c>
      <c r="C464" s="9" t="s">
        <v>636</v>
      </c>
      <c r="D464" s="9" t="s">
        <v>636</v>
      </c>
      <c r="E464" s="9" t="s">
        <v>636</v>
      </c>
      <c r="F464" s="9" t="s">
        <v>636</v>
      </c>
      <c r="G464" s="9" t="s">
        <v>636</v>
      </c>
      <c r="H464" s="11">
        <v>4</v>
      </c>
    </row>
    <row r="465" spans="1:8">
      <c r="A465" s="7" t="s">
        <v>472</v>
      </c>
      <c r="B465" s="12">
        <v>25</v>
      </c>
      <c r="C465" s="9" t="s">
        <v>636</v>
      </c>
      <c r="D465" s="9" t="s">
        <v>636</v>
      </c>
      <c r="E465" s="9" t="s">
        <v>636</v>
      </c>
      <c r="F465" s="9">
        <v>-5</v>
      </c>
      <c r="G465" s="9" t="s">
        <v>636</v>
      </c>
      <c r="H465" s="11">
        <v>20</v>
      </c>
    </row>
    <row r="466" spans="1:8">
      <c r="A466" s="7" t="s">
        <v>474</v>
      </c>
      <c r="B466" s="12">
        <v>1</v>
      </c>
      <c r="C466" s="9" t="s">
        <v>636</v>
      </c>
      <c r="D466" s="9" t="s">
        <v>636</v>
      </c>
      <c r="E466" s="9" t="s">
        <v>636</v>
      </c>
      <c r="F466" s="9" t="s">
        <v>636</v>
      </c>
      <c r="G466" s="9" t="s">
        <v>636</v>
      </c>
      <c r="H466" s="11">
        <v>1</v>
      </c>
    </row>
    <row r="467" spans="1:8">
      <c r="A467" s="7" t="s">
        <v>476</v>
      </c>
      <c r="B467" s="8">
        <v>1</v>
      </c>
      <c r="C467" s="9" t="s">
        <v>636</v>
      </c>
      <c r="D467" s="9" t="s">
        <v>636</v>
      </c>
      <c r="E467" s="9" t="s">
        <v>636</v>
      </c>
      <c r="F467" s="9" t="s">
        <v>636</v>
      </c>
      <c r="G467" s="10" t="s">
        <v>636</v>
      </c>
      <c r="H467" s="11">
        <v>1</v>
      </c>
    </row>
    <row r="468" spans="1:8">
      <c r="A468" s="7" t="s">
        <v>478</v>
      </c>
      <c r="B468" s="12">
        <v>1</v>
      </c>
      <c r="C468" s="9" t="s">
        <v>636</v>
      </c>
      <c r="D468" s="9" t="s">
        <v>636</v>
      </c>
      <c r="E468" s="9" t="s">
        <v>636</v>
      </c>
      <c r="F468" s="9" t="s">
        <v>636</v>
      </c>
      <c r="G468" s="9" t="s">
        <v>636</v>
      </c>
      <c r="H468" s="11">
        <v>1</v>
      </c>
    </row>
    <row r="469" spans="1:8">
      <c r="A469" s="7" t="s">
        <v>480</v>
      </c>
      <c r="B469" s="12">
        <v>3</v>
      </c>
      <c r="C469" s="9" t="s">
        <v>636</v>
      </c>
      <c r="D469" s="9" t="s">
        <v>636</v>
      </c>
      <c r="E469" s="9" t="s">
        <v>636</v>
      </c>
      <c r="F469" s="9" t="s">
        <v>636</v>
      </c>
      <c r="G469" s="9" t="s">
        <v>636</v>
      </c>
      <c r="H469" s="11">
        <v>3</v>
      </c>
    </row>
    <row r="470" spans="1:8">
      <c r="A470" s="7" t="s">
        <v>481</v>
      </c>
      <c r="B470" s="12">
        <v>71</v>
      </c>
      <c r="C470" s="9">
        <v>100</v>
      </c>
      <c r="D470" s="9" t="s">
        <v>636</v>
      </c>
      <c r="E470" s="9" t="s">
        <v>636</v>
      </c>
      <c r="F470" s="9">
        <v>-18</v>
      </c>
      <c r="G470" s="9" t="s">
        <v>636</v>
      </c>
      <c r="H470" s="11">
        <v>153</v>
      </c>
    </row>
    <row r="471" spans="1:8">
      <c r="A471" s="7" t="s">
        <v>482</v>
      </c>
      <c r="B471" s="12">
        <v>60</v>
      </c>
      <c r="C471" s="9">
        <v>125</v>
      </c>
      <c r="D471" s="9" t="s">
        <v>636</v>
      </c>
      <c r="E471" s="9" t="s">
        <v>636</v>
      </c>
      <c r="F471" s="9">
        <v>-34</v>
      </c>
      <c r="G471" s="9" t="s">
        <v>636</v>
      </c>
      <c r="H471" s="11">
        <v>151</v>
      </c>
    </row>
    <row r="472" spans="1:8">
      <c r="A472" s="7" t="s">
        <v>483</v>
      </c>
      <c r="B472" s="8">
        <v>168</v>
      </c>
      <c r="C472" s="9" t="s">
        <v>636</v>
      </c>
      <c r="D472" s="9" t="s">
        <v>636</v>
      </c>
      <c r="E472" s="9" t="s">
        <v>636</v>
      </c>
      <c r="F472" s="9">
        <v>-92</v>
      </c>
      <c r="G472" s="10" t="s">
        <v>636</v>
      </c>
      <c r="H472" s="11">
        <v>76</v>
      </c>
    </row>
    <row r="473" spans="1:8">
      <c r="A473" s="7" t="s">
        <v>484</v>
      </c>
      <c r="B473" s="8">
        <v>16</v>
      </c>
      <c r="C473" s="9" t="s">
        <v>636</v>
      </c>
      <c r="D473" s="9" t="s">
        <v>636</v>
      </c>
      <c r="E473" s="9" t="s">
        <v>636</v>
      </c>
      <c r="F473" s="9">
        <v>-10</v>
      </c>
      <c r="G473" s="9" t="s">
        <v>636</v>
      </c>
      <c r="H473" s="14">
        <v>6</v>
      </c>
    </row>
    <row r="474" spans="1:8">
      <c r="A474" s="7" t="s">
        <v>581</v>
      </c>
      <c r="B474" s="12">
        <v>2</v>
      </c>
      <c r="C474" s="9" t="s">
        <v>636</v>
      </c>
      <c r="D474" s="9" t="s">
        <v>636</v>
      </c>
      <c r="E474" s="9" t="s">
        <v>636</v>
      </c>
      <c r="F474" s="9" t="s">
        <v>636</v>
      </c>
      <c r="G474" s="9" t="s">
        <v>636</v>
      </c>
      <c r="H474" s="11">
        <v>2</v>
      </c>
    </row>
    <row r="475" spans="1:8">
      <c r="A475" s="7" t="s">
        <v>500</v>
      </c>
      <c r="B475" s="12">
        <v>1</v>
      </c>
      <c r="C475" s="9" t="s">
        <v>636</v>
      </c>
      <c r="D475" s="9" t="s">
        <v>636</v>
      </c>
      <c r="E475" s="9" t="s">
        <v>636</v>
      </c>
      <c r="F475" s="9" t="s">
        <v>636</v>
      </c>
      <c r="G475" s="9" t="s">
        <v>636</v>
      </c>
      <c r="H475" s="11">
        <v>1</v>
      </c>
    </row>
    <row r="476" spans="1:8">
      <c r="A476" s="7" t="s">
        <v>639</v>
      </c>
      <c r="B476" s="12" t="s">
        <v>636</v>
      </c>
      <c r="C476" s="9" t="s">
        <v>636</v>
      </c>
      <c r="D476" s="9" t="s">
        <v>636</v>
      </c>
      <c r="E476" s="9" t="s">
        <v>636</v>
      </c>
      <c r="F476" s="9">
        <v>-1</v>
      </c>
      <c r="G476" s="10" t="s">
        <v>636</v>
      </c>
      <c r="H476" s="11">
        <v>-1</v>
      </c>
    </row>
    <row r="477" spans="1:8">
      <c r="A477" s="7" t="s">
        <v>486</v>
      </c>
      <c r="B477" s="8">
        <v>92</v>
      </c>
      <c r="C477" s="9">
        <v>240</v>
      </c>
      <c r="D477" s="9" t="s">
        <v>636</v>
      </c>
      <c r="E477" s="9" t="s">
        <v>636</v>
      </c>
      <c r="F477" s="9">
        <v>-30</v>
      </c>
      <c r="G477" s="9" t="s">
        <v>636</v>
      </c>
      <c r="H477" s="14">
        <v>302</v>
      </c>
    </row>
    <row r="478" spans="1:8">
      <c r="A478" s="7" t="s">
        <v>487</v>
      </c>
      <c r="B478" s="12">
        <v>-42</v>
      </c>
      <c r="C478" s="9" t="s">
        <v>636</v>
      </c>
      <c r="D478" s="9" t="s">
        <v>636</v>
      </c>
      <c r="E478" s="9" t="s">
        <v>636</v>
      </c>
      <c r="F478" s="9" t="s">
        <v>636</v>
      </c>
      <c r="G478" s="9" t="s">
        <v>636</v>
      </c>
      <c r="H478" s="11">
        <v>-42</v>
      </c>
    </row>
    <row r="479" spans="1:8">
      <c r="A479" s="7" t="s">
        <v>501</v>
      </c>
      <c r="B479" s="12">
        <v>-2</v>
      </c>
      <c r="C479" s="9" t="s">
        <v>636</v>
      </c>
      <c r="D479" s="9" t="s">
        <v>636</v>
      </c>
      <c r="E479" s="9" t="s">
        <v>636</v>
      </c>
      <c r="F479" s="9" t="s">
        <v>636</v>
      </c>
      <c r="G479" s="9" t="s">
        <v>636</v>
      </c>
      <c r="H479" s="11">
        <v>-2</v>
      </c>
    </row>
    <row r="480" spans="1:8">
      <c r="A480" s="7" t="s">
        <v>503</v>
      </c>
      <c r="B480" s="12">
        <v>102</v>
      </c>
      <c r="C480" s="9" t="s">
        <v>636</v>
      </c>
      <c r="D480" s="9" t="s">
        <v>636</v>
      </c>
      <c r="E480" s="9" t="s">
        <v>636</v>
      </c>
      <c r="F480" s="9">
        <v>-22</v>
      </c>
      <c r="G480" s="10" t="s">
        <v>636</v>
      </c>
      <c r="H480" s="11">
        <v>80</v>
      </c>
    </row>
    <row r="481" spans="1:8">
      <c r="A481" s="7" t="s">
        <v>504</v>
      </c>
      <c r="B481" s="8">
        <v>118</v>
      </c>
      <c r="C481" s="9">
        <v>73</v>
      </c>
      <c r="D481" s="9" t="s">
        <v>636</v>
      </c>
      <c r="E481" s="9" t="s">
        <v>636</v>
      </c>
      <c r="F481" s="9" t="s">
        <v>636</v>
      </c>
      <c r="G481" s="9" t="s">
        <v>636</v>
      </c>
      <c r="H481" s="14">
        <v>191</v>
      </c>
    </row>
    <row r="482" spans="1:8">
      <c r="A482" s="7" t="s">
        <v>505</v>
      </c>
      <c r="B482" s="8">
        <v>76</v>
      </c>
      <c r="C482" s="9" t="s">
        <v>636</v>
      </c>
      <c r="D482" s="9" t="s">
        <v>636</v>
      </c>
      <c r="E482" s="10" t="s">
        <v>636</v>
      </c>
      <c r="F482" s="9">
        <v>-8</v>
      </c>
      <c r="G482" s="10" t="s">
        <v>636</v>
      </c>
      <c r="H482" s="11">
        <v>68</v>
      </c>
    </row>
    <row r="483" spans="1:8">
      <c r="A483" s="7" t="s">
        <v>506</v>
      </c>
      <c r="B483" s="12">
        <v>6</v>
      </c>
      <c r="C483" s="9" t="s">
        <v>636</v>
      </c>
      <c r="D483" s="9" t="s">
        <v>636</v>
      </c>
      <c r="E483" s="9" t="s">
        <v>636</v>
      </c>
      <c r="F483" s="9" t="s">
        <v>636</v>
      </c>
      <c r="G483" s="9" t="s">
        <v>636</v>
      </c>
      <c r="H483" s="11">
        <v>6</v>
      </c>
    </row>
    <row r="484" spans="1:8">
      <c r="A484" s="7" t="s">
        <v>508</v>
      </c>
      <c r="B484" s="8">
        <v>75</v>
      </c>
      <c r="C484" s="9" t="s">
        <v>636</v>
      </c>
      <c r="D484" s="9" t="s">
        <v>636</v>
      </c>
      <c r="E484" s="9" t="s">
        <v>636</v>
      </c>
      <c r="F484" s="9" t="s">
        <v>636</v>
      </c>
      <c r="G484" s="10" t="s">
        <v>636</v>
      </c>
      <c r="H484" s="11">
        <v>75</v>
      </c>
    </row>
    <row r="485" spans="1:8">
      <c r="A485" s="7" t="s">
        <v>514</v>
      </c>
      <c r="B485" s="8">
        <v>560</v>
      </c>
      <c r="C485" s="9">
        <v>150</v>
      </c>
      <c r="D485" s="9" t="s">
        <v>636</v>
      </c>
      <c r="E485" s="9" t="s">
        <v>636</v>
      </c>
      <c r="F485" s="9">
        <v>-2</v>
      </c>
      <c r="G485" s="10" t="s">
        <v>636</v>
      </c>
      <c r="H485" s="14">
        <v>708</v>
      </c>
    </row>
    <row r="486" spans="1:8">
      <c r="A486" s="7" t="s">
        <v>536</v>
      </c>
      <c r="B486" s="8">
        <v>-174</v>
      </c>
      <c r="C486" s="9" t="s">
        <v>636</v>
      </c>
      <c r="D486" s="9" t="s">
        <v>636</v>
      </c>
      <c r="E486" s="9" t="s">
        <v>636</v>
      </c>
      <c r="F486" s="9" t="s">
        <v>636</v>
      </c>
      <c r="G486" s="9" t="s">
        <v>636</v>
      </c>
      <c r="H486" s="11">
        <v>-174</v>
      </c>
    </row>
    <row r="487" spans="1:8">
      <c r="A487" s="7" t="s">
        <v>521</v>
      </c>
      <c r="B487" s="12">
        <v>129</v>
      </c>
      <c r="C487" s="9" t="s">
        <v>636</v>
      </c>
      <c r="D487" s="9" t="s">
        <v>636</v>
      </c>
      <c r="E487" s="9" t="s">
        <v>636</v>
      </c>
      <c r="F487" s="9" t="s">
        <v>636</v>
      </c>
      <c r="G487" s="9" t="s">
        <v>636</v>
      </c>
      <c r="H487" s="11">
        <v>129</v>
      </c>
    </row>
    <row r="488" spans="1:8">
      <c r="A488" s="7" t="s">
        <v>522</v>
      </c>
      <c r="B488" s="8">
        <v>51</v>
      </c>
      <c r="C488" s="9" t="s">
        <v>636</v>
      </c>
      <c r="D488" s="9" t="s">
        <v>636</v>
      </c>
      <c r="E488" s="9" t="s">
        <v>636</v>
      </c>
      <c r="F488" s="9">
        <v>-11</v>
      </c>
      <c r="G488" s="10" t="s">
        <v>636</v>
      </c>
      <c r="H488" s="11">
        <v>40</v>
      </c>
    </row>
    <row r="489" spans="1:8">
      <c r="A489" s="7" t="s">
        <v>523</v>
      </c>
      <c r="B489" s="8">
        <v>27</v>
      </c>
      <c r="C489" s="9">
        <v>60</v>
      </c>
      <c r="D489" s="9" t="s">
        <v>636</v>
      </c>
      <c r="E489" s="9" t="s">
        <v>636</v>
      </c>
      <c r="F489" s="9" t="s">
        <v>636</v>
      </c>
      <c r="G489" s="9" t="s">
        <v>636</v>
      </c>
      <c r="H489" s="14">
        <v>87</v>
      </c>
    </row>
    <row r="490" spans="1:8">
      <c r="A490" s="7" t="s">
        <v>524</v>
      </c>
      <c r="B490" s="8">
        <v>55</v>
      </c>
      <c r="C490" s="9" t="s">
        <v>636</v>
      </c>
      <c r="D490" s="9" t="s">
        <v>636</v>
      </c>
      <c r="E490" s="9" t="s">
        <v>636</v>
      </c>
      <c r="F490" s="9">
        <v>-12</v>
      </c>
      <c r="G490" s="9" t="s">
        <v>636</v>
      </c>
      <c r="H490" s="11">
        <v>43</v>
      </c>
    </row>
    <row r="491" spans="1:8">
      <c r="A491" s="7" t="s">
        <v>525</v>
      </c>
      <c r="B491" s="12">
        <v>45</v>
      </c>
      <c r="C491" s="9" t="s">
        <v>636</v>
      </c>
      <c r="D491" s="9" t="s">
        <v>636</v>
      </c>
      <c r="E491" s="9" t="s">
        <v>636</v>
      </c>
      <c r="F491" s="9">
        <v>-4</v>
      </c>
      <c r="G491" s="9" t="s">
        <v>636</v>
      </c>
      <c r="H491" s="11">
        <v>41</v>
      </c>
    </row>
    <row r="492" spans="1:8">
      <c r="A492" s="7" t="s">
        <v>526</v>
      </c>
      <c r="B492" s="8">
        <v>-1</v>
      </c>
      <c r="C492" s="10" t="s">
        <v>636</v>
      </c>
      <c r="D492" s="9" t="s">
        <v>636</v>
      </c>
      <c r="E492" s="10" t="s">
        <v>636</v>
      </c>
      <c r="F492" s="9" t="s">
        <v>636</v>
      </c>
      <c r="G492" s="10" t="s">
        <v>636</v>
      </c>
      <c r="H492" s="11">
        <v>-1</v>
      </c>
    </row>
    <row r="493" spans="1:8">
      <c r="A493" s="7" t="s">
        <v>528</v>
      </c>
      <c r="B493" s="12">
        <v>12</v>
      </c>
      <c r="C493" s="9" t="s">
        <v>636</v>
      </c>
      <c r="D493" s="9" t="s">
        <v>636</v>
      </c>
      <c r="E493" s="9" t="s">
        <v>636</v>
      </c>
      <c r="F493" s="9">
        <v>-3</v>
      </c>
      <c r="G493" s="9" t="s">
        <v>636</v>
      </c>
      <c r="H493" s="11">
        <v>9</v>
      </c>
    </row>
    <row r="494" spans="1:8">
      <c r="A494" s="7" t="s">
        <v>529</v>
      </c>
      <c r="B494" s="8">
        <v>25</v>
      </c>
      <c r="C494" s="9" t="s">
        <v>636</v>
      </c>
      <c r="D494" s="9" t="s">
        <v>636</v>
      </c>
      <c r="E494" s="9" t="s">
        <v>636</v>
      </c>
      <c r="F494" s="9">
        <v>-2</v>
      </c>
      <c r="G494" s="9" t="s">
        <v>636</v>
      </c>
      <c r="H494" s="14">
        <v>23</v>
      </c>
    </row>
    <row r="495" spans="1:8">
      <c r="A495" s="7" t="s">
        <v>530</v>
      </c>
      <c r="B495" s="12">
        <v>69</v>
      </c>
      <c r="C495" s="9" t="s">
        <v>636</v>
      </c>
      <c r="D495" s="9" t="s">
        <v>636</v>
      </c>
      <c r="E495" s="9" t="s">
        <v>636</v>
      </c>
      <c r="F495" s="9">
        <v>-4</v>
      </c>
      <c r="G495" s="9" t="s">
        <v>636</v>
      </c>
      <c r="H495" s="11">
        <v>65</v>
      </c>
    </row>
    <row r="496" spans="1:8">
      <c r="A496" s="7" t="s">
        <v>531</v>
      </c>
      <c r="B496" s="8">
        <v>69</v>
      </c>
      <c r="C496" s="10" t="s">
        <v>636</v>
      </c>
      <c r="D496" s="9" t="s">
        <v>636</v>
      </c>
      <c r="E496" s="10" t="s">
        <v>636</v>
      </c>
      <c r="F496" s="9">
        <v>-6</v>
      </c>
      <c r="G496" s="10" t="s">
        <v>636</v>
      </c>
      <c r="H496" s="11">
        <v>63</v>
      </c>
    </row>
    <row r="497" spans="1:8">
      <c r="A497" s="7" t="s">
        <v>532</v>
      </c>
      <c r="B497" s="12">
        <v>688</v>
      </c>
      <c r="C497" s="9" t="s">
        <v>636</v>
      </c>
      <c r="D497" s="9" t="s">
        <v>636</v>
      </c>
      <c r="E497" s="9" t="s">
        <v>636</v>
      </c>
      <c r="F497" s="9">
        <v>-84</v>
      </c>
      <c r="G497" s="9" t="s">
        <v>636</v>
      </c>
      <c r="H497" s="11">
        <v>604</v>
      </c>
    </row>
    <row r="498" spans="1:8">
      <c r="A498" s="7" t="s">
        <v>533</v>
      </c>
      <c r="B498" s="8">
        <v>20000</v>
      </c>
      <c r="C498" s="9" t="s">
        <v>636</v>
      </c>
      <c r="D498" s="9" t="s">
        <v>636</v>
      </c>
      <c r="E498" s="9" t="s">
        <v>636</v>
      </c>
      <c r="F498" s="9" t="s">
        <v>636</v>
      </c>
      <c r="G498" s="9" t="s">
        <v>636</v>
      </c>
      <c r="H498" s="14">
        <v>20000</v>
      </c>
    </row>
    <row r="499" spans="1:8">
      <c r="A499" s="7" t="s">
        <v>537</v>
      </c>
      <c r="B499" s="12">
        <v>-20</v>
      </c>
      <c r="C499" s="9" t="s">
        <v>636</v>
      </c>
      <c r="D499" s="9" t="s">
        <v>636</v>
      </c>
      <c r="E499" s="9">
        <v>-1</v>
      </c>
      <c r="F499" s="9">
        <v>-14</v>
      </c>
      <c r="G499" s="9" t="s">
        <v>636</v>
      </c>
      <c r="H499" s="11">
        <v>-35</v>
      </c>
    </row>
    <row r="500" spans="1:8">
      <c r="A500" s="7" t="s">
        <v>598</v>
      </c>
      <c r="B500" s="12">
        <v>80</v>
      </c>
      <c r="C500" s="9">
        <v>175</v>
      </c>
      <c r="D500" s="9" t="s">
        <v>636</v>
      </c>
      <c r="E500" s="9">
        <v>-1</v>
      </c>
      <c r="F500" s="9">
        <v>-56</v>
      </c>
      <c r="G500" s="9">
        <v>3</v>
      </c>
      <c r="H500" s="11">
        <v>201</v>
      </c>
    </row>
    <row r="501" spans="1:8">
      <c r="A501" s="7" t="s">
        <v>599</v>
      </c>
      <c r="B501" s="8">
        <v>52</v>
      </c>
      <c r="C501" s="10">
        <v>168</v>
      </c>
      <c r="D501" s="9" t="s">
        <v>636</v>
      </c>
      <c r="E501" s="10" t="s">
        <v>636</v>
      </c>
      <c r="F501" s="9">
        <v>-46</v>
      </c>
      <c r="G501" s="10">
        <v>1</v>
      </c>
      <c r="H501" s="14">
        <v>175</v>
      </c>
    </row>
    <row r="502" spans="1:8">
      <c r="A502" s="7" t="s">
        <v>541</v>
      </c>
      <c r="B502" s="8">
        <v>52</v>
      </c>
      <c r="C502" s="9" t="s">
        <v>636</v>
      </c>
      <c r="D502" s="9" t="s">
        <v>636</v>
      </c>
      <c r="E502" s="9" t="s">
        <v>636</v>
      </c>
      <c r="F502" s="9" t="s">
        <v>636</v>
      </c>
      <c r="G502" s="9" t="s">
        <v>636</v>
      </c>
      <c r="H502" s="11">
        <v>52</v>
      </c>
    </row>
    <row r="503" spans="1:8">
      <c r="A503" s="7" t="s">
        <v>542</v>
      </c>
      <c r="B503" s="12">
        <v>6</v>
      </c>
      <c r="C503" s="9" t="s">
        <v>636</v>
      </c>
      <c r="D503" s="9" t="s">
        <v>636</v>
      </c>
      <c r="E503" s="9" t="s">
        <v>636</v>
      </c>
      <c r="F503" s="9" t="s">
        <v>636</v>
      </c>
      <c r="G503" s="9" t="s">
        <v>636</v>
      </c>
      <c r="H503" s="11">
        <v>6</v>
      </c>
    </row>
    <row r="504" spans="1:8">
      <c r="A504" s="7" t="s">
        <v>543</v>
      </c>
      <c r="B504" s="12">
        <v>46</v>
      </c>
      <c r="C504" s="9">
        <v>1</v>
      </c>
      <c r="D504" s="9" t="s">
        <v>636</v>
      </c>
      <c r="E504" s="9" t="s">
        <v>636</v>
      </c>
      <c r="F504" s="9">
        <v>-4</v>
      </c>
      <c r="G504" s="9" t="s">
        <v>636</v>
      </c>
      <c r="H504" s="11">
        <v>43</v>
      </c>
    </row>
    <row r="505" spans="1:8">
      <c r="A505" s="7" t="s">
        <v>549</v>
      </c>
      <c r="B505" s="12">
        <v>54</v>
      </c>
      <c r="C505" s="9" t="s">
        <v>636</v>
      </c>
      <c r="D505" s="9" t="s">
        <v>636</v>
      </c>
      <c r="E505" s="9" t="s">
        <v>636</v>
      </c>
      <c r="F505" s="9">
        <v>-1</v>
      </c>
      <c r="G505" s="9" t="s">
        <v>636</v>
      </c>
      <c r="H505" s="11">
        <v>53</v>
      </c>
    </row>
    <row r="506" spans="1:8">
      <c r="A506" s="7" t="s">
        <v>550</v>
      </c>
      <c r="B506" s="12">
        <v>9</v>
      </c>
      <c r="C506" s="9" t="s">
        <v>636</v>
      </c>
      <c r="D506" s="9" t="s">
        <v>636</v>
      </c>
      <c r="E506" s="9" t="s">
        <v>636</v>
      </c>
      <c r="F506" s="9" t="s">
        <v>636</v>
      </c>
      <c r="G506" s="9" t="s">
        <v>636</v>
      </c>
      <c r="H506" s="11">
        <v>9</v>
      </c>
    </row>
    <row r="507" spans="1:8">
      <c r="A507" s="7" t="s">
        <v>551</v>
      </c>
      <c r="B507" s="8">
        <v>5</v>
      </c>
      <c r="C507" s="10" t="s">
        <v>636</v>
      </c>
      <c r="D507" s="9" t="s">
        <v>636</v>
      </c>
      <c r="E507" s="9" t="s">
        <v>636</v>
      </c>
      <c r="F507" s="9">
        <v>-4</v>
      </c>
      <c r="G507" s="9" t="s">
        <v>636</v>
      </c>
      <c r="H507" s="14">
        <v>1</v>
      </c>
    </row>
    <row r="508" spans="1:8">
      <c r="A508" s="7" t="s">
        <v>552</v>
      </c>
      <c r="B508" s="12">
        <v>10</v>
      </c>
      <c r="C508" s="9" t="s">
        <v>636</v>
      </c>
      <c r="D508" s="9" t="s">
        <v>636</v>
      </c>
      <c r="E508" s="9" t="s">
        <v>636</v>
      </c>
      <c r="F508" s="9" t="s">
        <v>636</v>
      </c>
      <c r="G508" s="9" t="s">
        <v>636</v>
      </c>
      <c r="H508" s="11">
        <v>10</v>
      </c>
    </row>
    <row r="509" spans="1:8">
      <c r="A509" s="7" t="s">
        <v>553</v>
      </c>
      <c r="B509" s="15">
        <v>60</v>
      </c>
      <c r="C509" s="10" t="s">
        <v>636</v>
      </c>
      <c r="D509" s="9" t="s">
        <v>636</v>
      </c>
      <c r="E509" s="16" t="s">
        <v>636</v>
      </c>
      <c r="F509" s="9" t="s">
        <v>636</v>
      </c>
      <c r="G509" s="16" t="s">
        <v>636</v>
      </c>
      <c r="H509" s="11">
        <v>60</v>
      </c>
    </row>
    <row r="510" spans="1:8">
      <c r="A510" s="7" t="s">
        <v>554</v>
      </c>
      <c r="B510" s="12">
        <v>952</v>
      </c>
      <c r="C510" s="9" t="s">
        <v>636</v>
      </c>
      <c r="D510" s="9" t="s">
        <v>636</v>
      </c>
      <c r="E510" s="9" t="s">
        <v>636</v>
      </c>
      <c r="F510" s="9">
        <v>-194</v>
      </c>
      <c r="G510" s="9" t="s">
        <v>636</v>
      </c>
      <c r="H510" s="11">
        <v>758</v>
      </c>
    </row>
    <row r="511" spans="1:8">
      <c r="A511" s="7" t="s">
        <v>555</v>
      </c>
      <c r="B511" s="8">
        <v>1000</v>
      </c>
      <c r="C511" s="10" t="s">
        <v>636</v>
      </c>
      <c r="D511" s="9" t="s">
        <v>636</v>
      </c>
      <c r="E511" s="9" t="s">
        <v>636</v>
      </c>
      <c r="F511" s="9">
        <v>-189</v>
      </c>
      <c r="G511" s="9" t="s">
        <v>636</v>
      </c>
      <c r="H511" s="14">
        <v>811</v>
      </c>
    </row>
    <row r="512" spans="1:8">
      <c r="A512" s="7" t="s">
        <v>569</v>
      </c>
      <c r="B512" s="15">
        <v>51</v>
      </c>
      <c r="C512" s="10">
        <v>138</v>
      </c>
      <c r="D512" s="9" t="s">
        <v>636</v>
      </c>
      <c r="E512" s="16" t="s">
        <v>636</v>
      </c>
      <c r="F512" s="9">
        <v>-14</v>
      </c>
      <c r="G512" s="16" t="s">
        <v>636</v>
      </c>
      <c r="H512" s="11">
        <v>175</v>
      </c>
    </row>
    <row r="513" spans="1:8">
      <c r="A513" s="7" t="s">
        <v>570</v>
      </c>
      <c r="B513" s="12">
        <v>3</v>
      </c>
      <c r="C513" s="9">
        <v>80</v>
      </c>
      <c r="D513" s="9" t="s">
        <v>636</v>
      </c>
      <c r="E513" s="9" t="s">
        <v>636</v>
      </c>
      <c r="F513" s="9">
        <v>-11</v>
      </c>
      <c r="G513" s="9" t="s">
        <v>636</v>
      </c>
      <c r="H513" s="11">
        <v>72</v>
      </c>
    </row>
    <row r="514" spans="1:8">
      <c r="A514" s="7" t="s">
        <v>571</v>
      </c>
      <c r="B514" s="12">
        <v>52</v>
      </c>
      <c r="C514" s="9" t="s">
        <v>636</v>
      </c>
      <c r="D514" s="9" t="s">
        <v>636</v>
      </c>
      <c r="E514" s="9" t="s">
        <v>636</v>
      </c>
      <c r="F514" s="9">
        <v>-2</v>
      </c>
      <c r="G514" s="9" t="s">
        <v>636</v>
      </c>
      <c r="H514" s="11">
        <v>50</v>
      </c>
    </row>
    <row r="515" spans="1:8">
      <c r="A515" s="7" t="s">
        <v>572</v>
      </c>
      <c r="B515" s="8">
        <v>16</v>
      </c>
      <c r="C515" s="10">
        <v>80</v>
      </c>
      <c r="D515" s="9" t="s">
        <v>636</v>
      </c>
      <c r="E515" s="9" t="s">
        <v>636</v>
      </c>
      <c r="F515" s="9">
        <v>-19</v>
      </c>
      <c r="G515" s="9" t="s">
        <v>636</v>
      </c>
      <c r="H515" s="14">
        <v>77</v>
      </c>
    </row>
    <row r="516" spans="1:8">
      <c r="A516" s="7" t="s">
        <v>573</v>
      </c>
      <c r="B516" s="12">
        <v>26</v>
      </c>
      <c r="C516" s="9">
        <v>80</v>
      </c>
      <c r="D516" s="9" t="s">
        <v>636</v>
      </c>
      <c r="E516" s="9" t="s">
        <v>636</v>
      </c>
      <c r="F516" s="9">
        <v>-4</v>
      </c>
      <c r="G516" s="9" t="s">
        <v>636</v>
      </c>
      <c r="H516" s="11">
        <v>102</v>
      </c>
    </row>
    <row r="517" spans="1:8">
      <c r="A517" s="7" t="s">
        <v>574</v>
      </c>
      <c r="B517" s="12">
        <v>40</v>
      </c>
      <c r="C517" s="9" t="s">
        <v>636</v>
      </c>
      <c r="D517" s="9" t="s">
        <v>636</v>
      </c>
      <c r="E517" s="9" t="s">
        <v>636</v>
      </c>
      <c r="F517" s="9">
        <v>-2</v>
      </c>
      <c r="G517" s="9" t="s">
        <v>636</v>
      </c>
      <c r="H517" s="11">
        <v>38</v>
      </c>
    </row>
    <row r="518" spans="1:8">
      <c r="A518" s="7" t="s">
        <v>556</v>
      </c>
      <c r="B518" s="12">
        <v>2</v>
      </c>
      <c r="C518" s="9" t="s">
        <v>636</v>
      </c>
      <c r="D518" s="9" t="s">
        <v>636</v>
      </c>
      <c r="E518" s="9" t="s">
        <v>636</v>
      </c>
      <c r="F518" s="9" t="s">
        <v>636</v>
      </c>
      <c r="G518" s="9" t="s">
        <v>636</v>
      </c>
      <c r="H518" s="11">
        <v>2</v>
      </c>
    </row>
    <row r="519" spans="1:8">
      <c r="A519" s="7" t="s">
        <v>557</v>
      </c>
      <c r="B519" s="8">
        <v>1</v>
      </c>
      <c r="C519" s="10" t="s">
        <v>636</v>
      </c>
      <c r="D519" s="9" t="s">
        <v>636</v>
      </c>
      <c r="E519" s="9" t="s">
        <v>636</v>
      </c>
      <c r="F519" s="9" t="s">
        <v>636</v>
      </c>
      <c r="G519" s="9" t="s">
        <v>636</v>
      </c>
      <c r="H519" s="14">
        <v>1</v>
      </c>
    </row>
    <row r="520" spans="1:8">
      <c r="A520" s="7" t="s">
        <v>559</v>
      </c>
      <c r="B520" s="15">
        <v>87</v>
      </c>
      <c r="C520" s="10" t="s">
        <v>636</v>
      </c>
      <c r="D520" s="9" t="s">
        <v>636</v>
      </c>
      <c r="E520" s="16" t="s">
        <v>636</v>
      </c>
      <c r="F520" s="9">
        <v>-2</v>
      </c>
      <c r="G520" s="16" t="s">
        <v>636</v>
      </c>
      <c r="H520" s="11">
        <v>85</v>
      </c>
    </row>
    <row r="521" spans="1:8">
      <c r="A521" s="7" t="s">
        <v>564</v>
      </c>
      <c r="B521" s="12">
        <v>12</v>
      </c>
      <c r="C521" s="9" t="s">
        <v>636</v>
      </c>
      <c r="D521" s="9" t="s">
        <v>636</v>
      </c>
      <c r="E521" s="9" t="s">
        <v>636</v>
      </c>
      <c r="F521" s="9" t="s">
        <v>636</v>
      </c>
      <c r="G521" s="9" t="s">
        <v>636</v>
      </c>
      <c r="H521" s="11">
        <v>12</v>
      </c>
    </row>
    <row r="522" spans="1:8">
      <c r="A522" s="7" t="s">
        <v>575</v>
      </c>
      <c r="B522" s="12">
        <v>7</v>
      </c>
      <c r="C522" s="9" t="s">
        <v>636</v>
      </c>
      <c r="D522" s="9" t="s">
        <v>636</v>
      </c>
      <c r="E522" s="9" t="s">
        <v>636</v>
      </c>
      <c r="F522" s="9" t="s">
        <v>636</v>
      </c>
      <c r="G522" s="9" t="s">
        <v>636</v>
      </c>
      <c r="H522" s="11">
        <v>7</v>
      </c>
    </row>
    <row r="523" spans="1:8">
      <c r="A523" s="7" t="s">
        <v>576</v>
      </c>
      <c r="B523" s="12">
        <v>47</v>
      </c>
      <c r="C523" s="9" t="s">
        <v>636</v>
      </c>
      <c r="D523" s="9" t="s">
        <v>636</v>
      </c>
      <c r="E523" s="9" t="s">
        <v>636</v>
      </c>
      <c r="F523" s="9">
        <v>-7</v>
      </c>
      <c r="G523" s="9" t="s">
        <v>636</v>
      </c>
      <c r="H523" s="11">
        <v>40</v>
      </c>
    </row>
    <row r="524" spans="1:8">
      <c r="A524" s="7" t="s">
        <v>577</v>
      </c>
      <c r="B524" s="8">
        <v>46</v>
      </c>
      <c r="C524" s="10" t="s">
        <v>636</v>
      </c>
      <c r="D524" s="9" t="s">
        <v>636</v>
      </c>
      <c r="E524" s="9" t="s">
        <v>636</v>
      </c>
      <c r="F524" s="9">
        <v>-24</v>
      </c>
      <c r="G524" s="9" t="s">
        <v>636</v>
      </c>
      <c r="H524" s="14">
        <v>22</v>
      </c>
    </row>
    <row r="525" spans="1:8">
      <c r="A525" s="7" t="s">
        <v>582</v>
      </c>
      <c r="B525" s="15">
        <v>12</v>
      </c>
      <c r="C525" s="10" t="s">
        <v>636</v>
      </c>
      <c r="D525" s="9" t="s">
        <v>636</v>
      </c>
      <c r="E525" s="16" t="s">
        <v>636</v>
      </c>
      <c r="F525" s="9">
        <v>-2</v>
      </c>
      <c r="G525" s="16" t="s">
        <v>636</v>
      </c>
      <c r="H525" s="11">
        <v>10</v>
      </c>
    </row>
    <row r="526" spans="1:8">
      <c r="A526" s="7" t="s">
        <v>640</v>
      </c>
      <c r="B526" s="12" t="s">
        <v>636</v>
      </c>
      <c r="C526" s="9">
        <v>80</v>
      </c>
      <c r="D526" s="9" t="s">
        <v>636</v>
      </c>
      <c r="E526" s="9" t="s">
        <v>636</v>
      </c>
      <c r="F526" s="9" t="s">
        <v>636</v>
      </c>
      <c r="G526" s="9" t="s">
        <v>636</v>
      </c>
      <c r="H526" s="11">
        <v>80</v>
      </c>
    </row>
    <row r="527" spans="1:8">
      <c r="A527" s="7" t="s">
        <v>583</v>
      </c>
      <c r="B527" s="12" t="s">
        <v>636</v>
      </c>
      <c r="C527" s="9">
        <v>80</v>
      </c>
      <c r="D527" s="9" t="s">
        <v>636</v>
      </c>
      <c r="E527" s="9" t="s">
        <v>636</v>
      </c>
      <c r="F527" s="9" t="s">
        <v>636</v>
      </c>
      <c r="G527" s="9" t="s">
        <v>636</v>
      </c>
      <c r="H527" s="11">
        <v>80</v>
      </c>
    </row>
    <row r="528" spans="1:8">
      <c r="A528" s="7" t="s">
        <v>585</v>
      </c>
      <c r="B528" s="8">
        <v>5302</v>
      </c>
      <c r="C528" s="10">
        <v>2960</v>
      </c>
      <c r="D528" s="9" t="s">
        <v>636</v>
      </c>
      <c r="E528" s="9" t="s">
        <v>636</v>
      </c>
      <c r="F528" s="9">
        <v>-370</v>
      </c>
      <c r="G528" s="9" t="s">
        <v>636</v>
      </c>
      <c r="H528" s="14">
        <v>7892</v>
      </c>
    </row>
    <row r="529" spans="1:8">
      <c r="A529" s="7" t="s">
        <v>586</v>
      </c>
      <c r="B529" s="15">
        <v>22</v>
      </c>
      <c r="C529" s="10" t="s">
        <v>636</v>
      </c>
      <c r="D529" s="9" t="s">
        <v>636</v>
      </c>
      <c r="E529" s="16" t="s">
        <v>636</v>
      </c>
      <c r="F529" s="9" t="s">
        <v>636</v>
      </c>
      <c r="G529" s="16" t="s">
        <v>636</v>
      </c>
      <c r="H529" s="11">
        <v>22</v>
      </c>
    </row>
    <row r="530" spans="1:8">
      <c r="A530" s="7" t="s">
        <v>587</v>
      </c>
      <c r="B530" s="12">
        <v>11</v>
      </c>
      <c r="C530" s="9" t="s">
        <v>636</v>
      </c>
      <c r="D530" s="9" t="s">
        <v>636</v>
      </c>
      <c r="E530" s="9" t="s">
        <v>636</v>
      </c>
      <c r="F530" s="9" t="s">
        <v>636</v>
      </c>
      <c r="G530" s="9" t="s">
        <v>636</v>
      </c>
      <c r="H530" s="11">
        <v>11</v>
      </c>
    </row>
    <row r="531" spans="1:8">
      <c r="A531" s="7" t="s">
        <v>588</v>
      </c>
      <c r="B531" s="12">
        <v>34</v>
      </c>
      <c r="C531" s="9" t="s">
        <v>636</v>
      </c>
      <c r="D531" s="9" t="s">
        <v>636</v>
      </c>
      <c r="E531" s="9" t="s">
        <v>636</v>
      </c>
      <c r="F531" s="9">
        <v>-4</v>
      </c>
      <c r="G531" s="9" t="s">
        <v>636</v>
      </c>
      <c r="H531" s="11">
        <v>30</v>
      </c>
    </row>
    <row r="532" spans="1:8">
      <c r="A532" s="7" t="s">
        <v>589</v>
      </c>
      <c r="B532" s="12">
        <v>4</v>
      </c>
      <c r="C532" s="9" t="s">
        <v>636</v>
      </c>
      <c r="D532" s="9" t="s">
        <v>636</v>
      </c>
      <c r="E532" s="9" t="s">
        <v>636</v>
      </c>
      <c r="F532" s="9" t="s">
        <v>636</v>
      </c>
      <c r="G532" s="9" t="s">
        <v>636</v>
      </c>
      <c r="H532" s="11">
        <v>4</v>
      </c>
    </row>
    <row r="533" spans="1:8">
      <c r="A533" s="7" t="s">
        <v>606</v>
      </c>
      <c r="B533" s="12">
        <v>119</v>
      </c>
      <c r="C533" s="9" t="s">
        <v>636</v>
      </c>
      <c r="D533" s="9" t="s">
        <v>636</v>
      </c>
      <c r="E533" s="9" t="s">
        <v>636</v>
      </c>
      <c r="F533" s="9">
        <v>-2</v>
      </c>
      <c r="G533" s="9" t="s">
        <v>636</v>
      </c>
      <c r="H533" s="11">
        <v>117</v>
      </c>
    </row>
    <row r="534" spans="1:8">
      <c r="A534" s="7" t="s">
        <v>607</v>
      </c>
      <c r="B534" s="15">
        <v>179</v>
      </c>
      <c r="C534" s="10" t="s">
        <v>636</v>
      </c>
      <c r="D534" s="9" t="s">
        <v>636</v>
      </c>
      <c r="E534" s="16" t="s">
        <v>636</v>
      </c>
      <c r="F534" s="16">
        <v>-11</v>
      </c>
      <c r="G534" s="16" t="s">
        <v>636</v>
      </c>
      <c r="H534" s="13">
        <v>168</v>
      </c>
    </row>
    <row r="535" spans="1:8">
      <c r="A535" s="7" t="s">
        <v>608</v>
      </c>
      <c r="B535" s="12">
        <v>252</v>
      </c>
      <c r="C535" s="9" t="s">
        <v>636</v>
      </c>
      <c r="D535" s="9" t="s">
        <v>636</v>
      </c>
      <c r="E535" s="9" t="s">
        <v>636</v>
      </c>
      <c r="F535" s="9">
        <v>-104</v>
      </c>
      <c r="G535" s="9" t="s">
        <v>636</v>
      </c>
      <c r="H535" s="11">
        <v>148</v>
      </c>
    </row>
    <row r="536" spans="1:8">
      <c r="A536" s="7" t="s">
        <v>609</v>
      </c>
      <c r="B536" s="12">
        <v>25</v>
      </c>
      <c r="C536" s="9" t="s">
        <v>636</v>
      </c>
      <c r="D536" s="9" t="s">
        <v>636</v>
      </c>
      <c r="E536" s="9" t="s">
        <v>636</v>
      </c>
      <c r="F536" s="9" t="s">
        <v>636</v>
      </c>
      <c r="G536" s="9" t="s">
        <v>636</v>
      </c>
      <c r="H536" s="11">
        <v>25</v>
      </c>
    </row>
    <row r="537" spans="1:8">
      <c r="A537" s="7" t="s">
        <v>610</v>
      </c>
      <c r="B537" s="12">
        <v>20</v>
      </c>
      <c r="C537" s="9" t="s">
        <v>636</v>
      </c>
      <c r="D537" s="9" t="s">
        <v>636</v>
      </c>
      <c r="E537" s="9" t="s">
        <v>636</v>
      </c>
      <c r="F537" s="9" t="s">
        <v>636</v>
      </c>
      <c r="G537" s="9" t="s">
        <v>636</v>
      </c>
      <c r="H537" s="11">
        <v>20</v>
      </c>
    </row>
    <row r="538" spans="1:8">
      <c r="A538" s="7" t="s">
        <v>611</v>
      </c>
      <c r="B538" s="12">
        <v>20</v>
      </c>
      <c r="C538" s="9" t="s">
        <v>636</v>
      </c>
      <c r="D538" s="9" t="s">
        <v>636</v>
      </c>
      <c r="E538" s="9" t="s">
        <v>636</v>
      </c>
      <c r="F538" s="9" t="s">
        <v>636</v>
      </c>
      <c r="G538" s="9" t="s">
        <v>636</v>
      </c>
      <c r="H538" s="11">
        <v>20</v>
      </c>
    </row>
    <row r="539" spans="1:8">
      <c r="A539" s="7" t="s">
        <v>612</v>
      </c>
      <c r="B539" s="12">
        <v>50</v>
      </c>
      <c r="C539" s="9" t="s">
        <v>636</v>
      </c>
      <c r="D539" s="9" t="s">
        <v>636</v>
      </c>
      <c r="E539" s="9" t="s">
        <v>636</v>
      </c>
      <c r="F539" s="9" t="s">
        <v>636</v>
      </c>
      <c r="G539" s="9" t="s">
        <v>636</v>
      </c>
      <c r="H539" s="11">
        <v>50</v>
      </c>
    </row>
    <row r="540" spans="1:8">
      <c r="A540" s="7" t="s">
        <v>613</v>
      </c>
      <c r="B540" s="12">
        <v>50</v>
      </c>
      <c r="C540" s="9" t="s">
        <v>636</v>
      </c>
      <c r="D540" s="9" t="s">
        <v>636</v>
      </c>
      <c r="E540" s="9" t="s">
        <v>636</v>
      </c>
      <c r="F540" s="9" t="s">
        <v>636</v>
      </c>
      <c r="G540" s="9" t="s">
        <v>636</v>
      </c>
      <c r="H540" s="11">
        <v>50</v>
      </c>
    </row>
    <row r="541" spans="1:8">
      <c r="A541" s="7" t="s">
        <v>614</v>
      </c>
      <c r="B541" s="12">
        <v>30</v>
      </c>
      <c r="C541" s="9" t="s">
        <v>636</v>
      </c>
      <c r="D541" s="9" t="s">
        <v>636</v>
      </c>
      <c r="E541" s="9" t="s">
        <v>636</v>
      </c>
      <c r="F541" s="9" t="s">
        <v>636</v>
      </c>
      <c r="G541" s="9" t="s">
        <v>636</v>
      </c>
      <c r="H541" s="11">
        <v>30</v>
      </c>
    </row>
    <row r="542" spans="1:8">
      <c r="A542" s="7" t="s">
        <v>615</v>
      </c>
      <c r="B542" s="12">
        <v>26</v>
      </c>
      <c r="C542" s="9" t="s">
        <v>636</v>
      </c>
      <c r="D542" s="9" t="s">
        <v>636</v>
      </c>
      <c r="E542" s="9" t="s">
        <v>636</v>
      </c>
      <c r="F542" s="9">
        <v>-1</v>
      </c>
      <c r="G542" s="9" t="s">
        <v>636</v>
      </c>
      <c r="H542" s="11">
        <v>25</v>
      </c>
    </row>
    <row r="543" spans="1:8">
      <c r="A543" s="7" t="s">
        <v>616</v>
      </c>
      <c r="B543" s="12">
        <v>88</v>
      </c>
      <c r="C543" s="9" t="s">
        <v>636</v>
      </c>
      <c r="D543" s="9" t="s">
        <v>636</v>
      </c>
      <c r="E543" s="9" t="s">
        <v>636</v>
      </c>
      <c r="F543" s="9">
        <v>-1</v>
      </c>
      <c r="G543" s="9" t="s">
        <v>636</v>
      </c>
      <c r="H543" s="11">
        <v>87</v>
      </c>
    </row>
    <row r="544" spans="1:8">
      <c r="A544" s="7" t="s">
        <v>617</v>
      </c>
      <c r="B544" s="12">
        <v>29</v>
      </c>
      <c r="C544" s="9" t="s">
        <v>636</v>
      </c>
      <c r="D544" s="9" t="s">
        <v>636</v>
      </c>
      <c r="E544" s="9" t="s">
        <v>636</v>
      </c>
      <c r="F544" s="9" t="s">
        <v>636</v>
      </c>
      <c r="G544" s="9" t="s">
        <v>636</v>
      </c>
      <c r="H544" s="11">
        <v>29</v>
      </c>
    </row>
    <row r="545" spans="1:8">
      <c r="A545" s="7" t="s">
        <v>618</v>
      </c>
      <c r="B545" s="12">
        <v>72</v>
      </c>
      <c r="C545" s="9" t="s">
        <v>636</v>
      </c>
      <c r="D545" s="9" t="s">
        <v>636</v>
      </c>
      <c r="E545" s="9" t="s">
        <v>636</v>
      </c>
      <c r="F545" s="9" t="s">
        <v>636</v>
      </c>
      <c r="G545" s="9" t="s">
        <v>636</v>
      </c>
      <c r="H545" s="11">
        <v>72</v>
      </c>
    </row>
    <row r="546" spans="1:8">
      <c r="A546" s="7" t="s">
        <v>619</v>
      </c>
      <c r="B546" s="12">
        <v>194</v>
      </c>
      <c r="C546" s="9">
        <v>4</v>
      </c>
      <c r="D546" s="9" t="s">
        <v>636</v>
      </c>
      <c r="E546" s="9" t="s">
        <v>636</v>
      </c>
      <c r="F546" s="9">
        <v>-6</v>
      </c>
      <c r="G546" s="9" t="s">
        <v>636</v>
      </c>
      <c r="H546" s="11">
        <v>192</v>
      </c>
    </row>
    <row r="547" spans="1:8">
      <c r="A547" s="7" t="s">
        <v>620</v>
      </c>
      <c r="B547" s="12">
        <v>8</v>
      </c>
      <c r="C547" s="9" t="s">
        <v>636</v>
      </c>
      <c r="D547" s="9" t="s">
        <v>636</v>
      </c>
      <c r="E547" s="9" t="s">
        <v>636</v>
      </c>
      <c r="F547" s="9" t="s">
        <v>636</v>
      </c>
      <c r="G547" s="9" t="s">
        <v>636</v>
      </c>
      <c r="H547" s="11">
        <v>8</v>
      </c>
    </row>
    <row r="548" spans="1:8">
      <c r="A548" s="7" t="s">
        <v>621</v>
      </c>
      <c r="B548" s="15">
        <v>2</v>
      </c>
      <c r="C548" s="10">
        <v>10</v>
      </c>
      <c r="D548" s="9" t="s">
        <v>636</v>
      </c>
      <c r="E548" s="9" t="s">
        <v>636</v>
      </c>
      <c r="F548" s="16">
        <v>-17</v>
      </c>
      <c r="G548" s="9">
        <v>6</v>
      </c>
      <c r="H548" s="13">
        <v>1</v>
      </c>
    </row>
    <row r="549" spans="1:8">
      <c r="A549" s="7" t="s">
        <v>623</v>
      </c>
      <c r="B549" s="12">
        <v>187</v>
      </c>
      <c r="C549" s="9" t="s">
        <v>636</v>
      </c>
      <c r="D549" s="9" t="s">
        <v>636</v>
      </c>
      <c r="E549" s="9">
        <v>-1</v>
      </c>
      <c r="F549" s="9">
        <v>-12</v>
      </c>
      <c r="G549" s="9" t="s">
        <v>636</v>
      </c>
      <c r="H549" s="11">
        <v>174</v>
      </c>
    </row>
    <row r="550" spans="1:8">
      <c r="A550" s="7" t="s">
        <v>624</v>
      </c>
      <c r="B550" s="12">
        <v>63</v>
      </c>
      <c r="C550" s="9">
        <v>72</v>
      </c>
      <c r="D550" s="9" t="s">
        <v>636</v>
      </c>
      <c r="E550" s="9">
        <v>-1</v>
      </c>
      <c r="F550" s="9">
        <v>-23</v>
      </c>
      <c r="G550" s="9" t="s">
        <v>636</v>
      </c>
      <c r="H550" s="11">
        <v>111</v>
      </c>
    </row>
    <row r="551" spans="1:8">
      <c r="A551" s="7" t="s">
        <v>625</v>
      </c>
      <c r="B551" s="12">
        <v>54</v>
      </c>
      <c r="C551" s="9">
        <v>118</v>
      </c>
      <c r="D551" s="9" t="s">
        <v>636</v>
      </c>
      <c r="E551" s="9" t="s">
        <v>636</v>
      </c>
      <c r="F551" s="9">
        <v>-23</v>
      </c>
      <c r="G551" s="9" t="s">
        <v>636</v>
      </c>
      <c r="H551" s="11">
        <v>149</v>
      </c>
    </row>
    <row r="552" spans="1:8">
      <c r="A552" s="7" t="s">
        <v>626</v>
      </c>
      <c r="B552" s="15">
        <v>80</v>
      </c>
      <c r="C552" s="10" t="s">
        <v>636</v>
      </c>
      <c r="D552" s="9" t="s">
        <v>636</v>
      </c>
      <c r="E552" s="9" t="s">
        <v>636</v>
      </c>
      <c r="F552" s="16">
        <v>-2</v>
      </c>
      <c r="G552" s="9" t="s">
        <v>636</v>
      </c>
      <c r="H552" s="13">
        <v>78</v>
      </c>
    </row>
    <row r="553" spans="1:8">
      <c r="A553" s="7" t="s">
        <v>627</v>
      </c>
      <c r="B553" s="12">
        <v>84</v>
      </c>
      <c r="C553" s="9" t="s">
        <v>636</v>
      </c>
      <c r="D553" s="9" t="s">
        <v>636</v>
      </c>
      <c r="E553" s="9" t="s">
        <v>636</v>
      </c>
      <c r="F553" s="9">
        <v>-23</v>
      </c>
      <c r="G553" s="9" t="s">
        <v>636</v>
      </c>
      <c r="H553" s="11">
        <v>61</v>
      </c>
    </row>
    <row r="554" spans="1:8">
      <c r="A554" s="7" t="s">
        <v>630</v>
      </c>
      <c r="B554" s="12">
        <v>80</v>
      </c>
      <c r="C554" s="9" t="s">
        <v>636</v>
      </c>
      <c r="D554" s="9" t="s">
        <v>636</v>
      </c>
      <c r="E554" s="9" t="s">
        <v>636</v>
      </c>
      <c r="F554" s="9">
        <v>-1</v>
      </c>
      <c r="G554" s="9" t="s">
        <v>636</v>
      </c>
      <c r="H554" s="11">
        <v>79</v>
      </c>
    </row>
    <row r="555" spans="1:8">
      <c r="A555" s="7" t="s">
        <v>632</v>
      </c>
      <c r="B555" s="12">
        <v>9</v>
      </c>
      <c r="C555" s="9" t="s">
        <v>636</v>
      </c>
      <c r="D555" s="9" t="s">
        <v>636</v>
      </c>
      <c r="E555" s="9" t="s">
        <v>636</v>
      </c>
      <c r="F555" s="9" t="s">
        <v>636</v>
      </c>
      <c r="G555" s="9" t="s">
        <v>636</v>
      </c>
      <c r="H555" s="11">
        <v>9</v>
      </c>
    </row>
    <row r="556" spans="1:8">
      <c r="A556" s="7" t="s">
        <v>633</v>
      </c>
      <c r="B556" s="15">
        <v>10</v>
      </c>
      <c r="C556" s="10" t="s">
        <v>636</v>
      </c>
      <c r="D556" s="9" t="s">
        <v>636</v>
      </c>
      <c r="E556" s="9" t="s">
        <v>636</v>
      </c>
      <c r="F556" s="16" t="s">
        <v>636</v>
      </c>
      <c r="G556" s="9" t="s">
        <v>636</v>
      </c>
      <c r="H556" s="13">
        <v>10</v>
      </c>
    </row>
    <row r="557" spans="1:8">
      <c r="A557" s="7" t="s">
        <v>634</v>
      </c>
      <c r="B557" s="12">
        <v>29</v>
      </c>
      <c r="C557" s="9" t="s">
        <v>636</v>
      </c>
      <c r="D557" s="9" t="s">
        <v>636</v>
      </c>
      <c r="E557" s="9" t="s">
        <v>636</v>
      </c>
      <c r="F557" s="9">
        <v>-7</v>
      </c>
      <c r="G557" s="9" t="s">
        <v>636</v>
      </c>
      <c r="H557" s="11">
        <v>22</v>
      </c>
    </row>
    <row r="558" spans="1:8">
      <c r="A558" s="7" t="s">
        <v>635</v>
      </c>
      <c r="B558" s="12">
        <v>1</v>
      </c>
      <c r="C558" s="9" t="s">
        <v>636</v>
      </c>
      <c r="D558" s="9" t="s">
        <v>636</v>
      </c>
      <c r="E558" s="9" t="s">
        <v>636</v>
      </c>
      <c r="F558" s="9">
        <v>-1</v>
      </c>
      <c r="G558" s="9" t="s">
        <v>636</v>
      </c>
      <c r="H558" s="11" t="s">
        <v>636</v>
      </c>
    </row>
    <row r="559" spans="1:8">
      <c r="A559" s="7" t="s">
        <v>641</v>
      </c>
      <c r="B559" s="12" t="s">
        <v>636</v>
      </c>
      <c r="C559" s="9">
        <v>200</v>
      </c>
      <c r="D559" s="9" t="s">
        <v>636</v>
      </c>
      <c r="E559" s="9" t="s">
        <v>636</v>
      </c>
      <c r="F559" s="9" t="s">
        <v>636</v>
      </c>
      <c r="G559" s="9" t="s">
        <v>636</v>
      </c>
      <c r="H559" s="11">
        <v>200</v>
      </c>
    </row>
    <row r="560" spans="1:8">
      <c r="A560" s="7" t="s">
        <v>642</v>
      </c>
      <c r="B560" s="15" t="s">
        <v>636</v>
      </c>
      <c r="C560" s="10">
        <v>80</v>
      </c>
      <c r="D560" s="9" t="s">
        <v>636</v>
      </c>
      <c r="E560" s="9" t="s">
        <v>636</v>
      </c>
      <c r="F560" s="16" t="s">
        <v>636</v>
      </c>
      <c r="G560" s="9" t="s">
        <v>636</v>
      </c>
      <c r="H560" s="13">
        <v>80</v>
      </c>
    </row>
    <row r="561" spans="1:8">
      <c r="A561" s="7" t="s">
        <v>643</v>
      </c>
      <c r="B561" s="12" t="s">
        <v>636</v>
      </c>
      <c r="C561" s="9">
        <v>240</v>
      </c>
      <c r="D561" s="9" t="s">
        <v>636</v>
      </c>
      <c r="E561" s="9" t="s">
        <v>636</v>
      </c>
      <c r="F561" s="9" t="s">
        <v>636</v>
      </c>
      <c r="G561" s="9" t="s">
        <v>636</v>
      </c>
      <c r="H561" s="11">
        <v>240</v>
      </c>
    </row>
    <row r="562" spans="1:8">
      <c r="A562" s="7" t="s">
        <v>644</v>
      </c>
      <c r="B562" s="12" t="s">
        <v>636</v>
      </c>
      <c r="C562" s="9">
        <v>12</v>
      </c>
      <c r="D562" s="9" t="s">
        <v>636</v>
      </c>
      <c r="E562" s="9" t="s">
        <v>636</v>
      </c>
      <c r="F562" s="9" t="s">
        <v>636</v>
      </c>
      <c r="G562" s="9" t="s">
        <v>636</v>
      </c>
      <c r="H562" s="11">
        <v>12</v>
      </c>
    </row>
    <row r="563" spans="1:8">
      <c r="A563" s="7" t="s">
        <v>645</v>
      </c>
      <c r="B563" s="12" t="s">
        <v>636</v>
      </c>
      <c r="C563" s="9">
        <v>12</v>
      </c>
      <c r="D563" s="9" t="s">
        <v>636</v>
      </c>
      <c r="E563" s="9" t="s">
        <v>636</v>
      </c>
      <c r="F563" s="9" t="s">
        <v>636</v>
      </c>
      <c r="G563" s="9" t="s">
        <v>636</v>
      </c>
      <c r="H563" s="11">
        <v>12</v>
      </c>
    </row>
    <row r="564" spans="1:8">
      <c r="A564" s="7" t="s">
        <v>646</v>
      </c>
      <c r="B564" s="12" t="s">
        <v>636</v>
      </c>
      <c r="C564" s="9">
        <v>15</v>
      </c>
      <c r="D564" s="9" t="s">
        <v>636</v>
      </c>
      <c r="E564" s="9" t="s">
        <v>636</v>
      </c>
      <c r="F564" s="9" t="s">
        <v>636</v>
      </c>
      <c r="G564" s="9" t="s">
        <v>636</v>
      </c>
      <c r="H564" s="11">
        <v>15</v>
      </c>
    </row>
    <row r="565" spans="1:8">
      <c r="A565" s="7" t="s">
        <v>647</v>
      </c>
      <c r="B565" s="12" t="s">
        <v>636</v>
      </c>
      <c r="C565" s="9">
        <v>5</v>
      </c>
      <c r="D565" s="9" t="s">
        <v>636</v>
      </c>
      <c r="E565" s="9" t="s">
        <v>636</v>
      </c>
      <c r="F565" s="9" t="s">
        <v>636</v>
      </c>
      <c r="G565" s="9" t="s">
        <v>636</v>
      </c>
      <c r="H565" s="11">
        <v>5</v>
      </c>
    </row>
    <row r="566" spans="1:8">
      <c r="A566" s="7" t="s">
        <v>648</v>
      </c>
      <c r="B566" s="12" t="s">
        <v>636</v>
      </c>
      <c r="C566" s="9">
        <v>6</v>
      </c>
      <c r="D566" s="9" t="s">
        <v>636</v>
      </c>
      <c r="E566" s="9" t="s">
        <v>636</v>
      </c>
      <c r="F566" s="9" t="s">
        <v>636</v>
      </c>
      <c r="G566" s="9" t="s">
        <v>636</v>
      </c>
      <c r="H566" s="11">
        <v>6</v>
      </c>
    </row>
    <row r="567" spans="1:8">
      <c r="A567" s="7" t="s">
        <v>649</v>
      </c>
      <c r="B567" s="12" t="s">
        <v>636</v>
      </c>
      <c r="C567" s="9">
        <v>30</v>
      </c>
      <c r="D567" s="9" t="s">
        <v>636</v>
      </c>
      <c r="E567" s="9" t="s">
        <v>636</v>
      </c>
      <c r="F567" s="9" t="s">
        <v>636</v>
      </c>
      <c r="G567" s="9" t="s">
        <v>636</v>
      </c>
      <c r="H567" s="11">
        <v>30</v>
      </c>
    </row>
    <row r="568" spans="1:8">
      <c r="A568" s="7" t="s">
        <v>650</v>
      </c>
      <c r="B568" s="7" t="s">
        <v>636</v>
      </c>
      <c r="C568" s="7" t="s">
        <v>636</v>
      </c>
      <c r="D568" s="7" t="s">
        <v>636</v>
      </c>
      <c r="E568" s="7" t="s">
        <v>636</v>
      </c>
      <c r="F568" s="7">
        <v>-1</v>
      </c>
      <c r="G568" s="7" t="s">
        <v>636</v>
      </c>
      <c r="H568" s="7">
        <v>-1</v>
      </c>
    </row>
    <row r="569" spans="1:8">
      <c r="A569" s="17" t="s">
        <v>651</v>
      </c>
      <c r="B569" s="18">
        <v>-50</v>
      </c>
      <c r="C569" s="19" t="s">
        <v>636</v>
      </c>
      <c r="D569" s="20" t="s">
        <v>636</v>
      </c>
      <c r="E569" s="20" t="s">
        <v>636</v>
      </c>
      <c r="F569" s="18" t="s">
        <v>636</v>
      </c>
      <c r="G569" s="20" t="s">
        <v>636</v>
      </c>
      <c r="H569" s="21">
        <v>-50</v>
      </c>
    </row>
    <row r="570" spans="1:8">
      <c r="A570" s="7" t="s">
        <v>652</v>
      </c>
      <c r="B570" s="7">
        <v>-10</v>
      </c>
      <c r="C570" s="7" t="s">
        <v>636</v>
      </c>
      <c r="D570" s="7" t="s">
        <v>636</v>
      </c>
      <c r="E570" s="7" t="s">
        <v>636</v>
      </c>
      <c r="F570" s="7" t="s">
        <v>636</v>
      </c>
      <c r="G570" s="7" t="s">
        <v>636</v>
      </c>
      <c r="H570" s="7">
        <v>-10</v>
      </c>
    </row>
    <row r="571" spans="1:8">
      <c r="A571" s="4" t="s">
        <v>653</v>
      </c>
      <c r="B571" s="4">
        <v>-20</v>
      </c>
      <c r="C571" s="4" t="s">
        <v>636</v>
      </c>
      <c r="D571" s="4" t="s">
        <v>636</v>
      </c>
      <c r="E571" s="4" t="s">
        <v>636</v>
      </c>
      <c r="F571" s="4" t="s">
        <v>636</v>
      </c>
      <c r="G571" s="4" t="s">
        <v>636</v>
      </c>
      <c r="H571" s="4">
        <v>-20</v>
      </c>
    </row>
    <row r="573" spans="1:8">
      <c r="B573" s="5">
        <v>84434.375</v>
      </c>
      <c r="C573" s="6">
        <v>24482</v>
      </c>
      <c r="D573" s="4">
        <v>-15</v>
      </c>
      <c r="E573" s="4">
        <v>-13</v>
      </c>
      <c r="F573" s="5">
        <v>-15602.5</v>
      </c>
      <c r="G573" s="4">
        <v>712</v>
      </c>
      <c r="H573" s="5">
        <v>93997.875</v>
      </c>
    </row>
  </sheetData>
  <autoFilter ref="A1:Z943" xr:uid="{00000000-0009-0000-0000-00000D000000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I591"/>
  <sheetViews>
    <sheetView workbookViewId="0"/>
  </sheetViews>
  <sheetFormatPr defaultColWidth="14.42578125" defaultRowHeight="15" customHeight="1"/>
  <cols>
    <col min="1" max="1" width="51.28515625" customWidth="1"/>
  </cols>
  <sheetData>
    <row r="1" spans="1:9">
      <c r="A1" s="22" t="s">
        <v>654</v>
      </c>
      <c r="B1" s="22" t="s">
        <v>0</v>
      </c>
      <c r="C1" s="22" t="s">
        <v>1</v>
      </c>
      <c r="D1" s="22" t="s">
        <v>3</v>
      </c>
      <c r="E1" s="22" t="s">
        <v>4</v>
      </c>
      <c r="F1" s="22" t="s">
        <v>5</v>
      </c>
      <c r="G1" s="22" t="s">
        <v>6</v>
      </c>
    </row>
    <row r="2" spans="1:9">
      <c r="A2" s="22" t="s">
        <v>7</v>
      </c>
      <c r="B2" s="23">
        <v>1392.38</v>
      </c>
      <c r="C2" s="22" t="s">
        <v>636</v>
      </c>
      <c r="D2" s="22" t="s">
        <v>636</v>
      </c>
      <c r="E2" s="24">
        <v>-331.25</v>
      </c>
      <c r="F2" s="22" t="s">
        <v>636</v>
      </c>
      <c r="G2" s="23">
        <v>1061.1300000000001</v>
      </c>
    </row>
    <row r="3" spans="1:9">
      <c r="A3" s="22" t="s">
        <v>8</v>
      </c>
      <c r="B3" s="25">
        <v>0.25</v>
      </c>
      <c r="C3" s="26" t="s">
        <v>636</v>
      </c>
      <c r="D3" s="22" t="s">
        <v>636</v>
      </c>
      <c r="E3" s="22" t="s">
        <v>636</v>
      </c>
      <c r="F3" s="22" t="s">
        <v>636</v>
      </c>
      <c r="G3" s="24">
        <v>0.25</v>
      </c>
      <c r="H3" s="6"/>
    </row>
    <row r="4" spans="1:9">
      <c r="A4" s="22" t="s">
        <v>9</v>
      </c>
      <c r="B4" s="24">
        <v>76.75</v>
      </c>
      <c r="C4" s="22" t="s">
        <v>636</v>
      </c>
      <c r="D4" s="22" t="s">
        <v>636</v>
      </c>
      <c r="E4" s="24">
        <v>-8.5</v>
      </c>
      <c r="F4" s="22" t="s">
        <v>636</v>
      </c>
      <c r="G4" s="24">
        <v>68.25</v>
      </c>
    </row>
    <row r="5" spans="1:9">
      <c r="A5" s="22" t="s">
        <v>10</v>
      </c>
      <c r="B5" s="24">
        <v>78</v>
      </c>
      <c r="C5" s="24">
        <v>4.5</v>
      </c>
      <c r="D5" s="22" t="s">
        <v>636</v>
      </c>
      <c r="E5" s="24">
        <v>-11</v>
      </c>
      <c r="F5" s="22" t="s">
        <v>636</v>
      </c>
      <c r="G5" s="24">
        <v>71.5</v>
      </c>
    </row>
    <row r="6" spans="1:9">
      <c r="A6" s="22" t="s">
        <v>11</v>
      </c>
      <c r="B6" s="24">
        <v>235.125</v>
      </c>
      <c r="C6" s="22" t="s">
        <v>636</v>
      </c>
      <c r="D6" s="22" t="s">
        <v>636</v>
      </c>
      <c r="E6" s="24">
        <v>-45.5</v>
      </c>
      <c r="F6" s="22" t="s">
        <v>636</v>
      </c>
      <c r="G6" s="24">
        <v>189.625</v>
      </c>
    </row>
    <row r="7" spans="1:9">
      <c r="A7" s="22" t="s">
        <v>12</v>
      </c>
      <c r="B7" s="25">
        <v>2</v>
      </c>
      <c r="C7" s="26" t="s">
        <v>636</v>
      </c>
      <c r="D7" s="22" t="s">
        <v>636</v>
      </c>
      <c r="E7" s="22" t="s">
        <v>636</v>
      </c>
      <c r="F7" s="22" t="s">
        <v>636</v>
      </c>
      <c r="G7" s="24">
        <v>2</v>
      </c>
      <c r="H7" s="6"/>
    </row>
    <row r="8" spans="1:9">
      <c r="A8" s="22" t="s">
        <v>13</v>
      </c>
      <c r="B8" s="24">
        <v>5</v>
      </c>
      <c r="C8" s="22" t="s">
        <v>636</v>
      </c>
      <c r="D8" s="22" t="s">
        <v>636</v>
      </c>
      <c r="E8" s="22" t="s">
        <v>636</v>
      </c>
      <c r="F8" s="22" t="s">
        <v>636</v>
      </c>
      <c r="G8" s="24">
        <v>5</v>
      </c>
    </row>
    <row r="9" spans="1:9">
      <c r="A9" s="22" t="s">
        <v>14</v>
      </c>
      <c r="B9" s="24">
        <v>6</v>
      </c>
      <c r="C9" s="24">
        <v>1</v>
      </c>
      <c r="D9" s="22" t="s">
        <v>636</v>
      </c>
      <c r="E9" s="24">
        <v>-3</v>
      </c>
      <c r="F9" s="22" t="s">
        <v>636</v>
      </c>
      <c r="G9" s="24">
        <v>4</v>
      </c>
    </row>
    <row r="10" spans="1:9">
      <c r="A10" s="22" t="s">
        <v>15</v>
      </c>
      <c r="B10" s="24">
        <v>29</v>
      </c>
      <c r="C10" s="22" t="s">
        <v>636</v>
      </c>
      <c r="D10" s="22" t="s">
        <v>636</v>
      </c>
      <c r="E10" s="24">
        <v>-1</v>
      </c>
      <c r="F10" s="22" t="s">
        <v>636</v>
      </c>
      <c r="G10" s="24">
        <v>28</v>
      </c>
    </row>
    <row r="11" spans="1:9">
      <c r="A11" s="22" t="s">
        <v>561</v>
      </c>
      <c r="B11" s="25">
        <v>-14</v>
      </c>
      <c r="C11" s="26" t="s">
        <v>636</v>
      </c>
      <c r="D11" s="22" t="s">
        <v>636</v>
      </c>
      <c r="E11" s="22" t="s">
        <v>636</v>
      </c>
      <c r="F11" s="22" t="s">
        <v>636</v>
      </c>
      <c r="G11" s="24">
        <v>-14</v>
      </c>
      <c r="H11" s="6"/>
    </row>
    <row r="12" spans="1:9">
      <c r="A12" s="22" t="s">
        <v>16</v>
      </c>
      <c r="B12" s="24">
        <v>234</v>
      </c>
      <c r="C12" s="24">
        <v>200</v>
      </c>
      <c r="D12" s="22" t="s">
        <v>636</v>
      </c>
      <c r="E12" s="24">
        <v>-7</v>
      </c>
      <c r="F12" s="22" t="s">
        <v>636</v>
      </c>
      <c r="G12" s="24">
        <v>427</v>
      </c>
    </row>
    <row r="13" spans="1:9">
      <c r="A13" s="22" t="s">
        <v>17</v>
      </c>
      <c r="B13" s="24">
        <v>29</v>
      </c>
      <c r="C13" s="22" t="s">
        <v>636</v>
      </c>
      <c r="D13" s="22" t="s">
        <v>636</v>
      </c>
      <c r="E13" s="24">
        <v>-6</v>
      </c>
      <c r="F13" s="22" t="s">
        <v>636</v>
      </c>
      <c r="G13" s="24">
        <v>23</v>
      </c>
    </row>
    <row r="14" spans="1:9">
      <c r="A14" s="22" t="s">
        <v>18</v>
      </c>
      <c r="B14" s="24">
        <v>7</v>
      </c>
      <c r="C14" s="22" t="s">
        <v>636</v>
      </c>
      <c r="D14" s="22" t="s">
        <v>636</v>
      </c>
      <c r="E14" s="22" t="s">
        <v>636</v>
      </c>
      <c r="F14" s="22" t="s">
        <v>636</v>
      </c>
      <c r="G14" s="24">
        <v>7</v>
      </c>
    </row>
    <row r="15" spans="1:9">
      <c r="A15" s="22" t="s">
        <v>19</v>
      </c>
      <c r="B15" s="25">
        <v>-121</v>
      </c>
      <c r="C15" s="22" t="s">
        <v>636</v>
      </c>
      <c r="D15" s="22" t="s">
        <v>636</v>
      </c>
      <c r="E15" s="24">
        <v>-31</v>
      </c>
      <c r="F15" s="22" t="s">
        <v>636</v>
      </c>
      <c r="G15" s="25">
        <v>-152</v>
      </c>
      <c r="I15" s="6"/>
    </row>
    <row r="16" spans="1:9">
      <c r="A16" s="22" t="s">
        <v>20</v>
      </c>
      <c r="B16" s="24">
        <v>-6</v>
      </c>
      <c r="C16" s="22" t="s">
        <v>636</v>
      </c>
      <c r="D16" s="22" t="s">
        <v>636</v>
      </c>
      <c r="E16" s="22" t="s">
        <v>636</v>
      </c>
      <c r="F16" s="22" t="s">
        <v>636</v>
      </c>
      <c r="G16" s="24">
        <v>-6</v>
      </c>
    </row>
    <row r="17" spans="1:9">
      <c r="A17" s="22" t="s">
        <v>21</v>
      </c>
      <c r="B17" s="24">
        <v>7</v>
      </c>
      <c r="C17" s="22" t="s">
        <v>636</v>
      </c>
      <c r="D17" s="22" t="s">
        <v>636</v>
      </c>
      <c r="E17" s="22" t="s">
        <v>636</v>
      </c>
      <c r="F17" s="22" t="s">
        <v>636</v>
      </c>
      <c r="G17" s="24">
        <v>7</v>
      </c>
    </row>
    <row r="18" spans="1:9">
      <c r="A18" s="22" t="s">
        <v>22</v>
      </c>
      <c r="B18" s="24">
        <v>2</v>
      </c>
      <c r="C18" s="22" t="s">
        <v>636</v>
      </c>
      <c r="D18" s="22" t="s">
        <v>636</v>
      </c>
      <c r="E18" s="22" t="s">
        <v>636</v>
      </c>
      <c r="F18" s="22" t="s">
        <v>636</v>
      </c>
      <c r="G18" s="24">
        <v>2</v>
      </c>
    </row>
    <row r="19" spans="1:9">
      <c r="A19" s="22" t="s">
        <v>23</v>
      </c>
      <c r="B19" s="25">
        <v>1</v>
      </c>
      <c r="C19" s="22" t="s">
        <v>636</v>
      </c>
      <c r="D19" s="22" t="s">
        <v>636</v>
      </c>
      <c r="E19" s="22" t="s">
        <v>636</v>
      </c>
      <c r="F19" s="22" t="s">
        <v>636</v>
      </c>
      <c r="G19" s="25">
        <v>1</v>
      </c>
      <c r="I19" s="6"/>
    </row>
    <row r="20" spans="1:9">
      <c r="A20" s="22" t="s">
        <v>24</v>
      </c>
      <c r="B20" s="24">
        <v>1</v>
      </c>
      <c r="C20" s="22" t="s">
        <v>636</v>
      </c>
      <c r="D20" s="22" t="s">
        <v>636</v>
      </c>
      <c r="E20" s="22" t="s">
        <v>636</v>
      </c>
      <c r="F20" s="22" t="s">
        <v>636</v>
      </c>
      <c r="G20" s="24">
        <v>1</v>
      </c>
    </row>
    <row r="21" spans="1:9">
      <c r="A21" s="22" t="s">
        <v>637</v>
      </c>
      <c r="B21" s="24">
        <v>2</v>
      </c>
      <c r="C21" s="24">
        <v>120</v>
      </c>
      <c r="D21" s="24">
        <v>-1</v>
      </c>
      <c r="E21" s="24">
        <v>-121</v>
      </c>
      <c r="F21" s="24">
        <v>1</v>
      </c>
      <c r="G21" s="24">
        <v>1</v>
      </c>
      <c r="I21" s="6"/>
    </row>
    <row r="22" spans="1:9">
      <c r="A22" s="22" t="s">
        <v>26</v>
      </c>
      <c r="B22" s="24">
        <v>7</v>
      </c>
      <c r="C22" s="22" t="s">
        <v>636</v>
      </c>
      <c r="D22" s="22" t="s">
        <v>636</v>
      </c>
      <c r="E22" s="22" t="s">
        <v>636</v>
      </c>
      <c r="F22" s="22" t="s">
        <v>636</v>
      </c>
      <c r="G22" s="24">
        <v>7</v>
      </c>
      <c r="I22" s="6"/>
    </row>
    <row r="23" spans="1:9">
      <c r="A23" s="22" t="s">
        <v>27</v>
      </c>
      <c r="B23" s="25">
        <v>7</v>
      </c>
      <c r="C23" s="22" t="s">
        <v>636</v>
      </c>
      <c r="D23" s="22" t="s">
        <v>636</v>
      </c>
      <c r="E23" s="22" t="s">
        <v>636</v>
      </c>
      <c r="F23" s="22" t="s">
        <v>636</v>
      </c>
      <c r="G23" s="25">
        <v>7</v>
      </c>
      <c r="I23" s="6"/>
    </row>
    <row r="24" spans="1:9">
      <c r="A24" s="22" t="s">
        <v>28</v>
      </c>
      <c r="B24" s="24">
        <v>12</v>
      </c>
      <c r="C24" s="22" t="s">
        <v>636</v>
      </c>
      <c r="D24" s="22" t="s">
        <v>636</v>
      </c>
      <c r="E24" s="22" t="s">
        <v>636</v>
      </c>
      <c r="F24" s="22" t="s">
        <v>636</v>
      </c>
      <c r="G24" s="24">
        <v>12</v>
      </c>
    </row>
    <row r="25" spans="1:9">
      <c r="A25" s="22" t="s">
        <v>29</v>
      </c>
      <c r="B25" s="24">
        <v>89.75</v>
      </c>
      <c r="C25" s="22" t="s">
        <v>636</v>
      </c>
      <c r="D25" s="22" t="s">
        <v>636</v>
      </c>
      <c r="E25" s="22" t="s">
        <v>636</v>
      </c>
      <c r="F25" s="22" t="s">
        <v>636</v>
      </c>
      <c r="G25" s="24">
        <v>89.75</v>
      </c>
      <c r="I25" s="6"/>
    </row>
    <row r="26" spans="1:9">
      <c r="A26" s="22" t="s">
        <v>30</v>
      </c>
      <c r="B26" s="24">
        <v>30.75</v>
      </c>
      <c r="C26" s="22" t="s">
        <v>636</v>
      </c>
      <c r="D26" s="22" t="s">
        <v>636</v>
      </c>
      <c r="E26" s="24">
        <v>-4</v>
      </c>
      <c r="F26" s="22" t="s">
        <v>636</v>
      </c>
      <c r="G26" s="24">
        <v>26.75</v>
      </c>
      <c r="I26" s="6"/>
    </row>
    <row r="27" spans="1:9">
      <c r="A27" s="22" t="s">
        <v>31</v>
      </c>
      <c r="B27" s="25">
        <v>102.5</v>
      </c>
      <c r="C27" s="22" t="s">
        <v>636</v>
      </c>
      <c r="D27" s="22" t="s">
        <v>636</v>
      </c>
      <c r="E27" s="24">
        <v>-4</v>
      </c>
      <c r="F27" s="22" t="s">
        <v>636</v>
      </c>
      <c r="G27" s="25">
        <v>98.5</v>
      </c>
      <c r="I27" s="6"/>
    </row>
    <row r="28" spans="1:9">
      <c r="A28" s="22" t="s">
        <v>32</v>
      </c>
      <c r="B28" s="24">
        <v>0.5</v>
      </c>
      <c r="C28" s="22" t="s">
        <v>636</v>
      </c>
      <c r="D28" s="22" t="s">
        <v>636</v>
      </c>
      <c r="E28" s="22" t="s">
        <v>636</v>
      </c>
      <c r="F28" s="22" t="s">
        <v>636</v>
      </c>
      <c r="G28" s="24">
        <v>0.5</v>
      </c>
    </row>
    <row r="29" spans="1:9">
      <c r="A29" s="22" t="s">
        <v>33</v>
      </c>
      <c r="B29" s="24">
        <v>753</v>
      </c>
      <c r="C29" s="22" t="s">
        <v>636</v>
      </c>
      <c r="D29" s="22" t="s">
        <v>636</v>
      </c>
      <c r="E29" s="24">
        <v>-125.5</v>
      </c>
      <c r="F29" s="22" t="s">
        <v>636</v>
      </c>
      <c r="G29" s="24">
        <v>627.5</v>
      </c>
      <c r="I29" s="6"/>
    </row>
    <row r="30" spans="1:9">
      <c r="A30" s="22" t="s">
        <v>34</v>
      </c>
      <c r="B30" s="24">
        <v>5</v>
      </c>
      <c r="C30" s="22" t="s">
        <v>636</v>
      </c>
      <c r="D30" s="22" t="s">
        <v>636</v>
      </c>
      <c r="E30" s="22" t="s">
        <v>636</v>
      </c>
      <c r="F30" s="22" t="s">
        <v>636</v>
      </c>
      <c r="G30" s="24">
        <v>5</v>
      </c>
      <c r="I30" s="6"/>
    </row>
    <row r="31" spans="1:9">
      <c r="A31" s="22" t="s">
        <v>35</v>
      </c>
      <c r="B31" s="25">
        <v>113</v>
      </c>
      <c r="C31" s="24">
        <v>8</v>
      </c>
      <c r="D31" s="22" t="s">
        <v>636</v>
      </c>
      <c r="E31" s="24">
        <v>-24</v>
      </c>
      <c r="F31" s="22" t="s">
        <v>636</v>
      </c>
      <c r="G31" s="25">
        <v>97</v>
      </c>
      <c r="I31" s="6"/>
    </row>
    <row r="32" spans="1:9">
      <c r="A32" s="22" t="s">
        <v>36</v>
      </c>
      <c r="B32" s="24">
        <v>1</v>
      </c>
      <c r="C32" s="22" t="s">
        <v>636</v>
      </c>
      <c r="D32" s="22" t="s">
        <v>636</v>
      </c>
      <c r="E32" s="22" t="s">
        <v>636</v>
      </c>
      <c r="F32" s="22" t="s">
        <v>636</v>
      </c>
      <c r="G32" s="24">
        <v>1</v>
      </c>
    </row>
    <row r="33" spans="1:9">
      <c r="A33" s="22" t="s">
        <v>37</v>
      </c>
      <c r="B33" s="24">
        <v>15</v>
      </c>
      <c r="C33" s="25">
        <v>36</v>
      </c>
      <c r="D33" s="22" t="s">
        <v>636</v>
      </c>
      <c r="E33" s="24">
        <v>-2</v>
      </c>
      <c r="F33" s="22" t="s">
        <v>636</v>
      </c>
      <c r="G33" s="24">
        <v>49</v>
      </c>
      <c r="I33" s="6"/>
    </row>
    <row r="34" spans="1:9">
      <c r="A34" s="22" t="s">
        <v>38</v>
      </c>
      <c r="B34" s="24">
        <v>-51</v>
      </c>
      <c r="C34" s="24">
        <v>150</v>
      </c>
      <c r="D34" s="22" t="s">
        <v>636</v>
      </c>
      <c r="E34" s="24">
        <v>-34</v>
      </c>
      <c r="F34" s="22" t="s">
        <v>636</v>
      </c>
      <c r="G34" s="24">
        <v>65</v>
      </c>
      <c r="I34" s="6"/>
    </row>
    <row r="35" spans="1:9">
      <c r="A35" s="22" t="s">
        <v>39</v>
      </c>
      <c r="B35" s="24">
        <v>50</v>
      </c>
      <c r="C35" s="24">
        <v>15</v>
      </c>
      <c r="D35" s="22" t="s">
        <v>636</v>
      </c>
      <c r="E35" s="24">
        <v>-38</v>
      </c>
      <c r="F35" s="22" t="s">
        <v>636</v>
      </c>
      <c r="G35" s="24">
        <v>27</v>
      </c>
    </row>
    <row r="36" spans="1:9">
      <c r="A36" s="22" t="s">
        <v>40</v>
      </c>
      <c r="B36" s="24">
        <v>-205</v>
      </c>
      <c r="C36" s="24">
        <v>500</v>
      </c>
      <c r="D36" s="22" t="s">
        <v>636</v>
      </c>
      <c r="E36" s="24">
        <v>-8</v>
      </c>
      <c r="F36" s="22" t="s">
        <v>636</v>
      </c>
      <c r="G36" s="24">
        <v>287</v>
      </c>
    </row>
    <row r="37" spans="1:9">
      <c r="A37" s="22" t="s">
        <v>41</v>
      </c>
      <c r="B37" s="24">
        <v>-357</v>
      </c>
      <c r="C37" s="25">
        <v>1000</v>
      </c>
      <c r="D37" s="22" t="s">
        <v>636</v>
      </c>
      <c r="E37" s="24">
        <v>-93</v>
      </c>
      <c r="F37" s="22" t="s">
        <v>636</v>
      </c>
      <c r="G37" s="24">
        <v>550</v>
      </c>
    </row>
    <row r="38" spans="1:9">
      <c r="A38" s="22" t="s">
        <v>42</v>
      </c>
      <c r="B38" s="24">
        <v>-6</v>
      </c>
      <c r="C38" s="22" t="s">
        <v>636</v>
      </c>
      <c r="D38" s="22" t="s">
        <v>636</v>
      </c>
      <c r="E38" s="22" t="s">
        <v>636</v>
      </c>
      <c r="F38" s="22" t="s">
        <v>636</v>
      </c>
      <c r="G38" s="24">
        <v>-6</v>
      </c>
    </row>
    <row r="39" spans="1:9">
      <c r="A39" s="22" t="s">
        <v>43</v>
      </c>
      <c r="B39" s="24">
        <v>-306</v>
      </c>
      <c r="C39" s="22" t="s">
        <v>636</v>
      </c>
      <c r="D39" s="22" t="s">
        <v>636</v>
      </c>
      <c r="E39" s="22" t="s">
        <v>636</v>
      </c>
      <c r="F39" s="22" t="s">
        <v>636</v>
      </c>
      <c r="G39" s="24">
        <v>-306</v>
      </c>
    </row>
    <row r="40" spans="1:9">
      <c r="A40" s="22" t="s">
        <v>44</v>
      </c>
      <c r="B40" s="25">
        <v>189.5</v>
      </c>
      <c r="C40" s="22" t="s">
        <v>636</v>
      </c>
      <c r="D40" s="22" t="s">
        <v>636</v>
      </c>
      <c r="E40" s="25">
        <v>-3</v>
      </c>
      <c r="F40" s="22" t="s">
        <v>636</v>
      </c>
      <c r="G40" s="25">
        <v>186.5</v>
      </c>
    </row>
    <row r="41" spans="1:9">
      <c r="A41" s="22" t="s">
        <v>45</v>
      </c>
      <c r="B41" s="24">
        <v>29</v>
      </c>
      <c r="C41" s="24">
        <v>10</v>
      </c>
      <c r="D41" s="22" t="s">
        <v>636</v>
      </c>
      <c r="E41" s="24">
        <v>-20</v>
      </c>
      <c r="F41" s="22" t="s">
        <v>636</v>
      </c>
      <c r="G41" s="24">
        <v>19</v>
      </c>
    </row>
    <row r="42" spans="1:9">
      <c r="A42" s="22" t="s">
        <v>46</v>
      </c>
      <c r="B42" s="25">
        <v>38</v>
      </c>
      <c r="C42" s="22" t="s">
        <v>636</v>
      </c>
      <c r="D42" s="22" t="s">
        <v>636</v>
      </c>
      <c r="E42" s="22" t="s">
        <v>636</v>
      </c>
      <c r="F42" s="22" t="s">
        <v>636</v>
      </c>
      <c r="G42" s="24">
        <v>38</v>
      </c>
    </row>
    <row r="43" spans="1:9">
      <c r="A43" s="22" t="s">
        <v>47</v>
      </c>
      <c r="B43" s="25">
        <v>4</v>
      </c>
      <c r="C43" s="22" t="s">
        <v>636</v>
      </c>
      <c r="D43" s="22" t="s">
        <v>636</v>
      </c>
      <c r="E43" s="22" t="s">
        <v>636</v>
      </c>
      <c r="F43" s="22" t="s">
        <v>636</v>
      </c>
      <c r="G43" s="24">
        <v>4</v>
      </c>
    </row>
    <row r="44" spans="1:9">
      <c r="A44" s="22" t="s">
        <v>48</v>
      </c>
      <c r="B44" s="25">
        <v>2871</v>
      </c>
      <c r="C44" s="22" t="s">
        <v>636</v>
      </c>
      <c r="D44" s="24">
        <v>-1</v>
      </c>
      <c r="E44" s="25">
        <v>-1392</v>
      </c>
      <c r="F44" s="22" t="s">
        <v>636</v>
      </c>
      <c r="G44" s="25">
        <v>1478</v>
      </c>
    </row>
    <row r="45" spans="1:9">
      <c r="A45" s="22" t="s">
        <v>49</v>
      </c>
      <c r="B45" s="24">
        <v>740</v>
      </c>
      <c r="C45" s="22" t="s">
        <v>636</v>
      </c>
      <c r="D45" s="22" t="s">
        <v>636</v>
      </c>
      <c r="E45" s="24">
        <v>-296</v>
      </c>
      <c r="F45" s="22" t="s">
        <v>636</v>
      </c>
      <c r="G45" s="24">
        <v>444</v>
      </c>
    </row>
    <row r="46" spans="1:9">
      <c r="A46" s="22" t="s">
        <v>50</v>
      </c>
      <c r="B46" s="25">
        <v>1040</v>
      </c>
      <c r="C46" s="22" t="s">
        <v>636</v>
      </c>
      <c r="D46" s="22" t="s">
        <v>636</v>
      </c>
      <c r="E46" s="24">
        <v>-709</v>
      </c>
      <c r="F46" s="22" t="s">
        <v>636</v>
      </c>
      <c r="G46" s="24">
        <v>331</v>
      </c>
    </row>
    <row r="47" spans="1:9">
      <c r="A47" s="22" t="s">
        <v>51</v>
      </c>
      <c r="B47" s="25">
        <v>1101</v>
      </c>
      <c r="C47" s="24">
        <v>50</v>
      </c>
      <c r="D47" s="22" t="s">
        <v>636</v>
      </c>
      <c r="E47" s="24">
        <v>-445</v>
      </c>
      <c r="F47" s="22" t="s">
        <v>636</v>
      </c>
      <c r="G47" s="24">
        <v>706</v>
      </c>
    </row>
    <row r="48" spans="1:9">
      <c r="A48" s="22" t="s">
        <v>52</v>
      </c>
      <c r="B48" s="24">
        <v>4</v>
      </c>
      <c r="C48" s="22" t="s">
        <v>636</v>
      </c>
      <c r="D48" s="22" t="s">
        <v>636</v>
      </c>
      <c r="E48" s="22" t="s">
        <v>636</v>
      </c>
      <c r="F48" s="22" t="s">
        <v>636</v>
      </c>
      <c r="G48" s="24">
        <v>4</v>
      </c>
    </row>
    <row r="49" spans="1:7">
      <c r="A49" s="22" t="s">
        <v>53</v>
      </c>
      <c r="B49" s="24">
        <v>2</v>
      </c>
      <c r="C49" s="22" t="s">
        <v>636</v>
      </c>
      <c r="D49" s="22" t="s">
        <v>636</v>
      </c>
      <c r="E49" s="24">
        <v>-1</v>
      </c>
      <c r="F49" s="22" t="s">
        <v>636</v>
      </c>
      <c r="G49" s="24">
        <v>1</v>
      </c>
    </row>
    <row r="50" spans="1:7">
      <c r="A50" s="22" t="s">
        <v>54</v>
      </c>
      <c r="B50" s="24">
        <v>2</v>
      </c>
      <c r="C50" s="22" t="s">
        <v>636</v>
      </c>
      <c r="D50" s="22" t="s">
        <v>636</v>
      </c>
      <c r="E50" s="24">
        <v>-2</v>
      </c>
      <c r="F50" s="22" t="s">
        <v>636</v>
      </c>
      <c r="G50" s="22" t="s">
        <v>636</v>
      </c>
    </row>
    <row r="51" spans="1:7">
      <c r="A51" s="22" t="s">
        <v>55</v>
      </c>
      <c r="B51" s="24">
        <v>0.25</v>
      </c>
      <c r="C51" s="22" t="s">
        <v>636</v>
      </c>
      <c r="D51" s="22" t="s">
        <v>636</v>
      </c>
      <c r="E51" s="22" t="s">
        <v>636</v>
      </c>
      <c r="F51" s="22" t="s">
        <v>636</v>
      </c>
      <c r="G51" s="24">
        <v>0.25</v>
      </c>
    </row>
    <row r="52" spans="1:7">
      <c r="A52" s="22" t="s">
        <v>56</v>
      </c>
      <c r="B52" s="24">
        <v>86.375</v>
      </c>
      <c r="C52" s="22" t="s">
        <v>636</v>
      </c>
      <c r="D52" s="22" t="s">
        <v>636</v>
      </c>
      <c r="E52" s="24">
        <v>-38.5</v>
      </c>
      <c r="F52" s="22" t="s">
        <v>636</v>
      </c>
      <c r="G52" s="24">
        <v>47.875</v>
      </c>
    </row>
    <row r="53" spans="1:7">
      <c r="A53" s="22" t="s">
        <v>57</v>
      </c>
      <c r="B53" s="24">
        <v>267</v>
      </c>
      <c r="C53" s="22" t="s">
        <v>636</v>
      </c>
      <c r="D53" s="22" t="s">
        <v>636</v>
      </c>
      <c r="E53" s="24">
        <v>-88</v>
      </c>
      <c r="F53" s="22" t="s">
        <v>636</v>
      </c>
      <c r="G53" s="24">
        <v>179</v>
      </c>
    </row>
    <row r="54" spans="1:7">
      <c r="A54" s="22" t="s">
        <v>58</v>
      </c>
      <c r="B54" s="24">
        <v>278</v>
      </c>
      <c r="C54" s="22" t="s">
        <v>636</v>
      </c>
      <c r="D54" s="22" t="s">
        <v>636</v>
      </c>
      <c r="E54" s="24">
        <v>-76</v>
      </c>
      <c r="F54" s="22" t="s">
        <v>636</v>
      </c>
      <c r="G54" s="24">
        <v>202</v>
      </c>
    </row>
    <row r="55" spans="1:7">
      <c r="A55" s="22" t="s">
        <v>59</v>
      </c>
      <c r="B55" s="24">
        <v>15</v>
      </c>
      <c r="C55" s="24">
        <v>36</v>
      </c>
      <c r="D55" s="22" t="s">
        <v>636</v>
      </c>
      <c r="E55" s="24">
        <v>-24</v>
      </c>
      <c r="F55" s="22" t="s">
        <v>636</v>
      </c>
      <c r="G55" s="24">
        <v>27</v>
      </c>
    </row>
    <row r="56" spans="1:7">
      <c r="A56" s="22" t="s">
        <v>60</v>
      </c>
      <c r="B56" s="24">
        <v>33</v>
      </c>
      <c r="C56" s="22" t="s">
        <v>636</v>
      </c>
      <c r="D56" s="22" t="s">
        <v>636</v>
      </c>
      <c r="E56" s="24">
        <v>-13</v>
      </c>
      <c r="F56" s="22" t="s">
        <v>636</v>
      </c>
      <c r="G56" s="24">
        <v>20</v>
      </c>
    </row>
    <row r="57" spans="1:7">
      <c r="A57" s="22" t="s">
        <v>61</v>
      </c>
      <c r="B57" s="24">
        <v>1</v>
      </c>
      <c r="C57" s="22" t="s">
        <v>636</v>
      </c>
      <c r="D57" s="22" t="s">
        <v>636</v>
      </c>
      <c r="E57" s="22" t="s">
        <v>636</v>
      </c>
      <c r="F57" s="22" t="s">
        <v>636</v>
      </c>
      <c r="G57" s="24">
        <v>1</v>
      </c>
    </row>
    <row r="58" spans="1:7">
      <c r="A58" s="22" t="s">
        <v>62</v>
      </c>
      <c r="B58" s="24">
        <v>26</v>
      </c>
      <c r="C58" s="24">
        <v>50</v>
      </c>
      <c r="D58" s="22" t="s">
        <v>636</v>
      </c>
      <c r="E58" s="24">
        <v>-17</v>
      </c>
      <c r="F58" s="22" t="s">
        <v>636</v>
      </c>
      <c r="G58" s="24">
        <v>59</v>
      </c>
    </row>
    <row r="59" spans="1:7">
      <c r="A59" s="22" t="s">
        <v>63</v>
      </c>
      <c r="B59" s="24">
        <v>4</v>
      </c>
      <c r="C59" s="22" t="s">
        <v>636</v>
      </c>
      <c r="D59" s="22" t="s">
        <v>636</v>
      </c>
      <c r="E59" s="22" t="s">
        <v>636</v>
      </c>
      <c r="F59" s="22" t="s">
        <v>636</v>
      </c>
      <c r="G59" s="24">
        <v>4</v>
      </c>
    </row>
    <row r="60" spans="1:7">
      <c r="A60" s="22" t="s">
        <v>64</v>
      </c>
      <c r="B60" s="24">
        <v>1</v>
      </c>
      <c r="C60" s="22" t="s">
        <v>636</v>
      </c>
      <c r="D60" s="22" t="s">
        <v>636</v>
      </c>
      <c r="E60" s="22" t="s">
        <v>636</v>
      </c>
      <c r="F60" s="22" t="s">
        <v>636</v>
      </c>
      <c r="G60" s="24">
        <v>1</v>
      </c>
    </row>
    <row r="61" spans="1:7">
      <c r="A61" s="22" t="s">
        <v>65</v>
      </c>
      <c r="B61" s="24">
        <v>1</v>
      </c>
      <c r="C61" s="22" t="s">
        <v>636</v>
      </c>
      <c r="D61" s="22" t="s">
        <v>636</v>
      </c>
      <c r="E61" s="22" t="s">
        <v>636</v>
      </c>
      <c r="F61" s="22" t="s">
        <v>636</v>
      </c>
      <c r="G61" s="24">
        <v>1</v>
      </c>
    </row>
    <row r="62" spans="1:7">
      <c r="A62" s="22" t="s">
        <v>66</v>
      </c>
      <c r="B62" s="24">
        <v>1</v>
      </c>
      <c r="C62" s="22" t="s">
        <v>636</v>
      </c>
      <c r="D62" s="22" t="s">
        <v>636</v>
      </c>
      <c r="E62" s="22" t="s">
        <v>636</v>
      </c>
      <c r="F62" s="22" t="s">
        <v>636</v>
      </c>
      <c r="G62" s="24">
        <v>1</v>
      </c>
    </row>
    <row r="63" spans="1:7">
      <c r="A63" s="22" t="s">
        <v>67</v>
      </c>
      <c r="B63" s="24">
        <v>2</v>
      </c>
      <c r="C63" s="22" t="s">
        <v>636</v>
      </c>
      <c r="D63" s="22" t="s">
        <v>636</v>
      </c>
      <c r="E63" s="22" t="s">
        <v>636</v>
      </c>
      <c r="F63" s="22" t="s">
        <v>636</v>
      </c>
      <c r="G63" s="24">
        <v>2</v>
      </c>
    </row>
    <row r="64" spans="1:7">
      <c r="A64" s="22" t="s">
        <v>68</v>
      </c>
      <c r="B64" s="24">
        <v>1</v>
      </c>
      <c r="C64" s="22" t="s">
        <v>636</v>
      </c>
      <c r="D64" s="22" t="s">
        <v>636</v>
      </c>
      <c r="E64" s="22" t="s">
        <v>636</v>
      </c>
      <c r="F64" s="22" t="s">
        <v>636</v>
      </c>
      <c r="G64" s="24">
        <v>1</v>
      </c>
    </row>
    <row r="65" spans="1:7">
      <c r="A65" s="22" t="s">
        <v>69</v>
      </c>
      <c r="B65" s="24">
        <v>161</v>
      </c>
      <c r="C65" s="22" t="s">
        <v>636</v>
      </c>
      <c r="D65" s="22" t="s">
        <v>636</v>
      </c>
      <c r="E65" s="24">
        <v>-11</v>
      </c>
      <c r="F65" s="22" t="s">
        <v>636</v>
      </c>
      <c r="G65" s="24">
        <v>150</v>
      </c>
    </row>
    <row r="66" spans="1:7">
      <c r="A66" s="22" t="s">
        <v>70</v>
      </c>
      <c r="B66" s="24">
        <v>151</v>
      </c>
      <c r="C66" s="24">
        <v>200</v>
      </c>
      <c r="D66" s="22" t="s">
        <v>636</v>
      </c>
      <c r="E66" s="24">
        <v>-117</v>
      </c>
      <c r="F66" s="22" t="s">
        <v>636</v>
      </c>
      <c r="G66" s="24">
        <v>234</v>
      </c>
    </row>
    <row r="67" spans="1:7">
      <c r="A67" s="22" t="s">
        <v>71</v>
      </c>
      <c r="B67" s="24">
        <v>389</v>
      </c>
      <c r="C67" s="22" t="s">
        <v>636</v>
      </c>
      <c r="D67" s="22" t="s">
        <v>636</v>
      </c>
      <c r="E67" s="24">
        <v>-107</v>
      </c>
      <c r="F67" s="22" t="s">
        <v>636</v>
      </c>
      <c r="G67" s="24">
        <v>282</v>
      </c>
    </row>
    <row r="68" spans="1:7">
      <c r="A68" s="22" t="s">
        <v>72</v>
      </c>
      <c r="B68" s="24">
        <v>-1</v>
      </c>
      <c r="C68" s="22" t="s">
        <v>636</v>
      </c>
      <c r="D68" s="22" t="s">
        <v>636</v>
      </c>
      <c r="E68" s="22" t="s">
        <v>636</v>
      </c>
      <c r="F68" s="22" t="s">
        <v>636</v>
      </c>
      <c r="G68" s="24">
        <v>-1</v>
      </c>
    </row>
    <row r="69" spans="1:7">
      <c r="A69" s="22" t="s">
        <v>73</v>
      </c>
      <c r="B69" s="24">
        <v>1</v>
      </c>
      <c r="C69" s="22" t="s">
        <v>636</v>
      </c>
      <c r="D69" s="22" t="s">
        <v>636</v>
      </c>
      <c r="E69" s="22" t="s">
        <v>636</v>
      </c>
      <c r="F69" s="22" t="s">
        <v>636</v>
      </c>
      <c r="G69" s="24">
        <v>1</v>
      </c>
    </row>
    <row r="70" spans="1:7">
      <c r="A70" s="22" t="s">
        <v>75</v>
      </c>
      <c r="B70" s="24">
        <v>-1</v>
      </c>
      <c r="C70" s="22" t="s">
        <v>636</v>
      </c>
      <c r="D70" s="22" t="s">
        <v>636</v>
      </c>
      <c r="E70" s="22" t="s">
        <v>636</v>
      </c>
      <c r="F70" s="22" t="s">
        <v>636</v>
      </c>
      <c r="G70" s="24">
        <v>-1</v>
      </c>
    </row>
    <row r="71" spans="1:7">
      <c r="A71" s="22" t="s">
        <v>76</v>
      </c>
      <c r="B71" s="24">
        <v>29</v>
      </c>
      <c r="C71" s="24">
        <v>1</v>
      </c>
      <c r="D71" s="22" t="s">
        <v>636</v>
      </c>
      <c r="E71" s="22" t="s">
        <v>636</v>
      </c>
      <c r="F71" s="22" t="s">
        <v>636</v>
      </c>
      <c r="G71" s="24">
        <v>30</v>
      </c>
    </row>
    <row r="72" spans="1:7">
      <c r="A72" s="22" t="s">
        <v>77</v>
      </c>
      <c r="B72" s="24">
        <v>40.75</v>
      </c>
      <c r="C72" s="22" t="s">
        <v>636</v>
      </c>
      <c r="D72" s="22" t="s">
        <v>636</v>
      </c>
      <c r="E72" s="24">
        <v>-1.5</v>
      </c>
      <c r="F72" s="22" t="s">
        <v>636</v>
      </c>
      <c r="G72" s="24">
        <v>39.25</v>
      </c>
    </row>
    <row r="73" spans="1:7">
      <c r="A73" s="22" t="s">
        <v>78</v>
      </c>
      <c r="B73" s="24">
        <v>105</v>
      </c>
      <c r="C73" s="22" t="s">
        <v>636</v>
      </c>
      <c r="D73" s="22" t="s">
        <v>636</v>
      </c>
      <c r="E73" s="24">
        <v>-20</v>
      </c>
      <c r="F73" s="22" t="s">
        <v>636</v>
      </c>
      <c r="G73" s="24">
        <v>85</v>
      </c>
    </row>
    <row r="74" spans="1:7">
      <c r="A74" s="22" t="s">
        <v>80</v>
      </c>
      <c r="B74" s="24">
        <v>16</v>
      </c>
      <c r="C74" s="22" t="s">
        <v>636</v>
      </c>
      <c r="D74" s="22" t="s">
        <v>636</v>
      </c>
      <c r="E74" s="24">
        <v>-4</v>
      </c>
      <c r="F74" s="22" t="s">
        <v>636</v>
      </c>
      <c r="G74" s="24">
        <v>12</v>
      </c>
    </row>
    <row r="75" spans="1:7">
      <c r="A75" s="22" t="s">
        <v>81</v>
      </c>
      <c r="B75" s="24">
        <v>276</v>
      </c>
      <c r="C75" s="22" t="s">
        <v>636</v>
      </c>
      <c r="D75" s="22" t="s">
        <v>636</v>
      </c>
      <c r="E75" s="24">
        <v>-6.5</v>
      </c>
      <c r="F75" s="22" t="s">
        <v>636</v>
      </c>
      <c r="G75" s="24">
        <v>269.5</v>
      </c>
    </row>
    <row r="76" spans="1:7">
      <c r="A76" s="22" t="s">
        <v>82</v>
      </c>
      <c r="B76" s="24">
        <v>63.25</v>
      </c>
      <c r="C76" s="22" t="s">
        <v>636</v>
      </c>
      <c r="D76" s="22" t="s">
        <v>636</v>
      </c>
      <c r="E76" s="22" t="s">
        <v>636</v>
      </c>
      <c r="F76" s="22" t="s">
        <v>636</v>
      </c>
      <c r="G76" s="24">
        <v>63.25</v>
      </c>
    </row>
    <row r="77" spans="1:7">
      <c r="A77" s="22" t="s">
        <v>83</v>
      </c>
      <c r="B77" s="24">
        <v>5</v>
      </c>
      <c r="C77" s="22" t="s">
        <v>636</v>
      </c>
      <c r="D77" s="22" t="s">
        <v>636</v>
      </c>
      <c r="E77" s="22" t="s">
        <v>636</v>
      </c>
      <c r="F77" s="22" t="s">
        <v>636</v>
      </c>
      <c r="G77" s="24">
        <v>5</v>
      </c>
    </row>
    <row r="78" spans="1:7">
      <c r="A78" s="22" t="s">
        <v>84</v>
      </c>
      <c r="B78" s="24">
        <v>7.75</v>
      </c>
      <c r="C78" s="22" t="s">
        <v>636</v>
      </c>
      <c r="D78" s="22" t="s">
        <v>636</v>
      </c>
      <c r="E78" s="22" t="s">
        <v>636</v>
      </c>
      <c r="F78" s="22" t="s">
        <v>636</v>
      </c>
      <c r="G78" s="24">
        <v>7.75</v>
      </c>
    </row>
    <row r="79" spans="1:7">
      <c r="A79" s="22" t="s">
        <v>85</v>
      </c>
      <c r="B79" s="24">
        <v>413.25</v>
      </c>
      <c r="C79" s="22" t="s">
        <v>636</v>
      </c>
      <c r="D79" s="24">
        <v>-2</v>
      </c>
      <c r="E79" s="24">
        <v>-62.5</v>
      </c>
      <c r="F79" s="22" t="s">
        <v>636</v>
      </c>
      <c r="G79" s="24">
        <v>348.75</v>
      </c>
    </row>
    <row r="80" spans="1:7">
      <c r="A80" s="22" t="s">
        <v>86</v>
      </c>
      <c r="B80" s="24">
        <v>2</v>
      </c>
      <c r="C80" s="22" t="s">
        <v>636</v>
      </c>
      <c r="D80" s="22" t="s">
        <v>636</v>
      </c>
      <c r="E80" s="22" t="s">
        <v>636</v>
      </c>
      <c r="F80" s="22" t="s">
        <v>636</v>
      </c>
      <c r="G80" s="24">
        <v>2</v>
      </c>
    </row>
    <row r="81" spans="1:7">
      <c r="A81" s="22" t="s">
        <v>87</v>
      </c>
      <c r="B81" s="24">
        <v>15</v>
      </c>
      <c r="C81" s="22" t="s">
        <v>636</v>
      </c>
      <c r="D81" s="22" t="s">
        <v>636</v>
      </c>
      <c r="E81" s="22" t="s">
        <v>636</v>
      </c>
      <c r="F81" s="22" t="s">
        <v>636</v>
      </c>
      <c r="G81" s="24">
        <v>15</v>
      </c>
    </row>
    <row r="82" spans="1:7">
      <c r="A82" s="22" t="s">
        <v>88</v>
      </c>
      <c r="B82" s="24">
        <v>55</v>
      </c>
      <c r="C82" s="22" t="s">
        <v>636</v>
      </c>
      <c r="D82" s="22" t="s">
        <v>636</v>
      </c>
      <c r="E82" s="24">
        <v>-16</v>
      </c>
      <c r="F82" s="22" t="s">
        <v>636</v>
      </c>
      <c r="G82" s="24">
        <v>39</v>
      </c>
    </row>
    <row r="83" spans="1:7">
      <c r="A83" s="22" t="s">
        <v>89</v>
      </c>
      <c r="B83" s="24">
        <v>1</v>
      </c>
      <c r="C83" s="22" t="s">
        <v>636</v>
      </c>
      <c r="D83" s="22" t="s">
        <v>636</v>
      </c>
      <c r="E83" s="22" t="s">
        <v>636</v>
      </c>
      <c r="F83" s="22" t="s">
        <v>636</v>
      </c>
      <c r="G83" s="24">
        <v>1</v>
      </c>
    </row>
    <row r="84" spans="1:7">
      <c r="A84" s="22" t="s">
        <v>90</v>
      </c>
      <c r="B84" s="24">
        <v>2</v>
      </c>
      <c r="C84" s="22" t="s">
        <v>636</v>
      </c>
      <c r="D84" s="22" t="s">
        <v>636</v>
      </c>
      <c r="E84" s="22" t="s">
        <v>636</v>
      </c>
      <c r="F84" s="22" t="s">
        <v>636</v>
      </c>
      <c r="G84" s="24">
        <v>2</v>
      </c>
    </row>
    <row r="85" spans="1:7">
      <c r="A85" s="22" t="s">
        <v>91</v>
      </c>
      <c r="B85" s="24">
        <v>51</v>
      </c>
      <c r="C85" s="22" t="s">
        <v>636</v>
      </c>
      <c r="D85" s="22" t="s">
        <v>636</v>
      </c>
      <c r="E85" s="24">
        <v>-50</v>
      </c>
      <c r="F85" s="22" t="s">
        <v>636</v>
      </c>
      <c r="G85" s="24">
        <v>1</v>
      </c>
    </row>
    <row r="86" spans="1:7">
      <c r="A86" s="22" t="s">
        <v>92</v>
      </c>
      <c r="B86" s="24">
        <v>1</v>
      </c>
      <c r="C86" s="22" t="s">
        <v>636</v>
      </c>
      <c r="D86" s="22" t="s">
        <v>636</v>
      </c>
      <c r="E86" s="22" t="s">
        <v>636</v>
      </c>
      <c r="F86" s="22" t="s">
        <v>636</v>
      </c>
      <c r="G86" s="24">
        <v>1</v>
      </c>
    </row>
    <row r="87" spans="1:7">
      <c r="A87" s="22" t="s">
        <v>93</v>
      </c>
      <c r="B87" s="24">
        <v>7</v>
      </c>
      <c r="C87" s="24">
        <v>15</v>
      </c>
      <c r="D87" s="24">
        <v>-1</v>
      </c>
      <c r="E87" s="24">
        <v>-1</v>
      </c>
      <c r="F87" s="22" t="s">
        <v>636</v>
      </c>
      <c r="G87" s="24">
        <v>20</v>
      </c>
    </row>
    <row r="88" spans="1:7">
      <c r="A88" s="22" t="s">
        <v>94</v>
      </c>
      <c r="B88" s="24">
        <v>1</v>
      </c>
      <c r="C88" s="22" t="s">
        <v>636</v>
      </c>
      <c r="D88" s="22" t="s">
        <v>636</v>
      </c>
      <c r="E88" s="22" t="s">
        <v>636</v>
      </c>
      <c r="F88" s="22" t="s">
        <v>636</v>
      </c>
      <c r="G88" s="24">
        <v>1</v>
      </c>
    </row>
    <row r="89" spans="1:7">
      <c r="A89" s="22" t="s">
        <v>95</v>
      </c>
      <c r="B89" s="24">
        <v>2</v>
      </c>
      <c r="C89" s="22" t="s">
        <v>636</v>
      </c>
      <c r="D89" s="22" t="s">
        <v>636</v>
      </c>
      <c r="E89" s="22" t="s">
        <v>636</v>
      </c>
      <c r="F89" s="22" t="s">
        <v>636</v>
      </c>
      <c r="G89" s="24">
        <v>2</v>
      </c>
    </row>
    <row r="90" spans="1:7">
      <c r="A90" s="22" t="s">
        <v>96</v>
      </c>
      <c r="B90" s="24">
        <v>1</v>
      </c>
      <c r="C90" s="22" t="s">
        <v>636</v>
      </c>
      <c r="D90" s="22" t="s">
        <v>636</v>
      </c>
      <c r="E90" s="22" t="s">
        <v>636</v>
      </c>
      <c r="F90" s="22" t="s">
        <v>636</v>
      </c>
      <c r="G90" s="24">
        <v>1</v>
      </c>
    </row>
    <row r="91" spans="1:7">
      <c r="A91" s="22" t="s">
        <v>97</v>
      </c>
      <c r="B91" s="24">
        <v>32</v>
      </c>
      <c r="C91" s="22" t="s">
        <v>636</v>
      </c>
      <c r="D91" s="22" t="s">
        <v>636</v>
      </c>
      <c r="E91" s="22" t="s">
        <v>636</v>
      </c>
      <c r="F91" s="22" t="s">
        <v>636</v>
      </c>
      <c r="G91" s="24">
        <v>32</v>
      </c>
    </row>
    <row r="92" spans="1:7">
      <c r="A92" s="22" t="s">
        <v>98</v>
      </c>
      <c r="B92" s="24">
        <v>1</v>
      </c>
      <c r="C92" s="22" t="s">
        <v>636</v>
      </c>
      <c r="D92" s="22" t="s">
        <v>636</v>
      </c>
      <c r="E92" s="22" t="s">
        <v>636</v>
      </c>
      <c r="F92" s="22" t="s">
        <v>636</v>
      </c>
      <c r="G92" s="24">
        <v>1</v>
      </c>
    </row>
    <row r="93" spans="1:7">
      <c r="A93" s="22" t="s">
        <v>99</v>
      </c>
      <c r="B93" s="24">
        <v>1</v>
      </c>
      <c r="C93" s="26" t="s">
        <v>636</v>
      </c>
      <c r="D93" s="22" t="s">
        <v>636</v>
      </c>
      <c r="E93" s="24">
        <v>-2</v>
      </c>
      <c r="F93" s="22" t="s">
        <v>636</v>
      </c>
      <c r="G93" s="24">
        <v>-1</v>
      </c>
    </row>
    <row r="94" spans="1:7">
      <c r="A94" s="22" t="s">
        <v>100</v>
      </c>
      <c r="B94" s="24">
        <v>6</v>
      </c>
      <c r="C94" s="22" t="s">
        <v>636</v>
      </c>
      <c r="D94" s="22" t="s">
        <v>636</v>
      </c>
      <c r="E94" s="22" t="s">
        <v>636</v>
      </c>
      <c r="F94" s="22" t="s">
        <v>636</v>
      </c>
      <c r="G94" s="24">
        <v>6</v>
      </c>
    </row>
    <row r="95" spans="1:7">
      <c r="A95" s="22" t="s">
        <v>101</v>
      </c>
      <c r="B95" s="24">
        <v>3</v>
      </c>
      <c r="C95" s="22" t="s">
        <v>636</v>
      </c>
      <c r="D95" s="22" t="s">
        <v>636</v>
      </c>
      <c r="E95" s="22" t="s">
        <v>636</v>
      </c>
      <c r="F95" s="22" t="s">
        <v>636</v>
      </c>
      <c r="G95" s="24">
        <v>3</v>
      </c>
    </row>
    <row r="96" spans="1:7">
      <c r="A96" s="22" t="s">
        <v>102</v>
      </c>
      <c r="B96" s="24">
        <v>3</v>
      </c>
      <c r="C96" s="22" t="s">
        <v>636</v>
      </c>
      <c r="D96" s="22" t="s">
        <v>636</v>
      </c>
      <c r="E96" s="22" t="s">
        <v>636</v>
      </c>
      <c r="F96" s="22" t="s">
        <v>636</v>
      </c>
      <c r="G96" s="24">
        <v>3</v>
      </c>
    </row>
    <row r="97" spans="1:9">
      <c r="A97" s="22" t="s">
        <v>103</v>
      </c>
      <c r="B97" s="24">
        <v>3</v>
      </c>
      <c r="C97" s="26" t="s">
        <v>636</v>
      </c>
      <c r="D97" s="22" t="s">
        <v>636</v>
      </c>
      <c r="E97" s="22" t="s">
        <v>636</v>
      </c>
      <c r="F97" s="22" t="s">
        <v>636</v>
      </c>
      <c r="G97" s="24">
        <v>3</v>
      </c>
      <c r="I97" s="5"/>
    </row>
    <row r="98" spans="1:9">
      <c r="A98" s="22" t="s">
        <v>104</v>
      </c>
      <c r="B98" s="24">
        <v>233</v>
      </c>
      <c r="C98" s="22" t="s">
        <v>636</v>
      </c>
      <c r="D98" s="22" t="s">
        <v>636</v>
      </c>
      <c r="E98" s="22" t="s">
        <v>636</v>
      </c>
      <c r="F98" s="22" t="s">
        <v>636</v>
      </c>
      <c r="G98" s="24">
        <v>233</v>
      </c>
    </row>
    <row r="99" spans="1:9">
      <c r="A99" s="22" t="s">
        <v>105</v>
      </c>
      <c r="B99" s="24">
        <v>1</v>
      </c>
      <c r="C99" s="22" t="s">
        <v>636</v>
      </c>
      <c r="D99" s="22" t="s">
        <v>636</v>
      </c>
      <c r="E99" s="22" t="s">
        <v>636</v>
      </c>
      <c r="F99" s="22" t="s">
        <v>636</v>
      </c>
      <c r="G99" s="24">
        <v>1</v>
      </c>
    </row>
    <row r="100" spans="1:9">
      <c r="A100" s="22" t="s">
        <v>106</v>
      </c>
      <c r="B100" s="24">
        <v>7</v>
      </c>
      <c r="C100" s="22" t="s">
        <v>636</v>
      </c>
      <c r="D100" s="22" t="s">
        <v>636</v>
      </c>
      <c r="E100" s="22" t="s">
        <v>636</v>
      </c>
      <c r="F100" s="22" t="s">
        <v>636</v>
      </c>
      <c r="G100" s="24">
        <v>7</v>
      </c>
    </row>
    <row r="101" spans="1:9">
      <c r="A101" s="22" t="s">
        <v>107</v>
      </c>
      <c r="B101" s="24">
        <v>12</v>
      </c>
      <c r="C101" s="26" t="s">
        <v>636</v>
      </c>
      <c r="D101" s="22" t="s">
        <v>636</v>
      </c>
      <c r="E101" s="22" t="s">
        <v>636</v>
      </c>
      <c r="F101" s="22" t="s">
        <v>636</v>
      </c>
      <c r="G101" s="24">
        <v>12</v>
      </c>
      <c r="I101" s="5"/>
    </row>
    <row r="102" spans="1:9">
      <c r="A102" s="22" t="s">
        <v>108</v>
      </c>
      <c r="B102" s="24">
        <v>1</v>
      </c>
      <c r="C102" s="22" t="s">
        <v>636</v>
      </c>
      <c r="D102" s="22" t="s">
        <v>636</v>
      </c>
      <c r="E102" s="22" t="s">
        <v>636</v>
      </c>
      <c r="F102" s="22" t="s">
        <v>636</v>
      </c>
      <c r="G102" s="24">
        <v>1</v>
      </c>
    </row>
    <row r="103" spans="1:9">
      <c r="A103" s="22" t="s">
        <v>109</v>
      </c>
      <c r="B103" s="24">
        <v>3</v>
      </c>
      <c r="C103" s="22" t="s">
        <v>636</v>
      </c>
      <c r="D103" s="22" t="s">
        <v>636</v>
      </c>
      <c r="E103" s="22" t="s">
        <v>636</v>
      </c>
      <c r="F103" s="22" t="s">
        <v>636</v>
      </c>
      <c r="G103" s="24">
        <v>3</v>
      </c>
    </row>
    <row r="104" spans="1:9">
      <c r="A104" s="22" t="s">
        <v>110</v>
      </c>
      <c r="B104" s="24">
        <v>6</v>
      </c>
      <c r="C104" s="22" t="s">
        <v>636</v>
      </c>
      <c r="D104" s="22" t="s">
        <v>636</v>
      </c>
      <c r="E104" s="22" t="s">
        <v>636</v>
      </c>
      <c r="F104" s="22" t="s">
        <v>636</v>
      </c>
      <c r="G104" s="24">
        <v>6</v>
      </c>
    </row>
    <row r="105" spans="1:9">
      <c r="A105" s="22" t="s">
        <v>111</v>
      </c>
      <c r="B105" s="24">
        <v>35</v>
      </c>
      <c r="C105" s="22" t="s">
        <v>636</v>
      </c>
      <c r="D105" s="22" t="s">
        <v>636</v>
      </c>
      <c r="E105" s="22" t="s">
        <v>636</v>
      </c>
      <c r="F105" s="22" t="s">
        <v>636</v>
      </c>
      <c r="G105" s="24">
        <v>35</v>
      </c>
      <c r="I105" s="5"/>
    </row>
    <row r="106" spans="1:9">
      <c r="A106" s="22" t="s">
        <v>112</v>
      </c>
      <c r="B106" s="24">
        <v>405</v>
      </c>
      <c r="C106" s="22" t="s">
        <v>636</v>
      </c>
      <c r="D106" s="22" t="s">
        <v>636</v>
      </c>
      <c r="E106" s="24">
        <v>-10</v>
      </c>
      <c r="F106" s="22" t="s">
        <v>636</v>
      </c>
      <c r="G106" s="24">
        <v>395</v>
      </c>
    </row>
    <row r="107" spans="1:9">
      <c r="A107" s="22" t="s">
        <v>113</v>
      </c>
      <c r="B107" s="24">
        <v>427</v>
      </c>
      <c r="C107" s="22" t="s">
        <v>636</v>
      </c>
      <c r="D107" s="22" t="s">
        <v>636</v>
      </c>
      <c r="E107" s="24">
        <v>-200</v>
      </c>
      <c r="F107" s="22" t="s">
        <v>636</v>
      </c>
      <c r="G107" s="24">
        <v>227</v>
      </c>
    </row>
    <row r="108" spans="1:9">
      <c r="A108" s="22" t="s">
        <v>114</v>
      </c>
      <c r="B108" s="24">
        <v>190</v>
      </c>
      <c r="C108" s="22" t="s">
        <v>636</v>
      </c>
      <c r="D108" s="22" t="s">
        <v>636</v>
      </c>
      <c r="E108" s="24">
        <v>-10</v>
      </c>
      <c r="F108" s="22" t="s">
        <v>636</v>
      </c>
      <c r="G108" s="24">
        <v>180</v>
      </c>
    </row>
    <row r="109" spans="1:9">
      <c r="A109" s="22" t="s">
        <v>115</v>
      </c>
      <c r="B109" s="24">
        <v>12</v>
      </c>
      <c r="C109" s="22" t="s">
        <v>636</v>
      </c>
      <c r="D109" s="22" t="s">
        <v>636</v>
      </c>
      <c r="E109" s="22" t="s">
        <v>636</v>
      </c>
      <c r="F109" s="22" t="s">
        <v>636</v>
      </c>
      <c r="G109" s="24">
        <v>12</v>
      </c>
      <c r="I109" s="5"/>
    </row>
    <row r="110" spans="1:9">
      <c r="A110" s="22" t="s">
        <v>117</v>
      </c>
      <c r="B110" s="24">
        <v>10</v>
      </c>
      <c r="C110" s="22" t="s">
        <v>636</v>
      </c>
      <c r="D110" s="22" t="s">
        <v>636</v>
      </c>
      <c r="E110" s="22" t="s">
        <v>636</v>
      </c>
      <c r="F110" s="22" t="s">
        <v>636</v>
      </c>
      <c r="G110" s="24">
        <v>10</v>
      </c>
    </row>
    <row r="111" spans="1:9">
      <c r="A111" s="22" t="s">
        <v>118</v>
      </c>
      <c r="B111" s="24">
        <v>1</v>
      </c>
      <c r="C111" s="22" t="s">
        <v>636</v>
      </c>
      <c r="D111" s="22" t="s">
        <v>636</v>
      </c>
      <c r="E111" s="22" t="s">
        <v>636</v>
      </c>
      <c r="F111" s="22" t="s">
        <v>636</v>
      </c>
      <c r="G111" s="24">
        <v>1</v>
      </c>
    </row>
    <row r="112" spans="1:9">
      <c r="A112" s="22" t="s">
        <v>119</v>
      </c>
      <c r="B112" s="24">
        <v>7</v>
      </c>
      <c r="C112" s="22" t="s">
        <v>636</v>
      </c>
      <c r="D112" s="22" t="s">
        <v>636</v>
      </c>
      <c r="E112" s="22" t="s">
        <v>636</v>
      </c>
      <c r="F112" s="22" t="s">
        <v>636</v>
      </c>
      <c r="G112" s="24">
        <v>7</v>
      </c>
    </row>
    <row r="113" spans="1:9">
      <c r="A113" s="22" t="s">
        <v>120</v>
      </c>
      <c r="B113" s="24">
        <v>1</v>
      </c>
      <c r="C113" s="22" t="s">
        <v>636</v>
      </c>
      <c r="D113" s="22" t="s">
        <v>636</v>
      </c>
      <c r="E113" s="22" t="s">
        <v>636</v>
      </c>
      <c r="F113" s="22" t="s">
        <v>636</v>
      </c>
      <c r="G113" s="24">
        <v>1</v>
      </c>
      <c r="I113" s="5"/>
    </row>
    <row r="114" spans="1:9">
      <c r="A114" s="22" t="s">
        <v>121</v>
      </c>
      <c r="B114" s="24">
        <v>19</v>
      </c>
      <c r="C114" s="22" t="s">
        <v>636</v>
      </c>
      <c r="D114" s="22" t="s">
        <v>636</v>
      </c>
      <c r="E114" s="22" t="s">
        <v>636</v>
      </c>
      <c r="F114" s="22" t="s">
        <v>636</v>
      </c>
      <c r="G114" s="24">
        <v>19</v>
      </c>
    </row>
    <row r="115" spans="1:9">
      <c r="A115" s="22" t="s">
        <v>123</v>
      </c>
      <c r="B115" s="24">
        <v>303</v>
      </c>
      <c r="C115" s="22" t="s">
        <v>636</v>
      </c>
      <c r="D115" s="22" t="s">
        <v>636</v>
      </c>
      <c r="E115" s="24">
        <v>-44</v>
      </c>
      <c r="F115" s="22" t="s">
        <v>636</v>
      </c>
      <c r="G115" s="24">
        <v>259</v>
      </c>
    </row>
    <row r="116" spans="1:9">
      <c r="A116" s="22" t="s">
        <v>124</v>
      </c>
      <c r="B116" s="24">
        <v>34</v>
      </c>
      <c r="C116" s="24">
        <v>100</v>
      </c>
      <c r="D116" s="22" t="s">
        <v>636</v>
      </c>
      <c r="E116" s="24">
        <v>-1</v>
      </c>
      <c r="F116" s="22" t="s">
        <v>636</v>
      </c>
      <c r="G116" s="24">
        <v>133</v>
      </c>
    </row>
    <row r="117" spans="1:9">
      <c r="A117" s="22" t="s">
        <v>591</v>
      </c>
      <c r="B117" s="24">
        <v>48</v>
      </c>
      <c r="C117" s="22" t="s">
        <v>636</v>
      </c>
      <c r="D117" s="22" t="s">
        <v>636</v>
      </c>
      <c r="E117" s="24">
        <v>-1</v>
      </c>
      <c r="F117" s="22" t="s">
        <v>636</v>
      </c>
      <c r="G117" s="24">
        <v>47</v>
      </c>
    </row>
    <row r="118" spans="1:9">
      <c r="A118" s="22" t="s">
        <v>125</v>
      </c>
      <c r="B118" s="24">
        <v>292</v>
      </c>
      <c r="C118" s="22" t="s">
        <v>636</v>
      </c>
      <c r="D118" s="22" t="s">
        <v>636</v>
      </c>
      <c r="E118" s="24">
        <v>-94</v>
      </c>
      <c r="F118" s="24">
        <v>2</v>
      </c>
      <c r="G118" s="24">
        <v>200</v>
      </c>
    </row>
    <row r="119" spans="1:9">
      <c r="A119" s="22" t="s">
        <v>546</v>
      </c>
      <c r="B119" s="24">
        <v>99</v>
      </c>
      <c r="C119" s="22" t="s">
        <v>636</v>
      </c>
      <c r="D119" s="22" t="s">
        <v>636</v>
      </c>
      <c r="E119" s="24">
        <v>-100</v>
      </c>
      <c r="F119" s="22" t="s">
        <v>636</v>
      </c>
      <c r="G119" s="24">
        <v>-1</v>
      </c>
    </row>
    <row r="120" spans="1:9">
      <c r="A120" s="22" t="s">
        <v>547</v>
      </c>
      <c r="B120" s="24">
        <v>99</v>
      </c>
      <c r="C120" s="22" t="s">
        <v>636</v>
      </c>
      <c r="D120" s="22" t="s">
        <v>636</v>
      </c>
      <c r="E120" s="24">
        <v>-100</v>
      </c>
      <c r="F120" s="22" t="s">
        <v>636</v>
      </c>
      <c r="G120" s="24">
        <v>-1</v>
      </c>
    </row>
    <row r="121" spans="1:9">
      <c r="A121" s="22" t="s">
        <v>126</v>
      </c>
      <c r="B121" s="23">
        <v>256</v>
      </c>
      <c r="C121" s="22" t="s">
        <v>636</v>
      </c>
      <c r="D121" s="22" t="s">
        <v>636</v>
      </c>
      <c r="E121" s="24">
        <v>-200</v>
      </c>
      <c r="F121" s="22" t="s">
        <v>636</v>
      </c>
      <c r="G121" s="24">
        <v>56</v>
      </c>
    </row>
    <row r="122" spans="1:9">
      <c r="A122" s="22" t="s">
        <v>127</v>
      </c>
      <c r="B122" s="24">
        <v>-343</v>
      </c>
      <c r="C122" s="24">
        <v>48</v>
      </c>
      <c r="D122" s="22" t="s">
        <v>636</v>
      </c>
      <c r="E122" s="24">
        <v>-82</v>
      </c>
      <c r="F122" s="22" t="s">
        <v>636</v>
      </c>
      <c r="G122" s="24">
        <v>-377</v>
      </c>
    </row>
    <row r="123" spans="1:9">
      <c r="A123" s="22" t="s">
        <v>128</v>
      </c>
      <c r="B123" s="24">
        <v>13</v>
      </c>
      <c r="C123" s="22" t="s">
        <v>636</v>
      </c>
      <c r="D123" s="22" t="s">
        <v>636</v>
      </c>
      <c r="E123" s="24">
        <v>-6</v>
      </c>
      <c r="F123" s="22" t="s">
        <v>636</v>
      </c>
      <c r="G123" s="24">
        <v>7</v>
      </c>
    </row>
    <row r="124" spans="1:9">
      <c r="A124" s="22" t="s">
        <v>129</v>
      </c>
      <c r="B124" s="24">
        <v>296</v>
      </c>
      <c r="C124" s="22" t="s">
        <v>636</v>
      </c>
      <c r="D124" s="24">
        <v>-0.125</v>
      </c>
      <c r="E124" s="24">
        <v>-34</v>
      </c>
      <c r="F124" s="22" t="s">
        <v>636</v>
      </c>
      <c r="G124" s="24">
        <v>261.875</v>
      </c>
    </row>
    <row r="125" spans="1:9">
      <c r="A125" s="22" t="s">
        <v>130</v>
      </c>
      <c r="B125" s="23">
        <v>1079.25</v>
      </c>
      <c r="C125" s="22" t="s">
        <v>636</v>
      </c>
      <c r="D125" s="22" t="s">
        <v>636</v>
      </c>
      <c r="E125" s="24">
        <v>-134.5</v>
      </c>
      <c r="F125" s="22" t="s">
        <v>636</v>
      </c>
      <c r="G125" s="24">
        <v>944.75</v>
      </c>
    </row>
    <row r="126" spans="1:9">
      <c r="A126" s="22" t="s">
        <v>131</v>
      </c>
      <c r="B126" s="24">
        <v>20</v>
      </c>
      <c r="C126" s="24">
        <v>10</v>
      </c>
      <c r="D126" s="22" t="s">
        <v>636</v>
      </c>
      <c r="E126" s="24">
        <v>-7</v>
      </c>
      <c r="F126" s="22" t="s">
        <v>636</v>
      </c>
      <c r="G126" s="24">
        <v>23</v>
      </c>
    </row>
    <row r="127" spans="1:9">
      <c r="A127" s="22" t="s">
        <v>132</v>
      </c>
      <c r="B127" s="24">
        <v>13</v>
      </c>
      <c r="C127" s="24">
        <v>15</v>
      </c>
      <c r="D127" s="22" t="s">
        <v>636</v>
      </c>
      <c r="E127" s="24">
        <v>-18</v>
      </c>
      <c r="F127" s="22" t="s">
        <v>636</v>
      </c>
      <c r="G127" s="24">
        <v>10</v>
      </c>
    </row>
    <row r="128" spans="1:9">
      <c r="A128" s="22" t="s">
        <v>133</v>
      </c>
      <c r="B128" s="24">
        <v>31</v>
      </c>
      <c r="C128" s="22" t="s">
        <v>636</v>
      </c>
      <c r="D128" s="22" t="s">
        <v>636</v>
      </c>
      <c r="E128" s="24">
        <v>-15</v>
      </c>
      <c r="F128" s="22" t="s">
        <v>636</v>
      </c>
      <c r="G128" s="24">
        <v>16</v>
      </c>
    </row>
    <row r="129" spans="1:7">
      <c r="A129" s="22" t="s">
        <v>134</v>
      </c>
      <c r="B129" s="24">
        <v>7</v>
      </c>
      <c r="C129" s="22" t="s">
        <v>636</v>
      </c>
      <c r="D129" s="22" t="s">
        <v>636</v>
      </c>
      <c r="E129" s="24">
        <v>-1</v>
      </c>
      <c r="F129" s="22" t="s">
        <v>636</v>
      </c>
      <c r="G129" s="24">
        <v>6</v>
      </c>
    </row>
    <row r="130" spans="1:7">
      <c r="A130" s="22" t="s">
        <v>135</v>
      </c>
      <c r="B130" s="24">
        <v>10</v>
      </c>
      <c r="C130" s="22" t="s">
        <v>636</v>
      </c>
      <c r="D130" s="22" t="s">
        <v>636</v>
      </c>
      <c r="E130" s="22" t="s">
        <v>636</v>
      </c>
      <c r="F130" s="22" t="s">
        <v>636</v>
      </c>
      <c r="G130" s="24">
        <v>10</v>
      </c>
    </row>
    <row r="131" spans="1:7">
      <c r="A131" s="22" t="s">
        <v>136</v>
      </c>
      <c r="B131" s="24">
        <v>44</v>
      </c>
      <c r="C131" s="22" t="s">
        <v>636</v>
      </c>
      <c r="D131" s="22" t="s">
        <v>636</v>
      </c>
      <c r="E131" s="24">
        <v>-3</v>
      </c>
      <c r="F131" s="22" t="s">
        <v>636</v>
      </c>
      <c r="G131" s="24">
        <v>41</v>
      </c>
    </row>
    <row r="132" spans="1:7">
      <c r="A132" s="22" t="s">
        <v>137</v>
      </c>
      <c r="B132" s="24">
        <v>402</v>
      </c>
      <c r="C132" s="22" t="s">
        <v>636</v>
      </c>
      <c r="D132" s="22" t="s">
        <v>636</v>
      </c>
      <c r="E132" s="24">
        <v>-192</v>
      </c>
      <c r="F132" s="22" t="s">
        <v>636</v>
      </c>
      <c r="G132" s="24">
        <v>210</v>
      </c>
    </row>
    <row r="133" spans="1:7">
      <c r="A133" s="22" t="s">
        <v>138</v>
      </c>
      <c r="B133" s="24">
        <v>1</v>
      </c>
      <c r="C133" s="22" t="s">
        <v>636</v>
      </c>
      <c r="D133" s="22" t="s">
        <v>636</v>
      </c>
      <c r="E133" s="22" t="s">
        <v>636</v>
      </c>
      <c r="F133" s="22" t="s">
        <v>636</v>
      </c>
      <c r="G133" s="24">
        <v>1</v>
      </c>
    </row>
    <row r="134" spans="1:7">
      <c r="A134" s="22" t="s">
        <v>140</v>
      </c>
      <c r="B134" s="24">
        <v>588</v>
      </c>
      <c r="C134" s="24">
        <v>10</v>
      </c>
      <c r="D134" s="22" t="s">
        <v>636</v>
      </c>
      <c r="E134" s="24">
        <v>-793</v>
      </c>
      <c r="F134" s="22" t="s">
        <v>636</v>
      </c>
      <c r="G134" s="24">
        <v>-195</v>
      </c>
    </row>
    <row r="135" spans="1:7">
      <c r="A135" s="22" t="s">
        <v>141</v>
      </c>
      <c r="B135" s="24">
        <v>2</v>
      </c>
      <c r="C135" s="22" t="s">
        <v>636</v>
      </c>
      <c r="D135" s="22" t="s">
        <v>636</v>
      </c>
      <c r="E135" s="22" t="s">
        <v>636</v>
      </c>
      <c r="F135" s="22" t="s">
        <v>636</v>
      </c>
      <c r="G135" s="24">
        <v>2</v>
      </c>
    </row>
    <row r="136" spans="1:7">
      <c r="A136" s="22" t="s">
        <v>142</v>
      </c>
      <c r="B136" s="24">
        <v>1</v>
      </c>
      <c r="C136" s="22" t="s">
        <v>636</v>
      </c>
      <c r="D136" s="22" t="s">
        <v>636</v>
      </c>
      <c r="E136" s="22" t="s">
        <v>636</v>
      </c>
      <c r="F136" s="22" t="s">
        <v>636</v>
      </c>
      <c r="G136" s="24">
        <v>1</v>
      </c>
    </row>
    <row r="137" spans="1:7">
      <c r="A137" s="22" t="s">
        <v>144</v>
      </c>
      <c r="B137" s="24">
        <v>1</v>
      </c>
      <c r="C137" s="22" t="s">
        <v>636</v>
      </c>
      <c r="D137" s="22" t="s">
        <v>636</v>
      </c>
      <c r="E137" s="22" t="s">
        <v>636</v>
      </c>
      <c r="F137" s="22" t="s">
        <v>636</v>
      </c>
      <c r="G137" s="24">
        <v>1</v>
      </c>
    </row>
    <row r="138" spans="1:7">
      <c r="A138" s="22" t="s">
        <v>145</v>
      </c>
      <c r="B138" s="24">
        <v>-1</v>
      </c>
      <c r="C138" s="22" t="s">
        <v>636</v>
      </c>
      <c r="D138" s="22" t="s">
        <v>636</v>
      </c>
      <c r="E138" s="22" t="s">
        <v>636</v>
      </c>
      <c r="F138" s="22" t="s">
        <v>636</v>
      </c>
      <c r="G138" s="24">
        <v>-1</v>
      </c>
    </row>
    <row r="139" spans="1:7">
      <c r="A139" s="22" t="s">
        <v>146</v>
      </c>
      <c r="B139" s="24">
        <v>-2</v>
      </c>
      <c r="C139" s="22" t="s">
        <v>636</v>
      </c>
      <c r="D139" s="22" t="s">
        <v>636</v>
      </c>
      <c r="E139" s="22" t="s">
        <v>636</v>
      </c>
      <c r="F139" s="22" t="s">
        <v>636</v>
      </c>
      <c r="G139" s="24">
        <v>-2</v>
      </c>
    </row>
    <row r="140" spans="1:7">
      <c r="A140" s="22" t="s">
        <v>147</v>
      </c>
      <c r="B140" s="24">
        <v>1</v>
      </c>
      <c r="C140" s="22" t="s">
        <v>636</v>
      </c>
      <c r="D140" s="22" t="s">
        <v>636</v>
      </c>
      <c r="E140" s="22" t="s">
        <v>636</v>
      </c>
      <c r="F140" s="22" t="s">
        <v>636</v>
      </c>
      <c r="G140" s="24">
        <v>1</v>
      </c>
    </row>
    <row r="141" spans="1:7">
      <c r="A141" s="22" t="s">
        <v>148</v>
      </c>
      <c r="B141" s="24">
        <v>25</v>
      </c>
      <c r="C141" s="22" t="s">
        <v>636</v>
      </c>
      <c r="D141" s="22" t="s">
        <v>636</v>
      </c>
      <c r="E141" s="22" t="s">
        <v>636</v>
      </c>
      <c r="F141" s="22" t="s">
        <v>636</v>
      </c>
      <c r="G141" s="24">
        <v>25</v>
      </c>
    </row>
    <row r="142" spans="1:7">
      <c r="A142" s="22" t="s">
        <v>149</v>
      </c>
      <c r="B142" s="24">
        <v>-1</v>
      </c>
      <c r="C142" s="22" t="s">
        <v>636</v>
      </c>
      <c r="D142" s="22" t="s">
        <v>636</v>
      </c>
      <c r="E142" s="22" t="s">
        <v>636</v>
      </c>
      <c r="F142" s="22" t="s">
        <v>636</v>
      </c>
      <c r="G142" s="24">
        <v>-1</v>
      </c>
    </row>
    <row r="143" spans="1:7">
      <c r="A143" s="22" t="s">
        <v>150</v>
      </c>
      <c r="B143" s="24">
        <v>4</v>
      </c>
      <c r="C143" s="22" t="s">
        <v>636</v>
      </c>
      <c r="D143" s="22" t="s">
        <v>636</v>
      </c>
      <c r="E143" s="22" t="s">
        <v>636</v>
      </c>
      <c r="F143" s="22" t="s">
        <v>636</v>
      </c>
      <c r="G143" s="24">
        <v>4</v>
      </c>
    </row>
    <row r="144" spans="1:7">
      <c r="A144" s="22" t="s">
        <v>151</v>
      </c>
      <c r="B144" s="24">
        <v>14</v>
      </c>
      <c r="C144" s="22" t="s">
        <v>636</v>
      </c>
      <c r="D144" s="22" t="s">
        <v>636</v>
      </c>
      <c r="E144" s="22" t="s">
        <v>636</v>
      </c>
      <c r="F144" s="22" t="s">
        <v>636</v>
      </c>
      <c r="G144" s="24">
        <v>14</v>
      </c>
    </row>
    <row r="145" spans="1:7">
      <c r="A145" s="22" t="s">
        <v>152</v>
      </c>
      <c r="B145" s="24">
        <v>136</v>
      </c>
      <c r="C145" s="22" t="s">
        <v>636</v>
      </c>
      <c r="D145" s="22" t="s">
        <v>636</v>
      </c>
      <c r="E145" s="24">
        <v>-1</v>
      </c>
      <c r="F145" s="22" t="s">
        <v>636</v>
      </c>
      <c r="G145" s="24">
        <v>135</v>
      </c>
    </row>
    <row r="146" spans="1:7">
      <c r="A146" s="22" t="s">
        <v>153</v>
      </c>
      <c r="B146" s="24">
        <v>4</v>
      </c>
      <c r="C146" s="22" t="s">
        <v>636</v>
      </c>
      <c r="D146" s="22" t="s">
        <v>636</v>
      </c>
      <c r="E146" s="22" t="s">
        <v>636</v>
      </c>
      <c r="F146" s="22" t="s">
        <v>636</v>
      </c>
      <c r="G146" s="24">
        <v>4</v>
      </c>
    </row>
    <row r="147" spans="1:7">
      <c r="A147" s="22" t="s">
        <v>154</v>
      </c>
      <c r="B147" s="24">
        <v>16</v>
      </c>
      <c r="C147" s="22" t="s">
        <v>636</v>
      </c>
      <c r="D147" s="22" t="s">
        <v>636</v>
      </c>
      <c r="E147" s="24">
        <v>-6</v>
      </c>
      <c r="F147" s="22" t="s">
        <v>636</v>
      </c>
      <c r="G147" s="24">
        <v>10</v>
      </c>
    </row>
    <row r="148" spans="1:7">
      <c r="A148" s="22" t="s">
        <v>155</v>
      </c>
      <c r="B148" s="24">
        <v>4</v>
      </c>
      <c r="C148" s="22" t="s">
        <v>636</v>
      </c>
      <c r="D148" s="22" t="s">
        <v>636</v>
      </c>
      <c r="E148" s="24">
        <v>-4</v>
      </c>
      <c r="F148" s="22" t="s">
        <v>636</v>
      </c>
      <c r="G148" s="22" t="s">
        <v>636</v>
      </c>
    </row>
    <row r="149" spans="1:7">
      <c r="A149" s="22" t="s">
        <v>156</v>
      </c>
      <c r="B149" s="24">
        <v>2</v>
      </c>
      <c r="C149" s="22" t="s">
        <v>636</v>
      </c>
      <c r="D149" s="22" t="s">
        <v>636</v>
      </c>
      <c r="E149" s="22" t="s">
        <v>636</v>
      </c>
      <c r="F149" s="22" t="s">
        <v>636</v>
      </c>
      <c r="G149" s="24">
        <v>2</v>
      </c>
    </row>
    <row r="150" spans="1:7">
      <c r="A150" s="22" t="s">
        <v>157</v>
      </c>
      <c r="B150" s="24">
        <v>2</v>
      </c>
      <c r="C150" s="22" t="s">
        <v>636</v>
      </c>
      <c r="D150" s="22" t="s">
        <v>636</v>
      </c>
      <c r="E150" s="22" t="s">
        <v>636</v>
      </c>
      <c r="F150" s="22" t="s">
        <v>636</v>
      </c>
      <c r="G150" s="24">
        <v>2</v>
      </c>
    </row>
    <row r="151" spans="1:7">
      <c r="A151" s="22" t="s">
        <v>158</v>
      </c>
      <c r="B151" s="24">
        <v>3</v>
      </c>
      <c r="C151" s="22" t="s">
        <v>636</v>
      </c>
      <c r="D151" s="22" t="s">
        <v>636</v>
      </c>
      <c r="E151" s="22" t="s">
        <v>636</v>
      </c>
      <c r="F151" s="22" t="s">
        <v>636</v>
      </c>
      <c r="G151" s="24">
        <v>3</v>
      </c>
    </row>
    <row r="152" spans="1:7">
      <c r="A152" s="22" t="s">
        <v>159</v>
      </c>
      <c r="B152" s="24">
        <v>7</v>
      </c>
      <c r="C152" s="22" t="s">
        <v>636</v>
      </c>
      <c r="D152" s="22" t="s">
        <v>636</v>
      </c>
      <c r="E152" s="22" t="s">
        <v>636</v>
      </c>
      <c r="F152" s="22" t="s">
        <v>636</v>
      </c>
      <c r="G152" s="24">
        <v>7</v>
      </c>
    </row>
    <row r="153" spans="1:7">
      <c r="A153" s="22" t="s">
        <v>160</v>
      </c>
      <c r="B153" s="24">
        <v>-413</v>
      </c>
      <c r="C153" s="22" t="s">
        <v>636</v>
      </c>
      <c r="D153" s="22" t="s">
        <v>636</v>
      </c>
      <c r="E153" s="22" t="s">
        <v>636</v>
      </c>
      <c r="F153" s="22" t="s">
        <v>636</v>
      </c>
      <c r="G153" s="24">
        <v>-413</v>
      </c>
    </row>
    <row r="154" spans="1:7">
      <c r="A154" s="22" t="s">
        <v>161</v>
      </c>
      <c r="B154" s="24">
        <v>1</v>
      </c>
      <c r="C154" s="22" t="s">
        <v>636</v>
      </c>
      <c r="D154" s="22" t="s">
        <v>636</v>
      </c>
      <c r="E154" s="22" t="s">
        <v>636</v>
      </c>
      <c r="F154" s="22" t="s">
        <v>636</v>
      </c>
      <c r="G154" s="24">
        <v>1</v>
      </c>
    </row>
    <row r="155" spans="1:7">
      <c r="A155" s="22" t="s">
        <v>162</v>
      </c>
      <c r="B155" s="24">
        <v>17</v>
      </c>
      <c r="C155" s="22" t="s">
        <v>636</v>
      </c>
      <c r="D155" s="22" t="s">
        <v>636</v>
      </c>
      <c r="E155" s="22" t="s">
        <v>636</v>
      </c>
      <c r="F155" s="22" t="s">
        <v>636</v>
      </c>
      <c r="G155" s="24">
        <v>17</v>
      </c>
    </row>
    <row r="156" spans="1:7">
      <c r="A156" s="22" t="s">
        <v>163</v>
      </c>
      <c r="B156" s="24">
        <v>26</v>
      </c>
      <c r="C156" s="22" t="s">
        <v>636</v>
      </c>
      <c r="D156" s="22" t="s">
        <v>636</v>
      </c>
      <c r="E156" s="24">
        <v>-10</v>
      </c>
      <c r="F156" s="22" t="s">
        <v>636</v>
      </c>
      <c r="G156" s="24">
        <v>16</v>
      </c>
    </row>
    <row r="157" spans="1:7">
      <c r="A157" s="22" t="s">
        <v>164</v>
      </c>
      <c r="B157" s="24">
        <v>20.5</v>
      </c>
      <c r="C157" s="22" t="s">
        <v>636</v>
      </c>
      <c r="D157" s="22" t="s">
        <v>636</v>
      </c>
      <c r="E157" s="24">
        <v>-4.5</v>
      </c>
      <c r="F157" s="22" t="s">
        <v>636</v>
      </c>
      <c r="G157" s="24">
        <v>16</v>
      </c>
    </row>
    <row r="158" spans="1:7">
      <c r="A158" s="22" t="s">
        <v>165</v>
      </c>
      <c r="B158" s="24">
        <v>92.75</v>
      </c>
      <c r="C158" s="22" t="s">
        <v>636</v>
      </c>
      <c r="D158" s="22" t="s">
        <v>636</v>
      </c>
      <c r="E158" s="22" t="s">
        <v>636</v>
      </c>
      <c r="F158" s="22" t="s">
        <v>636</v>
      </c>
      <c r="G158" s="24">
        <v>92.75</v>
      </c>
    </row>
    <row r="159" spans="1:7">
      <c r="A159" s="22" t="s">
        <v>166</v>
      </c>
      <c r="B159" s="24">
        <v>5.75</v>
      </c>
      <c r="C159" s="22" t="s">
        <v>636</v>
      </c>
      <c r="D159" s="22" t="s">
        <v>636</v>
      </c>
      <c r="E159" s="22" t="s">
        <v>636</v>
      </c>
      <c r="F159" s="22" t="s">
        <v>636</v>
      </c>
      <c r="G159" s="24">
        <v>5.75</v>
      </c>
    </row>
    <row r="160" spans="1:7">
      <c r="A160" s="22" t="s">
        <v>167</v>
      </c>
      <c r="B160" s="24">
        <v>16</v>
      </c>
      <c r="C160" s="22" t="s">
        <v>636</v>
      </c>
      <c r="D160" s="22" t="s">
        <v>636</v>
      </c>
      <c r="E160" s="22" t="s">
        <v>636</v>
      </c>
      <c r="F160" s="22" t="s">
        <v>636</v>
      </c>
      <c r="G160" s="24">
        <v>16</v>
      </c>
    </row>
    <row r="161" spans="1:8">
      <c r="A161" s="22" t="s">
        <v>168</v>
      </c>
      <c r="B161" s="24">
        <v>24</v>
      </c>
      <c r="C161" s="22" t="s">
        <v>636</v>
      </c>
      <c r="D161" s="22" t="s">
        <v>636</v>
      </c>
      <c r="E161" s="22" t="s">
        <v>636</v>
      </c>
      <c r="F161" s="22" t="s">
        <v>636</v>
      </c>
      <c r="G161" s="24">
        <v>24</v>
      </c>
    </row>
    <row r="162" spans="1:8">
      <c r="A162" s="22" t="s">
        <v>169</v>
      </c>
      <c r="B162" s="24">
        <v>34.5</v>
      </c>
      <c r="C162" s="22" t="s">
        <v>636</v>
      </c>
      <c r="D162" s="22" t="s">
        <v>636</v>
      </c>
      <c r="E162" s="22" t="s">
        <v>636</v>
      </c>
      <c r="F162" s="22" t="s">
        <v>636</v>
      </c>
      <c r="G162" s="24">
        <v>34.5</v>
      </c>
    </row>
    <row r="163" spans="1:8">
      <c r="A163" s="22" t="s">
        <v>170</v>
      </c>
      <c r="B163" s="24">
        <v>99</v>
      </c>
      <c r="C163" s="22" t="s">
        <v>636</v>
      </c>
      <c r="D163" s="22" t="s">
        <v>636</v>
      </c>
      <c r="E163" s="24">
        <v>-10</v>
      </c>
      <c r="F163" s="22" t="s">
        <v>636</v>
      </c>
      <c r="G163" s="24">
        <v>89</v>
      </c>
    </row>
    <row r="164" spans="1:8">
      <c r="A164" s="22" t="s">
        <v>171</v>
      </c>
      <c r="B164" s="24">
        <v>1</v>
      </c>
      <c r="C164" s="22" t="s">
        <v>636</v>
      </c>
      <c r="D164" s="22" t="s">
        <v>636</v>
      </c>
      <c r="E164" s="22" t="s">
        <v>636</v>
      </c>
      <c r="F164" s="22" t="s">
        <v>636</v>
      </c>
      <c r="G164" s="24">
        <v>1</v>
      </c>
    </row>
    <row r="165" spans="1:8">
      <c r="A165" s="22" t="s">
        <v>172</v>
      </c>
      <c r="B165" s="24">
        <v>41</v>
      </c>
      <c r="C165" s="22" t="s">
        <v>636</v>
      </c>
      <c r="D165" s="22" t="s">
        <v>636</v>
      </c>
      <c r="E165" s="24">
        <v>-3</v>
      </c>
      <c r="F165" s="22" t="s">
        <v>636</v>
      </c>
      <c r="G165" s="24">
        <v>38</v>
      </c>
    </row>
    <row r="166" spans="1:8">
      <c r="A166" s="22" t="s">
        <v>173</v>
      </c>
      <c r="B166" s="24">
        <v>5</v>
      </c>
      <c r="C166" s="22" t="s">
        <v>636</v>
      </c>
      <c r="D166" s="22" t="s">
        <v>636</v>
      </c>
      <c r="E166" s="24">
        <v>-1</v>
      </c>
      <c r="F166" s="22" t="s">
        <v>636</v>
      </c>
      <c r="G166" s="24">
        <v>4</v>
      </c>
    </row>
    <row r="167" spans="1:8">
      <c r="A167" s="22" t="s">
        <v>174</v>
      </c>
      <c r="B167" s="24">
        <v>210</v>
      </c>
      <c r="C167" s="26" t="s">
        <v>636</v>
      </c>
      <c r="D167" s="22" t="s">
        <v>636</v>
      </c>
      <c r="E167" s="24">
        <v>-126</v>
      </c>
      <c r="F167" s="22" t="s">
        <v>636</v>
      </c>
      <c r="G167" s="24">
        <v>84</v>
      </c>
      <c r="H167" s="6"/>
    </row>
    <row r="168" spans="1:8">
      <c r="A168" s="22" t="s">
        <v>175</v>
      </c>
      <c r="B168" s="24">
        <v>7</v>
      </c>
      <c r="C168" s="24">
        <v>16</v>
      </c>
      <c r="D168" s="22" t="s">
        <v>636</v>
      </c>
      <c r="E168" s="22" t="s">
        <v>636</v>
      </c>
      <c r="F168" s="22" t="s">
        <v>636</v>
      </c>
      <c r="G168" s="24">
        <v>23</v>
      </c>
    </row>
    <row r="169" spans="1:8">
      <c r="A169" s="22" t="s">
        <v>176</v>
      </c>
      <c r="B169" s="24">
        <v>50</v>
      </c>
      <c r="C169" s="26" t="s">
        <v>636</v>
      </c>
      <c r="D169" s="22" t="s">
        <v>636</v>
      </c>
      <c r="E169" s="24">
        <v>-8</v>
      </c>
      <c r="F169" s="22" t="s">
        <v>636</v>
      </c>
      <c r="G169" s="24">
        <v>42</v>
      </c>
      <c r="H169" s="6"/>
    </row>
    <row r="170" spans="1:8">
      <c r="A170" s="22" t="s">
        <v>592</v>
      </c>
      <c r="B170" s="24">
        <v>104</v>
      </c>
      <c r="C170" s="24">
        <v>1</v>
      </c>
      <c r="D170" s="22" t="s">
        <v>636</v>
      </c>
      <c r="E170" s="24">
        <v>-8</v>
      </c>
      <c r="F170" s="22" t="s">
        <v>636</v>
      </c>
      <c r="G170" s="24">
        <v>97</v>
      </c>
    </row>
    <row r="171" spans="1:8">
      <c r="A171" s="22" t="s">
        <v>178</v>
      </c>
      <c r="B171" s="24">
        <v>1</v>
      </c>
      <c r="C171" s="25">
        <v>32</v>
      </c>
      <c r="D171" s="22" t="s">
        <v>636</v>
      </c>
      <c r="E171" s="24">
        <v>-2</v>
      </c>
      <c r="F171" s="26" t="s">
        <v>636</v>
      </c>
      <c r="G171" s="24">
        <v>31</v>
      </c>
      <c r="H171" s="6"/>
    </row>
    <row r="172" spans="1:8">
      <c r="A172" s="22" t="s">
        <v>517</v>
      </c>
      <c r="B172" s="24">
        <v>135</v>
      </c>
      <c r="C172" s="22" t="s">
        <v>636</v>
      </c>
      <c r="D172" s="24">
        <v>-1</v>
      </c>
      <c r="E172" s="24">
        <v>-25</v>
      </c>
      <c r="F172" s="22" t="s">
        <v>636</v>
      </c>
      <c r="G172" s="24">
        <v>109</v>
      </c>
    </row>
    <row r="173" spans="1:8">
      <c r="A173" s="22" t="s">
        <v>179</v>
      </c>
      <c r="B173" s="25">
        <v>6</v>
      </c>
      <c r="C173" s="26" t="s">
        <v>636</v>
      </c>
      <c r="D173" s="22" t="s">
        <v>636</v>
      </c>
      <c r="E173" s="22" t="s">
        <v>636</v>
      </c>
      <c r="F173" s="22" t="s">
        <v>636</v>
      </c>
      <c r="G173" s="24">
        <v>6</v>
      </c>
      <c r="H173" s="6"/>
    </row>
    <row r="174" spans="1:8">
      <c r="A174" s="22" t="s">
        <v>579</v>
      </c>
      <c r="B174" s="24">
        <v>-6</v>
      </c>
      <c r="C174" s="22" t="s">
        <v>636</v>
      </c>
      <c r="D174" s="22" t="s">
        <v>636</v>
      </c>
      <c r="E174" s="24">
        <v>-2</v>
      </c>
      <c r="F174" s="22" t="s">
        <v>636</v>
      </c>
      <c r="G174" s="24">
        <v>-8</v>
      </c>
    </row>
    <row r="175" spans="1:8">
      <c r="A175" s="22" t="s">
        <v>180</v>
      </c>
      <c r="B175" s="24">
        <v>13</v>
      </c>
      <c r="C175" s="26" t="s">
        <v>636</v>
      </c>
      <c r="D175" s="22" t="s">
        <v>636</v>
      </c>
      <c r="E175" s="24">
        <v>-4</v>
      </c>
      <c r="F175" s="22" t="s">
        <v>636</v>
      </c>
      <c r="G175" s="24">
        <v>9</v>
      </c>
      <c r="H175" s="6"/>
    </row>
    <row r="176" spans="1:8">
      <c r="A176" s="22" t="s">
        <v>629</v>
      </c>
      <c r="B176" s="24">
        <v>5</v>
      </c>
      <c r="C176" s="24">
        <v>1</v>
      </c>
      <c r="D176" s="22" t="s">
        <v>636</v>
      </c>
      <c r="E176" s="24">
        <v>-3</v>
      </c>
      <c r="F176" s="22" t="s">
        <v>636</v>
      </c>
      <c r="G176" s="24">
        <v>3</v>
      </c>
    </row>
    <row r="177" spans="1:9">
      <c r="A177" s="22" t="s">
        <v>181</v>
      </c>
      <c r="B177" s="24">
        <v>130</v>
      </c>
      <c r="C177" s="26" t="s">
        <v>636</v>
      </c>
      <c r="D177" s="22" t="s">
        <v>636</v>
      </c>
      <c r="E177" s="24">
        <v>-2</v>
      </c>
      <c r="F177" s="22" t="s">
        <v>636</v>
      </c>
      <c r="G177" s="24">
        <v>128</v>
      </c>
      <c r="H177" s="6"/>
    </row>
    <row r="178" spans="1:9">
      <c r="A178" s="22" t="s">
        <v>182</v>
      </c>
      <c r="B178" s="25">
        <v>223</v>
      </c>
      <c r="C178" s="22" t="s">
        <v>636</v>
      </c>
      <c r="D178" s="22" t="s">
        <v>636</v>
      </c>
      <c r="E178" s="24">
        <v>-73</v>
      </c>
      <c r="F178" s="22" t="s">
        <v>636</v>
      </c>
      <c r="G178" s="24">
        <v>150</v>
      </c>
      <c r="H178" s="6"/>
    </row>
    <row r="179" spans="1:9">
      <c r="A179" s="22" t="s">
        <v>183</v>
      </c>
      <c r="B179" s="24">
        <v>166.5</v>
      </c>
      <c r="C179" s="26" t="s">
        <v>636</v>
      </c>
      <c r="D179" s="22" t="s">
        <v>636</v>
      </c>
      <c r="E179" s="24">
        <v>-84</v>
      </c>
      <c r="F179" s="22" t="s">
        <v>636</v>
      </c>
      <c r="G179" s="24">
        <v>82.5</v>
      </c>
      <c r="H179" s="6"/>
    </row>
    <row r="180" spans="1:9">
      <c r="A180" s="22" t="s">
        <v>184</v>
      </c>
      <c r="B180" s="25">
        <v>42</v>
      </c>
      <c r="C180" s="22" t="s">
        <v>636</v>
      </c>
      <c r="D180" s="22" t="s">
        <v>636</v>
      </c>
      <c r="E180" s="24">
        <v>-7</v>
      </c>
      <c r="F180" s="22" t="s">
        <v>636</v>
      </c>
      <c r="G180" s="24">
        <v>35</v>
      </c>
      <c r="I180" s="6"/>
    </row>
    <row r="181" spans="1:9">
      <c r="A181" s="22" t="s">
        <v>185</v>
      </c>
      <c r="B181" s="24">
        <v>11</v>
      </c>
      <c r="C181" s="22" t="s">
        <v>636</v>
      </c>
      <c r="D181" s="22" t="s">
        <v>636</v>
      </c>
      <c r="E181" s="22" t="s">
        <v>636</v>
      </c>
      <c r="F181" s="22" t="s">
        <v>636</v>
      </c>
      <c r="G181" s="24">
        <v>11</v>
      </c>
    </row>
    <row r="182" spans="1:9">
      <c r="A182" s="22" t="s">
        <v>186</v>
      </c>
      <c r="B182" s="25">
        <v>341</v>
      </c>
      <c r="C182" s="22" t="s">
        <v>636</v>
      </c>
      <c r="D182" s="22" t="s">
        <v>636</v>
      </c>
      <c r="E182" s="24">
        <v>-27</v>
      </c>
      <c r="F182" s="22" t="s">
        <v>636</v>
      </c>
      <c r="G182" s="24">
        <v>314</v>
      </c>
      <c r="H182" s="6"/>
    </row>
    <row r="183" spans="1:9">
      <c r="A183" s="22" t="s">
        <v>187</v>
      </c>
      <c r="B183" s="24">
        <v>48</v>
      </c>
      <c r="C183" s="25">
        <v>198</v>
      </c>
      <c r="D183" s="22" t="s">
        <v>636</v>
      </c>
      <c r="E183" s="24">
        <v>-64</v>
      </c>
      <c r="F183" s="22" t="s">
        <v>636</v>
      </c>
      <c r="G183" s="24">
        <v>182</v>
      </c>
      <c r="H183" s="6"/>
    </row>
    <row r="184" spans="1:9">
      <c r="A184" s="22" t="s">
        <v>188</v>
      </c>
      <c r="B184" s="25">
        <v>356</v>
      </c>
      <c r="C184" s="22" t="s">
        <v>636</v>
      </c>
      <c r="D184" s="22" t="s">
        <v>636</v>
      </c>
      <c r="E184" s="24">
        <v>-15</v>
      </c>
      <c r="F184" s="22" t="s">
        <v>636</v>
      </c>
      <c r="G184" s="24">
        <v>341</v>
      </c>
      <c r="I184" s="6"/>
    </row>
    <row r="185" spans="1:9">
      <c r="A185" s="22" t="s">
        <v>189</v>
      </c>
      <c r="B185" s="24">
        <v>101</v>
      </c>
      <c r="C185" s="26" t="s">
        <v>636</v>
      </c>
      <c r="D185" s="22" t="s">
        <v>636</v>
      </c>
      <c r="E185" s="22" t="s">
        <v>636</v>
      </c>
      <c r="F185" s="22" t="s">
        <v>636</v>
      </c>
      <c r="G185" s="24">
        <v>101</v>
      </c>
      <c r="I185" s="6"/>
    </row>
    <row r="186" spans="1:9">
      <c r="A186" s="22" t="s">
        <v>190</v>
      </c>
      <c r="B186" s="25">
        <v>7</v>
      </c>
      <c r="C186" s="26" t="s">
        <v>636</v>
      </c>
      <c r="D186" s="22" t="s">
        <v>636</v>
      </c>
      <c r="E186" s="22" t="s">
        <v>636</v>
      </c>
      <c r="F186" s="22" t="s">
        <v>636</v>
      </c>
      <c r="G186" s="24">
        <v>7</v>
      </c>
      <c r="H186" s="6"/>
      <c r="I186" s="6"/>
    </row>
    <row r="187" spans="1:9">
      <c r="A187" s="22" t="s">
        <v>191</v>
      </c>
      <c r="B187" s="24">
        <v>106</v>
      </c>
      <c r="C187" s="26" t="s">
        <v>636</v>
      </c>
      <c r="D187" s="22" t="s">
        <v>636</v>
      </c>
      <c r="E187" s="24">
        <v>-8</v>
      </c>
      <c r="F187" s="22" t="s">
        <v>636</v>
      </c>
      <c r="G187" s="24">
        <v>98</v>
      </c>
      <c r="H187" s="6"/>
    </row>
    <row r="188" spans="1:9">
      <c r="A188" s="22" t="s">
        <v>192</v>
      </c>
      <c r="B188" s="25">
        <v>113</v>
      </c>
      <c r="C188" s="24">
        <v>30</v>
      </c>
      <c r="D188" s="22" t="s">
        <v>636</v>
      </c>
      <c r="E188" s="24">
        <v>-24</v>
      </c>
      <c r="F188" s="22" t="s">
        <v>636</v>
      </c>
      <c r="G188" s="24">
        <v>119</v>
      </c>
      <c r="I188" s="6"/>
    </row>
    <row r="189" spans="1:9">
      <c r="A189" s="22" t="s">
        <v>193</v>
      </c>
      <c r="B189" s="25">
        <v>13</v>
      </c>
      <c r="C189" s="26" t="s">
        <v>636</v>
      </c>
      <c r="D189" s="22" t="s">
        <v>636</v>
      </c>
      <c r="E189" s="22" t="s">
        <v>636</v>
      </c>
      <c r="F189" s="22" t="s">
        <v>636</v>
      </c>
      <c r="G189" s="24">
        <v>13</v>
      </c>
      <c r="I189" s="6"/>
    </row>
    <row r="190" spans="1:9">
      <c r="A190" s="22" t="s">
        <v>194</v>
      </c>
      <c r="B190" s="25">
        <v>109</v>
      </c>
      <c r="C190" s="26" t="s">
        <v>636</v>
      </c>
      <c r="D190" s="22" t="s">
        <v>636</v>
      </c>
      <c r="E190" s="24">
        <v>-17</v>
      </c>
      <c r="F190" s="26" t="s">
        <v>636</v>
      </c>
      <c r="G190" s="24">
        <v>92</v>
      </c>
      <c r="I190" s="6"/>
    </row>
    <row r="191" spans="1:9">
      <c r="A191" s="22" t="s">
        <v>498</v>
      </c>
      <c r="B191" s="24">
        <v>24</v>
      </c>
      <c r="C191" s="22" t="s">
        <v>636</v>
      </c>
      <c r="D191" s="22" t="s">
        <v>636</v>
      </c>
      <c r="E191" s="22" t="s">
        <v>636</v>
      </c>
      <c r="F191" s="22" t="s">
        <v>636</v>
      </c>
      <c r="G191" s="24">
        <v>24</v>
      </c>
    </row>
    <row r="192" spans="1:9">
      <c r="A192" s="22" t="s">
        <v>195</v>
      </c>
      <c r="B192" s="25">
        <v>132</v>
      </c>
      <c r="C192" s="22" t="s">
        <v>636</v>
      </c>
      <c r="D192" s="22" t="s">
        <v>636</v>
      </c>
      <c r="E192" s="24">
        <v>-6</v>
      </c>
      <c r="F192" s="22" t="s">
        <v>636</v>
      </c>
      <c r="G192" s="24">
        <v>126</v>
      </c>
      <c r="I192" s="6"/>
    </row>
    <row r="193" spans="1:9">
      <c r="A193" s="22" t="s">
        <v>593</v>
      </c>
      <c r="B193" s="25">
        <v>39</v>
      </c>
      <c r="C193" s="26" t="s">
        <v>636</v>
      </c>
      <c r="D193" s="24">
        <v>-1</v>
      </c>
      <c r="E193" s="24">
        <v>-19</v>
      </c>
      <c r="F193" s="22" t="s">
        <v>636</v>
      </c>
      <c r="G193" s="24">
        <v>19</v>
      </c>
      <c r="I193" s="6"/>
    </row>
    <row r="194" spans="1:9">
      <c r="A194" s="22" t="s">
        <v>594</v>
      </c>
      <c r="B194" s="25">
        <v>87</v>
      </c>
      <c r="C194" s="26" t="s">
        <v>636</v>
      </c>
      <c r="D194" s="24">
        <v>-2</v>
      </c>
      <c r="E194" s="24">
        <v>-36</v>
      </c>
      <c r="F194" s="26" t="s">
        <v>636</v>
      </c>
      <c r="G194" s="24">
        <v>49</v>
      </c>
      <c r="I194" s="6"/>
    </row>
    <row r="195" spans="1:9">
      <c r="A195" s="22" t="s">
        <v>595</v>
      </c>
      <c r="B195" s="24">
        <v>122</v>
      </c>
      <c r="C195" s="22" t="s">
        <v>636</v>
      </c>
      <c r="D195" s="22" t="s">
        <v>636</v>
      </c>
      <c r="E195" s="24">
        <v>-97</v>
      </c>
      <c r="F195" s="22" t="s">
        <v>636</v>
      </c>
      <c r="G195" s="24">
        <v>25</v>
      </c>
    </row>
    <row r="196" spans="1:9">
      <c r="A196" s="22" t="s">
        <v>199</v>
      </c>
      <c r="B196" s="25">
        <v>163</v>
      </c>
      <c r="C196" s="22" t="s">
        <v>636</v>
      </c>
      <c r="D196" s="22" t="s">
        <v>636</v>
      </c>
      <c r="E196" s="24">
        <v>-52</v>
      </c>
      <c r="F196" s="22" t="s">
        <v>636</v>
      </c>
      <c r="G196" s="24">
        <v>111</v>
      </c>
      <c r="I196" s="6"/>
    </row>
    <row r="197" spans="1:9">
      <c r="A197" s="22" t="s">
        <v>200</v>
      </c>
      <c r="B197" s="25">
        <v>73</v>
      </c>
      <c r="C197" s="25">
        <v>400</v>
      </c>
      <c r="D197" s="22" t="s">
        <v>636</v>
      </c>
      <c r="E197" s="24">
        <v>-72</v>
      </c>
      <c r="F197" s="22" t="s">
        <v>636</v>
      </c>
      <c r="G197" s="24">
        <v>401</v>
      </c>
      <c r="I197" s="6"/>
    </row>
    <row r="198" spans="1:9">
      <c r="A198" s="22" t="s">
        <v>202</v>
      </c>
      <c r="B198" s="25">
        <v>58</v>
      </c>
      <c r="C198" s="26" t="s">
        <v>636</v>
      </c>
      <c r="D198" s="22" t="s">
        <v>636</v>
      </c>
      <c r="E198" s="22" t="s">
        <v>636</v>
      </c>
      <c r="F198" s="22" t="s">
        <v>636</v>
      </c>
      <c r="G198" s="24">
        <v>58</v>
      </c>
      <c r="H198" s="6"/>
      <c r="I198" s="6"/>
    </row>
    <row r="199" spans="1:9">
      <c r="A199" s="22" t="s">
        <v>203</v>
      </c>
      <c r="B199" s="24">
        <v>24</v>
      </c>
      <c r="C199" s="24">
        <v>20</v>
      </c>
      <c r="D199" s="22" t="s">
        <v>636</v>
      </c>
      <c r="E199" s="24">
        <v>-30</v>
      </c>
      <c r="F199" s="22" t="s">
        <v>636</v>
      </c>
      <c r="G199" s="24">
        <v>14</v>
      </c>
    </row>
    <row r="200" spans="1:9">
      <c r="A200" s="22" t="s">
        <v>204</v>
      </c>
      <c r="B200" s="25">
        <v>90</v>
      </c>
      <c r="C200" s="22" t="s">
        <v>636</v>
      </c>
      <c r="D200" s="22" t="s">
        <v>636</v>
      </c>
      <c r="E200" s="22" t="s">
        <v>636</v>
      </c>
      <c r="F200" s="22" t="s">
        <v>636</v>
      </c>
      <c r="G200" s="24">
        <v>90</v>
      </c>
    </row>
    <row r="201" spans="1:9">
      <c r="A201" s="22" t="s">
        <v>205</v>
      </c>
      <c r="B201" s="24">
        <v>1</v>
      </c>
      <c r="C201" s="26" t="s">
        <v>636</v>
      </c>
      <c r="D201" s="22" t="s">
        <v>636</v>
      </c>
      <c r="E201" s="22" t="s">
        <v>636</v>
      </c>
      <c r="F201" s="22" t="s">
        <v>636</v>
      </c>
      <c r="G201" s="24">
        <v>1</v>
      </c>
      <c r="I201" s="6"/>
    </row>
    <row r="202" spans="1:9">
      <c r="A202" s="22" t="s">
        <v>206</v>
      </c>
      <c r="B202" s="24">
        <v>57</v>
      </c>
      <c r="C202" s="26" t="s">
        <v>636</v>
      </c>
      <c r="D202" s="22" t="s">
        <v>636</v>
      </c>
      <c r="E202" s="24">
        <v>-19</v>
      </c>
      <c r="F202" s="22" t="s">
        <v>636</v>
      </c>
      <c r="G202" s="24">
        <v>38</v>
      </c>
      <c r="H202" s="6"/>
    </row>
    <row r="203" spans="1:9">
      <c r="A203" s="22" t="s">
        <v>207</v>
      </c>
      <c r="B203" s="25">
        <v>230</v>
      </c>
      <c r="C203" s="24">
        <v>166</v>
      </c>
      <c r="D203" s="22" t="s">
        <v>636</v>
      </c>
      <c r="E203" s="24">
        <v>-99</v>
      </c>
      <c r="F203" s="22" t="s">
        <v>636</v>
      </c>
      <c r="G203" s="25">
        <v>297</v>
      </c>
    </row>
    <row r="204" spans="1:9">
      <c r="A204" s="22" t="s">
        <v>208</v>
      </c>
      <c r="B204" s="25">
        <v>124</v>
      </c>
      <c r="C204" s="24">
        <v>100</v>
      </c>
      <c r="D204" s="22" t="s">
        <v>636</v>
      </c>
      <c r="E204" s="24">
        <v>-49</v>
      </c>
      <c r="F204" s="22" t="s">
        <v>636</v>
      </c>
      <c r="G204" s="24">
        <v>175</v>
      </c>
    </row>
    <row r="205" spans="1:9">
      <c r="A205" s="22" t="s">
        <v>209</v>
      </c>
      <c r="B205" s="25">
        <v>41</v>
      </c>
      <c r="C205" s="24">
        <v>84</v>
      </c>
      <c r="D205" s="22" t="s">
        <v>636</v>
      </c>
      <c r="E205" s="24">
        <v>-36</v>
      </c>
      <c r="F205" s="22" t="s">
        <v>636</v>
      </c>
      <c r="G205" s="25">
        <v>89</v>
      </c>
    </row>
    <row r="206" spans="1:9">
      <c r="A206" s="22" t="s">
        <v>210</v>
      </c>
      <c r="B206" s="24">
        <v>42</v>
      </c>
      <c r="C206" s="26" t="s">
        <v>636</v>
      </c>
      <c r="D206" s="22" t="s">
        <v>636</v>
      </c>
      <c r="E206" s="24">
        <v>-8</v>
      </c>
      <c r="F206" s="22" t="s">
        <v>636</v>
      </c>
      <c r="G206" s="24">
        <v>34</v>
      </c>
      <c r="H206" s="6"/>
      <c r="I206" s="6"/>
    </row>
    <row r="207" spans="1:9">
      <c r="A207" s="22" t="s">
        <v>211</v>
      </c>
      <c r="B207" s="25">
        <v>3133</v>
      </c>
      <c r="C207" s="22" t="s">
        <v>636</v>
      </c>
      <c r="D207" s="22" t="s">
        <v>636</v>
      </c>
      <c r="E207" s="24">
        <v>-403</v>
      </c>
      <c r="F207" s="22" t="s">
        <v>636</v>
      </c>
      <c r="G207" s="25">
        <v>2730</v>
      </c>
    </row>
    <row r="208" spans="1:9">
      <c r="A208" s="22" t="s">
        <v>212</v>
      </c>
      <c r="B208" s="25">
        <v>438</v>
      </c>
      <c r="C208" s="22" t="s">
        <v>636</v>
      </c>
      <c r="D208" s="22" t="s">
        <v>636</v>
      </c>
      <c r="E208" s="24">
        <v>-176</v>
      </c>
      <c r="F208" s="22" t="s">
        <v>636</v>
      </c>
      <c r="G208" s="25">
        <v>262</v>
      </c>
    </row>
    <row r="209" spans="1:9">
      <c r="A209" s="22" t="s">
        <v>213</v>
      </c>
      <c r="B209" s="25">
        <v>2404</v>
      </c>
      <c r="C209" s="22" t="s">
        <v>636</v>
      </c>
      <c r="D209" s="22" t="s">
        <v>636</v>
      </c>
      <c r="E209" s="24">
        <v>-296</v>
      </c>
      <c r="F209" s="22" t="s">
        <v>636</v>
      </c>
      <c r="G209" s="25">
        <v>2108</v>
      </c>
    </row>
    <row r="210" spans="1:9">
      <c r="A210" s="22" t="s">
        <v>214</v>
      </c>
      <c r="B210" s="24">
        <v>337</v>
      </c>
      <c r="C210" s="22" t="s">
        <v>636</v>
      </c>
      <c r="D210" s="22" t="s">
        <v>636</v>
      </c>
      <c r="E210" s="24">
        <v>-161</v>
      </c>
      <c r="F210" s="22" t="s">
        <v>636</v>
      </c>
      <c r="G210" s="24">
        <v>176</v>
      </c>
      <c r="I210" s="6"/>
    </row>
    <row r="211" spans="1:9">
      <c r="A211" s="22" t="s">
        <v>215</v>
      </c>
      <c r="B211" s="25">
        <v>3</v>
      </c>
      <c r="C211" s="25">
        <v>101</v>
      </c>
      <c r="D211" s="22" t="s">
        <v>636</v>
      </c>
      <c r="E211" s="24">
        <v>-38</v>
      </c>
      <c r="F211" s="24">
        <v>6</v>
      </c>
      <c r="G211" s="24">
        <v>72</v>
      </c>
      <c r="I211" s="6"/>
    </row>
    <row r="212" spans="1:9">
      <c r="A212" s="22" t="s">
        <v>216</v>
      </c>
      <c r="B212" s="25">
        <v>1193</v>
      </c>
      <c r="C212" s="22" t="s">
        <v>636</v>
      </c>
      <c r="D212" s="22" t="s">
        <v>636</v>
      </c>
      <c r="E212" s="24">
        <v>-33</v>
      </c>
      <c r="F212" s="22" t="s">
        <v>636</v>
      </c>
      <c r="G212" s="25">
        <v>1160</v>
      </c>
    </row>
    <row r="213" spans="1:9">
      <c r="A213" s="22" t="s">
        <v>217</v>
      </c>
      <c r="B213" s="24">
        <v>24</v>
      </c>
      <c r="C213" s="24">
        <v>62</v>
      </c>
      <c r="D213" s="22" t="s">
        <v>636</v>
      </c>
      <c r="E213" s="24">
        <v>-30</v>
      </c>
      <c r="F213" s="22" t="s">
        <v>636</v>
      </c>
      <c r="G213" s="24">
        <v>56</v>
      </c>
    </row>
    <row r="214" spans="1:9">
      <c r="A214" s="22" t="s">
        <v>218</v>
      </c>
      <c r="B214" s="24">
        <v>215</v>
      </c>
      <c r="C214" s="22" t="s">
        <v>636</v>
      </c>
      <c r="D214" s="22" t="s">
        <v>636</v>
      </c>
      <c r="E214" s="22" t="s">
        <v>636</v>
      </c>
      <c r="F214" s="22" t="s">
        <v>636</v>
      </c>
      <c r="G214" s="24">
        <v>215</v>
      </c>
      <c r="I214" s="6"/>
    </row>
    <row r="215" spans="1:9">
      <c r="A215" s="22" t="s">
        <v>219</v>
      </c>
      <c r="B215" s="25">
        <v>115</v>
      </c>
      <c r="C215" s="26" t="s">
        <v>636</v>
      </c>
      <c r="D215" s="22" t="s">
        <v>636</v>
      </c>
      <c r="E215" s="22" t="s">
        <v>636</v>
      </c>
      <c r="F215" s="22" t="s">
        <v>636</v>
      </c>
      <c r="G215" s="24">
        <v>115</v>
      </c>
      <c r="I215" s="6"/>
    </row>
    <row r="216" spans="1:9">
      <c r="A216" s="22" t="s">
        <v>220</v>
      </c>
      <c r="B216" s="24">
        <v>10</v>
      </c>
      <c r="C216" s="22" t="s">
        <v>636</v>
      </c>
      <c r="D216" s="22" t="s">
        <v>636</v>
      </c>
      <c r="E216" s="24">
        <v>-3</v>
      </c>
      <c r="F216" s="22" t="s">
        <v>636</v>
      </c>
      <c r="G216" s="24">
        <v>7</v>
      </c>
    </row>
    <row r="217" spans="1:9">
      <c r="A217" s="22" t="s">
        <v>221</v>
      </c>
      <c r="B217" s="24">
        <v>13</v>
      </c>
      <c r="C217" s="22" t="s">
        <v>636</v>
      </c>
      <c r="D217" s="22" t="s">
        <v>636</v>
      </c>
      <c r="E217" s="24">
        <v>-12</v>
      </c>
      <c r="F217" s="22" t="s">
        <v>636</v>
      </c>
      <c r="G217" s="24">
        <v>1</v>
      </c>
    </row>
    <row r="218" spans="1:9">
      <c r="A218" s="22" t="s">
        <v>222</v>
      </c>
      <c r="B218" s="24">
        <v>61</v>
      </c>
      <c r="C218" s="22" t="s">
        <v>636</v>
      </c>
      <c r="D218" s="24">
        <v>-1</v>
      </c>
      <c r="E218" s="24">
        <v>-55</v>
      </c>
      <c r="F218" s="22" t="s">
        <v>636</v>
      </c>
      <c r="G218" s="24">
        <v>5</v>
      </c>
      <c r="I218" s="6"/>
    </row>
    <row r="219" spans="1:9">
      <c r="A219" s="22" t="s">
        <v>223</v>
      </c>
      <c r="B219" s="25">
        <v>841</v>
      </c>
      <c r="C219" s="25">
        <v>10</v>
      </c>
      <c r="D219" s="22" t="s">
        <v>636</v>
      </c>
      <c r="E219" s="24">
        <v>-139</v>
      </c>
      <c r="F219" s="22" t="s">
        <v>636</v>
      </c>
      <c r="G219" s="24">
        <v>712</v>
      </c>
      <c r="I219" s="6"/>
    </row>
    <row r="220" spans="1:9">
      <c r="A220" s="22" t="s">
        <v>224</v>
      </c>
      <c r="B220" s="24">
        <v>35</v>
      </c>
      <c r="C220" s="22" t="s">
        <v>636</v>
      </c>
      <c r="D220" s="22" t="s">
        <v>636</v>
      </c>
      <c r="E220" s="24">
        <v>-21</v>
      </c>
      <c r="F220" s="22" t="s">
        <v>636</v>
      </c>
      <c r="G220" s="24">
        <v>14</v>
      </c>
    </row>
    <row r="221" spans="1:9">
      <c r="A221" s="22" t="s">
        <v>225</v>
      </c>
      <c r="B221" s="24">
        <v>90</v>
      </c>
      <c r="C221" s="22" t="s">
        <v>636</v>
      </c>
      <c r="D221" s="22" t="s">
        <v>636</v>
      </c>
      <c r="E221" s="24">
        <v>-18</v>
      </c>
      <c r="F221" s="22" t="s">
        <v>636</v>
      </c>
      <c r="G221" s="24">
        <v>72</v>
      </c>
    </row>
    <row r="222" spans="1:9">
      <c r="A222" s="22" t="s">
        <v>226</v>
      </c>
      <c r="B222" s="24">
        <v>40</v>
      </c>
      <c r="C222" s="22" t="s">
        <v>636</v>
      </c>
      <c r="D222" s="22" t="s">
        <v>636</v>
      </c>
      <c r="E222" s="24">
        <v>-32</v>
      </c>
      <c r="F222" s="22" t="s">
        <v>636</v>
      </c>
      <c r="G222" s="24">
        <v>8</v>
      </c>
    </row>
    <row r="223" spans="1:9">
      <c r="A223" s="22" t="s">
        <v>227</v>
      </c>
      <c r="B223" s="25">
        <v>25</v>
      </c>
      <c r="C223" s="26" t="s">
        <v>636</v>
      </c>
      <c r="D223" s="22" t="s">
        <v>636</v>
      </c>
      <c r="E223" s="24">
        <v>-13</v>
      </c>
      <c r="F223" s="22" t="s">
        <v>636</v>
      </c>
      <c r="G223" s="24">
        <v>12</v>
      </c>
      <c r="I223" s="6"/>
    </row>
    <row r="224" spans="1:9">
      <c r="A224" s="22" t="s">
        <v>228</v>
      </c>
      <c r="B224" s="24">
        <v>130</v>
      </c>
      <c r="C224" s="24">
        <v>70</v>
      </c>
      <c r="D224" s="24">
        <v>-1</v>
      </c>
      <c r="E224" s="24">
        <v>-83</v>
      </c>
      <c r="F224" s="22" t="s">
        <v>636</v>
      </c>
      <c r="G224" s="24">
        <v>116</v>
      </c>
    </row>
    <row r="225" spans="1:9">
      <c r="A225" s="22" t="s">
        <v>229</v>
      </c>
      <c r="B225" s="25">
        <v>222</v>
      </c>
      <c r="C225" s="22" t="s">
        <v>636</v>
      </c>
      <c r="D225" s="22" t="s">
        <v>636</v>
      </c>
      <c r="E225" s="24">
        <v>-49</v>
      </c>
      <c r="F225" s="22" t="s">
        <v>636</v>
      </c>
      <c r="G225" s="24">
        <v>173</v>
      </c>
    </row>
    <row r="226" spans="1:9">
      <c r="A226" s="22" t="s">
        <v>230</v>
      </c>
      <c r="B226" s="24">
        <v>100</v>
      </c>
      <c r="C226" s="22" t="s">
        <v>636</v>
      </c>
      <c r="D226" s="22" t="s">
        <v>636</v>
      </c>
      <c r="E226" s="22" t="s">
        <v>636</v>
      </c>
      <c r="F226" s="22" t="s">
        <v>636</v>
      </c>
      <c r="G226" s="24">
        <v>100</v>
      </c>
    </row>
    <row r="227" spans="1:9">
      <c r="A227" s="22" t="s">
        <v>231</v>
      </c>
      <c r="B227" s="25">
        <v>193</v>
      </c>
      <c r="C227" s="26" t="s">
        <v>636</v>
      </c>
      <c r="D227" s="22" t="s">
        <v>636</v>
      </c>
      <c r="E227" s="24">
        <v>-18</v>
      </c>
      <c r="F227" s="22" t="s">
        <v>636</v>
      </c>
      <c r="G227" s="24">
        <v>175</v>
      </c>
      <c r="I227" s="6"/>
    </row>
    <row r="228" spans="1:9">
      <c r="A228" s="22" t="s">
        <v>232</v>
      </c>
      <c r="B228" s="24">
        <v>169</v>
      </c>
      <c r="C228" s="22" t="s">
        <v>636</v>
      </c>
      <c r="D228" s="22" t="s">
        <v>636</v>
      </c>
      <c r="E228" s="24">
        <v>-60</v>
      </c>
      <c r="F228" s="22" t="s">
        <v>636</v>
      </c>
      <c r="G228" s="24">
        <v>109</v>
      </c>
      <c r="H228" s="6"/>
    </row>
    <row r="229" spans="1:9">
      <c r="A229" s="22" t="s">
        <v>233</v>
      </c>
      <c r="B229" s="25">
        <v>1031</v>
      </c>
      <c r="C229" s="24">
        <v>1</v>
      </c>
      <c r="D229" s="24">
        <v>-2</v>
      </c>
      <c r="E229" s="24">
        <v>-373</v>
      </c>
      <c r="F229" s="22" t="s">
        <v>636</v>
      </c>
      <c r="G229" s="24">
        <v>657</v>
      </c>
    </row>
    <row r="230" spans="1:9">
      <c r="A230" s="22" t="s">
        <v>234</v>
      </c>
      <c r="B230" s="24">
        <v>27</v>
      </c>
      <c r="C230" s="22" t="s">
        <v>636</v>
      </c>
      <c r="D230" s="22" t="s">
        <v>636</v>
      </c>
      <c r="E230" s="24">
        <v>-17</v>
      </c>
      <c r="F230" s="22" t="s">
        <v>636</v>
      </c>
      <c r="G230" s="24">
        <v>10</v>
      </c>
    </row>
    <row r="231" spans="1:9">
      <c r="A231" s="22" t="s">
        <v>235</v>
      </c>
      <c r="B231" s="24">
        <v>105</v>
      </c>
      <c r="C231" s="22" t="s">
        <v>636</v>
      </c>
      <c r="D231" s="22" t="s">
        <v>636</v>
      </c>
      <c r="E231" s="24">
        <v>-7</v>
      </c>
      <c r="F231" s="22" t="s">
        <v>636</v>
      </c>
      <c r="G231" s="24">
        <v>98</v>
      </c>
    </row>
    <row r="232" spans="1:9">
      <c r="A232" s="22" t="s">
        <v>236</v>
      </c>
      <c r="B232" s="24">
        <v>37</v>
      </c>
      <c r="C232" s="22" t="s">
        <v>636</v>
      </c>
      <c r="D232" s="22" t="s">
        <v>636</v>
      </c>
      <c r="E232" s="24">
        <v>-3</v>
      </c>
      <c r="F232" s="22" t="s">
        <v>636</v>
      </c>
      <c r="G232" s="24">
        <v>34</v>
      </c>
      <c r="H232" s="6"/>
    </row>
    <row r="233" spans="1:9">
      <c r="A233" s="22" t="s">
        <v>237</v>
      </c>
      <c r="B233" s="24">
        <v>39</v>
      </c>
      <c r="C233" s="22" t="s">
        <v>636</v>
      </c>
      <c r="D233" s="22" t="s">
        <v>636</v>
      </c>
      <c r="E233" s="24">
        <v>-32</v>
      </c>
      <c r="F233" s="22" t="s">
        <v>636</v>
      </c>
      <c r="G233" s="24">
        <v>7</v>
      </c>
    </row>
    <row r="234" spans="1:9">
      <c r="A234" s="22" t="s">
        <v>238</v>
      </c>
      <c r="B234" s="24">
        <v>180</v>
      </c>
      <c r="C234" s="24">
        <v>200</v>
      </c>
      <c r="D234" s="22" t="s">
        <v>636</v>
      </c>
      <c r="E234" s="24">
        <v>-39</v>
      </c>
      <c r="F234" s="22" t="s">
        <v>636</v>
      </c>
      <c r="G234" s="24">
        <v>341</v>
      </c>
    </row>
    <row r="235" spans="1:9">
      <c r="A235" s="22" t="s">
        <v>239</v>
      </c>
      <c r="B235" s="25">
        <v>25</v>
      </c>
      <c r="C235" s="22" t="s">
        <v>636</v>
      </c>
      <c r="D235" s="22" t="s">
        <v>636</v>
      </c>
      <c r="E235" s="25">
        <v>-14</v>
      </c>
      <c r="F235" s="22" t="s">
        <v>636</v>
      </c>
      <c r="G235" s="25">
        <v>11</v>
      </c>
    </row>
    <row r="236" spans="1:9">
      <c r="A236" s="22" t="s">
        <v>240</v>
      </c>
      <c r="B236" s="24">
        <v>9</v>
      </c>
      <c r="C236" s="22" t="s">
        <v>636</v>
      </c>
      <c r="D236" s="22" t="s">
        <v>636</v>
      </c>
      <c r="E236" s="22" t="s">
        <v>636</v>
      </c>
      <c r="F236" s="22" t="s">
        <v>636</v>
      </c>
      <c r="G236" s="24">
        <v>9</v>
      </c>
      <c r="H236" s="6"/>
    </row>
    <row r="237" spans="1:9">
      <c r="A237" s="22" t="s">
        <v>241</v>
      </c>
      <c r="B237" s="24">
        <v>-1</v>
      </c>
      <c r="C237" s="24">
        <v>20</v>
      </c>
      <c r="D237" s="22" t="s">
        <v>636</v>
      </c>
      <c r="E237" s="24">
        <v>-1</v>
      </c>
      <c r="F237" s="22" t="s">
        <v>636</v>
      </c>
      <c r="G237" s="24">
        <v>18</v>
      </c>
    </row>
    <row r="238" spans="1:9">
      <c r="A238" s="22" t="s">
        <v>242</v>
      </c>
      <c r="B238" s="24">
        <v>10</v>
      </c>
      <c r="C238" s="22" t="s">
        <v>636</v>
      </c>
      <c r="D238" s="22" t="s">
        <v>636</v>
      </c>
      <c r="E238" s="22" t="s">
        <v>636</v>
      </c>
      <c r="F238" s="22" t="s">
        <v>636</v>
      </c>
      <c r="G238" s="24">
        <v>10</v>
      </c>
    </row>
    <row r="239" spans="1:9">
      <c r="A239" s="22" t="s">
        <v>243</v>
      </c>
      <c r="B239" s="25">
        <v>5924</v>
      </c>
      <c r="C239" s="24">
        <v>1</v>
      </c>
      <c r="D239" s="22" t="s">
        <v>636</v>
      </c>
      <c r="E239" s="25">
        <v>-1286</v>
      </c>
      <c r="F239" s="22" t="s">
        <v>636</v>
      </c>
      <c r="G239" s="25">
        <v>4639</v>
      </c>
    </row>
    <row r="240" spans="1:9">
      <c r="A240" s="22" t="s">
        <v>245</v>
      </c>
      <c r="B240" s="24">
        <v>23.5</v>
      </c>
      <c r="C240" s="22" t="s">
        <v>636</v>
      </c>
      <c r="D240" s="22" t="s">
        <v>636</v>
      </c>
      <c r="E240" s="22" t="s">
        <v>636</v>
      </c>
      <c r="F240" s="22" t="s">
        <v>636</v>
      </c>
      <c r="G240" s="24">
        <v>23.5</v>
      </c>
    </row>
    <row r="241" spans="1:9">
      <c r="A241" s="22" t="s">
        <v>246</v>
      </c>
      <c r="B241" s="25">
        <v>2</v>
      </c>
      <c r="C241" s="26" t="s">
        <v>636</v>
      </c>
      <c r="D241" s="22" t="s">
        <v>636</v>
      </c>
      <c r="E241" s="22" t="s">
        <v>636</v>
      </c>
      <c r="F241" s="22" t="s">
        <v>636</v>
      </c>
      <c r="G241" s="24">
        <v>2</v>
      </c>
      <c r="I241" s="6"/>
    </row>
    <row r="242" spans="1:9">
      <c r="A242" s="22" t="s">
        <v>247</v>
      </c>
      <c r="B242" s="24">
        <v>-101</v>
      </c>
      <c r="C242" s="22" t="s">
        <v>636</v>
      </c>
      <c r="D242" s="22" t="s">
        <v>636</v>
      </c>
      <c r="E242" s="22" t="s">
        <v>636</v>
      </c>
      <c r="F242" s="22" t="s">
        <v>636</v>
      </c>
      <c r="G242" s="24">
        <v>-101</v>
      </c>
    </row>
    <row r="243" spans="1:9">
      <c r="A243" s="22" t="s">
        <v>248</v>
      </c>
      <c r="B243" s="24">
        <v>260</v>
      </c>
      <c r="C243" s="22" t="s">
        <v>636</v>
      </c>
      <c r="D243" s="22" t="s">
        <v>636</v>
      </c>
      <c r="E243" s="22" t="s">
        <v>636</v>
      </c>
      <c r="F243" s="22" t="s">
        <v>636</v>
      </c>
      <c r="G243" s="24">
        <v>260</v>
      </c>
    </row>
    <row r="244" spans="1:9">
      <c r="A244" s="22" t="s">
        <v>249</v>
      </c>
      <c r="B244" s="24">
        <v>9</v>
      </c>
      <c r="C244" s="24">
        <v>301</v>
      </c>
      <c r="D244" s="22" t="s">
        <v>636</v>
      </c>
      <c r="E244" s="24">
        <v>-42</v>
      </c>
      <c r="F244" s="22" t="s">
        <v>636</v>
      </c>
      <c r="G244" s="24">
        <v>268</v>
      </c>
    </row>
    <row r="245" spans="1:9">
      <c r="A245" s="22" t="s">
        <v>250</v>
      </c>
      <c r="B245" s="25">
        <v>58</v>
      </c>
      <c r="C245" s="25">
        <v>1000</v>
      </c>
      <c r="D245" s="22" t="s">
        <v>636</v>
      </c>
      <c r="E245" s="24">
        <v>-241</v>
      </c>
      <c r="F245" s="22" t="s">
        <v>636</v>
      </c>
      <c r="G245" s="24">
        <v>817</v>
      </c>
      <c r="I245" s="6"/>
    </row>
    <row r="246" spans="1:9">
      <c r="A246" s="22" t="s">
        <v>251</v>
      </c>
      <c r="B246" s="24">
        <v>-52</v>
      </c>
      <c r="C246" s="24">
        <v>200</v>
      </c>
      <c r="D246" s="22" t="s">
        <v>636</v>
      </c>
      <c r="E246" s="24">
        <v>-61</v>
      </c>
      <c r="F246" s="22" t="s">
        <v>636</v>
      </c>
      <c r="G246" s="24">
        <v>87</v>
      </c>
    </row>
    <row r="247" spans="1:9">
      <c r="A247" s="22" t="s">
        <v>252</v>
      </c>
      <c r="B247" s="24">
        <v>-13</v>
      </c>
      <c r="C247" s="24">
        <v>400</v>
      </c>
      <c r="D247" s="22" t="s">
        <v>636</v>
      </c>
      <c r="E247" s="24">
        <v>-207</v>
      </c>
      <c r="F247" s="22" t="s">
        <v>636</v>
      </c>
      <c r="G247" s="24">
        <v>180</v>
      </c>
    </row>
    <row r="248" spans="1:9">
      <c r="A248" s="22" t="s">
        <v>253</v>
      </c>
      <c r="B248" s="24">
        <v>3</v>
      </c>
      <c r="C248" s="22" t="s">
        <v>636</v>
      </c>
      <c r="D248" s="22" t="s">
        <v>636</v>
      </c>
      <c r="E248" s="22" t="s">
        <v>636</v>
      </c>
      <c r="F248" s="22" t="s">
        <v>636</v>
      </c>
      <c r="G248" s="24">
        <v>3</v>
      </c>
    </row>
    <row r="249" spans="1:9">
      <c r="A249" s="22" t="s">
        <v>254</v>
      </c>
      <c r="B249" s="25">
        <v>1</v>
      </c>
      <c r="C249" s="22" t="s">
        <v>636</v>
      </c>
      <c r="D249" s="22" t="s">
        <v>636</v>
      </c>
      <c r="E249" s="22" t="s">
        <v>636</v>
      </c>
      <c r="F249" s="22" t="s">
        <v>636</v>
      </c>
      <c r="G249" s="24">
        <v>1</v>
      </c>
      <c r="I249" s="6"/>
    </row>
    <row r="250" spans="1:9">
      <c r="A250" s="22" t="s">
        <v>255</v>
      </c>
      <c r="B250" s="24">
        <v>-28</v>
      </c>
      <c r="C250" s="24">
        <v>150</v>
      </c>
      <c r="D250" s="22" t="s">
        <v>636</v>
      </c>
      <c r="E250" s="24">
        <v>-24</v>
      </c>
      <c r="F250" s="22" t="s">
        <v>636</v>
      </c>
      <c r="G250" s="24">
        <v>98</v>
      </c>
    </row>
    <row r="251" spans="1:9">
      <c r="A251" s="22" t="s">
        <v>256</v>
      </c>
      <c r="B251" s="24">
        <v>-55</v>
      </c>
      <c r="C251" s="24">
        <v>500</v>
      </c>
      <c r="D251" s="22" t="s">
        <v>636</v>
      </c>
      <c r="E251" s="24">
        <v>-71</v>
      </c>
      <c r="F251" s="22" t="s">
        <v>636</v>
      </c>
      <c r="G251" s="24">
        <v>374</v>
      </c>
    </row>
    <row r="252" spans="1:9">
      <c r="A252" s="22" t="s">
        <v>258</v>
      </c>
      <c r="B252" s="24">
        <v>-2</v>
      </c>
      <c r="C252" s="22" t="s">
        <v>636</v>
      </c>
      <c r="D252" s="22" t="s">
        <v>636</v>
      </c>
      <c r="E252" s="22" t="s">
        <v>636</v>
      </c>
      <c r="F252" s="22" t="s">
        <v>636</v>
      </c>
      <c r="G252" s="24">
        <v>-2</v>
      </c>
    </row>
    <row r="253" spans="1:9">
      <c r="A253" s="22" t="s">
        <v>259</v>
      </c>
      <c r="B253" s="25">
        <v>60</v>
      </c>
      <c r="C253" s="22" t="s">
        <v>636</v>
      </c>
      <c r="D253" s="22" t="s">
        <v>636</v>
      </c>
      <c r="E253" s="22" t="s">
        <v>636</v>
      </c>
      <c r="F253" s="22" t="s">
        <v>636</v>
      </c>
      <c r="G253" s="24">
        <v>60</v>
      </c>
      <c r="I253" s="6"/>
    </row>
    <row r="254" spans="1:9">
      <c r="A254" s="22" t="s">
        <v>260</v>
      </c>
      <c r="B254" s="24">
        <v>13</v>
      </c>
      <c r="C254" s="22" t="s">
        <v>636</v>
      </c>
      <c r="D254" s="22" t="s">
        <v>636</v>
      </c>
      <c r="E254" s="22" t="s">
        <v>636</v>
      </c>
      <c r="F254" s="22" t="s">
        <v>636</v>
      </c>
      <c r="G254" s="24">
        <v>13</v>
      </c>
    </row>
    <row r="255" spans="1:9">
      <c r="A255" s="22" t="s">
        <v>261</v>
      </c>
      <c r="B255" s="24">
        <v>13</v>
      </c>
      <c r="C255" s="24">
        <v>100</v>
      </c>
      <c r="D255" s="22" t="s">
        <v>636</v>
      </c>
      <c r="E255" s="24">
        <v>-84</v>
      </c>
      <c r="F255" s="22" t="s">
        <v>636</v>
      </c>
      <c r="G255" s="24">
        <v>29</v>
      </c>
    </row>
    <row r="256" spans="1:9">
      <c r="A256" s="22" t="s">
        <v>262</v>
      </c>
      <c r="B256" s="24">
        <v>30</v>
      </c>
      <c r="C256" s="22" t="s">
        <v>636</v>
      </c>
      <c r="D256" s="22" t="s">
        <v>636</v>
      </c>
      <c r="E256" s="24">
        <v>-15</v>
      </c>
      <c r="F256" s="22" t="s">
        <v>636</v>
      </c>
      <c r="G256" s="24">
        <v>15</v>
      </c>
    </row>
    <row r="257" spans="1:9">
      <c r="A257" s="22" t="s">
        <v>263</v>
      </c>
      <c r="B257" s="25">
        <v>48</v>
      </c>
      <c r="C257" s="22" t="s">
        <v>636</v>
      </c>
      <c r="D257" s="22" t="s">
        <v>636</v>
      </c>
      <c r="E257" s="24">
        <v>-29</v>
      </c>
      <c r="F257" s="22" t="s">
        <v>636</v>
      </c>
      <c r="G257" s="24">
        <v>19</v>
      </c>
      <c r="I257" s="6"/>
    </row>
    <row r="258" spans="1:9">
      <c r="A258" s="22" t="s">
        <v>264</v>
      </c>
      <c r="B258" s="24">
        <v>20</v>
      </c>
      <c r="C258" s="22" t="s">
        <v>636</v>
      </c>
      <c r="D258" s="22" t="s">
        <v>636</v>
      </c>
      <c r="E258" s="22" t="s">
        <v>636</v>
      </c>
      <c r="F258" s="22" t="s">
        <v>636</v>
      </c>
      <c r="G258" s="24">
        <v>20</v>
      </c>
    </row>
    <row r="259" spans="1:9">
      <c r="A259" s="22" t="s">
        <v>265</v>
      </c>
      <c r="B259" s="24">
        <v>450</v>
      </c>
      <c r="C259" s="24">
        <v>50</v>
      </c>
      <c r="D259" s="22" t="s">
        <v>636</v>
      </c>
      <c r="E259" s="24">
        <v>-91</v>
      </c>
      <c r="F259" s="24">
        <v>1</v>
      </c>
      <c r="G259" s="24">
        <v>410</v>
      </c>
    </row>
    <row r="260" spans="1:9">
      <c r="A260" s="22" t="s">
        <v>266</v>
      </c>
      <c r="B260" s="24">
        <v>17</v>
      </c>
      <c r="C260" s="22" t="s">
        <v>636</v>
      </c>
      <c r="D260" s="22" t="s">
        <v>636</v>
      </c>
      <c r="E260" s="24">
        <v>-6</v>
      </c>
      <c r="F260" s="22" t="s">
        <v>636</v>
      </c>
      <c r="G260" s="24">
        <v>11</v>
      </c>
    </row>
    <row r="261" spans="1:9">
      <c r="A261" s="22" t="s">
        <v>267</v>
      </c>
      <c r="B261" s="24">
        <v>10</v>
      </c>
      <c r="C261" s="22" t="s">
        <v>636</v>
      </c>
      <c r="D261" s="22" t="s">
        <v>636</v>
      </c>
      <c r="E261" s="22" t="s">
        <v>636</v>
      </c>
      <c r="F261" s="22" t="s">
        <v>636</v>
      </c>
      <c r="G261" s="24">
        <v>10</v>
      </c>
    </row>
    <row r="262" spans="1:9">
      <c r="A262" s="22" t="s">
        <v>268</v>
      </c>
      <c r="B262" s="24">
        <v>-187</v>
      </c>
      <c r="C262" s="22" t="s">
        <v>636</v>
      </c>
      <c r="D262" s="22" t="s">
        <v>636</v>
      </c>
      <c r="E262" s="24">
        <v>-8</v>
      </c>
      <c r="F262" s="22" t="s">
        <v>636</v>
      </c>
      <c r="G262" s="24">
        <v>-195</v>
      </c>
    </row>
    <row r="263" spans="1:9">
      <c r="A263" s="22" t="s">
        <v>269</v>
      </c>
      <c r="B263" s="24">
        <v>1</v>
      </c>
      <c r="C263" s="22" t="s">
        <v>636</v>
      </c>
      <c r="D263" s="22" t="s">
        <v>636</v>
      </c>
      <c r="E263" s="22" t="s">
        <v>636</v>
      </c>
      <c r="F263" s="22" t="s">
        <v>636</v>
      </c>
      <c r="G263" s="24">
        <v>1</v>
      </c>
    </row>
    <row r="264" spans="1:9">
      <c r="A264" s="22" t="s">
        <v>270</v>
      </c>
      <c r="B264" s="24">
        <v>5</v>
      </c>
      <c r="C264" s="24">
        <v>100</v>
      </c>
      <c r="D264" s="22" t="s">
        <v>636</v>
      </c>
      <c r="E264" s="22" t="s">
        <v>636</v>
      </c>
      <c r="F264" s="22" t="s">
        <v>636</v>
      </c>
      <c r="G264" s="24">
        <v>105</v>
      </c>
    </row>
    <row r="265" spans="1:9">
      <c r="A265" s="22" t="s">
        <v>271</v>
      </c>
      <c r="B265" s="25">
        <v>58</v>
      </c>
      <c r="C265" s="24">
        <v>150</v>
      </c>
      <c r="D265" s="22" t="s">
        <v>636</v>
      </c>
      <c r="E265" s="24">
        <v>-6</v>
      </c>
      <c r="F265" s="22" t="s">
        <v>636</v>
      </c>
      <c r="G265" s="25">
        <v>202</v>
      </c>
    </row>
    <row r="266" spans="1:9">
      <c r="A266" s="22" t="s">
        <v>272</v>
      </c>
      <c r="B266" s="24">
        <v>254</v>
      </c>
      <c r="C266" s="24">
        <v>114</v>
      </c>
      <c r="D266" s="22" t="s">
        <v>636</v>
      </c>
      <c r="E266" s="24">
        <v>-146</v>
      </c>
      <c r="F266" s="22" t="s">
        <v>636</v>
      </c>
      <c r="G266" s="24">
        <v>222</v>
      </c>
    </row>
    <row r="267" spans="1:9">
      <c r="A267" s="22" t="s">
        <v>273</v>
      </c>
      <c r="B267" s="24">
        <v>83</v>
      </c>
      <c r="C267" s="22" t="s">
        <v>636</v>
      </c>
      <c r="D267" s="22" t="s">
        <v>636</v>
      </c>
      <c r="E267" s="24">
        <v>-10</v>
      </c>
      <c r="F267" s="22" t="s">
        <v>636</v>
      </c>
      <c r="G267" s="24">
        <v>73</v>
      </c>
    </row>
    <row r="268" spans="1:9">
      <c r="A268" s="22" t="s">
        <v>274</v>
      </c>
      <c r="B268" s="24">
        <v>7</v>
      </c>
      <c r="C268" s="22" t="s">
        <v>636</v>
      </c>
      <c r="D268" s="22" t="s">
        <v>636</v>
      </c>
      <c r="E268" s="22" t="s">
        <v>636</v>
      </c>
      <c r="F268" s="22" t="s">
        <v>636</v>
      </c>
      <c r="G268" s="24">
        <v>7</v>
      </c>
    </row>
    <row r="269" spans="1:9">
      <c r="A269" s="22" t="s">
        <v>275</v>
      </c>
      <c r="B269" s="25">
        <v>1284</v>
      </c>
      <c r="C269" s="22" t="s">
        <v>636</v>
      </c>
      <c r="D269" s="22" t="s">
        <v>636</v>
      </c>
      <c r="E269" s="24">
        <v>-63</v>
      </c>
      <c r="F269" s="22" t="s">
        <v>636</v>
      </c>
      <c r="G269" s="25">
        <v>1221</v>
      </c>
    </row>
    <row r="270" spans="1:9">
      <c r="A270" s="22" t="s">
        <v>276</v>
      </c>
      <c r="B270" s="24">
        <v>11</v>
      </c>
      <c r="C270" s="22" t="s">
        <v>636</v>
      </c>
      <c r="D270" s="22" t="s">
        <v>636</v>
      </c>
      <c r="E270" s="22" t="s">
        <v>636</v>
      </c>
      <c r="F270" s="22" t="s">
        <v>636</v>
      </c>
      <c r="G270" s="24">
        <v>11</v>
      </c>
    </row>
    <row r="271" spans="1:9">
      <c r="A271" s="22" t="s">
        <v>277</v>
      </c>
      <c r="B271" s="24">
        <v>4</v>
      </c>
      <c r="C271" s="22" t="s">
        <v>636</v>
      </c>
      <c r="D271" s="22" t="s">
        <v>636</v>
      </c>
      <c r="E271" s="22" t="s">
        <v>636</v>
      </c>
      <c r="F271" s="22" t="s">
        <v>636</v>
      </c>
      <c r="G271" s="24">
        <v>4</v>
      </c>
    </row>
    <row r="272" spans="1:9">
      <c r="A272" s="22" t="s">
        <v>278</v>
      </c>
      <c r="B272" s="24">
        <v>5</v>
      </c>
      <c r="C272" s="24">
        <v>30</v>
      </c>
      <c r="D272" s="22" t="s">
        <v>636</v>
      </c>
      <c r="E272" s="24">
        <v>-1</v>
      </c>
      <c r="F272" s="22" t="s">
        <v>636</v>
      </c>
      <c r="G272" s="24">
        <v>34</v>
      </c>
    </row>
    <row r="273" spans="1:8">
      <c r="A273" s="22" t="s">
        <v>279</v>
      </c>
      <c r="B273" s="22" t="s">
        <v>636</v>
      </c>
      <c r="C273" s="24">
        <v>20</v>
      </c>
      <c r="D273" s="22" t="s">
        <v>636</v>
      </c>
      <c r="E273" s="24">
        <v>-8</v>
      </c>
      <c r="F273" s="22" t="s">
        <v>636</v>
      </c>
      <c r="G273" s="24">
        <v>12</v>
      </c>
    </row>
    <row r="274" spans="1:8">
      <c r="A274" s="22" t="s">
        <v>280</v>
      </c>
      <c r="B274" s="24">
        <v>27</v>
      </c>
      <c r="C274" s="22" t="s">
        <v>636</v>
      </c>
      <c r="D274" s="22" t="s">
        <v>636</v>
      </c>
      <c r="E274" s="24">
        <v>-5</v>
      </c>
      <c r="F274" s="22" t="s">
        <v>636</v>
      </c>
      <c r="G274" s="24">
        <v>22</v>
      </c>
    </row>
    <row r="275" spans="1:8">
      <c r="A275" s="22" t="s">
        <v>281</v>
      </c>
      <c r="B275" s="24">
        <v>3</v>
      </c>
      <c r="C275" s="22" t="s">
        <v>636</v>
      </c>
      <c r="D275" s="22" t="s">
        <v>636</v>
      </c>
      <c r="E275" s="24">
        <v>-1</v>
      </c>
      <c r="F275" s="22" t="s">
        <v>636</v>
      </c>
      <c r="G275" s="24">
        <v>2</v>
      </c>
    </row>
    <row r="276" spans="1:8">
      <c r="A276" s="22" t="s">
        <v>282</v>
      </c>
      <c r="B276" s="24">
        <v>5</v>
      </c>
      <c r="C276" s="22" t="s">
        <v>636</v>
      </c>
      <c r="D276" s="22" t="s">
        <v>636</v>
      </c>
      <c r="E276" s="24">
        <v>-2</v>
      </c>
      <c r="F276" s="22" t="s">
        <v>636</v>
      </c>
      <c r="G276" s="24">
        <v>3</v>
      </c>
    </row>
    <row r="277" spans="1:8">
      <c r="A277" s="22" t="s">
        <v>283</v>
      </c>
      <c r="B277" s="24">
        <v>44</v>
      </c>
      <c r="C277" s="22" t="s">
        <v>636</v>
      </c>
      <c r="D277" s="22" t="s">
        <v>636</v>
      </c>
      <c r="E277" s="24">
        <v>-13</v>
      </c>
      <c r="F277" s="22" t="s">
        <v>636</v>
      </c>
      <c r="G277" s="24">
        <v>31</v>
      </c>
    </row>
    <row r="278" spans="1:8">
      <c r="A278" s="22" t="s">
        <v>284</v>
      </c>
      <c r="B278" s="24">
        <v>8</v>
      </c>
      <c r="C278" s="24">
        <v>30</v>
      </c>
      <c r="D278" s="22" t="s">
        <v>636</v>
      </c>
      <c r="E278" s="24">
        <v>-10</v>
      </c>
      <c r="F278" s="22" t="s">
        <v>636</v>
      </c>
      <c r="G278" s="24">
        <v>28</v>
      </c>
    </row>
    <row r="279" spans="1:8">
      <c r="A279" s="22" t="s">
        <v>285</v>
      </c>
      <c r="B279" s="24">
        <v>80</v>
      </c>
      <c r="C279" s="22" t="s">
        <v>636</v>
      </c>
      <c r="D279" s="22" t="s">
        <v>636</v>
      </c>
      <c r="E279" s="24">
        <v>-17</v>
      </c>
      <c r="F279" s="22" t="s">
        <v>636</v>
      </c>
      <c r="G279" s="24">
        <v>63</v>
      </c>
    </row>
    <row r="280" spans="1:8">
      <c r="A280" s="22" t="s">
        <v>286</v>
      </c>
      <c r="B280" s="24">
        <v>18</v>
      </c>
      <c r="C280" s="22" t="s">
        <v>636</v>
      </c>
      <c r="D280" s="22" t="s">
        <v>636</v>
      </c>
      <c r="E280" s="24">
        <v>-15</v>
      </c>
      <c r="F280" s="22" t="s">
        <v>636</v>
      </c>
      <c r="G280" s="24">
        <v>3</v>
      </c>
    </row>
    <row r="281" spans="1:8">
      <c r="A281" s="22" t="s">
        <v>287</v>
      </c>
      <c r="B281" s="25">
        <v>194</v>
      </c>
      <c r="C281" s="22" t="s">
        <v>636</v>
      </c>
      <c r="D281" s="22" t="s">
        <v>636</v>
      </c>
      <c r="E281" s="24">
        <v>-64</v>
      </c>
      <c r="F281" s="22" t="s">
        <v>636</v>
      </c>
      <c r="G281" s="24">
        <v>130</v>
      </c>
      <c r="H281" s="6"/>
    </row>
    <row r="282" spans="1:8">
      <c r="A282" s="22" t="s">
        <v>288</v>
      </c>
      <c r="B282" s="24">
        <v>44</v>
      </c>
      <c r="C282" s="22" t="s">
        <v>636</v>
      </c>
      <c r="D282" s="22" t="s">
        <v>636</v>
      </c>
      <c r="E282" s="24">
        <v>-12</v>
      </c>
      <c r="F282" s="22" t="s">
        <v>636</v>
      </c>
      <c r="G282" s="24">
        <v>32</v>
      </c>
    </row>
    <row r="283" spans="1:8">
      <c r="A283" s="22" t="s">
        <v>289</v>
      </c>
      <c r="B283" s="24">
        <v>11</v>
      </c>
      <c r="C283" s="22" t="s">
        <v>636</v>
      </c>
      <c r="D283" s="22" t="s">
        <v>636</v>
      </c>
      <c r="E283" s="22" t="s">
        <v>636</v>
      </c>
      <c r="F283" s="22" t="s">
        <v>636</v>
      </c>
      <c r="G283" s="24">
        <v>11</v>
      </c>
    </row>
    <row r="284" spans="1:8">
      <c r="A284" s="22" t="s">
        <v>290</v>
      </c>
      <c r="B284" s="25">
        <v>6</v>
      </c>
      <c r="C284" s="22" t="s">
        <v>636</v>
      </c>
      <c r="D284" s="22" t="s">
        <v>636</v>
      </c>
      <c r="E284" s="22" t="s">
        <v>636</v>
      </c>
      <c r="F284" s="22" t="s">
        <v>636</v>
      </c>
      <c r="G284" s="24">
        <v>6</v>
      </c>
      <c r="H284" s="6"/>
    </row>
    <row r="285" spans="1:8">
      <c r="A285" s="22" t="s">
        <v>291</v>
      </c>
      <c r="B285" s="24">
        <v>5</v>
      </c>
      <c r="C285" s="22" t="s">
        <v>636</v>
      </c>
      <c r="D285" s="22" t="s">
        <v>636</v>
      </c>
      <c r="E285" s="22" t="s">
        <v>636</v>
      </c>
      <c r="F285" s="22" t="s">
        <v>636</v>
      </c>
      <c r="G285" s="24">
        <v>5</v>
      </c>
    </row>
    <row r="286" spans="1:8">
      <c r="A286" s="22" t="s">
        <v>292</v>
      </c>
      <c r="B286" s="24">
        <v>191</v>
      </c>
      <c r="C286" s="22" t="s">
        <v>636</v>
      </c>
      <c r="D286" s="22" t="s">
        <v>636</v>
      </c>
      <c r="E286" s="22" t="s">
        <v>636</v>
      </c>
      <c r="F286" s="22" t="s">
        <v>636</v>
      </c>
      <c r="G286" s="24">
        <v>191</v>
      </c>
    </row>
    <row r="287" spans="1:8">
      <c r="A287" s="22" t="s">
        <v>293</v>
      </c>
      <c r="B287" s="22" t="s">
        <v>636</v>
      </c>
      <c r="C287" s="24">
        <v>10</v>
      </c>
      <c r="D287" s="22" t="s">
        <v>636</v>
      </c>
      <c r="E287" s="22" t="s">
        <v>636</v>
      </c>
      <c r="F287" s="22" t="s">
        <v>636</v>
      </c>
      <c r="G287" s="24">
        <v>10</v>
      </c>
    </row>
    <row r="288" spans="1:8">
      <c r="A288" s="22" t="s">
        <v>518</v>
      </c>
      <c r="B288" s="25">
        <v>-1</v>
      </c>
      <c r="C288" s="24">
        <v>50</v>
      </c>
      <c r="D288" s="22" t="s">
        <v>636</v>
      </c>
      <c r="E288" s="24">
        <v>-9</v>
      </c>
      <c r="F288" s="22" t="s">
        <v>636</v>
      </c>
      <c r="G288" s="24">
        <v>40</v>
      </c>
      <c r="H288" s="6"/>
    </row>
    <row r="289" spans="1:8">
      <c r="A289" s="22" t="s">
        <v>294</v>
      </c>
      <c r="B289" s="24">
        <v>13</v>
      </c>
      <c r="C289" s="22" t="s">
        <v>636</v>
      </c>
      <c r="D289" s="22" t="s">
        <v>636</v>
      </c>
      <c r="E289" s="24">
        <v>-1</v>
      </c>
      <c r="F289" s="22" t="s">
        <v>636</v>
      </c>
      <c r="G289" s="24">
        <v>12</v>
      </c>
    </row>
    <row r="290" spans="1:8">
      <c r="A290" s="22" t="s">
        <v>295</v>
      </c>
      <c r="B290" s="24">
        <v>13</v>
      </c>
      <c r="C290" s="22" t="s">
        <v>636</v>
      </c>
      <c r="D290" s="22" t="s">
        <v>636</v>
      </c>
      <c r="E290" s="24">
        <v>-1</v>
      </c>
      <c r="F290" s="22" t="s">
        <v>636</v>
      </c>
      <c r="G290" s="24">
        <v>12</v>
      </c>
    </row>
    <row r="291" spans="1:8">
      <c r="A291" s="22" t="s">
        <v>296</v>
      </c>
      <c r="B291" s="24">
        <v>9</v>
      </c>
      <c r="C291" s="24">
        <v>200</v>
      </c>
      <c r="D291" s="22" t="s">
        <v>636</v>
      </c>
      <c r="E291" s="24">
        <v>-102</v>
      </c>
      <c r="F291" s="22" t="s">
        <v>636</v>
      </c>
      <c r="G291" s="24">
        <v>107</v>
      </c>
    </row>
    <row r="292" spans="1:8">
      <c r="A292" s="22" t="s">
        <v>297</v>
      </c>
      <c r="B292" s="25">
        <v>10</v>
      </c>
      <c r="C292" s="22" t="s">
        <v>636</v>
      </c>
      <c r="D292" s="22" t="s">
        <v>636</v>
      </c>
      <c r="E292" s="24">
        <v>-8</v>
      </c>
      <c r="F292" s="22" t="s">
        <v>636</v>
      </c>
      <c r="G292" s="24">
        <v>2</v>
      </c>
      <c r="H292" s="6"/>
    </row>
    <row r="293" spans="1:8">
      <c r="A293" s="22" t="s">
        <v>298</v>
      </c>
      <c r="B293" s="24">
        <v>1</v>
      </c>
      <c r="C293" s="22" t="s">
        <v>636</v>
      </c>
      <c r="D293" s="22" t="s">
        <v>636</v>
      </c>
      <c r="E293" s="22" t="s">
        <v>636</v>
      </c>
      <c r="F293" s="22" t="s">
        <v>636</v>
      </c>
      <c r="G293" s="24">
        <v>1</v>
      </c>
    </row>
    <row r="294" spans="1:8">
      <c r="A294" s="22" t="s">
        <v>299</v>
      </c>
      <c r="B294" s="26" t="s">
        <v>636</v>
      </c>
      <c r="C294" s="24">
        <v>50</v>
      </c>
      <c r="D294" s="22" t="s">
        <v>636</v>
      </c>
      <c r="E294" s="24">
        <v>-3</v>
      </c>
      <c r="F294" s="22" t="s">
        <v>636</v>
      </c>
      <c r="G294" s="24">
        <v>47</v>
      </c>
      <c r="H294" s="6"/>
    </row>
    <row r="295" spans="1:8">
      <c r="A295" s="22" t="s">
        <v>301</v>
      </c>
      <c r="B295" s="24">
        <v>140</v>
      </c>
      <c r="C295" s="22" t="s">
        <v>636</v>
      </c>
      <c r="D295" s="22" t="s">
        <v>636</v>
      </c>
      <c r="E295" s="24">
        <v>-24</v>
      </c>
      <c r="F295" s="22" t="s">
        <v>636</v>
      </c>
      <c r="G295" s="24">
        <v>116</v>
      </c>
    </row>
    <row r="296" spans="1:8">
      <c r="A296" s="22" t="s">
        <v>302</v>
      </c>
      <c r="B296" s="24">
        <v>3</v>
      </c>
      <c r="C296" s="22" t="s">
        <v>636</v>
      </c>
      <c r="D296" s="22" t="s">
        <v>636</v>
      </c>
      <c r="E296" s="24">
        <v>-2</v>
      </c>
      <c r="F296" s="22" t="s">
        <v>636</v>
      </c>
      <c r="G296" s="24">
        <v>1</v>
      </c>
    </row>
    <row r="297" spans="1:8">
      <c r="A297" s="22" t="s">
        <v>303</v>
      </c>
      <c r="B297" s="24">
        <v>-2</v>
      </c>
      <c r="C297" s="22" t="s">
        <v>636</v>
      </c>
      <c r="D297" s="22" t="s">
        <v>636</v>
      </c>
      <c r="E297" s="22" t="s">
        <v>636</v>
      </c>
      <c r="F297" s="22" t="s">
        <v>636</v>
      </c>
      <c r="G297" s="24">
        <v>-2</v>
      </c>
    </row>
    <row r="298" spans="1:8">
      <c r="A298" s="22" t="s">
        <v>305</v>
      </c>
      <c r="B298" s="25">
        <v>8</v>
      </c>
      <c r="C298" s="22" t="s">
        <v>636</v>
      </c>
      <c r="D298" s="22" t="s">
        <v>636</v>
      </c>
      <c r="E298" s="22" t="s">
        <v>636</v>
      </c>
      <c r="F298" s="26" t="s">
        <v>636</v>
      </c>
      <c r="G298" s="24">
        <v>8</v>
      </c>
      <c r="H298" s="6"/>
    </row>
    <row r="299" spans="1:8">
      <c r="A299" s="22" t="s">
        <v>306</v>
      </c>
      <c r="B299" s="24">
        <v>4</v>
      </c>
      <c r="C299" s="22" t="s">
        <v>636</v>
      </c>
      <c r="D299" s="22" t="s">
        <v>636</v>
      </c>
      <c r="E299" s="22" t="s">
        <v>636</v>
      </c>
      <c r="F299" s="22" t="s">
        <v>636</v>
      </c>
      <c r="G299" s="24">
        <v>4</v>
      </c>
    </row>
    <row r="300" spans="1:8">
      <c r="A300" s="22" t="s">
        <v>307</v>
      </c>
      <c r="B300" s="25">
        <v>102</v>
      </c>
      <c r="C300" s="24">
        <v>100</v>
      </c>
      <c r="D300" s="22" t="s">
        <v>636</v>
      </c>
      <c r="E300" s="24">
        <v>-40</v>
      </c>
      <c r="F300" s="22" t="s">
        <v>636</v>
      </c>
      <c r="G300" s="24">
        <v>162</v>
      </c>
      <c r="H300" s="6"/>
    </row>
    <row r="301" spans="1:8">
      <c r="A301" s="22" t="s">
        <v>308</v>
      </c>
      <c r="B301" s="24">
        <v>4</v>
      </c>
      <c r="C301" s="24">
        <v>10</v>
      </c>
      <c r="D301" s="22" t="s">
        <v>636</v>
      </c>
      <c r="E301" s="22" t="s">
        <v>636</v>
      </c>
      <c r="F301" s="22" t="s">
        <v>636</v>
      </c>
      <c r="G301" s="24">
        <v>14</v>
      </c>
    </row>
    <row r="302" spans="1:8">
      <c r="A302" s="22" t="s">
        <v>309</v>
      </c>
      <c r="B302" s="25">
        <v>1</v>
      </c>
      <c r="C302" s="22" t="s">
        <v>636</v>
      </c>
      <c r="D302" s="22" t="s">
        <v>636</v>
      </c>
      <c r="E302" s="22" t="s">
        <v>636</v>
      </c>
      <c r="F302" s="22" t="s">
        <v>636</v>
      </c>
      <c r="G302" s="24">
        <v>1</v>
      </c>
      <c r="H302" s="6"/>
    </row>
    <row r="303" spans="1:8">
      <c r="A303" s="22" t="s">
        <v>310</v>
      </c>
      <c r="B303" s="25">
        <v>4</v>
      </c>
      <c r="C303" s="22" t="s">
        <v>636</v>
      </c>
      <c r="D303" s="22" t="s">
        <v>636</v>
      </c>
      <c r="E303" s="24">
        <v>-1</v>
      </c>
      <c r="F303" s="22" t="s">
        <v>636</v>
      </c>
      <c r="G303" s="24">
        <v>3</v>
      </c>
      <c r="H303" s="6"/>
    </row>
    <row r="304" spans="1:8">
      <c r="A304" s="22" t="s">
        <v>311</v>
      </c>
      <c r="B304" s="24">
        <v>18</v>
      </c>
      <c r="C304" s="22" t="s">
        <v>636</v>
      </c>
      <c r="D304" s="22" t="s">
        <v>636</v>
      </c>
      <c r="E304" s="24">
        <v>-27</v>
      </c>
      <c r="F304" s="22" t="s">
        <v>636</v>
      </c>
      <c r="G304" s="24">
        <v>-9</v>
      </c>
    </row>
    <row r="305" spans="1:9">
      <c r="A305" s="22" t="s">
        <v>312</v>
      </c>
      <c r="B305" s="25">
        <v>61</v>
      </c>
      <c r="C305" s="22" t="s">
        <v>636</v>
      </c>
      <c r="D305" s="22" t="s">
        <v>636</v>
      </c>
      <c r="E305" s="24">
        <v>-19</v>
      </c>
      <c r="F305" s="22" t="s">
        <v>636</v>
      </c>
      <c r="G305" s="24">
        <v>42</v>
      </c>
      <c r="I305" s="6"/>
    </row>
    <row r="306" spans="1:9">
      <c r="A306" s="22" t="s">
        <v>313</v>
      </c>
      <c r="B306" s="24">
        <v>62</v>
      </c>
      <c r="C306" s="22" t="s">
        <v>636</v>
      </c>
      <c r="D306" s="22" t="s">
        <v>636</v>
      </c>
      <c r="E306" s="24">
        <v>-18</v>
      </c>
      <c r="F306" s="22" t="s">
        <v>636</v>
      </c>
      <c r="G306" s="24">
        <v>44</v>
      </c>
    </row>
    <row r="307" spans="1:9">
      <c r="A307" s="22" t="s">
        <v>314</v>
      </c>
      <c r="B307" s="25">
        <v>50</v>
      </c>
      <c r="C307" s="22" t="s">
        <v>636</v>
      </c>
      <c r="D307" s="22" t="s">
        <v>636</v>
      </c>
      <c r="E307" s="24">
        <v>-5</v>
      </c>
      <c r="F307" s="22" t="s">
        <v>636</v>
      </c>
      <c r="G307" s="24">
        <v>45</v>
      </c>
      <c r="H307" s="6"/>
    </row>
    <row r="308" spans="1:9">
      <c r="A308" s="22" t="s">
        <v>315</v>
      </c>
      <c r="B308" s="24">
        <v>143</v>
      </c>
      <c r="C308" s="24">
        <v>200</v>
      </c>
      <c r="D308" s="22" t="s">
        <v>636</v>
      </c>
      <c r="E308" s="24">
        <v>-55</v>
      </c>
      <c r="F308" s="22" t="s">
        <v>636</v>
      </c>
      <c r="G308" s="24">
        <v>288</v>
      </c>
    </row>
    <row r="309" spans="1:9">
      <c r="A309" s="22" t="s">
        <v>316</v>
      </c>
      <c r="B309" s="25">
        <v>329</v>
      </c>
      <c r="C309" s="22" t="s">
        <v>636</v>
      </c>
      <c r="D309" s="22" t="s">
        <v>636</v>
      </c>
      <c r="E309" s="24">
        <v>-68</v>
      </c>
      <c r="F309" s="22" t="s">
        <v>636</v>
      </c>
      <c r="G309" s="25">
        <v>261</v>
      </c>
      <c r="I309" s="6"/>
    </row>
    <row r="310" spans="1:9">
      <c r="A310" s="22" t="s">
        <v>317</v>
      </c>
      <c r="B310" s="24">
        <v>594</v>
      </c>
      <c r="C310" s="24">
        <v>398</v>
      </c>
      <c r="D310" s="22" t="s">
        <v>636</v>
      </c>
      <c r="E310" s="24">
        <v>-54</v>
      </c>
      <c r="F310" s="22" t="s">
        <v>636</v>
      </c>
      <c r="G310" s="24">
        <v>938</v>
      </c>
    </row>
    <row r="311" spans="1:9">
      <c r="A311" s="22" t="s">
        <v>318</v>
      </c>
      <c r="B311" s="25">
        <v>47</v>
      </c>
      <c r="C311" s="22" t="s">
        <v>636</v>
      </c>
      <c r="D311" s="22" t="s">
        <v>636</v>
      </c>
      <c r="E311" s="24">
        <v>-45</v>
      </c>
      <c r="F311" s="22" t="s">
        <v>636</v>
      </c>
      <c r="G311" s="24">
        <v>2</v>
      </c>
      <c r="H311" s="6"/>
    </row>
    <row r="312" spans="1:9">
      <c r="A312" s="22" t="s">
        <v>319</v>
      </c>
      <c r="B312" s="24">
        <v>22</v>
      </c>
      <c r="C312" s="22" t="s">
        <v>636</v>
      </c>
      <c r="D312" s="22" t="s">
        <v>636</v>
      </c>
      <c r="E312" s="24">
        <v>-12</v>
      </c>
      <c r="F312" s="22" t="s">
        <v>636</v>
      </c>
      <c r="G312" s="24">
        <v>10</v>
      </c>
    </row>
    <row r="313" spans="1:9">
      <c r="A313" s="22" t="s">
        <v>320</v>
      </c>
      <c r="B313" s="25">
        <v>564</v>
      </c>
      <c r="C313" s="24">
        <v>4</v>
      </c>
      <c r="D313" s="22" t="s">
        <v>636</v>
      </c>
      <c r="E313" s="24">
        <v>-42</v>
      </c>
      <c r="F313" s="22" t="s">
        <v>636</v>
      </c>
      <c r="G313" s="25">
        <v>526</v>
      </c>
      <c r="H313" s="6"/>
      <c r="I313" s="6"/>
    </row>
    <row r="314" spans="1:9">
      <c r="A314" s="22" t="s">
        <v>321</v>
      </c>
      <c r="B314" s="24">
        <v>191</v>
      </c>
      <c r="C314" s="22" t="s">
        <v>636</v>
      </c>
      <c r="D314" s="22" t="s">
        <v>636</v>
      </c>
      <c r="E314" s="24">
        <v>-2</v>
      </c>
      <c r="F314" s="22" t="s">
        <v>636</v>
      </c>
      <c r="G314" s="24">
        <v>189</v>
      </c>
    </row>
    <row r="315" spans="1:9">
      <c r="A315" s="22" t="s">
        <v>322</v>
      </c>
      <c r="B315" s="24">
        <v>448</v>
      </c>
      <c r="C315" s="22" t="s">
        <v>636</v>
      </c>
      <c r="D315" s="22" t="s">
        <v>636</v>
      </c>
      <c r="E315" s="24">
        <v>-38</v>
      </c>
      <c r="F315" s="24">
        <v>2</v>
      </c>
      <c r="G315" s="24">
        <v>412</v>
      </c>
    </row>
    <row r="316" spans="1:9">
      <c r="A316" s="22" t="s">
        <v>323</v>
      </c>
      <c r="B316" s="24">
        <v>554</v>
      </c>
      <c r="C316" s="24">
        <v>1</v>
      </c>
      <c r="D316" s="22" t="s">
        <v>636</v>
      </c>
      <c r="E316" s="24">
        <v>-45</v>
      </c>
      <c r="F316" s="22" t="s">
        <v>636</v>
      </c>
      <c r="G316" s="24">
        <v>510</v>
      </c>
    </row>
    <row r="317" spans="1:9">
      <c r="A317" s="22" t="s">
        <v>324</v>
      </c>
      <c r="B317" s="25">
        <v>19</v>
      </c>
      <c r="C317" s="24">
        <v>50</v>
      </c>
      <c r="D317" s="22" t="s">
        <v>636</v>
      </c>
      <c r="E317" s="24">
        <v>-6</v>
      </c>
      <c r="F317" s="22" t="s">
        <v>636</v>
      </c>
      <c r="G317" s="24">
        <v>63</v>
      </c>
      <c r="H317" s="6"/>
      <c r="I317" s="6"/>
    </row>
    <row r="318" spans="1:9">
      <c r="A318" s="22" t="s">
        <v>325</v>
      </c>
      <c r="B318" s="24">
        <v>1</v>
      </c>
      <c r="C318" s="22" t="s">
        <v>636</v>
      </c>
      <c r="D318" s="22" t="s">
        <v>636</v>
      </c>
      <c r="E318" s="22" t="s">
        <v>636</v>
      </c>
      <c r="F318" s="22" t="s">
        <v>636</v>
      </c>
      <c r="G318" s="24">
        <v>1</v>
      </c>
    </row>
    <row r="319" spans="1:9">
      <c r="A319" s="22" t="s">
        <v>326</v>
      </c>
      <c r="B319" s="24">
        <v>645</v>
      </c>
      <c r="C319" s="24">
        <v>71</v>
      </c>
      <c r="D319" s="24">
        <v>-5</v>
      </c>
      <c r="E319" s="24">
        <v>-109</v>
      </c>
      <c r="F319" s="22" t="s">
        <v>636</v>
      </c>
      <c r="G319" s="24">
        <v>602</v>
      </c>
    </row>
    <row r="320" spans="1:9">
      <c r="A320" s="22" t="s">
        <v>327</v>
      </c>
      <c r="B320" s="24">
        <v>26</v>
      </c>
      <c r="C320" s="22" t="s">
        <v>636</v>
      </c>
      <c r="D320" s="22" t="s">
        <v>636</v>
      </c>
      <c r="E320" s="24">
        <v>-4</v>
      </c>
      <c r="F320" s="22" t="s">
        <v>636</v>
      </c>
      <c r="G320" s="24">
        <v>22</v>
      </c>
    </row>
    <row r="321" spans="1:9">
      <c r="A321" s="22" t="s">
        <v>328</v>
      </c>
      <c r="B321" s="26" t="s">
        <v>636</v>
      </c>
      <c r="C321" s="24">
        <v>50</v>
      </c>
      <c r="D321" s="22" t="s">
        <v>636</v>
      </c>
      <c r="E321" s="24">
        <v>-8</v>
      </c>
      <c r="F321" s="22" t="s">
        <v>636</v>
      </c>
      <c r="G321" s="25">
        <v>42</v>
      </c>
      <c r="H321" s="6"/>
    </row>
    <row r="322" spans="1:9">
      <c r="A322" s="22" t="s">
        <v>329</v>
      </c>
      <c r="B322" s="24">
        <v>74</v>
      </c>
      <c r="C322" s="22" t="s">
        <v>636</v>
      </c>
      <c r="D322" s="22" t="s">
        <v>636</v>
      </c>
      <c r="E322" s="24">
        <v>-12</v>
      </c>
      <c r="F322" s="22" t="s">
        <v>636</v>
      </c>
      <c r="G322" s="24">
        <v>62</v>
      </c>
    </row>
    <row r="323" spans="1:9">
      <c r="A323" s="22" t="s">
        <v>330</v>
      </c>
      <c r="B323" s="24">
        <v>13</v>
      </c>
      <c r="C323" s="22" t="s">
        <v>636</v>
      </c>
      <c r="D323" s="22" t="s">
        <v>636</v>
      </c>
      <c r="E323" s="24">
        <v>-12</v>
      </c>
      <c r="F323" s="22" t="s">
        <v>636</v>
      </c>
      <c r="G323" s="24">
        <v>1</v>
      </c>
    </row>
    <row r="324" spans="1:9">
      <c r="A324" s="22" t="s">
        <v>331</v>
      </c>
      <c r="B324" s="25">
        <v>9</v>
      </c>
      <c r="C324" s="22" t="s">
        <v>636</v>
      </c>
      <c r="D324" s="22" t="s">
        <v>636</v>
      </c>
      <c r="E324" s="22" t="s">
        <v>636</v>
      </c>
      <c r="F324" s="22" t="s">
        <v>636</v>
      </c>
      <c r="G324" s="24">
        <v>9</v>
      </c>
      <c r="I324" s="6"/>
    </row>
    <row r="325" spans="1:9">
      <c r="A325" s="22" t="s">
        <v>332</v>
      </c>
      <c r="B325" s="24">
        <v>77</v>
      </c>
      <c r="C325" s="22" t="s">
        <v>636</v>
      </c>
      <c r="D325" s="22" t="s">
        <v>636</v>
      </c>
      <c r="E325" s="24">
        <v>-18</v>
      </c>
      <c r="F325" s="22" t="s">
        <v>636</v>
      </c>
      <c r="G325" s="24">
        <v>59</v>
      </c>
    </row>
    <row r="326" spans="1:9">
      <c r="A326" s="22" t="s">
        <v>333</v>
      </c>
      <c r="B326" s="24">
        <v>94</v>
      </c>
      <c r="C326" s="22" t="s">
        <v>636</v>
      </c>
      <c r="D326" s="22" t="s">
        <v>636</v>
      </c>
      <c r="E326" s="24">
        <v>-41</v>
      </c>
      <c r="F326" s="22" t="s">
        <v>636</v>
      </c>
      <c r="G326" s="24">
        <v>53</v>
      </c>
    </row>
    <row r="327" spans="1:9">
      <c r="A327" s="22" t="s">
        <v>334</v>
      </c>
      <c r="B327" s="24">
        <v>5</v>
      </c>
      <c r="C327" s="22" t="s">
        <v>636</v>
      </c>
      <c r="D327" s="22" t="s">
        <v>636</v>
      </c>
      <c r="E327" s="24">
        <v>-2</v>
      </c>
      <c r="F327" s="22" t="s">
        <v>636</v>
      </c>
      <c r="G327" s="24">
        <v>3</v>
      </c>
    </row>
    <row r="328" spans="1:9">
      <c r="A328" s="22" t="s">
        <v>335</v>
      </c>
      <c r="B328" s="25">
        <v>56</v>
      </c>
      <c r="C328" s="22" t="s">
        <v>636</v>
      </c>
      <c r="D328" s="22" t="s">
        <v>636</v>
      </c>
      <c r="E328" s="24">
        <v>-5</v>
      </c>
      <c r="F328" s="22" t="s">
        <v>636</v>
      </c>
      <c r="G328" s="24">
        <v>51</v>
      </c>
      <c r="I328" s="6"/>
    </row>
    <row r="329" spans="1:9">
      <c r="A329" s="22" t="s">
        <v>336</v>
      </c>
      <c r="B329" s="24">
        <v>6</v>
      </c>
      <c r="C329" s="22" t="s">
        <v>636</v>
      </c>
      <c r="D329" s="22" t="s">
        <v>636</v>
      </c>
      <c r="E329" s="22" t="s">
        <v>636</v>
      </c>
      <c r="F329" s="22" t="s">
        <v>636</v>
      </c>
      <c r="G329" s="24">
        <v>6</v>
      </c>
    </row>
    <row r="330" spans="1:9">
      <c r="A330" s="22" t="s">
        <v>337</v>
      </c>
      <c r="B330" s="24">
        <v>6</v>
      </c>
      <c r="C330" s="22" t="s">
        <v>636</v>
      </c>
      <c r="D330" s="22" t="s">
        <v>636</v>
      </c>
      <c r="E330" s="22" t="s">
        <v>636</v>
      </c>
      <c r="F330" s="22" t="s">
        <v>636</v>
      </c>
      <c r="G330" s="24">
        <v>6</v>
      </c>
    </row>
    <row r="331" spans="1:9">
      <c r="A331" s="22" t="s">
        <v>338</v>
      </c>
      <c r="B331" s="24">
        <v>3</v>
      </c>
      <c r="C331" s="24">
        <v>20</v>
      </c>
      <c r="D331" s="22" t="s">
        <v>636</v>
      </c>
      <c r="E331" s="22" t="s">
        <v>636</v>
      </c>
      <c r="F331" s="22" t="s">
        <v>636</v>
      </c>
      <c r="G331" s="24">
        <v>23</v>
      </c>
    </row>
    <row r="332" spans="1:9">
      <c r="A332" s="22" t="s">
        <v>339</v>
      </c>
      <c r="B332" s="25">
        <v>10</v>
      </c>
      <c r="C332" s="26" t="s">
        <v>636</v>
      </c>
      <c r="D332" s="22" t="s">
        <v>636</v>
      </c>
      <c r="E332" s="26" t="s">
        <v>636</v>
      </c>
      <c r="F332" s="22" t="s">
        <v>636</v>
      </c>
      <c r="G332" s="24">
        <v>10</v>
      </c>
      <c r="I332" s="6"/>
    </row>
    <row r="333" spans="1:9">
      <c r="A333" s="22" t="s">
        <v>341</v>
      </c>
      <c r="B333" s="24">
        <v>24</v>
      </c>
      <c r="C333" s="22" t="s">
        <v>636</v>
      </c>
      <c r="D333" s="22" t="s">
        <v>636</v>
      </c>
      <c r="E333" s="22" t="s">
        <v>636</v>
      </c>
      <c r="F333" s="22" t="s">
        <v>636</v>
      </c>
      <c r="G333" s="24">
        <v>24</v>
      </c>
    </row>
    <row r="334" spans="1:9">
      <c r="A334" s="22" t="s">
        <v>342</v>
      </c>
      <c r="B334" s="24">
        <v>39</v>
      </c>
      <c r="C334" s="22" t="s">
        <v>636</v>
      </c>
      <c r="D334" s="22" t="s">
        <v>636</v>
      </c>
      <c r="E334" s="24">
        <v>-26</v>
      </c>
      <c r="F334" s="22" t="s">
        <v>636</v>
      </c>
      <c r="G334" s="24">
        <v>13</v>
      </c>
    </row>
    <row r="335" spans="1:9">
      <c r="A335" s="22" t="s">
        <v>343</v>
      </c>
      <c r="B335" s="24">
        <v>-13</v>
      </c>
      <c r="C335" s="24">
        <v>300</v>
      </c>
      <c r="D335" s="22" t="s">
        <v>636</v>
      </c>
      <c r="E335" s="24">
        <v>-20</v>
      </c>
      <c r="F335" s="22" t="s">
        <v>636</v>
      </c>
      <c r="G335" s="24">
        <v>267</v>
      </c>
    </row>
    <row r="336" spans="1:9">
      <c r="A336" s="22" t="s">
        <v>344</v>
      </c>
      <c r="B336" s="25">
        <v>1668</v>
      </c>
      <c r="C336" s="25">
        <v>1000</v>
      </c>
      <c r="D336" s="22" t="s">
        <v>636</v>
      </c>
      <c r="E336" s="25">
        <v>-2236</v>
      </c>
      <c r="F336" s="22" t="s">
        <v>636</v>
      </c>
      <c r="G336" s="24">
        <v>432</v>
      </c>
      <c r="I336" s="6"/>
    </row>
    <row r="337" spans="1:9">
      <c r="A337" s="22" t="s">
        <v>345</v>
      </c>
      <c r="B337" s="22" t="s">
        <v>636</v>
      </c>
      <c r="C337" s="24">
        <v>100</v>
      </c>
      <c r="D337" s="22" t="s">
        <v>636</v>
      </c>
      <c r="E337" s="24">
        <v>-13</v>
      </c>
      <c r="F337" s="22" t="s">
        <v>636</v>
      </c>
      <c r="G337" s="24">
        <v>87</v>
      </c>
    </row>
    <row r="338" spans="1:9">
      <c r="A338" s="22" t="s">
        <v>346</v>
      </c>
      <c r="B338" s="24">
        <v>182</v>
      </c>
      <c r="C338" s="22" t="s">
        <v>636</v>
      </c>
      <c r="D338" s="22" t="s">
        <v>636</v>
      </c>
      <c r="E338" s="22" t="s">
        <v>636</v>
      </c>
      <c r="F338" s="22" t="s">
        <v>636</v>
      </c>
      <c r="G338" s="24">
        <v>182</v>
      </c>
    </row>
    <row r="339" spans="1:9">
      <c r="A339" s="22" t="s">
        <v>347</v>
      </c>
      <c r="B339" s="24">
        <v>3</v>
      </c>
      <c r="C339" s="22" t="s">
        <v>636</v>
      </c>
      <c r="D339" s="22" t="s">
        <v>636</v>
      </c>
      <c r="E339" s="22" t="s">
        <v>636</v>
      </c>
      <c r="F339" s="22" t="s">
        <v>636</v>
      </c>
      <c r="G339" s="24">
        <v>3</v>
      </c>
    </row>
    <row r="340" spans="1:9">
      <c r="A340" s="22" t="s">
        <v>348</v>
      </c>
      <c r="B340" s="25">
        <v>72</v>
      </c>
      <c r="C340" s="22" t="s">
        <v>636</v>
      </c>
      <c r="D340" s="22" t="s">
        <v>636</v>
      </c>
      <c r="E340" s="24">
        <v>-5</v>
      </c>
      <c r="F340" s="22" t="s">
        <v>636</v>
      </c>
      <c r="G340" s="24">
        <v>67</v>
      </c>
      <c r="I340" s="6"/>
    </row>
    <row r="341" spans="1:9">
      <c r="A341" s="22" t="s">
        <v>349</v>
      </c>
      <c r="B341" s="24">
        <v>-1</v>
      </c>
      <c r="C341" s="24">
        <v>20</v>
      </c>
      <c r="D341" s="22" t="s">
        <v>636</v>
      </c>
      <c r="E341" s="24">
        <v>-2</v>
      </c>
      <c r="F341" s="22" t="s">
        <v>636</v>
      </c>
      <c r="G341" s="24">
        <v>17</v>
      </c>
    </row>
    <row r="342" spans="1:9">
      <c r="A342" s="22" t="s">
        <v>350</v>
      </c>
      <c r="B342" s="24">
        <v>1</v>
      </c>
      <c r="C342" s="24">
        <v>20</v>
      </c>
      <c r="D342" s="22" t="s">
        <v>636</v>
      </c>
      <c r="E342" s="24">
        <v>-2</v>
      </c>
      <c r="F342" s="22" t="s">
        <v>636</v>
      </c>
      <c r="G342" s="24">
        <v>19</v>
      </c>
    </row>
    <row r="343" spans="1:9">
      <c r="A343" s="22" t="s">
        <v>351</v>
      </c>
      <c r="B343" s="24">
        <v>33</v>
      </c>
      <c r="C343" s="22" t="s">
        <v>636</v>
      </c>
      <c r="D343" s="22" t="s">
        <v>636</v>
      </c>
      <c r="E343" s="24">
        <v>-2</v>
      </c>
      <c r="F343" s="22" t="s">
        <v>636</v>
      </c>
      <c r="G343" s="24">
        <v>31</v>
      </c>
    </row>
    <row r="344" spans="1:9">
      <c r="A344" s="22" t="s">
        <v>352</v>
      </c>
      <c r="B344" s="24">
        <v>9</v>
      </c>
      <c r="C344" s="22" t="s">
        <v>636</v>
      </c>
      <c r="D344" s="22" t="s">
        <v>636</v>
      </c>
      <c r="E344" s="22" t="s">
        <v>636</v>
      </c>
      <c r="F344" s="22" t="s">
        <v>636</v>
      </c>
      <c r="G344" s="24">
        <v>9</v>
      </c>
    </row>
    <row r="345" spans="1:9">
      <c r="A345" s="22" t="s">
        <v>353</v>
      </c>
      <c r="B345" s="24">
        <v>7</v>
      </c>
      <c r="C345" s="22" t="s">
        <v>636</v>
      </c>
      <c r="D345" s="22" t="s">
        <v>636</v>
      </c>
      <c r="E345" s="22" t="s">
        <v>636</v>
      </c>
      <c r="F345" s="22" t="s">
        <v>636</v>
      </c>
      <c r="G345" s="24">
        <v>7</v>
      </c>
    </row>
    <row r="346" spans="1:9">
      <c r="A346" s="22" t="s">
        <v>354</v>
      </c>
      <c r="B346" s="24">
        <v>19</v>
      </c>
      <c r="C346" s="22" t="s">
        <v>636</v>
      </c>
      <c r="D346" s="22" t="s">
        <v>636</v>
      </c>
      <c r="E346" s="22" t="s">
        <v>636</v>
      </c>
      <c r="F346" s="22" t="s">
        <v>636</v>
      </c>
      <c r="G346" s="24">
        <v>19</v>
      </c>
    </row>
    <row r="347" spans="1:9">
      <c r="A347" s="22" t="s">
        <v>355</v>
      </c>
      <c r="B347" s="24">
        <v>17</v>
      </c>
      <c r="C347" s="22" t="s">
        <v>636</v>
      </c>
      <c r="D347" s="22" t="s">
        <v>636</v>
      </c>
      <c r="E347" s="22" t="s">
        <v>636</v>
      </c>
      <c r="F347" s="22" t="s">
        <v>636</v>
      </c>
      <c r="G347" s="24">
        <v>17</v>
      </c>
    </row>
    <row r="348" spans="1:9">
      <c r="A348" s="22" t="s">
        <v>356</v>
      </c>
      <c r="B348" s="24">
        <v>9</v>
      </c>
      <c r="C348" s="22" t="s">
        <v>636</v>
      </c>
      <c r="D348" s="22" t="s">
        <v>636</v>
      </c>
      <c r="E348" s="22" t="s">
        <v>636</v>
      </c>
      <c r="F348" s="22" t="s">
        <v>636</v>
      </c>
      <c r="G348" s="24">
        <v>9</v>
      </c>
    </row>
    <row r="349" spans="1:9">
      <c r="A349" s="22" t="s">
        <v>357</v>
      </c>
      <c r="B349" s="24">
        <v>8</v>
      </c>
      <c r="C349" s="24">
        <v>100</v>
      </c>
      <c r="D349" s="22" t="s">
        <v>636</v>
      </c>
      <c r="E349" s="24">
        <v>-62</v>
      </c>
      <c r="F349" s="22" t="s">
        <v>636</v>
      </c>
      <c r="G349" s="24">
        <v>46</v>
      </c>
    </row>
    <row r="350" spans="1:9">
      <c r="A350" s="22" t="s">
        <v>358</v>
      </c>
      <c r="B350" s="24">
        <v>114</v>
      </c>
      <c r="C350" s="22" t="s">
        <v>636</v>
      </c>
      <c r="D350" s="22" t="s">
        <v>636</v>
      </c>
      <c r="E350" s="24">
        <v>-44</v>
      </c>
      <c r="F350" s="22" t="s">
        <v>636</v>
      </c>
      <c r="G350" s="24">
        <v>70</v>
      </c>
    </row>
    <row r="351" spans="1:9">
      <c r="A351" s="22" t="s">
        <v>597</v>
      </c>
      <c r="B351" s="24">
        <v>28</v>
      </c>
      <c r="C351" s="24">
        <v>47</v>
      </c>
      <c r="D351" s="24">
        <v>-4</v>
      </c>
      <c r="E351" s="24">
        <v>-56</v>
      </c>
      <c r="F351" s="22" t="s">
        <v>636</v>
      </c>
      <c r="G351" s="24">
        <v>15</v>
      </c>
    </row>
    <row r="352" spans="1:9">
      <c r="A352" s="22" t="s">
        <v>360</v>
      </c>
      <c r="B352" s="26" t="s">
        <v>636</v>
      </c>
      <c r="C352" s="24">
        <v>20</v>
      </c>
      <c r="D352" s="22" t="s">
        <v>636</v>
      </c>
      <c r="E352" s="22" t="s">
        <v>636</v>
      </c>
      <c r="F352" s="22" t="s">
        <v>636</v>
      </c>
      <c r="G352" s="25">
        <v>20</v>
      </c>
    </row>
    <row r="353" spans="1:7">
      <c r="A353" s="22" t="s">
        <v>361</v>
      </c>
      <c r="B353" s="24">
        <v>152</v>
      </c>
      <c r="C353" s="22" t="s">
        <v>636</v>
      </c>
      <c r="D353" s="22" t="s">
        <v>636</v>
      </c>
      <c r="E353" s="24">
        <v>-7</v>
      </c>
      <c r="F353" s="22" t="s">
        <v>636</v>
      </c>
      <c r="G353" s="24">
        <v>145</v>
      </c>
    </row>
    <row r="354" spans="1:7">
      <c r="A354" s="22" t="s">
        <v>562</v>
      </c>
      <c r="B354" s="24">
        <v>62</v>
      </c>
      <c r="C354" s="22" t="s">
        <v>636</v>
      </c>
      <c r="D354" s="22" t="s">
        <v>636</v>
      </c>
      <c r="E354" s="24">
        <v>-7</v>
      </c>
      <c r="F354" s="22" t="s">
        <v>636</v>
      </c>
      <c r="G354" s="24">
        <v>55</v>
      </c>
    </row>
    <row r="355" spans="1:7">
      <c r="A355" s="22" t="s">
        <v>362</v>
      </c>
      <c r="B355" s="24">
        <v>147</v>
      </c>
      <c r="C355" s="24">
        <v>1</v>
      </c>
      <c r="D355" s="22" t="s">
        <v>636</v>
      </c>
      <c r="E355" s="24">
        <v>-12</v>
      </c>
      <c r="F355" s="22" t="s">
        <v>636</v>
      </c>
      <c r="G355" s="24">
        <v>136</v>
      </c>
    </row>
    <row r="356" spans="1:7">
      <c r="A356" s="22" t="s">
        <v>363</v>
      </c>
      <c r="B356" s="25">
        <v>-1000</v>
      </c>
      <c r="C356" s="22" t="s">
        <v>636</v>
      </c>
      <c r="D356" s="22" t="s">
        <v>636</v>
      </c>
      <c r="E356" s="22" t="s">
        <v>636</v>
      </c>
      <c r="F356" s="22" t="s">
        <v>636</v>
      </c>
      <c r="G356" s="25">
        <v>-1000</v>
      </c>
    </row>
    <row r="357" spans="1:7">
      <c r="A357" s="22" t="s">
        <v>364</v>
      </c>
      <c r="B357" s="24">
        <v>43</v>
      </c>
      <c r="C357" s="22" t="s">
        <v>636</v>
      </c>
      <c r="D357" s="22" t="s">
        <v>636</v>
      </c>
      <c r="E357" s="22" t="s">
        <v>636</v>
      </c>
      <c r="F357" s="22" t="s">
        <v>636</v>
      </c>
      <c r="G357" s="24">
        <v>43</v>
      </c>
    </row>
    <row r="358" spans="1:7">
      <c r="A358" s="22" t="s">
        <v>365</v>
      </c>
      <c r="B358" s="24">
        <v>191</v>
      </c>
      <c r="C358" s="22" t="s">
        <v>636</v>
      </c>
      <c r="D358" s="22" t="s">
        <v>636</v>
      </c>
      <c r="E358" s="22" t="s">
        <v>636</v>
      </c>
      <c r="F358" s="22" t="s">
        <v>636</v>
      </c>
      <c r="G358" s="24">
        <v>191</v>
      </c>
    </row>
    <row r="359" spans="1:7">
      <c r="A359" s="22" t="s">
        <v>366</v>
      </c>
      <c r="B359" s="24">
        <v>11</v>
      </c>
      <c r="C359" s="22" t="s">
        <v>636</v>
      </c>
      <c r="D359" s="22" t="s">
        <v>636</v>
      </c>
      <c r="E359" s="22" t="s">
        <v>636</v>
      </c>
      <c r="F359" s="22" t="s">
        <v>636</v>
      </c>
      <c r="G359" s="24">
        <v>11</v>
      </c>
    </row>
    <row r="360" spans="1:7">
      <c r="A360" s="22" t="s">
        <v>367</v>
      </c>
      <c r="B360" s="24">
        <v>1</v>
      </c>
      <c r="C360" s="22" t="s">
        <v>636</v>
      </c>
      <c r="D360" s="22" t="s">
        <v>636</v>
      </c>
      <c r="E360" s="22" t="s">
        <v>636</v>
      </c>
      <c r="F360" s="22" t="s">
        <v>636</v>
      </c>
      <c r="G360" s="24">
        <v>1</v>
      </c>
    </row>
    <row r="361" spans="1:7">
      <c r="A361" s="22" t="s">
        <v>368</v>
      </c>
      <c r="B361" s="24">
        <v>1</v>
      </c>
      <c r="C361" s="22" t="s">
        <v>636</v>
      </c>
      <c r="D361" s="22" t="s">
        <v>636</v>
      </c>
      <c r="E361" s="22" t="s">
        <v>636</v>
      </c>
      <c r="F361" s="22" t="s">
        <v>636</v>
      </c>
      <c r="G361" s="24">
        <v>1</v>
      </c>
    </row>
    <row r="362" spans="1:7">
      <c r="A362" s="22" t="s">
        <v>369</v>
      </c>
      <c r="B362" s="24">
        <v>22</v>
      </c>
      <c r="C362" s="22" t="s">
        <v>636</v>
      </c>
      <c r="D362" s="22" t="s">
        <v>636</v>
      </c>
      <c r="E362" s="22" t="s">
        <v>636</v>
      </c>
      <c r="F362" s="22" t="s">
        <v>636</v>
      </c>
      <c r="G362" s="24">
        <v>22</v>
      </c>
    </row>
    <row r="363" spans="1:7">
      <c r="A363" s="22" t="s">
        <v>568</v>
      </c>
      <c r="B363" s="24">
        <v>62</v>
      </c>
      <c r="C363" s="22" t="s">
        <v>636</v>
      </c>
      <c r="D363" s="22" t="s">
        <v>636</v>
      </c>
      <c r="E363" s="24">
        <v>-51</v>
      </c>
      <c r="F363" s="22" t="s">
        <v>636</v>
      </c>
      <c r="G363" s="24">
        <v>11</v>
      </c>
    </row>
    <row r="364" spans="1:7">
      <c r="A364" s="22" t="s">
        <v>370</v>
      </c>
      <c r="B364" s="24">
        <v>718</v>
      </c>
      <c r="C364" s="22" t="s">
        <v>636</v>
      </c>
      <c r="D364" s="22" t="s">
        <v>636</v>
      </c>
      <c r="E364" s="24">
        <v>-77</v>
      </c>
      <c r="F364" s="22" t="s">
        <v>636</v>
      </c>
      <c r="G364" s="24">
        <v>641</v>
      </c>
    </row>
    <row r="365" spans="1:7">
      <c r="A365" s="22" t="s">
        <v>372</v>
      </c>
      <c r="B365" s="24">
        <v>311</v>
      </c>
      <c r="C365" s="22" t="s">
        <v>636</v>
      </c>
      <c r="D365" s="22" t="s">
        <v>636</v>
      </c>
      <c r="E365" s="24">
        <v>-83</v>
      </c>
      <c r="F365" s="22" t="s">
        <v>636</v>
      </c>
      <c r="G365" s="24">
        <v>228</v>
      </c>
    </row>
    <row r="366" spans="1:7">
      <c r="A366" s="22" t="s">
        <v>373</v>
      </c>
      <c r="B366" s="24">
        <v>65</v>
      </c>
      <c r="C366" s="22" t="s">
        <v>636</v>
      </c>
      <c r="D366" s="22" t="s">
        <v>636</v>
      </c>
      <c r="E366" s="24">
        <v>-27</v>
      </c>
      <c r="F366" s="24">
        <v>5</v>
      </c>
      <c r="G366" s="24">
        <v>43</v>
      </c>
    </row>
    <row r="367" spans="1:7">
      <c r="A367" s="22" t="s">
        <v>374</v>
      </c>
      <c r="B367" s="24">
        <v>196</v>
      </c>
      <c r="C367" s="22" t="s">
        <v>636</v>
      </c>
      <c r="D367" s="22" t="s">
        <v>636</v>
      </c>
      <c r="E367" s="24">
        <v>-11</v>
      </c>
      <c r="F367" s="22" t="s">
        <v>636</v>
      </c>
      <c r="G367" s="24">
        <v>185</v>
      </c>
    </row>
    <row r="368" spans="1:7">
      <c r="A368" s="22" t="s">
        <v>375</v>
      </c>
      <c r="B368" s="24">
        <v>172</v>
      </c>
      <c r="C368" s="24">
        <v>1</v>
      </c>
      <c r="D368" s="22" t="s">
        <v>636</v>
      </c>
      <c r="E368" s="24">
        <v>-16</v>
      </c>
      <c r="F368" s="22" t="s">
        <v>636</v>
      </c>
      <c r="G368" s="24">
        <v>157</v>
      </c>
    </row>
    <row r="369" spans="1:7">
      <c r="A369" s="22" t="s">
        <v>376</v>
      </c>
      <c r="B369" s="24">
        <v>6</v>
      </c>
      <c r="C369" s="22" t="s">
        <v>636</v>
      </c>
      <c r="D369" s="22" t="s">
        <v>636</v>
      </c>
      <c r="E369" s="24">
        <v>-5</v>
      </c>
      <c r="F369" s="22" t="s">
        <v>636</v>
      </c>
      <c r="G369" s="24">
        <v>1</v>
      </c>
    </row>
    <row r="370" spans="1:7">
      <c r="A370" s="22" t="s">
        <v>377</v>
      </c>
      <c r="B370" s="24">
        <v>328</v>
      </c>
      <c r="C370" s="22" t="s">
        <v>636</v>
      </c>
      <c r="D370" s="22" t="s">
        <v>636</v>
      </c>
      <c r="E370" s="24">
        <v>-133</v>
      </c>
      <c r="F370" s="22" t="s">
        <v>636</v>
      </c>
      <c r="G370" s="24">
        <v>195</v>
      </c>
    </row>
    <row r="371" spans="1:7">
      <c r="A371" s="22" t="s">
        <v>638</v>
      </c>
      <c r="B371" s="24">
        <v>149</v>
      </c>
      <c r="C371" s="24">
        <v>84</v>
      </c>
      <c r="D371" s="22" t="s">
        <v>636</v>
      </c>
      <c r="E371" s="24">
        <v>-93</v>
      </c>
      <c r="F371" s="22" t="s">
        <v>636</v>
      </c>
      <c r="G371" s="24">
        <v>140</v>
      </c>
    </row>
    <row r="372" spans="1:7">
      <c r="A372" s="22" t="s">
        <v>379</v>
      </c>
      <c r="B372" s="24">
        <v>47</v>
      </c>
      <c r="C372" s="22" t="s">
        <v>636</v>
      </c>
      <c r="D372" s="22" t="s">
        <v>636</v>
      </c>
      <c r="E372" s="22" t="s">
        <v>636</v>
      </c>
      <c r="F372" s="22" t="s">
        <v>636</v>
      </c>
      <c r="G372" s="24">
        <v>47</v>
      </c>
    </row>
    <row r="373" spans="1:7">
      <c r="A373" s="22" t="s">
        <v>380</v>
      </c>
      <c r="B373" s="24">
        <v>189</v>
      </c>
      <c r="C373" s="22" t="s">
        <v>636</v>
      </c>
      <c r="D373" s="22" t="s">
        <v>636</v>
      </c>
      <c r="E373" s="24">
        <v>-2</v>
      </c>
      <c r="F373" s="22" t="s">
        <v>636</v>
      </c>
      <c r="G373" s="24">
        <v>187</v>
      </c>
    </row>
    <row r="374" spans="1:7">
      <c r="A374" s="22" t="s">
        <v>381</v>
      </c>
      <c r="B374" s="24">
        <v>1</v>
      </c>
      <c r="C374" s="22" t="s">
        <v>636</v>
      </c>
      <c r="D374" s="22" t="s">
        <v>636</v>
      </c>
      <c r="E374" s="22" t="s">
        <v>636</v>
      </c>
      <c r="F374" s="22" t="s">
        <v>636</v>
      </c>
      <c r="G374" s="24">
        <v>1</v>
      </c>
    </row>
    <row r="375" spans="1:7">
      <c r="A375" s="22" t="s">
        <v>382</v>
      </c>
      <c r="B375" s="24">
        <v>6</v>
      </c>
      <c r="C375" s="22" t="s">
        <v>636</v>
      </c>
      <c r="D375" s="22" t="s">
        <v>636</v>
      </c>
      <c r="E375" s="22" t="s">
        <v>636</v>
      </c>
      <c r="F375" s="22" t="s">
        <v>636</v>
      </c>
      <c r="G375" s="24">
        <v>6</v>
      </c>
    </row>
    <row r="376" spans="1:7">
      <c r="A376" s="22" t="s">
        <v>383</v>
      </c>
      <c r="B376" s="24">
        <v>-3</v>
      </c>
      <c r="C376" s="22" t="s">
        <v>636</v>
      </c>
      <c r="D376" s="22" t="s">
        <v>636</v>
      </c>
      <c r="E376" s="24">
        <v>-2</v>
      </c>
      <c r="F376" s="22" t="s">
        <v>636</v>
      </c>
      <c r="G376" s="24">
        <v>-5</v>
      </c>
    </row>
    <row r="377" spans="1:7">
      <c r="A377" s="22" t="s">
        <v>384</v>
      </c>
      <c r="B377" s="24">
        <v>17</v>
      </c>
      <c r="C377" s="22" t="s">
        <v>636</v>
      </c>
      <c r="D377" s="22" t="s">
        <v>636</v>
      </c>
      <c r="E377" s="22" t="s">
        <v>636</v>
      </c>
      <c r="F377" s="22" t="s">
        <v>636</v>
      </c>
      <c r="G377" s="24">
        <v>17</v>
      </c>
    </row>
    <row r="378" spans="1:7">
      <c r="A378" s="22" t="s">
        <v>385</v>
      </c>
      <c r="B378" s="22" t="s">
        <v>636</v>
      </c>
      <c r="C378" s="24">
        <v>20</v>
      </c>
      <c r="D378" s="22" t="s">
        <v>636</v>
      </c>
      <c r="E378" s="24">
        <v>-7</v>
      </c>
      <c r="F378" s="24">
        <v>1</v>
      </c>
      <c r="G378" s="24">
        <v>14</v>
      </c>
    </row>
    <row r="379" spans="1:7">
      <c r="A379" s="22" t="s">
        <v>386</v>
      </c>
      <c r="B379" s="24">
        <v>37</v>
      </c>
      <c r="C379" s="22" t="s">
        <v>636</v>
      </c>
      <c r="D379" s="22" t="s">
        <v>636</v>
      </c>
      <c r="E379" s="24">
        <v>-1</v>
      </c>
      <c r="F379" s="22" t="s">
        <v>636</v>
      </c>
      <c r="G379" s="24">
        <v>36</v>
      </c>
    </row>
    <row r="380" spans="1:7">
      <c r="A380" s="22" t="s">
        <v>519</v>
      </c>
      <c r="B380" s="24">
        <v>11</v>
      </c>
      <c r="C380" s="24">
        <v>20</v>
      </c>
      <c r="D380" s="22" t="s">
        <v>636</v>
      </c>
      <c r="E380" s="24">
        <v>-1</v>
      </c>
      <c r="F380" s="22" t="s">
        <v>636</v>
      </c>
      <c r="G380" s="24">
        <v>30</v>
      </c>
    </row>
    <row r="381" spans="1:7">
      <c r="A381" s="22" t="s">
        <v>387</v>
      </c>
      <c r="B381" s="24">
        <v>14</v>
      </c>
      <c r="C381" s="22" t="s">
        <v>636</v>
      </c>
      <c r="D381" s="22" t="s">
        <v>636</v>
      </c>
      <c r="E381" s="22" t="s">
        <v>636</v>
      </c>
      <c r="F381" s="22" t="s">
        <v>636</v>
      </c>
      <c r="G381" s="24">
        <v>14</v>
      </c>
    </row>
    <row r="382" spans="1:7">
      <c r="A382" s="22" t="s">
        <v>388</v>
      </c>
      <c r="B382" s="24">
        <v>-9</v>
      </c>
      <c r="C382" s="22" t="s">
        <v>636</v>
      </c>
      <c r="D382" s="22" t="s">
        <v>636</v>
      </c>
      <c r="E382" s="24">
        <v>-12</v>
      </c>
      <c r="F382" s="22" t="s">
        <v>636</v>
      </c>
      <c r="G382" s="24">
        <v>-21</v>
      </c>
    </row>
    <row r="383" spans="1:7">
      <c r="A383" s="22" t="s">
        <v>548</v>
      </c>
      <c r="B383" s="24">
        <v>163</v>
      </c>
      <c r="C383" s="24">
        <v>100</v>
      </c>
      <c r="D383" s="22" t="s">
        <v>636</v>
      </c>
      <c r="E383" s="24">
        <v>-13</v>
      </c>
      <c r="F383" s="22" t="s">
        <v>636</v>
      </c>
      <c r="G383" s="24">
        <v>250</v>
      </c>
    </row>
    <row r="384" spans="1:7">
      <c r="A384" s="22" t="s">
        <v>389</v>
      </c>
      <c r="B384" s="24">
        <v>4</v>
      </c>
      <c r="C384" s="24">
        <v>20</v>
      </c>
      <c r="D384" s="22" t="s">
        <v>636</v>
      </c>
      <c r="E384" s="24">
        <v>-17</v>
      </c>
      <c r="F384" s="22" t="s">
        <v>636</v>
      </c>
      <c r="G384" s="24">
        <v>7</v>
      </c>
    </row>
    <row r="385" spans="1:8">
      <c r="A385" s="22" t="s">
        <v>390</v>
      </c>
      <c r="B385" s="24">
        <v>19</v>
      </c>
      <c r="C385" s="22" t="s">
        <v>636</v>
      </c>
      <c r="D385" s="22" t="s">
        <v>636</v>
      </c>
      <c r="E385" s="24">
        <v>-15</v>
      </c>
      <c r="F385" s="22" t="s">
        <v>636</v>
      </c>
      <c r="G385" s="24">
        <v>4</v>
      </c>
    </row>
    <row r="386" spans="1:8">
      <c r="A386" s="22" t="s">
        <v>391</v>
      </c>
      <c r="B386" s="24">
        <v>2</v>
      </c>
      <c r="C386" s="22" t="s">
        <v>636</v>
      </c>
      <c r="D386" s="22" t="s">
        <v>636</v>
      </c>
      <c r="E386" s="22" t="s">
        <v>636</v>
      </c>
      <c r="F386" s="22" t="s">
        <v>636</v>
      </c>
      <c r="G386" s="24">
        <v>2</v>
      </c>
    </row>
    <row r="387" spans="1:8">
      <c r="A387" s="22" t="s">
        <v>393</v>
      </c>
      <c r="B387" s="24">
        <v>6</v>
      </c>
      <c r="C387" s="22" t="s">
        <v>636</v>
      </c>
      <c r="D387" s="22" t="s">
        <v>636</v>
      </c>
      <c r="E387" s="22" t="s">
        <v>636</v>
      </c>
      <c r="F387" s="22" t="s">
        <v>636</v>
      </c>
      <c r="G387" s="24">
        <v>6</v>
      </c>
    </row>
    <row r="388" spans="1:8">
      <c r="A388" s="22" t="s">
        <v>394</v>
      </c>
      <c r="B388" s="24">
        <v>1</v>
      </c>
      <c r="C388" s="22" t="s">
        <v>636</v>
      </c>
      <c r="D388" s="22" t="s">
        <v>636</v>
      </c>
      <c r="E388" s="24">
        <v>-1</v>
      </c>
      <c r="F388" s="22" t="s">
        <v>636</v>
      </c>
      <c r="G388" s="22" t="s">
        <v>636</v>
      </c>
    </row>
    <row r="389" spans="1:8">
      <c r="A389" s="22" t="s">
        <v>395</v>
      </c>
      <c r="B389" s="24">
        <v>195</v>
      </c>
      <c r="C389" s="24">
        <v>100</v>
      </c>
      <c r="D389" s="22" t="s">
        <v>636</v>
      </c>
      <c r="E389" s="24">
        <v>-73</v>
      </c>
      <c r="F389" s="22" t="s">
        <v>636</v>
      </c>
      <c r="G389" s="24">
        <v>222</v>
      </c>
    </row>
    <row r="390" spans="1:8">
      <c r="A390" s="22" t="s">
        <v>396</v>
      </c>
      <c r="B390" s="24">
        <v>249</v>
      </c>
      <c r="C390" s="22" t="s">
        <v>636</v>
      </c>
      <c r="D390" s="22" t="s">
        <v>636</v>
      </c>
      <c r="E390" s="24">
        <v>-26</v>
      </c>
      <c r="F390" s="22" t="s">
        <v>636</v>
      </c>
      <c r="G390" s="24">
        <v>223</v>
      </c>
    </row>
    <row r="391" spans="1:8">
      <c r="A391" s="22" t="s">
        <v>397</v>
      </c>
      <c r="B391" s="24">
        <v>300</v>
      </c>
      <c r="C391" s="22" t="s">
        <v>636</v>
      </c>
      <c r="D391" s="22" t="s">
        <v>636</v>
      </c>
      <c r="E391" s="24">
        <v>-16</v>
      </c>
      <c r="F391" s="22" t="s">
        <v>636</v>
      </c>
      <c r="G391" s="24">
        <v>284</v>
      </c>
    </row>
    <row r="392" spans="1:8">
      <c r="A392" s="22" t="s">
        <v>398</v>
      </c>
      <c r="B392" s="24">
        <v>41</v>
      </c>
      <c r="C392" s="22" t="s">
        <v>636</v>
      </c>
      <c r="D392" s="24">
        <v>-2</v>
      </c>
      <c r="E392" s="24">
        <v>-5</v>
      </c>
      <c r="F392" s="22" t="s">
        <v>636</v>
      </c>
      <c r="G392" s="24">
        <v>34</v>
      </c>
    </row>
    <row r="393" spans="1:8">
      <c r="A393" s="22" t="s">
        <v>399</v>
      </c>
      <c r="B393" s="25">
        <v>56</v>
      </c>
      <c r="C393" s="22" t="s">
        <v>636</v>
      </c>
      <c r="D393" s="22" t="s">
        <v>636</v>
      </c>
      <c r="E393" s="24">
        <v>-6</v>
      </c>
      <c r="F393" s="22" t="s">
        <v>636</v>
      </c>
      <c r="G393" s="24">
        <v>50</v>
      </c>
      <c r="H393" s="6"/>
    </row>
    <row r="394" spans="1:8">
      <c r="A394" s="22" t="s">
        <v>401</v>
      </c>
      <c r="B394" s="24">
        <v>74</v>
      </c>
      <c r="C394" s="22" t="s">
        <v>636</v>
      </c>
      <c r="D394" s="22" t="s">
        <v>636</v>
      </c>
      <c r="E394" s="24">
        <v>-6</v>
      </c>
      <c r="F394" s="22" t="s">
        <v>636</v>
      </c>
      <c r="G394" s="24">
        <v>68</v>
      </c>
    </row>
    <row r="395" spans="1:8">
      <c r="A395" s="22" t="s">
        <v>402</v>
      </c>
      <c r="B395" s="25">
        <v>27</v>
      </c>
      <c r="C395" s="22" t="s">
        <v>636</v>
      </c>
      <c r="D395" s="22" t="s">
        <v>636</v>
      </c>
      <c r="E395" s="22" t="s">
        <v>636</v>
      </c>
      <c r="F395" s="22" t="s">
        <v>636</v>
      </c>
      <c r="G395" s="24">
        <v>27</v>
      </c>
      <c r="H395" s="6"/>
    </row>
    <row r="396" spans="1:8">
      <c r="A396" s="22" t="s">
        <v>403</v>
      </c>
      <c r="B396" s="24">
        <v>31</v>
      </c>
      <c r="C396" s="22" t="s">
        <v>636</v>
      </c>
      <c r="D396" s="22" t="s">
        <v>636</v>
      </c>
      <c r="E396" s="24">
        <v>-3</v>
      </c>
      <c r="F396" s="22" t="s">
        <v>636</v>
      </c>
      <c r="G396" s="24">
        <v>28</v>
      </c>
    </row>
    <row r="397" spans="1:8">
      <c r="A397" s="22" t="s">
        <v>404</v>
      </c>
      <c r="B397" s="24">
        <v>91</v>
      </c>
      <c r="C397" s="22" t="s">
        <v>636</v>
      </c>
      <c r="D397" s="22" t="s">
        <v>636</v>
      </c>
      <c r="E397" s="24">
        <v>-33.332999999999998</v>
      </c>
      <c r="F397" s="22" t="s">
        <v>636</v>
      </c>
      <c r="G397" s="24">
        <v>57.667000000000002</v>
      </c>
    </row>
    <row r="398" spans="1:8">
      <c r="A398" s="22" t="s">
        <v>405</v>
      </c>
      <c r="B398" s="24">
        <v>206</v>
      </c>
      <c r="C398" s="22" t="s">
        <v>636</v>
      </c>
      <c r="D398" s="22" t="s">
        <v>636</v>
      </c>
      <c r="E398" s="24">
        <v>-31</v>
      </c>
      <c r="F398" s="22" t="s">
        <v>636</v>
      </c>
      <c r="G398" s="24">
        <v>175</v>
      </c>
    </row>
    <row r="399" spans="1:8">
      <c r="A399" s="22" t="s">
        <v>406</v>
      </c>
      <c r="B399" s="25">
        <v>229</v>
      </c>
      <c r="C399" s="22" t="s">
        <v>636</v>
      </c>
      <c r="D399" s="22" t="s">
        <v>636</v>
      </c>
      <c r="E399" s="24">
        <v>-5</v>
      </c>
      <c r="F399" s="22" t="s">
        <v>636</v>
      </c>
      <c r="G399" s="24">
        <v>224</v>
      </c>
      <c r="H399" s="6"/>
    </row>
    <row r="400" spans="1:8">
      <c r="A400" s="22" t="s">
        <v>407</v>
      </c>
      <c r="B400" s="24">
        <v>148</v>
      </c>
      <c r="C400" s="22" t="s">
        <v>636</v>
      </c>
      <c r="D400" s="22" t="s">
        <v>636</v>
      </c>
      <c r="E400" s="24">
        <v>-6</v>
      </c>
      <c r="F400" s="22" t="s">
        <v>636</v>
      </c>
      <c r="G400" s="24">
        <v>142</v>
      </c>
    </row>
    <row r="401" spans="1:9">
      <c r="A401" s="22" t="s">
        <v>408</v>
      </c>
      <c r="B401" s="24">
        <v>298</v>
      </c>
      <c r="C401" s="22" t="s">
        <v>636</v>
      </c>
      <c r="D401" s="22" t="s">
        <v>636</v>
      </c>
      <c r="E401" s="24">
        <v>-80</v>
      </c>
      <c r="F401" s="22" t="s">
        <v>636</v>
      </c>
      <c r="G401" s="24">
        <v>218</v>
      </c>
    </row>
    <row r="402" spans="1:9">
      <c r="A402" s="22" t="s">
        <v>409</v>
      </c>
      <c r="B402" s="24">
        <v>120</v>
      </c>
      <c r="C402" s="22" t="s">
        <v>636</v>
      </c>
      <c r="D402" s="22" t="s">
        <v>636</v>
      </c>
      <c r="E402" s="24">
        <v>-8</v>
      </c>
      <c r="F402" s="22" t="s">
        <v>636</v>
      </c>
      <c r="G402" s="24">
        <v>112</v>
      </c>
    </row>
    <row r="403" spans="1:9">
      <c r="A403" s="22" t="s">
        <v>410</v>
      </c>
      <c r="B403" s="25">
        <v>29</v>
      </c>
      <c r="C403" s="22" t="s">
        <v>636</v>
      </c>
      <c r="D403" s="22" t="s">
        <v>636</v>
      </c>
      <c r="E403" s="22" t="s">
        <v>636</v>
      </c>
      <c r="F403" s="22" t="s">
        <v>636</v>
      </c>
      <c r="G403" s="24">
        <v>29</v>
      </c>
      <c r="H403" s="6"/>
    </row>
    <row r="404" spans="1:9">
      <c r="A404" s="22" t="s">
        <v>411</v>
      </c>
      <c r="B404" s="24">
        <v>142</v>
      </c>
      <c r="C404" s="22" t="s">
        <v>636</v>
      </c>
      <c r="D404" s="22" t="s">
        <v>636</v>
      </c>
      <c r="E404" s="24">
        <v>-40</v>
      </c>
      <c r="F404" s="22" t="s">
        <v>636</v>
      </c>
      <c r="G404" s="24">
        <v>102</v>
      </c>
    </row>
    <row r="405" spans="1:9">
      <c r="A405" s="22" t="s">
        <v>412</v>
      </c>
      <c r="B405" s="25">
        <v>83</v>
      </c>
      <c r="C405" s="22" t="s">
        <v>636</v>
      </c>
      <c r="D405" s="22" t="s">
        <v>636</v>
      </c>
      <c r="E405" s="22" t="s">
        <v>636</v>
      </c>
      <c r="F405" s="22" t="s">
        <v>636</v>
      </c>
      <c r="G405" s="24">
        <v>83</v>
      </c>
      <c r="H405" s="6"/>
    </row>
    <row r="406" spans="1:9">
      <c r="A406" s="22" t="s">
        <v>413</v>
      </c>
      <c r="B406" s="24">
        <v>10</v>
      </c>
      <c r="C406" s="22" t="s">
        <v>636</v>
      </c>
      <c r="D406" s="22" t="s">
        <v>636</v>
      </c>
      <c r="E406" s="24">
        <v>-6</v>
      </c>
      <c r="F406" s="22" t="s">
        <v>636</v>
      </c>
      <c r="G406" s="24">
        <v>4</v>
      </c>
    </row>
    <row r="407" spans="1:9">
      <c r="A407" s="22" t="s">
        <v>414</v>
      </c>
      <c r="B407" s="24">
        <v>431</v>
      </c>
      <c r="C407" s="22" t="s">
        <v>636</v>
      </c>
      <c r="D407" s="22" t="s">
        <v>636</v>
      </c>
      <c r="E407" s="24">
        <v>-123</v>
      </c>
      <c r="F407" s="22" t="s">
        <v>636</v>
      </c>
      <c r="G407" s="24">
        <v>308</v>
      </c>
    </row>
    <row r="408" spans="1:9">
      <c r="A408" s="22" t="s">
        <v>415</v>
      </c>
      <c r="B408" s="24">
        <v>429</v>
      </c>
      <c r="C408" s="22" t="s">
        <v>636</v>
      </c>
      <c r="D408" s="22" t="s">
        <v>636</v>
      </c>
      <c r="E408" s="24">
        <v>-70</v>
      </c>
      <c r="F408" s="22" t="s">
        <v>636</v>
      </c>
      <c r="G408" s="24">
        <v>359</v>
      </c>
    </row>
    <row r="409" spans="1:9">
      <c r="A409" s="22" t="s">
        <v>416</v>
      </c>
      <c r="B409" s="25">
        <v>65</v>
      </c>
      <c r="C409" s="22" t="s">
        <v>636</v>
      </c>
      <c r="D409" s="22" t="s">
        <v>636</v>
      </c>
      <c r="E409" s="24">
        <v>-10</v>
      </c>
      <c r="F409" s="22" t="s">
        <v>636</v>
      </c>
      <c r="G409" s="24">
        <v>55</v>
      </c>
      <c r="H409" s="6"/>
    </row>
    <row r="410" spans="1:9">
      <c r="A410" s="22" t="s">
        <v>418</v>
      </c>
      <c r="B410" s="24">
        <v>27</v>
      </c>
      <c r="C410" s="22" t="s">
        <v>636</v>
      </c>
      <c r="D410" s="22" t="s">
        <v>636</v>
      </c>
      <c r="E410" s="24">
        <v>-2</v>
      </c>
      <c r="F410" s="22" t="s">
        <v>636</v>
      </c>
      <c r="G410" s="24">
        <v>25</v>
      </c>
    </row>
    <row r="411" spans="1:9">
      <c r="A411" s="22" t="s">
        <v>419</v>
      </c>
      <c r="B411" s="24">
        <v>366</v>
      </c>
      <c r="C411" s="22" t="s">
        <v>636</v>
      </c>
      <c r="D411" s="22" t="s">
        <v>636</v>
      </c>
      <c r="E411" s="24">
        <v>-81</v>
      </c>
      <c r="F411" s="22" t="s">
        <v>636</v>
      </c>
      <c r="G411" s="24">
        <v>285</v>
      </c>
    </row>
    <row r="412" spans="1:9">
      <c r="A412" s="22" t="s">
        <v>420</v>
      </c>
      <c r="B412" s="24">
        <v>394</v>
      </c>
      <c r="C412" s="24">
        <v>3</v>
      </c>
      <c r="D412" s="22" t="s">
        <v>636</v>
      </c>
      <c r="E412" s="24">
        <v>-80</v>
      </c>
      <c r="F412" s="22" t="s">
        <v>636</v>
      </c>
      <c r="G412" s="24">
        <v>317</v>
      </c>
    </row>
    <row r="413" spans="1:9">
      <c r="A413" s="22" t="s">
        <v>421</v>
      </c>
      <c r="B413" s="25">
        <v>84</v>
      </c>
      <c r="C413" s="22" t="s">
        <v>636</v>
      </c>
      <c r="D413" s="22" t="s">
        <v>636</v>
      </c>
      <c r="E413" s="24">
        <v>-36</v>
      </c>
      <c r="F413" s="22" t="s">
        <v>636</v>
      </c>
      <c r="G413" s="24">
        <v>48</v>
      </c>
      <c r="H413" s="6"/>
    </row>
    <row r="414" spans="1:9">
      <c r="A414" s="22" t="s">
        <v>422</v>
      </c>
      <c r="B414" s="24">
        <v>251</v>
      </c>
      <c r="C414" s="22" t="s">
        <v>636</v>
      </c>
      <c r="D414" s="22" t="s">
        <v>636</v>
      </c>
      <c r="E414" s="24">
        <v>-12</v>
      </c>
      <c r="F414" s="22" t="s">
        <v>636</v>
      </c>
      <c r="G414" s="24">
        <v>239</v>
      </c>
    </row>
    <row r="415" spans="1:9">
      <c r="A415" s="22" t="s">
        <v>423</v>
      </c>
      <c r="B415" s="24">
        <v>1</v>
      </c>
      <c r="C415" s="22" t="s">
        <v>636</v>
      </c>
      <c r="D415" s="22" t="s">
        <v>636</v>
      </c>
      <c r="E415" s="22" t="s">
        <v>636</v>
      </c>
      <c r="F415" s="22" t="s">
        <v>636</v>
      </c>
      <c r="G415" s="24">
        <v>1</v>
      </c>
    </row>
    <row r="416" spans="1:9">
      <c r="A416" s="22" t="s">
        <v>424</v>
      </c>
      <c r="B416" s="25">
        <v>34</v>
      </c>
      <c r="C416" s="22" t="s">
        <v>636</v>
      </c>
      <c r="D416" s="22" t="s">
        <v>636</v>
      </c>
      <c r="E416" s="24">
        <v>-22</v>
      </c>
      <c r="F416" s="22" t="s">
        <v>636</v>
      </c>
      <c r="G416" s="24">
        <v>12</v>
      </c>
      <c r="I416" s="6"/>
    </row>
    <row r="417" spans="1:9">
      <c r="A417" s="22" t="s">
        <v>425</v>
      </c>
      <c r="B417" s="24">
        <v>7</v>
      </c>
      <c r="C417" s="22" t="s">
        <v>636</v>
      </c>
      <c r="D417" s="22" t="s">
        <v>636</v>
      </c>
      <c r="E417" s="22" t="s">
        <v>636</v>
      </c>
      <c r="F417" s="22" t="s">
        <v>636</v>
      </c>
      <c r="G417" s="24">
        <v>7</v>
      </c>
    </row>
    <row r="418" spans="1:9">
      <c r="A418" s="22" t="s">
        <v>426</v>
      </c>
      <c r="B418" s="24">
        <v>237</v>
      </c>
      <c r="C418" s="24">
        <v>200</v>
      </c>
      <c r="D418" s="22" t="s">
        <v>636</v>
      </c>
      <c r="E418" s="24">
        <v>-77</v>
      </c>
      <c r="F418" s="22" t="s">
        <v>636</v>
      </c>
      <c r="G418" s="24">
        <v>360</v>
      </c>
    </row>
    <row r="419" spans="1:9">
      <c r="A419" s="22" t="s">
        <v>427</v>
      </c>
      <c r="B419" s="24">
        <v>170</v>
      </c>
      <c r="C419" s="22" t="s">
        <v>636</v>
      </c>
      <c r="D419" s="22" t="s">
        <v>636</v>
      </c>
      <c r="E419" s="24">
        <v>-13</v>
      </c>
      <c r="F419" s="22" t="s">
        <v>636</v>
      </c>
      <c r="G419" s="24">
        <v>157</v>
      </c>
    </row>
    <row r="420" spans="1:9">
      <c r="A420" s="22" t="s">
        <v>428</v>
      </c>
      <c r="B420" s="25">
        <v>58</v>
      </c>
      <c r="C420" s="22" t="s">
        <v>636</v>
      </c>
      <c r="D420" s="22" t="s">
        <v>636</v>
      </c>
      <c r="E420" s="24">
        <v>-3</v>
      </c>
      <c r="F420" s="22" t="s">
        <v>636</v>
      </c>
      <c r="G420" s="24">
        <v>55</v>
      </c>
      <c r="I420" s="6"/>
    </row>
    <row r="421" spans="1:9">
      <c r="A421" s="22" t="s">
        <v>429</v>
      </c>
      <c r="B421" s="24">
        <v>70</v>
      </c>
      <c r="C421" s="22" t="s">
        <v>636</v>
      </c>
      <c r="D421" s="22" t="s">
        <v>636</v>
      </c>
      <c r="E421" s="22" t="s">
        <v>636</v>
      </c>
      <c r="F421" s="22" t="s">
        <v>636</v>
      </c>
      <c r="G421" s="24">
        <v>70</v>
      </c>
    </row>
    <row r="422" spans="1:9">
      <c r="A422" s="22" t="s">
        <v>430</v>
      </c>
      <c r="B422" s="24">
        <v>170</v>
      </c>
      <c r="C422" s="24">
        <v>1</v>
      </c>
      <c r="D422" s="22" t="s">
        <v>636</v>
      </c>
      <c r="E422" s="24">
        <v>-17</v>
      </c>
      <c r="F422" s="22" t="s">
        <v>636</v>
      </c>
      <c r="G422" s="24">
        <v>154</v>
      </c>
    </row>
    <row r="423" spans="1:9">
      <c r="A423" s="22" t="s">
        <v>431</v>
      </c>
      <c r="B423" s="24">
        <v>123</v>
      </c>
      <c r="C423" s="22" t="s">
        <v>636</v>
      </c>
      <c r="D423" s="22" t="s">
        <v>636</v>
      </c>
      <c r="E423" s="24">
        <v>-4</v>
      </c>
      <c r="F423" s="22" t="s">
        <v>636</v>
      </c>
      <c r="G423" s="24">
        <v>119</v>
      </c>
    </row>
    <row r="424" spans="1:9">
      <c r="A424" s="22" t="s">
        <v>432</v>
      </c>
      <c r="B424" s="25">
        <v>187</v>
      </c>
      <c r="C424" s="22" t="s">
        <v>636</v>
      </c>
      <c r="D424" s="22" t="s">
        <v>636</v>
      </c>
      <c r="E424" s="24">
        <v>-18</v>
      </c>
      <c r="F424" s="22" t="s">
        <v>636</v>
      </c>
      <c r="G424" s="24">
        <v>169</v>
      </c>
      <c r="I424" s="6"/>
    </row>
    <row r="425" spans="1:9">
      <c r="A425" s="22" t="s">
        <v>511</v>
      </c>
      <c r="B425" s="24">
        <v>43</v>
      </c>
      <c r="C425" s="22" t="s">
        <v>636</v>
      </c>
      <c r="D425" s="22" t="s">
        <v>636</v>
      </c>
      <c r="E425" s="22" t="s">
        <v>636</v>
      </c>
      <c r="F425" s="22" t="s">
        <v>636</v>
      </c>
      <c r="G425" s="24">
        <v>43</v>
      </c>
    </row>
    <row r="426" spans="1:9">
      <c r="A426" s="22" t="s">
        <v>433</v>
      </c>
      <c r="B426" s="24">
        <v>2</v>
      </c>
      <c r="C426" s="22" t="s">
        <v>636</v>
      </c>
      <c r="D426" s="22" t="s">
        <v>636</v>
      </c>
      <c r="E426" s="22" t="s">
        <v>636</v>
      </c>
      <c r="F426" s="22" t="s">
        <v>636</v>
      </c>
      <c r="G426" s="24">
        <v>2</v>
      </c>
    </row>
    <row r="427" spans="1:9">
      <c r="A427" s="22" t="s">
        <v>434</v>
      </c>
      <c r="B427" s="24">
        <v>46</v>
      </c>
      <c r="C427" s="24">
        <v>2</v>
      </c>
      <c r="D427" s="22" t="s">
        <v>636</v>
      </c>
      <c r="E427" s="24">
        <v>-8</v>
      </c>
      <c r="F427" s="22" t="s">
        <v>636</v>
      </c>
      <c r="G427" s="24">
        <v>40</v>
      </c>
    </row>
    <row r="428" spans="1:9">
      <c r="A428" s="22" t="s">
        <v>435</v>
      </c>
      <c r="B428" s="25">
        <v>74</v>
      </c>
      <c r="C428" s="22" t="s">
        <v>636</v>
      </c>
      <c r="D428" s="22" t="s">
        <v>636</v>
      </c>
      <c r="E428" s="24">
        <v>-34</v>
      </c>
      <c r="F428" s="22" t="s">
        <v>636</v>
      </c>
      <c r="G428" s="24">
        <v>40</v>
      </c>
      <c r="I428" s="6"/>
    </row>
    <row r="429" spans="1:9">
      <c r="A429" s="22" t="s">
        <v>436</v>
      </c>
      <c r="B429" s="24">
        <v>59</v>
      </c>
      <c r="C429" s="22" t="s">
        <v>636</v>
      </c>
      <c r="D429" s="22" t="s">
        <v>636</v>
      </c>
      <c r="E429" s="24">
        <v>-21</v>
      </c>
      <c r="F429" s="22" t="s">
        <v>636</v>
      </c>
      <c r="G429" s="24">
        <v>38</v>
      </c>
    </row>
    <row r="430" spans="1:9">
      <c r="A430" s="22" t="s">
        <v>437</v>
      </c>
      <c r="B430" s="24">
        <v>289</v>
      </c>
      <c r="C430" s="22" t="s">
        <v>636</v>
      </c>
      <c r="D430" s="22" t="s">
        <v>636</v>
      </c>
      <c r="E430" s="24">
        <v>-10</v>
      </c>
      <c r="F430" s="22" t="s">
        <v>636</v>
      </c>
      <c r="G430" s="24">
        <v>279</v>
      </c>
    </row>
    <row r="431" spans="1:9">
      <c r="A431" s="22" t="s">
        <v>438</v>
      </c>
      <c r="B431" s="24">
        <v>1</v>
      </c>
      <c r="C431" s="22" t="s">
        <v>636</v>
      </c>
      <c r="D431" s="22" t="s">
        <v>636</v>
      </c>
      <c r="E431" s="22" t="s">
        <v>636</v>
      </c>
      <c r="F431" s="22" t="s">
        <v>636</v>
      </c>
      <c r="G431" s="24">
        <v>1</v>
      </c>
    </row>
    <row r="432" spans="1:9">
      <c r="A432" s="22" t="s">
        <v>439</v>
      </c>
      <c r="B432" s="25">
        <v>-22</v>
      </c>
      <c r="C432" s="22" t="s">
        <v>636</v>
      </c>
      <c r="D432" s="22" t="s">
        <v>636</v>
      </c>
      <c r="E432" s="24">
        <v>-26</v>
      </c>
      <c r="F432" s="22" t="s">
        <v>636</v>
      </c>
      <c r="G432" s="24">
        <v>-48</v>
      </c>
      <c r="I432" s="6"/>
    </row>
    <row r="433" spans="1:8">
      <c r="A433" s="22" t="s">
        <v>440</v>
      </c>
      <c r="B433" s="24">
        <v>3</v>
      </c>
      <c r="C433" s="22" t="s">
        <v>636</v>
      </c>
      <c r="D433" s="22" t="s">
        <v>636</v>
      </c>
      <c r="E433" s="22" t="s">
        <v>636</v>
      </c>
      <c r="F433" s="22" t="s">
        <v>636</v>
      </c>
      <c r="G433" s="24">
        <v>3</v>
      </c>
    </row>
    <row r="434" spans="1:8">
      <c r="A434" s="22" t="s">
        <v>441</v>
      </c>
      <c r="B434" s="24">
        <v>180</v>
      </c>
      <c r="C434" s="22" t="s">
        <v>636</v>
      </c>
      <c r="D434" s="22" t="s">
        <v>636</v>
      </c>
      <c r="E434" s="24">
        <v>-4</v>
      </c>
      <c r="F434" s="22" t="s">
        <v>636</v>
      </c>
      <c r="G434" s="24">
        <v>176</v>
      </c>
    </row>
    <row r="435" spans="1:8">
      <c r="A435" s="22" t="s">
        <v>442</v>
      </c>
      <c r="B435" s="24">
        <v>156</v>
      </c>
      <c r="C435" s="24">
        <v>2</v>
      </c>
      <c r="D435" s="22" t="s">
        <v>636</v>
      </c>
      <c r="E435" s="24">
        <v>-15</v>
      </c>
      <c r="F435" s="22" t="s">
        <v>636</v>
      </c>
      <c r="G435" s="24">
        <v>143</v>
      </c>
    </row>
    <row r="436" spans="1:8">
      <c r="A436" s="22" t="s">
        <v>443</v>
      </c>
      <c r="B436" s="24">
        <v>230</v>
      </c>
      <c r="C436" s="22" t="s">
        <v>636</v>
      </c>
      <c r="D436" s="22" t="s">
        <v>636</v>
      </c>
      <c r="E436" s="24">
        <v>-46</v>
      </c>
      <c r="F436" s="22" t="s">
        <v>636</v>
      </c>
      <c r="G436" s="24">
        <v>184</v>
      </c>
    </row>
    <row r="437" spans="1:8">
      <c r="A437" s="22" t="s">
        <v>444</v>
      </c>
      <c r="B437" s="24">
        <v>87</v>
      </c>
      <c r="C437" s="24">
        <v>90</v>
      </c>
      <c r="D437" s="22" t="s">
        <v>636</v>
      </c>
      <c r="E437" s="24">
        <v>-11</v>
      </c>
      <c r="F437" s="22" t="s">
        <v>636</v>
      </c>
      <c r="G437" s="24">
        <v>166</v>
      </c>
    </row>
    <row r="438" spans="1:8">
      <c r="A438" s="22" t="s">
        <v>445</v>
      </c>
      <c r="B438" s="24">
        <v>185</v>
      </c>
      <c r="C438" s="22" t="s">
        <v>636</v>
      </c>
      <c r="D438" s="22" t="s">
        <v>636</v>
      </c>
      <c r="E438" s="24">
        <v>-62</v>
      </c>
      <c r="F438" s="22" t="s">
        <v>636</v>
      </c>
      <c r="G438" s="24">
        <v>123</v>
      </c>
    </row>
    <row r="439" spans="1:8">
      <c r="A439" s="22" t="s">
        <v>446</v>
      </c>
      <c r="B439" s="24">
        <v>5</v>
      </c>
      <c r="C439" s="22" t="s">
        <v>636</v>
      </c>
      <c r="D439" s="22" t="s">
        <v>636</v>
      </c>
      <c r="E439" s="24">
        <v>-2</v>
      </c>
      <c r="F439" s="22" t="s">
        <v>636</v>
      </c>
      <c r="G439" s="24">
        <v>3</v>
      </c>
    </row>
    <row r="440" spans="1:8">
      <c r="A440" s="22" t="s">
        <v>447</v>
      </c>
      <c r="B440" s="24">
        <v>22</v>
      </c>
      <c r="C440" s="22" t="s">
        <v>636</v>
      </c>
      <c r="D440" s="22" t="s">
        <v>636</v>
      </c>
      <c r="E440" s="24">
        <v>-1</v>
      </c>
      <c r="F440" s="22" t="s">
        <v>636</v>
      </c>
      <c r="G440" s="24">
        <v>21</v>
      </c>
    </row>
    <row r="441" spans="1:8">
      <c r="A441" s="22" t="s">
        <v>448</v>
      </c>
      <c r="B441" s="24">
        <v>2</v>
      </c>
      <c r="C441" s="22" t="s">
        <v>636</v>
      </c>
      <c r="D441" s="22" t="s">
        <v>636</v>
      </c>
      <c r="E441" s="24">
        <v>-14</v>
      </c>
      <c r="F441" s="22" t="s">
        <v>636</v>
      </c>
      <c r="G441" s="24">
        <v>-12</v>
      </c>
    </row>
    <row r="442" spans="1:8">
      <c r="A442" s="22" t="s">
        <v>449</v>
      </c>
      <c r="B442" s="24">
        <v>7</v>
      </c>
      <c r="C442" s="22" t="s">
        <v>636</v>
      </c>
      <c r="D442" s="22" t="s">
        <v>636</v>
      </c>
      <c r="E442" s="24">
        <v>-7</v>
      </c>
      <c r="F442" s="22" t="s">
        <v>636</v>
      </c>
      <c r="G442" s="22" t="s">
        <v>636</v>
      </c>
    </row>
    <row r="443" spans="1:8">
      <c r="A443" s="22" t="s">
        <v>450</v>
      </c>
      <c r="B443" s="25">
        <v>35</v>
      </c>
      <c r="C443" s="22" t="s">
        <v>636</v>
      </c>
      <c r="D443" s="22" t="s">
        <v>636</v>
      </c>
      <c r="E443" s="22" t="s">
        <v>636</v>
      </c>
      <c r="F443" s="22" t="s">
        <v>636</v>
      </c>
      <c r="G443" s="24">
        <v>35</v>
      </c>
    </row>
    <row r="444" spans="1:8">
      <c r="A444" s="22" t="s">
        <v>451</v>
      </c>
      <c r="B444" s="24">
        <v>50</v>
      </c>
      <c r="C444" s="24">
        <v>500</v>
      </c>
      <c r="D444" s="22" t="s">
        <v>636</v>
      </c>
      <c r="E444" s="24">
        <v>-190</v>
      </c>
      <c r="F444" s="22" t="s">
        <v>636</v>
      </c>
      <c r="G444" s="24">
        <v>360</v>
      </c>
    </row>
    <row r="445" spans="1:8">
      <c r="A445" s="22" t="s">
        <v>452</v>
      </c>
      <c r="B445" s="24">
        <v>30</v>
      </c>
      <c r="C445" s="24">
        <v>500</v>
      </c>
      <c r="D445" s="22" t="s">
        <v>636</v>
      </c>
      <c r="E445" s="24">
        <v>-406</v>
      </c>
      <c r="F445" s="22" t="s">
        <v>636</v>
      </c>
      <c r="G445" s="24">
        <v>124</v>
      </c>
    </row>
    <row r="446" spans="1:8">
      <c r="A446" s="22" t="s">
        <v>453</v>
      </c>
      <c r="B446" s="24">
        <v>608</v>
      </c>
      <c r="C446" s="22" t="s">
        <v>636</v>
      </c>
      <c r="D446" s="22" t="s">
        <v>636</v>
      </c>
      <c r="E446" s="24">
        <v>-160</v>
      </c>
      <c r="F446" s="22" t="s">
        <v>636</v>
      </c>
      <c r="G446" s="24">
        <v>448</v>
      </c>
    </row>
    <row r="447" spans="1:8">
      <c r="A447" s="22" t="s">
        <v>454</v>
      </c>
      <c r="B447" s="25">
        <v>1036</v>
      </c>
      <c r="C447" s="22" t="s">
        <v>636</v>
      </c>
      <c r="D447" s="22" t="s">
        <v>636</v>
      </c>
      <c r="E447" s="24">
        <v>-460</v>
      </c>
      <c r="F447" s="22" t="s">
        <v>636</v>
      </c>
      <c r="G447" s="24">
        <v>576</v>
      </c>
      <c r="H447" s="6"/>
    </row>
    <row r="448" spans="1:8">
      <c r="A448" s="22" t="s">
        <v>455</v>
      </c>
      <c r="B448" s="24">
        <v>348</v>
      </c>
      <c r="C448" s="22" t="s">
        <v>636</v>
      </c>
      <c r="D448" s="22" t="s">
        <v>636</v>
      </c>
      <c r="E448" s="22" t="s">
        <v>636</v>
      </c>
      <c r="F448" s="22" t="s">
        <v>636</v>
      </c>
      <c r="G448" s="24">
        <v>348</v>
      </c>
    </row>
    <row r="449" spans="1:8">
      <c r="A449" s="22" t="s">
        <v>456</v>
      </c>
      <c r="B449" s="25">
        <v>448</v>
      </c>
      <c r="C449" s="22" t="s">
        <v>636</v>
      </c>
      <c r="D449" s="22" t="s">
        <v>636</v>
      </c>
      <c r="E449" s="22" t="s">
        <v>636</v>
      </c>
      <c r="F449" s="22" t="s">
        <v>636</v>
      </c>
      <c r="G449" s="24">
        <v>448</v>
      </c>
      <c r="H449" s="6"/>
    </row>
    <row r="450" spans="1:8">
      <c r="A450" s="22" t="s">
        <v>580</v>
      </c>
      <c r="B450" s="24">
        <v>181</v>
      </c>
      <c r="C450" s="24">
        <v>300</v>
      </c>
      <c r="D450" s="22" t="s">
        <v>636</v>
      </c>
      <c r="E450" s="24">
        <v>-253</v>
      </c>
      <c r="F450" s="22" t="s">
        <v>636</v>
      </c>
      <c r="G450" s="24">
        <v>228</v>
      </c>
    </row>
    <row r="451" spans="1:8">
      <c r="A451" s="22" t="s">
        <v>458</v>
      </c>
      <c r="B451" s="24">
        <v>169</v>
      </c>
      <c r="C451" s="22" t="s">
        <v>636</v>
      </c>
      <c r="D451" s="22" t="s">
        <v>636</v>
      </c>
      <c r="E451" s="24">
        <v>-2</v>
      </c>
      <c r="F451" s="22" t="s">
        <v>636</v>
      </c>
      <c r="G451" s="24">
        <v>167</v>
      </c>
    </row>
    <row r="452" spans="1:8">
      <c r="A452" s="22" t="s">
        <v>459</v>
      </c>
      <c r="B452" s="24">
        <v>20</v>
      </c>
      <c r="C452" s="22" t="s">
        <v>636</v>
      </c>
      <c r="D452" s="22" t="s">
        <v>636</v>
      </c>
      <c r="E452" s="22" t="s">
        <v>636</v>
      </c>
      <c r="F452" s="22" t="s">
        <v>636</v>
      </c>
      <c r="G452" s="24">
        <v>20</v>
      </c>
    </row>
    <row r="453" spans="1:8">
      <c r="A453" s="22" t="s">
        <v>460</v>
      </c>
      <c r="B453" s="25">
        <v>14</v>
      </c>
      <c r="C453" s="22" t="s">
        <v>636</v>
      </c>
      <c r="D453" s="22" t="s">
        <v>636</v>
      </c>
      <c r="E453" s="22" t="s">
        <v>636</v>
      </c>
      <c r="F453" s="22" t="s">
        <v>636</v>
      </c>
      <c r="G453" s="24">
        <v>14</v>
      </c>
      <c r="H453" s="6"/>
    </row>
    <row r="454" spans="1:8">
      <c r="A454" s="22" t="s">
        <v>461</v>
      </c>
      <c r="B454" s="24">
        <v>20</v>
      </c>
      <c r="C454" s="22" t="s">
        <v>636</v>
      </c>
      <c r="D454" s="22" t="s">
        <v>636</v>
      </c>
      <c r="E454" s="22" t="s">
        <v>636</v>
      </c>
      <c r="F454" s="22" t="s">
        <v>636</v>
      </c>
      <c r="G454" s="24">
        <v>20</v>
      </c>
    </row>
    <row r="455" spans="1:8">
      <c r="A455" s="22" t="s">
        <v>462</v>
      </c>
      <c r="B455" s="24">
        <v>-15</v>
      </c>
      <c r="C455" s="24">
        <v>35</v>
      </c>
      <c r="D455" s="22" t="s">
        <v>636</v>
      </c>
      <c r="E455" s="24">
        <v>-4</v>
      </c>
      <c r="F455" s="22" t="s">
        <v>636</v>
      </c>
      <c r="G455" s="24">
        <v>16</v>
      </c>
    </row>
    <row r="456" spans="1:8">
      <c r="A456" s="22" t="s">
        <v>463</v>
      </c>
      <c r="B456" s="24">
        <v>20</v>
      </c>
      <c r="C456" s="22" t="s">
        <v>636</v>
      </c>
      <c r="D456" s="22" t="s">
        <v>636</v>
      </c>
      <c r="E456" s="24">
        <v>-20</v>
      </c>
      <c r="F456" s="22" t="s">
        <v>636</v>
      </c>
      <c r="G456" s="22" t="s">
        <v>636</v>
      </c>
    </row>
    <row r="457" spans="1:8">
      <c r="A457" s="22" t="s">
        <v>464</v>
      </c>
      <c r="B457" s="25">
        <v>20</v>
      </c>
      <c r="C457" s="22" t="s">
        <v>636</v>
      </c>
      <c r="D457" s="22" t="s">
        <v>636</v>
      </c>
      <c r="E457" s="24">
        <v>-3</v>
      </c>
      <c r="F457" s="22" t="s">
        <v>636</v>
      </c>
      <c r="G457" s="24">
        <v>17</v>
      </c>
      <c r="H457" s="6"/>
    </row>
    <row r="458" spans="1:8">
      <c r="A458" s="22" t="s">
        <v>465</v>
      </c>
      <c r="B458" s="25">
        <v>4</v>
      </c>
      <c r="C458" s="22" t="s">
        <v>636</v>
      </c>
      <c r="D458" s="22" t="s">
        <v>636</v>
      </c>
      <c r="E458" s="22" t="s">
        <v>636</v>
      </c>
      <c r="F458" s="22" t="s">
        <v>636</v>
      </c>
      <c r="G458" s="24">
        <v>4</v>
      </c>
      <c r="H458" s="6"/>
    </row>
    <row r="459" spans="1:8">
      <c r="A459" s="22" t="s">
        <v>466</v>
      </c>
      <c r="B459" s="24">
        <v>4</v>
      </c>
      <c r="C459" s="22" t="s">
        <v>636</v>
      </c>
      <c r="D459" s="22" t="s">
        <v>636</v>
      </c>
      <c r="E459" s="22" t="s">
        <v>636</v>
      </c>
      <c r="F459" s="22" t="s">
        <v>636</v>
      </c>
      <c r="G459" s="24">
        <v>4</v>
      </c>
    </row>
    <row r="460" spans="1:8">
      <c r="A460" s="22" t="s">
        <v>468</v>
      </c>
      <c r="B460" s="24">
        <v>5</v>
      </c>
      <c r="C460" s="22" t="s">
        <v>636</v>
      </c>
      <c r="D460" s="22" t="s">
        <v>636</v>
      </c>
      <c r="E460" s="22" t="s">
        <v>636</v>
      </c>
      <c r="F460" s="22" t="s">
        <v>636</v>
      </c>
      <c r="G460" s="24">
        <v>5</v>
      </c>
    </row>
    <row r="461" spans="1:8">
      <c r="A461" s="22" t="s">
        <v>535</v>
      </c>
      <c r="B461" s="24">
        <v>-4</v>
      </c>
      <c r="C461" s="22" t="s">
        <v>636</v>
      </c>
      <c r="D461" s="22" t="s">
        <v>636</v>
      </c>
      <c r="E461" s="22" t="s">
        <v>636</v>
      </c>
      <c r="F461" s="22" t="s">
        <v>636</v>
      </c>
      <c r="G461" s="24">
        <v>-4</v>
      </c>
    </row>
    <row r="462" spans="1:8">
      <c r="A462" s="22" t="s">
        <v>499</v>
      </c>
      <c r="B462" s="25">
        <v>95</v>
      </c>
      <c r="C462" s="22" t="s">
        <v>636</v>
      </c>
      <c r="D462" s="22" t="s">
        <v>636</v>
      </c>
      <c r="E462" s="24">
        <v>-41</v>
      </c>
      <c r="F462" s="22" t="s">
        <v>636</v>
      </c>
      <c r="G462" s="24">
        <v>54</v>
      </c>
      <c r="H462" s="6"/>
    </row>
    <row r="463" spans="1:8">
      <c r="A463" s="22" t="s">
        <v>469</v>
      </c>
      <c r="B463" s="24">
        <v>4</v>
      </c>
      <c r="C463" s="22" t="s">
        <v>636</v>
      </c>
      <c r="D463" s="22" t="s">
        <v>636</v>
      </c>
      <c r="E463" s="22" t="s">
        <v>636</v>
      </c>
      <c r="F463" s="22" t="s">
        <v>636</v>
      </c>
      <c r="G463" s="24">
        <v>4</v>
      </c>
    </row>
    <row r="464" spans="1:8">
      <c r="A464" s="22" t="s">
        <v>470</v>
      </c>
      <c r="B464" s="24">
        <v>2</v>
      </c>
      <c r="C464" s="22" t="s">
        <v>636</v>
      </c>
      <c r="D464" s="22" t="s">
        <v>636</v>
      </c>
      <c r="E464" s="22" t="s">
        <v>636</v>
      </c>
      <c r="F464" s="22" t="s">
        <v>636</v>
      </c>
      <c r="G464" s="24">
        <v>2</v>
      </c>
    </row>
    <row r="465" spans="1:9">
      <c r="A465" s="22" t="s">
        <v>471</v>
      </c>
      <c r="B465" s="24">
        <v>4</v>
      </c>
      <c r="C465" s="22" t="s">
        <v>636</v>
      </c>
      <c r="D465" s="22" t="s">
        <v>636</v>
      </c>
      <c r="E465" s="22" t="s">
        <v>636</v>
      </c>
      <c r="F465" s="22" t="s">
        <v>636</v>
      </c>
      <c r="G465" s="24">
        <v>4</v>
      </c>
    </row>
    <row r="466" spans="1:9">
      <c r="A466" s="22" t="s">
        <v>472</v>
      </c>
      <c r="B466" s="24">
        <v>20</v>
      </c>
      <c r="C466" s="22" t="s">
        <v>636</v>
      </c>
      <c r="D466" s="22" t="s">
        <v>636</v>
      </c>
      <c r="E466" s="24">
        <v>-9</v>
      </c>
      <c r="F466" s="22" t="s">
        <v>636</v>
      </c>
      <c r="G466" s="24">
        <v>11</v>
      </c>
    </row>
    <row r="467" spans="1:9">
      <c r="A467" s="22" t="s">
        <v>474</v>
      </c>
      <c r="B467" s="25">
        <v>1</v>
      </c>
      <c r="C467" s="22" t="s">
        <v>636</v>
      </c>
      <c r="D467" s="22" t="s">
        <v>636</v>
      </c>
      <c r="E467" s="22" t="s">
        <v>636</v>
      </c>
      <c r="F467" s="22" t="s">
        <v>636</v>
      </c>
      <c r="G467" s="24">
        <v>1</v>
      </c>
      <c r="H467" s="6"/>
    </row>
    <row r="468" spans="1:9">
      <c r="A468" s="22" t="s">
        <v>476</v>
      </c>
      <c r="B468" s="25">
        <v>1</v>
      </c>
      <c r="C468" s="22" t="s">
        <v>636</v>
      </c>
      <c r="D468" s="22" t="s">
        <v>636</v>
      </c>
      <c r="E468" s="22" t="s">
        <v>636</v>
      </c>
      <c r="F468" s="22" t="s">
        <v>636</v>
      </c>
      <c r="G468" s="24">
        <v>1</v>
      </c>
      <c r="I468" s="6"/>
    </row>
    <row r="469" spans="1:9">
      <c r="A469" s="22" t="s">
        <v>478</v>
      </c>
      <c r="B469" s="24">
        <v>1</v>
      </c>
      <c r="C469" s="22" t="s">
        <v>636</v>
      </c>
      <c r="D469" s="22" t="s">
        <v>636</v>
      </c>
      <c r="E469" s="22" t="s">
        <v>636</v>
      </c>
      <c r="F469" s="22" t="s">
        <v>636</v>
      </c>
      <c r="G469" s="24">
        <v>1</v>
      </c>
    </row>
    <row r="470" spans="1:9">
      <c r="A470" s="22" t="s">
        <v>480</v>
      </c>
      <c r="B470" s="24">
        <v>3</v>
      </c>
      <c r="C470" s="22" t="s">
        <v>636</v>
      </c>
      <c r="D470" s="22" t="s">
        <v>636</v>
      </c>
      <c r="E470" s="24">
        <v>-1</v>
      </c>
      <c r="F470" s="22" t="s">
        <v>636</v>
      </c>
      <c r="G470" s="24">
        <v>2</v>
      </c>
    </row>
    <row r="471" spans="1:9">
      <c r="A471" s="22" t="s">
        <v>481</v>
      </c>
      <c r="B471" s="24">
        <v>153</v>
      </c>
      <c r="C471" s="22" t="s">
        <v>636</v>
      </c>
      <c r="D471" s="22" t="s">
        <v>636</v>
      </c>
      <c r="E471" s="24">
        <v>-16</v>
      </c>
      <c r="F471" s="22" t="s">
        <v>636</v>
      </c>
      <c r="G471" s="24">
        <v>137</v>
      </c>
      <c r="H471" s="6"/>
    </row>
    <row r="472" spans="1:9">
      <c r="A472" s="22" t="s">
        <v>482</v>
      </c>
      <c r="B472" s="25">
        <v>151</v>
      </c>
      <c r="C472" s="22" t="s">
        <v>636</v>
      </c>
      <c r="D472" s="22" t="s">
        <v>636</v>
      </c>
      <c r="E472" s="24">
        <v>-25</v>
      </c>
      <c r="F472" s="22" t="s">
        <v>636</v>
      </c>
      <c r="G472" s="24">
        <v>126</v>
      </c>
      <c r="I472" s="6"/>
    </row>
    <row r="473" spans="1:9">
      <c r="A473" s="22" t="s">
        <v>483</v>
      </c>
      <c r="B473" s="24">
        <v>76</v>
      </c>
      <c r="C473" s="22" t="s">
        <v>636</v>
      </c>
      <c r="D473" s="22" t="s">
        <v>636</v>
      </c>
      <c r="E473" s="24">
        <v>-4</v>
      </c>
      <c r="F473" s="22" t="s">
        <v>636</v>
      </c>
      <c r="G473" s="24">
        <v>72</v>
      </c>
    </row>
    <row r="474" spans="1:9">
      <c r="A474" s="22" t="s">
        <v>484</v>
      </c>
      <c r="B474" s="24">
        <v>6</v>
      </c>
      <c r="C474" s="22" t="s">
        <v>636</v>
      </c>
      <c r="D474" s="22" t="s">
        <v>636</v>
      </c>
      <c r="E474" s="24">
        <v>-5</v>
      </c>
      <c r="F474" s="22" t="s">
        <v>636</v>
      </c>
      <c r="G474" s="24">
        <v>1</v>
      </c>
    </row>
    <row r="475" spans="1:9">
      <c r="A475" s="22" t="s">
        <v>581</v>
      </c>
      <c r="B475" s="24">
        <v>2</v>
      </c>
      <c r="C475" s="22" t="s">
        <v>636</v>
      </c>
      <c r="D475" s="22" t="s">
        <v>636</v>
      </c>
      <c r="E475" s="22" t="s">
        <v>636</v>
      </c>
      <c r="F475" s="22" t="s">
        <v>636</v>
      </c>
      <c r="G475" s="24">
        <v>2</v>
      </c>
      <c r="H475" s="6"/>
    </row>
    <row r="476" spans="1:9">
      <c r="A476" s="22" t="s">
        <v>500</v>
      </c>
      <c r="B476" s="25">
        <v>1</v>
      </c>
      <c r="C476" s="22" t="s">
        <v>636</v>
      </c>
      <c r="D476" s="22" t="s">
        <v>636</v>
      </c>
      <c r="E476" s="22" t="s">
        <v>636</v>
      </c>
      <c r="F476" s="22" t="s">
        <v>636</v>
      </c>
      <c r="G476" s="24">
        <v>1</v>
      </c>
      <c r="I476" s="6"/>
    </row>
    <row r="477" spans="1:9">
      <c r="A477" s="22" t="s">
        <v>639</v>
      </c>
      <c r="B477" s="25">
        <v>-1</v>
      </c>
      <c r="C477" s="22" t="s">
        <v>636</v>
      </c>
      <c r="D477" s="22" t="s">
        <v>636</v>
      </c>
      <c r="E477" s="22" t="s">
        <v>636</v>
      </c>
      <c r="F477" s="26" t="s">
        <v>636</v>
      </c>
      <c r="G477" s="24">
        <v>-1</v>
      </c>
      <c r="H477" s="6"/>
    </row>
    <row r="478" spans="1:9">
      <c r="A478" s="22" t="s">
        <v>486</v>
      </c>
      <c r="B478" s="24">
        <v>302</v>
      </c>
      <c r="C478" s="22" t="s">
        <v>636</v>
      </c>
      <c r="D478" s="22" t="s">
        <v>636</v>
      </c>
      <c r="E478" s="24">
        <v>-32</v>
      </c>
      <c r="F478" s="22" t="s">
        <v>636</v>
      </c>
      <c r="G478" s="24">
        <v>270</v>
      </c>
    </row>
    <row r="479" spans="1:9">
      <c r="A479" s="22" t="s">
        <v>487</v>
      </c>
      <c r="B479" s="25">
        <v>-42</v>
      </c>
      <c r="C479" s="22" t="s">
        <v>636</v>
      </c>
      <c r="D479" s="22" t="s">
        <v>636</v>
      </c>
      <c r="E479" s="22" t="s">
        <v>636</v>
      </c>
      <c r="F479" s="22" t="s">
        <v>636</v>
      </c>
      <c r="G479" s="24">
        <v>-42</v>
      </c>
      <c r="H479" s="6"/>
    </row>
    <row r="480" spans="1:9">
      <c r="A480" s="22" t="s">
        <v>501</v>
      </c>
      <c r="B480" s="25">
        <v>-2</v>
      </c>
      <c r="C480" s="22" t="s">
        <v>636</v>
      </c>
      <c r="D480" s="22" t="s">
        <v>636</v>
      </c>
      <c r="E480" s="22" t="s">
        <v>636</v>
      </c>
      <c r="F480" s="22" t="s">
        <v>636</v>
      </c>
      <c r="G480" s="24">
        <v>-2</v>
      </c>
      <c r="H480" s="6"/>
      <c r="I480" s="6"/>
    </row>
    <row r="481" spans="1:9">
      <c r="A481" s="22" t="s">
        <v>502</v>
      </c>
      <c r="B481" s="26" t="s">
        <v>636</v>
      </c>
      <c r="C481" s="22" t="s">
        <v>636</v>
      </c>
      <c r="D481" s="22" t="s">
        <v>636</v>
      </c>
      <c r="E481" s="24">
        <v>-1</v>
      </c>
      <c r="F481" s="22" t="s">
        <v>636</v>
      </c>
      <c r="G481" s="24">
        <v>-1</v>
      </c>
    </row>
    <row r="482" spans="1:9">
      <c r="A482" s="22" t="s">
        <v>503</v>
      </c>
      <c r="B482" s="24">
        <v>80</v>
      </c>
      <c r="C482" s="22" t="s">
        <v>636</v>
      </c>
      <c r="D482" s="22" t="s">
        <v>636</v>
      </c>
      <c r="E482" s="24">
        <v>-11</v>
      </c>
      <c r="F482" s="22" t="s">
        <v>636</v>
      </c>
      <c r="G482" s="24">
        <v>69</v>
      </c>
    </row>
    <row r="483" spans="1:9">
      <c r="A483" s="22" t="s">
        <v>504</v>
      </c>
      <c r="B483" s="25">
        <v>191</v>
      </c>
      <c r="C483" s="24">
        <v>5</v>
      </c>
      <c r="D483" s="22" t="s">
        <v>636</v>
      </c>
      <c r="E483" s="24">
        <v>-11</v>
      </c>
      <c r="F483" s="22" t="s">
        <v>636</v>
      </c>
      <c r="G483" s="24">
        <v>185</v>
      </c>
      <c r="H483" s="6"/>
    </row>
    <row r="484" spans="1:9">
      <c r="A484" s="22" t="s">
        <v>505</v>
      </c>
      <c r="B484" s="25">
        <v>68</v>
      </c>
      <c r="C484" s="22" t="s">
        <v>636</v>
      </c>
      <c r="D484" s="22" t="s">
        <v>636</v>
      </c>
      <c r="E484" s="24">
        <v>-12</v>
      </c>
      <c r="F484" s="22" t="s">
        <v>636</v>
      </c>
      <c r="G484" s="24">
        <v>56</v>
      </c>
      <c r="I484" s="6"/>
    </row>
    <row r="485" spans="1:9">
      <c r="A485" s="22" t="s">
        <v>506</v>
      </c>
      <c r="B485" s="25">
        <v>6</v>
      </c>
      <c r="C485" s="22" t="s">
        <v>636</v>
      </c>
      <c r="D485" s="22" t="s">
        <v>636</v>
      </c>
      <c r="E485" s="22" t="s">
        <v>636</v>
      </c>
      <c r="F485" s="22" t="s">
        <v>636</v>
      </c>
      <c r="G485" s="24">
        <v>6</v>
      </c>
    </row>
    <row r="486" spans="1:9">
      <c r="A486" s="22" t="s">
        <v>508</v>
      </c>
      <c r="B486" s="24">
        <v>75</v>
      </c>
      <c r="C486" s="22" t="s">
        <v>636</v>
      </c>
      <c r="D486" s="22" t="s">
        <v>636</v>
      </c>
      <c r="E486" s="24">
        <v>-4</v>
      </c>
      <c r="F486" s="22" t="s">
        <v>636</v>
      </c>
      <c r="G486" s="24">
        <v>71</v>
      </c>
    </row>
    <row r="487" spans="1:9">
      <c r="A487" s="22" t="s">
        <v>514</v>
      </c>
      <c r="B487" s="25">
        <v>708</v>
      </c>
      <c r="C487" s="26" t="s">
        <v>636</v>
      </c>
      <c r="D487" s="22" t="s">
        <v>636</v>
      </c>
      <c r="E487" s="22" t="s">
        <v>636</v>
      </c>
      <c r="F487" s="26" t="s">
        <v>636</v>
      </c>
      <c r="G487" s="24">
        <v>708</v>
      </c>
      <c r="H487" s="6"/>
    </row>
    <row r="488" spans="1:9">
      <c r="A488" s="22" t="s">
        <v>536</v>
      </c>
      <c r="B488" s="24">
        <v>-174</v>
      </c>
      <c r="C488" s="22" t="s">
        <v>636</v>
      </c>
      <c r="D488" s="22" t="s">
        <v>636</v>
      </c>
      <c r="E488" s="22" t="s">
        <v>636</v>
      </c>
      <c r="F488" s="22" t="s">
        <v>636</v>
      </c>
      <c r="G488" s="24">
        <v>-174</v>
      </c>
    </row>
    <row r="489" spans="1:9">
      <c r="A489" s="22" t="s">
        <v>521</v>
      </c>
      <c r="B489" s="25">
        <v>129</v>
      </c>
      <c r="C489" s="22" t="s">
        <v>636</v>
      </c>
      <c r="D489" s="22" t="s">
        <v>636</v>
      </c>
      <c r="E489" s="24">
        <v>-3</v>
      </c>
      <c r="F489" s="22" t="s">
        <v>636</v>
      </c>
      <c r="G489" s="24">
        <v>126</v>
      </c>
    </row>
    <row r="490" spans="1:9">
      <c r="A490" s="22" t="s">
        <v>522</v>
      </c>
      <c r="B490" s="24">
        <v>40</v>
      </c>
      <c r="C490" s="22" t="s">
        <v>636</v>
      </c>
      <c r="D490" s="22" t="s">
        <v>636</v>
      </c>
      <c r="E490" s="24">
        <v>-12</v>
      </c>
      <c r="F490" s="22" t="s">
        <v>636</v>
      </c>
      <c r="G490" s="24">
        <v>28</v>
      </c>
    </row>
    <row r="491" spans="1:9">
      <c r="A491" s="22" t="s">
        <v>523</v>
      </c>
      <c r="B491" s="25">
        <v>87</v>
      </c>
      <c r="C491" s="26" t="s">
        <v>636</v>
      </c>
      <c r="D491" s="22" t="s">
        <v>636</v>
      </c>
      <c r="E491" s="24">
        <v>-18</v>
      </c>
      <c r="F491" s="26" t="s">
        <v>636</v>
      </c>
      <c r="G491" s="24">
        <v>69</v>
      </c>
      <c r="H491" s="6"/>
    </row>
    <row r="492" spans="1:9">
      <c r="A492" s="22" t="s">
        <v>524</v>
      </c>
      <c r="B492" s="24">
        <v>43</v>
      </c>
      <c r="C492" s="22" t="s">
        <v>636</v>
      </c>
      <c r="D492" s="22" t="s">
        <v>636</v>
      </c>
      <c r="E492" s="24">
        <v>-2</v>
      </c>
      <c r="F492" s="22" t="s">
        <v>636</v>
      </c>
      <c r="G492" s="24">
        <v>41</v>
      </c>
    </row>
    <row r="493" spans="1:9">
      <c r="A493" s="22" t="s">
        <v>525</v>
      </c>
      <c r="B493" s="25">
        <v>41</v>
      </c>
      <c r="C493" s="22" t="s">
        <v>636</v>
      </c>
      <c r="D493" s="22" t="s">
        <v>636</v>
      </c>
      <c r="E493" s="22" t="s">
        <v>636</v>
      </c>
      <c r="F493" s="22" t="s">
        <v>636</v>
      </c>
      <c r="G493" s="24">
        <v>41</v>
      </c>
    </row>
    <row r="494" spans="1:9">
      <c r="A494" s="22" t="s">
        <v>526</v>
      </c>
      <c r="B494" s="24">
        <v>-1</v>
      </c>
      <c r="C494" s="22" t="s">
        <v>636</v>
      </c>
      <c r="D494" s="22" t="s">
        <v>636</v>
      </c>
      <c r="E494" s="22" t="s">
        <v>636</v>
      </c>
      <c r="F494" s="22" t="s">
        <v>636</v>
      </c>
      <c r="G494" s="24">
        <v>-1</v>
      </c>
    </row>
    <row r="495" spans="1:9">
      <c r="A495" s="22" t="s">
        <v>528</v>
      </c>
      <c r="B495" s="24">
        <v>9</v>
      </c>
      <c r="C495" s="22" t="s">
        <v>636</v>
      </c>
      <c r="D495" s="22" t="s">
        <v>636</v>
      </c>
      <c r="E495" s="24">
        <v>-6</v>
      </c>
      <c r="F495" s="22" t="s">
        <v>636</v>
      </c>
      <c r="G495" s="24">
        <v>3</v>
      </c>
    </row>
    <row r="496" spans="1:9">
      <c r="A496" s="22" t="s">
        <v>529</v>
      </c>
      <c r="B496" s="25">
        <v>23</v>
      </c>
      <c r="C496" s="26" t="s">
        <v>636</v>
      </c>
      <c r="D496" s="22" t="s">
        <v>636</v>
      </c>
      <c r="E496" s="22" t="s">
        <v>636</v>
      </c>
      <c r="F496" s="26" t="s">
        <v>636</v>
      </c>
      <c r="G496" s="25">
        <v>23</v>
      </c>
      <c r="H496" s="6"/>
      <c r="I496" s="6"/>
    </row>
    <row r="497" spans="1:9">
      <c r="A497" s="22" t="s">
        <v>530</v>
      </c>
      <c r="B497" s="25">
        <v>65</v>
      </c>
      <c r="C497" s="22" t="s">
        <v>636</v>
      </c>
      <c r="D497" s="22" t="s">
        <v>636</v>
      </c>
      <c r="E497" s="22" t="s">
        <v>636</v>
      </c>
      <c r="F497" s="22" t="s">
        <v>636</v>
      </c>
      <c r="G497" s="24">
        <v>65</v>
      </c>
    </row>
    <row r="498" spans="1:9">
      <c r="A498" s="22" t="s">
        <v>531</v>
      </c>
      <c r="B498" s="24">
        <v>63</v>
      </c>
      <c r="C498" s="22" t="s">
        <v>636</v>
      </c>
      <c r="D498" s="22" t="s">
        <v>636</v>
      </c>
      <c r="E498" s="22" t="s">
        <v>636</v>
      </c>
      <c r="F498" s="22" t="s">
        <v>636</v>
      </c>
      <c r="G498" s="24">
        <v>63</v>
      </c>
    </row>
    <row r="499" spans="1:9">
      <c r="A499" s="22" t="s">
        <v>532</v>
      </c>
      <c r="B499" s="24">
        <v>604</v>
      </c>
      <c r="C499" s="22" t="s">
        <v>636</v>
      </c>
      <c r="D499" s="22" t="s">
        <v>636</v>
      </c>
      <c r="E499" s="24">
        <v>-388</v>
      </c>
      <c r="F499" s="22" t="s">
        <v>636</v>
      </c>
      <c r="G499" s="24">
        <v>216</v>
      </c>
    </row>
    <row r="500" spans="1:9">
      <c r="A500" s="22" t="s">
        <v>533</v>
      </c>
      <c r="B500" s="25">
        <v>20000</v>
      </c>
      <c r="C500" s="22" t="s">
        <v>636</v>
      </c>
      <c r="D500" s="22" t="s">
        <v>636</v>
      </c>
      <c r="E500" s="22" t="s">
        <v>636</v>
      </c>
      <c r="F500" s="22" t="s">
        <v>636</v>
      </c>
      <c r="G500" s="25">
        <v>20000</v>
      </c>
    </row>
    <row r="501" spans="1:9">
      <c r="A501" s="22" t="s">
        <v>537</v>
      </c>
      <c r="B501" s="24">
        <v>-35</v>
      </c>
      <c r="C501" s="22" t="s">
        <v>636</v>
      </c>
      <c r="D501" s="22" t="s">
        <v>636</v>
      </c>
      <c r="E501" s="24">
        <v>-8</v>
      </c>
      <c r="F501" s="22" t="s">
        <v>636</v>
      </c>
      <c r="G501" s="24">
        <v>-43</v>
      </c>
    </row>
    <row r="502" spans="1:9">
      <c r="A502" s="22" t="s">
        <v>598</v>
      </c>
      <c r="B502" s="25">
        <v>201</v>
      </c>
      <c r="C502" s="26" t="s">
        <v>636</v>
      </c>
      <c r="D502" s="22" t="s">
        <v>636</v>
      </c>
      <c r="E502" s="24">
        <v>-38</v>
      </c>
      <c r="F502" s="22" t="s">
        <v>636</v>
      </c>
      <c r="G502" s="24">
        <v>163</v>
      </c>
      <c r="I502" s="6"/>
    </row>
    <row r="503" spans="1:9">
      <c r="A503" s="22" t="s">
        <v>599</v>
      </c>
      <c r="B503" s="24">
        <v>175</v>
      </c>
      <c r="C503" s="22" t="s">
        <v>636</v>
      </c>
      <c r="D503" s="22" t="s">
        <v>636</v>
      </c>
      <c r="E503" s="24">
        <v>-32</v>
      </c>
      <c r="F503" s="22" t="s">
        <v>636</v>
      </c>
      <c r="G503" s="24">
        <v>143</v>
      </c>
    </row>
    <row r="504" spans="1:9">
      <c r="A504" s="22" t="s">
        <v>541</v>
      </c>
      <c r="B504" s="23">
        <v>52</v>
      </c>
      <c r="C504" s="26" t="s">
        <v>636</v>
      </c>
      <c r="D504" s="22" t="s">
        <v>636</v>
      </c>
      <c r="E504" s="24">
        <v>-1</v>
      </c>
      <c r="F504" s="27" t="s">
        <v>636</v>
      </c>
      <c r="G504" s="24">
        <v>51</v>
      </c>
      <c r="H504" s="5"/>
    </row>
    <row r="505" spans="1:9">
      <c r="A505" s="22" t="s">
        <v>542</v>
      </c>
      <c r="B505" s="24">
        <v>6</v>
      </c>
      <c r="C505" s="22" t="s">
        <v>636</v>
      </c>
      <c r="D505" s="22" t="s">
        <v>636</v>
      </c>
      <c r="E505" s="22" t="s">
        <v>636</v>
      </c>
      <c r="F505" s="22" t="s">
        <v>636</v>
      </c>
      <c r="G505" s="24">
        <v>6</v>
      </c>
    </row>
    <row r="506" spans="1:9">
      <c r="A506" s="22" t="s">
        <v>543</v>
      </c>
      <c r="B506" s="25">
        <v>43</v>
      </c>
      <c r="C506" s="26" t="s">
        <v>636</v>
      </c>
      <c r="D506" s="22" t="s">
        <v>636</v>
      </c>
      <c r="E506" s="24">
        <v>-2</v>
      </c>
      <c r="F506" s="22" t="s">
        <v>636</v>
      </c>
      <c r="G506" s="24">
        <v>41</v>
      </c>
      <c r="I506" s="6"/>
    </row>
    <row r="507" spans="1:9">
      <c r="A507" s="22" t="s">
        <v>549</v>
      </c>
      <c r="B507" s="23">
        <v>53</v>
      </c>
      <c r="C507" s="26" t="s">
        <v>636</v>
      </c>
      <c r="D507" s="22" t="s">
        <v>636</v>
      </c>
      <c r="E507" s="22" t="s">
        <v>636</v>
      </c>
      <c r="F507" s="27" t="s">
        <v>636</v>
      </c>
      <c r="G507" s="24">
        <v>53</v>
      </c>
      <c r="H507" s="5"/>
    </row>
    <row r="508" spans="1:9">
      <c r="A508" s="22" t="s">
        <v>550</v>
      </c>
      <c r="B508" s="24">
        <v>9</v>
      </c>
      <c r="C508" s="22" t="s">
        <v>636</v>
      </c>
      <c r="D508" s="22" t="s">
        <v>636</v>
      </c>
      <c r="E508" s="24">
        <v>-5</v>
      </c>
      <c r="F508" s="22" t="s">
        <v>636</v>
      </c>
      <c r="G508" s="24">
        <v>4</v>
      </c>
    </row>
    <row r="509" spans="1:9">
      <c r="A509" s="22" t="s">
        <v>551</v>
      </c>
      <c r="B509" s="24">
        <v>1</v>
      </c>
      <c r="C509" s="22" t="s">
        <v>636</v>
      </c>
      <c r="D509" s="22" t="s">
        <v>636</v>
      </c>
      <c r="E509" s="24">
        <v>-1</v>
      </c>
      <c r="F509" s="22" t="s">
        <v>636</v>
      </c>
      <c r="G509" s="22" t="s">
        <v>636</v>
      </c>
    </row>
    <row r="510" spans="1:9">
      <c r="A510" s="22" t="s">
        <v>552</v>
      </c>
      <c r="B510" s="25">
        <v>10</v>
      </c>
      <c r="C510" s="26" t="s">
        <v>636</v>
      </c>
      <c r="D510" s="22" t="s">
        <v>636</v>
      </c>
      <c r="E510" s="22" t="s">
        <v>636</v>
      </c>
      <c r="F510" s="22" t="s">
        <v>636</v>
      </c>
      <c r="G510" s="24">
        <v>10</v>
      </c>
      <c r="I510" s="6"/>
    </row>
    <row r="511" spans="1:9">
      <c r="A511" s="22" t="s">
        <v>553</v>
      </c>
      <c r="B511" s="24">
        <v>60</v>
      </c>
      <c r="C511" s="22" t="s">
        <v>636</v>
      </c>
      <c r="D511" s="22" t="s">
        <v>636</v>
      </c>
      <c r="E511" s="22" t="s">
        <v>636</v>
      </c>
      <c r="F511" s="22" t="s">
        <v>636</v>
      </c>
      <c r="G511" s="24">
        <v>60</v>
      </c>
    </row>
    <row r="512" spans="1:9">
      <c r="A512" s="22" t="s">
        <v>554</v>
      </c>
      <c r="B512" s="24">
        <v>758</v>
      </c>
      <c r="C512" s="22" t="s">
        <v>636</v>
      </c>
      <c r="D512" s="22" t="s">
        <v>636</v>
      </c>
      <c r="E512" s="24">
        <v>-83</v>
      </c>
      <c r="F512" s="22" t="s">
        <v>636</v>
      </c>
      <c r="G512" s="24">
        <v>675</v>
      </c>
    </row>
    <row r="513" spans="1:9">
      <c r="A513" s="22" t="s">
        <v>555</v>
      </c>
      <c r="B513" s="24">
        <v>811</v>
      </c>
      <c r="C513" s="22" t="s">
        <v>636</v>
      </c>
      <c r="D513" s="22" t="s">
        <v>636</v>
      </c>
      <c r="E513" s="24">
        <v>-108</v>
      </c>
      <c r="F513" s="22" t="s">
        <v>636</v>
      </c>
      <c r="G513" s="24">
        <v>703</v>
      </c>
    </row>
    <row r="514" spans="1:9">
      <c r="A514" s="22" t="s">
        <v>569</v>
      </c>
      <c r="B514" s="25">
        <v>175</v>
      </c>
      <c r="C514" s="26" t="s">
        <v>636</v>
      </c>
      <c r="D514" s="22" t="s">
        <v>636</v>
      </c>
      <c r="E514" s="24">
        <v>-36</v>
      </c>
      <c r="F514" s="22" t="s">
        <v>636</v>
      </c>
      <c r="G514" s="24">
        <v>139</v>
      </c>
      <c r="I514" s="6"/>
    </row>
    <row r="515" spans="1:9">
      <c r="A515" s="22" t="s">
        <v>570</v>
      </c>
      <c r="B515" s="23">
        <v>72</v>
      </c>
      <c r="C515" s="26" t="s">
        <v>636</v>
      </c>
      <c r="D515" s="22" t="s">
        <v>636</v>
      </c>
      <c r="E515" s="24">
        <v>-17</v>
      </c>
      <c r="F515" s="27" t="s">
        <v>636</v>
      </c>
      <c r="G515" s="24">
        <v>55</v>
      </c>
      <c r="H515" s="5"/>
    </row>
    <row r="516" spans="1:9">
      <c r="A516" s="22" t="s">
        <v>571</v>
      </c>
      <c r="B516" s="24">
        <v>50</v>
      </c>
      <c r="C516" s="22" t="s">
        <v>636</v>
      </c>
      <c r="D516" s="22" t="s">
        <v>636</v>
      </c>
      <c r="E516" s="22" t="s">
        <v>636</v>
      </c>
      <c r="F516" s="22" t="s">
        <v>636</v>
      </c>
      <c r="G516" s="24">
        <v>50</v>
      </c>
    </row>
    <row r="517" spans="1:9">
      <c r="A517" s="22" t="s">
        <v>572</v>
      </c>
      <c r="B517" s="24">
        <v>77</v>
      </c>
      <c r="C517" s="22" t="s">
        <v>636</v>
      </c>
      <c r="D517" s="22" t="s">
        <v>636</v>
      </c>
      <c r="E517" s="24">
        <v>-6</v>
      </c>
      <c r="F517" s="22" t="s">
        <v>636</v>
      </c>
      <c r="G517" s="24">
        <v>71</v>
      </c>
    </row>
    <row r="518" spans="1:9">
      <c r="A518" s="22" t="s">
        <v>573</v>
      </c>
      <c r="B518" s="24">
        <v>102</v>
      </c>
      <c r="C518" s="22" t="s">
        <v>636</v>
      </c>
      <c r="D518" s="22" t="s">
        <v>636</v>
      </c>
      <c r="E518" s="24">
        <v>-2</v>
      </c>
      <c r="F518" s="22" t="s">
        <v>636</v>
      </c>
      <c r="G518" s="24">
        <v>100</v>
      </c>
    </row>
    <row r="519" spans="1:9">
      <c r="A519" s="22" t="s">
        <v>574</v>
      </c>
      <c r="B519" s="24">
        <v>38</v>
      </c>
      <c r="C519" s="22" t="s">
        <v>636</v>
      </c>
      <c r="D519" s="22" t="s">
        <v>636</v>
      </c>
      <c r="E519" s="22" t="s">
        <v>636</v>
      </c>
      <c r="F519" s="22" t="s">
        <v>636</v>
      </c>
      <c r="G519" s="24">
        <v>38</v>
      </c>
    </row>
    <row r="520" spans="1:9">
      <c r="A520" s="22" t="s">
        <v>556</v>
      </c>
      <c r="B520" s="23">
        <v>2</v>
      </c>
      <c r="C520" s="26" t="s">
        <v>636</v>
      </c>
      <c r="D520" s="22" t="s">
        <v>636</v>
      </c>
      <c r="E520" s="22" t="s">
        <v>636</v>
      </c>
      <c r="F520" s="27" t="s">
        <v>636</v>
      </c>
      <c r="G520" s="24">
        <v>2</v>
      </c>
      <c r="H520" s="5"/>
    </row>
    <row r="521" spans="1:9">
      <c r="A521" s="22" t="s">
        <v>557</v>
      </c>
      <c r="B521" s="24">
        <v>1</v>
      </c>
      <c r="C521" s="22" t="s">
        <v>636</v>
      </c>
      <c r="D521" s="22" t="s">
        <v>636</v>
      </c>
      <c r="E521" s="22" t="s">
        <v>636</v>
      </c>
      <c r="F521" s="22" t="s">
        <v>636</v>
      </c>
      <c r="G521" s="24">
        <v>1</v>
      </c>
    </row>
    <row r="522" spans="1:9">
      <c r="A522" s="22" t="s">
        <v>559</v>
      </c>
      <c r="B522" s="24">
        <v>85</v>
      </c>
      <c r="C522" s="22" t="s">
        <v>636</v>
      </c>
      <c r="D522" s="22" t="s">
        <v>636</v>
      </c>
      <c r="E522" s="24">
        <v>-4</v>
      </c>
      <c r="F522" s="22" t="s">
        <v>636</v>
      </c>
      <c r="G522" s="24">
        <v>81</v>
      </c>
    </row>
    <row r="523" spans="1:9">
      <c r="A523" s="22" t="s">
        <v>564</v>
      </c>
      <c r="B523" s="24">
        <v>12</v>
      </c>
      <c r="C523" s="22" t="s">
        <v>636</v>
      </c>
      <c r="D523" s="22" t="s">
        <v>636</v>
      </c>
      <c r="E523" s="22" t="s">
        <v>636</v>
      </c>
      <c r="F523" s="22" t="s">
        <v>636</v>
      </c>
      <c r="G523" s="24">
        <v>12</v>
      </c>
    </row>
    <row r="524" spans="1:9">
      <c r="A524" s="22" t="s">
        <v>575</v>
      </c>
      <c r="B524" s="23">
        <v>7</v>
      </c>
      <c r="C524" s="26" t="s">
        <v>636</v>
      </c>
      <c r="D524" s="22" t="s">
        <v>636</v>
      </c>
      <c r="E524" s="22" t="s">
        <v>636</v>
      </c>
      <c r="F524" s="27" t="s">
        <v>636</v>
      </c>
      <c r="G524" s="24">
        <v>7</v>
      </c>
      <c r="H524" s="5"/>
    </row>
    <row r="525" spans="1:9">
      <c r="A525" s="22" t="s">
        <v>576</v>
      </c>
      <c r="B525" s="24">
        <v>40</v>
      </c>
      <c r="C525" s="22" t="s">
        <v>636</v>
      </c>
      <c r="D525" s="22" t="s">
        <v>636</v>
      </c>
      <c r="E525" s="22" t="s">
        <v>636</v>
      </c>
      <c r="F525" s="22" t="s">
        <v>636</v>
      </c>
      <c r="G525" s="24">
        <v>40</v>
      </c>
    </row>
    <row r="526" spans="1:9">
      <c r="A526" s="22" t="s">
        <v>577</v>
      </c>
      <c r="B526" s="25">
        <v>22</v>
      </c>
      <c r="C526" s="22" t="s">
        <v>636</v>
      </c>
      <c r="D526" s="22" t="s">
        <v>636</v>
      </c>
      <c r="E526" s="25">
        <v>-23</v>
      </c>
      <c r="F526" s="22" t="s">
        <v>636</v>
      </c>
      <c r="G526" s="25">
        <v>-1</v>
      </c>
    </row>
    <row r="527" spans="1:9">
      <c r="A527" s="22" t="s">
        <v>582</v>
      </c>
      <c r="B527" s="24">
        <v>10</v>
      </c>
      <c r="C527" s="22" t="s">
        <v>636</v>
      </c>
      <c r="D527" s="22" t="s">
        <v>636</v>
      </c>
      <c r="E527" s="22" t="s">
        <v>636</v>
      </c>
      <c r="F527" s="22" t="s">
        <v>636</v>
      </c>
      <c r="G527" s="24">
        <v>10</v>
      </c>
    </row>
    <row r="528" spans="1:9">
      <c r="A528" s="22" t="s">
        <v>640</v>
      </c>
      <c r="B528" s="24">
        <v>80</v>
      </c>
      <c r="C528" s="22" t="s">
        <v>636</v>
      </c>
      <c r="D528" s="22" t="s">
        <v>636</v>
      </c>
      <c r="E528" s="22" t="s">
        <v>636</v>
      </c>
      <c r="F528" s="22" t="s">
        <v>636</v>
      </c>
      <c r="G528" s="24">
        <v>80</v>
      </c>
    </row>
    <row r="529" spans="1:9">
      <c r="A529" s="22" t="s">
        <v>583</v>
      </c>
      <c r="B529" s="23">
        <v>80</v>
      </c>
      <c r="C529" s="26" t="s">
        <v>636</v>
      </c>
      <c r="D529" s="22" t="s">
        <v>636</v>
      </c>
      <c r="E529" s="24">
        <v>-4</v>
      </c>
      <c r="F529" s="27" t="s">
        <v>636</v>
      </c>
      <c r="G529" s="23">
        <v>76</v>
      </c>
      <c r="H529" s="5"/>
      <c r="I529" s="5"/>
    </row>
    <row r="530" spans="1:9">
      <c r="A530" s="22" t="s">
        <v>585</v>
      </c>
      <c r="B530" s="25">
        <v>7892</v>
      </c>
      <c r="C530" s="22" t="s">
        <v>636</v>
      </c>
      <c r="D530" s="22" t="s">
        <v>636</v>
      </c>
      <c r="E530" s="25">
        <v>-1832</v>
      </c>
      <c r="F530" s="22" t="s">
        <v>636</v>
      </c>
      <c r="G530" s="25">
        <v>6060</v>
      </c>
    </row>
    <row r="531" spans="1:9">
      <c r="A531" s="22" t="s">
        <v>586</v>
      </c>
      <c r="B531" s="24">
        <v>22</v>
      </c>
      <c r="C531" s="22" t="s">
        <v>636</v>
      </c>
      <c r="D531" s="22" t="s">
        <v>636</v>
      </c>
      <c r="E531" s="24">
        <v>-1</v>
      </c>
      <c r="F531" s="22" t="s">
        <v>636</v>
      </c>
      <c r="G531" s="24">
        <v>21</v>
      </c>
    </row>
    <row r="532" spans="1:9">
      <c r="A532" s="22" t="s">
        <v>587</v>
      </c>
      <c r="B532" s="24">
        <v>11</v>
      </c>
      <c r="C532" s="22" t="s">
        <v>636</v>
      </c>
      <c r="D532" s="22" t="s">
        <v>636</v>
      </c>
      <c r="E532" s="24">
        <v>-2</v>
      </c>
      <c r="F532" s="22" t="s">
        <v>636</v>
      </c>
      <c r="G532" s="24">
        <v>9</v>
      </c>
    </row>
    <row r="533" spans="1:9">
      <c r="A533" s="22" t="s">
        <v>588</v>
      </c>
      <c r="B533" s="24">
        <v>30</v>
      </c>
      <c r="C533" s="22" t="s">
        <v>636</v>
      </c>
      <c r="D533" s="22" t="s">
        <v>636</v>
      </c>
      <c r="E533" s="24">
        <v>-11</v>
      </c>
      <c r="F533" s="22" t="s">
        <v>636</v>
      </c>
      <c r="G533" s="24">
        <v>19</v>
      </c>
    </row>
    <row r="534" spans="1:9">
      <c r="A534" s="22" t="s">
        <v>589</v>
      </c>
      <c r="B534" s="24">
        <v>4</v>
      </c>
      <c r="C534" s="22" t="s">
        <v>636</v>
      </c>
      <c r="D534" s="22" t="s">
        <v>636</v>
      </c>
      <c r="E534" s="22" t="s">
        <v>636</v>
      </c>
      <c r="F534" s="22" t="s">
        <v>636</v>
      </c>
      <c r="G534" s="24">
        <v>4</v>
      </c>
    </row>
    <row r="535" spans="1:9">
      <c r="A535" s="22" t="s">
        <v>606</v>
      </c>
      <c r="B535" s="24">
        <v>117</v>
      </c>
      <c r="C535" s="22" t="s">
        <v>636</v>
      </c>
      <c r="D535" s="22" t="s">
        <v>636</v>
      </c>
      <c r="E535" s="24">
        <v>-16</v>
      </c>
      <c r="F535" s="22" t="s">
        <v>636</v>
      </c>
      <c r="G535" s="24">
        <v>101</v>
      </c>
    </row>
    <row r="536" spans="1:9">
      <c r="A536" s="22" t="s">
        <v>607</v>
      </c>
      <c r="B536" s="24">
        <v>168</v>
      </c>
      <c r="C536" s="22" t="s">
        <v>636</v>
      </c>
      <c r="D536" s="22" t="s">
        <v>636</v>
      </c>
      <c r="E536" s="24">
        <v>-32</v>
      </c>
      <c r="F536" s="22" t="s">
        <v>636</v>
      </c>
      <c r="G536" s="24">
        <v>136</v>
      </c>
    </row>
    <row r="537" spans="1:9">
      <c r="A537" s="22" t="s">
        <v>608</v>
      </c>
      <c r="B537" s="24">
        <v>148</v>
      </c>
      <c r="C537" s="22" t="s">
        <v>636</v>
      </c>
      <c r="D537" s="22" t="s">
        <v>636</v>
      </c>
      <c r="E537" s="22" t="s">
        <v>636</v>
      </c>
      <c r="F537" s="22" t="s">
        <v>636</v>
      </c>
      <c r="G537" s="24">
        <v>148</v>
      </c>
    </row>
    <row r="538" spans="1:9">
      <c r="A538" s="22" t="s">
        <v>609</v>
      </c>
      <c r="B538" s="24">
        <v>25</v>
      </c>
      <c r="C538" s="22" t="s">
        <v>636</v>
      </c>
      <c r="D538" s="22" t="s">
        <v>636</v>
      </c>
      <c r="E538" s="22" t="s">
        <v>636</v>
      </c>
      <c r="F538" s="22" t="s">
        <v>636</v>
      </c>
      <c r="G538" s="24">
        <v>25</v>
      </c>
    </row>
    <row r="539" spans="1:9">
      <c r="A539" s="22" t="s">
        <v>610</v>
      </c>
      <c r="B539" s="24">
        <v>20</v>
      </c>
      <c r="C539" s="22" t="s">
        <v>636</v>
      </c>
      <c r="D539" s="22" t="s">
        <v>636</v>
      </c>
      <c r="E539" s="22" t="s">
        <v>636</v>
      </c>
      <c r="F539" s="22" t="s">
        <v>636</v>
      </c>
      <c r="G539" s="24">
        <v>20</v>
      </c>
    </row>
    <row r="540" spans="1:9">
      <c r="A540" s="22" t="s">
        <v>611</v>
      </c>
      <c r="B540" s="24">
        <v>20</v>
      </c>
      <c r="C540" s="22" t="s">
        <v>636</v>
      </c>
      <c r="D540" s="22" t="s">
        <v>636</v>
      </c>
      <c r="E540" s="22" t="s">
        <v>636</v>
      </c>
      <c r="F540" s="22" t="s">
        <v>636</v>
      </c>
      <c r="G540" s="24">
        <v>20</v>
      </c>
    </row>
    <row r="541" spans="1:9">
      <c r="A541" s="22" t="s">
        <v>612</v>
      </c>
      <c r="B541" s="24">
        <v>50</v>
      </c>
      <c r="C541" s="22" t="s">
        <v>636</v>
      </c>
      <c r="D541" s="22" t="s">
        <v>636</v>
      </c>
      <c r="E541" s="24">
        <v>-1</v>
      </c>
      <c r="F541" s="22" t="s">
        <v>636</v>
      </c>
      <c r="G541" s="24">
        <v>49</v>
      </c>
    </row>
    <row r="542" spans="1:9">
      <c r="A542" s="22" t="s">
        <v>613</v>
      </c>
      <c r="B542" s="24">
        <v>50</v>
      </c>
      <c r="C542" s="22" t="s">
        <v>636</v>
      </c>
      <c r="D542" s="22" t="s">
        <v>636</v>
      </c>
      <c r="E542" s="22" t="s">
        <v>636</v>
      </c>
      <c r="F542" s="22" t="s">
        <v>636</v>
      </c>
      <c r="G542" s="24">
        <v>50</v>
      </c>
    </row>
    <row r="543" spans="1:9">
      <c r="A543" s="22" t="s">
        <v>614</v>
      </c>
      <c r="B543" s="23">
        <v>30</v>
      </c>
      <c r="C543" s="26" t="s">
        <v>636</v>
      </c>
      <c r="D543" s="22" t="s">
        <v>636</v>
      </c>
      <c r="E543" s="24">
        <v>-2</v>
      </c>
      <c r="F543" s="22" t="s">
        <v>636</v>
      </c>
      <c r="G543" s="23">
        <v>28</v>
      </c>
      <c r="I543" s="5"/>
    </row>
    <row r="544" spans="1:9">
      <c r="A544" s="22" t="s">
        <v>615</v>
      </c>
      <c r="B544" s="24">
        <v>25</v>
      </c>
      <c r="C544" s="22" t="s">
        <v>636</v>
      </c>
      <c r="D544" s="22" t="s">
        <v>636</v>
      </c>
      <c r="E544" s="24">
        <v>-2</v>
      </c>
      <c r="F544" s="22" t="s">
        <v>636</v>
      </c>
      <c r="G544" s="24">
        <v>23</v>
      </c>
    </row>
    <row r="545" spans="1:9">
      <c r="A545" s="22" t="s">
        <v>616</v>
      </c>
      <c r="B545" s="24">
        <v>87</v>
      </c>
      <c r="C545" s="22" t="s">
        <v>636</v>
      </c>
      <c r="D545" s="22" t="s">
        <v>636</v>
      </c>
      <c r="E545" s="24">
        <v>-1</v>
      </c>
      <c r="F545" s="22" t="s">
        <v>636</v>
      </c>
      <c r="G545" s="24">
        <v>86</v>
      </c>
    </row>
    <row r="546" spans="1:9">
      <c r="A546" s="22" t="s">
        <v>617</v>
      </c>
      <c r="B546" s="24">
        <v>29</v>
      </c>
      <c r="C546" s="22" t="s">
        <v>636</v>
      </c>
      <c r="D546" s="22" t="s">
        <v>636</v>
      </c>
      <c r="E546" s="22" t="s">
        <v>636</v>
      </c>
      <c r="F546" s="22" t="s">
        <v>636</v>
      </c>
      <c r="G546" s="24">
        <v>29</v>
      </c>
    </row>
    <row r="547" spans="1:9">
      <c r="A547" s="22" t="s">
        <v>618</v>
      </c>
      <c r="B547" s="23">
        <v>72</v>
      </c>
      <c r="C547" s="26" t="s">
        <v>636</v>
      </c>
      <c r="D547" s="22" t="s">
        <v>636</v>
      </c>
      <c r="E547" s="22" t="s">
        <v>636</v>
      </c>
      <c r="F547" s="22" t="s">
        <v>636</v>
      </c>
      <c r="G547" s="23">
        <v>72</v>
      </c>
      <c r="I547" s="5"/>
    </row>
    <row r="548" spans="1:9">
      <c r="A548" s="22" t="s">
        <v>619</v>
      </c>
      <c r="B548" s="24">
        <v>192</v>
      </c>
      <c r="C548" s="22" t="s">
        <v>636</v>
      </c>
      <c r="D548" s="22" t="s">
        <v>636</v>
      </c>
      <c r="E548" s="24">
        <v>-22</v>
      </c>
      <c r="F548" s="22" t="s">
        <v>636</v>
      </c>
      <c r="G548" s="24">
        <v>170</v>
      </c>
    </row>
    <row r="549" spans="1:9">
      <c r="A549" s="22" t="s">
        <v>620</v>
      </c>
      <c r="B549" s="24">
        <v>8</v>
      </c>
      <c r="C549" s="22" t="s">
        <v>636</v>
      </c>
      <c r="D549" s="22" t="s">
        <v>636</v>
      </c>
      <c r="E549" s="22" t="s">
        <v>636</v>
      </c>
      <c r="F549" s="22" t="s">
        <v>636</v>
      </c>
      <c r="G549" s="24">
        <v>8</v>
      </c>
    </row>
    <row r="550" spans="1:9">
      <c r="A550" s="22" t="s">
        <v>621</v>
      </c>
      <c r="B550" s="24">
        <v>1</v>
      </c>
      <c r="C550" s="24">
        <v>20</v>
      </c>
      <c r="D550" s="22" t="s">
        <v>636</v>
      </c>
      <c r="E550" s="24">
        <v>-4</v>
      </c>
      <c r="F550" s="22" t="s">
        <v>636</v>
      </c>
      <c r="G550" s="24">
        <v>17</v>
      </c>
    </row>
    <row r="551" spans="1:9">
      <c r="A551" s="22" t="s">
        <v>623</v>
      </c>
      <c r="B551" s="23">
        <v>174</v>
      </c>
      <c r="C551" s="26" t="s">
        <v>636</v>
      </c>
      <c r="D551" s="22" t="s">
        <v>636</v>
      </c>
      <c r="E551" s="24">
        <v>-11</v>
      </c>
      <c r="F551" s="22" t="s">
        <v>636</v>
      </c>
      <c r="G551" s="23">
        <v>163</v>
      </c>
      <c r="I551" s="5"/>
    </row>
    <row r="552" spans="1:9">
      <c r="A552" s="22" t="s">
        <v>624</v>
      </c>
      <c r="B552" s="24">
        <v>111</v>
      </c>
      <c r="C552" s="22" t="s">
        <v>636</v>
      </c>
      <c r="D552" s="22" t="s">
        <v>636</v>
      </c>
      <c r="E552" s="24">
        <v>-21</v>
      </c>
      <c r="F552" s="22" t="s">
        <v>636</v>
      </c>
      <c r="G552" s="24">
        <v>90</v>
      </c>
    </row>
    <row r="553" spans="1:9">
      <c r="A553" s="22" t="s">
        <v>625</v>
      </c>
      <c r="B553" s="24">
        <v>149</v>
      </c>
      <c r="C553" s="22" t="s">
        <v>636</v>
      </c>
      <c r="D553" s="22" t="s">
        <v>636</v>
      </c>
      <c r="E553" s="24">
        <v>-24</v>
      </c>
      <c r="F553" s="22" t="s">
        <v>636</v>
      </c>
      <c r="G553" s="24">
        <v>125</v>
      </c>
    </row>
    <row r="554" spans="1:9">
      <c r="A554" s="22" t="s">
        <v>626</v>
      </c>
      <c r="B554" s="24">
        <v>78</v>
      </c>
      <c r="C554" s="22" t="s">
        <v>636</v>
      </c>
      <c r="D554" s="22" t="s">
        <v>636</v>
      </c>
      <c r="E554" s="22" t="s">
        <v>636</v>
      </c>
      <c r="F554" s="22" t="s">
        <v>636</v>
      </c>
      <c r="G554" s="24">
        <v>78</v>
      </c>
    </row>
    <row r="555" spans="1:9">
      <c r="A555" s="22" t="s">
        <v>627</v>
      </c>
      <c r="B555" s="23">
        <v>61</v>
      </c>
      <c r="C555" s="26" t="s">
        <v>636</v>
      </c>
      <c r="D555" s="22" t="s">
        <v>636</v>
      </c>
      <c r="E555" s="24">
        <v>12</v>
      </c>
      <c r="F555" s="22" t="s">
        <v>636</v>
      </c>
      <c r="G555" s="23">
        <v>73</v>
      </c>
      <c r="I555" s="5"/>
    </row>
    <row r="556" spans="1:9">
      <c r="A556" s="22" t="s">
        <v>630</v>
      </c>
      <c r="B556" s="24">
        <v>79</v>
      </c>
      <c r="C556" s="22" t="s">
        <v>636</v>
      </c>
      <c r="D556" s="22" t="s">
        <v>636</v>
      </c>
      <c r="E556" s="24">
        <v>-2</v>
      </c>
      <c r="F556" s="22" t="s">
        <v>636</v>
      </c>
      <c r="G556" s="24">
        <v>77</v>
      </c>
    </row>
    <row r="557" spans="1:9">
      <c r="A557" s="22" t="s">
        <v>632</v>
      </c>
      <c r="B557" s="24">
        <v>9</v>
      </c>
      <c r="C557" s="22" t="s">
        <v>636</v>
      </c>
      <c r="D557" s="22" t="s">
        <v>636</v>
      </c>
      <c r="E557" s="22" t="s">
        <v>636</v>
      </c>
      <c r="F557" s="22" t="s">
        <v>636</v>
      </c>
      <c r="G557" s="24">
        <v>9</v>
      </c>
    </row>
    <row r="558" spans="1:9">
      <c r="A558" s="22" t="s">
        <v>633</v>
      </c>
      <c r="B558" s="24">
        <v>10</v>
      </c>
      <c r="C558" s="22" t="s">
        <v>636</v>
      </c>
      <c r="D558" s="22" t="s">
        <v>636</v>
      </c>
      <c r="E558" s="22" t="s">
        <v>636</v>
      </c>
      <c r="F558" s="24">
        <v>20</v>
      </c>
      <c r="G558" s="24">
        <v>30</v>
      </c>
    </row>
    <row r="559" spans="1:9">
      <c r="A559" s="22" t="s">
        <v>634</v>
      </c>
      <c r="B559" s="24">
        <v>22</v>
      </c>
      <c r="C559" s="22" t="s">
        <v>636</v>
      </c>
      <c r="D559" s="22" t="s">
        <v>636</v>
      </c>
      <c r="E559" s="24">
        <v>-5</v>
      </c>
      <c r="F559" s="22" t="s">
        <v>636</v>
      </c>
      <c r="G559" s="24">
        <v>17</v>
      </c>
    </row>
    <row r="560" spans="1:9">
      <c r="A560" s="22" t="s">
        <v>641</v>
      </c>
      <c r="B560" s="24">
        <v>200</v>
      </c>
      <c r="C560" s="22" t="s">
        <v>636</v>
      </c>
      <c r="D560" s="24">
        <v>-1</v>
      </c>
      <c r="E560" s="22" t="s">
        <v>636</v>
      </c>
      <c r="F560" s="22" t="s">
        <v>636</v>
      </c>
      <c r="G560" s="24">
        <v>199</v>
      </c>
    </row>
    <row r="561" spans="1:7">
      <c r="A561" s="22" t="s">
        <v>642</v>
      </c>
      <c r="B561" s="24">
        <v>80</v>
      </c>
      <c r="C561" s="22" t="s">
        <v>636</v>
      </c>
      <c r="D561" s="22" t="s">
        <v>636</v>
      </c>
      <c r="E561" s="24">
        <v>-5</v>
      </c>
      <c r="F561" s="22" t="s">
        <v>636</v>
      </c>
      <c r="G561" s="24">
        <v>75</v>
      </c>
    </row>
    <row r="562" spans="1:7">
      <c r="A562" s="22" t="s">
        <v>643</v>
      </c>
      <c r="B562" s="24">
        <v>240</v>
      </c>
      <c r="C562" s="22" t="s">
        <v>636</v>
      </c>
      <c r="D562" s="22" t="s">
        <v>636</v>
      </c>
      <c r="E562" s="24">
        <v>-4</v>
      </c>
      <c r="F562" s="22" t="s">
        <v>636</v>
      </c>
      <c r="G562" s="24">
        <v>236</v>
      </c>
    </row>
    <row r="563" spans="1:7">
      <c r="A563" s="22" t="s">
        <v>644</v>
      </c>
      <c r="B563" s="24">
        <v>12</v>
      </c>
      <c r="C563" s="22" t="s">
        <v>636</v>
      </c>
      <c r="D563" s="22" t="s">
        <v>636</v>
      </c>
      <c r="E563" s="22" t="s">
        <v>636</v>
      </c>
      <c r="F563" s="22" t="s">
        <v>636</v>
      </c>
      <c r="G563" s="24">
        <v>12</v>
      </c>
    </row>
    <row r="564" spans="1:7">
      <c r="A564" s="22" t="s">
        <v>645</v>
      </c>
      <c r="B564" s="24">
        <v>12</v>
      </c>
      <c r="C564" s="22" t="s">
        <v>636</v>
      </c>
      <c r="D564" s="22" t="s">
        <v>636</v>
      </c>
      <c r="E564" s="22" t="s">
        <v>636</v>
      </c>
      <c r="F564" s="22" t="s">
        <v>636</v>
      </c>
      <c r="G564" s="24">
        <v>12</v>
      </c>
    </row>
    <row r="565" spans="1:7">
      <c r="A565" s="22" t="s">
        <v>646</v>
      </c>
      <c r="B565" s="24">
        <v>15</v>
      </c>
      <c r="C565" s="22" t="s">
        <v>636</v>
      </c>
      <c r="D565" s="22" t="s">
        <v>636</v>
      </c>
      <c r="E565" s="24">
        <v>-6</v>
      </c>
      <c r="F565" s="22" t="s">
        <v>636</v>
      </c>
      <c r="G565" s="24">
        <v>9</v>
      </c>
    </row>
    <row r="566" spans="1:7">
      <c r="A566" s="22" t="s">
        <v>647</v>
      </c>
      <c r="B566" s="24">
        <v>5</v>
      </c>
      <c r="C566" s="22" t="s">
        <v>636</v>
      </c>
      <c r="D566" s="22" t="s">
        <v>636</v>
      </c>
      <c r="E566" s="24">
        <v>-2</v>
      </c>
      <c r="F566" s="22" t="s">
        <v>636</v>
      </c>
      <c r="G566" s="24">
        <v>3</v>
      </c>
    </row>
    <row r="567" spans="1:7">
      <c r="A567" s="22" t="s">
        <v>648</v>
      </c>
      <c r="B567" s="24">
        <v>6</v>
      </c>
      <c r="C567" s="22" t="s">
        <v>636</v>
      </c>
      <c r="D567" s="22" t="s">
        <v>636</v>
      </c>
      <c r="E567" s="24">
        <v>-2</v>
      </c>
      <c r="F567" s="22" t="s">
        <v>636</v>
      </c>
      <c r="G567" s="24">
        <v>4</v>
      </c>
    </row>
    <row r="568" spans="1:7">
      <c r="A568" s="22" t="s">
        <v>649</v>
      </c>
      <c r="B568" s="24">
        <v>30</v>
      </c>
      <c r="C568" s="22" t="s">
        <v>636</v>
      </c>
      <c r="D568" s="22" t="s">
        <v>636</v>
      </c>
      <c r="E568" s="24">
        <v>-6</v>
      </c>
      <c r="F568" s="22" t="s">
        <v>636</v>
      </c>
      <c r="G568" s="24">
        <v>24</v>
      </c>
    </row>
    <row r="569" spans="1:7">
      <c r="A569" s="22" t="s">
        <v>655</v>
      </c>
      <c r="B569" s="22" t="s">
        <v>636</v>
      </c>
      <c r="C569" s="24">
        <v>4</v>
      </c>
      <c r="D569" s="22" t="s">
        <v>636</v>
      </c>
      <c r="E569" s="24">
        <v>-3</v>
      </c>
      <c r="F569" s="22" t="s">
        <v>636</v>
      </c>
      <c r="G569" s="24">
        <v>1</v>
      </c>
    </row>
    <row r="570" spans="1:7">
      <c r="A570" s="22" t="s">
        <v>650</v>
      </c>
      <c r="B570" s="24">
        <v>-1</v>
      </c>
      <c r="C570" s="24">
        <v>1</v>
      </c>
      <c r="D570" s="22" t="s">
        <v>636</v>
      </c>
      <c r="E570" s="22" t="s">
        <v>636</v>
      </c>
      <c r="F570" s="22" t="s">
        <v>636</v>
      </c>
      <c r="G570" s="22" t="s">
        <v>636</v>
      </c>
    </row>
    <row r="571" spans="1:7">
      <c r="A571" s="22" t="s">
        <v>656</v>
      </c>
      <c r="B571" s="22" t="s">
        <v>636</v>
      </c>
      <c r="C571" s="24">
        <v>20</v>
      </c>
      <c r="D571" s="22" t="s">
        <v>636</v>
      </c>
      <c r="E571" s="24">
        <v>-2</v>
      </c>
      <c r="F571" s="22" t="s">
        <v>636</v>
      </c>
      <c r="G571" s="24">
        <v>18</v>
      </c>
    </row>
    <row r="572" spans="1:7">
      <c r="A572" s="22" t="s">
        <v>657</v>
      </c>
      <c r="B572" s="22" t="s">
        <v>636</v>
      </c>
      <c r="C572" s="24">
        <v>20</v>
      </c>
      <c r="D572" s="22" t="s">
        <v>636</v>
      </c>
      <c r="E572" s="24">
        <v>-2</v>
      </c>
      <c r="F572" s="22" t="s">
        <v>636</v>
      </c>
      <c r="G572" s="24">
        <v>18</v>
      </c>
    </row>
    <row r="573" spans="1:7">
      <c r="A573" s="22" t="s">
        <v>658</v>
      </c>
      <c r="B573" s="22" t="s">
        <v>636</v>
      </c>
      <c r="C573" s="24">
        <v>30</v>
      </c>
      <c r="D573" s="22" t="s">
        <v>636</v>
      </c>
      <c r="E573" s="24">
        <v>-1.1000000000000001</v>
      </c>
      <c r="F573" s="22" t="s">
        <v>636</v>
      </c>
      <c r="G573" s="24">
        <v>28.9</v>
      </c>
    </row>
    <row r="574" spans="1:7">
      <c r="A574" s="22" t="s">
        <v>659</v>
      </c>
      <c r="B574" s="22" t="s">
        <v>636</v>
      </c>
      <c r="C574" s="24">
        <v>50</v>
      </c>
      <c r="D574" s="22" t="s">
        <v>636</v>
      </c>
      <c r="E574" s="24">
        <v>-6</v>
      </c>
      <c r="F574" s="22" t="s">
        <v>636</v>
      </c>
      <c r="G574" s="24">
        <v>44</v>
      </c>
    </row>
    <row r="575" spans="1:7">
      <c r="A575" s="22" t="s">
        <v>660</v>
      </c>
      <c r="B575" s="22" t="s">
        <v>636</v>
      </c>
      <c r="C575" s="24">
        <v>5</v>
      </c>
      <c r="D575" s="22" t="s">
        <v>636</v>
      </c>
      <c r="E575" s="22" t="s">
        <v>636</v>
      </c>
      <c r="F575" s="22" t="s">
        <v>636</v>
      </c>
      <c r="G575" s="24">
        <v>5</v>
      </c>
    </row>
    <row r="576" spans="1:7">
      <c r="A576" s="22" t="s">
        <v>661</v>
      </c>
      <c r="B576" s="22" t="s">
        <v>636</v>
      </c>
      <c r="C576" s="24">
        <v>5</v>
      </c>
      <c r="D576" s="22" t="s">
        <v>636</v>
      </c>
      <c r="E576" s="22" t="s">
        <v>636</v>
      </c>
      <c r="F576" s="22" t="s">
        <v>636</v>
      </c>
      <c r="G576" s="24">
        <v>5</v>
      </c>
    </row>
    <row r="577" spans="1:7">
      <c r="A577" s="22" t="s">
        <v>662</v>
      </c>
      <c r="B577" s="22" t="s">
        <v>636</v>
      </c>
      <c r="C577" s="24">
        <v>20</v>
      </c>
      <c r="D577" s="22" t="s">
        <v>636</v>
      </c>
      <c r="E577" s="24">
        <v>-1</v>
      </c>
      <c r="F577" s="22" t="s">
        <v>636</v>
      </c>
      <c r="G577" s="24">
        <v>19</v>
      </c>
    </row>
    <row r="578" spans="1:7">
      <c r="A578" s="22" t="s">
        <v>663</v>
      </c>
      <c r="B578" s="22" t="s">
        <v>636</v>
      </c>
      <c r="C578" s="24">
        <v>50</v>
      </c>
      <c r="D578" s="22" t="s">
        <v>636</v>
      </c>
      <c r="E578" s="22" t="s">
        <v>636</v>
      </c>
      <c r="F578" s="22" t="s">
        <v>636</v>
      </c>
      <c r="G578" s="24">
        <v>50</v>
      </c>
    </row>
    <row r="579" spans="1:7">
      <c r="A579" s="22" t="s">
        <v>664</v>
      </c>
      <c r="B579" s="22" t="s">
        <v>636</v>
      </c>
      <c r="C579" s="24">
        <v>50</v>
      </c>
      <c r="D579" s="22" t="s">
        <v>636</v>
      </c>
      <c r="E579" s="22" t="s">
        <v>636</v>
      </c>
      <c r="F579" s="22" t="s">
        <v>636</v>
      </c>
      <c r="G579" s="24">
        <v>50</v>
      </c>
    </row>
    <row r="580" spans="1:7">
      <c r="A580" s="22" t="s">
        <v>665</v>
      </c>
      <c r="B580" s="22" t="s">
        <v>636</v>
      </c>
      <c r="C580" s="24">
        <v>10</v>
      </c>
      <c r="D580" s="22" t="s">
        <v>636</v>
      </c>
      <c r="E580" s="22" t="s">
        <v>636</v>
      </c>
      <c r="F580" s="22" t="s">
        <v>636</v>
      </c>
      <c r="G580" s="24">
        <v>10</v>
      </c>
    </row>
    <row r="581" spans="1:7">
      <c r="A581" s="22" t="s">
        <v>666</v>
      </c>
      <c r="B581" s="22" t="s">
        <v>636</v>
      </c>
      <c r="C581" s="24">
        <v>50</v>
      </c>
      <c r="D581" s="22" t="s">
        <v>636</v>
      </c>
      <c r="E581" s="24">
        <v>-10</v>
      </c>
      <c r="F581" s="22" t="s">
        <v>636</v>
      </c>
      <c r="G581" s="24">
        <v>40</v>
      </c>
    </row>
    <row r="582" spans="1:7">
      <c r="A582" s="22" t="s">
        <v>667</v>
      </c>
      <c r="B582" s="22" t="s">
        <v>636</v>
      </c>
      <c r="C582" s="24">
        <v>50</v>
      </c>
      <c r="D582" s="22" t="s">
        <v>636</v>
      </c>
      <c r="E582" s="24">
        <v>-13</v>
      </c>
      <c r="F582" s="22" t="s">
        <v>636</v>
      </c>
      <c r="G582" s="24">
        <v>37</v>
      </c>
    </row>
    <row r="583" spans="1:7">
      <c r="A583" s="22" t="s">
        <v>651</v>
      </c>
      <c r="B583" s="24">
        <v>-50</v>
      </c>
      <c r="C583" s="24">
        <v>300</v>
      </c>
      <c r="D583" s="22" t="s">
        <v>636</v>
      </c>
      <c r="E583" s="24">
        <v>-10</v>
      </c>
      <c r="F583" s="22" t="s">
        <v>636</v>
      </c>
      <c r="G583" s="24">
        <v>240</v>
      </c>
    </row>
    <row r="584" spans="1:7">
      <c r="A584" s="22" t="s">
        <v>668</v>
      </c>
      <c r="B584" s="22" t="s">
        <v>636</v>
      </c>
      <c r="C584" s="24">
        <v>200</v>
      </c>
      <c r="D584" s="22" t="s">
        <v>636</v>
      </c>
      <c r="E584" s="24">
        <v>-20</v>
      </c>
      <c r="F584" s="22" t="s">
        <v>636</v>
      </c>
      <c r="G584" s="24">
        <v>180</v>
      </c>
    </row>
    <row r="585" spans="1:7">
      <c r="A585" s="22" t="s">
        <v>669</v>
      </c>
      <c r="B585" s="22" t="s">
        <v>636</v>
      </c>
      <c r="C585" s="24">
        <v>200</v>
      </c>
      <c r="D585" s="22" t="s">
        <v>636</v>
      </c>
      <c r="E585" s="24">
        <v>-11</v>
      </c>
      <c r="F585" s="22" t="s">
        <v>636</v>
      </c>
      <c r="G585" s="24">
        <v>189</v>
      </c>
    </row>
    <row r="586" spans="1:7">
      <c r="A586" s="22" t="s">
        <v>670</v>
      </c>
      <c r="B586" s="22" t="s">
        <v>636</v>
      </c>
      <c r="C586" s="24">
        <v>200</v>
      </c>
      <c r="D586" s="22" t="s">
        <v>636</v>
      </c>
      <c r="E586" s="24">
        <v>-21</v>
      </c>
      <c r="F586" s="22" t="s">
        <v>636</v>
      </c>
      <c r="G586" s="24">
        <v>179</v>
      </c>
    </row>
    <row r="587" spans="1:7">
      <c r="A587" s="22" t="s">
        <v>671</v>
      </c>
      <c r="B587" s="27" t="s">
        <v>636</v>
      </c>
      <c r="C587" s="23">
        <v>5</v>
      </c>
      <c r="D587" s="22" t="s">
        <v>636</v>
      </c>
      <c r="E587" s="27" t="s">
        <v>636</v>
      </c>
      <c r="F587" s="22" t="s">
        <v>636</v>
      </c>
      <c r="G587" s="23">
        <v>5</v>
      </c>
    </row>
    <row r="588" spans="1:7">
      <c r="A588" s="22" t="s">
        <v>652</v>
      </c>
      <c r="B588" s="24">
        <v>-10</v>
      </c>
      <c r="C588" s="24">
        <v>10</v>
      </c>
      <c r="D588" s="22" t="s">
        <v>636</v>
      </c>
      <c r="E588" s="22" t="s">
        <v>636</v>
      </c>
      <c r="F588" s="22" t="s">
        <v>636</v>
      </c>
      <c r="G588" s="22" t="s">
        <v>636</v>
      </c>
    </row>
    <row r="589" spans="1:7">
      <c r="A589" s="22" t="s">
        <v>653</v>
      </c>
      <c r="B589" s="24">
        <v>-20</v>
      </c>
      <c r="C589" s="24">
        <v>21</v>
      </c>
      <c r="D589" s="22" t="s">
        <v>636</v>
      </c>
      <c r="E589" s="22" t="s">
        <v>636</v>
      </c>
      <c r="F589" s="22" t="s">
        <v>636</v>
      </c>
      <c r="G589" s="24">
        <v>1</v>
      </c>
    </row>
    <row r="591" spans="1:7">
      <c r="B591" s="5">
        <v>93997.875</v>
      </c>
      <c r="C591" s="5">
        <v>13363.5</v>
      </c>
      <c r="D591" s="4">
        <v>-25.125</v>
      </c>
      <c r="E591" s="5">
        <v>-23235.183000000001</v>
      </c>
      <c r="F591" s="4">
        <v>38</v>
      </c>
      <c r="G591" s="5">
        <v>84139.066999999995</v>
      </c>
    </row>
  </sheetData>
  <autoFilter ref="A1:R938" xr:uid="{00000000-0009-0000-0000-00000E000000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I595"/>
  <sheetViews>
    <sheetView workbookViewId="0"/>
  </sheetViews>
  <sheetFormatPr defaultColWidth="14.42578125" defaultRowHeight="15" customHeight="1"/>
  <cols>
    <col min="1" max="1" width="13.7109375" customWidth="1"/>
    <col min="2" max="2" width="51.28515625" customWidth="1"/>
    <col min="3" max="3" width="15.42578125" customWidth="1"/>
  </cols>
  <sheetData>
    <row r="1" spans="1:9">
      <c r="A1" s="28"/>
      <c r="B1" s="22"/>
      <c r="C1" s="24" t="s">
        <v>0</v>
      </c>
      <c r="D1" s="22" t="s">
        <v>1</v>
      </c>
      <c r="E1" s="22" t="s">
        <v>3</v>
      </c>
      <c r="F1" s="22" t="s">
        <v>4</v>
      </c>
      <c r="G1" s="22" t="s">
        <v>5</v>
      </c>
      <c r="H1" s="22" t="s">
        <v>672</v>
      </c>
      <c r="I1" s="24" t="s">
        <v>6</v>
      </c>
    </row>
    <row r="2" spans="1:9">
      <c r="A2" s="24">
        <v>0</v>
      </c>
      <c r="B2" s="22" t="s">
        <v>7</v>
      </c>
      <c r="C2" s="23">
        <v>1061.125</v>
      </c>
      <c r="D2" s="22" t="s">
        <v>636</v>
      </c>
      <c r="E2" s="22">
        <v>-0.25</v>
      </c>
      <c r="F2" s="22">
        <v>-234.75</v>
      </c>
      <c r="G2" s="22">
        <v>12</v>
      </c>
      <c r="H2" s="22" t="s">
        <v>636</v>
      </c>
      <c r="I2" s="24">
        <v>838.125</v>
      </c>
    </row>
    <row r="3" spans="1:9">
      <c r="A3" s="24">
        <v>0</v>
      </c>
      <c r="B3" s="22" t="s">
        <v>8</v>
      </c>
      <c r="C3" s="24">
        <v>0.25</v>
      </c>
      <c r="D3" s="22" t="s">
        <v>636</v>
      </c>
      <c r="E3" s="22" t="s">
        <v>636</v>
      </c>
      <c r="F3" s="22" t="s">
        <v>636</v>
      </c>
      <c r="G3" s="22" t="s">
        <v>636</v>
      </c>
      <c r="H3" s="22" t="s">
        <v>636</v>
      </c>
      <c r="I3" s="24">
        <v>0.25</v>
      </c>
    </row>
    <row r="4" spans="1:9">
      <c r="A4" s="24">
        <v>0</v>
      </c>
      <c r="B4" s="22" t="s">
        <v>9</v>
      </c>
      <c r="C4" s="25">
        <v>68.25</v>
      </c>
      <c r="D4" s="22" t="s">
        <v>636</v>
      </c>
      <c r="E4" s="22" t="s">
        <v>636</v>
      </c>
      <c r="F4" s="22">
        <v>-10.5</v>
      </c>
      <c r="G4" s="22" t="s">
        <v>636</v>
      </c>
      <c r="H4" s="26" t="s">
        <v>636</v>
      </c>
      <c r="I4" s="24">
        <v>57.75</v>
      </c>
    </row>
    <row r="5" spans="1:9">
      <c r="A5" s="24">
        <v>0</v>
      </c>
      <c r="B5" s="22" t="s">
        <v>10</v>
      </c>
      <c r="C5" s="24">
        <v>71.5</v>
      </c>
      <c r="D5" s="22">
        <v>3.125</v>
      </c>
      <c r="E5" s="22" t="s">
        <v>636</v>
      </c>
      <c r="F5" s="22">
        <v>-13</v>
      </c>
      <c r="G5" s="22" t="s">
        <v>636</v>
      </c>
      <c r="H5" s="22" t="s">
        <v>636</v>
      </c>
      <c r="I5" s="24">
        <v>61.625</v>
      </c>
    </row>
    <row r="6" spans="1:9">
      <c r="A6" s="24">
        <v>0</v>
      </c>
      <c r="B6" s="22" t="s">
        <v>11</v>
      </c>
      <c r="C6" s="24">
        <v>189.625</v>
      </c>
      <c r="D6" s="22" t="s">
        <v>636</v>
      </c>
      <c r="E6" s="22">
        <v>-0.25</v>
      </c>
      <c r="F6" s="22">
        <v>-58.75</v>
      </c>
      <c r="G6" s="22" t="s">
        <v>636</v>
      </c>
      <c r="H6" s="22" t="s">
        <v>636</v>
      </c>
      <c r="I6" s="24">
        <v>130.625</v>
      </c>
    </row>
    <row r="7" spans="1:9">
      <c r="A7" s="24">
        <v>0</v>
      </c>
      <c r="B7" s="22" t="s">
        <v>12</v>
      </c>
      <c r="C7" s="24">
        <v>2</v>
      </c>
      <c r="D7" s="22" t="s">
        <v>636</v>
      </c>
      <c r="E7" s="22" t="s">
        <v>636</v>
      </c>
      <c r="F7" s="22" t="s">
        <v>636</v>
      </c>
      <c r="G7" s="22" t="s">
        <v>636</v>
      </c>
      <c r="H7" s="22" t="s">
        <v>636</v>
      </c>
      <c r="I7" s="24">
        <v>2</v>
      </c>
    </row>
    <row r="8" spans="1:9">
      <c r="A8" s="24">
        <v>0</v>
      </c>
      <c r="B8" s="22" t="s">
        <v>13</v>
      </c>
      <c r="C8" s="25">
        <v>5</v>
      </c>
      <c r="D8" s="22" t="s">
        <v>636</v>
      </c>
      <c r="E8" s="22" t="s">
        <v>636</v>
      </c>
      <c r="F8" s="22" t="s">
        <v>636</v>
      </c>
      <c r="G8" s="22" t="s">
        <v>636</v>
      </c>
      <c r="H8" s="22" t="s">
        <v>636</v>
      </c>
      <c r="I8" s="24">
        <v>5</v>
      </c>
    </row>
    <row r="9" spans="1:9">
      <c r="A9" s="24">
        <v>0</v>
      </c>
      <c r="B9" s="22" t="s">
        <v>14</v>
      </c>
      <c r="C9" s="25">
        <v>4</v>
      </c>
      <c r="D9" s="22" t="s">
        <v>636</v>
      </c>
      <c r="E9" s="22" t="s">
        <v>636</v>
      </c>
      <c r="F9" s="22">
        <v>-3</v>
      </c>
      <c r="G9" s="22" t="s">
        <v>636</v>
      </c>
      <c r="H9" s="22" t="s">
        <v>636</v>
      </c>
      <c r="I9" s="24">
        <v>1</v>
      </c>
    </row>
    <row r="10" spans="1:9">
      <c r="A10" s="24">
        <v>0</v>
      </c>
      <c r="B10" s="22" t="s">
        <v>15</v>
      </c>
      <c r="C10" s="25">
        <v>28</v>
      </c>
      <c r="D10" s="22">
        <v>50</v>
      </c>
      <c r="E10" s="22" t="s">
        <v>636</v>
      </c>
      <c r="F10" s="22">
        <v>-8</v>
      </c>
      <c r="G10" s="22" t="s">
        <v>636</v>
      </c>
      <c r="H10" s="22" t="s">
        <v>636</v>
      </c>
      <c r="I10" s="24">
        <v>70</v>
      </c>
    </row>
    <row r="11" spans="1:9">
      <c r="A11" s="24">
        <v>0</v>
      </c>
      <c r="B11" s="22" t="s">
        <v>561</v>
      </c>
      <c r="C11" s="24">
        <v>-14</v>
      </c>
      <c r="D11" s="22" t="s">
        <v>636</v>
      </c>
      <c r="E11" s="22" t="s">
        <v>636</v>
      </c>
      <c r="F11" s="22" t="s">
        <v>636</v>
      </c>
      <c r="G11" s="22" t="s">
        <v>636</v>
      </c>
      <c r="H11" s="22" t="s">
        <v>636</v>
      </c>
      <c r="I11" s="24">
        <v>-14</v>
      </c>
    </row>
    <row r="12" spans="1:9">
      <c r="A12" s="24">
        <v>0</v>
      </c>
      <c r="B12" s="22" t="s">
        <v>16</v>
      </c>
      <c r="C12" s="24">
        <v>427</v>
      </c>
      <c r="D12" s="22" t="s">
        <v>636</v>
      </c>
      <c r="E12" s="22" t="s">
        <v>636</v>
      </c>
      <c r="F12" s="22">
        <v>-26</v>
      </c>
      <c r="G12" s="22" t="s">
        <v>636</v>
      </c>
      <c r="H12" s="22" t="s">
        <v>636</v>
      </c>
      <c r="I12" s="24">
        <v>401</v>
      </c>
    </row>
    <row r="13" spans="1:9">
      <c r="A13" s="24">
        <v>0</v>
      </c>
      <c r="B13" s="22" t="s">
        <v>17</v>
      </c>
      <c r="C13" s="24">
        <v>23</v>
      </c>
      <c r="D13" s="22" t="s">
        <v>636</v>
      </c>
      <c r="E13" s="22" t="s">
        <v>636</v>
      </c>
      <c r="F13" s="22" t="s">
        <v>636</v>
      </c>
      <c r="G13" s="22" t="s">
        <v>636</v>
      </c>
      <c r="H13" s="22" t="s">
        <v>636</v>
      </c>
      <c r="I13" s="24">
        <v>23</v>
      </c>
    </row>
    <row r="14" spans="1:9">
      <c r="A14" s="24">
        <v>0</v>
      </c>
      <c r="B14" s="22" t="s">
        <v>18</v>
      </c>
      <c r="C14" s="24">
        <v>7</v>
      </c>
      <c r="D14" s="22" t="s">
        <v>636</v>
      </c>
      <c r="E14" s="22" t="s">
        <v>636</v>
      </c>
      <c r="F14" s="22" t="s">
        <v>636</v>
      </c>
      <c r="G14" s="22" t="s">
        <v>636</v>
      </c>
      <c r="H14" s="22" t="s">
        <v>636</v>
      </c>
      <c r="I14" s="24">
        <v>7</v>
      </c>
    </row>
    <row r="15" spans="1:9">
      <c r="A15" s="24">
        <v>0</v>
      </c>
      <c r="B15" s="22" t="s">
        <v>19</v>
      </c>
      <c r="C15" s="24">
        <v>-152</v>
      </c>
      <c r="D15" s="22" t="s">
        <v>636</v>
      </c>
      <c r="E15" s="22" t="s">
        <v>636</v>
      </c>
      <c r="F15" s="22" t="s">
        <v>636</v>
      </c>
      <c r="G15" s="22" t="s">
        <v>636</v>
      </c>
      <c r="H15" s="22" t="s">
        <v>636</v>
      </c>
      <c r="I15" s="24">
        <v>-152</v>
      </c>
    </row>
    <row r="16" spans="1:9">
      <c r="A16" s="24">
        <v>0</v>
      </c>
      <c r="B16" s="22" t="s">
        <v>20</v>
      </c>
      <c r="C16" s="24">
        <v>-6</v>
      </c>
      <c r="D16" s="22" t="s">
        <v>636</v>
      </c>
      <c r="E16" s="22" t="s">
        <v>636</v>
      </c>
      <c r="F16" s="22" t="s">
        <v>636</v>
      </c>
      <c r="G16" s="22" t="s">
        <v>636</v>
      </c>
      <c r="H16" s="22" t="s">
        <v>636</v>
      </c>
      <c r="I16" s="24">
        <v>-6</v>
      </c>
    </row>
    <row r="17" spans="1:9">
      <c r="A17" s="24">
        <v>0</v>
      </c>
      <c r="B17" s="22" t="s">
        <v>21</v>
      </c>
      <c r="C17" s="24">
        <v>7</v>
      </c>
      <c r="D17" s="22" t="s">
        <v>636</v>
      </c>
      <c r="E17" s="22" t="s">
        <v>636</v>
      </c>
      <c r="F17" s="22" t="s">
        <v>636</v>
      </c>
      <c r="G17" s="22" t="s">
        <v>636</v>
      </c>
      <c r="H17" s="22" t="s">
        <v>636</v>
      </c>
      <c r="I17" s="24">
        <v>7</v>
      </c>
    </row>
    <row r="18" spans="1:9">
      <c r="A18" s="24">
        <v>0</v>
      </c>
      <c r="B18" s="22" t="s">
        <v>22</v>
      </c>
      <c r="C18" s="24">
        <v>2</v>
      </c>
      <c r="D18" s="22" t="s">
        <v>636</v>
      </c>
      <c r="E18" s="22" t="s">
        <v>636</v>
      </c>
      <c r="F18" s="22" t="s">
        <v>636</v>
      </c>
      <c r="G18" s="22" t="s">
        <v>636</v>
      </c>
      <c r="H18" s="22" t="s">
        <v>636</v>
      </c>
      <c r="I18" s="24">
        <v>2</v>
      </c>
    </row>
    <row r="19" spans="1:9">
      <c r="A19" s="24">
        <v>0</v>
      </c>
      <c r="B19" s="22" t="s">
        <v>23</v>
      </c>
      <c r="C19" s="24">
        <v>1</v>
      </c>
      <c r="D19" s="22" t="s">
        <v>636</v>
      </c>
      <c r="E19" s="22" t="s">
        <v>636</v>
      </c>
      <c r="F19" s="22" t="s">
        <v>636</v>
      </c>
      <c r="G19" s="22" t="s">
        <v>636</v>
      </c>
      <c r="H19" s="22" t="s">
        <v>636</v>
      </c>
      <c r="I19" s="24">
        <v>1</v>
      </c>
    </row>
    <row r="20" spans="1:9">
      <c r="A20" s="24">
        <v>0</v>
      </c>
      <c r="B20" s="22" t="s">
        <v>24</v>
      </c>
      <c r="C20" s="24">
        <v>1</v>
      </c>
      <c r="D20" s="22" t="s">
        <v>636</v>
      </c>
      <c r="E20" s="22" t="s">
        <v>636</v>
      </c>
      <c r="F20" s="22" t="s">
        <v>636</v>
      </c>
      <c r="G20" s="22" t="s">
        <v>636</v>
      </c>
      <c r="H20" s="22" t="s">
        <v>636</v>
      </c>
      <c r="I20" s="24">
        <v>1</v>
      </c>
    </row>
    <row r="21" spans="1:9">
      <c r="A21" s="24">
        <v>0</v>
      </c>
      <c r="B21" s="22" t="s">
        <v>637</v>
      </c>
      <c r="C21" s="24">
        <v>1</v>
      </c>
      <c r="D21" s="22">
        <v>300</v>
      </c>
      <c r="E21" s="22" t="s">
        <v>636</v>
      </c>
      <c r="F21" s="22">
        <v>-34</v>
      </c>
      <c r="G21" s="22">
        <v>8</v>
      </c>
      <c r="H21" s="22" t="s">
        <v>636</v>
      </c>
      <c r="I21" s="24">
        <v>275</v>
      </c>
    </row>
    <row r="22" spans="1:9">
      <c r="A22" s="24">
        <v>0</v>
      </c>
      <c r="B22" s="22" t="s">
        <v>26</v>
      </c>
      <c r="C22" s="24">
        <v>7</v>
      </c>
      <c r="D22" s="22" t="s">
        <v>636</v>
      </c>
      <c r="E22" s="22" t="s">
        <v>636</v>
      </c>
      <c r="F22" s="22" t="s">
        <v>636</v>
      </c>
      <c r="G22" s="22" t="s">
        <v>636</v>
      </c>
      <c r="H22" s="22" t="s">
        <v>636</v>
      </c>
      <c r="I22" s="24">
        <v>7</v>
      </c>
    </row>
    <row r="23" spans="1:9">
      <c r="A23" s="24">
        <v>0</v>
      </c>
      <c r="B23" s="22" t="s">
        <v>27</v>
      </c>
      <c r="C23" s="24">
        <v>7</v>
      </c>
      <c r="D23" s="22" t="s">
        <v>636</v>
      </c>
      <c r="E23" s="22" t="s">
        <v>636</v>
      </c>
      <c r="F23" s="22" t="s">
        <v>636</v>
      </c>
      <c r="G23" s="22" t="s">
        <v>636</v>
      </c>
      <c r="H23" s="22" t="s">
        <v>636</v>
      </c>
      <c r="I23" s="24">
        <v>7</v>
      </c>
    </row>
    <row r="24" spans="1:9">
      <c r="A24" s="24">
        <v>0</v>
      </c>
      <c r="B24" s="22" t="s">
        <v>28</v>
      </c>
      <c r="C24" s="24">
        <v>12</v>
      </c>
      <c r="D24" s="22" t="s">
        <v>636</v>
      </c>
      <c r="E24" s="22" t="s">
        <v>636</v>
      </c>
      <c r="F24" s="22" t="s">
        <v>636</v>
      </c>
      <c r="G24" s="22" t="s">
        <v>636</v>
      </c>
      <c r="H24" s="22" t="s">
        <v>636</v>
      </c>
      <c r="I24" s="24">
        <v>12</v>
      </c>
    </row>
    <row r="25" spans="1:9">
      <c r="A25" s="24">
        <v>0</v>
      </c>
      <c r="B25" s="22" t="s">
        <v>29</v>
      </c>
      <c r="C25" s="24">
        <v>89.75</v>
      </c>
      <c r="D25" s="22" t="s">
        <v>636</v>
      </c>
      <c r="E25" s="22" t="s">
        <v>636</v>
      </c>
      <c r="F25" s="22" t="s">
        <v>636</v>
      </c>
      <c r="G25" s="22" t="s">
        <v>636</v>
      </c>
      <c r="H25" s="22" t="s">
        <v>636</v>
      </c>
      <c r="I25" s="24">
        <v>89.75</v>
      </c>
    </row>
    <row r="26" spans="1:9">
      <c r="A26" s="24">
        <v>0</v>
      </c>
      <c r="B26" s="22" t="s">
        <v>30</v>
      </c>
      <c r="C26" s="24">
        <v>26.75</v>
      </c>
      <c r="D26" s="26" t="s">
        <v>636</v>
      </c>
      <c r="E26" s="22" t="s">
        <v>636</v>
      </c>
      <c r="F26" s="22">
        <v>-3.75</v>
      </c>
      <c r="G26" s="22" t="s">
        <v>636</v>
      </c>
      <c r="H26" s="22" t="s">
        <v>636</v>
      </c>
      <c r="I26" s="24">
        <v>23</v>
      </c>
    </row>
    <row r="27" spans="1:9">
      <c r="A27" s="24">
        <v>0</v>
      </c>
      <c r="B27" s="22" t="s">
        <v>31</v>
      </c>
      <c r="C27" s="24">
        <v>98.5</v>
      </c>
      <c r="D27" s="22" t="s">
        <v>636</v>
      </c>
      <c r="E27" s="22" t="s">
        <v>636</v>
      </c>
      <c r="F27" s="22">
        <v>-11.5</v>
      </c>
      <c r="G27" s="22" t="s">
        <v>636</v>
      </c>
      <c r="H27" s="22" t="s">
        <v>636</v>
      </c>
      <c r="I27" s="24">
        <v>87</v>
      </c>
    </row>
    <row r="28" spans="1:9">
      <c r="A28" s="24">
        <v>0</v>
      </c>
      <c r="B28" s="22" t="s">
        <v>32</v>
      </c>
      <c r="C28" s="24">
        <v>0.5</v>
      </c>
      <c r="D28" s="22" t="s">
        <v>636</v>
      </c>
      <c r="E28" s="22" t="s">
        <v>636</v>
      </c>
      <c r="F28" s="22" t="s">
        <v>636</v>
      </c>
      <c r="G28" s="22" t="s">
        <v>636</v>
      </c>
      <c r="H28" s="22" t="s">
        <v>636</v>
      </c>
      <c r="I28" s="24">
        <v>0.5</v>
      </c>
    </row>
    <row r="29" spans="1:9">
      <c r="A29" s="24">
        <v>0</v>
      </c>
      <c r="B29" s="22" t="s">
        <v>33</v>
      </c>
      <c r="C29" s="24">
        <v>627.5</v>
      </c>
      <c r="D29" s="22" t="s">
        <v>636</v>
      </c>
      <c r="E29" s="22" t="s">
        <v>636</v>
      </c>
      <c r="F29" s="22">
        <v>-58.25</v>
      </c>
      <c r="G29" s="22" t="s">
        <v>636</v>
      </c>
      <c r="H29" s="22" t="s">
        <v>636</v>
      </c>
      <c r="I29" s="24">
        <v>569.25</v>
      </c>
    </row>
    <row r="30" spans="1:9">
      <c r="A30" s="24">
        <v>0</v>
      </c>
      <c r="B30" s="22" t="s">
        <v>34</v>
      </c>
      <c r="C30" s="24">
        <v>5</v>
      </c>
      <c r="D30" s="26" t="s">
        <v>636</v>
      </c>
      <c r="E30" s="22" t="s">
        <v>636</v>
      </c>
      <c r="F30" s="22" t="s">
        <v>636</v>
      </c>
      <c r="G30" s="22" t="s">
        <v>636</v>
      </c>
      <c r="H30" s="22" t="s">
        <v>636</v>
      </c>
      <c r="I30" s="24">
        <v>5</v>
      </c>
    </row>
    <row r="31" spans="1:9">
      <c r="A31" s="24">
        <v>0</v>
      </c>
      <c r="B31" s="22" t="s">
        <v>35</v>
      </c>
      <c r="C31" s="24">
        <v>97</v>
      </c>
      <c r="D31" s="22">
        <v>180</v>
      </c>
      <c r="E31" s="22" t="s">
        <v>636</v>
      </c>
      <c r="F31" s="22">
        <v>-24</v>
      </c>
      <c r="G31" s="22">
        <v>3</v>
      </c>
      <c r="H31" s="22" t="s">
        <v>636</v>
      </c>
      <c r="I31" s="24">
        <v>256</v>
      </c>
    </row>
    <row r="32" spans="1:9">
      <c r="A32" s="24">
        <v>0</v>
      </c>
      <c r="B32" s="22" t="s">
        <v>36</v>
      </c>
      <c r="C32" s="24">
        <v>1</v>
      </c>
      <c r="D32" s="22" t="s">
        <v>636</v>
      </c>
      <c r="E32" s="22" t="s">
        <v>636</v>
      </c>
      <c r="F32" s="22" t="s">
        <v>636</v>
      </c>
      <c r="G32" s="22" t="s">
        <v>636</v>
      </c>
      <c r="H32" s="22" t="s">
        <v>636</v>
      </c>
      <c r="I32" s="24">
        <v>1</v>
      </c>
    </row>
    <row r="33" spans="1:9">
      <c r="A33" s="24">
        <v>0</v>
      </c>
      <c r="B33" s="22" t="s">
        <v>37</v>
      </c>
      <c r="C33" s="24">
        <v>49</v>
      </c>
      <c r="D33" s="22" t="s">
        <v>636</v>
      </c>
      <c r="E33" s="22" t="s">
        <v>636</v>
      </c>
      <c r="F33" s="22">
        <v>-1</v>
      </c>
      <c r="G33" s="22" t="s">
        <v>636</v>
      </c>
      <c r="H33" s="22" t="s">
        <v>636</v>
      </c>
      <c r="I33" s="24">
        <v>48</v>
      </c>
    </row>
    <row r="34" spans="1:9">
      <c r="A34" s="24">
        <v>0</v>
      </c>
      <c r="B34" s="22" t="s">
        <v>38</v>
      </c>
      <c r="C34" s="24">
        <v>65</v>
      </c>
      <c r="D34" s="22">
        <v>51</v>
      </c>
      <c r="E34" s="22" t="s">
        <v>636</v>
      </c>
      <c r="F34" s="22">
        <v>-49</v>
      </c>
      <c r="G34" s="22">
        <v>10</v>
      </c>
      <c r="H34" s="22" t="s">
        <v>636</v>
      </c>
      <c r="I34" s="24">
        <v>77</v>
      </c>
    </row>
    <row r="35" spans="1:9">
      <c r="A35" s="24">
        <v>0</v>
      </c>
      <c r="B35" s="22" t="s">
        <v>39</v>
      </c>
      <c r="C35" s="24">
        <v>27</v>
      </c>
      <c r="D35" s="22">
        <v>120</v>
      </c>
      <c r="E35" s="22" t="s">
        <v>636</v>
      </c>
      <c r="F35" s="22">
        <v>-33</v>
      </c>
      <c r="G35" s="22" t="s">
        <v>636</v>
      </c>
      <c r="H35" s="22" t="s">
        <v>636</v>
      </c>
      <c r="I35" s="24">
        <v>114</v>
      </c>
    </row>
    <row r="36" spans="1:9">
      <c r="A36" s="24">
        <v>0</v>
      </c>
      <c r="B36" s="22" t="s">
        <v>40</v>
      </c>
      <c r="C36" s="24">
        <v>287</v>
      </c>
      <c r="D36" s="22">
        <v>400</v>
      </c>
      <c r="E36" s="22" t="s">
        <v>636</v>
      </c>
      <c r="F36" s="24">
        <v>-65</v>
      </c>
      <c r="G36" s="22" t="s">
        <v>636</v>
      </c>
      <c r="H36" s="22" t="s">
        <v>636</v>
      </c>
      <c r="I36" s="24">
        <v>622</v>
      </c>
    </row>
    <row r="37" spans="1:9">
      <c r="A37" s="24">
        <v>0</v>
      </c>
      <c r="B37" s="22" t="s">
        <v>41</v>
      </c>
      <c r="C37" s="24">
        <v>550</v>
      </c>
      <c r="D37" s="22">
        <v>500</v>
      </c>
      <c r="E37" s="22" t="s">
        <v>636</v>
      </c>
      <c r="F37" s="22">
        <v>-106</v>
      </c>
      <c r="G37" s="22" t="s">
        <v>636</v>
      </c>
      <c r="H37" s="22" t="s">
        <v>636</v>
      </c>
      <c r="I37" s="24">
        <v>944</v>
      </c>
    </row>
    <row r="38" spans="1:9">
      <c r="A38" s="24">
        <v>0</v>
      </c>
      <c r="B38" s="22" t="s">
        <v>42</v>
      </c>
      <c r="C38" s="24">
        <v>-6</v>
      </c>
      <c r="D38" s="22" t="s">
        <v>636</v>
      </c>
      <c r="E38" s="22" t="s">
        <v>636</v>
      </c>
      <c r="F38" s="22" t="s">
        <v>636</v>
      </c>
      <c r="G38" s="22" t="s">
        <v>636</v>
      </c>
      <c r="H38" s="22" t="s">
        <v>636</v>
      </c>
      <c r="I38" s="24">
        <v>-6</v>
      </c>
    </row>
    <row r="39" spans="1:9">
      <c r="A39" s="24">
        <v>0</v>
      </c>
      <c r="B39" s="22" t="s">
        <v>43</v>
      </c>
      <c r="C39" s="24">
        <v>-306</v>
      </c>
      <c r="D39" s="22" t="s">
        <v>636</v>
      </c>
      <c r="E39" s="22" t="s">
        <v>636</v>
      </c>
      <c r="F39" s="22">
        <v>-8</v>
      </c>
      <c r="G39" s="22" t="s">
        <v>636</v>
      </c>
      <c r="H39" s="22" t="s">
        <v>636</v>
      </c>
      <c r="I39" s="24">
        <v>-314</v>
      </c>
    </row>
    <row r="40" spans="1:9">
      <c r="A40" s="24">
        <v>0</v>
      </c>
      <c r="B40" s="22" t="s">
        <v>44</v>
      </c>
      <c r="C40" s="24">
        <v>186.5</v>
      </c>
      <c r="D40" s="22" t="s">
        <v>636</v>
      </c>
      <c r="E40" s="22" t="s">
        <v>636</v>
      </c>
      <c r="F40" s="22">
        <v>-7.25</v>
      </c>
      <c r="G40" s="22" t="s">
        <v>636</v>
      </c>
      <c r="H40" s="22" t="s">
        <v>636</v>
      </c>
      <c r="I40" s="24">
        <v>179.25</v>
      </c>
    </row>
    <row r="41" spans="1:9">
      <c r="A41" s="24">
        <v>0</v>
      </c>
      <c r="B41" s="22" t="s">
        <v>45</v>
      </c>
      <c r="C41" s="24">
        <v>19</v>
      </c>
      <c r="D41" s="22">
        <v>20</v>
      </c>
      <c r="E41" s="22" t="s">
        <v>636</v>
      </c>
      <c r="F41" s="22">
        <v>-17</v>
      </c>
      <c r="G41" s="22">
        <v>4</v>
      </c>
      <c r="H41" s="22" t="s">
        <v>636</v>
      </c>
      <c r="I41" s="24">
        <v>26</v>
      </c>
    </row>
    <row r="42" spans="1:9">
      <c r="A42" s="24">
        <v>0</v>
      </c>
      <c r="B42" s="22" t="s">
        <v>46</v>
      </c>
      <c r="C42" s="24">
        <v>38</v>
      </c>
      <c r="D42" s="22" t="s">
        <v>636</v>
      </c>
      <c r="E42" s="22" t="s">
        <v>636</v>
      </c>
      <c r="F42" s="22" t="s">
        <v>636</v>
      </c>
      <c r="G42" s="22" t="s">
        <v>636</v>
      </c>
      <c r="H42" s="22" t="s">
        <v>636</v>
      </c>
      <c r="I42" s="24">
        <v>38</v>
      </c>
    </row>
    <row r="43" spans="1:9">
      <c r="A43" s="24">
        <v>0</v>
      </c>
      <c r="B43" s="22" t="s">
        <v>47</v>
      </c>
      <c r="C43" s="24">
        <v>4</v>
      </c>
      <c r="D43" s="22" t="s">
        <v>636</v>
      </c>
      <c r="E43" s="22" t="s">
        <v>636</v>
      </c>
      <c r="F43" s="22" t="s">
        <v>636</v>
      </c>
      <c r="G43" s="22" t="s">
        <v>636</v>
      </c>
      <c r="H43" s="22" t="s">
        <v>636</v>
      </c>
      <c r="I43" s="24">
        <v>4</v>
      </c>
    </row>
    <row r="44" spans="1:9">
      <c r="A44" s="24">
        <v>0</v>
      </c>
      <c r="B44" s="22" t="s">
        <v>48</v>
      </c>
      <c r="C44" s="25">
        <v>1478</v>
      </c>
      <c r="D44" s="22">
        <v>265</v>
      </c>
      <c r="E44" s="22" t="s">
        <v>636</v>
      </c>
      <c r="F44" s="26">
        <v>-1181</v>
      </c>
      <c r="G44" s="22" t="s">
        <v>636</v>
      </c>
      <c r="H44" s="22" t="s">
        <v>636</v>
      </c>
      <c r="I44" s="24">
        <v>562</v>
      </c>
    </row>
    <row r="45" spans="1:9">
      <c r="A45" s="24">
        <v>0</v>
      </c>
      <c r="B45" s="22" t="s">
        <v>49</v>
      </c>
      <c r="C45" s="24">
        <v>444</v>
      </c>
      <c r="D45" s="22" t="s">
        <v>636</v>
      </c>
      <c r="E45" s="22" t="s">
        <v>636</v>
      </c>
      <c r="F45" s="22">
        <v>-274</v>
      </c>
      <c r="G45" s="22" t="s">
        <v>636</v>
      </c>
      <c r="H45" s="22" t="s">
        <v>636</v>
      </c>
      <c r="I45" s="24">
        <v>170</v>
      </c>
    </row>
    <row r="46" spans="1:9">
      <c r="A46" s="24">
        <v>0</v>
      </c>
      <c r="B46" s="22" t="s">
        <v>50</v>
      </c>
      <c r="C46" s="24">
        <v>331</v>
      </c>
      <c r="D46" s="22" t="s">
        <v>636</v>
      </c>
      <c r="E46" s="22" t="s">
        <v>636</v>
      </c>
      <c r="F46" s="22">
        <v>-295</v>
      </c>
      <c r="G46" s="22" t="s">
        <v>636</v>
      </c>
      <c r="H46" s="22" t="s">
        <v>636</v>
      </c>
      <c r="I46" s="24">
        <v>36</v>
      </c>
    </row>
    <row r="47" spans="1:9">
      <c r="A47" s="24">
        <v>0</v>
      </c>
      <c r="B47" s="22" t="s">
        <v>51</v>
      </c>
      <c r="C47" s="24">
        <v>706</v>
      </c>
      <c r="D47" s="22" t="s">
        <v>636</v>
      </c>
      <c r="E47" s="22" t="s">
        <v>636</v>
      </c>
      <c r="F47" s="22">
        <v>-293</v>
      </c>
      <c r="G47" s="22" t="s">
        <v>636</v>
      </c>
      <c r="H47" s="22" t="s">
        <v>636</v>
      </c>
      <c r="I47" s="24">
        <v>413</v>
      </c>
    </row>
    <row r="48" spans="1:9">
      <c r="A48" s="24">
        <v>0</v>
      </c>
      <c r="B48" s="22" t="s">
        <v>52</v>
      </c>
      <c r="C48" s="24">
        <v>4</v>
      </c>
      <c r="D48" s="22" t="s">
        <v>636</v>
      </c>
      <c r="E48" s="22" t="s">
        <v>636</v>
      </c>
      <c r="F48" s="22">
        <v>-1</v>
      </c>
      <c r="G48" s="22" t="s">
        <v>636</v>
      </c>
      <c r="H48" s="22" t="s">
        <v>636</v>
      </c>
      <c r="I48" s="24">
        <v>3</v>
      </c>
    </row>
    <row r="49" spans="1:9">
      <c r="A49" s="24">
        <v>0</v>
      </c>
      <c r="B49" s="22" t="s">
        <v>53</v>
      </c>
      <c r="C49" s="24">
        <v>1</v>
      </c>
      <c r="D49" s="22" t="s">
        <v>636</v>
      </c>
      <c r="E49" s="22" t="s">
        <v>636</v>
      </c>
      <c r="F49" s="22" t="s">
        <v>636</v>
      </c>
      <c r="G49" s="22" t="s">
        <v>636</v>
      </c>
      <c r="H49" s="22" t="s">
        <v>636</v>
      </c>
      <c r="I49" s="24">
        <v>1</v>
      </c>
    </row>
    <row r="50" spans="1:9">
      <c r="A50" s="24">
        <v>0</v>
      </c>
      <c r="B50" s="22" t="s">
        <v>54</v>
      </c>
      <c r="C50" s="24" t="s">
        <v>636</v>
      </c>
      <c r="D50" s="22">
        <v>30</v>
      </c>
      <c r="E50" s="22" t="s">
        <v>636</v>
      </c>
      <c r="F50" s="22" t="s">
        <v>636</v>
      </c>
      <c r="G50" s="22" t="s">
        <v>636</v>
      </c>
      <c r="H50" s="22" t="s">
        <v>636</v>
      </c>
      <c r="I50" s="24">
        <v>30</v>
      </c>
    </row>
    <row r="51" spans="1:9">
      <c r="A51" s="24">
        <v>0</v>
      </c>
      <c r="B51" s="22" t="s">
        <v>55</v>
      </c>
      <c r="C51" s="24">
        <v>0.25</v>
      </c>
      <c r="D51" s="22" t="s">
        <v>636</v>
      </c>
      <c r="E51" s="22" t="s">
        <v>636</v>
      </c>
      <c r="F51" s="22" t="s">
        <v>636</v>
      </c>
      <c r="G51" s="22" t="s">
        <v>636</v>
      </c>
      <c r="H51" s="22" t="s">
        <v>636</v>
      </c>
      <c r="I51" s="24">
        <v>0.25</v>
      </c>
    </row>
    <row r="52" spans="1:9">
      <c r="A52" s="24">
        <v>0</v>
      </c>
      <c r="B52" s="22" t="s">
        <v>56</v>
      </c>
      <c r="C52" s="24">
        <v>47.875</v>
      </c>
      <c r="D52" s="22" t="s">
        <v>636</v>
      </c>
      <c r="E52" s="22" t="s">
        <v>636</v>
      </c>
      <c r="F52" s="24">
        <v>-15</v>
      </c>
      <c r="G52" s="22">
        <v>4</v>
      </c>
      <c r="H52" s="22" t="s">
        <v>636</v>
      </c>
      <c r="I52" s="24">
        <v>36.875</v>
      </c>
    </row>
    <row r="53" spans="1:9">
      <c r="A53" s="24">
        <v>0</v>
      </c>
      <c r="B53" s="22" t="s">
        <v>57</v>
      </c>
      <c r="C53" s="24">
        <v>179</v>
      </c>
      <c r="D53" s="22" t="s">
        <v>636</v>
      </c>
      <c r="E53" s="22" t="s">
        <v>636</v>
      </c>
      <c r="F53" s="22">
        <v>-77</v>
      </c>
      <c r="G53" s="22">
        <v>6</v>
      </c>
      <c r="H53" s="22" t="s">
        <v>636</v>
      </c>
      <c r="I53" s="24">
        <v>108</v>
      </c>
    </row>
    <row r="54" spans="1:9">
      <c r="A54" s="24">
        <v>0</v>
      </c>
      <c r="B54" s="22" t="s">
        <v>58</v>
      </c>
      <c r="C54" s="24">
        <v>202</v>
      </c>
      <c r="D54" s="22" t="s">
        <v>636</v>
      </c>
      <c r="E54" s="22" t="s">
        <v>636</v>
      </c>
      <c r="F54" s="24">
        <v>-76</v>
      </c>
      <c r="G54" s="22">
        <v>6</v>
      </c>
      <c r="H54" s="22" t="s">
        <v>636</v>
      </c>
      <c r="I54" s="24">
        <v>132</v>
      </c>
    </row>
    <row r="55" spans="1:9">
      <c r="A55" s="24">
        <v>0</v>
      </c>
      <c r="B55" s="22" t="s">
        <v>59</v>
      </c>
      <c r="C55" s="24">
        <v>27</v>
      </c>
      <c r="D55" s="22" t="s">
        <v>636</v>
      </c>
      <c r="E55" s="22" t="s">
        <v>636</v>
      </c>
      <c r="F55" s="22">
        <v>-2</v>
      </c>
      <c r="G55" s="22" t="s">
        <v>636</v>
      </c>
      <c r="H55" s="22" t="s">
        <v>636</v>
      </c>
      <c r="I55" s="24">
        <v>25</v>
      </c>
    </row>
    <row r="56" spans="1:9">
      <c r="A56" s="24">
        <v>0</v>
      </c>
      <c r="B56" s="22" t="s">
        <v>60</v>
      </c>
      <c r="C56" s="24">
        <v>20</v>
      </c>
      <c r="D56" s="22">
        <v>40</v>
      </c>
      <c r="E56" s="22" t="s">
        <v>636</v>
      </c>
      <c r="F56" s="22" t="s">
        <v>636</v>
      </c>
      <c r="G56" s="22" t="s">
        <v>636</v>
      </c>
      <c r="H56" s="22" t="s">
        <v>636</v>
      </c>
      <c r="I56" s="24">
        <v>60</v>
      </c>
    </row>
    <row r="57" spans="1:9">
      <c r="A57" s="24">
        <v>0</v>
      </c>
      <c r="B57" s="22" t="s">
        <v>61</v>
      </c>
      <c r="C57" s="24">
        <v>1</v>
      </c>
      <c r="D57" s="22" t="s">
        <v>636</v>
      </c>
      <c r="E57" s="22" t="s">
        <v>636</v>
      </c>
      <c r="F57" s="22" t="s">
        <v>636</v>
      </c>
      <c r="G57" s="22" t="s">
        <v>636</v>
      </c>
      <c r="H57" s="22" t="s">
        <v>636</v>
      </c>
      <c r="I57" s="24">
        <v>1</v>
      </c>
    </row>
    <row r="58" spans="1:9">
      <c r="A58" s="24">
        <v>0</v>
      </c>
      <c r="B58" s="22" t="s">
        <v>62</v>
      </c>
      <c r="C58" s="24">
        <v>59</v>
      </c>
      <c r="D58" s="22" t="s">
        <v>636</v>
      </c>
      <c r="E58" s="22" t="s">
        <v>636</v>
      </c>
      <c r="F58" s="22">
        <v>-24</v>
      </c>
      <c r="G58" s="22" t="s">
        <v>636</v>
      </c>
      <c r="H58" s="22" t="s">
        <v>636</v>
      </c>
      <c r="I58" s="24">
        <v>35</v>
      </c>
    </row>
    <row r="59" spans="1:9">
      <c r="A59" s="24">
        <v>0</v>
      </c>
      <c r="B59" s="22" t="s">
        <v>63</v>
      </c>
      <c r="C59" s="24">
        <v>4</v>
      </c>
      <c r="D59" s="22" t="s">
        <v>636</v>
      </c>
      <c r="E59" s="22" t="s">
        <v>636</v>
      </c>
      <c r="F59" s="22" t="s">
        <v>636</v>
      </c>
      <c r="G59" s="22" t="s">
        <v>636</v>
      </c>
      <c r="H59" s="22" t="s">
        <v>636</v>
      </c>
      <c r="I59" s="24">
        <v>4</v>
      </c>
    </row>
    <row r="60" spans="1:9">
      <c r="A60" s="24">
        <v>0</v>
      </c>
      <c r="B60" s="22" t="s">
        <v>64</v>
      </c>
      <c r="C60" s="24">
        <v>1</v>
      </c>
      <c r="D60" s="22" t="s">
        <v>636</v>
      </c>
      <c r="E60" s="22" t="s">
        <v>636</v>
      </c>
      <c r="F60" s="22" t="s">
        <v>636</v>
      </c>
      <c r="G60" s="22" t="s">
        <v>636</v>
      </c>
      <c r="H60" s="22" t="s">
        <v>636</v>
      </c>
      <c r="I60" s="24">
        <v>1</v>
      </c>
    </row>
    <row r="61" spans="1:9">
      <c r="A61" s="24">
        <v>0</v>
      </c>
      <c r="B61" s="22" t="s">
        <v>65</v>
      </c>
      <c r="C61" s="24">
        <v>1</v>
      </c>
      <c r="D61" s="22" t="s">
        <v>636</v>
      </c>
      <c r="E61" s="22" t="s">
        <v>636</v>
      </c>
      <c r="F61" s="22" t="s">
        <v>636</v>
      </c>
      <c r="G61" s="24" t="s">
        <v>636</v>
      </c>
      <c r="H61" s="22" t="s">
        <v>636</v>
      </c>
      <c r="I61" s="24">
        <v>1</v>
      </c>
    </row>
    <row r="62" spans="1:9">
      <c r="A62" s="24">
        <v>0</v>
      </c>
      <c r="B62" s="22" t="s">
        <v>66</v>
      </c>
      <c r="C62" s="24">
        <v>1</v>
      </c>
      <c r="D62" s="22" t="s">
        <v>636</v>
      </c>
      <c r="E62" s="22" t="s">
        <v>636</v>
      </c>
      <c r="F62" s="22" t="s">
        <v>636</v>
      </c>
      <c r="G62" s="22" t="s">
        <v>636</v>
      </c>
      <c r="H62" s="22" t="s">
        <v>636</v>
      </c>
      <c r="I62" s="24">
        <v>1</v>
      </c>
    </row>
    <row r="63" spans="1:9">
      <c r="A63" s="24">
        <v>0</v>
      </c>
      <c r="B63" s="22" t="s">
        <v>67</v>
      </c>
      <c r="C63" s="24">
        <v>2</v>
      </c>
      <c r="D63" s="22" t="s">
        <v>636</v>
      </c>
      <c r="E63" s="22" t="s">
        <v>636</v>
      </c>
      <c r="F63" s="22" t="s">
        <v>636</v>
      </c>
      <c r="G63" s="22" t="s">
        <v>636</v>
      </c>
      <c r="H63" s="22" t="s">
        <v>636</v>
      </c>
      <c r="I63" s="24">
        <v>2</v>
      </c>
    </row>
    <row r="64" spans="1:9">
      <c r="A64" s="24">
        <v>0</v>
      </c>
      <c r="B64" s="22" t="s">
        <v>68</v>
      </c>
      <c r="C64" s="24">
        <v>1</v>
      </c>
      <c r="D64" s="22" t="s">
        <v>636</v>
      </c>
      <c r="E64" s="22" t="s">
        <v>636</v>
      </c>
      <c r="F64" s="22" t="s">
        <v>636</v>
      </c>
      <c r="G64" s="22" t="s">
        <v>636</v>
      </c>
      <c r="H64" s="22" t="s">
        <v>636</v>
      </c>
      <c r="I64" s="24">
        <v>1</v>
      </c>
    </row>
    <row r="65" spans="1:9">
      <c r="A65" s="24">
        <v>0</v>
      </c>
      <c r="B65" s="22" t="s">
        <v>69</v>
      </c>
      <c r="C65" s="24">
        <v>150</v>
      </c>
      <c r="D65" s="22" t="s">
        <v>636</v>
      </c>
      <c r="E65" s="22" t="s">
        <v>636</v>
      </c>
      <c r="F65" s="22">
        <v>-32</v>
      </c>
      <c r="G65" s="22" t="s">
        <v>636</v>
      </c>
      <c r="H65" s="22" t="s">
        <v>636</v>
      </c>
      <c r="I65" s="24">
        <v>118</v>
      </c>
    </row>
    <row r="66" spans="1:9">
      <c r="A66" s="24">
        <v>0</v>
      </c>
      <c r="B66" s="22" t="s">
        <v>70</v>
      </c>
      <c r="C66" s="24">
        <v>234</v>
      </c>
      <c r="D66" s="26" t="s">
        <v>636</v>
      </c>
      <c r="E66" s="22" t="s">
        <v>636</v>
      </c>
      <c r="F66" s="22">
        <v>-76</v>
      </c>
      <c r="G66" s="22">
        <v>12</v>
      </c>
      <c r="H66" s="22" t="s">
        <v>636</v>
      </c>
      <c r="I66" s="25">
        <v>170</v>
      </c>
    </row>
    <row r="67" spans="1:9">
      <c r="A67" s="24">
        <v>0</v>
      </c>
      <c r="B67" s="22" t="s">
        <v>71</v>
      </c>
      <c r="C67" s="24">
        <v>282</v>
      </c>
      <c r="D67" s="26">
        <v>240</v>
      </c>
      <c r="E67" s="22" t="s">
        <v>636</v>
      </c>
      <c r="F67" s="22">
        <v>-122</v>
      </c>
      <c r="G67" s="22">
        <v>7</v>
      </c>
      <c r="H67" s="22" t="s">
        <v>636</v>
      </c>
      <c r="I67" s="25">
        <v>407</v>
      </c>
    </row>
    <row r="68" spans="1:9">
      <c r="A68" s="24">
        <v>0</v>
      </c>
      <c r="B68" s="22" t="s">
        <v>72</v>
      </c>
      <c r="C68" s="24">
        <v>-1</v>
      </c>
      <c r="D68" s="26">
        <v>10</v>
      </c>
      <c r="E68" s="22" t="s">
        <v>636</v>
      </c>
      <c r="F68" s="22">
        <v>-2</v>
      </c>
      <c r="G68" s="22" t="s">
        <v>636</v>
      </c>
      <c r="H68" s="22" t="s">
        <v>636</v>
      </c>
      <c r="I68" s="24">
        <v>7</v>
      </c>
    </row>
    <row r="69" spans="1:9">
      <c r="A69" s="24">
        <v>0</v>
      </c>
      <c r="B69" s="22" t="s">
        <v>73</v>
      </c>
      <c r="C69" s="24">
        <v>1</v>
      </c>
      <c r="D69" s="22" t="s">
        <v>636</v>
      </c>
      <c r="E69" s="22" t="s">
        <v>636</v>
      </c>
      <c r="F69" s="22" t="s">
        <v>636</v>
      </c>
      <c r="G69" s="22" t="s">
        <v>636</v>
      </c>
      <c r="H69" s="22" t="s">
        <v>636</v>
      </c>
      <c r="I69" s="24">
        <v>1</v>
      </c>
    </row>
    <row r="70" spans="1:9">
      <c r="A70" s="24">
        <v>0</v>
      </c>
      <c r="B70" s="22" t="s">
        <v>75</v>
      </c>
      <c r="C70" s="25">
        <v>-1</v>
      </c>
      <c r="D70" s="26" t="s">
        <v>636</v>
      </c>
      <c r="E70" s="22" t="s">
        <v>636</v>
      </c>
      <c r="F70" s="22" t="s">
        <v>636</v>
      </c>
      <c r="G70" s="22" t="s">
        <v>636</v>
      </c>
      <c r="H70" s="22" t="s">
        <v>636</v>
      </c>
      <c r="I70" s="24">
        <v>-1</v>
      </c>
    </row>
    <row r="71" spans="1:9">
      <c r="A71" s="24">
        <v>0</v>
      </c>
      <c r="B71" s="22" t="s">
        <v>76</v>
      </c>
      <c r="C71" s="25">
        <v>30</v>
      </c>
      <c r="D71" s="22" t="s">
        <v>636</v>
      </c>
      <c r="E71" s="22" t="s">
        <v>636</v>
      </c>
      <c r="F71" s="22" t="s">
        <v>636</v>
      </c>
      <c r="G71" s="22" t="s">
        <v>636</v>
      </c>
      <c r="H71" s="22" t="s">
        <v>636</v>
      </c>
      <c r="I71" s="24">
        <v>30</v>
      </c>
    </row>
    <row r="72" spans="1:9">
      <c r="A72" s="24">
        <v>0</v>
      </c>
      <c r="B72" s="22" t="s">
        <v>77</v>
      </c>
      <c r="C72" s="24">
        <v>39.25</v>
      </c>
      <c r="D72" s="22" t="s">
        <v>636</v>
      </c>
      <c r="E72" s="22" t="s">
        <v>636</v>
      </c>
      <c r="F72" s="22">
        <v>-1</v>
      </c>
      <c r="G72" s="22" t="s">
        <v>636</v>
      </c>
      <c r="H72" s="22" t="s">
        <v>636</v>
      </c>
      <c r="I72" s="24">
        <v>38.25</v>
      </c>
    </row>
    <row r="73" spans="1:9">
      <c r="A73" s="24">
        <v>0</v>
      </c>
      <c r="B73" s="22" t="s">
        <v>78</v>
      </c>
      <c r="C73" s="25">
        <v>85</v>
      </c>
      <c r="D73" s="22">
        <v>50</v>
      </c>
      <c r="E73" s="22" t="s">
        <v>636</v>
      </c>
      <c r="F73" s="22">
        <v>-38</v>
      </c>
      <c r="G73" s="22" t="s">
        <v>636</v>
      </c>
      <c r="H73" s="22" t="s">
        <v>636</v>
      </c>
      <c r="I73" s="24">
        <v>97</v>
      </c>
    </row>
    <row r="74" spans="1:9">
      <c r="A74" s="24">
        <v>0</v>
      </c>
      <c r="B74" s="22" t="s">
        <v>80</v>
      </c>
      <c r="C74" s="25">
        <v>12</v>
      </c>
      <c r="D74" s="22" t="s">
        <v>636</v>
      </c>
      <c r="E74" s="22" t="s">
        <v>636</v>
      </c>
      <c r="F74" s="22">
        <v>-4</v>
      </c>
      <c r="G74" s="22" t="s">
        <v>636</v>
      </c>
      <c r="H74" s="22" t="s">
        <v>636</v>
      </c>
      <c r="I74" s="24">
        <v>8</v>
      </c>
    </row>
    <row r="75" spans="1:9">
      <c r="A75" s="24">
        <v>0</v>
      </c>
      <c r="B75" s="22" t="s">
        <v>81</v>
      </c>
      <c r="C75" s="25">
        <v>269.5</v>
      </c>
      <c r="D75" s="22" t="s">
        <v>636</v>
      </c>
      <c r="E75" s="22" t="s">
        <v>636</v>
      </c>
      <c r="F75" s="22">
        <v>-5</v>
      </c>
      <c r="G75" s="22" t="s">
        <v>636</v>
      </c>
      <c r="H75" s="22" t="s">
        <v>636</v>
      </c>
      <c r="I75" s="24">
        <v>264.5</v>
      </c>
    </row>
    <row r="76" spans="1:9">
      <c r="A76" s="24">
        <v>0</v>
      </c>
      <c r="B76" s="22" t="s">
        <v>82</v>
      </c>
      <c r="C76" s="24">
        <v>63.25</v>
      </c>
      <c r="D76" s="22" t="s">
        <v>636</v>
      </c>
      <c r="E76" s="22" t="s">
        <v>636</v>
      </c>
      <c r="F76" s="22" t="s">
        <v>636</v>
      </c>
      <c r="G76" s="22">
        <v>16</v>
      </c>
      <c r="H76" s="22" t="s">
        <v>636</v>
      </c>
      <c r="I76" s="24">
        <v>79.25</v>
      </c>
    </row>
    <row r="77" spans="1:9">
      <c r="A77" s="24">
        <v>0</v>
      </c>
      <c r="B77" s="22" t="s">
        <v>83</v>
      </c>
      <c r="C77" s="24">
        <v>5</v>
      </c>
      <c r="D77" s="22" t="s">
        <v>636</v>
      </c>
      <c r="E77" s="22" t="s">
        <v>636</v>
      </c>
      <c r="F77" s="22" t="s">
        <v>636</v>
      </c>
      <c r="G77" s="22" t="s">
        <v>636</v>
      </c>
      <c r="H77" s="22" t="s">
        <v>636</v>
      </c>
      <c r="I77" s="24">
        <v>5</v>
      </c>
    </row>
    <row r="78" spans="1:9">
      <c r="A78" s="24">
        <v>0</v>
      </c>
      <c r="B78" s="22" t="s">
        <v>84</v>
      </c>
      <c r="C78" s="24">
        <v>7.75</v>
      </c>
      <c r="D78" s="22" t="s">
        <v>636</v>
      </c>
      <c r="E78" s="22" t="s">
        <v>636</v>
      </c>
      <c r="F78" s="22" t="s">
        <v>636</v>
      </c>
      <c r="G78" s="22" t="s">
        <v>636</v>
      </c>
      <c r="H78" s="22" t="s">
        <v>636</v>
      </c>
      <c r="I78" s="24">
        <v>7.75</v>
      </c>
    </row>
    <row r="79" spans="1:9">
      <c r="A79" s="24">
        <v>0</v>
      </c>
      <c r="B79" s="22" t="s">
        <v>85</v>
      </c>
      <c r="C79" s="24">
        <v>348.75</v>
      </c>
      <c r="D79" s="22" t="s">
        <v>636</v>
      </c>
      <c r="E79" s="22" t="s">
        <v>636</v>
      </c>
      <c r="F79" s="22">
        <v>-37.5</v>
      </c>
      <c r="G79" s="22">
        <v>4</v>
      </c>
      <c r="H79" s="22" t="s">
        <v>636</v>
      </c>
      <c r="I79" s="24">
        <v>315.25</v>
      </c>
    </row>
    <row r="80" spans="1:9">
      <c r="A80" s="24">
        <v>0</v>
      </c>
      <c r="B80" s="22" t="s">
        <v>86</v>
      </c>
      <c r="C80" s="25">
        <v>2</v>
      </c>
      <c r="D80" s="26" t="s">
        <v>636</v>
      </c>
      <c r="E80" s="22" t="s">
        <v>636</v>
      </c>
      <c r="F80" s="22" t="s">
        <v>636</v>
      </c>
      <c r="G80" s="26" t="s">
        <v>636</v>
      </c>
      <c r="H80" s="22" t="s">
        <v>636</v>
      </c>
      <c r="I80" s="25">
        <v>2</v>
      </c>
    </row>
    <row r="81" spans="1:9">
      <c r="A81" s="24">
        <v>0</v>
      </c>
      <c r="B81" s="22" t="s">
        <v>87</v>
      </c>
      <c r="C81" s="25">
        <v>15</v>
      </c>
      <c r="D81" s="26" t="s">
        <v>636</v>
      </c>
      <c r="E81" s="22" t="s">
        <v>636</v>
      </c>
      <c r="F81" s="22" t="s">
        <v>636</v>
      </c>
      <c r="G81" s="26" t="s">
        <v>636</v>
      </c>
      <c r="H81" s="22" t="s">
        <v>636</v>
      </c>
      <c r="I81" s="25">
        <v>15</v>
      </c>
    </row>
    <row r="82" spans="1:9">
      <c r="A82" s="24">
        <v>0</v>
      </c>
      <c r="B82" s="22" t="s">
        <v>88</v>
      </c>
      <c r="C82" s="25">
        <v>39</v>
      </c>
      <c r="D82" s="22" t="s">
        <v>636</v>
      </c>
      <c r="E82" s="22" t="s">
        <v>636</v>
      </c>
      <c r="F82" s="22">
        <v>-18</v>
      </c>
      <c r="G82" s="22" t="s">
        <v>636</v>
      </c>
      <c r="H82" s="26" t="s">
        <v>636</v>
      </c>
      <c r="I82" s="24">
        <v>21</v>
      </c>
    </row>
    <row r="83" spans="1:9">
      <c r="A83" s="24">
        <v>0</v>
      </c>
      <c r="B83" s="22" t="s">
        <v>89</v>
      </c>
      <c r="C83" s="25">
        <v>1</v>
      </c>
      <c r="D83" s="26" t="s">
        <v>636</v>
      </c>
      <c r="E83" s="22" t="s">
        <v>636</v>
      </c>
      <c r="F83" s="22" t="s">
        <v>636</v>
      </c>
      <c r="G83" s="22" t="s">
        <v>636</v>
      </c>
      <c r="H83" s="22" t="s">
        <v>636</v>
      </c>
      <c r="I83" s="25">
        <v>1</v>
      </c>
    </row>
    <row r="84" spans="1:9">
      <c r="A84" s="24">
        <v>0</v>
      </c>
      <c r="B84" s="22" t="s">
        <v>90</v>
      </c>
      <c r="C84" s="24">
        <v>2</v>
      </c>
      <c r="D84" s="22" t="s">
        <v>636</v>
      </c>
      <c r="E84" s="22" t="s">
        <v>636</v>
      </c>
      <c r="F84" s="22" t="s">
        <v>636</v>
      </c>
      <c r="G84" s="22" t="s">
        <v>636</v>
      </c>
      <c r="H84" s="22" t="s">
        <v>636</v>
      </c>
      <c r="I84" s="24">
        <v>2</v>
      </c>
    </row>
    <row r="85" spans="1:9">
      <c r="A85" s="24">
        <v>0</v>
      </c>
      <c r="B85" s="22" t="s">
        <v>91</v>
      </c>
      <c r="C85" s="25">
        <v>1</v>
      </c>
      <c r="D85" s="22">
        <v>100</v>
      </c>
      <c r="E85" s="22" t="s">
        <v>636</v>
      </c>
      <c r="F85" s="26">
        <v>-41</v>
      </c>
      <c r="G85" s="22" t="s">
        <v>636</v>
      </c>
      <c r="H85" s="26" t="s">
        <v>636</v>
      </c>
      <c r="I85" s="24">
        <v>60</v>
      </c>
    </row>
    <row r="86" spans="1:9">
      <c r="A86" s="24">
        <v>0</v>
      </c>
      <c r="B86" s="22" t="s">
        <v>92</v>
      </c>
      <c r="C86" s="24">
        <v>1</v>
      </c>
      <c r="D86" s="22" t="s">
        <v>636</v>
      </c>
      <c r="E86" s="22" t="s">
        <v>636</v>
      </c>
      <c r="F86" s="22" t="s">
        <v>636</v>
      </c>
      <c r="G86" s="22" t="s">
        <v>636</v>
      </c>
      <c r="H86" s="22" t="s">
        <v>636</v>
      </c>
      <c r="I86" s="24">
        <v>1</v>
      </c>
    </row>
    <row r="87" spans="1:9">
      <c r="A87" s="24">
        <v>0</v>
      </c>
      <c r="B87" s="22" t="s">
        <v>93</v>
      </c>
      <c r="C87" s="24">
        <v>20</v>
      </c>
      <c r="D87" s="22">
        <v>40</v>
      </c>
      <c r="E87" s="24" t="s">
        <v>636</v>
      </c>
      <c r="F87" s="22">
        <v>-7</v>
      </c>
      <c r="G87" s="22" t="s">
        <v>636</v>
      </c>
      <c r="H87" s="22" t="s">
        <v>636</v>
      </c>
      <c r="I87" s="24">
        <v>53</v>
      </c>
    </row>
    <row r="88" spans="1:9">
      <c r="A88" s="24">
        <v>0</v>
      </c>
      <c r="B88" s="22" t="s">
        <v>94</v>
      </c>
      <c r="C88" s="24">
        <v>1</v>
      </c>
      <c r="D88" s="22" t="s">
        <v>636</v>
      </c>
      <c r="E88" s="22" t="s">
        <v>636</v>
      </c>
      <c r="F88" s="22" t="s">
        <v>636</v>
      </c>
      <c r="G88" s="22" t="s">
        <v>636</v>
      </c>
      <c r="H88" s="22" t="s">
        <v>636</v>
      </c>
      <c r="I88" s="24">
        <v>1</v>
      </c>
    </row>
    <row r="89" spans="1:9">
      <c r="A89" s="24">
        <v>0</v>
      </c>
      <c r="B89" s="22" t="s">
        <v>95</v>
      </c>
      <c r="C89" s="24">
        <v>2</v>
      </c>
      <c r="D89" s="22" t="s">
        <v>636</v>
      </c>
      <c r="E89" s="22" t="s">
        <v>636</v>
      </c>
      <c r="F89" s="22" t="s">
        <v>636</v>
      </c>
      <c r="G89" s="22" t="s">
        <v>636</v>
      </c>
      <c r="H89" s="22" t="s">
        <v>636</v>
      </c>
      <c r="I89" s="24">
        <v>2</v>
      </c>
    </row>
    <row r="90" spans="1:9">
      <c r="A90" s="24">
        <v>0</v>
      </c>
      <c r="B90" s="22" t="s">
        <v>96</v>
      </c>
      <c r="C90" s="24">
        <v>1</v>
      </c>
      <c r="D90" s="22" t="s">
        <v>636</v>
      </c>
      <c r="E90" s="22" t="s">
        <v>636</v>
      </c>
      <c r="F90" s="22" t="s">
        <v>636</v>
      </c>
      <c r="G90" s="22" t="s">
        <v>636</v>
      </c>
      <c r="H90" s="22" t="s">
        <v>636</v>
      </c>
      <c r="I90" s="24">
        <v>1</v>
      </c>
    </row>
    <row r="91" spans="1:9">
      <c r="A91" s="24">
        <v>0</v>
      </c>
      <c r="B91" s="22" t="s">
        <v>97</v>
      </c>
      <c r="C91" s="24">
        <v>32</v>
      </c>
      <c r="D91" s="22" t="s">
        <v>636</v>
      </c>
      <c r="E91" s="22" t="s">
        <v>636</v>
      </c>
      <c r="F91" s="22" t="s">
        <v>636</v>
      </c>
      <c r="G91" s="22" t="s">
        <v>636</v>
      </c>
      <c r="H91" s="22" t="s">
        <v>636</v>
      </c>
      <c r="I91" s="24">
        <v>32</v>
      </c>
    </row>
    <row r="92" spans="1:9">
      <c r="A92" s="22" t="s">
        <v>673</v>
      </c>
      <c r="B92" s="22" t="s">
        <v>98</v>
      </c>
      <c r="C92" s="24">
        <v>1</v>
      </c>
      <c r="D92" s="22" t="s">
        <v>636</v>
      </c>
      <c r="E92" s="22" t="s">
        <v>636</v>
      </c>
      <c r="F92" s="24" t="s">
        <v>636</v>
      </c>
      <c r="G92" s="22" t="s">
        <v>636</v>
      </c>
      <c r="H92" s="22" t="s">
        <v>636</v>
      </c>
      <c r="I92" s="24">
        <v>1</v>
      </c>
    </row>
    <row r="93" spans="1:9">
      <c r="A93" s="22" t="s">
        <v>673</v>
      </c>
      <c r="B93" s="22" t="s">
        <v>99</v>
      </c>
      <c r="C93" s="24">
        <v>-1</v>
      </c>
      <c r="D93" s="24" t="s">
        <v>636</v>
      </c>
      <c r="E93" s="22" t="s">
        <v>636</v>
      </c>
      <c r="F93" s="24" t="s">
        <v>636</v>
      </c>
      <c r="G93" s="22" t="s">
        <v>636</v>
      </c>
      <c r="H93" s="22" t="s">
        <v>636</v>
      </c>
      <c r="I93" s="24">
        <v>-1</v>
      </c>
    </row>
    <row r="94" spans="1:9">
      <c r="A94" s="22" t="s">
        <v>673</v>
      </c>
      <c r="B94" s="22" t="s">
        <v>100</v>
      </c>
      <c r="C94" s="24">
        <v>6</v>
      </c>
      <c r="D94" s="24" t="s">
        <v>636</v>
      </c>
      <c r="E94" s="22" t="s">
        <v>636</v>
      </c>
      <c r="F94" s="24" t="s">
        <v>636</v>
      </c>
      <c r="G94" s="22" t="s">
        <v>636</v>
      </c>
      <c r="H94" s="22" t="s">
        <v>636</v>
      </c>
      <c r="I94" s="24">
        <v>6</v>
      </c>
    </row>
    <row r="95" spans="1:9">
      <c r="A95" s="22" t="s">
        <v>673</v>
      </c>
      <c r="B95" s="22" t="s">
        <v>101</v>
      </c>
      <c r="C95" s="24">
        <v>3</v>
      </c>
      <c r="D95" s="24" t="s">
        <v>636</v>
      </c>
      <c r="E95" s="22" t="s">
        <v>636</v>
      </c>
      <c r="F95" s="24" t="s">
        <v>636</v>
      </c>
      <c r="G95" s="22" t="s">
        <v>636</v>
      </c>
      <c r="H95" s="22" t="s">
        <v>636</v>
      </c>
      <c r="I95" s="24">
        <v>3</v>
      </c>
    </row>
    <row r="96" spans="1:9">
      <c r="A96" s="22" t="s">
        <v>673</v>
      </c>
      <c r="B96" s="22" t="s">
        <v>102</v>
      </c>
      <c r="C96" s="25">
        <v>3</v>
      </c>
      <c r="D96" s="26" t="s">
        <v>636</v>
      </c>
      <c r="E96" s="22" t="s">
        <v>636</v>
      </c>
      <c r="F96" s="22" t="s">
        <v>636</v>
      </c>
      <c r="G96" s="22" t="s">
        <v>636</v>
      </c>
      <c r="H96" s="22" t="s">
        <v>636</v>
      </c>
      <c r="I96" s="25">
        <v>3</v>
      </c>
    </row>
    <row r="97" spans="1:9">
      <c r="A97" s="22" t="s">
        <v>674</v>
      </c>
      <c r="B97" s="22" t="s">
        <v>103</v>
      </c>
      <c r="C97" s="24">
        <v>3</v>
      </c>
      <c r="D97" s="22" t="s">
        <v>636</v>
      </c>
      <c r="E97" s="22" t="s">
        <v>636</v>
      </c>
      <c r="F97" s="22" t="s">
        <v>636</v>
      </c>
      <c r="G97" s="22" t="s">
        <v>636</v>
      </c>
      <c r="H97" s="22" t="s">
        <v>636</v>
      </c>
      <c r="I97" s="24">
        <v>3</v>
      </c>
    </row>
    <row r="98" spans="1:9">
      <c r="A98" s="22" t="s">
        <v>674</v>
      </c>
      <c r="B98" s="22" t="s">
        <v>104</v>
      </c>
      <c r="C98" s="24">
        <v>233</v>
      </c>
      <c r="D98" s="22" t="s">
        <v>636</v>
      </c>
      <c r="E98" s="22" t="s">
        <v>636</v>
      </c>
      <c r="F98" s="24" t="s">
        <v>636</v>
      </c>
      <c r="G98" s="22" t="s">
        <v>636</v>
      </c>
      <c r="H98" s="22" t="s">
        <v>636</v>
      </c>
      <c r="I98" s="24">
        <v>233</v>
      </c>
    </row>
    <row r="99" spans="1:9">
      <c r="A99" s="22" t="s">
        <v>674</v>
      </c>
      <c r="B99" s="22" t="s">
        <v>105</v>
      </c>
      <c r="C99" s="24">
        <v>1</v>
      </c>
      <c r="D99" s="24" t="s">
        <v>636</v>
      </c>
      <c r="E99" s="22" t="s">
        <v>636</v>
      </c>
      <c r="F99" s="24" t="s">
        <v>636</v>
      </c>
      <c r="G99" s="22" t="s">
        <v>636</v>
      </c>
      <c r="H99" s="22" t="s">
        <v>636</v>
      </c>
      <c r="I99" s="24">
        <v>1</v>
      </c>
    </row>
    <row r="100" spans="1:9">
      <c r="A100" s="22" t="s">
        <v>674</v>
      </c>
      <c r="B100" s="22" t="s">
        <v>106</v>
      </c>
      <c r="C100" s="25">
        <v>7</v>
      </c>
      <c r="D100" s="22" t="s">
        <v>636</v>
      </c>
      <c r="E100" s="22" t="s">
        <v>636</v>
      </c>
      <c r="F100" s="22" t="s">
        <v>636</v>
      </c>
      <c r="G100" s="22" t="s">
        <v>636</v>
      </c>
      <c r="H100" s="26" t="s">
        <v>636</v>
      </c>
      <c r="I100" s="24">
        <v>7</v>
      </c>
    </row>
    <row r="101" spans="1:9">
      <c r="A101" s="22" t="s">
        <v>674</v>
      </c>
      <c r="B101" s="22" t="s">
        <v>107</v>
      </c>
      <c r="C101" s="24">
        <v>12</v>
      </c>
      <c r="D101" s="24" t="s">
        <v>636</v>
      </c>
      <c r="E101" s="22" t="s">
        <v>636</v>
      </c>
      <c r="F101" s="24" t="s">
        <v>636</v>
      </c>
      <c r="G101" s="24" t="s">
        <v>636</v>
      </c>
      <c r="H101" s="22" t="s">
        <v>636</v>
      </c>
      <c r="I101" s="24">
        <v>12</v>
      </c>
    </row>
    <row r="102" spans="1:9">
      <c r="A102" s="22" t="s">
        <v>674</v>
      </c>
      <c r="B102" s="22" t="s">
        <v>108</v>
      </c>
      <c r="C102" s="24">
        <v>1</v>
      </c>
      <c r="D102" s="22" t="s">
        <v>636</v>
      </c>
      <c r="E102" s="22" t="s">
        <v>636</v>
      </c>
      <c r="F102" s="24" t="s">
        <v>636</v>
      </c>
      <c r="G102" s="24" t="s">
        <v>636</v>
      </c>
      <c r="H102" s="22" t="s">
        <v>636</v>
      </c>
      <c r="I102" s="24">
        <v>1</v>
      </c>
    </row>
    <row r="103" spans="1:9">
      <c r="A103" s="22" t="s">
        <v>674</v>
      </c>
      <c r="B103" s="22" t="s">
        <v>109</v>
      </c>
      <c r="C103" s="24">
        <v>3</v>
      </c>
      <c r="D103" s="22" t="s">
        <v>636</v>
      </c>
      <c r="E103" s="22" t="s">
        <v>636</v>
      </c>
      <c r="F103" s="24">
        <v>-1</v>
      </c>
      <c r="G103" s="22" t="s">
        <v>636</v>
      </c>
      <c r="H103" s="22" t="s">
        <v>636</v>
      </c>
      <c r="I103" s="24">
        <v>2</v>
      </c>
    </row>
    <row r="104" spans="1:9">
      <c r="A104" s="22" t="s">
        <v>674</v>
      </c>
      <c r="B104" s="22" t="s">
        <v>110</v>
      </c>
      <c r="C104" s="24">
        <v>6</v>
      </c>
      <c r="D104" s="22" t="s">
        <v>636</v>
      </c>
      <c r="E104" s="22" t="s">
        <v>636</v>
      </c>
      <c r="F104" s="22" t="s">
        <v>636</v>
      </c>
      <c r="G104" s="22" t="s">
        <v>636</v>
      </c>
      <c r="H104" s="22" t="s">
        <v>636</v>
      </c>
      <c r="I104" s="24">
        <v>6</v>
      </c>
    </row>
    <row r="105" spans="1:9">
      <c r="A105" s="22" t="s">
        <v>674</v>
      </c>
      <c r="B105" s="22" t="s">
        <v>111</v>
      </c>
      <c r="C105" s="24">
        <v>35</v>
      </c>
      <c r="D105" s="24" t="s">
        <v>636</v>
      </c>
      <c r="E105" s="22" t="s">
        <v>636</v>
      </c>
      <c r="F105" s="24" t="s">
        <v>636</v>
      </c>
      <c r="G105" s="22" t="s">
        <v>636</v>
      </c>
      <c r="H105" s="22" t="s">
        <v>636</v>
      </c>
      <c r="I105" s="24">
        <v>35</v>
      </c>
    </row>
    <row r="106" spans="1:9">
      <c r="A106" s="22" t="s">
        <v>674</v>
      </c>
      <c r="B106" s="22" t="s">
        <v>112</v>
      </c>
      <c r="C106" s="24">
        <v>395</v>
      </c>
      <c r="D106" s="22" t="s">
        <v>636</v>
      </c>
      <c r="E106" s="22" t="s">
        <v>636</v>
      </c>
      <c r="F106" s="24">
        <v>-14</v>
      </c>
      <c r="G106" s="22" t="s">
        <v>636</v>
      </c>
      <c r="H106" s="22" t="s">
        <v>636</v>
      </c>
      <c r="I106" s="24">
        <v>381</v>
      </c>
    </row>
    <row r="107" spans="1:9">
      <c r="A107" s="22" t="s">
        <v>674</v>
      </c>
      <c r="B107" s="22" t="s">
        <v>113</v>
      </c>
      <c r="C107" s="24">
        <v>227</v>
      </c>
      <c r="D107" s="22" t="s">
        <v>636</v>
      </c>
      <c r="E107" s="22" t="s">
        <v>636</v>
      </c>
      <c r="F107" s="24">
        <v>-8</v>
      </c>
      <c r="G107" s="24" t="s">
        <v>636</v>
      </c>
      <c r="H107" s="22" t="s">
        <v>636</v>
      </c>
      <c r="I107" s="24">
        <v>219</v>
      </c>
    </row>
    <row r="108" spans="1:9">
      <c r="A108" s="22" t="s">
        <v>674</v>
      </c>
      <c r="B108" s="22" t="s">
        <v>114</v>
      </c>
      <c r="C108" s="23">
        <v>180</v>
      </c>
      <c r="D108" s="24" t="s">
        <v>636</v>
      </c>
      <c r="E108" s="22" t="s">
        <v>636</v>
      </c>
      <c r="F108" s="22">
        <v>-10</v>
      </c>
      <c r="G108" s="24" t="s">
        <v>636</v>
      </c>
      <c r="H108" s="22" t="s">
        <v>636</v>
      </c>
      <c r="I108" s="24">
        <v>170</v>
      </c>
    </row>
    <row r="109" spans="1:9">
      <c r="A109" s="22" t="s">
        <v>674</v>
      </c>
      <c r="B109" s="22" t="s">
        <v>115</v>
      </c>
      <c r="C109" s="24">
        <v>12</v>
      </c>
      <c r="D109" s="24" t="s">
        <v>636</v>
      </c>
      <c r="E109" s="22" t="s">
        <v>636</v>
      </c>
      <c r="F109" s="24" t="s">
        <v>636</v>
      </c>
      <c r="G109" s="24" t="s">
        <v>636</v>
      </c>
      <c r="H109" s="22" t="s">
        <v>636</v>
      </c>
      <c r="I109" s="24">
        <v>12</v>
      </c>
    </row>
    <row r="110" spans="1:9">
      <c r="A110" s="22" t="s">
        <v>674</v>
      </c>
      <c r="B110" s="22" t="s">
        <v>117</v>
      </c>
      <c r="C110" s="24">
        <v>10</v>
      </c>
      <c r="D110" s="24" t="s">
        <v>636</v>
      </c>
      <c r="E110" s="22" t="s">
        <v>636</v>
      </c>
      <c r="F110" s="24" t="s">
        <v>636</v>
      </c>
      <c r="G110" s="24" t="s">
        <v>636</v>
      </c>
      <c r="H110" s="22" t="s">
        <v>636</v>
      </c>
      <c r="I110" s="24">
        <v>10</v>
      </c>
    </row>
    <row r="111" spans="1:9">
      <c r="A111" s="22" t="s">
        <v>674</v>
      </c>
      <c r="B111" s="22" t="s">
        <v>118</v>
      </c>
      <c r="C111" s="24">
        <v>1</v>
      </c>
      <c r="D111" s="24" t="s">
        <v>636</v>
      </c>
      <c r="E111" s="22" t="s">
        <v>636</v>
      </c>
      <c r="F111" s="24" t="s">
        <v>636</v>
      </c>
      <c r="G111" s="22" t="s">
        <v>636</v>
      </c>
      <c r="H111" s="22" t="s">
        <v>636</v>
      </c>
      <c r="I111" s="24">
        <v>1</v>
      </c>
    </row>
    <row r="112" spans="1:9">
      <c r="A112" s="22" t="s">
        <v>674</v>
      </c>
      <c r="B112" s="22" t="s">
        <v>119</v>
      </c>
      <c r="C112" s="24">
        <v>7</v>
      </c>
      <c r="D112" s="22" t="s">
        <v>636</v>
      </c>
      <c r="E112" s="22" t="s">
        <v>636</v>
      </c>
      <c r="F112" s="22" t="s">
        <v>636</v>
      </c>
      <c r="G112" s="22" t="s">
        <v>636</v>
      </c>
      <c r="H112" s="22" t="s">
        <v>636</v>
      </c>
      <c r="I112" s="24">
        <v>7</v>
      </c>
    </row>
    <row r="113" spans="1:9">
      <c r="A113" s="22" t="s">
        <v>674</v>
      </c>
      <c r="B113" s="22" t="s">
        <v>120</v>
      </c>
      <c r="C113" s="24">
        <v>1</v>
      </c>
      <c r="D113" s="22" t="s">
        <v>636</v>
      </c>
      <c r="E113" s="22" t="s">
        <v>636</v>
      </c>
      <c r="F113" s="22" t="s">
        <v>636</v>
      </c>
      <c r="G113" s="22" t="s">
        <v>636</v>
      </c>
      <c r="H113" s="22" t="s">
        <v>636</v>
      </c>
      <c r="I113" s="24">
        <v>1</v>
      </c>
    </row>
    <row r="114" spans="1:9">
      <c r="A114" s="22" t="s">
        <v>674</v>
      </c>
      <c r="B114" s="22" t="s">
        <v>121</v>
      </c>
      <c r="C114" s="24">
        <v>19</v>
      </c>
      <c r="D114" s="22" t="s">
        <v>636</v>
      </c>
      <c r="E114" s="22" t="s">
        <v>636</v>
      </c>
      <c r="F114" s="22" t="s">
        <v>636</v>
      </c>
      <c r="G114" s="22" t="s">
        <v>636</v>
      </c>
      <c r="H114" s="22" t="s">
        <v>636</v>
      </c>
      <c r="I114" s="24">
        <v>19</v>
      </c>
    </row>
    <row r="115" spans="1:9">
      <c r="A115" s="22" t="s">
        <v>674</v>
      </c>
      <c r="B115" s="22" t="s">
        <v>122</v>
      </c>
      <c r="C115" s="25" t="s">
        <v>636</v>
      </c>
      <c r="D115" s="24">
        <v>40</v>
      </c>
      <c r="E115" s="22" t="s">
        <v>636</v>
      </c>
      <c r="F115" s="24" t="s">
        <v>636</v>
      </c>
      <c r="G115" s="24" t="s">
        <v>636</v>
      </c>
      <c r="H115" s="26" t="s">
        <v>636</v>
      </c>
      <c r="I115" s="24">
        <v>40</v>
      </c>
    </row>
    <row r="116" spans="1:9">
      <c r="A116" s="22" t="s">
        <v>674</v>
      </c>
      <c r="B116" s="22" t="s">
        <v>123</v>
      </c>
      <c r="C116" s="25">
        <v>259</v>
      </c>
      <c r="D116" s="24" t="s">
        <v>636</v>
      </c>
      <c r="E116" s="22" t="s">
        <v>636</v>
      </c>
      <c r="F116" s="24">
        <v>-64</v>
      </c>
      <c r="G116" s="22">
        <v>1</v>
      </c>
      <c r="H116" s="22" t="s">
        <v>636</v>
      </c>
      <c r="I116" s="25">
        <v>196</v>
      </c>
    </row>
    <row r="117" spans="1:9">
      <c r="A117" s="22" t="s">
        <v>674</v>
      </c>
      <c r="B117" s="22" t="s">
        <v>124</v>
      </c>
      <c r="C117" s="22">
        <v>133</v>
      </c>
      <c r="D117" s="24">
        <v>100</v>
      </c>
      <c r="E117" s="22" t="s">
        <v>636</v>
      </c>
      <c r="F117" s="22" t="s">
        <v>636</v>
      </c>
      <c r="G117" s="22">
        <v>6</v>
      </c>
      <c r="H117" s="22" t="s">
        <v>636</v>
      </c>
      <c r="I117" s="24">
        <v>239</v>
      </c>
    </row>
    <row r="118" spans="1:9">
      <c r="A118" s="22" t="s">
        <v>674</v>
      </c>
      <c r="B118" s="22" t="s">
        <v>591</v>
      </c>
      <c r="C118" s="24">
        <v>47</v>
      </c>
      <c r="D118" s="24">
        <v>80</v>
      </c>
      <c r="E118" s="22" t="s">
        <v>636</v>
      </c>
      <c r="F118" s="24">
        <v>-10</v>
      </c>
      <c r="G118" s="22" t="s">
        <v>636</v>
      </c>
      <c r="H118" s="22" t="s">
        <v>636</v>
      </c>
      <c r="I118" s="24">
        <v>117</v>
      </c>
    </row>
    <row r="119" spans="1:9">
      <c r="A119" s="22" t="s">
        <v>674</v>
      </c>
      <c r="B119" s="22" t="s">
        <v>125</v>
      </c>
      <c r="C119" s="24">
        <v>200</v>
      </c>
      <c r="D119" s="22" t="s">
        <v>636</v>
      </c>
      <c r="E119" s="22" t="s">
        <v>636</v>
      </c>
      <c r="F119" s="22">
        <v>-165</v>
      </c>
      <c r="G119" s="22">
        <v>12</v>
      </c>
      <c r="H119" s="22" t="s">
        <v>636</v>
      </c>
      <c r="I119" s="24">
        <v>47</v>
      </c>
    </row>
    <row r="120" spans="1:9">
      <c r="A120" s="22" t="s">
        <v>674</v>
      </c>
      <c r="B120" s="22" t="s">
        <v>546</v>
      </c>
      <c r="C120" s="25">
        <v>-1</v>
      </c>
      <c r="D120" s="24" t="s">
        <v>636</v>
      </c>
      <c r="E120" s="22" t="s">
        <v>636</v>
      </c>
      <c r="F120" s="24" t="s">
        <v>636</v>
      </c>
      <c r="G120" s="22" t="s">
        <v>636</v>
      </c>
      <c r="H120" s="22" t="s">
        <v>636</v>
      </c>
      <c r="I120" s="24">
        <v>-1</v>
      </c>
    </row>
    <row r="121" spans="1:9">
      <c r="A121" s="22" t="s">
        <v>674</v>
      </c>
      <c r="B121" s="22" t="s">
        <v>547</v>
      </c>
      <c r="C121" s="24">
        <v>-1</v>
      </c>
      <c r="D121" s="22" t="s">
        <v>636</v>
      </c>
      <c r="E121" s="22" t="s">
        <v>636</v>
      </c>
      <c r="F121" s="24" t="s">
        <v>636</v>
      </c>
      <c r="G121" s="24" t="s">
        <v>636</v>
      </c>
      <c r="H121" s="22" t="s">
        <v>636</v>
      </c>
      <c r="I121" s="24">
        <v>-1</v>
      </c>
    </row>
    <row r="122" spans="1:9">
      <c r="A122" s="22" t="s">
        <v>674</v>
      </c>
      <c r="B122" s="22" t="s">
        <v>126</v>
      </c>
      <c r="C122" s="24">
        <v>56</v>
      </c>
      <c r="D122" s="22" t="s">
        <v>636</v>
      </c>
      <c r="E122" s="22" t="s">
        <v>636</v>
      </c>
      <c r="F122" s="24">
        <v>-34</v>
      </c>
      <c r="G122" s="22" t="s">
        <v>636</v>
      </c>
      <c r="H122" s="22" t="s">
        <v>636</v>
      </c>
      <c r="I122" s="24">
        <v>22</v>
      </c>
    </row>
    <row r="123" spans="1:9">
      <c r="A123" s="22" t="s">
        <v>675</v>
      </c>
      <c r="B123" s="22" t="s">
        <v>127</v>
      </c>
      <c r="C123" s="25">
        <v>-377</v>
      </c>
      <c r="D123" s="22" t="s">
        <v>636</v>
      </c>
      <c r="E123" s="22" t="s">
        <v>636</v>
      </c>
      <c r="F123" s="24">
        <v>-3</v>
      </c>
      <c r="G123" s="22" t="s">
        <v>636</v>
      </c>
      <c r="H123" s="22" t="s">
        <v>636</v>
      </c>
      <c r="I123" s="25">
        <v>-380</v>
      </c>
    </row>
    <row r="124" spans="1:9">
      <c r="A124" s="22" t="s">
        <v>675</v>
      </c>
      <c r="B124" s="22" t="s">
        <v>128</v>
      </c>
      <c r="C124" s="24">
        <v>7</v>
      </c>
      <c r="D124" s="22">
        <v>10</v>
      </c>
      <c r="E124" s="22" t="s">
        <v>636</v>
      </c>
      <c r="F124" s="24">
        <v>-5</v>
      </c>
      <c r="G124" s="22" t="s">
        <v>636</v>
      </c>
      <c r="H124" s="22" t="s">
        <v>636</v>
      </c>
      <c r="I124" s="24">
        <v>12</v>
      </c>
    </row>
    <row r="125" spans="1:9">
      <c r="A125" s="22" t="s">
        <v>675</v>
      </c>
      <c r="B125" s="22" t="s">
        <v>129</v>
      </c>
      <c r="C125" s="24">
        <v>261.875</v>
      </c>
      <c r="D125" s="22" t="s">
        <v>636</v>
      </c>
      <c r="E125" s="22" t="s">
        <v>636</v>
      </c>
      <c r="F125" s="24">
        <v>-2</v>
      </c>
      <c r="G125" s="22">
        <v>10</v>
      </c>
      <c r="H125" s="22" t="s">
        <v>636</v>
      </c>
      <c r="I125" s="24">
        <v>269.875</v>
      </c>
    </row>
    <row r="126" spans="1:9">
      <c r="A126" s="22" t="s">
        <v>675</v>
      </c>
      <c r="B126" s="22" t="s">
        <v>130</v>
      </c>
      <c r="C126" s="25">
        <v>944.75</v>
      </c>
      <c r="D126" s="22" t="s">
        <v>636</v>
      </c>
      <c r="E126" s="22" t="s">
        <v>636</v>
      </c>
      <c r="F126" s="24">
        <v>-70</v>
      </c>
      <c r="G126" s="22" t="s">
        <v>636</v>
      </c>
      <c r="H126" s="22" t="s">
        <v>636</v>
      </c>
      <c r="I126" s="25">
        <v>874.75</v>
      </c>
    </row>
    <row r="127" spans="1:9">
      <c r="A127" s="22" t="s">
        <v>676</v>
      </c>
      <c r="B127" s="22" t="s">
        <v>131</v>
      </c>
      <c r="C127" s="25">
        <v>23</v>
      </c>
      <c r="D127" s="22">
        <v>100</v>
      </c>
      <c r="E127" s="22" t="s">
        <v>636</v>
      </c>
      <c r="F127" s="22">
        <v>-28</v>
      </c>
      <c r="G127" s="22">
        <v>1</v>
      </c>
      <c r="H127" s="22" t="s">
        <v>636</v>
      </c>
      <c r="I127" s="25">
        <v>96</v>
      </c>
    </row>
    <row r="128" spans="1:9">
      <c r="A128" s="22" t="s">
        <v>676</v>
      </c>
      <c r="B128" s="22" t="s">
        <v>132</v>
      </c>
      <c r="C128" s="25">
        <v>10</v>
      </c>
      <c r="D128" s="22">
        <v>80</v>
      </c>
      <c r="E128" s="22" t="s">
        <v>636</v>
      </c>
      <c r="F128" s="24">
        <v>-45</v>
      </c>
      <c r="G128" s="22">
        <v>1</v>
      </c>
      <c r="H128" s="22" t="s">
        <v>636</v>
      </c>
      <c r="I128" s="24">
        <v>46</v>
      </c>
    </row>
    <row r="129" spans="1:9">
      <c r="A129" s="22" t="s">
        <v>676</v>
      </c>
      <c r="B129" s="22" t="s">
        <v>133</v>
      </c>
      <c r="C129" s="24">
        <v>16</v>
      </c>
      <c r="D129" s="22">
        <v>51</v>
      </c>
      <c r="E129" s="22" t="s">
        <v>636</v>
      </c>
      <c r="F129" s="24">
        <v>-27</v>
      </c>
      <c r="G129" s="22" t="s">
        <v>636</v>
      </c>
      <c r="H129" s="22" t="s">
        <v>636</v>
      </c>
      <c r="I129" s="24">
        <v>40</v>
      </c>
    </row>
    <row r="130" spans="1:9">
      <c r="A130" s="22" t="s">
        <v>676</v>
      </c>
      <c r="B130" s="22" t="s">
        <v>134</v>
      </c>
      <c r="C130" s="24">
        <v>6</v>
      </c>
      <c r="D130" s="24" t="s">
        <v>636</v>
      </c>
      <c r="E130" s="22" t="s">
        <v>636</v>
      </c>
      <c r="F130" s="24" t="s">
        <v>636</v>
      </c>
      <c r="G130" s="24" t="s">
        <v>636</v>
      </c>
      <c r="H130" s="22" t="s">
        <v>636</v>
      </c>
      <c r="I130" s="24">
        <v>6</v>
      </c>
    </row>
    <row r="131" spans="1:9">
      <c r="A131" s="22" t="s">
        <v>676</v>
      </c>
      <c r="B131" s="22" t="s">
        <v>135</v>
      </c>
      <c r="C131" s="24">
        <v>10</v>
      </c>
      <c r="D131" s="25" t="s">
        <v>636</v>
      </c>
      <c r="E131" s="22" t="s">
        <v>636</v>
      </c>
      <c r="F131" s="24" t="s">
        <v>636</v>
      </c>
      <c r="G131" s="24" t="s">
        <v>636</v>
      </c>
      <c r="H131" s="24" t="s">
        <v>636</v>
      </c>
      <c r="I131" s="24">
        <v>10</v>
      </c>
    </row>
    <row r="132" spans="1:9">
      <c r="A132" s="22" t="s">
        <v>676</v>
      </c>
      <c r="B132" s="22" t="s">
        <v>136</v>
      </c>
      <c r="C132" s="25">
        <v>41</v>
      </c>
      <c r="D132" s="26" t="s">
        <v>636</v>
      </c>
      <c r="E132" s="22" t="s">
        <v>636</v>
      </c>
      <c r="F132" s="24">
        <v>-3</v>
      </c>
      <c r="G132" s="26" t="s">
        <v>636</v>
      </c>
      <c r="H132" s="22" t="s">
        <v>636</v>
      </c>
      <c r="I132" s="24">
        <v>38</v>
      </c>
    </row>
    <row r="133" spans="1:9">
      <c r="A133" s="22" t="s">
        <v>676</v>
      </c>
      <c r="B133" s="22" t="s">
        <v>137</v>
      </c>
      <c r="C133" s="25">
        <v>210</v>
      </c>
      <c r="D133" s="22" t="s">
        <v>636</v>
      </c>
      <c r="E133" s="22" t="s">
        <v>636</v>
      </c>
      <c r="F133" s="24">
        <v>-33</v>
      </c>
      <c r="G133" s="24" t="s">
        <v>636</v>
      </c>
      <c r="H133" s="26" t="s">
        <v>636</v>
      </c>
      <c r="I133" s="25">
        <v>177</v>
      </c>
    </row>
    <row r="134" spans="1:9">
      <c r="A134" s="22" t="s">
        <v>677</v>
      </c>
      <c r="B134" s="22" t="s">
        <v>138</v>
      </c>
      <c r="C134" s="25">
        <v>1</v>
      </c>
      <c r="D134" s="22" t="s">
        <v>636</v>
      </c>
      <c r="E134" s="22" t="s">
        <v>636</v>
      </c>
      <c r="F134" s="24" t="s">
        <v>636</v>
      </c>
      <c r="G134" s="24" t="s">
        <v>636</v>
      </c>
      <c r="H134" s="22" t="s">
        <v>636</v>
      </c>
      <c r="I134" s="25">
        <v>1</v>
      </c>
    </row>
    <row r="135" spans="1:9">
      <c r="A135" s="22" t="s">
        <v>677</v>
      </c>
      <c r="B135" s="22" t="s">
        <v>140</v>
      </c>
      <c r="C135" s="24">
        <v>-195</v>
      </c>
      <c r="D135" s="26">
        <v>1000</v>
      </c>
      <c r="E135" s="22" t="s">
        <v>636</v>
      </c>
      <c r="F135" s="24">
        <v>-212</v>
      </c>
      <c r="G135" s="22">
        <v>50</v>
      </c>
      <c r="H135" s="22">
        <v>-2</v>
      </c>
      <c r="I135" s="24">
        <v>641</v>
      </c>
    </row>
    <row r="136" spans="1:9">
      <c r="A136" s="22" t="s">
        <v>677</v>
      </c>
      <c r="B136" s="22" t="s">
        <v>141</v>
      </c>
      <c r="C136" s="24">
        <v>2</v>
      </c>
      <c r="D136" s="22" t="s">
        <v>636</v>
      </c>
      <c r="E136" s="22" t="s">
        <v>636</v>
      </c>
      <c r="F136" s="22" t="s">
        <v>636</v>
      </c>
      <c r="G136" s="22" t="s">
        <v>636</v>
      </c>
      <c r="H136" s="22" t="s">
        <v>636</v>
      </c>
      <c r="I136" s="24">
        <v>2</v>
      </c>
    </row>
    <row r="137" spans="1:9">
      <c r="A137" s="22" t="s">
        <v>677</v>
      </c>
      <c r="B137" s="22" t="s">
        <v>142</v>
      </c>
      <c r="C137" s="24">
        <v>1</v>
      </c>
      <c r="D137" s="22" t="s">
        <v>636</v>
      </c>
      <c r="E137" s="22" t="s">
        <v>636</v>
      </c>
      <c r="F137" s="24" t="s">
        <v>636</v>
      </c>
      <c r="G137" s="22" t="s">
        <v>636</v>
      </c>
      <c r="H137" s="22" t="s">
        <v>636</v>
      </c>
      <c r="I137" s="22">
        <v>1</v>
      </c>
    </row>
    <row r="138" spans="1:9">
      <c r="A138" s="22" t="s">
        <v>677</v>
      </c>
      <c r="B138" s="22" t="s">
        <v>144</v>
      </c>
      <c r="C138" s="25">
        <v>1</v>
      </c>
      <c r="D138" s="24" t="s">
        <v>636</v>
      </c>
      <c r="E138" s="22" t="s">
        <v>636</v>
      </c>
      <c r="F138" s="24" t="s">
        <v>636</v>
      </c>
      <c r="G138" s="22" t="s">
        <v>636</v>
      </c>
      <c r="H138" s="22" t="s">
        <v>636</v>
      </c>
      <c r="I138" s="24">
        <v>1</v>
      </c>
    </row>
    <row r="139" spans="1:9">
      <c r="A139" s="22" t="s">
        <v>677</v>
      </c>
      <c r="B139" s="22" t="s">
        <v>145</v>
      </c>
      <c r="C139" s="24">
        <v>-1</v>
      </c>
      <c r="D139" s="24" t="s">
        <v>636</v>
      </c>
      <c r="E139" s="22" t="s">
        <v>636</v>
      </c>
      <c r="F139" s="24" t="s">
        <v>636</v>
      </c>
      <c r="G139" s="24" t="s">
        <v>636</v>
      </c>
      <c r="H139" s="22" t="s">
        <v>636</v>
      </c>
      <c r="I139" s="24">
        <v>-1</v>
      </c>
    </row>
    <row r="140" spans="1:9">
      <c r="A140" s="22" t="s">
        <v>677</v>
      </c>
      <c r="B140" s="22" t="s">
        <v>146</v>
      </c>
      <c r="C140" s="24">
        <v>-2</v>
      </c>
      <c r="D140" s="22" t="s">
        <v>636</v>
      </c>
      <c r="E140" s="22" t="s">
        <v>636</v>
      </c>
      <c r="F140" s="24" t="s">
        <v>636</v>
      </c>
      <c r="G140" s="22" t="s">
        <v>636</v>
      </c>
      <c r="H140" s="22" t="s">
        <v>636</v>
      </c>
      <c r="I140" s="25">
        <v>-2</v>
      </c>
    </row>
    <row r="141" spans="1:9">
      <c r="A141" s="22" t="s">
        <v>677</v>
      </c>
      <c r="B141" s="22" t="s">
        <v>147</v>
      </c>
      <c r="C141" s="24">
        <v>1</v>
      </c>
      <c r="D141" s="22" t="s">
        <v>636</v>
      </c>
      <c r="E141" s="22" t="s">
        <v>636</v>
      </c>
      <c r="F141" s="24" t="s">
        <v>636</v>
      </c>
      <c r="G141" s="22" t="s">
        <v>636</v>
      </c>
      <c r="H141" s="22" t="s">
        <v>636</v>
      </c>
      <c r="I141" s="24">
        <v>1</v>
      </c>
    </row>
    <row r="142" spans="1:9">
      <c r="A142" s="22" t="s">
        <v>677</v>
      </c>
      <c r="B142" s="22" t="s">
        <v>148</v>
      </c>
      <c r="C142" s="24">
        <v>25</v>
      </c>
      <c r="D142" s="22" t="s">
        <v>636</v>
      </c>
      <c r="E142" s="22" t="s">
        <v>636</v>
      </c>
      <c r="F142" s="24" t="s">
        <v>636</v>
      </c>
      <c r="G142" s="22" t="s">
        <v>636</v>
      </c>
      <c r="H142" s="22" t="s">
        <v>636</v>
      </c>
      <c r="I142" s="24">
        <v>25</v>
      </c>
    </row>
    <row r="143" spans="1:9">
      <c r="A143" s="22" t="s">
        <v>677</v>
      </c>
      <c r="B143" s="22" t="s">
        <v>149</v>
      </c>
      <c r="C143" s="25">
        <v>-1</v>
      </c>
      <c r="D143" s="24" t="s">
        <v>636</v>
      </c>
      <c r="E143" s="22" t="s">
        <v>636</v>
      </c>
      <c r="F143" s="25" t="s">
        <v>636</v>
      </c>
      <c r="G143" s="22" t="s">
        <v>636</v>
      </c>
      <c r="H143" s="26" t="s">
        <v>636</v>
      </c>
      <c r="I143" s="24">
        <v>-1</v>
      </c>
    </row>
    <row r="144" spans="1:9">
      <c r="A144" s="22" t="s">
        <v>677</v>
      </c>
      <c r="B144" s="22" t="s">
        <v>150</v>
      </c>
      <c r="C144" s="24">
        <v>4</v>
      </c>
      <c r="D144" s="22" t="s">
        <v>636</v>
      </c>
      <c r="E144" s="22" t="s">
        <v>636</v>
      </c>
      <c r="F144" s="24">
        <v>-1</v>
      </c>
      <c r="G144" s="22" t="s">
        <v>636</v>
      </c>
      <c r="H144" s="22" t="s">
        <v>636</v>
      </c>
      <c r="I144" s="25">
        <v>3</v>
      </c>
    </row>
    <row r="145" spans="1:9">
      <c r="A145" s="22" t="s">
        <v>677</v>
      </c>
      <c r="B145" s="22" t="s">
        <v>151</v>
      </c>
      <c r="C145" s="24">
        <v>14</v>
      </c>
      <c r="D145" s="22" t="s">
        <v>636</v>
      </c>
      <c r="E145" s="22" t="s">
        <v>636</v>
      </c>
      <c r="F145" s="24" t="s">
        <v>636</v>
      </c>
      <c r="G145" s="22" t="s">
        <v>636</v>
      </c>
      <c r="H145" s="22" t="s">
        <v>636</v>
      </c>
      <c r="I145" s="24">
        <v>14</v>
      </c>
    </row>
    <row r="146" spans="1:9">
      <c r="A146" s="22" t="s">
        <v>677</v>
      </c>
      <c r="B146" s="22" t="s">
        <v>152</v>
      </c>
      <c r="C146" s="24">
        <v>135</v>
      </c>
      <c r="D146" s="24" t="s">
        <v>636</v>
      </c>
      <c r="E146" s="22" t="s">
        <v>636</v>
      </c>
      <c r="F146" s="24">
        <v>-1</v>
      </c>
      <c r="G146" s="22" t="s">
        <v>636</v>
      </c>
      <c r="H146" s="22" t="s">
        <v>636</v>
      </c>
      <c r="I146" s="24">
        <v>134</v>
      </c>
    </row>
    <row r="147" spans="1:9">
      <c r="A147" s="22" t="s">
        <v>677</v>
      </c>
      <c r="B147" s="22" t="s">
        <v>153</v>
      </c>
      <c r="C147" s="25">
        <v>4</v>
      </c>
      <c r="D147" s="22" t="s">
        <v>636</v>
      </c>
      <c r="E147" s="22" t="s">
        <v>636</v>
      </c>
      <c r="F147" s="25" t="s">
        <v>636</v>
      </c>
      <c r="G147" s="22" t="s">
        <v>636</v>
      </c>
      <c r="H147" s="26" t="s">
        <v>636</v>
      </c>
      <c r="I147" s="24">
        <v>4</v>
      </c>
    </row>
    <row r="148" spans="1:9">
      <c r="A148" s="22" t="s">
        <v>677</v>
      </c>
      <c r="B148" s="22" t="s">
        <v>154</v>
      </c>
      <c r="C148" s="24">
        <v>10</v>
      </c>
      <c r="D148" s="24" t="s">
        <v>636</v>
      </c>
      <c r="E148" s="22" t="s">
        <v>636</v>
      </c>
      <c r="F148" s="24">
        <v>-3</v>
      </c>
      <c r="G148" s="22" t="s">
        <v>636</v>
      </c>
      <c r="H148" s="22" t="s">
        <v>636</v>
      </c>
      <c r="I148" s="24">
        <v>7</v>
      </c>
    </row>
    <row r="149" spans="1:9">
      <c r="A149" s="22" t="s">
        <v>677</v>
      </c>
      <c r="B149" s="22" t="s">
        <v>156</v>
      </c>
      <c r="C149" s="24">
        <v>2</v>
      </c>
      <c r="D149" s="22" t="s">
        <v>636</v>
      </c>
      <c r="E149" s="22" t="s">
        <v>636</v>
      </c>
      <c r="F149" s="24" t="s">
        <v>636</v>
      </c>
      <c r="G149" s="22" t="s">
        <v>636</v>
      </c>
      <c r="H149" s="22" t="s">
        <v>636</v>
      </c>
      <c r="I149" s="24">
        <v>2</v>
      </c>
    </row>
    <row r="150" spans="1:9">
      <c r="A150" s="22" t="s">
        <v>677</v>
      </c>
      <c r="B150" s="22" t="s">
        <v>157</v>
      </c>
      <c r="C150" s="24">
        <v>2</v>
      </c>
      <c r="D150" s="24" t="s">
        <v>636</v>
      </c>
      <c r="E150" s="22" t="s">
        <v>636</v>
      </c>
      <c r="F150" s="24" t="s">
        <v>636</v>
      </c>
      <c r="G150" s="22" t="s">
        <v>636</v>
      </c>
      <c r="H150" s="22" t="s">
        <v>636</v>
      </c>
      <c r="I150" s="24">
        <v>2</v>
      </c>
    </row>
    <row r="151" spans="1:9">
      <c r="A151" s="22" t="s">
        <v>678</v>
      </c>
      <c r="B151" s="22" t="s">
        <v>158</v>
      </c>
      <c r="C151" s="24">
        <v>3</v>
      </c>
      <c r="D151" s="22" t="s">
        <v>636</v>
      </c>
      <c r="E151" s="22" t="s">
        <v>636</v>
      </c>
      <c r="F151" s="22" t="s">
        <v>636</v>
      </c>
      <c r="G151" s="22" t="s">
        <v>636</v>
      </c>
      <c r="H151" s="22" t="s">
        <v>636</v>
      </c>
      <c r="I151" s="24">
        <v>3</v>
      </c>
    </row>
    <row r="152" spans="1:9">
      <c r="A152" s="22" t="s">
        <v>678</v>
      </c>
      <c r="B152" s="22" t="s">
        <v>159</v>
      </c>
      <c r="C152" s="24">
        <v>7</v>
      </c>
      <c r="D152" s="22" t="s">
        <v>636</v>
      </c>
      <c r="E152" s="22" t="s">
        <v>636</v>
      </c>
      <c r="F152" s="24" t="s">
        <v>636</v>
      </c>
      <c r="G152" s="22" t="s">
        <v>636</v>
      </c>
      <c r="H152" s="22" t="s">
        <v>636</v>
      </c>
      <c r="I152" s="24">
        <v>7</v>
      </c>
    </row>
    <row r="153" spans="1:9">
      <c r="A153" s="22" t="s">
        <v>677</v>
      </c>
      <c r="B153" s="22" t="s">
        <v>160</v>
      </c>
      <c r="C153" s="24">
        <v>-413</v>
      </c>
      <c r="D153" s="22" t="s">
        <v>636</v>
      </c>
      <c r="E153" s="22" t="s">
        <v>636</v>
      </c>
      <c r="F153" s="22" t="s">
        <v>636</v>
      </c>
      <c r="G153" s="22" t="s">
        <v>636</v>
      </c>
      <c r="H153" s="22" t="s">
        <v>636</v>
      </c>
      <c r="I153" s="24">
        <v>-413</v>
      </c>
    </row>
    <row r="154" spans="1:9">
      <c r="A154" s="22" t="s">
        <v>677</v>
      </c>
      <c r="B154" s="22" t="s">
        <v>161</v>
      </c>
      <c r="C154" s="24">
        <v>1</v>
      </c>
      <c r="D154" s="24" t="s">
        <v>636</v>
      </c>
      <c r="E154" s="22" t="s">
        <v>636</v>
      </c>
      <c r="F154" s="24" t="s">
        <v>636</v>
      </c>
      <c r="G154" s="22" t="s">
        <v>636</v>
      </c>
      <c r="H154" s="22" t="s">
        <v>636</v>
      </c>
      <c r="I154" s="24">
        <v>1</v>
      </c>
    </row>
    <row r="155" spans="1:9">
      <c r="A155" s="22" t="s">
        <v>677</v>
      </c>
      <c r="B155" s="22" t="s">
        <v>162</v>
      </c>
      <c r="C155" s="24">
        <v>17</v>
      </c>
      <c r="D155" s="24" t="s">
        <v>636</v>
      </c>
      <c r="E155" s="22" t="s">
        <v>636</v>
      </c>
      <c r="F155" s="24" t="s">
        <v>636</v>
      </c>
      <c r="G155" s="22" t="s">
        <v>636</v>
      </c>
      <c r="H155" s="22" t="s">
        <v>636</v>
      </c>
      <c r="I155" s="24">
        <v>17</v>
      </c>
    </row>
    <row r="156" spans="1:9">
      <c r="A156" s="22" t="s">
        <v>677</v>
      </c>
      <c r="B156" s="22" t="s">
        <v>163</v>
      </c>
      <c r="C156" s="25">
        <v>16</v>
      </c>
      <c r="D156" s="22" t="s">
        <v>636</v>
      </c>
      <c r="E156" s="22" t="s">
        <v>636</v>
      </c>
      <c r="F156" s="24" t="s">
        <v>636</v>
      </c>
      <c r="G156" s="22" t="s">
        <v>636</v>
      </c>
      <c r="H156" s="22" t="s">
        <v>636</v>
      </c>
      <c r="I156" s="25">
        <v>16</v>
      </c>
    </row>
    <row r="157" spans="1:9">
      <c r="A157" s="22" t="s">
        <v>677</v>
      </c>
      <c r="B157" s="22" t="s">
        <v>164</v>
      </c>
      <c r="C157" s="25">
        <v>16</v>
      </c>
      <c r="D157" s="25" t="s">
        <v>636</v>
      </c>
      <c r="E157" s="22" t="s">
        <v>636</v>
      </c>
      <c r="F157" s="24">
        <v>-2</v>
      </c>
      <c r="G157" s="22" t="s">
        <v>636</v>
      </c>
      <c r="H157" s="22" t="s">
        <v>636</v>
      </c>
      <c r="I157" s="24">
        <v>14</v>
      </c>
    </row>
    <row r="158" spans="1:9">
      <c r="A158" s="22" t="s">
        <v>679</v>
      </c>
      <c r="B158" s="22" t="s">
        <v>165</v>
      </c>
      <c r="C158" s="25">
        <v>92.75</v>
      </c>
      <c r="D158" s="25" t="s">
        <v>636</v>
      </c>
      <c r="E158" s="22" t="s">
        <v>636</v>
      </c>
      <c r="F158" s="24" t="s">
        <v>636</v>
      </c>
      <c r="G158" s="22" t="s">
        <v>636</v>
      </c>
      <c r="H158" s="22" t="s">
        <v>636</v>
      </c>
      <c r="I158" s="25">
        <v>92.75</v>
      </c>
    </row>
    <row r="159" spans="1:9">
      <c r="A159" s="22" t="s">
        <v>679</v>
      </c>
      <c r="B159" s="22" t="s">
        <v>166</v>
      </c>
      <c r="C159" s="24">
        <v>5.75</v>
      </c>
      <c r="D159" s="24" t="s">
        <v>636</v>
      </c>
      <c r="E159" s="22" t="s">
        <v>636</v>
      </c>
      <c r="F159" s="24" t="s">
        <v>636</v>
      </c>
      <c r="G159" s="22">
        <v>4</v>
      </c>
      <c r="H159" s="22" t="s">
        <v>636</v>
      </c>
      <c r="I159" s="24">
        <v>9.75</v>
      </c>
    </row>
    <row r="160" spans="1:9">
      <c r="A160" s="22" t="s">
        <v>679</v>
      </c>
      <c r="B160" s="22" t="s">
        <v>167</v>
      </c>
      <c r="C160" s="25">
        <v>16</v>
      </c>
      <c r="D160" s="24" t="s">
        <v>636</v>
      </c>
      <c r="E160" s="24" t="s">
        <v>636</v>
      </c>
      <c r="F160" s="24" t="s">
        <v>636</v>
      </c>
      <c r="G160" s="22" t="s">
        <v>636</v>
      </c>
      <c r="H160" s="22" t="s">
        <v>636</v>
      </c>
      <c r="I160" s="25">
        <v>16</v>
      </c>
    </row>
    <row r="161" spans="1:9">
      <c r="A161" s="22" t="s">
        <v>679</v>
      </c>
      <c r="B161" s="22" t="s">
        <v>168</v>
      </c>
      <c r="C161" s="24">
        <v>24</v>
      </c>
      <c r="D161" s="24" t="s">
        <v>636</v>
      </c>
      <c r="E161" s="24" t="s">
        <v>636</v>
      </c>
      <c r="F161" s="24" t="s">
        <v>636</v>
      </c>
      <c r="G161" s="22" t="s">
        <v>636</v>
      </c>
      <c r="H161" s="22" t="s">
        <v>636</v>
      </c>
      <c r="I161" s="24">
        <v>24</v>
      </c>
    </row>
    <row r="162" spans="1:9">
      <c r="A162" s="22" t="s">
        <v>679</v>
      </c>
      <c r="B162" s="22" t="s">
        <v>169</v>
      </c>
      <c r="C162" s="24">
        <v>34.5</v>
      </c>
      <c r="D162" s="24" t="s">
        <v>636</v>
      </c>
      <c r="E162" s="24" t="s">
        <v>636</v>
      </c>
      <c r="F162" s="24" t="s">
        <v>636</v>
      </c>
      <c r="G162" s="22" t="s">
        <v>636</v>
      </c>
      <c r="H162" s="22" t="s">
        <v>636</v>
      </c>
      <c r="I162" s="24">
        <v>34.5</v>
      </c>
    </row>
    <row r="163" spans="1:9">
      <c r="A163" s="22" t="s">
        <v>679</v>
      </c>
      <c r="B163" s="22" t="s">
        <v>170</v>
      </c>
      <c r="C163" s="24">
        <v>89</v>
      </c>
      <c r="D163" s="24" t="s">
        <v>636</v>
      </c>
      <c r="E163" s="22" t="s">
        <v>636</v>
      </c>
      <c r="F163" s="24">
        <v>-27</v>
      </c>
      <c r="G163" s="22" t="s">
        <v>636</v>
      </c>
      <c r="H163" s="22" t="s">
        <v>636</v>
      </c>
      <c r="I163" s="24">
        <v>62</v>
      </c>
    </row>
    <row r="164" spans="1:9">
      <c r="A164" s="22" t="s">
        <v>679</v>
      </c>
      <c r="B164" s="22" t="s">
        <v>171</v>
      </c>
      <c r="C164" s="24">
        <v>1</v>
      </c>
      <c r="D164" s="22" t="s">
        <v>636</v>
      </c>
      <c r="E164" s="22" t="s">
        <v>636</v>
      </c>
      <c r="F164" s="24" t="s">
        <v>636</v>
      </c>
      <c r="G164" s="22" t="s">
        <v>636</v>
      </c>
      <c r="H164" s="22" t="s">
        <v>636</v>
      </c>
      <c r="I164" s="24">
        <v>1</v>
      </c>
    </row>
    <row r="165" spans="1:9">
      <c r="A165" s="22" t="s">
        <v>679</v>
      </c>
      <c r="B165" s="22" t="s">
        <v>172</v>
      </c>
      <c r="C165" s="24">
        <v>38</v>
      </c>
      <c r="D165" s="24" t="s">
        <v>636</v>
      </c>
      <c r="E165" s="22" t="s">
        <v>636</v>
      </c>
      <c r="F165" s="24" t="s">
        <v>636</v>
      </c>
      <c r="G165" s="22" t="s">
        <v>636</v>
      </c>
      <c r="H165" s="22" t="s">
        <v>636</v>
      </c>
      <c r="I165" s="24">
        <v>38</v>
      </c>
    </row>
    <row r="166" spans="1:9">
      <c r="A166" s="22" t="s">
        <v>679</v>
      </c>
      <c r="B166" s="22" t="s">
        <v>173</v>
      </c>
      <c r="C166" s="24">
        <v>4</v>
      </c>
      <c r="D166" s="24" t="s">
        <v>636</v>
      </c>
      <c r="E166" s="22" t="s">
        <v>636</v>
      </c>
      <c r="F166" s="24" t="s">
        <v>636</v>
      </c>
      <c r="G166" s="22" t="s">
        <v>636</v>
      </c>
      <c r="H166" s="22" t="s">
        <v>636</v>
      </c>
      <c r="I166" s="24">
        <v>4</v>
      </c>
    </row>
    <row r="167" spans="1:9">
      <c r="A167" s="22" t="s">
        <v>679</v>
      </c>
      <c r="B167" s="22" t="s">
        <v>174</v>
      </c>
      <c r="C167" s="24">
        <v>84</v>
      </c>
      <c r="D167" s="26" t="s">
        <v>636</v>
      </c>
      <c r="E167" s="22">
        <v>-1</v>
      </c>
      <c r="F167" s="22">
        <v>-45</v>
      </c>
      <c r="G167" s="22">
        <v>5</v>
      </c>
      <c r="H167" s="22" t="s">
        <v>636</v>
      </c>
      <c r="I167" s="25">
        <v>43</v>
      </c>
    </row>
    <row r="168" spans="1:9">
      <c r="A168" s="22" t="s">
        <v>679</v>
      </c>
      <c r="B168" s="22" t="s">
        <v>175</v>
      </c>
      <c r="C168" s="25">
        <v>23</v>
      </c>
      <c r="D168" s="26" t="s">
        <v>636</v>
      </c>
      <c r="E168" s="22" t="s">
        <v>636</v>
      </c>
      <c r="F168" s="24" t="s">
        <v>636</v>
      </c>
      <c r="G168" s="22" t="s">
        <v>636</v>
      </c>
      <c r="H168" s="22" t="s">
        <v>636</v>
      </c>
      <c r="I168" s="25">
        <v>23</v>
      </c>
    </row>
    <row r="169" spans="1:9">
      <c r="A169" s="22" t="s">
        <v>679</v>
      </c>
      <c r="B169" s="22" t="s">
        <v>176</v>
      </c>
      <c r="C169" s="24">
        <v>42</v>
      </c>
      <c r="D169" s="24" t="s">
        <v>636</v>
      </c>
      <c r="E169" s="22" t="s">
        <v>636</v>
      </c>
      <c r="F169" s="24">
        <v>-2</v>
      </c>
      <c r="G169" s="24" t="s">
        <v>636</v>
      </c>
      <c r="H169" s="22" t="s">
        <v>636</v>
      </c>
      <c r="I169" s="24">
        <v>40</v>
      </c>
    </row>
    <row r="170" spans="1:9">
      <c r="A170" s="22" t="s">
        <v>679</v>
      </c>
      <c r="B170" s="22" t="s">
        <v>592</v>
      </c>
      <c r="C170" s="25">
        <v>97</v>
      </c>
      <c r="D170" s="24">
        <v>73</v>
      </c>
      <c r="E170" s="22" t="s">
        <v>636</v>
      </c>
      <c r="F170" s="22">
        <v>-8</v>
      </c>
      <c r="G170" s="22" t="s">
        <v>636</v>
      </c>
      <c r="H170" s="26" t="s">
        <v>636</v>
      </c>
      <c r="I170" s="25">
        <v>162</v>
      </c>
    </row>
    <row r="171" spans="1:9">
      <c r="A171" s="22" t="s">
        <v>678</v>
      </c>
      <c r="B171" s="22" t="s">
        <v>178</v>
      </c>
      <c r="C171" s="24">
        <v>31</v>
      </c>
      <c r="D171" s="24" t="s">
        <v>636</v>
      </c>
      <c r="E171" s="22" t="s">
        <v>636</v>
      </c>
      <c r="F171" s="24" t="s">
        <v>636</v>
      </c>
      <c r="G171" s="24" t="s">
        <v>636</v>
      </c>
      <c r="H171" s="22" t="s">
        <v>636</v>
      </c>
      <c r="I171" s="24">
        <v>31</v>
      </c>
    </row>
    <row r="172" spans="1:9">
      <c r="A172" s="22" t="s">
        <v>678</v>
      </c>
      <c r="B172" s="22" t="s">
        <v>517</v>
      </c>
      <c r="C172" s="24">
        <v>109</v>
      </c>
      <c r="D172" s="22">
        <v>119</v>
      </c>
      <c r="E172" s="22" t="s">
        <v>636</v>
      </c>
      <c r="F172" s="22">
        <v>-30</v>
      </c>
      <c r="G172" s="22" t="s">
        <v>636</v>
      </c>
      <c r="H172" s="22" t="s">
        <v>636</v>
      </c>
      <c r="I172" s="24">
        <v>198</v>
      </c>
    </row>
    <row r="173" spans="1:9">
      <c r="A173" s="22" t="s">
        <v>678</v>
      </c>
      <c r="B173" s="22" t="s">
        <v>179</v>
      </c>
      <c r="C173" s="23">
        <v>6</v>
      </c>
      <c r="D173" s="22" t="s">
        <v>636</v>
      </c>
      <c r="E173" s="24" t="s">
        <v>636</v>
      </c>
      <c r="F173" s="24" t="s">
        <v>636</v>
      </c>
      <c r="G173" s="24" t="s">
        <v>636</v>
      </c>
      <c r="H173" s="22" t="s">
        <v>636</v>
      </c>
      <c r="I173" s="24">
        <v>6</v>
      </c>
    </row>
    <row r="174" spans="1:9">
      <c r="A174" s="22" t="s">
        <v>678</v>
      </c>
      <c r="B174" s="22" t="s">
        <v>579</v>
      </c>
      <c r="C174" s="25">
        <v>-8</v>
      </c>
      <c r="D174" s="26" t="s">
        <v>636</v>
      </c>
      <c r="E174" s="22" t="s">
        <v>636</v>
      </c>
      <c r="F174" s="22">
        <v>-1</v>
      </c>
      <c r="G174" s="22" t="s">
        <v>636</v>
      </c>
      <c r="H174" s="22" t="s">
        <v>636</v>
      </c>
      <c r="I174" s="25">
        <v>-9</v>
      </c>
    </row>
    <row r="175" spans="1:9">
      <c r="A175" s="22" t="s">
        <v>678</v>
      </c>
      <c r="B175" s="22" t="s">
        <v>180</v>
      </c>
      <c r="C175" s="24">
        <v>9</v>
      </c>
      <c r="D175" s="22" t="s">
        <v>636</v>
      </c>
      <c r="E175" s="22" t="s">
        <v>636</v>
      </c>
      <c r="F175" s="24" t="s">
        <v>636</v>
      </c>
      <c r="G175" s="22" t="s">
        <v>636</v>
      </c>
      <c r="H175" s="22" t="s">
        <v>636</v>
      </c>
      <c r="I175" s="24">
        <v>9</v>
      </c>
    </row>
    <row r="176" spans="1:9">
      <c r="A176" s="22" t="s">
        <v>678</v>
      </c>
      <c r="B176" s="22" t="s">
        <v>629</v>
      </c>
      <c r="C176" s="24">
        <v>3</v>
      </c>
      <c r="D176" s="24" t="s">
        <v>636</v>
      </c>
      <c r="E176" s="22" t="s">
        <v>636</v>
      </c>
      <c r="F176" s="24">
        <v>-2</v>
      </c>
      <c r="G176" s="22" t="s">
        <v>636</v>
      </c>
      <c r="H176" s="22" t="s">
        <v>636</v>
      </c>
      <c r="I176" s="24">
        <v>1</v>
      </c>
    </row>
    <row r="177" spans="1:9">
      <c r="A177" s="22" t="s">
        <v>680</v>
      </c>
      <c r="B177" s="22" t="s">
        <v>181</v>
      </c>
      <c r="C177" s="24">
        <v>128</v>
      </c>
      <c r="D177" s="22" t="s">
        <v>636</v>
      </c>
      <c r="E177" s="24" t="s">
        <v>636</v>
      </c>
      <c r="F177" s="24">
        <v>-2</v>
      </c>
      <c r="G177" s="22" t="s">
        <v>636</v>
      </c>
      <c r="H177" s="22" t="s">
        <v>636</v>
      </c>
      <c r="I177" s="24">
        <v>126</v>
      </c>
    </row>
    <row r="178" spans="1:9">
      <c r="A178" s="22" t="s">
        <v>680</v>
      </c>
      <c r="B178" s="22" t="s">
        <v>182</v>
      </c>
      <c r="C178" s="24">
        <v>150</v>
      </c>
      <c r="D178" s="22" t="s">
        <v>636</v>
      </c>
      <c r="E178" s="22" t="s">
        <v>636</v>
      </c>
      <c r="F178" s="22">
        <v>-44</v>
      </c>
      <c r="G178" s="22" t="s">
        <v>636</v>
      </c>
      <c r="H178" s="22" t="s">
        <v>636</v>
      </c>
      <c r="I178" s="24">
        <v>106</v>
      </c>
    </row>
    <row r="179" spans="1:9">
      <c r="A179" s="22" t="s">
        <v>680</v>
      </c>
      <c r="B179" s="22" t="s">
        <v>183</v>
      </c>
      <c r="C179" s="24">
        <v>82.5</v>
      </c>
      <c r="D179" s="22" t="s">
        <v>636</v>
      </c>
      <c r="E179" s="22" t="s">
        <v>636</v>
      </c>
      <c r="F179" s="22">
        <v>-2</v>
      </c>
      <c r="G179" s="22" t="s">
        <v>636</v>
      </c>
      <c r="H179" s="22" t="s">
        <v>636</v>
      </c>
      <c r="I179" s="24">
        <v>80.5</v>
      </c>
    </row>
    <row r="180" spans="1:9">
      <c r="A180" s="22" t="s">
        <v>680</v>
      </c>
      <c r="B180" s="22" t="s">
        <v>184</v>
      </c>
      <c r="C180" s="24">
        <v>35</v>
      </c>
      <c r="D180" s="22" t="s">
        <v>636</v>
      </c>
      <c r="E180" s="22" t="s">
        <v>636</v>
      </c>
      <c r="F180" s="24">
        <v>-6</v>
      </c>
      <c r="G180" s="22" t="s">
        <v>636</v>
      </c>
      <c r="H180" s="22" t="s">
        <v>636</v>
      </c>
      <c r="I180" s="24">
        <v>29</v>
      </c>
    </row>
    <row r="181" spans="1:9">
      <c r="A181" s="22" t="s">
        <v>680</v>
      </c>
      <c r="B181" s="22" t="s">
        <v>185</v>
      </c>
      <c r="C181" s="25">
        <v>11</v>
      </c>
      <c r="D181" s="22" t="s">
        <v>636</v>
      </c>
      <c r="E181" s="22" t="s">
        <v>636</v>
      </c>
      <c r="F181" s="24" t="s">
        <v>636</v>
      </c>
      <c r="G181" s="22" t="s">
        <v>636</v>
      </c>
      <c r="H181" s="26" t="s">
        <v>636</v>
      </c>
      <c r="I181" s="24">
        <v>11</v>
      </c>
    </row>
    <row r="182" spans="1:9">
      <c r="A182" s="22" t="s">
        <v>680</v>
      </c>
      <c r="B182" s="22" t="s">
        <v>186</v>
      </c>
      <c r="C182" s="24">
        <v>314</v>
      </c>
      <c r="D182" s="26" t="s">
        <v>636</v>
      </c>
      <c r="E182" s="22" t="s">
        <v>636</v>
      </c>
      <c r="F182" s="24">
        <v>-37</v>
      </c>
      <c r="G182" s="22" t="s">
        <v>636</v>
      </c>
      <c r="H182" s="22" t="s">
        <v>636</v>
      </c>
      <c r="I182" s="24">
        <v>277</v>
      </c>
    </row>
    <row r="183" spans="1:9">
      <c r="A183" s="22" t="s">
        <v>680</v>
      </c>
      <c r="B183" s="22" t="s">
        <v>187</v>
      </c>
      <c r="C183" s="24">
        <v>182</v>
      </c>
      <c r="D183" s="22" t="s">
        <v>636</v>
      </c>
      <c r="E183" s="22" t="s">
        <v>636</v>
      </c>
      <c r="F183" s="24">
        <v>-71</v>
      </c>
      <c r="G183" s="24" t="s">
        <v>636</v>
      </c>
      <c r="H183" s="22" t="s">
        <v>636</v>
      </c>
      <c r="I183" s="24">
        <v>111</v>
      </c>
    </row>
    <row r="184" spans="1:9">
      <c r="A184" s="22" t="s">
        <v>680</v>
      </c>
      <c r="B184" s="22" t="s">
        <v>188</v>
      </c>
      <c r="C184" s="24">
        <v>341</v>
      </c>
      <c r="D184" s="22" t="s">
        <v>636</v>
      </c>
      <c r="E184" s="22" t="s">
        <v>636</v>
      </c>
      <c r="F184" s="24">
        <v>-16</v>
      </c>
      <c r="G184" s="22" t="s">
        <v>636</v>
      </c>
      <c r="H184" s="22" t="s">
        <v>636</v>
      </c>
      <c r="I184" s="24">
        <v>325</v>
      </c>
    </row>
    <row r="185" spans="1:9">
      <c r="A185" s="22" t="s">
        <v>680</v>
      </c>
      <c r="B185" s="22" t="s">
        <v>189</v>
      </c>
      <c r="C185" s="24">
        <v>101</v>
      </c>
      <c r="D185" s="22" t="s">
        <v>636</v>
      </c>
      <c r="E185" s="22" t="s">
        <v>636</v>
      </c>
      <c r="F185" s="24" t="s">
        <v>636</v>
      </c>
      <c r="G185" s="22" t="s">
        <v>636</v>
      </c>
      <c r="H185" s="22" t="s">
        <v>636</v>
      </c>
      <c r="I185" s="24">
        <v>101</v>
      </c>
    </row>
    <row r="186" spans="1:9">
      <c r="A186" s="22" t="s">
        <v>680</v>
      </c>
      <c r="B186" s="22" t="s">
        <v>190</v>
      </c>
      <c r="C186" s="24">
        <v>7</v>
      </c>
      <c r="D186" s="22" t="s">
        <v>636</v>
      </c>
      <c r="E186" s="22" t="s">
        <v>636</v>
      </c>
      <c r="F186" s="22" t="s">
        <v>636</v>
      </c>
      <c r="G186" s="24" t="s">
        <v>636</v>
      </c>
      <c r="H186" s="22" t="s">
        <v>636</v>
      </c>
      <c r="I186" s="24">
        <v>7</v>
      </c>
    </row>
    <row r="187" spans="1:9">
      <c r="A187" s="22" t="s">
        <v>680</v>
      </c>
      <c r="B187" s="22" t="s">
        <v>191</v>
      </c>
      <c r="C187" s="24">
        <v>98</v>
      </c>
      <c r="D187" s="22" t="s">
        <v>636</v>
      </c>
      <c r="E187" s="22" t="s">
        <v>636</v>
      </c>
      <c r="F187" s="22" t="s">
        <v>636</v>
      </c>
      <c r="G187" s="22" t="s">
        <v>636</v>
      </c>
      <c r="H187" s="22" t="s">
        <v>636</v>
      </c>
      <c r="I187" s="24">
        <v>98</v>
      </c>
    </row>
    <row r="188" spans="1:9">
      <c r="A188" s="22" t="s">
        <v>680</v>
      </c>
      <c r="B188" s="22" t="s">
        <v>192</v>
      </c>
      <c r="C188" s="24">
        <v>119</v>
      </c>
      <c r="D188" s="22">
        <v>15</v>
      </c>
      <c r="E188" s="22" t="s">
        <v>636</v>
      </c>
      <c r="F188" s="22">
        <v>-14</v>
      </c>
      <c r="G188" s="22">
        <v>12</v>
      </c>
      <c r="H188" s="22" t="s">
        <v>636</v>
      </c>
      <c r="I188" s="24">
        <v>132</v>
      </c>
    </row>
    <row r="189" spans="1:9">
      <c r="A189" s="22" t="s">
        <v>680</v>
      </c>
      <c r="B189" s="22" t="s">
        <v>193</v>
      </c>
      <c r="C189" s="24">
        <v>13</v>
      </c>
      <c r="D189" s="22" t="s">
        <v>636</v>
      </c>
      <c r="E189" s="22" t="s">
        <v>636</v>
      </c>
      <c r="F189" s="24" t="s">
        <v>636</v>
      </c>
      <c r="G189" s="24" t="s">
        <v>636</v>
      </c>
      <c r="H189" s="22" t="s">
        <v>636</v>
      </c>
      <c r="I189" s="24">
        <v>13</v>
      </c>
    </row>
    <row r="190" spans="1:9">
      <c r="A190" s="22" t="s">
        <v>680</v>
      </c>
      <c r="B190" s="22" t="s">
        <v>194</v>
      </c>
      <c r="C190" s="24">
        <v>92</v>
      </c>
      <c r="D190" s="22" t="s">
        <v>636</v>
      </c>
      <c r="E190" s="22" t="s">
        <v>636</v>
      </c>
      <c r="F190" s="24">
        <v>-22</v>
      </c>
      <c r="G190" s="24" t="s">
        <v>636</v>
      </c>
      <c r="H190" s="22" t="s">
        <v>636</v>
      </c>
      <c r="I190" s="24">
        <v>70</v>
      </c>
    </row>
    <row r="191" spans="1:9">
      <c r="A191" s="22" t="s">
        <v>680</v>
      </c>
      <c r="B191" s="22" t="s">
        <v>498</v>
      </c>
      <c r="C191" s="24">
        <v>24</v>
      </c>
      <c r="D191" s="22" t="s">
        <v>636</v>
      </c>
      <c r="E191" s="22" t="s">
        <v>636</v>
      </c>
      <c r="F191" s="24">
        <v>-13</v>
      </c>
      <c r="G191" s="22" t="s">
        <v>636</v>
      </c>
      <c r="H191" s="22" t="s">
        <v>636</v>
      </c>
      <c r="I191" s="24">
        <v>11</v>
      </c>
    </row>
    <row r="192" spans="1:9">
      <c r="A192" s="22" t="s">
        <v>680</v>
      </c>
      <c r="B192" s="22" t="s">
        <v>195</v>
      </c>
      <c r="C192" s="24">
        <v>126</v>
      </c>
      <c r="D192" s="22" t="s">
        <v>636</v>
      </c>
      <c r="E192" s="22" t="s">
        <v>636</v>
      </c>
      <c r="F192" s="24">
        <v>-65</v>
      </c>
      <c r="G192" s="22" t="s">
        <v>636</v>
      </c>
      <c r="H192" s="22" t="s">
        <v>636</v>
      </c>
      <c r="I192" s="24">
        <v>61</v>
      </c>
    </row>
    <row r="193" spans="1:9">
      <c r="A193" s="22" t="s">
        <v>680</v>
      </c>
      <c r="B193" s="22" t="s">
        <v>593</v>
      </c>
      <c r="C193" s="24">
        <v>19</v>
      </c>
      <c r="D193" s="26">
        <v>42</v>
      </c>
      <c r="E193" s="22" t="s">
        <v>636</v>
      </c>
      <c r="F193" s="24">
        <v>-10</v>
      </c>
      <c r="G193" s="22" t="s">
        <v>636</v>
      </c>
      <c r="H193" s="22" t="s">
        <v>636</v>
      </c>
      <c r="I193" s="25">
        <v>51</v>
      </c>
    </row>
    <row r="194" spans="1:9">
      <c r="A194" s="22" t="s">
        <v>680</v>
      </c>
      <c r="B194" s="22" t="s">
        <v>594</v>
      </c>
      <c r="C194" s="24">
        <v>49</v>
      </c>
      <c r="D194" s="22">
        <v>136</v>
      </c>
      <c r="E194" s="22" t="s">
        <v>636</v>
      </c>
      <c r="F194" s="22">
        <v>-65</v>
      </c>
      <c r="G194" s="22" t="s">
        <v>636</v>
      </c>
      <c r="H194" s="22" t="s">
        <v>636</v>
      </c>
      <c r="I194" s="24">
        <v>120</v>
      </c>
    </row>
    <row r="195" spans="1:9">
      <c r="A195" s="22" t="s">
        <v>680</v>
      </c>
      <c r="B195" s="22" t="s">
        <v>595</v>
      </c>
      <c r="C195" s="24">
        <v>25</v>
      </c>
      <c r="D195" s="22">
        <v>133</v>
      </c>
      <c r="E195" s="22" t="s">
        <v>636</v>
      </c>
      <c r="F195" s="24">
        <v>-102</v>
      </c>
      <c r="G195" s="22" t="s">
        <v>636</v>
      </c>
      <c r="H195" s="22" t="s">
        <v>636</v>
      </c>
      <c r="I195" s="24">
        <v>56</v>
      </c>
    </row>
    <row r="196" spans="1:9">
      <c r="A196" s="22" t="s">
        <v>680</v>
      </c>
      <c r="B196" s="22" t="s">
        <v>199</v>
      </c>
      <c r="C196" s="24">
        <v>111</v>
      </c>
      <c r="D196" s="22" t="s">
        <v>636</v>
      </c>
      <c r="E196" s="22" t="s">
        <v>636</v>
      </c>
      <c r="F196" s="24">
        <v>-11</v>
      </c>
      <c r="G196" s="22" t="s">
        <v>636</v>
      </c>
      <c r="H196" s="22" t="s">
        <v>636</v>
      </c>
      <c r="I196" s="24">
        <v>100</v>
      </c>
    </row>
    <row r="197" spans="1:9">
      <c r="A197" s="22" t="s">
        <v>680</v>
      </c>
      <c r="B197" s="22" t="s">
        <v>200</v>
      </c>
      <c r="C197" s="25">
        <v>401</v>
      </c>
      <c r="D197" s="26" t="s">
        <v>636</v>
      </c>
      <c r="E197" s="22" t="s">
        <v>636</v>
      </c>
      <c r="F197" s="24">
        <v>-14</v>
      </c>
      <c r="G197" s="22">
        <v>28</v>
      </c>
      <c r="H197" s="22" t="s">
        <v>636</v>
      </c>
      <c r="I197" s="24">
        <v>415</v>
      </c>
    </row>
    <row r="198" spans="1:9">
      <c r="A198" s="22" t="s">
        <v>681</v>
      </c>
      <c r="B198" s="22" t="s">
        <v>201</v>
      </c>
      <c r="C198" s="24" t="s">
        <v>636</v>
      </c>
      <c r="D198" s="22">
        <v>3</v>
      </c>
      <c r="E198" s="22" t="s">
        <v>636</v>
      </c>
      <c r="F198" s="24" t="s">
        <v>636</v>
      </c>
      <c r="G198" s="22" t="s">
        <v>636</v>
      </c>
      <c r="H198" s="22" t="s">
        <v>636</v>
      </c>
      <c r="I198" s="24">
        <v>3</v>
      </c>
    </row>
    <row r="199" spans="1:9">
      <c r="A199" s="22" t="s">
        <v>681</v>
      </c>
      <c r="B199" s="22" t="s">
        <v>202</v>
      </c>
      <c r="C199" s="25">
        <v>58</v>
      </c>
      <c r="D199" s="24" t="s">
        <v>636</v>
      </c>
      <c r="E199" s="22" t="s">
        <v>636</v>
      </c>
      <c r="F199" s="24">
        <v>-12</v>
      </c>
      <c r="G199" s="22" t="s">
        <v>636</v>
      </c>
      <c r="H199" s="22" t="s">
        <v>636</v>
      </c>
      <c r="I199" s="24">
        <v>46</v>
      </c>
    </row>
    <row r="200" spans="1:9">
      <c r="A200" s="22" t="s">
        <v>682</v>
      </c>
      <c r="B200" s="22" t="s">
        <v>203</v>
      </c>
      <c r="C200" s="25">
        <v>14</v>
      </c>
      <c r="D200" s="22">
        <v>300</v>
      </c>
      <c r="E200" s="22" t="s">
        <v>636</v>
      </c>
      <c r="F200" s="24">
        <v>-79</v>
      </c>
      <c r="G200" s="22" t="s">
        <v>636</v>
      </c>
      <c r="H200" s="22">
        <v>-10</v>
      </c>
      <c r="I200" s="24">
        <v>225</v>
      </c>
    </row>
    <row r="201" spans="1:9">
      <c r="A201" s="22" t="s">
        <v>682</v>
      </c>
      <c r="B201" s="22" t="s">
        <v>204</v>
      </c>
      <c r="C201" s="24">
        <v>90</v>
      </c>
      <c r="D201" s="22" t="s">
        <v>636</v>
      </c>
      <c r="E201" s="22" t="s">
        <v>636</v>
      </c>
      <c r="F201" s="22" t="s">
        <v>636</v>
      </c>
      <c r="G201" s="22" t="s">
        <v>636</v>
      </c>
      <c r="H201" s="22" t="s">
        <v>636</v>
      </c>
      <c r="I201" s="24">
        <v>90</v>
      </c>
    </row>
    <row r="202" spans="1:9">
      <c r="A202" s="22" t="s">
        <v>682</v>
      </c>
      <c r="B202" s="22" t="s">
        <v>205</v>
      </c>
      <c r="C202" s="24">
        <v>1</v>
      </c>
      <c r="D202" s="22" t="s">
        <v>636</v>
      </c>
      <c r="E202" s="22" t="s">
        <v>636</v>
      </c>
      <c r="F202" s="24" t="s">
        <v>636</v>
      </c>
      <c r="G202" s="22" t="s">
        <v>636</v>
      </c>
      <c r="H202" s="22" t="s">
        <v>636</v>
      </c>
      <c r="I202" s="24">
        <v>1</v>
      </c>
    </row>
    <row r="203" spans="1:9">
      <c r="A203" s="22" t="s">
        <v>682</v>
      </c>
      <c r="B203" s="22" t="s">
        <v>206</v>
      </c>
      <c r="C203" s="24">
        <v>38</v>
      </c>
      <c r="D203" s="22">
        <v>120</v>
      </c>
      <c r="E203" s="22" t="s">
        <v>636</v>
      </c>
      <c r="F203" s="24">
        <v>-17</v>
      </c>
      <c r="G203" s="22">
        <v>2</v>
      </c>
      <c r="H203" s="22" t="s">
        <v>636</v>
      </c>
      <c r="I203" s="24">
        <v>143</v>
      </c>
    </row>
    <row r="204" spans="1:9">
      <c r="A204" s="22" t="s">
        <v>682</v>
      </c>
      <c r="B204" s="22" t="s">
        <v>207</v>
      </c>
      <c r="C204" s="25">
        <v>297</v>
      </c>
      <c r="D204" s="22">
        <v>166</v>
      </c>
      <c r="E204" s="22" t="s">
        <v>636</v>
      </c>
      <c r="F204" s="24">
        <v>-76</v>
      </c>
      <c r="G204" s="22">
        <v>2</v>
      </c>
      <c r="H204" s="22" t="s">
        <v>636</v>
      </c>
      <c r="I204" s="24">
        <v>389</v>
      </c>
    </row>
    <row r="205" spans="1:9">
      <c r="A205" s="22" t="s">
        <v>682</v>
      </c>
      <c r="B205" s="22" t="s">
        <v>208</v>
      </c>
      <c r="C205" s="24">
        <v>151</v>
      </c>
      <c r="D205" s="22" t="s">
        <v>636</v>
      </c>
      <c r="E205" s="22" t="s">
        <v>636</v>
      </c>
      <c r="F205" s="22">
        <v>-18</v>
      </c>
      <c r="G205" s="22" t="s">
        <v>636</v>
      </c>
      <c r="H205" s="22" t="s">
        <v>636</v>
      </c>
      <c r="I205" s="24">
        <v>133</v>
      </c>
    </row>
    <row r="206" spans="1:9">
      <c r="A206" s="22" t="s">
        <v>682</v>
      </c>
      <c r="B206" s="22" t="s">
        <v>209</v>
      </c>
      <c r="C206" s="24">
        <v>89</v>
      </c>
      <c r="D206" s="22" t="s">
        <v>636</v>
      </c>
      <c r="E206" s="22" t="s">
        <v>636</v>
      </c>
      <c r="F206" s="22">
        <v>-85</v>
      </c>
      <c r="G206" s="22" t="s">
        <v>636</v>
      </c>
      <c r="H206" s="22" t="s">
        <v>636</v>
      </c>
      <c r="I206" s="24">
        <v>4</v>
      </c>
    </row>
    <row r="207" spans="1:9">
      <c r="A207" s="22" t="s">
        <v>682</v>
      </c>
      <c r="B207" s="22" t="s">
        <v>210</v>
      </c>
      <c r="C207" s="25">
        <v>34</v>
      </c>
      <c r="D207" s="22" t="s">
        <v>636</v>
      </c>
      <c r="E207" s="22" t="s">
        <v>636</v>
      </c>
      <c r="F207" s="25">
        <v>-1</v>
      </c>
      <c r="G207" s="24" t="s">
        <v>636</v>
      </c>
      <c r="H207" s="22" t="s">
        <v>636</v>
      </c>
      <c r="I207" s="25">
        <v>33</v>
      </c>
    </row>
    <row r="208" spans="1:9">
      <c r="A208" s="22" t="s">
        <v>682</v>
      </c>
      <c r="B208" s="22" t="s">
        <v>211</v>
      </c>
      <c r="C208" s="25">
        <v>2730</v>
      </c>
      <c r="D208" s="22" t="s">
        <v>636</v>
      </c>
      <c r="E208" s="22" t="s">
        <v>636</v>
      </c>
      <c r="F208" s="24">
        <v>-575</v>
      </c>
      <c r="G208" s="22">
        <v>7</v>
      </c>
      <c r="H208" s="22" t="s">
        <v>636</v>
      </c>
      <c r="I208" s="25">
        <v>2162</v>
      </c>
    </row>
    <row r="209" spans="1:9">
      <c r="A209" s="22" t="s">
        <v>682</v>
      </c>
      <c r="B209" s="22" t="s">
        <v>212</v>
      </c>
      <c r="C209" s="24">
        <v>262</v>
      </c>
      <c r="D209" s="26" t="s">
        <v>636</v>
      </c>
      <c r="E209" s="22" t="s">
        <v>636</v>
      </c>
      <c r="F209" s="24">
        <v>-34</v>
      </c>
      <c r="G209" s="22" t="s">
        <v>636</v>
      </c>
      <c r="H209" s="22" t="s">
        <v>636</v>
      </c>
      <c r="I209" s="24">
        <v>228</v>
      </c>
    </row>
    <row r="210" spans="1:9">
      <c r="A210" s="22" t="s">
        <v>682</v>
      </c>
      <c r="B210" s="22" t="s">
        <v>213</v>
      </c>
      <c r="C210" s="25">
        <v>2108</v>
      </c>
      <c r="D210" s="26" t="s">
        <v>636</v>
      </c>
      <c r="E210" s="22" t="s">
        <v>636</v>
      </c>
      <c r="F210" s="24">
        <v>-238</v>
      </c>
      <c r="G210" s="22">
        <v>9</v>
      </c>
      <c r="H210" s="22" t="s">
        <v>636</v>
      </c>
      <c r="I210" s="25">
        <v>1879</v>
      </c>
    </row>
    <row r="211" spans="1:9">
      <c r="A211" s="22" t="s">
        <v>682</v>
      </c>
      <c r="B211" s="22" t="s">
        <v>214</v>
      </c>
      <c r="C211" s="24">
        <v>176</v>
      </c>
      <c r="D211" s="26" t="s">
        <v>636</v>
      </c>
      <c r="E211" s="22" t="s">
        <v>636</v>
      </c>
      <c r="F211" s="24">
        <v>-66</v>
      </c>
      <c r="G211" s="22" t="s">
        <v>636</v>
      </c>
      <c r="H211" s="22" t="s">
        <v>636</v>
      </c>
      <c r="I211" s="25">
        <v>110</v>
      </c>
    </row>
    <row r="212" spans="1:9">
      <c r="A212" s="22" t="s">
        <v>682</v>
      </c>
      <c r="B212" s="22" t="s">
        <v>215</v>
      </c>
      <c r="C212" s="25">
        <v>72</v>
      </c>
      <c r="D212" s="22">
        <v>90</v>
      </c>
      <c r="E212" s="22" t="s">
        <v>636</v>
      </c>
      <c r="F212" s="24">
        <v>-36</v>
      </c>
      <c r="G212" s="22">
        <v>5</v>
      </c>
      <c r="H212" s="22" t="s">
        <v>636</v>
      </c>
      <c r="I212" s="24">
        <v>131</v>
      </c>
    </row>
    <row r="213" spans="1:9">
      <c r="A213" s="22" t="s">
        <v>683</v>
      </c>
      <c r="B213" s="22" t="s">
        <v>216</v>
      </c>
      <c r="C213" s="25">
        <v>1160</v>
      </c>
      <c r="D213" s="22" t="s">
        <v>636</v>
      </c>
      <c r="E213" s="22" t="s">
        <v>636</v>
      </c>
      <c r="F213" s="24">
        <v>-4</v>
      </c>
      <c r="G213" s="22" t="s">
        <v>636</v>
      </c>
      <c r="H213" s="22" t="s">
        <v>636</v>
      </c>
      <c r="I213" s="25">
        <v>1156</v>
      </c>
    </row>
    <row r="214" spans="1:9">
      <c r="A214" s="22" t="s">
        <v>683</v>
      </c>
      <c r="B214" s="22" t="s">
        <v>217</v>
      </c>
      <c r="C214" s="24">
        <v>56</v>
      </c>
      <c r="D214" s="22" t="s">
        <v>636</v>
      </c>
      <c r="E214" s="22" t="s">
        <v>636</v>
      </c>
      <c r="F214" s="24">
        <v>-40</v>
      </c>
      <c r="G214" s="22" t="s">
        <v>636</v>
      </c>
      <c r="H214" s="22" t="s">
        <v>636</v>
      </c>
      <c r="I214" s="24">
        <v>16</v>
      </c>
    </row>
    <row r="215" spans="1:9">
      <c r="A215" s="22" t="s">
        <v>683</v>
      </c>
      <c r="B215" s="22" t="s">
        <v>218</v>
      </c>
      <c r="C215" s="24">
        <v>215</v>
      </c>
      <c r="D215" s="22" t="s">
        <v>636</v>
      </c>
      <c r="E215" s="22" t="s">
        <v>636</v>
      </c>
      <c r="F215" s="24" t="s">
        <v>636</v>
      </c>
      <c r="G215" s="22" t="s">
        <v>636</v>
      </c>
      <c r="H215" s="22" t="s">
        <v>636</v>
      </c>
      <c r="I215" s="24">
        <v>215</v>
      </c>
    </row>
    <row r="216" spans="1:9">
      <c r="A216" s="22" t="s">
        <v>683</v>
      </c>
      <c r="B216" s="22" t="s">
        <v>219</v>
      </c>
      <c r="C216" s="25">
        <v>115</v>
      </c>
      <c r="D216" s="26" t="s">
        <v>636</v>
      </c>
      <c r="E216" s="22" t="s">
        <v>636</v>
      </c>
      <c r="F216" s="24">
        <v>-50</v>
      </c>
      <c r="G216" s="26" t="s">
        <v>636</v>
      </c>
      <c r="H216" s="26" t="s">
        <v>636</v>
      </c>
      <c r="I216" s="25">
        <v>65</v>
      </c>
    </row>
    <row r="217" spans="1:9">
      <c r="A217" s="22" t="s">
        <v>683</v>
      </c>
      <c r="B217" s="22" t="s">
        <v>220</v>
      </c>
      <c r="C217" s="25">
        <v>7</v>
      </c>
      <c r="D217" s="26" t="s">
        <v>636</v>
      </c>
      <c r="E217" s="22" t="s">
        <v>636</v>
      </c>
      <c r="F217" s="22" t="s">
        <v>636</v>
      </c>
      <c r="G217" s="22" t="s">
        <v>636</v>
      </c>
      <c r="H217" s="22" t="s">
        <v>636</v>
      </c>
      <c r="I217" s="24">
        <v>7</v>
      </c>
    </row>
    <row r="218" spans="1:9">
      <c r="A218" s="22" t="s">
        <v>683</v>
      </c>
      <c r="B218" s="22" t="s">
        <v>221</v>
      </c>
      <c r="C218" s="24">
        <v>1</v>
      </c>
      <c r="D218" s="22" t="s">
        <v>636</v>
      </c>
      <c r="E218" s="22" t="s">
        <v>636</v>
      </c>
      <c r="F218" s="22">
        <v>-1</v>
      </c>
      <c r="G218" s="22" t="s">
        <v>636</v>
      </c>
      <c r="H218" s="22" t="s">
        <v>636</v>
      </c>
      <c r="I218" s="24" t="s">
        <v>636</v>
      </c>
    </row>
    <row r="219" spans="1:9">
      <c r="A219" s="22" t="s">
        <v>683</v>
      </c>
      <c r="B219" s="22" t="s">
        <v>222</v>
      </c>
      <c r="C219" s="24">
        <v>5</v>
      </c>
      <c r="D219" s="22" t="s">
        <v>636</v>
      </c>
      <c r="E219" s="22" t="s">
        <v>636</v>
      </c>
      <c r="F219" s="24">
        <v>-6</v>
      </c>
      <c r="G219" s="22" t="s">
        <v>636</v>
      </c>
      <c r="H219" s="22" t="s">
        <v>636</v>
      </c>
      <c r="I219" s="24">
        <v>-1</v>
      </c>
    </row>
    <row r="220" spans="1:9">
      <c r="A220" s="22" t="s">
        <v>683</v>
      </c>
      <c r="B220" s="22" t="s">
        <v>223</v>
      </c>
      <c r="C220" s="24">
        <v>712</v>
      </c>
      <c r="D220" s="22" t="s">
        <v>636</v>
      </c>
      <c r="E220" s="22" t="s">
        <v>636</v>
      </c>
      <c r="F220" s="24">
        <v>-190</v>
      </c>
      <c r="G220" s="22">
        <v>20</v>
      </c>
      <c r="H220" s="22" t="s">
        <v>636</v>
      </c>
      <c r="I220" s="24">
        <v>542</v>
      </c>
    </row>
    <row r="221" spans="1:9">
      <c r="A221" s="22" t="s">
        <v>683</v>
      </c>
      <c r="B221" s="22" t="s">
        <v>224</v>
      </c>
      <c r="C221" s="24">
        <v>14</v>
      </c>
      <c r="D221" s="22">
        <v>120</v>
      </c>
      <c r="E221" s="22" t="s">
        <v>636</v>
      </c>
      <c r="F221" s="22">
        <v>-36</v>
      </c>
      <c r="G221" s="22" t="s">
        <v>636</v>
      </c>
      <c r="H221" s="22" t="s">
        <v>636</v>
      </c>
      <c r="I221" s="24">
        <v>98</v>
      </c>
    </row>
    <row r="222" spans="1:9">
      <c r="A222" s="22" t="s">
        <v>683</v>
      </c>
      <c r="B222" s="22" t="s">
        <v>225</v>
      </c>
      <c r="C222" s="24">
        <v>72</v>
      </c>
      <c r="D222" s="22">
        <v>120</v>
      </c>
      <c r="E222" s="22" t="s">
        <v>636</v>
      </c>
      <c r="F222" s="24">
        <v>-2</v>
      </c>
      <c r="G222" s="22">
        <v>2</v>
      </c>
      <c r="H222" s="22" t="s">
        <v>636</v>
      </c>
      <c r="I222" s="24">
        <v>192</v>
      </c>
    </row>
    <row r="223" spans="1:9">
      <c r="A223" s="22" t="s">
        <v>683</v>
      </c>
      <c r="B223" s="22" t="s">
        <v>226</v>
      </c>
      <c r="C223" s="24">
        <v>8</v>
      </c>
      <c r="D223" s="24">
        <v>60</v>
      </c>
      <c r="E223" s="22" t="s">
        <v>636</v>
      </c>
      <c r="F223" s="24">
        <v>-23</v>
      </c>
      <c r="G223" s="22" t="s">
        <v>636</v>
      </c>
      <c r="H223" s="22" t="s">
        <v>636</v>
      </c>
      <c r="I223" s="24">
        <v>45</v>
      </c>
    </row>
    <row r="224" spans="1:9">
      <c r="A224" s="22" t="s">
        <v>683</v>
      </c>
      <c r="B224" s="22" t="s">
        <v>227</v>
      </c>
      <c r="C224" s="23">
        <v>12</v>
      </c>
      <c r="D224" s="25" t="s">
        <v>636</v>
      </c>
      <c r="E224" s="22" t="s">
        <v>636</v>
      </c>
      <c r="F224" s="24">
        <v>-9</v>
      </c>
      <c r="G224" s="27" t="s">
        <v>636</v>
      </c>
      <c r="H224" s="22" t="s">
        <v>636</v>
      </c>
      <c r="I224" s="23">
        <v>3</v>
      </c>
    </row>
    <row r="225" spans="1:9">
      <c r="A225" s="22" t="s">
        <v>683</v>
      </c>
      <c r="B225" s="22" t="s">
        <v>228</v>
      </c>
      <c r="C225" s="24">
        <v>116</v>
      </c>
      <c r="D225" s="22" t="s">
        <v>636</v>
      </c>
      <c r="E225" s="22" t="s">
        <v>636</v>
      </c>
      <c r="F225" s="24">
        <v>-25</v>
      </c>
      <c r="G225" s="22" t="s">
        <v>636</v>
      </c>
      <c r="H225" s="22" t="s">
        <v>636</v>
      </c>
      <c r="I225" s="24">
        <v>91</v>
      </c>
    </row>
    <row r="226" spans="1:9">
      <c r="A226" s="22" t="s">
        <v>683</v>
      </c>
      <c r="B226" s="22" t="s">
        <v>229</v>
      </c>
      <c r="C226" s="24">
        <v>173</v>
      </c>
      <c r="D226" s="22" t="s">
        <v>636</v>
      </c>
      <c r="E226" s="22" t="s">
        <v>636</v>
      </c>
      <c r="F226" s="24">
        <v>-18</v>
      </c>
      <c r="G226" s="22" t="s">
        <v>636</v>
      </c>
      <c r="H226" s="22" t="s">
        <v>636</v>
      </c>
      <c r="I226" s="24">
        <v>155</v>
      </c>
    </row>
    <row r="227" spans="1:9">
      <c r="A227" s="22" t="s">
        <v>684</v>
      </c>
      <c r="B227" s="22" t="s">
        <v>230</v>
      </c>
      <c r="C227" s="24">
        <v>100</v>
      </c>
      <c r="D227" s="22" t="s">
        <v>636</v>
      </c>
      <c r="E227" s="22" t="s">
        <v>636</v>
      </c>
      <c r="F227" s="22" t="s">
        <v>636</v>
      </c>
      <c r="G227" s="22" t="s">
        <v>636</v>
      </c>
      <c r="H227" s="22" t="s">
        <v>636</v>
      </c>
      <c r="I227" s="24">
        <v>100</v>
      </c>
    </row>
    <row r="228" spans="1:9">
      <c r="A228" s="22" t="s">
        <v>684</v>
      </c>
      <c r="B228" s="22" t="s">
        <v>231</v>
      </c>
      <c r="C228" s="23">
        <v>175</v>
      </c>
      <c r="D228" s="26" t="s">
        <v>636</v>
      </c>
      <c r="E228" s="22" t="s">
        <v>636</v>
      </c>
      <c r="F228" s="22">
        <v>-22</v>
      </c>
      <c r="G228" s="27" t="s">
        <v>636</v>
      </c>
      <c r="H228" s="22" t="s">
        <v>636</v>
      </c>
      <c r="I228" s="23">
        <v>153</v>
      </c>
    </row>
    <row r="229" spans="1:9">
      <c r="A229" s="22" t="s">
        <v>684</v>
      </c>
      <c r="B229" s="22" t="s">
        <v>232</v>
      </c>
      <c r="C229" s="24">
        <v>109</v>
      </c>
      <c r="D229" s="22" t="s">
        <v>636</v>
      </c>
      <c r="E229" s="22" t="s">
        <v>636</v>
      </c>
      <c r="F229" s="22">
        <v>-3</v>
      </c>
      <c r="G229" s="22" t="s">
        <v>636</v>
      </c>
      <c r="H229" s="22" t="s">
        <v>636</v>
      </c>
      <c r="I229" s="24">
        <v>106</v>
      </c>
    </row>
    <row r="230" spans="1:9">
      <c r="A230" s="22" t="s">
        <v>684</v>
      </c>
      <c r="B230" s="22" t="s">
        <v>233</v>
      </c>
      <c r="C230" s="24">
        <v>657</v>
      </c>
      <c r="D230" s="26">
        <v>151</v>
      </c>
      <c r="E230" s="22" t="s">
        <v>636</v>
      </c>
      <c r="F230" s="22">
        <v>-220</v>
      </c>
      <c r="G230" s="22" t="s">
        <v>636</v>
      </c>
      <c r="H230" s="22" t="s">
        <v>636</v>
      </c>
      <c r="I230" s="24">
        <v>588</v>
      </c>
    </row>
    <row r="231" spans="1:9">
      <c r="A231" s="22" t="s">
        <v>684</v>
      </c>
      <c r="B231" s="22" t="s">
        <v>234</v>
      </c>
      <c r="C231" s="24">
        <v>10</v>
      </c>
      <c r="D231" s="22">
        <v>50</v>
      </c>
      <c r="E231" s="22" t="s">
        <v>636</v>
      </c>
      <c r="F231" s="22">
        <v>-14</v>
      </c>
      <c r="G231" s="22" t="s">
        <v>636</v>
      </c>
      <c r="H231" s="22" t="s">
        <v>636</v>
      </c>
      <c r="I231" s="24">
        <v>46</v>
      </c>
    </row>
    <row r="232" spans="1:9">
      <c r="A232" s="22" t="s">
        <v>684</v>
      </c>
      <c r="B232" s="22" t="s">
        <v>235</v>
      </c>
      <c r="C232" s="24">
        <v>98</v>
      </c>
      <c r="D232" s="26" t="s">
        <v>636</v>
      </c>
      <c r="E232" s="22" t="s">
        <v>636</v>
      </c>
      <c r="F232" s="22">
        <v>-12</v>
      </c>
      <c r="G232" s="22" t="s">
        <v>636</v>
      </c>
      <c r="H232" s="22" t="s">
        <v>636</v>
      </c>
      <c r="I232" s="25">
        <v>86</v>
      </c>
    </row>
    <row r="233" spans="1:9">
      <c r="A233" s="22" t="s">
        <v>685</v>
      </c>
      <c r="B233" s="22" t="s">
        <v>236</v>
      </c>
      <c r="C233" s="25">
        <v>34</v>
      </c>
      <c r="D233" s="22" t="s">
        <v>636</v>
      </c>
      <c r="E233" s="22" t="s">
        <v>636</v>
      </c>
      <c r="F233" s="24">
        <v>-18</v>
      </c>
      <c r="G233" s="22" t="s">
        <v>636</v>
      </c>
      <c r="H233" s="22" t="s">
        <v>636</v>
      </c>
      <c r="I233" s="24">
        <v>16</v>
      </c>
    </row>
    <row r="234" spans="1:9">
      <c r="A234" s="22" t="s">
        <v>685</v>
      </c>
      <c r="B234" s="22" t="s">
        <v>237</v>
      </c>
      <c r="C234" s="25">
        <v>7</v>
      </c>
      <c r="D234" s="22">
        <v>50</v>
      </c>
      <c r="E234" s="22" t="s">
        <v>636</v>
      </c>
      <c r="F234" s="22">
        <v>-3</v>
      </c>
      <c r="G234" s="22" t="s">
        <v>636</v>
      </c>
      <c r="H234" s="22" t="s">
        <v>636</v>
      </c>
      <c r="I234" s="25">
        <v>54</v>
      </c>
    </row>
    <row r="235" spans="1:9">
      <c r="A235" s="22" t="s">
        <v>678</v>
      </c>
      <c r="B235" s="22" t="s">
        <v>238</v>
      </c>
      <c r="C235" s="24">
        <v>341</v>
      </c>
      <c r="D235" s="22" t="s">
        <v>636</v>
      </c>
      <c r="E235" s="22" t="s">
        <v>636</v>
      </c>
      <c r="F235" s="22">
        <v>-46</v>
      </c>
      <c r="G235" s="22" t="s">
        <v>636</v>
      </c>
      <c r="H235" s="22" t="s">
        <v>636</v>
      </c>
      <c r="I235" s="24">
        <v>295</v>
      </c>
    </row>
    <row r="236" spans="1:9">
      <c r="A236" s="22" t="s">
        <v>685</v>
      </c>
      <c r="B236" s="22" t="s">
        <v>239</v>
      </c>
      <c r="C236" s="24">
        <v>11</v>
      </c>
      <c r="D236" s="22">
        <v>100</v>
      </c>
      <c r="E236" s="22" t="s">
        <v>636</v>
      </c>
      <c r="F236" s="24">
        <v>-30</v>
      </c>
      <c r="G236" s="22" t="s">
        <v>636</v>
      </c>
      <c r="H236" s="22" t="s">
        <v>636</v>
      </c>
      <c r="I236" s="24">
        <v>81</v>
      </c>
    </row>
    <row r="237" spans="1:9">
      <c r="A237" s="22" t="s">
        <v>679</v>
      </c>
      <c r="B237" s="22" t="s">
        <v>240</v>
      </c>
      <c r="C237" s="24">
        <v>9</v>
      </c>
      <c r="D237" s="22" t="s">
        <v>636</v>
      </c>
      <c r="E237" s="22" t="s">
        <v>636</v>
      </c>
      <c r="F237" s="22" t="s">
        <v>636</v>
      </c>
      <c r="G237" s="22" t="s">
        <v>636</v>
      </c>
      <c r="H237" s="22" t="s">
        <v>636</v>
      </c>
      <c r="I237" s="24">
        <v>9</v>
      </c>
    </row>
    <row r="238" spans="1:9">
      <c r="A238" s="22" t="s">
        <v>685</v>
      </c>
      <c r="B238" s="22" t="s">
        <v>241</v>
      </c>
      <c r="C238" s="24">
        <v>18</v>
      </c>
      <c r="D238" s="22" t="s">
        <v>636</v>
      </c>
      <c r="E238" s="22" t="s">
        <v>636</v>
      </c>
      <c r="F238" s="22">
        <v>-1</v>
      </c>
      <c r="G238" s="22" t="s">
        <v>636</v>
      </c>
      <c r="H238" s="22" t="s">
        <v>636</v>
      </c>
      <c r="I238" s="24">
        <v>17</v>
      </c>
    </row>
    <row r="239" spans="1:9">
      <c r="A239" s="22" t="s">
        <v>685</v>
      </c>
      <c r="B239" s="22" t="s">
        <v>242</v>
      </c>
      <c r="C239" s="25">
        <v>10</v>
      </c>
      <c r="D239" s="22">
        <v>20</v>
      </c>
      <c r="E239" s="22" t="s">
        <v>636</v>
      </c>
      <c r="F239" s="22" t="s">
        <v>636</v>
      </c>
      <c r="G239" s="22" t="s">
        <v>636</v>
      </c>
      <c r="H239" s="22" t="s">
        <v>636</v>
      </c>
      <c r="I239" s="24">
        <v>30</v>
      </c>
    </row>
    <row r="240" spans="1:9">
      <c r="A240" s="22" t="s">
        <v>678</v>
      </c>
      <c r="B240" s="22" t="s">
        <v>243</v>
      </c>
      <c r="C240" s="25">
        <v>4639</v>
      </c>
      <c r="D240" s="22">
        <v>280</v>
      </c>
      <c r="E240" s="22" t="s">
        <v>636</v>
      </c>
      <c r="F240" s="26">
        <v>-1099</v>
      </c>
      <c r="G240" s="22" t="s">
        <v>636</v>
      </c>
      <c r="H240" s="22" t="s">
        <v>636</v>
      </c>
      <c r="I240" s="25">
        <v>3820</v>
      </c>
    </row>
    <row r="241" spans="1:9">
      <c r="A241" s="22" t="s">
        <v>678</v>
      </c>
      <c r="B241" s="22" t="s">
        <v>245</v>
      </c>
      <c r="C241" s="25">
        <v>23.5</v>
      </c>
      <c r="D241" s="22" t="s">
        <v>636</v>
      </c>
      <c r="E241" s="22" t="s">
        <v>636</v>
      </c>
      <c r="F241" s="22" t="s">
        <v>636</v>
      </c>
      <c r="G241" s="22" t="s">
        <v>636</v>
      </c>
      <c r="H241" s="22" t="s">
        <v>636</v>
      </c>
      <c r="I241" s="25">
        <v>23.5</v>
      </c>
    </row>
    <row r="242" spans="1:9">
      <c r="A242" s="22" t="s">
        <v>678</v>
      </c>
      <c r="B242" s="22" t="s">
        <v>246</v>
      </c>
      <c r="C242" s="24">
        <v>2</v>
      </c>
      <c r="D242" s="22">
        <v>30</v>
      </c>
      <c r="E242" s="22" t="s">
        <v>636</v>
      </c>
      <c r="F242" s="22">
        <v>-1</v>
      </c>
      <c r="G242" s="22" t="s">
        <v>636</v>
      </c>
      <c r="H242" s="22" t="s">
        <v>636</v>
      </c>
      <c r="I242" s="24">
        <v>31</v>
      </c>
    </row>
    <row r="243" spans="1:9">
      <c r="A243" s="22" t="s">
        <v>685</v>
      </c>
      <c r="B243" s="22" t="s">
        <v>247</v>
      </c>
      <c r="C243" s="24">
        <v>-101</v>
      </c>
      <c r="D243" s="22" t="s">
        <v>636</v>
      </c>
      <c r="E243" s="22" t="s">
        <v>636</v>
      </c>
      <c r="F243" s="24" t="s">
        <v>636</v>
      </c>
      <c r="G243" s="22" t="s">
        <v>636</v>
      </c>
      <c r="H243" s="22" t="s">
        <v>636</v>
      </c>
      <c r="I243" s="24">
        <v>-101</v>
      </c>
    </row>
    <row r="244" spans="1:9">
      <c r="A244" s="22" t="s">
        <v>685</v>
      </c>
      <c r="B244" s="22" t="s">
        <v>248</v>
      </c>
      <c r="C244" s="24">
        <v>260</v>
      </c>
      <c r="D244" s="22" t="s">
        <v>636</v>
      </c>
      <c r="E244" s="22" t="s">
        <v>636</v>
      </c>
      <c r="F244" s="22" t="s">
        <v>636</v>
      </c>
      <c r="G244" s="22" t="s">
        <v>636</v>
      </c>
      <c r="H244" s="22" t="s">
        <v>636</v>
      </c>
      <c r="I244" s="24">
        <v>260</v>
      </c>
    </row>
    <row r="245" spans="1:9">
      <c r="A245" s="22" t="s">
        <v>685</v>
      </c>
      <c r="B245" s="22" t="s">
        <v>249</v>
      </c>
      <c r="C245" s="25">
        <v>268</v>
      </c>
      <c r="D245" s="22">
        <v>200</v>
      </c>
      <c r="E245" s="22" t="s">
        <v>636</v>
      </c>
      <c r="F245" s="24">
        <v>-31</v>
      </c>
      <c r="G245" s="22">
        <v>1</v>
      </c>
      <c r="H245" s="22" t="s">
        <v>636</v>
      </c>
      <c r="I245" s="24">
        <v>438</v>
      </c>
    </row>
    <row r="246" spans="1:9">
      <c r="A246" s="22" t="s">
        <v>685</v>
      </c>
      <c r="B246" s="22" t="s">
        <v>250</v>
      </c>
      <c r="C246" s="25">
        <v>817</v>
      </c>
      <c r="D246" s="22">
        <v>502</v>
      </c>
      <c r="E246" s="22">
        <v>-1</v>
      </c>
      <c r="F246" s="24">
        <v>-419</v>
      </c>
      <c r="G246" s="22">
        <v>4</v>
      </c>
      <c r="H246" s="26" t="s">
        <v>636</v>
      </c>
      <c r="I246" s="24">
        <v>903</v>
      </c>
    </row>
    <row r="247" spans="1:9">
      <c r="A247" s="22" t="s">
        <v>686</v>
      </c>
      <c r="B247" s="22" t="s">
        <v>251</v>
      </c>
      <c r="C247" s="25">
        <v>87</v>
      </c>
      <c r="D247" s="22">
        <v>400</v>
      </c>
      <c r="E247" s="22" t="s">
        <v>636</v>
      </c>
      <c r="F247" s="24">
        <v>-67</v>
      </c>
      <c r="G247" s="22">
        <v>1</v>
      </c>
      <c r="H247" s="22" t="s">
        <v>636</v>
      </c>
      <c r="I247" s="24">
        <v>421</v>
      </c>
    </row>
    <row r="248" spans="1:9">
      <c r="A248" s="22" t="s">
        <v>685</v>
      </c>
      <c r="B248" s="22" t="s">
        <v>252</v>
      </c>
      <c r="C248" s="24">
        <v>180</v>
      </c>
      <c r="D248" s="22" t="s">
        <v>636</v>
      </c>
      <c r="E248" s="22" t="s">
        <v>636</v>
      </c>
      <c r="F248" s="24">
        <v>-152</v>
      </c>
      <c r="G248" s="22">
        <v>2</v>
      </c>
      <c r="H248" s="22" t="s">
        <v>636</v>
      </c>
      <c r="I248" s="25">
        <v>30</v>
      </c>
    </row>
    <row r="249" spans="1:9">
      <c r="A249" s="22" t="s">
        <v>686</v>
      </c>
      <c r="B249" s="22" t="s">
        <v>253</v>
      </c>
      <c r="C249" s="24">
        <v>3</v>
      </c>
      <c r="D249" s="24" t="s">
        <v>636</v>
      </c>
      <c r="E249" s="22" t="s">
        <v>636</v>
      </c>
      <c r="F249" s="24" t="s">
        <v>636</v>
      </c>
      <c r="G249" s="22" t="s">
        <v>636</v>
      </c>
      <c r="H249" s="22" t="s">
        <v>636</v>
      </c>
      <c r="I249" s="24">
        <v>3</v>
      </c>
    </row>
    <row r="250" spans="1:9">
      <c r="A250" s="22" t="s">
        <v>686</v>
      </c>
      <c r="B250" s="22" t="s">
        <v>254</v>
      </c>
      <c r="C250" s="25">
        <v>1</v>
      </c>
      <c r="D250" s="24" t="s">
        <v>636</v>
      </c>
      <c r="E250" s="22" t="s">
        <v>636</v>
      </c>
      <c r="F250" s="25" t="s">
        <v>636</v>
      </c>
      <c r="G250" s="22" t="s">
        <v>636</v>
      </c>
      <c r="H250" s="22" t="s">
        <v>636</v>
      </c>
      <c r="I250" s="25">
        <v>1</v>
      </c>
    </row>
    <row r="251" spans="1:9">
      <c r="A251" s="22" t="s">
        <v>686</v>
      </c>
      <c r="B251" s="22" t="s">
        <v>255</v>
      </c>
      <c r="C251" s="24">
        <v>98</v>
      </c>
      <c r="D251" s="22">
        <v>50</v>
      </c>
      <c r="E251" s="22" t="s">
        <v>636</v>
      </c>
      <c r="F251" s="24">
        <v>-14</v>
      </c>
      <c r="G251" s="22" t="s">
        <v>636</v>
      </c>
      <c r="H251" s="22" t="s">
        <v>636</v>
      </c>
      <c r="I251" s="24">
        <v>134</v>
      </c>
    </row>
    <row r="252" spans="1:9">
      <c r="A252" s="22" t="s">
        <v>686</v>
      </c>
      <c r="B252" s="22" t="s">
        <v>256</v>
      </c>
      <c r="C252" s="24">
        <v>374</v>
      </c>
      <c r="D252" s="26">
        <v>1280</v>
      </c>
      <c r="E252" s="22" t="s">
        <v>636</v>
      </c>
      <c r="F252" s="24">
        <v>-84</v>
      </c>
      <c r="G252" s="22">
        <v>2</v>
      </c>
      <c r="H252" s="22" t="s">
        <v>636</v>
      </c>
      <c r="I252" s="25">
        <v>1572</v>
      </c>
    </row>
    <row r="253" spans="1:9">
      <c r="A253" s="22" t="s">
        <v>686</v>
      </c>
      <c r="B253" s="22" t="s">
        <v>258</v>
      </c>
      <c r="C253" s="24">
        <v>-2</v>
      </c>
      <c r="D253" s="22" t="s">
        <v>636</v>
      </c>
      <c r="E253" s="22" t="s">
        <v>636</v>
      </c>
      <c r="F253" s="24" t="s">
        <v>636</v>
      </c>
      <c r="G253" s="22" t="s">
        <v>636</v>
      </c>
      <c r="H253" s="22" t="s">
        <v>636</v>
      </c>
      <c r="I253" s="24">
        <v>-2</v>
      </c>
    </row>
    <row r="254" spans="1:9">
      <c r="A254" s="22" t="s">
        <v>686</v>
      </c>
      <c r="B254" s="22" t="s">
        <v>259</v>
      </c>
      <c r="C254" s="25">
        <v>60</v>
      </c>
      <c r="D254" s="22" t="s">
        <v>636</v>
      </c>
      <c r="E254" s="22" t="s">
        <v>636</v>
      </c>
      <c r="F254" s="24">
        <v>-1</v>
      </c>
      <c r="G254" s="22" t="s">
        <v>636</v>
      </c>
      <c r="H254" s="26" t="s">
        <v>636</v>
      </c>
      <c r="I254" s="25">
        <v>59</v>
      </c>
    </row>
    <row r="255" spans="1:9">
      <c r="A255" s="22" t="s">
        <v>686</v>
      </c>
      <c r="B255" s="22" t="s">
        <v>260</v>
      </c>
      <c r="C255" s="24">
        <v>13</v>
      </c>
      <c r="D255" s="22">
        <v>20</v>
      </c>
      <c r="E255" s="22" t="s">
        <v>636</v>
      </c>
      <c r="F255" s="24">
        <v>-2</v>
      </c>
      <c r="G255" s="22" t="s">
        <v>636</v>
      </c>
      <c r="H255" s="22" t="s">
        <v>636</v>
      </c>
      <c r="I255" s="24">
        <v>31</v>
      </c>
    </row>
    <row r="256" spans="1:9">
      <c r="A256" s="22" t="s">
        <v>686</v>
      </c>
      <c r="B256" s="22" t="s">
        <v>261</v>
      </c>
      <c r="C256" s="24">
        <v>29</v>
      </c>
      <c r="D256" s="22">
        <v>20</v>
      </c>
      <c r="E256" s="22" t="s">
        <v>636</v>
      </c>
      <c r="F256" s="24">
        <v>-28</v>
      </c>
      <c r="G256" s="22" t="s">
        <v>636</v>
      </c>
      <c r="H256" s="22" t="s">
        <v>636</v>
      </c>
      <c r="I256" s="24">
        <v>21</v>
      </c>
    </row>
    <row r="257" spans="1:9">
      <c r="A257" s="22" t="s">
        <v>686</v>
      </c>
      <c r="B257" s="22" t="s">
        <v>262</v>
      </c>
      <c r="C257" s="24">
        <v>15</v>
      </c>
      <c r="D257" s="22" t="s">
        <v>636</v>
      </c>
      <c r="E257" s="22" t="s">
        <v>636</v>
      </c>
      <c r="F257" s="24">
        <v>-11</v>
      </c>
      <c r="G257" s="22" t="s">
        <v>636</v>
      </c>
      <c r="H257" s="22" t="s">
        <v>636</v>
      </c>
      <c r="I257" s="24">
        <v>4</v>
      </c>
    </row>
    <row r="258" spans="1:9">
      <c r="A258" s="22" t="s">
        <v>686</v>
      </c>
      <c r="B258" s="22" t="s">
        <v>263</v>
      </c>
      <c r="C258" s="24">
        <v>19</v>
      </c>
      <c r="D258" s="22">
        <v>15</v>
      </c>
      <c r="E258" s="22" t="s">
        <v>636</v>
      </c>
      <c r="F258" s="24">
        <v>-14</v>
      </c>
      <c r="G258" s="22" t="s">
        <v>636</v>
      </c>
      <c r="H258" s="22" t="s">
        <v>636</v>
      </c>
      <c r="I258" s="24">
        <v>20</v>
      </c>
    </row>
    <row r="259" spans="1:9">
      <c r="A259" s="22" t="s">
        <v>686</v>
      </c>
      <c r="B259" s="22" t="s">
        <v>264</v>
      </c>
      <c r="C259" s="24">
        <v>20</v>
      </c>
      <c r="D259" s="24" t="s">
        <v>636</v>
      </c>
      <c r="E259" s="22" t="s">
        <v>636</v>
      </c>
      <c r="F259" s="24">
        <v>-2</v>
      </c>
      <c r="G259" s="22" t="s">
        <v>636</v>
      </c>
      <c r="H259" s="22" t="s">
        <v>636</v>
      </c>
      <c r="I259" s="24">
        <v>18</v>
      </c>
    </row>
    <row r="260" spans="1:9">
      <c r="A260" s="22" t="s">
        <v>686</v>
      </c>
      <c r="B260" s="22" t="s">
        <v>265</v>
      </c>
      <c r="C260" s="24">
        <v>410</v>
      </c>
      <c r="D260" s="22" t="s">
        <v>636</v>
      </c>
      <c r="E260" s="22" t="s">
        <v>636</v>
      </c>
      <c r="F260" s="24">
        <v>-55</v>
      </c>
      <c r="G260" s="22" t="s">
        <v>636</v>
      </c>
      <c r="H260" s="22" t="s">
        <v>636</v>
      </c>
      <c r="I260" s="24">
        <v>355</v>
      </c>
    </row>
    <row r="261" spans="1:9">
      <c r="A261" s="22" t="s">
        <v>686</v>
      </c>
      <c r="B261" s="22" t="s">
        <v>266</v>
      </c>
      <c r="C261" s="24">
        <v>11</v>
      </c>
      <c r="D261" s="22">
        <v>20</v>
      </c>
      <c r="E261" s="22" t="s">
        <v>636</v>
      </c>
      <c r="F261" s="24">
        <v>-11</v>
      </c>
      <c r="G261" s="22">
        <v>4</v>
      </c>
      <c r="H261" s="22" t="s">
        <v>636</v>
      </c>
      <c r="I261" s="24">
        <v>24</v>
      </c>
    </row>
    <row r="262" spans="1:9">
      <c r="A262" s="22" t="s">
        <v>686</v>
      </c>
      <c r="B262" s="22" t="s">
        <v>267</v>
      </c>
      <c r="C262" s="24">
        <v>10</v>
      </c>
      <c r="D262" s="22" t="s">
        <v>636</v>
      </c>
      <c r="E262" s="22" t="s">
        <v>636</v>
      </c>
      <c r="F262" s="24" t="s">
        <v>636</v>
      </c>
      <c r="G262" s="22" t="s">
        <v>636</v>
      </c>
      <c r="H262" s="22" t="s">
        <v>636</v>
      </c>
      <c r="I262" s="24">
        <v>10</v>
      </c>
    </row>
    <row r="263" spans="1:9">
      <c r="A263" s="22" t="s">
        <v>686</v>
      </c>
      <c r="B263" s="22" t="s">
        <v>268</v>
      </c>
      <c r="C263" s="24">
        <v>-195</v>
      </c>
      <c r="D263" s="22" t="s">
        <v>636</v>
      </c>
      <c r="E263" s="22" t="s">
        <v>636</v>
      </c>
      <c r="F263" s="24">
        <v>-3</v>
      </c>
      <c r="G263" s="22" t="s">
        <v>636</v>
      </c>
      <c r="H263" s="22" t="s">
        <v>636</v>
      </c>
      <c r="I263" s="24">
        <v>-198</v>
      </c>
    </row>
    <row r="264" spans="1:9">
      <c r="A264" s="22" t="s">
        <v>686</v>
      </c>
      <c r="B264" s="22" t="s">
        <v>269</v>
      </c>
      <c r="C264" s="25">
        <v>1</v>
      </c>
      <c r="D264" s="22">
        <v>20</v>
      </c>
      <c r="E264" s="22" t="s">
        <v>636</v>
      </c>
      <c r="F264" s="24">
        <v>-2</v>
      </c>
      <c r="G264" s="22" t="s">
        <v>636</v>
      </c>
      <c r="H264" s="22" t="s">
        <v>636</v>
      </c>
      <c r="I264" s="25">
        <v>19</v>
      </c>
    </row>
    <row r="265" spans="1:9">
      <c r="A265" s="22" t="s">
        <v>686</v>
      </c>
      <c r="B265" s="22" t="s">
        <v>270</v>
      </c>
      <c r="C265" s="24">
        <v>105</v>
      </c>
      <c r="D265" s="22" t="s">
        <v>636</v>
      </c>
      <c r="E265" s="22" t="s">
        <v>636</v>
      </c>
      <c r="F265" s="24">
        <v>-2</v>
      </c>
      <c r="G265" s="22" t="s">
        <v>636</v>
      </c>
      <c r="H265" s="22" t="s">
        <v>636</v>
      </c>
      <c r="I265" s="24">
        <v>103</v>
      </c>
    </row>
    <row r="266" spans="1:9">
      <c r="A266" s="22" t="s">
        <v>686</v>
      </c>
      <c r="B266" s="22" t="s">
        <v>271</v>
      </c>
      <c r="C266" s="24">
        <v>202</v>
      </c>
      <c r="D266" s="22" t="s">
        <v>636</v>
      </c>
      <c r="E266" s="22" t="s">
        <v>636</v>
      </c>
      <c r="F266" s="24">
        <v>-6</v>
      </c>
      <c r="G266" s="22" t="s">
        <v>636</v>
      </c>
      <c r="H266" s="22" t="s">
        <v>636</v>
      </c>
      <c r="I266" s="24">
        <v>196</v>
      </c>
    </row>
    <row r="267" spans="1:9">
      <c r="A267" s="22" t="s">
        <v>686</v>
      </c>
      <c r="B267" s="22" t="s">
        <v>272</v>
      </c>
      <c r="C267" s="24">
        <v>222</v>
      </c>
      <c r="D267" s="22">
        <v>166</v>
      </c>
      <c r="E267" s="22" t="s">
        <v>636</v>
      </c>
      <c r="F267" s="24">
        <v>-155</v>
      </c>
      <c r="G267" s="22" t="s">
        <v>636</v>
      </c>
      <c r="H267" s="22" t="s">
        <v>636</v>
      </c>
      <c r="I267" s="24">
        <v>233</v>
      </c>
    </row>
    <row r="268" spans="1:9">
      <c r="A268" s="22" t="s">
        <v>686</v>
      </c>
      <c r="B268" s="22" t="s">
        <v>273</v>
      </c>
      <c r="C268" s="25">
        <v>73</v>
      </c>
      <c r="D268" s="22">
        <v>51</v>
      </c>
      <c r="E268" s="22" t="s">
        <v>636</v>
      </c>
      <c r="F268" s="24">
        <v>-21</v>
      </c>
      <c r="G268" s="22">
        <v>4</v>
      </c>
      <c r="H268" s="22" t="s">
        <v>636</v>
      </c>
      <c r="I268" s="25">
        <v>107</v>
      </c>
    </row>
    <row r="269" spans="1:9">
      <c r="A269" s="22" t="s">
        <v>686</v>
      </c>
      <c r="B269" s="22" t="s">
        <v>274</v>
      </c>
      <c r="C269" s="24">
        <v>7</v>
      </c>
      <c r="D269" s="22" t="s">
        <v>636</v>
      </c>
      <c r="E269" s="22" t="s">
        <v>636</v>
      </c>
      <c r="F269" s="24" t="s">
        <v>636</v>
      </c>
      <c r="G269" s="22" t="s">
        <v>636</v>
      </c>
      <c r="H269" s="22" t="s">
        <v>636</v>
      </c>
      <c r="I269" s="24">
        <v>7</v>
      </c>
    </row>
    <row r="270" spans="1:9">
      <c r="A270" s="22" t="s">
        <v>686</v>
      </c>
      <c r="B270" s="22" t="s">
        <v>275</v>
      </c>
      <c r="C270" s="25">
        <v>1221</v>
      </c>
      <c r="D270" s="22" t="s">
        <v>636</v>
      </c>
      <c r="E270" s="22" t="s">
        <v>636</v>
      </c>
      <c r="F270" s="24">
        <v>-439</v>
      </c>
      <c r="G270" s="22" t="s">
        <v>636</v>
      </c>
      <c r="H270" s="22" t="s">
        <v>636</v>
      </c>
      <c r="I270" s="24">
        <v>782</v>
      </c>
    </row>
    <row r="271" spans="1:9">
      <c r="A271" s="22" t="s">
        <v>686</v>
      </c>
      <c r="B271" s="22" t="s">
        <v>276</v>
      </c>
      <c r="C271" s="24">
        <v>11</v>
      </c>
      <c r="D271" s="24" t="s">
        <v>636</v>
      </c>
      <c r="E271" s="22" t="s">
        <v>636</v>
      </c>
      <c r="F271" s="24" t="s">
        <v>636</v>
      </c>
      <c r="G271" s="22" t="s">
        <v>636</v>
      </c>
      <c r="H271" s="22" t="s">
        <v>636</v>
      </c>
      <c r="I271" s="24">
        <v>11</v>
      </c>
    </row>
    <row r="272" spans="1:9">
      <c r="A272" s="22" t="s">
        <v>686</v>
      </c>
      <c r="B272" s="22" t="s">
        <v>277</v>
      </c>
      <c r="C272" s="24">
        <v>4</v>
      </c>
      <c r="D272" s="22" t="s">
        <v>636</v>
      </c>
      <c r="E272" s="22" t="s">
        <v>636</v>
      </c>
      <c r="F272" s="24">
        <v>1</v>
      </c>
      <c r="G272" s="22" t="s">
        <v>636</v>
      </c>
      <c r="H272" s="22" t="s">
        <v>636</v>
      </c>
      <c r="I272" s="24">
        <v>5</v>
      </c>
    </row>
    <row r="273" spans="1:9">
      <c r="A273" s="22" t="s">
        <v>686</v>
      </c>
      <c r="B273" s="22" t="s">
        <v>278</v>
      </c>
      <c r="C273" s="25">
        <v>34</v>
      </c>
      <c r="D273" s="22" t="s">
        <v>636</v>
      </c>
      <c r="E273" s="22" t="s">
        <v>636</v>
      </c>
      <c r="F273" s="24">
        <v>-7</v>
      </c>
      <c r="G273" s="22" t="s">
        <v>636</v>
      </c>
      <c r="H273" s="22" t="s">
        <v>636</v>
      </c>
      <c r="I273" s="24">
        <v>27</v>
      </c>
    </row>
    <row r="274" spans="1:9">
      <c r="A274" s="22" t="s">
        <v>686</v>
      </c>
      <c r="B274" s="22" t="s">
        <v>279</v>
      </c>
      <c r="C274" s="24">
        <v>12</v>
      </c>
      <c r="D274" s="22">
        <v>8</v>
      </c>
      <c r="E274" s="22" t="s">
        <v>636</v>
      </c>
      <c r="F274" s="24">
        <v>-1</v>
      </c>
      <c r="G274" s="22" t="s">
        <v>636</v>
      </c>
      <c r="H274" s="22" t="s">
        <v>636</v>
      </c>
      <c r="I274" s="24">
        <v>19</v>
      </c>
    </row>
    <row r="275" spans="1:9">
      <c r="A275" s="22" t="s">
        <v>686</v>
      </c>
      <c r="B275" s="22" t="s">
        <v>280</v>
      </c>
      <c r="C275" s="24">
        <v>22</v>
      </c>
      <c r="D275" s="22" t="s">
        <v>636</v>
      </c>
      <c r="E275" s="22" t="s">
        <v>636</v>
      </c>
      <c r="F275" s="24" t="s">
        <v>636</v>
      </c>
      <c r="G275" s="22" t="s">
        <v>636</v>
      </c>
      <c r="H275" s="22" t="s">
        <v>636</v>
      </c>
      <c r="I275" s="24">
        <v>22</v>
      </c>
    </row>
    <row r="276" spans="1:9">
      <c r="A276" s="22" t="s">
        <v>686</v>
      </c>
      <c r="B276" s="22" t="s">
        <v>281</v>
      </c>
      <c r="C276" s="24">
        <v>2</v>
      </c>
      <c r="D276" s="22" t="s">
        <v>636</v>
      </c>
      <c r="E276" s="22" t="s">
        <v>636</v>
      </c>
      <c r="F276" s="24" t="s">
        <v>636</v>
      </c>
      <c r="G276" s="22" t="s">
        <v>636</v>
      </c>
      <c r="H276" s="22" t="s">
        <v>636</v>
      </c>
      <c r="I276" s="24">
        <v>2</v>
      </c>
    </row>
    <row r="277" spans="1:9">
      <c r="A277" s="22" t="s">
        <v>686</v>
      </c>
      <c r="B277" s="22" t="s">
        <v>282</v>
      </c>
      <c r="C277" s="25">
        <v>3</v>
      </c>
      <c r="D277" s="22">
        <v>10</v>
      </c>
      <c r="E277" s="22" t="s">
        <v>636</v>
      </c>
      <c r="F277" s="22" t="s">
        <v>636</v>
      </c>
      <c r="G277" s="22" t="s">
        <v>636</v>
      </c>
      <c r="H277" s="22" t="s">
        <v>636</v>
      </c>
      <c r="I277" s="24">
        <v>13</v>
      </c>
    </row>
    <row r="278" spans="1:9">
      <c r="A278" s="22" t="s">
        <v>686</v>
      </c>
      <c r="B278" s="22" t="s">
        <v>283</v>
      </c>
      <c r="C278" s="24">
        <v>31</v>
      </c>
      <c r="D278" s="22" t="s">
        <v>636</v>
      </c>
      <c r="E278" s="22" t="s">
        <v>636</v>
      </c>
      <c r="F278" s="24">
        <v>-15</v>
      </c>
      <c r="G278" s="22" t="s">
        <v>636</v>
      </c>
      <c r="H278" s="22" t="s">
        <v>636</v>
      </c>
      <c r="I278" s="24">
        <v>16</v>
      </c>
    </row>
    <row r="279" spans="1:9">
      <c r="A279" s="22" t="s">
        <v>686</v>
      </c>
      <c r="B279" s="22" t="s">
        <v>284</v>
      </c>
      <c r="C279" s="24">
        <v>28</v>
      </c>
      <c r="D279" s="24" t="s">
        <v>636</v>
      </c>
      <c r="E279" s="22" t="s">
        <v>636</v>
      </c>
      <c r="F279" s="24">
        <v>-10</v>
      </c>
      <c r="G279" s="22" t="s">
        <v>636</v>
      </c>
      <c r="H279" s="22" t="s">
        <v>636</v>
      </c>
      <c r="I279" s="24">
        <v>18</v>
      </c>
    </row>
    <row r="280" spans="1:9">
      <c r="A280" s="22" t="s">
        <v>686</v>
      </c>
      <c r="B280" s="22" t="s">
        <v>285</v>
      </c>
      <c r="C280" s="24">
        <v>63</v>
      </c>
      <c r="D280" s="22">
        <v>66</v>
      </c>
      <c r="E280" s="22">
        <v>-3</v>
      </c>
      <c r="F280" s="24">
        <v>-8</v>
      </c>
      <c r="G280" s="22" t="s">
        <v>636</v>
      </c>
      <c r="H280" s="22" t="s">
        <v>636</v>
      </c>
      <c r="I280" s="24">
        <v>118</v>
      </c>
    </row>
    <row r="281" spans="1:9">
      <c r="A281" s="22" t="s">
        <v>686</v>
      </c>
      <c r="B281" s="22" t="s">
        <v>286</v>
      </c>
      <c r="C281" s="24">
        <v>3</v>
      </c>
      <c r="D281" s="22">
        <v>20</v>
      </c>
      <c r="E281" s="22" t="s">
        <v>636</v>
      </c>
      <c r="F281" s="24">
        <v>-3</v>
      </c>
      <c r="G281" s="22" t="s">
        <v>636</v>
      </c>
      <c r="H281" s="22" t="s">
        <v>636</v>
      </c>
      <c r="I281" s="24">
        <v>20</v>
      </c>
    </row>
    <row r="282" spans="1:9">
      <c r="A282" s="22" t="s">
        <v>686</v>
      </c>
      <c r="B282" s="22" t="s">
        <v>287</v>
      </c>
      <c r="C282" s="24">
        <v>130</v>
      </c>
      <c r="D282" s="24" t="s">
        <v>636</v>
      </c>
      <c r="E282" s="22" t="s">
        <v>636</v>
      </c>
      <c r="F282" s="24">
        <v>-114</v>
      </c>
      <c r="G282" s="22" t="s">
        <v>636</v>
      </c>
      <c r="H282" s="22" t="s">
        <v>636</v>
      </c>
      <c r="I282" s="24">
        <v>16</v>
      </c>
    </row>
    <row r="283" spans="1:9">
      <c r="A283" s="22" t="s">
        <v>686</v>
      </c>
      <c r="B283" s="22" t="s">
        <v>288</v>
      </c>
      <c r="C283" s="25">
        <v>32</v>
      </c>
      <c r="D283" s="22">
        <v>40</v>
      </c>
      <c r="E283" s="22" t="s">
        <v>636</v>
      </c>
      <c r="F283" s="22">
        <v>-7</v>
      </c>
      <c r="G283" s="22" t="s">
        <v>636</v>
      </c>
      <c r="H283" s="22" t="s">
        <v>636</v>
      </c>
      <c r="I283" s="25">
        <v>65</v>
      </c>
    </row>
    <row r="284" spans="1:9">
      <c r="A284" s="22" t="s">
        <v>686</v>
      </c>
      <c r="B284" s="22" t="s">
        <v>289</v>
      </c>
      <c r="C284" s="25">
        <v>11</v>
      </c>
      <c r="D284" s="22">
        <v>10</v>
      </c>
      <c r="E284" s="22" t="s">
        <v>636</v>
      </c>
      <c r="F284" s="24">
        <v>-1</v>
      </c>
      <c r="G284" s="22" t="s">
        <v>636</v>
      </c>
      <c r="H284" s="22" t="s">
        <v>636</v>
      </c>
      <c r="I284" s="24">
        <v>20</v>
      </c>
    </row>
    <row r="285" spans="1:9">
      <c r="A285" s="22" t="s">
        <v>686</v>
      </c>
      <c r="B285" s="22" t="s">
        <v>290</v>
      </c>
      <c r="C285" s="25">
        <v>6</v>
      </c>
      <c r="D285" s="22" t="s">
        <v>636</v>
      </c>
      <c r="E285" s="22" t="s">
        <v>636</v>
      </c>
      <c r="F285" s="24" t="s">
        <v>636</v>
      </c>
      <c r="G285" s="26" t="s">
        <v>636</v>
      </c>
      <c r="H285" s="22" t="s">
        <v>636</v>
      </c>
      <c r="I285" s="25">
        <v>6</v>
      </c>
    </row>
    <row r="286" spans="1:9">
      <c r="A286" s="22" t="s">
        <v>686</v>
      </c>
      <c r="B286" s="22" t="s">
        <v>291</v>
      </c>
      <c r="C286" s="24">
        <v>5</v>
      </c>
      <c r="D286" s="22" t="s">
        <v>636</v>
      </c>
      <c r="E286" s="22" t="s">
        <v>636</v>
      </c>
      <c r="F286" s="24">
        <v>-4</v>
      </c>
      <c r="G286" s="22" t="s">
        <v>636</v>
      </c>
      <c r="H286" s="22" t="s">
        <v>636</v>
      </c>
      <c r="I286" s="24">
        <v>1</v>
      </c>
    </row>
    <row r="287" spans="1:9">
      <c r="A287" s="22" t="s">
        <v>686</v>
      </c>
      <c r="B287" s="22" t="s">
        <v>687</v>
      </c>
      <c r="C287" s="25" t="s">
        <v>636</v>
      </c>
      <c r="D287" s="22">
        <v>10</v>
      </c>
      <c r="E287" s="22" t="s">
        <v>636</v>
      </c>
      <c r="F287" s="24" t="s">
        <v>636</v>
      </c>
      <c r="G287" s="22" t="s">
        <v>636</v>
      </c>
      <c r="H287" s="22" t="s">
        <v>636</v>
      </c>
      <c r="I287" s="24">
        <v>10</v>
      </c>
    </row>
    <row r="288" spans="1:9">
      <c r="A288" s="22" t="s">
        <v>686</v>
      </c>
      <c r="B288" s="22" t="s">
        <v>292</v>
      </c>
      <c r="C288" s="24">
        <v>191</v>
      </c>
      <c r="D288" s="22" t="s">
        <v>636</v>
      </c>
      <c r="E288" s="22" t="s">
        <v>636</v>
      </c>
      <c r="F288" s="22" t="s">
        <v>636</v>
      </c>
      <c r="G288" s="22" t="s">
        <v>636</v>
      </c>
      <c r="H288" s="22" t="s">
        <v>636</v>
      </c>
      <c r="I288" s="24">
        <v>191</v>
      </c>
    </row>
    <row r="289" spans="1:9">
      <c r="A289" s="22" t="s">
        <v>686</v>
      </c>
      <c r="B289" s="22" t="s">
        <v>293</v>
      </c>
      <c r="C289" s="25">
        <v>10</v>
      </c>
      <c r="D289" s="22">
        <v>15</v>
      </c>
      <c r="E289" s="22" t="s">
        <v>636</v>
      </c>
      <c r="F289" s="24" t="s">
        <v>636</v>
      </c>
      <c r="G289" s="22" t="s">
        <v>636</v>
      </c>
      <c r="H289" s="22" t="s">
        <v>636</v>
      </c>
      <c r="I289" s="24">
        <v>25</v>
      </c>
    </row>
    <row r="290" spans="1:9">
      <c r="A290" s="22" t="s">
        <v>686</v>
      </c>
      <c r="B290" s="22" t="s">
        <v>518</v>
      </c>
      <c r="C290" s="24">
        <v>40</v>
      </c>
      <c r="D290" s="22">
        <v>10</v>
      </c>
      <c r="E290" s="22" t="s">
        <v>636</v>
      </c>
      <c r="F290" s="24">
        <v>-4</v>
      </c>
      <c r="G290" s="22" t="s">
        <v>636</v>
      </c>
      <c r="H290" s="22" t="s">
        <v>636</v>
      </c>
      <c r="I290" s="24">
        <v>46</v>
      </c>
    </row>
    <row r="291" spans="1:9">
      <c r="A291" s="22" t="s">
        <v>686</v>
      </c>
      <c r="B291" s="22" t="s">
        <v>294</v>
      </c>
      <c r="C291" s="25">
        <v>12</v>
      </c>
      <c r="D291" s="22">
        <v>30</v>
      </c>
      <c r="E291" s="22" t="s">
        <v>636</v>
      </c>
      <c r="F291" s="24">
        <v>-7</v>
      </c>
      <c r="G291" s="22" t="s">
        <v>636</v>
      </c>
      <c r="H291" s="22" t="s">
        <v>636</v>
      </c>
      <c r="I291" s="24">
        <v>35</v>
      </c>
    </row>
    <row r="292" spans="1:9">
      <c r="A292" s="22" t="s">
        <v>686</v>
      </c>
      <c r="B292" s="22" t="s">
        <v>295</v>
      </c>
      <c r="C292" s="24">
        <v>12</v>
      </c>
      <c r="D292" s="22">
        <v>25</v>
      </c>
      <c r="E292" s="22" t="s">
        <v>636</v>
      </c>
      <c r="F292" s="24">
        <v>-13</v>
      </c>
      <c r="G292" s="22" t="s">
        <v>636</v>
      </c>
      <c r="H292" s="22" t="s">
        <v>636</v>
      </c>
      <c r="I292" s="24">
        <v>24</v>
      </c>
    </row>
    <row r="293" spans="1:9">
      <c r="A293" s="22" t="s">
        <v>686</v>
      </c>
      <c r="B293" s="22" t="s">
        <v>296</v>
      </c>
      <c r="C293" s="24">
        <v>107</v>
      </c>
      <c r="D293" s="22">
        <v>70</v>
      </c>
      <c r="E293" s="22" t="s">
        <v>636</v>
      </c>
      <c r="F293" s="24" t="s">
        <v>636</v>
      </c>
      <c r="G293" s="22" t="s">
        <v>636</v>
      </c>
      <c r="H293" s="22" t="s">
        <v>636</v>
      </c>
      <c r="I293" s="24">
        <v>177</v>
      </c>
    </row>
    <row r="294" spans="1:9">
      <c r="A294" s="22" t="s">
        <v>686</v>
      </c>
      <c r="B294" s="22" t="s">
        <v>297</v>
      </c>
      <c r="C294" s="25">
        <v>2</v>
      </c>
      <c r="D294" s="22">
        <v>10</v>
      </c>
      <c r="E294" s="22" t="s">
        <v>636</v>
      </c>
      <c r="F294" s="24">
        <v>-1</v>
      </c>
      <c r="G294" s="22" t="s">
        <v>636</v>
      </c>
      <c r="H294" s="22" t="s">
        <v>636</v>
      </c>
      <c r="I294" s="25">
        <v>11</v>
      </c>
    </row>
    <row r="295" spans="1:9">
      <c r="A295" s="22" t="s">
        <v>686</v>
      </c>
      <c r="B295" s="22" t="s">
        <v>298</v>
      </c>
      <c r="C295" s="25">
        <v>1</v>
      </c>
      <c r="D295" s="26">
        <v>10</v>
      </c>
      <c r="E295" s="24" t="s">
        <v>636</v>
      </c>
      <c r="F295" s="24">
        <v>-6</v>
      </c>
      <c r="G295" s="22" t="s">
        <v>636</v>
      </c>
      <c r="H295" s="22" t="s">
        <v>636</v>
      </c>
      <c r="I295" s="24">
        <v>5</v>
      </c>
    </row>
    <row r="296" spans="1:9">
      <c r="A296" s="22" t="s">
        <v>686</v>
      </c>
      <c r="B296" s="22" t="s">
        <v>299</v>
      </c>
      <c r="C296" s="24">
        <v>47</v>
      </c>
      <c r="D296" s="22">
        <v>10</v>
      </c>
      <c r="E296" s="22" t="s">
        <v>636</v>
      </c>
      <c r="F296" s="24">
        <v>-8</v>
      </c>
      <c r="G296" s="22" t="s">
        <v>636</v>
      </c>
      <c r="H296" s="22" t="s">
        <v>636</v>
      </c>
      <c r="I296" s="24">
        <v>49</v>
      </c>
    </row>
    <row r="297" spans="1:9">
      <c r="A297" s="22" t="s">
        <v>686</v>
      </c>
      <c r="B297" s="22" t="s">
        <v>301</v>
      </c>
      <c r="C297" s="23">
        <v>116</v>
      </c>
      <c r="D297" s="26">
        <v>50</v>
      </c>
      <c r="E297" s="22" t="s">
        <v>636</v>
      </c>
      <c r="F297" s="24">
        <v>-4</v>
      </c>
      <c r="G297" s="27" t="s">
        <v>636</v>
      </c>
      <c r="H297" s="27" t="s">
        <v>636</v>
      </c>
      <c r="I297" s="23">
        <v>162</v>
      </c>
    </row>
    <row r="298" spans="1:9">
      <c r="A298" s="22" t="s">
        <v>686</v>
      </c>
      <c r="B298" s="22" t="s">
        <v>688</v>
      </c>
      <c r="C298" s="25">
        <v>1</v>
      </c>
      <c r="D298" s="22">
        <v>8</v>
      </c>
      <c r="E298" s="22" t="s">
        <v>636</v>
      </c>
      <c r="F298" s="25">
        <v>-2</v>
      </c>
      <c r="G298" s="22" t="s">
        <v>636</v>
      </c>
      <c r="H298" s="26" t="s">
        <v>636</v>
      </c>
      <c r="I298" s="25">
        <v>7</v>
      </c>
    </row>
    <row r="299" spans="1:9">
      <c r="A299" s="22" t="s">
        <v>686</v>
      </c>
      <c r="B299" s="22" t="s">
        <v>303</v>
      </c>
      <c r="C299" s="24">
        <v>-2</v>
      </c>
      <c r="D299" s="22" t="s">
        <v>636</v>
      </c>
      <c r="E299" s="22" t="s">
        <v>636</v>
      </c>
      <c r="F299" s="24" t="s">
        <v>636</v>
      </c>
      <c r="G299" s="22" t="s">
        <v>636</v>
      </c>
      <c r="H299" s="22" t="s">
        <v>636</v>
      </c>
      <c r="I299" s="24">
        <v>-2</v>
      </c>
    </row>
    <row r="300" spans="1:9">
      <c r="A300" s="22" t="s">
        <v>686</v>
      </c>
      <c r="B300" s="22" t="s">
        <v>305</v>
      </c>
      <c r="C300" s="24">
        <v>8</v>
      </c>
      <c r="D300" s="22" t="s">
        <v>636</v>
      </c>
      <c r="E300" s="22" t="s">
        <v>636</v>
      </c>
      <c r="F300" s="22" t="s">
        <v>636</v>
      </c>
      <c r="G300" s="22" t="s">
        <v>636</v>
      </c>
      <c r="H300" s="22" t="s">
        <v>636</v>
      </c>
      <c r="I300" s="24">
        <v>8</v>
      </c>
    </row>
    <row r="301" spans="1:9">
      <c r="A301" s="22" t="s">
        <v>686</v>
      </c>
      <c r="B301" s="22" t="s">
        <v>306</v>
      </c>
      <c r="C301" s="24">
        <v>4</v>
      </c>
      <c r="D301" s="24" t="s">
        <v>636</v>
      </c>
      <c r="E301" s="22" t="s">
        <v>636</v>
      </c>
      <c r="F301" s="22" t="s">
        <v>636</v>
      </c>
      <c r="G301" s="22" t="s">
        <v>636</v>
      </c>
      <c r="H301" s="22" t="s">
        <v>636</v>
      </c>
      <c r="I301" s="24">
        <v>4</v>
      </c>
    </row>
    <row r="302" spans="1:9">
      <c r="A302" s="22" t="s">
        <v>686</v>
      </c>
      <c r="B302" s="22" t="s">
        <v>307</v>
      </c>
      <c r="C302" s="24">
        <v>162</v>
      </c>
      <c r="D302" s="22" t="s">
        <v>636</v>
      </c>
      <c r="E302" s="22">
        <v>-2</v>
      </c>
      <c r="F302" s="24">
        <v>-158</v>
      </c>
      <c r="G302" s="22" t="s">
        <v>636</v>
      </c>
      <c r="H302" s="22" t="s">
        <v>636</v>
      </c>
      <c r="I302" s="24">
        <v>2</v>
      </c>
    </row>
    <row r="303" spans="1:9">
      <c r="A303" s="22" t="s">
        <v>686</v>
      </c>
      <c r="B303" s="22" t="s">
        <v>308</v>
      </c>
      <c r="C303" s="24">
        <v>14</v>
      </c>
      <c r="D303" s="22" t="s">
        <v>636</v>
      </c>
      <c r="E303" s="22" t="s">
        <v>636</v>
      </c>
      <c r="F303" s="24">
        <v>-3</v>
      </c>
      <c r="G303" s="22" t="s">
        <v>636</v>
      </c>
      <c r="H303" s="22" t="s">
        <v>636</v>
      </c>
      <c r="I303" s="24">
        <v>11</v>
      </c>
    </row>
    <row r="304" spans="1:9">
      <c r="A304" s="22" t="s">
        <v>686</v>
      </c>
      <c r="B304" s="22" t="s">
        <v>309</v>
      </c>
      <c r="C304" s="24">
        <v>1</v>
      </c>
      <c r="D304" s="22">
        <v>2</v>
      </c>
      <c r="E304" s="22" t="s">
        <v>636</v>
      </c>
      <c r="F304" s="24" t="s">
        <v>636</v>
      </c>
      <c r="G304" s="22" t="s">
        <v>636</v>
      </c>
      <c r="H304" s="22" t="s">
        <v>636</v>
      </c>
      <c r="I304" s="24">
        <v>3</v>
      </c>
    </row>
    <row r="305" spans="1:9">
      <c r="A305" s="22" t="s">
        <v>686</v>
      </c>
      <c r="B305" s="22" t="s">
        <v>310</v>
      </c>
      <c r="C305" s="24">
        <v>3</v>
      </c>
      <c r="D305" s="22">
        <v>10</v>
      </c>
      <c r="E305" s="22" t="s">
        <v>636</v>
      </c>
      <c r="F305" s="24">
        <v>-1</v>
      </c>
      <c r="G305" s="22" t="s">
        <v>636</v>
      </c>
      <c r="H305" s="22" t="s">
        <v>636</v>
      </c>
      <c r="I305" s="24">
        <v>12</v>
      </c>
    </row>
    <row r="306" spans="1:9">
      <c r="A306" s="22" t="s">
        <v>686</v>
      </c>
      <c r="B306" s="22" t="s">
        <v>311</v>
      </c>
      <c r="C306" s="24">
        <v>-9</v>
      </c>
      <c r="D306" s="22">
        <v>10</v>
      </c>
      <c r="E306" s="22" t="s">
        <v>636</v>
      </c>
      <c r="F306" s="24">
        <v>-7</v>
      </c>
      <c r="G306" s="22" t="s">
        <v>636</v>
      </c>
      <c r="H306" s="22" t="s">
        <v>636</v>
      </c>
      <c r="I306" s="24">
        <v>-6</v>
      </c>
    </row>
    <row r="307" spans="1:9">
      <c r="A307" s="22" t="s">
        <v>686</v>
      </c>
      <c r="B307" s="22" t="s">
        <v>312</v>
      </c>
      <c r="C307" s="24">
        <v>42</v>
      </c>
      <c r="D307" s="22" t="s">
        <v>636</v>
      </c>
      <c r="E307" s="22" t="s">
        <v>636</v>
      </c>
      <c r="F307" s="24">
        <v>-19</v>
      </c>
      <c r="G307" s="22" t="s">
        <v>636</v>
      </c>
      <c r="H307" s="22" t="s">
        <v>636</v>
      </c>
      <c r="I307" s="24">
        <v>23</v>
      </c>
    </row>
    <row r="308" spans="1:9">
      <c r="A308" s="22" t="s">
        <v>686</v>
      </c>
      <c r="B308" s="22" t="s">
        <v>313</v>
      </c>
      <c r="C308" s="24">
        <v>44</v>
      </c>
      <c r="D308" s="22" t="s">
        <v>636</v>
      </c>
      <c r="E308" s="22" t="s">
        <v>636</v>
      </c>
      <c r="F308" s="22">
        <v>-18</v>
      </c>
      <c r="G308" s="22" t="s">
        <v>636</v>
      </c>
      <c r="H308" s="22" t="s">
        <v>636</v>
      </c>
      <c r="I308" s="24">
        <v>26</v>
      </c>
    </row>
    <row r="309" spans="1:9">
      <c r="A309" s="22" t="s">
        <v>686</v>
      </c>
      <c r="B309" s="22" t="s">
        <v>314</v>
      </c>
      <c r="C309" s="24">
        <v>45</v>
      </c>
      <c r="D309" s="22" t="s">
        <v>636</v>
      </c>
      <c r="E309" s="22" t="s">
        <v>636</v>
      </c>
      <c r="F309" s="22" t="s">
        <v>636</v>
      </c>
      <c r="G309" s="22" t="s">
        <v>636</v>
      </c>
      <c r="H309" s="22" t="s">
        <v>636</v>
      </c>
      <c r="I309" s="24">
        <v>45</v>
      </c>
    </row>
    <row r="310" spans="1:9">
      <c r="A310" s="22" t="s">
        <v>686</v>
      </c>
      <c r="B310" s="22" t="s">
        <v>315</v>
      </c>
      <c r="C310" s="24">
        <v>288</v>
      </c>
      <c r="D310" s="22">
        <v>200</v>
      </c>
      <c r="E310" s="22" t="s">
        <v>636</v>
      </c>
      <c r="F310" s="22">
        <v>-75</v>
      </c>
      <c r="G310" s="22">
        <v>1</v>
      </c>
      <c r="H310" s="22" t="s">
        <v>636</v>
      </c>
      <c r="I310" s="25">
        <v>414</v>
      </c>
    </row>
    <row r="311" spans="1:9">
      <c r="A311" s="22" t="s">
        <v>686</v>
      </c>
      <c r="B311" s="22" t="s">
        <v>316</v>
      </c>
      <c r="C311" s="25">
        <v>261</v>
      </c>
      <c r="D311" s="24" t="s">
        <v>636</v>
      </c>
      <c r="E311" s="22" t="s">
        <v>636</v>
      </c>
      <c r="F311" s="24">
        <v>-51</v>
      </c>
      <c r="G311" s="24" t="s">
        <v>636</v>
      </c>
      <c r="H311" s="26" t="s">
        <v>636</v>
      </c>
      <c r="I311" s="24">
        <v>210</v>
      </c>
    </row>
    <row r="312" spans="1:9">
      <c r="A312" s="22" t="s">
        <v>689</v>
      </c>
      <c r="B312" s="22" t="s">
        <v>317</v>
      </c>
      <c r="C312" s="25">
        <v>938</v>
      </c>
      <c r="D312" s="22" t="s">
        <v>636</v>
      </c>
      <c r="E312" s="22" t="s">
        <v>636</v>
      </c>
      <c r="F312" s="24">
        <v>-86</v>
      </c>
      <c r="G312" s="22" t="s">
        <v>636</v>
      </c>
      <c r="H312" s="26" t="s">
        <v>636</v>
      </c>
      <c r="I312" s="25">
        <v>852</v>
      </c>
    </row>
    <row r="313" spans="1:9">
      <c r="A313" s="22" t="s">
        <v>689</v>
      </c>
      <c r="B313" s="22" t="s">
        <v>318</v>
      </c>
      <c r="C313" s="24">
        <v>2</v>
      </c>
      <c r="D313" s="22">
        <v>200</v>
      </c>
      <c r="E313" s="22" t="s">
        <v>636</v>
      </c>
      <c r="F313" s="24">
        <v>-68</v>
      </c>
      <c r="G313" s="22" t="s">
        <v>636</v>
      </c>
      <c r="H313" s="22" t="s">
        <v>636</v>
      </c>
      <c r="I313" s="24">
        <v>134</v>
      </c>
    </row>
    <row r="314" spans="1:9">
      <c r="A314" s="22" t="s">
        <v>689</v>
      </c>
      <c r="B314" s="22" t="s">
        <v>319</v>
      </c>
      <c r="C314" s="24">
        <v>10</v>
      </c>
      <c r="D314" s="22" t="s">
        <v>636</v>
      </c>
      <c r="E314" s="22" t="s">
        <v>636</v>
      </c>
      <c r="F314" s="24">
        <v>-9</v>
      </c>
      <c r="G314" s="22" t="s">
        <v>636</v>
      </c>
      <c r="H314" s="22" t="s">
        <v>636</v>
      </c>
      <c r="I314" s="24">
        <v>1</v>
      </c>
    </row>
    <row r="315" spans="1:9">
      <c r="A315" s="22" t="s">
        <v>690</v>
      </c>
      <c r="B315" s="22" t="s">
        <v>320</v>
      </c>
      <c r="C315" s="25">
        <v>526</v>
      </c>
      <c r="D315" s="22" t="s">
        <v>636</v>
      </c>
      <c r="E315" s="22" t="s">
        <v>636</v>
      </c>
      <c r="F315" s="24">
        <v>-89</v>
      </c>
      <c r="G315" s="22" t="s">
        <v>636</v>
      </c>
      <c r="H315" s="22" t="s">
        <v>636</v>
      </c>
      <c r="I315" s="24">
        <v>437</v>
      </c>
    </row>
    <row r="316" spans="1:9">
      <c r="A316" s="22" t="s">
        <v>690</v>
      </c>
      <c r="B316" s="22" t="s">
        <v>321</v>
      </c>
      <c r="C316" s="24">
        <v>189</v>
      </c>
      <c r="D316" s="22" t="s">
        <v>636</v>
      </c>
      <c r="E316" s="22" t="s">
        <v>636</v>
      </c>
      <c r="F316" s="22" t="s">
        <v>636</v>
      </c>
      <c r="G316" s="22" t="s">
        <v>636</v>
      </c>
      <c r="H316" s="22" t="s">
        <v>636</v>
      </c>
      <c r="I316" s="25">
        <v>189</v>
      </c>
    </row>
    <row r="317" spans="1:9">
      <c r="A317" s="22" t="s">
        <v>690</v>
      </c>
      <c r="B317" s="22" t="s">
        <v>322</v>
      </c>
      <c r="C317" s="25">
        <v>412</v>
      </c>
      <c r="D317" s="22" t="s">
        <v>636</v>
      </c>
      <c r="E317" s="22" t="s">
        <v>636</v>
      </c>
      <c r="F317" s="22">
        <v>-19</v>
      </c>
      <c r="G317" s="22" t="s">
        <v>636</v>
      </c>
      <c r="H317" s="22" t="s">
        <v>636</v>
      </c>
      <c r="I317" s="24">
        <v>393</v>
      </c>
    </row>
    <row r="318" spans="1:9">
      <c r="A318" s="22" t="s">
        <v>678</v>
      </c>
      <c r="B318" s="22" t="s">
        <v>323</v>
      </c>
      <c r="C318" s="24">
        <v>510</v>
      </c>
      <c r="D318" s="22" t="s">
        <v>636</v>
      </c>
      <c r="E318" s="22" t="s">
        <v>636</v>
      </c>
      <c r="F318" s="24">
        <v>-33</v>
      </c>
      <c r="G318" s="22" t="s">
        <v>636</v>
      </c>
      <c r="H318" s="22" t="s">
        <v>636</v>
      </c>
      <c r="I318" s="24">
        <v>477</v>
      </c>
    </row>
    <row r="319" spans="1:9">
      <c r="A319" s="22" t="s">
        <v>691</v>
      </c>
      <c r="B319" s="22" t="s">
        <v>324</v>
      </c>
      <c r="C319" s="23">
        <v>63</v>
      </c>
      <c r="D319" s="26">
        <v>20</v>
      </c>
      <c r="E319" s="22" t="s">
        <v>636</v>
      </c>
      <c r="F319" s="24">
        <v>-6</v>
      </c>
      <c r="G319" s="27">
        <v>1</v>
      </c>
      <c r="H319" s="22" t="s">
        <v>636</v>
      </c>
      <c r="I319" s="23">
        <v>78</v>
      </c>
    </row>
    <row r="320" spans="1:9">
      <c r="A320" s="22" t="s">
        <v>691</v>
      </c>
      <c r="B320" s="22" t="s">
        <v>325</v>
      </c>
      <c r="C320" s="24">
        <v>1</v>
      </c>
      <c r="D320" s="22" t="s">
        <v>636</v>
      </c>
      <c r="E320" s="22" t="s">
        <v>636</v>
      </c>
      <c r="F320" s="24" t="s">
        <v>636</v>
      </c>
      <c r="G320" s="22" t="s">
        <v>636</v>
      </c>
      <c r="H320" s="22" t="s">
        <v>636</v>
      </c>
      <c r="I320" s="24">
        <v>1</v>
      </c>
    </row>
    <row r="321" spans="1:9">
      <c r="A321" s="22" t="s">
        <v>691</v>
      </c>
      <c r="B321" s="22" t="s">
        <v>326</v>
      </c>
      <c r="C321" s="24">
        <v>602</v>
      </c>
      <c r="D321" s="22" t="s">
        <v>636</v>
      </c>
      <c r="E321" s="22" t="s">
        <v>636</v>
      </c>
      <c r="F321" s="24">
        <v>-63</v>
      </c>
      <c r="G321" s="22" t="s">
        <v>636</v>
      </c>
      <c r="H321" s="22" t="s">
        <v>636</v>
      </c>
      <c r="I321" s="24">
        <v>539</v>
      </c>
    </row>
    <row r="322" spans="1:9">
      <c r="A322" s="24" t="s">
        <v>691</v>
      </c>
      <c r="B322" s="22" t="s">
        <v>327</v>
      </c>
      <c r="C322" s="24">
        <v>22</v>
      </c>
      <c r="D322" s="22">
        <v>1</v>
      </c>
      <c r="E322" s="22" t="s">
        <v>636</v>
      </c>
      <c r="F322" s="24">
        <v>-5</v>
      </c>
      <c r="G322" s="22" t="s">
        <v>636</v>
      </c>
      <c r="H322" s="22" t="s">
        <v>636</v>
      </c>
      <c r="I322" s="24">
        <v>18</v>
      </c>
    </row>
    <row r="323" spans="1:9">
      <c r="A323" s="22" t="s">
        <v>691</v>
      </c>
      <c r="B323" s="22" t="s">
        <v>328</v>
      </c>
      <c r="C323" s="24">
        <v>42</v>
      </c>
      <c r="D323" s="22" t="s">
        <v>636</v>
      </c>
      <c r="E323" s="22" t="s">
        <v>636</v>
      </c>
      <c r="F323" s="22">
        <v>-4</v>
      </c>
      <c r="G323" s="22" t="s">
        <v>636</v>
      </c>
      <c r="H323" s="22" t="s">
        <v>636</v>
      </c>
      <c r="I323" s="24">
        <v>38</v>
      </c>
    </row>
    <row r="324" spans="1:9">
      <c r="A324" s="24" t="s">
        <v>691</v>
      </c>
      <c r="B324" s="22" t="s">
        <v>329</v>
      </c>
      <c r="C324" s="25">
        <v>62</v>
      </c>
      <c r="D324" s="22">
        <v>40</v>
      </c>
      <c r="E324" s="22" t="s">
        <v>636</v>
      </c>
      <c r="F324" s="22">
        <v>-3</v>
      </c>
      <c r="G324" s="22" t="s">
        <v>636</v>
      </c>
      <c r="H324" s="26" t="s">
        <v>636</v>
      </c>
      <c r="I324" s="24">
        <v>99</v>
      </c>
    </row>
    <row r="325" spans="1:9">
      <c r="A325" s="24" t="s">
        <v>691</v>
      </c>
      <c r="B325" s="22" t="s">
        <v>330</v>
      </c>
      <c r="C325" s="24">
        <v>1</v>
      </c>
      <c r="D325" s="22">
        <v>15</v>
      </c>
      <c r="E325" s="22" t="s">
        <v>636</v>
      </c>
      <c r="F325" s="22">
        <v>-2</v>
      </c>
      <c r="G325" s="22" t="s">
        <v>636</v>
      </c>
      <c r="H325" s="22" t="s">
        <v>636</v>
      </c>
      <c r="I325" s="24">
        <v>14</v>
      </c>
    </row>
    <row r="326" spans="1:9">
      <c r="A326" s="22" t="s">
        <v>678</v>
      </c>
      <c r="B326" s="22" t="s">
        <v>331</v>
      </c>
      <c r="C326" s="24">
        <v>9</v>
      </c>
      <c r="D326" s="24" t="s">
        <v>636</v>
      </c>
      <c r="E326" s="22">
        <v>-1</v>
      </c>
      <c r="F326" s="24">
        <v>-4</v>
      </c>
      <c r="G326" s="24" t="s">
        <v>636</v>
      </c>
      <c r="H326" s="22" t="s">
        <v>636</v>
      </c>
      <c r="I326" s="24">
        <v>4</v>
      </c>
    </row>
    <row r="327" spans="1:9">
      <c r="A327" s="22" t="s">
        <v>678</v>
      </c>
      <c r="B327" s="22" t="s">
        <v>332</v>
      </c>
      <c r="C327" s="24">
        <v>59</v>
      </c>
      <c r="D327" s="26" t="s">
        <v>636</v>
      </c>
      <c r="E327" s="22" t="s">
        <v>636</v>
      </c>
      <c r="F327" s="24">
        <v>-37</v>
      </c>
      <c r="G327" s="22" t="s">
        <v>636</v>
      </c>
      <c r="H327" s="22" t="s">
        <v>636</v>
      </c>
      <c r="I327" s="24">
        <v>22</v>
      </c>
    </row>
    <row r="328" spans="1:9">
      <c r="A328" s="22" t="s">
        <v>678</v>
      </c>
      <c r="B328" s="22" t="s">
        <v>333</v>
      </c>
      <c r="C328" s="24">
        <v>53</v>
      </c>
      <c r="D328" s="24" t="s">
        <v>636</v>
      </c>
      <c r="E328" s="22" t="s">
        <v>636</v>
      </c>
      <c r="F328" s="24">
        <v>-39</v>
      </c>
      <c r="G328" s="24" t="s">
        <v>636</v>
      </c>
      <c r="H328" s="22" t="s">
        <v>636</v>
      </c>
      <c r="I328" s="24">
        <v>14</v>
      </c>
    </row>
    <row r="329" spans="1:9">
      <c r="A329" s="22" t="s">
        <v>678</v>
      </c>
      <c r="B329" s="22" t="s">
        <v>334</v>
      </c>
      <c r="C329" s="25">
        <v>3</v>
      </c>
      <c r="D329" s="24" t="s">
        <v>636</v>
      </c>
      <c r="E329" s="22" t="s">
        <v>636</v>
      </c>
      <c r="F329" s="25" t="s">
        <v>636</v>
      </c>
      <c r="G329" s="22" t="s">
        <v>636</v>
      </c>
      <c r="H329" s="26" t="s">
        <v>636</v>
      </c>
      <c r="I329" s="24">
        <v>3</v>
      </c>
    </row>
    <row r="330" spans="1:9">
      <c r="A330" s="22" t="s">
        <v>678</v>
      </c>
      <c r="B330" s="22" t="s">
        <v>335</v>
      </c>
      <c r="C330" s="24">
        <v>51</v>
      </c>
      <c r="D330" s="24" t="s">
        <v>636</v>
      </c>
      <c r="E330" s="22" t="s">
        <v>636</v>
      </c>
      <c r="F330" s="24">
        <v>-14</v>
      </c>
      <c r="G330" s="22" t="s">
        <v>636</v>
      </c>
      <c r="H330" s="22" t="s">
        <v>636</v>
      </c>
      <c r="I330" s="24">
        <v>37</v>
      </c>
    </row>
    <row r="331" spans="1:9">
      <c r="A331" s="22" t="s">
        <v>678</v>
      </c>
      <c r="B331" s="22" t="s">
        <v>336</v>
      </c>
      <c r="C331" s="25">
        <v>6</v>
      </c>
      <c r="D331" s="22" t="s">
        <v>636</v>
      </c>
      <c r="E331" s="22" t="s">
        <v>636</v>
      </c>
      <c r="F331" s="24" t="s">
        <v>636</v>
      </c>
      <c r="G331" s="22" t="s">
        <v>636</v>
      </c>
      <c r="H331" s="22" t="s">
        <v>636</v>
      </c>
      <c r="I331" s="24">
        <v>6</v>
      </c>
    </row>
    <row r="332" spans="1:9">
      <c r="A332" s="22" t="s">
        <v>678</v>
      </c>
      <c r="B332" s="22" t="s">
        <v>692</v>
      </c>
      <c r="C332" s="25">
        <v>6</v>
      </c>
      <c r="D332" s="22">
        <v>80</v>
      </c>
      <c r="E332" s="22" t="s">
        <v>636</v>
      </c>
      <c r="F332" s="25">
        <v>-1</v>
      </c>
      <c r="G332" s="22" t="s">
        <v>636</v>
      </c>
      <c r="H332" s="26" t="s">
        <v>636</v>
      </c>
      <c r="I332" s="24">
        <v>85</v>
      </c>
    </row>
    <row r="333" spans="1:9">
      <c r="A333" s="22" t="s">
        <v>678</v>
      </c>
      <c r="B333" s="22" t="s">
        <v>338</v>
      </c>
      <c r="C333" s="22">
        <v>23</v>
      </c>
      <c r="D333" s="24" t="s">
        <v>636</v>
      </c>
      <c r="E333" s="22" t="s">
        <v>636</v>
      </c>
      <c r="F333" s="22">
        <v>-1</v>
      </c>
      <c r="G333" s="22" t="s">
        <v>636</v>
      </c>
      <c r="H333" s="22" t="s">
        <v>636</v>
      </c>
      <c r="I333" s="24">
        <v>22</v>
      </c>
    </row>
    <row r="334" spans="1:9">
      <c r="A334" s="22" t="s">
        <v>678</v>
      </c>
      <c r="B334" s="22" t="s">
        <v>339</v>
      </c>
      <c r="C334" s="24">
        <v>10</v>
      </c>
      <c r="D334" s="22" t="s">
        <v>636</v>
      </c>
      <c r="E334" s="22" t="s">
        <v>636</v>
      </c>
      <c r="F334" s="24" t="s">
        <v>636</v>
      </c>
      <c r="G334" s="24" t="s">
        <v>636</v>
      </c>
      <c r="H334" s="22" t="s">
        <v>636</v>
      </c>
      <c r="I334" s="24">
        <v>10</v>
      </c>
    </row>
    <row r="335" spans="1:9">
      <c r="A335" s="22" t="s">
        <v>678</v>
      </c>
      <c r="B335" s="22" t="s">
        <v>341</v>
      </c>
      <c r="C335" s="24">
        <v>24</v>
      </c>
      <c r="D335" s="22" t="s">
        <v>636</v>
      </c>
      <c r="E335" s="22" t="s">
        <v>636</v>
      </c>
      <c r="F335" s="24">
        <v>-1</v>
      </c>
      <c r="G335" s="24" t="s">
        <v>636</v>
      </c>
      <c r="H335" s="22" t="s">
        <v>636</v>
      </c>
      <c r="I335" s="24">
        <v>23</v>
      </c>
    </row>
    <row r="336" spans="1:9">
      <c r="A336" s="22" t="s">
        <v>678</v>
      </c>
      <c r="B336" s="22" t="s">
        <v>342</v>
      </c>
      <c r="C336" s="24">
        <v>13</v>
      </c>
      <c r="D336" s="22">
        <v>100</v>
      </c>
      <c r="E336" s="22" t="s">
        <v>636</v>
      </c>
      <c r="F336" s="24" t="s">
        <v>636</v>
      </c>
      <c r="G336" s="22" t="s">
        <v>636</v>
      </c>
      <c r="H336" s="22" t="s">
        <v>636</v>
      </c>
      <c r="I336" s="24">
        <v>113</v>
      </c>
    </row>
    <row r="337" spans="1:9">
      <c r="A337" s="22" t="s">
        <v>678</v>
      </c>
      <c r="B337" s="22" t="s">
        <v>343</v>
      </c>
      <c r="C337" s="24">
        <v>267</v>
      </c>
      <c r="D337" s="24">
        <v>100</v>
      </c>
      <c r="E337" s="22" t="s">
        <v>636</v>
      </c>
      <c r="F337" s="22" t="s">
        <v>636</v>
      </c>
      <c r="G337" s="22" t="s">
        <v>636</v>
      </c>
      <c r="H337" s="22" t="s">
        <v>636</v>
      </c>
      <c r="I337" s="24">
        <v>367</v>
      </c>
    </row>
    <row r="338" spans="1:9">
      <c r="A338" s="22" t="s">
        <v>678</v>
      </c>
      <c r="B338" s="22" t="s">
        <v>344</v>
      </c>
      <c r="C338" s="24">
        <v>432</v>
      </c>
      <c r="D338" s="26">
        <v>4500</v>
      </c>
      <c r="E338" s="22" t="s">
        <v>636</v>
      </c>
      <c r="F338" s="25">
        <v>-1204</v>
      </c>
      <c r="G338" s="22">
        <v>11</v>
      </c>
      <c r="H338" s="22" t="s">
        <v>636</v>
      </c>
      <c r="I338" s="25">
        <v>3739</v>
      </c>
    </row>
    <row r="339" spans="1:9">
      <c r="A339" s="22" t="s">
        <v>678</v>
      </c>
      <c r="B339" s="22" t="s">
        <v>345</v>
      </c>
      <c r="C339" s="24">
        <v>87</v>
      </c>
      <c r="D339" s="22" t="s">
        <v>636</v>
      </c>
      <c r="E339" s="22" t="s">
        <v>636</v>
      </c>
      <c r="F339" s="24">
        <v>-9</v>
      </c>
      <c r="G339" s="22">
        <v>2</v>
      </c>
      <c r="H339" s="22" t="s">
        <v>636</v>
      </c>
      <c r="I339" s="24">
        <v>80</v>
      </c>
    </row>
    <row r="340" spans="1:9">
      <c r="A340" s="22" t="s">
        <v>678</v>
      </c>
      <c r="B340" s="22" t="s">
        <v>346</v>
      </c>
      <c r="C340" s="24">
        <v>182</v>
      </c>
      <c r="D340" s="22" t="s">
        <v>636</v>
      </c>
      <c r="E340" s="22" t="s">
        <v>636</v>
      </c>
      <c r="F340" s="24" t="s">
        <v>636</v>
      </c>
      <c r="G340" s="24" t="s">
        <v>636</v>
      </c>
      <c r="H340" s="22" t="s">
        <v>636</v>
      </c>
      <c r="I340" s="24">
        <v>182</v>
      </c>
    </row>
    <row r="341" spans="1:9">
      <c r="A341" s="22" t="s">
        <v>678</v>
      </c>
      <c r="B341" s="22" t="s">
        <v>347</v>
      </c>
      <c r="C341" s="24">
        <v>3</v>
      </c>
      <c r="D341" s="24" t="s">
        <v>636</v>
      </c>
      <c r="E341" s="22" t="s">
        <v>636</v>
      </c>
      <c r="F341" s="24" t="s">
        <v>636</v>
      </c>
      <c r="G341" s="22" t="s">
        <v>636</v>
      </c>
      <c r="H341" s="22" t="s">
        <v>636</v>
      </c>
      <c r="I341" s="24">
        <v>3</v>
      </c>
    </row>
    <row r="342" spans="1:9">
      <c r="A342" s="22" t="s">
        <v>678</v>
      </c>
      <c r="B342" s="22" t="s">
        <v>348</v>
      </c>
      <c r="C342" s="24">
        <v>67</v>
      </c>
      <c r="D342" s="22" t="s">
        <v>636</v>
      </c>
      <c r="E342" s="22" t="s">
        <v>636</v>
      </c>
      <c r="F342" s="24">
        <v>-5</v>
      </c>
      <c r="G342" s="22" t="s">
        <v>636</v>
      </c>
      <c r="H342" s="22" t="s">
        <v>636</v>
      </c>
      <c r="I342" s="24">
        <v>62</v>
      </c>
    </row>
    <row r="343" spans="1:9">
      <c r="A343" s="22" t="s">
        <v>678</v>
      </c>
      <c r="B343" s="22" t="s">
        <v>349</v>
      </c>
      <c r="C343" s="24">
        <v>17</v>
      </c>
      <c r="D343" s="22">
        <v>20</v>
      </c>
      <c r="E343" s="22" t="s">
        <v>636</v>
      </c>
      <c r="F343" s="24">
        <v>-1</v>
      </c>
      <c r="G343" s="22" t="s">
        <v>636</v>
      </c>
      <c r="H343" s="22" t="s">
        <v>636</v>
      </c>
      <c r="I343" s="24">
        <v>36</v>
      </c>
    </row>
    <row r="344" spans="1:9">
      <c r="A344" s="22" t="s">
        <v>678</v>
      </c>
      <c r="B344" s="22" t="s">
        <v>350</v>
      </c>
      <c r="C344" s="24">
        <v>19</v>
      </c>
      <c r="D344" s="22">
        <v>20</v>
      </c>
      <c r="E344" s="22" t="s">
        <v>636</v>
      </c>
      <c r="F344" s="24">
        <v>-1</v>
      </c>
      <c r="G344" s="22" t="s">
        <v>636</v>
      </c>
      <c r="H344" s="22" t="s">
        <v>636</v>
      </c>
      <c r="I344" s="24">
        <v>38</v>
      </c>
    </row>
    <row r="345" spans="1:9">
      <c r="A345" s="22" t="s">
        <v>678</v>
      </c>
      <c r="B345" s="22" t="s">
        <v>351</v>
      </c>
      <c r="C345" s="24">
        <v>31</v>
      </c>
      <c r="D345" s="22" t="s">
        <v>636</v>
      </c>
      <c r="E345" s="22" t="s">
        <v>636</v>
      </c>
      <c r="F345" s="22" t="s">
        <v>636</v>
      </c>
      <c r="G345" s="22" t="s">
        <v>636</v>
      </c>
      <c r="H345" s="22" t="s">
        <v>636</v>
      </c>
      <c r="I345" s="24">
        <v>31</v>
      </c>
    </row>
    <row r="346" spans="1:9">
      <c r="A346" s="22" t="s">
        <v>678</v>
      </c>
      <c r="B346" s="22" t="s">
        <v>352</v>
      </c>
      <c r="C346" s="22">
        <v>9</v>
      </c>
      <c r="D346" s="24" t="s">
        <v>636</v>
      </c>
      <c r="E346" s="22" t="s">
        <v>636</v>
      </c>
      <c r="F346" s="22">
        <v>-1</v>
      </c>
      <c r="G346" s="22" t="s">
        <v>636</v>
      </c>
      <c r="H346" s="22" t="s">
        <v>636</v>
      </c>
      <c r="I346" s="24">
        <v>8</v>
      </c>
    </row>
    <row r="347" spans="1:9">
      <c r="A347" s="22" t="s">
        <v>678</v>
      </c>
      <c r="B347" s="22" t="s">
        <v>353</v>
      </c>
      <c r="C347" s="24">
        <v>7</v>
      </c>
      <c r="D347" s="24" t="s">
        <v>636</v>
      </c>
      <c r="E347" s="22" t="s">
        <v>636</v>
      </c>
      <c r="F347" s="24" t="s">
        <v>636</v>
      </c>
      <c r="G347" s="22" t="s">
        <v>636</v>
      </c>
      <c r="H347" s="22" t="s">
        <v>636</v>
      </c>
      <c r="I347" s="24">
        <v>7</v>
      </c>
    </row>
    <row r="348" spans="1:9">
      <c r="A348" s="22" t="s">
        <v>678</v>
      </c>
      <c r="B348" s="22" t="s">
        <v>354</v>
      </c>
      <c r="C348" s="24">
        <v>19</v>
      </c>
      <c r="D348" s="22" t="s">
        <v>636</v>
      </c>
      <c r="E348" s="22" t="s">
        <v>636</v>
      </c>
      <c r="F348" s="24">
        <v>-1</v>
      </c>
      <c r="G348" s="24" t="s">
        <v>636</v>
      </c>
      <c r="H348" s="22" t="s">
        <v>636</v>
      </c>
      <c r="I348" s="24">
        <v>18</v>
      </c>
    </row>
    <row r="349" spans="1:9">
      <c r="A349" s="22" t="s">
        <v>678</v>
      </c>
      <c r="B349" s="22" t="s">
        <v>355</v>
      </c>
      <c r="C349" s="24">
        <v>17</v>
      </c>
      <c r="D349" s="22" t="s">
        <v>636</v>
      </c>
      <c r="E349" s="22" t="s">
        <v>636</v>
      </c>
      <c r="F349" s="22" t="s">
        <v>636</v>
      </c>
      <c r="G349" s="22" t="s">
        <v>636</v>
      </c>
      <c r="H349" s="22" t="s">
        <v>636</v>
      </c>
      <c r="I349" s="24">
        <v>17</v>
      </c>
    </row>
    <row r="350" spans="1:9">
      <c r="A350" s="22" t="s">
        <v>678</v>
      </c>
      <c r="B350" s="22" t="s">
        <v>356</v>
      </c>
      <c r="C350" s="23">
        <v>9</v>
      </c>
      <c r="D350" s="22" t="s">
        <v>636</v>
      </c>
      <c r="E350" s="22" t="s">
        <v>636</v>
      </c>
      <c r="F350" s="22" t="s">
        <v>636</v>
      </c>
      <c r="G350" s="22" t="s">
        <v>636</v>
      </c>
      <c r="H350" s="22" t="s">
        <v>636</v>
      </c>
      <c r="I350" s="24">
        <v>9</v>
      </c>
    </row>
    <row r="351" spans="1:9">
      <c r="A351" s="22" t="s">
        <v>678</v>
      </c>
      <c r="B351" s="22" t="s">
        <v>357</v>
      </c>
      <c r="C351" s="24">
        <v>46</v>
      </c>
      <c r="D351" s="22">
        <v>80</v>
      </c>
      <c r="E351" s="22" t="s">
        <v>636</v>
      </c>
      <c r="F351" s="24">
        <v>-38</v>
      </c>
      <c r="G351" s="22" t="s">
        <v>636</v>
      </c>
      <c r="H351" s="22" t="s">
        <v>636</v>
      </c>
      <c r="I351" s="24">
        <v>88</v>
      </c>
    </row>
    <row r="352" spans="1:9">
      <c r="A352" s="22" t="s">
        <v>678</v>
      </c>
      <c r="B352" s="22" t="s">
        <v>358</v>
      </c>
      <c r="C352" s="24">
        <v>70</v>
      </c>
      <c r="D352" s="22" t="s">
        <v>636</v>
      </c>
      <c r="E352" s="22" t="s">
        <v>636</v>
      </c>
      <c r="F352" s="24" t="s">
        <v>636</v>
      </c>
      <c r="G352" s="22" t="s">
        <v>636</v>
      </c>
      <c r="H352" s="22" t="s">
        <v>636</v>
      </c>
      <c r="I352" s="24">
        <v>70</v>
      </c>
    </row>
    <row r="353" spans="1:9">
      <c r="A353" s="22" t="s">
        <v>678</v>
      </c>
      <c r="B353" s="22" t="s">
        <v>597</v>
      </c>
      <c r="C353" s="24">
        <v>15</v>
      </c>
      <c r="D353" s="24">
        <v>51</v>
      </c>
      <c r="E353" s="22">
        <v>-7</v>
      </c>
      <c r="F353" s="24">
        <v>-17</v>
      </c>
      <c r="G353" s="22" t="s">
        <v>636</v>
      </c>
      <c r="H353" s="22" t="s">
        <v>636</v>
      </c>
      <c r="I353" s="24">
        <v>42</v>
      </c>
    </row>
    <row r="354" spans="1:9">
      <c r="A354" s="22" t="s">
        <v>678</v>
      </c>
      <c r="B354" s="22" t="s">
        <v>360</v>
      </c>
      <c r="C354" s="24">
        <v>20</v>
      </c>
      <c r="D354" s="22" t="s">
        <v>636</v>
      </c>
      <c r="E354" s="22" t="s">
        <v>636</v>
      </c>
      <c r="F354" s="24">
        <v>-10</v>
      </c>
      <c r="G354" s="22" t="s">
        <v>636</v>
      </c>
      <c r="H354" s="22" t="s">
        <v>636</v>
      </c>
      <c r="I354" s="24">
        <v>10</v>
      </c>
    </row>
    <row r="355" spans="1:9">
      <c r="A355" s="22" t="s">
        <v>678</v>
      </c>
      <c r="B355" s="22" t="s">
        <v>361</v>
      </c>
      <c r="C355" s="24">
        <v>145</v>
      </c>
      <c r="D355" s="22" t="s">
        <v>636</v>
      </c>
      <c r="E355" s="22" t="s">
        <v>636</v>
      </c>
      <c r="F355" s="22">
        <v>-8</v>
      </c>
      <c r="G355" s="22" t="s">
        <v>636</v>
      </c>
      <c r="H355" s="22" t="s">
        <v>636</v>
      </c>
      <c r="I355" s="24">
        <v>137</v>
      </c>
    </row>
    <row r="356" spans="1:9">
      <c r="A356" s="22" t="s">
        <v>678</v>
      </c>
      <c r="B356" s="22" t="s">
        <v>562</v>
      </c>
      <c r="C356" s="24">
        <v>55</v>
      </c>
      <c r="D356" s="22" t="s">
        <v>636</v>
      </c>
      <c r="E356" s="22" t="s">
        <v>636</v>
      </c>
      <c r="F356" s="22">
        <v>-4</v>
      </c>
      <c r="G356" s="22" t="s">
        <v>636</v>
      </c>
      <c r="H356" s="22" t="s">
        <v>636</v>
      </c>
      <c r="I356" s="24">
        <v>51</v>
      </c>
    </row>
    <row r="357" spans="1:9">
      <c r="A357" s="22" t="s">
        <v>678</v>
      </c>
      <c r="B357" s="22" t="s">
        <v>362</v>
      </c>
      <c r="C357" s="24">
        <v>136</v>
      </c>
      <c r="D357" s="22">
        <v>150</v>
      </c>
      <c r="E357" s="22" t="s">
        <v>636</v>
      </c>
      <c r="F357" s="22">
        <v>-9</v>
      </c>
      <c r="G357" s="22" t="s">
        <v>636</v>
      </c>
      <c r="H357" s="22" t="s">
        <v>636</v>
      </c>
      <c r="I357" s="24">
        <v>277</v>
      </c>
    </row>
    <row r="358" spans="1:9">
      <c r="A358" s="22" t="s">
        <v>678</v>
      </c>
      <c r="B358" s="22" t="s">
        <v>363</v>
      </c>
      <c r="C358" s="25">
        <v>-1000</v>
      </c>
      <c r="D358" s="22" t="s">
        <v>636</v>
      </c>
      <c r="E358" s="22" t="s">
        <v>636</v>
      </c>
      <c r="F358" s="22" t="s">
        <v>636</v>
      </c>
      <c r="G358" s="22" t="s">
        <v>636</v>
      </c>
      <c r="H358" s="22" t="s">
        <v>636</v>
      </c>
      <c r="I358" s="25">
        <v>-1000</v>
      </c>
    </row>
    <row r="359" spans="1:9">
      <c r="A359" s="22" t="s">
        <v>678</v>
      </c>
      <c r="B359" s="22" t="s">
        <v>364</v>
      </c>
      <c r="C359" s="24">
        <v>43</v>
      </c>
      <c r="D359" s="26" t="s">
        <v>636</v>
      </c>
      <c r="E359" s="24" t="s">
        <v>636</v>
      </c>
      <c r="F359" s="24" t="s">
        <v>636</v>
      </c>
      <c r="G359" s="25" t="s">
        <v>636</v>
      </c>
      <c r="H359" s="22" t="s">
        <v>636</v>
      </c>
      <c r="I359" s="25">
        <v>43</v>
      </c>
    </row>
    <row r="360" spans="1:9">
      <c r="A360" s="22" t="s">
        <v>678</v>
      </c>
      <c r="B360" s="22" t="s">
        <v>365</v>
      </c>
      <c r="C360" s="25">
        <v>191</v>
      </c>
      <c r="D360" s="22" t="s">
        <v>636</v>
      </c>
      <c r="E360" s="22" t="s">
        <v>636</v>
      </c>
      <c r="F360" s="24" t="s">
        <v>636</v>
      </c>
      <c r="G360" s="22" t="s">
        <v>636</v>
      </c>
      <c r="H360" s="22" t="s">
        <v>636</v>
      </c>
      <c r="I360" s="24">
        <v>191</v>
      </c>
    </row>
    <row r="361" spans="1:9">
      <c r="A361" s="22" t="s">
        <v>678</v>
      </c>
      <c r="B361" s="22" t="s">
        <v>366</v>
      </c>
      <c r="C361" s="25">
        <v>11</v>
      </c>
      <c r="D361" s="26" t="s">
        <v>636</v>
      </c>
      <c r="E361" s="22" t="s">
        <v>636</v>
      </c>
      <c r="F361" s="22" t="s">
        <v>636</v>
      </c>
      <c r="G361" s="22" t="s">
        <v>636</v>
      </c>
      <c r="H361" s="22" t="s">
        <v>636</v>
      </c>
      <c r="I361" s="24">
        <v>11</v>
      </c>
    </row>
    <row r="362" spans="1:9">
      <c r="A362" s="22" t="s">
        <v>678</v>
      </c>
      <c r="B362" s="22" t="s">
        <v>367</v>
      </c>
      <c r="C362" s="25">
        <v>1</v>
      </c>
      <c r="D362" s="26" t="s">
        <v>636</v>
      </c>
      <c r="E362" s="22" t="s">
        <v>636</v>
      </c>
      <c r="F362" s="22" t="s">
        <v>636</v>
      </c>
      <c r="G362" s="26" t="s">
        <v>636</v>
      </c>
      <c r="H362" s="22" t="s">
        <v>636</v>
      </c>
      <c r="I362" s="24">
        <v>1</v>
      </c>
    </row>
    <row r="363" spans="1:9">
      <c r="A363" s="22" t="s">
        <v>678</v>
      </c>
      <c r="B363" s="22" t="s">
        <v>368</v>
      </c>
      <c r="C363" s="24">
        <v>1</v>
      </c>
      <c r="D363" s="22" t="s">
        <v>636</v>
      </c>
      <c r="E363" s="22" t="s">
        <v>636</v>
      </c>
      <c r="F363" s="22" t="s">
        <v>636</v>
      </c>
      <c r="G363" s="22" t="s">
        <v>636</v>
      </c>
      <c r="H363" s="22" t="s">
        <v>636</v>
      </c>
      <c r="I363" s="24">
        <v>1</v>
      </c>
    </row>
    <row r="364" spans="1:9">
      <c r="A364" s="22" t="s">
        <v>678</v>
      </c>
      <c r="B364" s="22" t="s">
        <v>369</v>
      </c>
      <c r="C364" s="25">
        <v>22</v>
      </c>
      <c r="D364" s="24" t="s">
        <v>636</v>
      </c>
      <c r="E364" s="22" t="s">
        <v>636</v>
      </c>
      <c r="F364" s="24" t="s">
        <v>636</v>
      </c>
      <c r="G364" s="24" t="s">
        <v>636</v>
      </c>
      <c r="H364" s="22" t="s">
        <v>636</v>
      </c>
      <c r="I364" s="24">
        <v>22</v>
      </c>
    </row>
    <row r="365" spans="1:9">
      <c r="A365" s="24" t="s">
        <v>678</v>
      </c>
      <c r="B365" s="22" t="s">
        <v>568</v>
      </c>
      <c r="C365" s="25">
        <v>11</v>
      </c>
      <c r="D365" s="26" t="s">
        <v>636</v>
      </c>
      <c r="E365" s="22" t="s">
        <v>636</v>
      </c>
      <c r="F365" s="22" t="s">
        <v>636</v>
      </c>
      <c r="G365" s="22" t="s">
        <v>636</v>
      </c>
      <c r="H365" s="22" t="s">
        <v>636</v>
      </c>
      <c r="I365" s="24">
        <v>11</v>
      </c>
    </row>
    <row r="366" spans="1:9">
      <c r="A366" s="24" t="s">
        <v>678</v>
      </c>
      <c r="B366" s="22" t="s">
        <v>370</v>
      </c>
      <c r="C366" s="24">
        <v>641</v>
      </c>
      <c r="D366" s="26" t="s">
        <v>636</v>
      </c>
      <c r="E366" s="22" t="s">
        <v>636</v>
      </c>
      <c r="F366" s="24">
        <v>-79</v>
      </c>
      <c r="G366" s="24" t="s">
        <v>636</v>
      </c>
      <c r="H366" s="22" t="s">
        <v>636</v>
      </c>
      <c r="I366" s="24">
        <v>562</v>
      </c>
    </row>
    <row r="367" spans="1:9">
      <c r="A367" s="24" t="s">
        <v>678</v>
      </c>
      <c r="B367" s="22" t="s">
        <v>372</v>
      </c>
      <c r="C367" s="22">
        <v>228</v>
      </c>
      <c r="D367" s="25">
        <v>100</v>
      </c>
      <c r="E367" s="22" t="s">
        <v>636</v>
      </c>
      <c r="F367" s="24">
        <v>-37</v>
      </c>
      <c r="G367" s="22" t="s">
        <v>636</v>
      </c>
      <c r="H367" s="22" t="s">
        <v>636</v>
      </c>
      <c r="I367" s="25">
        <v>291</v>
      </c>
    </row>
    <row r="368" spans="1:9">
      <c r="A368" s="22" t="s">
        <v>678</v>
      </c>
      <c r="B368" s="22" t="s">
        <v>373</v>
      </c>
      <c r="C368" s="25">
        <v>43</v>
      </c>
      <c r="D368" s="24" t="s">
        <v>636</v>
      </c>
      <c r="E368" s="22" t="s">
        <v>636</v>
      </c>
      <c r="F368" s="24">
        <v>-22</v>
      </c>
      <c r="G368" s="22" t="s">
        <v>636</v>
      </c>
      <c r="H368" s="24" t="s">
        <v>636</v>
      </c>
      <c r="I368" s="24">
        <v>21</v>
      </c>
    </row>
    <row r="369" spans="1:9">
      <c r="A369" s="24" t="s">
        <v>678</v>
      </c>
      <c r="B369" s="22" t="s">
        <v>374</v>
      </c>
      <c r="C369" s="25">
        <v>185</v>
      </c>
      <c r="D369" s="22" t="s">
        <v>636</v>
      </c>
      <c r="E369" s="22" t="s">
        <v>636</v>
      </c>
      <c r="F369" s="22">
        <v>-13</v>
      </c>
      <c r="G369" s="22" t="s">
        <v>636</v>
      </c>
      <c r="H369" s="26" t="s">
        <v>636</v>
      </c>
      <c r="I369" s="24">
        <v>172</v>
      </c>
    </row>
    <row r="370" spans="1:9">
      <c r="A370" s="22" t="s">
        <v>678</v>
      </c>
      <c r="B370" s="22" t="s">
        <v>375</v>
      </c>
      <c r="C370" s="25">
        <v>157</v>
      </c>
      <c r="D370" s="22" t="s">
        <v>636</v>
      </c>
      <c r="E370" s="22" t="s">
        <v>636</v>
      </c>
      <c r="F370" s="24">
        <v>-7</v>
      </c>
      <c r="G370" s="22" t="s">
        <v>636</v>
      </c>
      <c r="H370" s="22" t="s">
        <v>636</v>
      </c>
      <c r="I370" s="25">
        <v>150</v>
      </c>
    </row>
    <row r="371" spans="1:9">
      <c r="A371" s="22" t="s">
        <v>678</v>
      </c>
      <c r="B371" s="22" t="s">
        <v>376</v>
      </c>
      <c r="C371" s="25">
        <v>1</v>
      </c>
      <c r="D371" s="26">
        <v>50</v>
      </c>
      <c r="E371" s="22" t="s">
        <v>636</v>
      </c>
      <c r="F371" s="22">
        <v>-24</v>
      </c>
      <c r="G371" s="22" t="s">
        <v>636</v>
      </c>
      <c r="H371" s="22" t="s">
        <v>636</v>
      </c>
      <c r="I371" s="24">
        <v>27</v>
      </c>
    </row>
    <row r="372" spans="1:9">
      <c r="A372" s="22" t="s">
        <v>678</v>
      </c>
      <c r="B372" s="22" t="s">
        <v>377</v>
      </c>
      <c r="C372" s="25">
        <v>195</v>
      </c>
      <c r="D372" s="26" t="s">
        <v>636</v>
      </c>
      <c r="E372" s="22" t="s">
        <v>636</v>
      </c>
      <c r="F372" s="24">
        <v>-51</v>
      </c>
      <c r="G372" s="22" t="s">
        <v>636</v>
      </c>
      <c r="H372" s="22" t="s">
        <v>636</v>
      </c>
      <c r="I372" s="24">
        <v>144</v>
      </c>
    </row>
    <row r="373" spans="1:9">
      <c r="A373" s="22" t="s">
        <v>678</v>
      </c>
      <c r="B373" s="22" t="s">
        <v>638</v>
      </c>
      <c r="C373" s="24">
        <v>140</v>
      </c>
      <c r="D373" s="22" t="s">
        <v>636</v>
      </c>
      <c r="E373" s="22" t="s">
        <v>636</v>
      </c>
      <c r="F373" s="24">
        <v>-92</v>
      </c>
      <c r="G373" s="24" t="s">
        <v>636</v>
      </c>
      <c r="H373" s="22" t="s">
        <v>636</v>
      </c>
      <c r="I373" s="24">
        <v>48</v>
      </c>
    </row>
    <row r="374" spans="1:9">
      <c r="A374" s="22" t="s">
        <v>678</v>
      </c>
      <c r="B374" s="22" t="s">
        <v>379</v>
      </c>
      <c r="C374" s="25">
        <v>47</v>
      </c>
      <c r="D374" s="25" t="s">
        <v>636</v>
      </c>
      <c r="E374" s="22" t="s">
        <v>636</v>
      </c>
      <c r="F374" s="24" t="s">
        <v>636</v>
      </c>
      <c r="G374" s="22" t="s">
        <v>636</v>
      </c>
      <c r="H374" s="22" t="s">
        <v>636</v>
      </c>
      <c r="I374" s="24">
        <v>47</v>
      </c>
    </row>
    <row r="375" spans="1:9">
      <c r="A375" s="24" t="s">
        <v>678</v>
      </c>
      <c r="B375" s="22" t="s">
        <v>380</v>
      </c>
      <c r="C375" s="24">
        <v>187</v>
      </c>
      <c r="D375" s="24" t="s">
        <v>636</v>
      </c>
      <c r="E375" s="22" t="s">
        <v>636</v>
      </c>
      <c r="F375" s="24" t="s">
        <v>636</v>
      </c>
      <c r="G375" s="22" t="s">
        <v>636</v>
      </c>
      <c r="H375" s="22" t="s">
        <v>636</v>
      </c>
      <c r="I375" s="24">
        <v>187</v>
      </c>
    </row>
    <row r="376" spans="1:9">
      <c r="A376" s="22" t="s">
        <v>678</v>
      </c>
      <c r="B376" s="22" t="s">
        <v>381</v>
      </c>
      <c r="C376" s="25">
        <v>1</v>
      </c>
      <c r="D376" s="26" t="s">
        <v>636</v>
      </c>
      <c r="E376" s="22" t="s">
        <v>636</v>
      </c>
      <c r="F376" s="26" t="s">
        <v>636</v>
      </c>
      <c r="G376" s="22" t="s">
        <v>636</v>
      </c>
      <c r="H376" s="22" t="s">
        <v>636</v>
      </c>
      <c r="I376" s="25">
        <v>1</v>
      </c>
    </row>
    <row r="377" spans="1:9">
      <c r="A377" s="22" t="s">
        <v>678</v>
      </c>
      <c r="B377" s="22" t="s">
        <v>382</v>
      </c>
      <c r="C377" s="24">
        <v>6</v>
      </c>
      <c r="D377" s="22" t="s">
        <v>636</v>
      </c>
      <c r="E377" s="22" t="s">
        <v>636</v>
      </c>
      <c r="F377" s="24" t="s">
        <v>636</v>
      </c>
      <c r="G377" s="22" t="s">
        <v>636</v>
      </c>
      <c r="H377" s="22" t="s">
        <v>636</v>
      </c>
      <c r="I377" s="24">
        <v>6</v>
      </c>
    </row>
    <row r="378" spans="1:9">
      <c r="A378" s="22" t="s">
        <v>678</v>
      </c>
      <c r="B378" s="22" t="s">
        <v>383</v>
      </c>
      <c r="C378" s="24">
        <v>-5</v>
      </c>
      <c r="D378" s="24" t="s">
        <v>636</v>
      </c>
      <c r="E378" s="22" t="s">
        <v>636</v>
      </c>
      <c r="F378" s="22">
        <v>-2</v>
      </c>
      <c r="G378" s="22" t="s">
        <v>636</v>
      </c>
      <c r="H378" s="22" t="s">
        <v>636</v>
      </c>
      <c r="I378" s="24">
        <v>-7</v>
      </c>
    </row>
    <row r="379" spans="1:9">
      <c r="A379" s="22" t="s">
        <v>678</v>
      </c>
      <c r="B379" s="22" t="s">
        <v>384</v>
      </c>
      <c r="C379" s="24">
        <v>17</v>
      </c>
      <c r="D379" s="24" t="s">
        <v>636</v>
      </c>
      <c r="E379" s="22" t="s">
        <v>636</v>
      </c>
      <c r="F379" s="24" t="s">
        <v>636</v>
      </c>
      <c r="G379" s="22" t="s">
        <v>636</v>
      </c>
      <c r="H379" s="22" t="s">
        <v>636</v>
      </c>
      <c r="I379" s="24">
        <v>17</v>
      </c>
    </row>
    <row r="380" spans="1:9">
      <c r="A380" s="24" t="s">
        <v>678</v>
      </c>
      <c r="B380" s="22" t="s">
        <v>385</v>
      </c>
      <c r="C380" s="24">
        <v>14</v>
      </c>
      <c r="D380" s="22">
        <v>10</v>
      </c>
      <c r="E380" s="22" t="s">
        <v>636</v>
      </c>
      <c r="F380" s="22" t="s">
        <v>636</v>
      </c>
      <c r="G380" s="22" t="s">
        <v>636</v>
      </c>
      <c r="H380" s="22" t="s">
        <v>636</v>
      </c>
      <c r="I380" s="24">
        <v>24</v>
      </c>
    </row>
    <row r="381" spans="1:9">
      <c r="A381" s="22" t="s">
        <v>678</v>
      </c>
      <c r="B381" s="22" t="s">
        <v>386</v>
      </c>
      <c r="C381" s="24">
        <v>36</v>
      </c>
      <c r="D381" s="22" t="s">
        <v>636</v>
      </c>
      <c r="E381" s="22" t="s">
        <v>636</v>
      </c>
      <c r="F381" s="22" t="s">
        <v>636</v>
      </c>
      <c r="G381" s="22" t="s">
        <v>636</v>
      </c>
      <c r="H381" s="22" t="s">
        <v>636</v>
      </c>
      <c r="I381" s="24">
        <v>36</v>
      </c>
    </row>
    <row r="382" spans="1:9">
      <c r="A382" s="24" t="s">
        <v>678</v>
      </c>
      <c r="B382" s="22" t="s">
        <v>519</v>
      </c>
      <c r="C382" s="25">
        <v>30</v>
      </c>
      <c r="D382" s="24" t="s">
        <v>636</v>
      </c>
      <c r="E382" s="22" t="s">
        <v>636</v>
      </c>
      <c r="F382" s="24">
        <v>-4</v>
      </c>
      <c r="G382" s="24" t="s">
        <v>636</v>
      </c>
      <c r="H382" s="22" t="s">
        <v>636</v>
      </c>
      <c r="I382" s="24">
        <v>26</v>
      </c>
    </row>
    <row r="383" spans="1:9">
      <c r="A383" s="22" t="s">
        <v>678</v>
      </c>
      <c r="B383" s="22" t="s">
        <v>387</v>
      </c>
      <c r="C383" s="24">
        <v>14</v>
      </c>
      <c r="D383" s="24">
        <v>20</v>
      </c>
      <c r="E383" s="24" t="s">
        <v>636</v>
      </c>
      <c r="F383" s="24">
        <v>-15</v>
      </c>
      <c r="G383" s="24" t="s">
        <v>636</v>
      </c>
      <c r="H383" s="22" t="s">
        <v>636</v>
      </c>
      <c r="I383" s="24">
        <v>19</v>
      </c>
    </row>
    <row r="384" spans="1:9">
      <c r="A384" s="24" t="s">
        <v>678</v>
      </c>
      <c r="B384" s="22" t="s">
        <v>388</v>
      </c>
      <c r="C384" s="24">
        <v>-21</v>
      </c>
      <c r="D384" s="24" t="s">
        <v>636</v>
      </c>
      <c r="E384" s="22" t="s">
        <v>636</v>
      </c>
      <c r="F384" s="24" t="s">
        <v>636</v>
      </c>
      <c r="G384" s="24" t="s">
        <v>636</v>
      </c>
      <c r="H384" s="22" t="s">
        <v>636</v>
      </c>
      <c r="I384" s="24">
        <v>-21</v>
      </c>
    </row>
    <row r="385" spans="1:9">
      <c r="A385" s="24" t="s">
        <v>678</v>
      </c>
      <c r="B385" s="22" t="s">
        <v>548</v>
      </c>
      <c r="C385" s="24">
        <v>250</v>
      </c>
      <c r="D385" s="22" t="s">
        <v>636</v>
      </c>
      <c r="E385" s="22" t="s">
        <v>636</v>
      </c>
      <c r="F385" s="24">
        <v>-3</v>
      </c>
      <c r="G385" s="24" t="s">
        <v>636</v>
      </c>
      <c r="H385" s="22" t="s">
        <v>636</v>
      </c>
      <c r="I385" s="24">
        <v>247</v>
      </c>
    </row>
    <row r="386" spans="1:9">
      <c r="A386" s="22" t="s">
        <v>678</v>
      </c>
      <c r="B386" s="22" t="s">
        <v>389</v>
      </c>
      <c r="C386" s="24">
        <v>7</v>
      </c>
      <c r="D386" s="24">
        <v>5</v>
      </c>
      <c r="E386" s="22" t="s">
        <v>636</v>
      </c>
      <c r="F386" s="24">
        <v>-1</v>
      </c>
      <c r="G386" s="22" t="s">
        <v>636</v>
      </c>
      <c r="H386" s="22" t="s">
        <v>636</v>
      </c>
      <c r="I386" s="24">
        <v>11</v>
      </c>
    </row>
    <row r="387" spans="1:9">
      <c r="A387" s="22" t="s">
        <v>678</v>
      </c>
      <c r="B387" s="22" t="s">
        <v>390</v>
      </c>
      <c r="C387" s="24">
        <v>4</v>
      </c>
      <c r="D387" s="25" t="s">
        <v>636</v>
      </c>
      <c r="E387" s="22" t="s">
        <v>636</v>
      </c>
      <c r="F387" s="24" t="s">
        <v>636</v>
      </c>
      <c r="G387" s="24" t="s">
        <v>636</v>
      </c>
      <c r="H387" s="22" t="s">
        <v>636</v>
      </c>
      <c r="I387" s="25">
        <v>4</v>
      </c>
    </row>
    <row r="388" spans="1:9">
      <c r="A388" s="22" t="s">
        <v>678</v>
      </c>
      <c r="B388" s="22" t="s">
        <v>391</v>
      </c>
      <c r="C388" s="24">
        <v>2</v>
      </c>
      <c r="D388" s="22" t="s">
        <v>636</v>
      </c>
      <c r="E388" s="22" t="s">
        <v>636</v>
      </c>
      <c r="F388" s="24">
        <v>-2</v>
      </c>
      <c r="G388" s="22" t="s">
        <v>636</v>
      </c>
      <c r="H388" s="22" t="s">
        <v>636</v>
      </c>
      <c r="I388" s="24" t="s">
        <v>636</v>
      </c>
    </row>
    <row r="389" spans="1:9">
      <c r="A389" s="22" t="s">
        <v>678</v>
      </c>
      <c r="B389" s="22" t="s">
        <v>393</v>
      </c>
      <c r="C389" s="24">
        <v>6</v>
      </c>
      <c r="D389" s="24" t="s">
        <v>636</v>
      </c>
      <c r="E389" s="22" t="s">
        <v>636</v>
      </c>
      <c r="F389" s="24" t="s">
        <v>636</v>
      </c>
      <c r="G389" s="22" t="s">
        <v>636</v>
      </c>
      <c r="H389" s="22" t="s">
        <v>636</v>
      </c>
      <c r="I389" s="24">
        <v>6</v>
      </c>
    </row>
    <row r="390" spans="1:9">
      <c r="A390" s="22" t="s">
        <v>678</v>
      </c>
      <c r="B390" s="22" t="s">
        <v>395</v>
      </c>
      <c r="C390" s="24">
        <v>222</v>
      </c>
      <c r="D390" s="24" t="s">
        <v>636</v>
      </c>
      <c r="E390" s="22" t="s">
        <v>636</v>
      </c>
      <c r="F390" s="24">
        <v>-8</v>
      </c>
      <c r="G390" s="22" t="s">
        <v>636</v>
      </c>
      <c r="H390" s="22" t="s">
        <v>636</v>
      </c>
      <c r="I390" s="24">
        <v>214</v>
      </c>
    </row>
    <row r="391" spans="1:9">
      <c r="A391" s="22" t="s">
        <v>678</v>
      </c>
      <c r="B391" s="22" t="s">
        <v>396</v>
      </c>
      <c r="C391" s="24">
        <v>223</v>
      </c>
      <c r="D391" s="22" t="s">
        <v>636</v>
      </c>
      <c r="E391" s="22" t="s">
        <v>636</v>
      </c>
      <c r="F391" s="24">
        <v>-35</v>
      </c>
      <c r="G391" s="22" t="s">
        <v>636</v>
      </c>
      <c r="H391" s="22" t="s">
        <v>636</v>
      </c>
      <c r="I391" s="22">
        <v>188</v>
      </c>
    </row>
    <row r="392" spans="1:9">
      <c r="A392" s="22" t="s">
        <v>678</v>
      </c>
      <c r="B392" s="22" t="s">
        <v>397</v>
      </c>
      <c r="C392" s="24">
        <v>284</v>
      </c>
      <c r="D392" s="24" t="s">
        <v>636</v>
      </c>
      <c r="E392" s="22" t="s">
        <v>636</v>
      </c>
      <c r="F392" s="24">
        <v>-25</v>
      </c>
      <c r="G392" s="22" t="s">
        <v>636</v>
      </c>
      <c r="H392" s="22" t="s">
        <v>636</v>
      </c>
      <c r="I392" s="24">
        <v>259</v>
      </c>
    </row>
    <row r="393" spans="1:9">
      <c r="A393" s="22" t="s">
        <v>678</v>
      </c>
      <c r="B393" s="22" t="s">
        <v>398</v>
      </c>
      <c r="C393" s="24">
        <v>34</v>
      </c>
      <c r="D393" s="22" t="s">
        <v>636</v>
      </c>
      <c r="E393" s="22" t="s">
        <v>636</v>
      </c>
      <c r="F393" s="24">
        <v>-3</v>
      </c>
      <c r="G393" s="22" t="s">
        <v>636</v>
      </c>
      <c r="H393" s="22" t="s">
        <v>636</v>
      </c>
      <c r="I393" s="24">
        <v>31</v>
      </c>
    </row>
    <row r="394" spans="1:9">
      <c r="A394" s="22" t="s">
        <v>678</v>
      </c>
      <c r="B394" s="22" t="s">
        <v>399</v>
      </c>
      <c r="C394" s="25">
        <v>50</v>
      </c>
      <c r="D394" s="24" t="s">
        <v>636</v>
      </c>
      <c r="E394" s="22" t="s">
        <v>636</v>
      </c>
      <c r="F394" s="24">
        <v>-10</v>
      </c>
      <c r="G394" s="24" t="s">
        <v>636</v>
      </c>
      <c r="H394" s="26" t="s">
        <v>636</v>
      </c>
      <c r="I394" s="24">
        <v>40</v>
      </c>
    </row>
    <row r="395" spans="1:9">
      <c r="A395" s="22" t="s">
        <v>678</v>
      </c>
      <c r="B395" s="22" t="s">
        <v>400</v>
      </c>
      <c r="C395" s="24" t="s">
        <v>636</v>
      </c>
      <c r="D395" s="22">
        <v>10</v>
      </c>
      <c r="E395" s="22" t="s">
        <v>636</v>
      </c>
      <c r="F395" s="22">
        <v>-4</v>
      </c>
      <c r="G395" s="22" t="s">
        <v>636</v>
      </c>
      <c r="H395" s="22">
        <v>-2</v>
      </c>
      <c r="I395" s="24">
        <v>4</v>
      </c>
    </row>
    <row r="396" spans="1:9">
      <c r="A396" s="22" t="s">
        <v>678</v>
      </c>
      <c r="B396" s="22" t="s">
        <v>401</v>
      </c>
      <c r="C396" s="24">
        <v>68</v>
      </c>
      <c r="D396" s="22" t="s">
        <v>636</v>
      </c>
      <c r="E396" s="22" t="s">
        <v>636</v>
      </c>
      <c r="F396" s="24">
        <v>-10</v>
      </c>
      <c r="G396" s="22" t="s">
        <v>636</v>
      </c>
      <c r="H396" s="22" t="s">
        <v>636</v>
      </c>
      <c r="I396" s="24">
        <v>58</v>
      </c>
    </row>
    <row r="397" spans="1:9">
      <c r="A397" s="22" t="s">
        <v>678</v>
      </c>
      <c r="B397" s="22" t="s">
        <v>402</v>
      </c>
      <c r="C397" s="24">
        <v>27</v>
      </c>
      <c r="D397" s="24" t="s">
        <v>636</v>
      </c>
      <c r="E397" s="22" t="s">
        <v>636</v>
      </c>
      <c r="F397" s="24" t="s">
        <v>636</v>
      </c>
      <c r="G397" s="22" t="s">
        <v>636</v>
      </c>
      <c r="H397" s="22" t="s">
        <v>636</v>
      </c>
      <c r="I397" s="24">
        <v>27</v>
      </c>
    </row>
    <row r="398" spans="1:9">
      <c r="A398" s="22" t="s">
        <v>678</v>
      </c>
      <c r="B398" s="22" t="s">
        <v>403</v>
      </c>
      <c r="C398" s="25">
        <v>28</v>
      </c>
      <c r="D398" s="22" t="s">
        <v>636</v>
      </c>
      <c r="E398" s="22" t="s">
        <v>636</v>
      </c>
      <c r="F398" s="24" t="s">
        <v>636</v>
      </c>
      <c r="G398" s="22" t="s">
        <v>636</v>
      </c>
      <c r="H398" s="26" t="s">
        <v>636</v>
      </c>
      <c r="I398" s="24">
        <v>28</v>
      </c>
    </row>
    <row r="399" spans="1:9">
      <c r="A399" s="24" t="s">
        <v>678</v>
      </c>
      <c r="B399" s="22" t="s">
        <v>404</v>
      </c>
      <c r="C399" s="24">
        <v>57.667000000000002</v>
      </c>
      <c r="D399" s="24" t="s">
        <v>636</v>
      </c>
      <c r="E399" s="22" t="s">
        <v>636</v>
      </c>
      <c r="F399" s="24">
        <v>-2</v>
      </c>
      <c r="G399" s="24" t="s">
        <v>636</v>
      </c>
      <c r="H399" s="22" t="s">
        <v>636</v>
      </c>
      <c r="I399" s="24">
        <v>55.667000000000002</v>
      </c>
    </row>
    <row r="400" spans="1:9">
      <c r="A400" s="22" t="s">
        <v>678</v>
      </c>
      <c r="B400" s="22" t="s">
        <v>405</v>
      </c>
      <c r="C400" s="24">
        <v>175</v>
      </c>
      <c r="D400" s="22" t="s">
        <v>636</v>
      </c>
      <c r="E400" s="22" t="s">
        <v>636</v>
      </c>
      <c r="F400" s="22">
        <v>-22</v>
      </c>
      <c r="G400" s="22" t="s">
        <v>636</v>
      </c>
      <c r="H400" s="22" t="s">
        <v>636</v>
      </c>
      <c r="I400" s="24">
        <v>153</v>
      </c>
    </row>
    <row r="401" spans="1:9">
      <c r="A401" s="22" t="s">
        <v>678</v>
      </c>
      <c r="B401" s="22" t="s">
        <v>406</v>
      </c>
      <c r="C401" s="24">
        <v>224</v>
      </c>
      <c r="D401" s="22" t="s">
        <v>636</v>
      </c>
      <c r="E401" s="22" t="s">
        <v>636</v>
      </c>
      <c r="F401" s="22">
        <v>-8</v>
      </c>
      <c r="G401" s="22" t="s">
        <v>636</v>
      </c>
      <c r="H401" s="22" t="s">
        <v>636</v>
      </c>
      <c r="I401" s="24">
        <v>216</v>
      </c>
    </row>
    <row r="402" spans="1:9">
      <c r="A402" s="22" t="s">
        <v>678</v>
      </c>
      <c r="B402" s="22" t="s">
        <v>407</v>
      </c>
      <c r="C402" s="24">
        <v>142</v>
      </c>
      <c r="D402" s="22" t="s">
        <v>636</v>
      </c>
      <c r="E402" s="22" t="s">
        <v>636</v>
      </c>
      <c r="F402" s="24">
        <v>-19</v>
      </c>
      <c r="G402" s="22" t="s">
        <v>636</v>
      </c>
      <c r="H402" s="22" t="s">
        <v>636</v>
      </c>
      <c r="I402" s="24">
        <v>123</v>
      </c>
    </row>
    <row r="403" spans="1:9">
      <c r="A403" s="22" t="s">
        <v>678</v>
      </c>
      <c r="B403" s="22" t="s">
        <v>408</v>
      </c>
      <c r="C403" s="24">
        <v>218</v>
      </c>
      <c r="D403" s="22" t="s">
        <v>636</v>
      </c>
      <c r="E403" s="22" t="s">
        <v>636</v>
      </c>
      <c r="F403" s="24">
        <v>-68</v>
      </c>
      <c r="G403" s="22" t="s">
        <v>636</v>
      </c>
      <c r="H403" s="22" t="s">
        <v>636</v>
      </c>
      <c r="I403" s="24">
        <v>150</v>
      </c>
    </row>
    <row r="404" spans="1:9">
      <c r="A404" s="24" t="s">
        <v>678</v>
      </c>
      <c r="B404" s="22" t="s">
        <v>409</v>
      </c>
      <c r="C404" s="24">
        <v>112</v>
      </c>
      <c r="D404" s="24" t="s">
        <v>636</v>
      </c>
      <c r="E404" s="22" t="s">
        <v>636</v>
      </c>
      <c r="F404" s="24">
        <v>-1</v>
      </c>
      <c r="G404" s="22" t="s">
        <v>636</v>
      </c>
      <c r="H404" s="22" t="s">
        <v>636</v>
      </c>
      <c r="I404" s="24">
        <v>111</v>
      </c>
    </row>
    <row r="405" spans="1:9">
      <c r="A405" s="24" t="s">
        <v>678</v>
      </c>
      <c r="B405" s="22" t="s">
        <v>410</v>
      </c>
      <c r="C405" s="24">
        <v>29</v>
      </c>
      <c r="D405" s="22" t="s">
        <v>636</v>
      </c>
      <c r="E405" s="22" t="s">
        <v>636</v>
      </c>
      <c r="F405" s="22">
        <v>-2</v>
      </c>
      <c r="G405" s="22" t="s">
        <v>636</v>
      </c>
      <c r="H405" s="22" t="s">
        <v>636</v>
      </c>
      <c r="I405" s="24">
        <v>27</v>
      </c>
    </row>
    <row r="406" spans="1:9">
      <c r="A406" s="22" t="s">
        <v>678</v>
      </c>
      <c r="B406" s="22" t="s">
        <v>411</v>
      </c>
      <c r="C406" s="24">
        <v>102</v>
      </c>
      <c r="D406" s="22" t="s">
        <v>636</v>
      </c>
      <c r="E406" s="22" t="s">
        <v>636</v>
      </c>
      <c r="F406" s="22">
        <v>-68</v>
      </c>
      <c r="G406" s="22" t="s">
        <v>636</v>
      </c>
      <c r="H406" s="22" t="s">
        <v>636</v>
      </c>
      <c r="I406" s="24">
        <v>34</v>
      </c>
    </row>
    <row r="407" spans="1:9">
      <c r="A407" s="22" t="s">
        <v>678</v>
      </c>
      <c r="B407" s="22" t="s">
        <v>412</v>
      </c>
      <c r="C407" s="25">
        <v>83</v>
      </c>
      <c r="D407" s="24" t="s">
        <v>636</v>
      </c>
      <c r="E407" s="22" t="s">
        <v>636</v>
      </c>
      <c r="F407" s="22" t="s">
        <v>636</v>
      </c>
      <c r="G407" s="22" t="s">
        <v>636</v>
      </c>
      <c r="H407" s="22" t="s">
        <v>636</v>
      </c>
      <c r="I407" s="25">
        <v>83</v>
      </c>
    </row>
    <row r="408" spans="1:9">
      <c r="A408" s="22" t="s">
        <v>678</v>
      </c>
      <c r="B408" s="22" t="s">
        <v>413</v>
      </c>
      <c r="C408" s="24">
        <v>4</v>
      </c>
      <c r="D408" s="22" t="s">
        <v>636</v>
      </c>
      <c r="E408" s="22" t="s">
        <v>636</v>
      </c>
      <c r="F408" s="24" t="s">
        <v>636</v>
      </c>
      <c r="G408" s="22" t="s">
        <v>636</v>
      </c>
      <c r="H408" s="22" t="s">
        <v>636</v>
      </c>
      <c r="I408" s="24">
        <v>4</v>
      </c>
    </row>
    <row r="409" spans="1:9">
      <c r="A409" s="22" t="s">
        <v>678</v>
      </c>
      <c r="B409" s="22" t="s">
        <v>414</v>
      </c>
      <c r="C409" s="24">
        <v>308</v>
      </c>
      <c r="D409" s="22" t="s">
        <v>636</v>
      </c>
      <c r="E409" s="22" t="s">
        <v>636</v>
      </c>
      <c r="F409" s="24">
        <v>-60</v>
      </c>
      <c r="G409" s="22" t="s">
        <v>636</v>
      </c>
      <c r="H409" s="22" t="s">
        <v>636</v>
      </c>
      <c r="I409" s="24">
        <v>248</v>
      </c>
    </row>
    <row r="410" spans="1:9">
      <c r="A410" s="22" t="s">
        <v>678</v>
      </c>
      <c r="B410" s="22" t="s">
        <v>415</v>
      </c>
      <c r="C410" s="24">
        <v>359</v>
      </c>
      <c r="D410" s="24" t="s">
        <v>636</v>
      </c>
      <c r="E410" s="22" t="s">
        <v>636</v>
      </c>
      <c r="F410" s="24">
        <v>-18</v>
      </c>
      <c r="G410" s="22" t="s">
        <v>636</v>
      </c>
      <c r="H410" s="22" t="s">
        <v>636</v>
      </c>
      <c r="I410" s="24">
        <v>341</v>
      </c>
    </row>
    <row r="411" spans="1:9">
      <c r="A411" s="22" t="s">
        <v>678</v>
      </c>
      <c r="B411" s="22" t="s">
        <v>416</v>
      </c>
      <c r="C411" s="24">
        <v>55</v>
      </c>
      <c r="D411" s="22" t="s">
        <v>636</v>
      </c>
      <c r="E411" s="22" t="s">
        <v>636</v>
      </c>
      <c r="F411" s="24">
        <v>-6</v>
      </c>
      <c r="G411" s="22" t="s">
        <v>636</v>
      </c>
      <c r="H411" s="22" t="s">
        <v>636</v>
      </c>
      <c r="I411" s="24">
        <v>49</v>
      </c>
    </row>
    <row r="412" spans="1:9">
      <c r="A412" s="22" t="s">
        <v>678</v>
      </c>
      <c r="B412" s="22" t="s">
        <v>418</v>
      </c>
      <c r="C412" s="24">
        <v>25</v>
      </c>
      <c r="D412" s="24" t="s">
        <v>636</v>
      </c>
      <c r="E412" s="22" t="s">
        <v>636</v>
      </c>
      <c r="F412" s="24" t="s">
        <v>636</v>
      </c>
      <c r="G412" s="22" t="s">
        <v>636</v>
      </c>
      <c r="H412" s="22" t="s">
        <v>636</v>
      </c>
      <c r="I412" s="24">
        <v>25</v>
      </c>
    </row>
    <row r="413" spans="1:9">
      <c r="A413" s="22" t="s">
        <v>678</v>
      </c>
      <c r="B413" s="22" t="s">
        <v>419</v>
      </c>
      <c r="C413" s="25">
        <v>285</v>
      </c>
      <c r="D413" s="24" t="s">
        <v>636</v>
      </c>
      <c r="E413" s="22" t="s">
        <v>636</v>
      </c>
      <c r="F413" s="24">
        <v>-206</v>
      </c>
      <c r="G413" s="22" t="s">
        <v>636</v>
      </c>
      <c r="H413" s="22" t="s">
        <v>636</v>
      </c>
      <c r="I413" s="25">
        <v>79</v>
      </c>
    </row>
    <row r="414" spans="1:9">
      <c r="A414" s="22" t="s">
        <v>678</v>
      </c>
      <c r="B414" s="22" t="s">
        <v>420</v>
      </c>
      <c r="C414" s="24">
        <v>317</v>
      </c>
      <c r="D414" s="22" t="s">
        <v>636</v>
      </c>
      <c r="E414" s="22" t="s">
        <v>636</v>
      </c>
      <c r="F414" s="22">
        <v>-23</v>
      </c>
      <c r="G414" s="22" t="s">
        <v>636</v>
      </c>
      <c r="H414" s="22" t="s">
        <v>636</v>
      </c>
      <c r="I414" s="24">
        <v>294</v>
      </c>
    </row>
    <row r="415" spans="1:9">
      <c r="A415" s="22" t="s">
        <v>678</v>
      </c>
      <c r="B415" s="22" t="s">
        <v>421</v>
      </c>
      <c r="C415" s="24">
        <v>48</v>
      </c>
      <c r="D415" s="22" t="s">
        <v>636</v>
      </c>
      <c r="E415" s="22" t="s">
        <v>636</v>
      </c>
      <c r="F415" s="24">
        <v>-37</v>
      </c>
      <c r="G415" s="22" t="s">
        <v>636</v>
      </c>
      <c r="H415" s="22" t="s">
        <v>636</v>
      </c>
      <c r="I415" s="24">
        <v>11</v>
      </c>
    </row>
    <row r="416" spans="1:9">
      <c r="A416" s="22" t="s">
        <v>678</v>
      </c>
      <c r="B416" s="22" t="s">
        <v>422</v>
      </c>
      <c r="C416" s="22">
        <v>239</v>
      </c>
      <c r="D416" s="24" t="s">
        <v>636</v>
      </c>
      <c r="E416" s="22" t="s">
        <v>636</v>
      </c>
      <c r="F416" s="22">
        <v>-14</v>
      </c>
      <c r="G416" s="22" t="s">
        <v>636</v>
      </c>
      <c r="H416" s="22" t="s">
        <v>636</v>
      </c>
      <c r="I416" s="24">
        <v>225</v>
      </c>
    </row>
    <row r="417" spans="1:9">
      <c r="A417" s="22" t="s">
        <v>678</v>
      </c>
      <c r="B417" s="22" t="s">
        <v>423</v>
      </c>
      <c r="C417" s="25">
        <v>1</v>
      </c>
      <c r="D417" s="22" t="s">
        <v>636</v>
      </c>
      <c r="E417" s="22" t="s">
        <v>636</v>
      </c>
      <c r="F417" s="22" t="s">
        <v>636</v>
      </c>
      <c r="G417" s="22" t="s">
        <v>636</v>
      </c>
      <c r="H417" s="22" t="s">
        <v>636</v>
      </c>
      <c r="I417" s="25">
        <v>1</v>
      </c>
    </row>
    <row r="418" spans="1:9">
      <c r="A418" s="24" t="s">
        <v>678</v>
      </c>
      <c r="B418" s="22" t="s">
        <v>424</v>
      </c>
      <c r="C418" s="24">
        <v>12</v>
      </c>
      <c r="D418" s="24">
        <v>100</v>
      </c>
      <c r="E418" s="22" t="s">
        <v>636</v>
      </c>
      <c r="F418" s="22">
        <v>-9</v>
      </c>
      <c r="G418" s="22" t="s">
        <v>636</v>
      </c>
      <c r="H418" s="22" t="s">
        <v>636</v>
      </c>
      <c r="I418" s="24">
        <v>103</v>
      </c>
    </row>
    <row r="419" spans="1:9">
      <c r="A419" s="22" t="s">
        <v>678</v>
      </c>
      <c r="B419" s="22" t="s">
        <v>425</v>
      </c>
      <c r="C419" s="25">
        <v>7</v>
      </c>
      <c r="D419" s="24" t="s">
        <v>636</v>
      </c>
      <c r="E419" s="22" t="s">
        <v>636</v>
      </c>
      <c r="F419" s="24" t="s">
        <v>636</v>
      </c>
      <c r="G419" s="22" t="s">
        <v>636</v>
      </c>
      <c r="H419" s="22" t="s">
        <v>636</v>
      </c>
      <c r="I419" s="25">
        <v>7</v>
      </c>
    </row>
    <row r="420" spans="1:9">
      <c r="A420" s="24" t="s">
        <v>678</v>
      </c>
      <c r="B420" s="22" t="s">
        <v>426</v>
      </c>
      <c r="C420" s="24">
        <v>360</v>
      </c>
      <c r="D420" s="24">
        <v>150</v>
      </c>
      <c r="E420" s="22" t="s">
        <v>636</v>
      </c>
      <c r="F420" s="24">
        <v>-49</v>
      </c>
      <c r="G420" s="22" t="s">
        <v>636</v>
      </c>
      <c r="H420" s="22" t="s">
        <v>636</v>
      </c>
      <c r="I420" s="24">
        <v>461</v>
      </c>
    </row>
    <row r="421" spans="1:9">
      <c r="A421" s="24" t="s">
        <v>678</v>
      </c>
      <c r="B421" s="22" t="s">
        <v>427</v>
      </c>
      <c r="C421" s="24">
        <v>157</v>
      </c>
      <c r="D421" s="24" t="s">
        <v>636</v>
      </c>
      <c r="E421" s="22" t="s">
        <v>636</v>
      </c>
      <c r="F421" s="24">
        <v>-18</v>
      </c>
      <c r="G421" s="22">
        <v>5</v>
      </c>
      <c r="H421" s="22" t="s">
        <v>636</v>
      </c>
      <c r="I421" s="24">
        <v>144</v>
      </c>
    </row>
    <row r="422" spans="1:9">
      <c r="A422" s="24" t="s">
        <v>678</v>
      </c>
      <c r="B422" s="22" t="s">
        <v>428</v>
      </c>
      <c r="C422" s="24">
        <v>55</v>
      </c>
      <c r="D422" s="24">
        <v>50</v>
      </c>
      <c r="E422" s="22" t="s">
        <v>636</v>
      </c>
      <c r="F422" s="24">
        <v>-1</v>
      </c>
      <c r="G422" s="22" t="s">
        <v>636</v>
      </c>
      <c r="H422" s="22" t="s">
        <v>636</v>
      </c>
      <c r="I422" s="24">
        <v>104</v>
      </c>
    </row>
    <row r="423" spans="1:9">
      <c r="A423" s="22" t="s">
        <v>678</v>
      </c>
      <c r="B423" s="22" t="s">
        <v>429</v>
      </c>
      <c r="C423" s="25">
        <v>70</v>
      </c>
      <c r="D423" s="24" t="s">
        <v>636</v>
      </c>
      <c r="E423" s="22" t="s">
        <v>636</v>
      </c>
      <c r="F423" s="24">
        <v>-2</v>
      </c>
      <c r="G423" s="26" t="s">
        <v>636</v>
      </c>
      <c r="H423" s="22" t="s">
        <v>636</v>
      </c>
      <c r="I423" s="25">
        <v>68</v>
      </c>
    </row>
    <row r="424" spans="1:9">
      <c r="A424" s="22" t="s">
        <v>678</v>
      </c>
      <c r="B424" s="22" t="s">
        <v>430</v>
      </c>
      <c r="C424" s="24">
        <v>154</v>
      </c>
      <c r="D424" s="24" t="s">
        <v>636</v>
      </c>
      <c r="E424" s="22" t="s">
        <v>636</v>
      </c>
      <c r="F424" s="24">
        <v>-48</v>
      </c>
      <c r="G424" s="22" t="s">
        <v>636</v>
      </c>
      <c r="H424" s="22" t="s">
        <v>636</v>
      </c>
      <c r="I424" s="24">
        <v>106</v>
      </c>
    </row>
    <row r="425" spans="1:9">
      <c r="A425" s="22" t="s">
        <v>678</v>
      </c>
      <c r="B425" s="22" t="s">
        <v>431</v>
      </c>
      <c r="C425" s="25">
        <v>119</v>
      </c>
      <c r="D425" s="24" t="s">
        <v>636</v>
      </c>
      <c r="E425" s="22" t="s">
        <v>636</v>
      </c>
      <c r="F425" s="24">
        <v>-2</v>
      </c>
      <c r="G425" s="22" t="s">
        <v>636</v>
      </c>
      <c r="H425" s="22" t="s">
        <v>636</v>
      </c>
      <c r="I425" s="25">
        <v>117</v>
      </c>
    </row>
    <row r="426" spans="1:9">
      <c r="A426" s="22" t="s">
        <v>678</v>
      </c>
      <c r="B426" s="22" t="s">
        <v>432</v>
      </c>
      <c r="C426" s="24">
        <v>169</v>
      </c>
      <c r="D426" s="24" t="s">
        <v>636</v>
      </c>
      <c r="E426" s="22" t="s">
        <v>636</v>
      </c>
      <c r="F426" s="24">
        <v>-18</v>
      </c>
      <c r="G426" s="22" t="s">
        <v>636</v>
      </c>
      <c r="H426" s="22" t="s">
        <v>636</v>
      </c>
      <c r="I426" s="24">
        <v>151</v>
      </c>
    </row>
    <row r="427" spans="1:9">
      <c r="A427" s="22" t="s">
        <v>678</v>
      </c>
      <c r="B427" s="22" t="s">
        <v>511</v>
      </c>
      <c r="C427" s="25">
        <v>43</v>
      </c>
      <c r="D427" s="24" t="s">
        <v>636</v>
      </c>
      <c r="E427" s="22" t="s">
        <v>636</v>
      </c>
      <c r="F427" s="24">
        <v>-7</v>
      </c>
      <c r="G427" s="22" t="s">
        <v>636</v>
      </c>
      <c r="H427" s="22" t="s">
        <v>636</v>
      </c>
      <c r="I427" s="25">
        <v>36</v>
      </c>
    </row>
    <row r="428" spans="1:9">
      <c r="A428" s="22" t="s">
        <v>678</v>
      </c>
      <c r="B428" s="22" t="s">
        <v>433</v>
      </c>
      <c r="C428" s="25">
        <v>2</v>
      </c>
      <c r="D428" s="22" t="s">
        <v>636</v>
      </c>
      <c r="E428" s="22" t="s">
        <v>636</v>
      </c>
      <c r="F428" s="22" t="s">
        <v>636</v>
      </c>
      <c r="G428" s="22" t="s">
        <v>636</v>
      </c>
      <c r="H428" s="22" t="s">
        <v>636</v>
      </c>
      <c r="I428" s="25">
        <v>2</v>
      </c>
    </row>
    <row r="429" spans="1:9">
      <c r="A429" s="22" t="s">
        <v>678</v>
      </c>
      <c r="B429" s="22" t="s">
        <v>434</v>
      </c>
      <c r="C429" s="24">
        <v>40</v>
      </c>
      <c r="D429" s="22" t="s">
        <v>636</v>
      </c>
      <c r="E429" s="22" t="s">
        <v>636</v>
      </c>
      <c r="F429" s="22">
        <v>-7</v>
      </c>
      <c r="G429" s="22" t="s">
        <v>636</v>
      </c>
      <c r="H429" s="22" t="s">
        <v>636</v>
      </c>
      <c r="I429" s="24">
        <v>33</v>
      </c>
    </row>
    <row r="430" spans="1:9">
      <c r="A430" s="22" t="s">
        <v>678</v>
      </c>
      <c r="B430" s="22" t="s">
        <v>435</v>
      </c>
      <c r="C430" s="25">
        <v>40</v>
      </c>
      <c r="D430" s="22" t="s">
        <v>636</v>
      </c>
      <c r="E430" s="22" t="s">
        <v>636</v>
      </c>
      <c r="F430" s="22" t="s">
        <v>636</v>
      </c>
      <c r="G430" s="22" t="s">
        <v>636</v>
      </c>
      <c r="H430" s="22" t="s">
        <v>636</v>
      </c>
      <c r="I430" s="24">
        <v>40</v>
      </c>
    </row>
    <row r="431" spans="1:9">
      <c r="A431" s="22" t="s">
        <v>678</v>
      </c>
      <c r="B431" s="22" t="s">
        <v>436</v>
      </c>
      <c r="C431" s="24">
        <v>38</v>
      </c>
      <c r="D431" s="22" t="s">
        <v>636</v>
      </c>
      <c r="E431" s="24" t="s">
        <v>636</v>
      </c>
      <c r="F431" s="24" t="s">
        <v>636</v>
      </c>
      <c r="G431" s="22" t="s">
        <v>636</v>
      </c>
      <c r="H431" s="22" t="s">
        <v>636</v>
      </c>
      <c r="I431" s="24">
        <v>38</v>
      </c>
    </row>
    <row r="432" spans="1:9">
      <c r="A432" s="24" t="s">
        <v>678</v>
      </c>
      <c r="B432" s="22" t="s">
        <v>437</v>
      </c>
      <c r="C432" s="25">
        <v>279</v>
      </c>
      <c r="D432" s="22" t="s">
        <v>636</v>
      </c>
      <c r="E432" s="22" t="s">
        <v>636</v>
      </c>
      <c r="F432" s="24">
        <v>-178</v>
      </c>
      <c r="G432" s="22" t="s">
        <v>636</v>
      </c>
      <c r="H432" s="22" t="s">
        <v>636</v>
      </c>
      <c r="I432" s="25">
        <v>101</v>
      </c>
    </row>
    <row r="433" spans="1:9">
      <c r="A433" s="24" t="s">
        <v>678</v>
      </c>
      <c r="B433" s="22" t="s">
        <v>438</v>
      </c>
      <c r="C433" s="24">
        <v>1</v>
      </c>
      <c r="D433" s="24" t="s">
        <v>636</v>
      </c>
      <c r="E433" s="22" t="s">
        <v>636</v>
      </c>
      <c r="F433" s="22" t="s">
        <v>636</v>
      </c>
      <c r="G433" s="22" t="s">
        <v>636</v>
      </c>
      <c r="H433" s="22" t="s">
        <v>636</v>
      </c>
      <c r="I433" s="24">
        <v>1</v>
      </c>
    </row>
    <row r="434" spans="1:9">
      <c r="A434" s="24" t="s">
        <v>678</v>
      </c>
      <c r="B434" s="22" t="s">
        <v>439</v>
      </c>
      <c r="C434" s="25">
        <v>-48</v>
      </c>
      <c r="D434" s="24" t="s">
        <v>636</v>
      </c>
      <c r="E434" s="22" t="s">
        <v>636</v>
      </c>
      <c r="F434" s="24" t="s">
        <v>636</v>
      </c>
      <c r="G434" s="22" t="s">
        <v>636</v>
      </c>
      <c r="H434" s="26" t="s">
        <v>636</v>
      </c>
      <c r="I434" s="24">
        <v>-48</v>
      </c>
    </row>
    <row r="435" spans="1:9">
      <c r="A435" s="22" t="s">
        <v>678</v>
      </c>
      <c r="B435" s="22" t="s">
        <v>440</v>
      </c>
      <c r="C435" s="24">
        <v>3</v>
      </c>
      <c r="D435" s="24" t="s">
        <v>636</v>
      </c>
      <c r="E435" s="22" t="s">
        <v>636</v>
      </c>
      <c r="F435" s="24" t="s">
        <v>636</v>
      </c>
      <c r="G435" s="22" t="s">
        <v>636</v>
      </c>
      <c r="H435" s="22" t="s">
        <v>636</v>
      </c>
      <c r="I435" s="24">
        <v>3</v>
      </c>
    </row>
    <row r="436" spans="1:9">
      <c r="A436" s="22" t="s">
        <v>678</v>
      </c>
      <c r="B436" s="22" t="s">
        <v>441</v>
      </c>
      <c r="C436" s="25">
        <v>176</v>
      </c>
      <c r="D436" s="22">
        <v>1</v>
      </c>
      <c r="E436" s="22" t="s">
        <v>636</v>
      </c>
      <c r="F436" s="24">
        <v>-15</v>
      </c>
      <c r="G436" s="22" t="s">
        <v>636</v>
      </c>
      <c r="H436" s="22" t="s">
        <v>636</v>
      </c>
      <c r="I436" s="25">
        <v>162</v>
      </c>
    </row>
    <row r="437" spans="1:9">
      <c r="A437" s="24" t="s">
        <v>678</v>
      </c>
      <c r="B437" s="22" t="s">
        <v>442</v>
      </c>
      <c r="C437" s="24">
        <v>143</v>
      </c>
      <c r="D437" s="22" t="s">
        <v>636</v>
      </c>
      <c r="E437" s="22" t="s">
        <v>636</v>
      </c>
      <c r="F437" s="24">
        <v>-19</v>
      </c>
      <c r="G437" s="22" t="s">
        <v>636</v>
      </c>
      <c r="H437" s="22" t="s">
        <v>636</v>
      </c>
      <c r="I437" s="24">
        <v>124</v>
      </c>
    </row>
    <row r="438" spans="1:9">
      <c r="A438" s="22" t="s">
        <v>678</v>
      </c>
      <c r="B438" s="22" t="s">
        <v>443</v>
      </c>
      <c r="C438" s="24">
        <v>184</v>
      </c>
      <c r="D438" s="24" t="s">
        <v>636</v>
      </c>
      <c r="E438" s="22" t="s">
        <v>636</v>
      </c>
      <c r="F438" s="24">
        <v>-59</v>
      </c>
      <c r="G438" s="24" t="s">
        <v>636</v>
      </c>
      <c r="H438" s="22" t="s">
        <v>636</v>
      </c>
      <c r="I438" s="24">
        <v>125</v>
      </c>
    </row>
    <row r="439" spans="1:9">
      <c r="A439" s="22" t="s">
        <v>678</v>
      </c>
      <c r="B439" s="22" t="s">
        <v>444</v>
      </c>
      <c r="C439" s="24">
        <v>166</v>
      </c>
      <c r="D439" s="22" t="s">
        <v>636</v>
      </c>
      <c r="E439" s="22" t="s">
        <v>636</v>
      </c>
      <c r="F439" s="24">
        <v>-18</v>
      </c>
      <c r="G439" s="22" t="s">
        <v>636</v>
      </c>
      <c r="H439" s="22" t="s">
        <v>636</v>
      </c>
      <c r="I439" s="24">
        <v>148</v>
      </c>
    </row>
    <row r="440" spans="1:9">
      <c r="A440" s="22" t="s">
        <v>678</v>
      </c>
      <c r="B440" s="22" t="s">
        <v>445</v>
      </c>
      <c r="C440" s="24">
        <v>123</v>
      </c>
      <c r="D440" s="22">
        <v>50</v>
      </c>
      <c r="E440" s="22" t="s">
        <v>636</v>
      </c>
      <c r="F440" s="22">
        <v>-122</v>
      </c>
      <c r="G440" s="22" t="s">
        <v>636</v>
      </c>
      <c r="H440" s="22" t="s">
        <v>636</v>
      </c>
      <c r="I440" s="24">
        <v>51</v>
      </c>
    </row>
    <row r="441" spans="1:9">
      <c r="A441" s="22" t="s">
        <v>678</v>
      </c>
      <c r="B441" s="22" t="s">
        <v>446</v>
      </c>
      <c r="C441" s="24">
        <v>3</v>
      </c>
      <c r="D441" s="24">
        <v>4</v>
      </c>
      <c r="E441" s="22" t="s">
        <v>636</v>
      </c>
      <c r="F441" s="24">
        <v>-3</v>
      </c>
      <c r="G441" s="22" t="s">
        <v>636</v>
      </c>
      <c r="H441" s="22" t="s">
        <v>636</v>
      </c>
      <c r="I441" s="24">
        <v>4</v>
      </c>
    </row>
    <row r="442" spans="1:9">
      <c r="A442" s="22" t="s">
        <v>678</v>
      </c>
      <c r="B442" s="22" t="s">
        <v>447</v>
      </c>
      <c r="C442" s="24">
        <v>21</v>
      </c>
      <c r="D442" s="22" t="s">
        <v>636</v>
      </c>
      <c r="E442" s="22" t="s">
        <v>636</v>
      </c>
      <c r="F442" s="24" t="s">
        <v>636</v>
      </c>
      <c r="G442" s="22" t="s">
        <v>636</v>
      </c>
      <c r="H442" s="22" t="s">
        <v>636</v>
      </c>
      <c r="I442" s="24">
        <v>21</v>
      </c>
    </row>
    <row r="443" spans="1:9">
      <c r="A443" s="22" t="s">
        <v>678</v>
      </c>
      <c r="B443" s="22" t="s">
        <v>448</v>
      </c>
      <c r="C443" s="25">
        <v>-12</v>
      </c>
      <c r="D443" s="24" t="s">
        <v>636</v>
      </c>
      <c r="E443" s="22" t="s">
        <v>636</v>
      </c>
      <c r="F443" s="24">
        <v>-1</v>
      </c>
      <c r="G443" s="22" t="s">
        <v>636</v>
      </c>
      <c r="H443" s="22" t="s">
        <v>636</v>
      </c>
      <c r="I443" s="24">
        <v>-13</v>
      </c>
    </row>
    <row r="444" spans="1:9">
      <c r="A444" s="24" t="s">
        <v>678</v>
      </c>
      <c r="B444" s="22" t="s">
        <v>450</v>
      </c>
      <c r="C444" s="24">
        <v>35</v>
      </c>
      <c r="D444" s="24" t="s">
        <v>636</v>
      </c>
      <c r="E444" s="22" t="s">
        <v>636</v>
      </c>
      <c r="F444" s="24" t="s">
        <v>636</v>
      </c>
      <c r="G444" s="22" t="s">
        <v>636</v>
      </c>
      <c r="H444" s="22" t="s">
        <v>636</v>
      </c>
      <c r="I444" s="24">
        <v>35</v>
      </c>
    </row>
    <row r="445" spans="1:9">
      <c r="A445" s="22" t="s">
        <v>678</v>
      </c>
      <c r="B445" s="22" t="s">
        <v>451</v>
      </c>
      <c r="C445" s="24">
        <v>360</v>
      </c>
      <c r="D445" s="22" t="s">
        <v>636</v>
      </c>
      <c r="E445" s="24" t="s">
        <v>636</v>
      </c>
      <c r="F445" s="24">
        <v>-76</v>
      </c>
      <c r="G445" s="22" t="s">
        <v>636</v>
      </c>
      <c r="H445" s="22" t="s">
        <v>636</v>
      </c>
      <c r="I445" s="24">
        <v>284</v>
      </c>
    </row>
    <row r="446" spans="1:9">
      <c r="A446" s="22" t="s">
        <v>678</v>
      </c>
      <c r="B446" s="22" t="s">
        <v>452</v>
      </c>
      <c r="C446" s="25">
        <v>124</v>
      </c>
      <c r="D446" s="26" t="s">
        <v>636</v>
      </c>
      <c r="E446" s="22" t="s">
        <v>636</v>
      </c>
      <c r="F446" s="25">
        <v>-112</v>
      </c>
      <c r="G446" s="22" t="s">
        <v>636</v>
      </c>
      <c r="H446" s="22" t="s">
        <v>636</v>
      </c>
      <c r="I446" s="24">
        <v>12</v>
      </c>
    </row>
    <row r="447" spans="1:9">
      <c r="A447" s="22" t="s">
        <v>678</v>
      </c>
      <c r="B447" s="22" t="s">
        <v>453</v>
      </c>
      <c r="C447" s="24">
        <v>448</v>
      </c>
      <c r="D447" s="22" t="s">
        <v>636</v>
      </c>
      <c r="E447" s="22" t="s">
        <v>636</v>
      </c>
      <c r="F447" s="22">
        <v>-6</v>
      </c>
      <c r="G447" s="22" t="s">
        <v>636</v>
      </c>
      <c r="H447" s="22" t="s">
        <v>636</v>
      </c>
      <c r="I447" s="24">
        <v>442</v>
      </c>
    </row>
    <row r="448" spans="1:9">
      <c r="A448" s="22" t="s">
        <v>678</v>
      </c>
      <c r="B448" s="22" t="s">
        <v>454</v>
      </c>
      <c r="C448" s="24">
        <v>576</v>
      </c>
      <c r="D448" s="22" t="s">
        <v>636</v>
      </c>
      <c r="E448" s="22" t="s">
        <v>636</v>
      </c>
      <c r="F448" s="22">
        <v>-231</v>
      </c>
      <c r="G448" s="22" t="s">
        <v>636</v>
      </c>
      <c r="H448" s="22" t="s">
        <v>636</v>
      </c>
      <c r="I448" s="24">
        <v>345</v>
      </c>
    </row>
    <row r="449" spans="1:9">
      <c r="A449" s="22" t="s">
        <v>678</v>
      </c>
      <c r="B449" s="22" t="s">
        <v>455</v>
      </c>
      <c r="C449" s="25">
        <v>348</v>
      </c>
      <c r="D449" s="25" t="s">
        <v>636</v>
      </c>
      <c r="E449" s="22" t="s">
        <v>636</v>
      </c>
      <c r="F449" s="25">
        <v>-2</v>
      </c>
      <c r="G449" s="22" t="s">
        <v>636</v>
      </c>
      <c r="H449" s="22" t="s">
        <v>636</v>
      </c>
      <c r="I449" s="24">
        <v>346</v>
      </c>
    </row>
    <row r="450" spans="1:9">
      <c r="A450" s="22" t="s">
        <v>678</v>
      </c>
      <c r="B450" s="22" t="s">
        <v>456</v>
      </c>
      <c r="C450" s="24">
        <v>448</v>
      </c>
      <c r="D450" s="22" t="s">
        <v>636</v>
      </c>
      <c r="E450" s="22" t="s">
        <v>636</v>
      </c>
      <c r="F450" s="24">
        <v>-1</v>
      </c>
      <c r="G450" s="22" t="s">
        <v>636</v>
      </c>
      <c r="H450" s="22" t="s">
        <v>636</v>
      </c>
      <c r="I450" s="24">
        <v>447</v>
      </c>
    </row>
    <row r="451" spans="1:9">
      <c r="A451" s="22" t="s">
        <v>678</v>
      </c>
      <c r="B451" s="22" t="s">
        <v>580</v>
      </c>
      <c r="C451" s="24">
        <v>228</v>
      </c>
      <c r="D451" s="22">
        <v>800</v>
      </c>
      <c r="E451" s="22" t="s">
        <v>636</v>
      </c>
      <c r="F451" s="22">
        <v>-221</v>
      </c>
      <c r="G451" s="22" t="s">
        <v>636</v>
      </c>
      <c r="H451" s="22">
        <v>-800</v>
      </c>
      <c r="I451" s="24">
        <v>7</v>
      </c>
    </row>
    <row r="452" spans="1:9">
      <c r="A452" s="22" t="s">
        <v>678</v>
      </c>
      <c r="B452" s="22" t="s">
        <v>458</v>
      </c>
      <c r="C452" s="24">
        <v>167</v>
      </c>
      <c r="D452" s="22" t="s">
        <v>636</v>
      </c>
      <c r="E452" s="22" t="s">
        <v>636</v>
      </c>
      <c r="F452" s="24" t="s">
        <v>636</v>
      </c>
      <c r="G452" s="22" t="s">
        <v>636</v>
      </c>
      <c r="H452" s="22" t="s">
        <v>636</v>
      </c>
      <c r="I452" s="24">
        <v>167</v>
      </c>
    </row>
    <row r="453" spans="1:9">
      <c r="A453" s="22" t="s">
        <v>678</v>
      </c>
      <c r="B453" s="22" t="s">
        <v>459</v>
      </c>
      <c r="C453" s="25">
        <v>20</v>
      </c>
      <c r="D453" s="24">
        <v>20</v>
      </c>
      <c r="E453" s="22" t="s">
        <v>636</v>
      </c>
      <c r="F453" s="22" t="s">
        <v>636</v>
      </c>
      <c r="G453" s="22" t="s">
        <v>636</v>
      </c>
      <c r="H453" s="22" t="s">
        <v>636</v>
      </c>
      <c r="I453" s="24">
        <v>40</v>
      </c>
    </row>
    <row r="454" spans="1:9">
      <c r="A454" s="22" t="s">
        <v>678</v>
      </c>
      <c r="B454" s="22" t="s">
        <v>460</v>
      </c>
      <c r="C454" s="24">
        <v>14</v>
      </c>
      <c r="D454" s="24" t="s">
        <v>636</v>
      </c>
      <c r="E454" s="22" t="s">
        <v>636</v>
      </c>
      <c r="F454" s="22" t="s">
        <v>636</v>
      </c>
      <c r="G454" s="22" t="s">
        <v>636</v>
      </c>
      <c r="H454" s="22" t="s">
        <v>636</v>
      </c>
      <c r="I454" s="24">
        <v>14</v>
      </c>
    </row>
    <row r="455" spans="1:9">
      <c r="A455" s="22" t="s">
        <v>678</v>
      </c>
      <c r="B455" s="22" t="s">
        <v>461</v>
      </c>
      <c r="C455" s="24">
        <v>20</v>
      </c>
      <c r="D455" s="25" t="s">
        <v>636</v>
      </c>
      <c r="E455" s="22" t="s">
        <v>636</v>
      </c>
      <c r="F455" s="25" t="s">
        <v>636</v>
      </c>
      <c r="G455" s="24" t="s">
        <v>636</v>
      </c>
      <c r="H455" s="22" t="s">
        <v>636</v>
      </c>
      <c r="I455" s="25">
        <v>20</v>
      </c>
    </row>
    <row r="456" spans="1:9">
      <c r="A456" s="22" t="s">
        <v>678</v>
      </c>
      <c r="B456" s="22" t="s">
        <v>462</v>
      </c>
      <c r="C456" s="24">
        <v>16</v>
      </c>
      <c r="D456" s="22" t="s">
        <v>636</v>
      </c>
      <c r="E456" s="22" t="s">
        <v>636</v>
      </c>
      <c r="F456" s="24">
        <v>-12</v>
      </c>
      <c r="G456" s="24" t="s">
        <v>636</v>
      </c>
      <c r="H456" s="22" t="s">
        <v>636</v>
      </c>
      <c r="I456" s="24">
        <v>4</v>
      </c>
    </row>
    <row r="457" spans="1:9">
      <c r="A457" s="22" t="s">
        <v>678</v>
      </c>
      <c r="B457" s="22" t="s">
        <v>463</v>
      </c>
      <c r="C457" s="24" t="s">
        <v>636</v>
      </c>
      <c r="D457" s="22">
        <v>50</v>
      </c>
      <c r="E457" s="22" t="s">
        <v>636</v>
      </c>
      <c r="F457" s="22">
        <v>-9</v>
      </c>
      <c r="G457" s="22" t="s">
        <v>636</v>
      </c>
      <c r="H457" s="22">
        <v>-12</v>
      </c>
      <c r="I457" s="24">
        <v>29</v>
      </c>
    </row>
    <row r="458" spans="1:9">
      <c r="A458" s="22" t="s">
        <v>678</v>
      </c>
      <c r="B458" s="22" t="s">
        <v>464</v>
      </c>
      <c r="C458" s="24">
        <v>17</v>
      </c>
      <c r="D458" s="22" t="s">
        <v>636</v>
      </c>
      <c r="E458" s="22" t="s">
        <v>636</v>
      </c>
      <c r="F458" s="22" t="s">
        <v>636</v>
      </c>
      <c r="G458" s="22" t="s">
        <v>636</v>
      </c>
      <c r="H458" s="22" t="s">
        <v>636</v>
      </c>
      <c r="I458" s="24">
        <v>17</v>
      </c>
    </row>
    <row r="459" spans="1:9">
      <c r="A459" s="22" t="s">
        <v>678</v>
      </c>
      <c r="B459" s="22" t="s">
        <v>465</v>
      </c>
      <c r="C459" s="24">
        <v>4</v>
      </c>
      <c r="D459" s="22">
        <v>70</v>
      </c>
      <c r="E459" s="22" t="s">
        <v>636</v>
      </c>
      <c r="F459" s="24">
        <v>-6</v>
      </c>
      <c r="G459" s="22" t="s">
        <v>636</v>
      </c>
      <c r="H459" s="22" t="s">
        <v>636</v>
      </c>
      <c r="I459" s="24">
        <v>68</v>
      </c>
    </row>
    <row r="460" spans="1:9">
      <c r="A460" s="22" t="s">
        <v>678</v>
      </c>
      <c r="B460" s="22" t="s">
        <v>466</v>
      </c>
      <c r="C460" s="24">
        <v>4</v>
      </c>
      <c r="D460" s="24">
        <v>70</v>
      </c>
      <c r="E460" s="22" t="s">
        <v>636</v>
      </c>
      <c r="F460" s="24">
        <v>-6</v>
      </c>
      <c r="G460" s="22" t="s">
        <v>636</v>
      </c>
      <c r="H460" s="22" t="s">
        <v>636</v>
      </c>
      <c r="I460" s="24">
        <v>68</v>
      </c>
    </row>
    <row r="461" spans="1:9">
      <c r="A461" s="22" t="s">
        <v>678</v>
      </c>
      <c r="B461" s="22" t="s">
        <v>563</v>
      </c>
      <c r="C461" s="24" t="s">
        <v>636</v>
      </c>
      <c r="D461" s="24">
        <v>60</v>
      </c>
      <c r="E461" s="22" t="s">
        <v>636</v>
      </c>
      <c r="F461" s="24" t="s">
        <v>636</v>
      </c>
      <c r="G461" s="22" t="s">
        <v>636</v>
      </c>
      <c r="H461" s="22" t="s">
        <v>636</v>
      </c>
      <c r="I461" s="24">
        <v>60</v>
      </c>
    </row>
    <row r="462" spans="1:9">
      <c r="A462" s="22" t="s">
        <v>678</v>
      </c>
      <c r="B462" s="22" t="s">
        <v>468</v>
      </c>
      <c r="C462" s="24">
        <v>5</v>
      </c>
      <c r="D462" s="22" t="s">
        <v>636</v>
      </c>
      <c r="E462" s="22" t="s">
        <v>636</v>
      </c>
      <c r="F462" s="22" t="s">
        <v>636</v>
      </c>
      <c r="G462" s="22" t="s">
        <v>636</v>
      </c>
      <c r="H462" s="22" t="s">
        <v>636</v>
      </c>
      <c r="I462" s="24">
        <v>5</v>
      </c>
    </row>
    <row r="463" spans="1:9">
      <c r="A463" s="22" t="s">
        <v>678</v>
      </c>
      <c r="B463" s="22" t="s">
        <v>535</v>
      </c>
      <c r="C463" s="24">
        <v>-4</v>
      </c>
      <c r="D463" s="22" t="s">
        <v>636</v>
      </c>
      <c r="E463" s="22" t="s">
        <v>636</v>
      </c>
      <c r="F463" s="24" t="s">
        <v>636</v>
      </c>
      <c r="G463" s="22" t="s">
        <v>636</v>
      </c>
      <c r="H463" s="22" t="s">
        <v>636</v>
      </c>
      <c r="I463" s="24">
        <v>-4</v>
      </c>
    </row>
    <row r="464" spans="1:9">
      <c r="A464" s="22" t="s">
        <v>678</v>
      </c>
      <c r="B464" s="22" t="s">
        <v>499</v>
      </c>
      <c r="C464" s="24">
        <v>54</v>
      </c>
      <c r="D464" s="22" t="s">
        <v>636</v>
      </c>
      <c r="E464" s="22" t="s">
        <v>636</v>
      </c>
      <c r="F464" s="22">
        <v>-24</v>
      </c>
      <c r="G464" s="22" t="s">
        <v>636</v>
      </c>
      <c r="H464" s="22" t="s">
        <v>636</v>
      </c>
      <c r="I464" s="24">
        <v>30</v>
      </c>
    </row>
    <row r="465" spans="1:9">
      <c r="A465" s="22" t="s">
        <v>678</v>
      </c>
      <c r="B465" s="22" t="s">
        <v>469</v>
      </c>
      <c r="C465" s="25">
        <v>4</v>
      </c>
      <c r="D465" s="22" t="s">
        <v>636</v>
      </c>
      <c r="E465" s="22" t="s">
        <v>636</v>
      </c>
      <c r="F465" s="24" t="s">
        <v>636</v>
      </c>
      <c r="G465" s="22" t="s">
        <v>636</v>
      </c>
      <c r="H465" s="26" t="s">
        <v>636</v>
      </c>
      <c r="I465" s="24">
        <v>4</v>
      </c>
    </row>
    <row r="466" spans="1:9">
      <c r="A466" s="22" t="s">
        <v>678</v>
      </c>
      <c r="B466" s="22" t="s">
        <v>470</v>
      </c>
      <c r="C466" s="24">
        <v>2</v>
      </c>
      <c r="D466" s="22" t="s">
        <v>636</v>
      </c>
      <c r="E466" s="22" t="s">
        <v>636</v>
      </c>
      <c r="F466" s="22" t="s">
        <v>636</v>
      </c>
      <c r="G466" s="22" t="s">
        <v>636</v>
      </c>
      <c r="H466" s="22" t="s">
        <v>636</v>
      </c>
      <c r="I466" s="24">
        <v>2</v>
      </c>
    </row>
    <row r="467" spans="1:9">
      <c r="A467" s="22" t="s">
        <v>678</v>
      </c>
      <c r="B467" s="22" t="s">
        <v>471</v>
      </c>
      <c r="C467" s="24">
        <v>4</v>
      </c>
      <c r="D467" s="22" t="s">
        <v>636</v>
      </c>
      <c r="E467" s="22" t="s">
        <v>636</v>
      </c>
      <c r="F467" s="22" t="s">
        <v>636</v>
      </c>
      <c r="G467" s="22" t="s">
        <v>636</v>
      </c>
      <c r="H467" s="22" t="s">
        <v>636</v>
      </c>
      <c r="I467" s="24">
        <v>4</v>
      </c>
    </row>
    <row r="468" spans="1:9">
      <c r="A468" s="22" t="s">
        <v>678</v>
      </c>
      <c r="B468" s="22" t="s">
        <v>472</v>
      </c>
      <c r="C468" s="24">
        <v>11</v>
      </c>
      <c r="D468" s="24" t="s">
        <v>636</v>
      </c>
      <c r="E468" s="22" t="s">
        <v>636</v>
      </c>
      <c r="F468" s="24">
        <v>-1</v>
      </c>
      <c r="G468" s="22" t="s">
        <v>636</v>
      </c>
      <c r="H468" s="22" t="s">
        <v>636</v>
      </c>
      <c r="I468" s="24">
        <v>10</v>
      </c>
    </row>
    <row r="469" spans="1:9">
      <c r="A469" s="22" t="s">
        <v>678</v>
      </c>
      <c r="B469" s="22" t="s">
        <v>474</v>
      </c>
      <c r="C469" s="25">
        <v>1</v>
      </c>
      <c r="D469" s="22" t="s">
        <v>636</v>
      </c>
      <c r="E469" s="22" t="s">
        <v>636</v>
      </c>
      <c r="F469" s="22" t="s">
        <v>636</v>
      </c>
      <c r="G469" s="22" t="s">
        <v>636</v>
      </c>
      <c r="H469" s="26" t="s">
        <v>636</v>
      </c>
      <c r="I469" s="24">
        <v>1</v>
      </c>
    </row>
    <row r="470" spans="1:9">
      <c r="A470" s="22" t="s">
        <v>678</v>
      </c>
      <c r="B470" s="22" t="s">
        <v>476</v>
      </c>
      <c r="C470" s="24">
        <v>1</v>
      </c>
      <c r="D470" s="22" t="s">
        <v>636</v>
      </c>
      <c r="E470" s="22" t="s">
        <v>636</v>
      </c>
      <c r="F470" s="22" t="s">
        <v>636</v>
      </c>
      <c r="G470" s="22" t="s">
        <v>636</v>
      </c>
      <c r="H470" s="22" t="s">
        <v>636</v>
      </c>
      <c r="I470" s="24">
        <v>1</v>
      </c>
    </row>
    <row r="471" spans="1:9">
      <c r="A471" s="22" t="s">
        <v>678</v>
      </c>
      <c r="B471" s="22" t="s">
        <v>478</v>
      </c>
      <c r="C471" s="24">
        <v>1</v>
      </c>
      <c r="D471" s="22" t="s">
        <v>636</v>
      </c>
      <c r="E471" s="22" t="s">
        <v>636</v>
      </c>
      <c r="F471" s="22" t="s">
        <v>636</v>
      </c>
      <c r="G471" s="22" t="s">
        <v>636</v>
      </c>
      <c r="H471" s="22" t="s">
        <v>636</v>
      </c>
      <c r="I471" s="24">
        <v>1</v>
      </c>
    </row>
    <row r="472" spans="1:9">
      <c r="A472" s="22" t="s">
        <v>678</v>
      </c>
      <c r="B472" s="22" t="s">
        <v>480</v>
      </c>
      <c r="C472" s="24">
        <v>2</v>
      </c>
      <c r="D472" s="22" t="s">
        <v>636</v>
      </c>
      <c r="E472" s="22" t="s">
        <v>636</v>
      </c>
      <c r="F472" s="22" t="s">
        <v>636</v>
      </c>
      <c r="G472" s="22" t="s">
        <v>636</v>
      </c>
      <c r="H472" s="22" t="s">
        <v>636</v>
      </c>
      <c r="I472" s="24">
        <v>2</v>
      </c>
    </row>
    <row r="473" spans="1:9">
      <c r="A473" s="22" t="s">
        <v>678</v>
      </c>
      <c r="B473" s="22" t="s">
        <v>481</v>
      </c>
      <c r="C473" s="24">
        <v>137</v>
      </c>
      <c r="D473" s="22" t="s">
        <v>636</v>
      </c>
      <c r="E473" s="22" t="s">
        <v>636</v>
      </c>
      <c r="F473" s="22">
        <v>-25</v>
      </c>
      <c r="G473" s="22" t="s">
        <v>636</v>
      </c>
      <c r="H473" s="22" t="s">
        <v>636</v>
      </c>
      <c r="I473" s="24">
        <v>112</v>
      </c>
    </row>
    <row r="474" spans="1:9">
      <c r="A474" s="22" t="s">
        <v>678</v>
      </c>
      <c r="B474" s="22" t="s">
        <v>482</v>
      </c>
      <c r="C474" s="24">
        <v>126</v>
      </c>
      <c r="D474" s="22" t="s">
        <v>636</v>
      </c>
      <c r="E474" s="22" t="s">
        <v>636</v>
      </c>
      <c r="F474" s="22">
        <v>-70</v>
      </c>
      <c r="G474" s="22" t="s">
        <v>636</v>
      </c>
      <c r="H474" s="22" t="s">
        <v>636</v>
      </c>
      <c r="I474" s="24">
        <v>56</v>
      </c>
    </row>
    <row r="475" spans="1:9">
      <c r="A475" s="22" t="s">
        <v>678</v>
      </c>
      <c r="B475" s="22" t="s">
        <v>483</v>
      </c>
      <c r="C475" s="24">
        <v>72</v>
      </c>
      <c r="D475" s="22" t="s">
        <v>636</v>
      </c>
      <c r="E475" s="22" t="s">
        <v>636</v>
      </c>
      <c r="F475" s="22">
        <v>-16</v>
      </c>
      <c r="G475" s="22" t="s">
        <v>636</v>
      </c>
      <c r="H475" s="22" t="s">
        <v>636</v>
      </c>
      <c r="I475" s="24">
        <v>56</v>
      </c>
    </row>
    <row r="476" spans="1:9">
      <c r="A476" s="24" t="s">
        <v>678</v>
      </c>
      <c r="B476" s="22" t="s">
        <v>484</v>
      </c>
      <c r="C476" s="24">
        <v>1</v>
      </c>
      <c r="D476" s="22" t="s">
        <v>636</v>
      </c>
      <c r="E476" s="22" t="s">
        <v>636</v>
      </c>
      <c r="F476" s="22" t="s">
        <v>636</v>
      </c>
      <c r="G476" s="22" t="s">
        <v>636</v>
      </c>
      <c r="H476" s="22" t="s">
        <v>636</v>
      </c>
      <c r="I476" s="24">
        <v>1</v>
      </c>
    </row>
    <row r="477" spans="1:9">
      <c r="A477" s="24" t="s">
        <v>678</v>
      </c>
      <c r="B477" s="22" t="s">
        <v>581</v>
      </c>
      <c r="C477" s="24">
        <v>2</v>
      </c>
      <c r="D477" s="22" t="s">
        <v>636</v>
      </c>
      <c r="E477" s="22" t="s">
        <v>636</v>
      </c>
      <c r="F477" s="22" t="s">
        <v>636</v>
      </c>
      <c r="G477" s="22" t="s">
        <v>636</v>
      </c>
      <c r="H477" s="22" t="s">
        <v>636</v>
      </c>
      <c r="I477" s="24">
        <v>2</v>
      </c>
    </row>
    <row r="478" spans="1:9">
      <c r="A478" s="24" t="s">
        <v>678</v>
      </c>
      <c r="B478" s="22" t="s">
        <v>500</v>
      </c>
      <c r="C478" s="24">
        <v>1</v>
      </c>
      <c r="D478" s="22" t="s">
        <v>636</v>
      </c>
      <c r="E478" s="22" t="s">
        <v>636</v>
      </c>
      <c r="F478" s="24" t="s">
        <v>636</v>
      </c>
      <c r="G478" s="22" t="s">
        <v>636</v>
      </c>
      <c r="H478" s="22" t="s">
        <v>636</v>
      </c>
      <c r="I478" s="24">
        <v>1</v>
      </c>
    </row>
    <row r="479" spans="1:9">
      <c r="A479" s="22" t="s">
        <v>678</v>
      </c>
      <c r="B479" s="22" t="s">
        <v>639</v>
      </c>
      <c r="C479" s="24">
        <v>-1</v>
      </c>
      <c r="D479" s="22" t="s">
        <v>636</v>
      </c>
      <c r="E479" s="22" t="s">
        <v>636</v>
      </c>
      <c r="F479" s="22" t="s">
        <v>636</v>
      </c>
      <c r="G479" s="22" t="s">
        <v>636</v>
      </c>
      <c r="H479" s="22" t="s">
        <v>636</v>
      </c>
      <c r="I479" s="24">
        <v>-1</v>
      </c>
    </row>
    <row r="480" spans="1:9">
      <c r="A480" s="22" t="s">
        <v>678</v>
      </c>
      <c r="B480" s="22" t="s">
        <v>486</v>
      </c>
      <c r="C480" s="24">
        <v>270</v>
      </c>
      <c r="D480" s="24" t="s">
        <v>636</v>
      </c>
      <c r="E480" s="22" t="s">
        <v>636</v>
      </c>
      <c r="F480" s="22">
        <v>-32</v>
      </c>
      <c r="G480" s="22" t="s">
        <v>636</v>
      </c>
      <c r="H480" s="22" t="s">
        <v>636</v>
      </c>
      <c r="I480" s="24">
        <v>238</v>
      </c>
    </row>
    <row r="481" spans="1:9">
      <c r="A481" s="22" t="s">
        <v>678</v>
      </c>
      <c r="B481" s="22" t="s">
        <v>487</v>
      </c>
      <c r="C481" s="24">
        <v>-42</v>
      </c>
      <c r="D481" s="22" t="s">
        <v>636</v>
      </c>
      <c r="E481" s="22" t="s">
        <v>636</v>
      </c>
      <c r="F481" s="22" t="s">
        <v>636</v>
      </c>
      <c r="G481" s="22" t="s">
        <v>636</v>
      </c>
      <c r="H481" s="22" t="s">
        <v>636</v>
      </c>
      <c r="I481" s="24">
        <v>-42</v>
      </c>
    </row>
    <row r="482" spans="1:9">
      <c r="A482" s="22" t="s">
        <v>678</v>
      </c>
      <c r="B482" s="22" t="s">
        <v>501</v>
      </c>
      <c r="C482" s="24">
        <v>-2</v>
      </c>
      <c r="D482" s="22" t="s">
        <v>636</v>
      </c>
      <c r="E482" s="22" t="s">
        <v>636</v>
      </c>
      <c r="F482" s="24" t="s">
        <v>636</v>
      </c>
      <c r="G482" s="22" t="s">
        <v>636</v>
      </c>
      <c r="H482" s="22" t="s">
        <v>636</v>
      </c>
      <c r="I482" s="24">
        <v>-2</v>
      </c>
    </row>
    <row r="483" spans="1:9">
      <c r="A483" s="22" t="s">
        <v>678</v>
      </c>
      <c r="B483" s="22" t="s">
        <v>502</v>
      </c>
      <c r="C483" s="24">
        <v>-1</v>
      </c>
      <c r="D483" s="24" t="s">
        <v>636</v>
      </c>
      <c r="E483" s="22" t="s">
        <v>636</v>
      </c>
      <c r="F483" s="24" t="s">
        <v>636</v>
      </c>
      <c r="G483" s="22" t="s">
        <v>636</v>
      </c>
      <c r="H483" s="22" t="s">
        <v>636</v>
      </c>
      <c r="I483" s="24">
        <v>-1</v>
      </c>
    </row>
    <row r="484" spans="1:9">
      <c r="A484" s="22" t="s">
        <v>678</v>
      </c>
      <c r="B484" s="22" t="s">
        <v>503</v>
      </c>
      <c r="C484" s="24">
        <v>69</v>
      </c>
      <c r="D484" s="22" t="s">
        <v>636</v>
      </c>
      <c r="E484" s="22" t="s">
        <v>636</v>
      </c>
      <c r="F484" s="22">
        <v>-15</v>
      </c>
      <c r="G484" s="22" t="s">
        <v>636</v>
      </c>
      <c r="H484" s="22" t="s">
        <v>636</v>
      </c>
      <c r="I484" s="24">
        <v>54</v>
      </c>
    </row>
    <row r="485" spans="1:9">
      <c r="A485" s="22" t="s">
        <v>678</v>
      </c>
      <c r="B485" s="22" t="s">
        <v>504</v>
      </c>
      <c r="C485" s="24">
        <v>185</v>
      </c>
      <c r="D485" s="22" t="s">
        <v>636</v>
      </c>
      <c r="E485" s="22" t="s">
        <v>636</v>
      </c>
      <c r="F485" s="24">
        <v>-12</v>
      </c>
      <c r="G485" s="22" t="s">
        <v>636</v>
      </c>
      <c r="H485" s="22" t="s">
        <v>636</v>
      </c>
      <c r="I485" s="24">
        <v>173</v>
      </c>
    </row>
    <row r="486" spans="1:9">
      <c r="A486" s="22" t="s">
        <v>678</v>
      </c>
      <c r="B486" s="22" t="s">
        <v>505</v>
      </c>
      <c r="C486" s="24">
        <v>56</v>
      </c>
      <c r="D486" s="24" t="s">
        <v>636</v>
      </c>
      <c r="E486" s="22" t="s">
        <v>636</v>
      </c>
      <c r="F486" s="24" t="s">
        <v>636</v>
      </c>
      <c r="G486" s="22" t="s">
        <v>636</v>
      </c>
      <c r="H486" s="22" t="s">
        <v>636</v>
      </c>
      <c r="I486" s="24">
        <v>56</v>
      </c>
    </row>
    <row r="487" spans="1:9">
      <c r="A487" s="22" t="s">
        <v>678</v>
      </c>
      <c r="B487" s="22" t="s">
        <v>506</v>
      </c>
      <c r="C487" s="24">
        <v>6</v>
      </c>
      <c r="D487" s="22" t="s">
        <v>636</v>
      </c>
      <c r="E487" s="22" t="s">
        <v>636</v>
      </c>
      <c r="F487" s="22" t="s">
        <v>636</v>
      </c>
      <c r="G487" s="22" t="s">
        <v>636</v>
      </c>
      <c r="H487" s="22" t="s">
        <v>636</v>
      </c>
      <c r="I487" s="24">
        <v>6</v>
      </c>
    </row>
    <row r="488" spans="1:9">
      <c r="A488" s="22" t="s">
        <v>678</v>
      </c>
      <c r="B488" s="22" t="s">
        <v>508</v>
      </c>
      <c r="C488" s="24">
        <v>71</v>
      </c>
      <c r="D488" s="22" t="s">
        <v>636</v>
      </c>
      <c r="E488" s="22" t="s">
        <v>636</v>
      </c>
      <c r="F488" s="24" t="s">
        <v>636</v>
      </c>
      <c r="G488" s="22" t="s">
        <v>636</v>
      </c>
      <c r="H488" s="22" t="s">
        <v>636</v>
      </c>
      <c r="I488" s="22">
        <v>71</v>
      </c>
    </row>
    <row r="489" spans="1:9">
      <c r="A489" s="22" t="s">
        <v>678</v>
      </c>
      <c r="B489" s="22" t="s">
        <v>514</v>
      </c>
      <c r="C489" s="25">
        <v>708</v>
      </c>
      <c r="D489" s="22" t="s">
        <v>636</v>
      </c>
      <c r="E489" s="22" t="s">
        <v>636</v>
      </c>
      <c r="F489" s="22">
        <v>-28</v>
      </c>
      <c r="G489" s="22" t="s">
        <v>636</v>
      </c>
      <c r="H489" s="22" t="s">
        <v>636</v>
      </c>
      <c r="I489" s="25">
        <v>680</v>
      </c>
    </row>
    <row r="490" spans="1:9">
      <c r="A490" s="22" t="s">
        <v>678</v>
      </c>
      <c r="B490" s="22" t="s">
        <v>536</v>
      </c>
      <c r="C490" s="24">
        <v>-174</v>
      </c>
      <c r="D490" s="22" t="s">
        <v>636</v>
      </c>
      <c r="E490" s="22" t="s">
        <v>636</v>
      </c>
      <c r="F490" s="24" t="s">
        <v>636</v>
      </c>
      <c r="G490" s="22" t="s">
        <v>636</v>
      </c>
      <c r="H490" s="22" t="s">
        <v>636</v>
      </c>
      <c r="I490" s="24">
        <v>-174</v>
      </c>
    </row>
    <row r="491" spans="1:9">
      <c r="A491" s="22" t="s">
        <v>678</v>
      </c>
      <c r="B491" s="22" t="s">
        <v>521</v>
      </c>
      <c r="C491" s="25">
        <v>126</v>
      </c>
      <c r="D491" s="22" t="s">
        <v>636</v>
      </c>
      <c r="E491" s="22" t="s">
        <v>636</v>
      </c>
      <c r="F491" s="24">
        <v>-11</v>
      </c>
      <c r="G491" s="22" t="s">
        <v>636</v>
      </c>
      <c r="H491" s="22" t="s">
        <v>636</v>
      </c>
      <c r="I491" s="25">
        <v>115</v>
      </c>
    </row>
    <row r="492" spans="1:9">
      <c r="A492" s="22" t="s">
        <v>678</v>
      </c>
      <c r="B492" s="22" t="s">
        <v>522</v>
      </c>
      <c r="C492" s="24">
        <v>28</v>
      </c>
      <c r="D492" s="22" t="s">
        <v>636</v>
      </c>
      <c r="E492" s="22" t="s">
        <v>636</v>
      </c>
      <c r="F492" s="24">
        <v>-20</v>
      </c>
      <c r="G492" s="22" t="s">
        <v>636</v>
      </c>
      <c r="H492" s="22" t="s">
        <v>636</v>
      </c>
      <c r="I492" s="24">
        <v>8</v>
      </c>
    </row>
    <row r="493" spans="1:9">
      <c r="A493" s="22" t="s">
        <v>678</v>
      </c>
      <c r="B493" s="22" t="s">
        <v>523</v>
      </c>
      <c r="C493" s="24">
        <v>69</v>
      </c>
      <c r="D493" s="22" t="s">
        <v>636</v>
      </c>
      <c r="E493" s="22" t="s">
        <v>636</v>
      </c>
      <c r="F493" s="24">
        <v>-5</v>
      </c>
      <c r="G493" s="22" t="s">
        <v>636</v>
      </c>
      <c r="H493" s="22" t="s">
        <v>636</v>
      </c>
      <c r="I493" s="24">
        <v>64</v>
      </c>
    </row>
    <row r="494" spans="1:9">
      <c r="A494" s="22" t="s">
        <v>678</v>
      </c>
      <c r="B494" s="22" t="s">
        <v>524</v>
      </c>
      <c r="C494" s="26">
        <v>41</v>
      </c>
      <c r="D494" s="24" t="s">
        <v>636</v>
      </c>
      <c r="E494" s="22" t="s">
        <v>636</v>
      </c>
      <c r="F494" s="24">
        <v>-11</v>
      </c>
      <c r="G494" s="22" t="s">
        <v>636</v>
      </c>
      <c r="H494" s="24" t="s">
        <v>636</v>
      </c>
      <c r="I494" s="25">
        <v>30</v>
      </c>
    </row>
    <row r="495" spans="1:9">
      <c r="A495" s="22" t="s">
        <v>678</v>
      </c>
      <c r="B495" s="22" t="s">
        <v>525</v>
      </c>
      <c r="C495" s="24">
        <v>41</v>
      </c>
      <c r="D495" s="22" t="s">
        <v>636</v>
      </c>
      <c r="E495" s="22" t="s">
        <v>636</v>
      </c>
      <c r="F495" s="24">
        <v>-1</v>
      </c>
      <c r="G495" s="22" t="s">
        <v>636</v>
      </c>
      <c r="H495" s="22" t="s">
        <v>636</v>
      </c>
      <c r="I495" s="24">
        <v>40</v>
      </c>
    </row>
    <row r="496" spans="1:9">
      <c r="A496" s="22" t="s">
        <v>678</v>
      </c>
      <c r="B496" s="22" t="s">
        <v>526</v>
      </c>
      <c r="C496" s="24">
        <v>-1</v>
      </c>
      <c r="D496" s="22" t="s">
        <v>636</v>
      </c>
      <c r="E496" s="22" t="s">
        <v>636</v>
      </c>
      <c r="F496" s="22" t="s">
        <v>636</v>
      </c>
      <c r="G496" s="22" t="s">
        <v>636</v>
      </c>
      <c r="H496" s="22" t="s">
        <v>636</v>
      </c>
      <c r="I496" s="24">
        <v>-1</v>
      </c>
    </row>
    <row r="497" spans="1:9">
      <c r="A497" s="22" t="s">
        <v>678</v>
      </c>
      <c r="B497" s="22" t="s">
        <v>528</v>
      </c>
      <c r="C497" s="24">
        <v>3</v>
      </c>
      <c r="D497" s="22" t="s">
        <v>636</v>
      </c>
      <c r="E497" s="22" t="s">
        <v>636</v>
      </c>
      <c r="F497" s="22">
        <v>-1</v>
      </c>
      <c r="G497" s="22" t="s">
        <v>636</v>
      </c>
      <c r="H497" s="22" t="s">
        <v>636</v>
      </c>
      <c r="I497" s="24">
        <v>2</v>
      </c>
    </row>
    <row r="498" spans="1:9">
      <c r="A498" s="22" t="s">
        <v>678</v>
      </c>
      <c r="B498" s="22" t="s">
        <v>529</v>
      </c>
      <c r="C498" s="25">
        <v>23</v>
      </c>
      <c r="D498" s="22" t="s">
        <v>636</v>
      </c>
      <c r="E498" s="22">
        <v>-1</v>
      </c>
      <c r="F498" s="24">
        <v>-7</v>
      </c>
      <c r="G498" s="22" t="s">
        <v>636</v>
      </c>
      <c r="H498" s="22" t="s">
        <v>636</v>
      </c>
      <c r="I498" s="25">
        <v>15</v>
      </c>
    </row>
    <row r="499" spans="1:9">
      <c r="A499" s="22" t="s">
        <v>678</v>
      </c>
      <c r="B499" s="22" t="s">
        <v>530</v>
      </c>
      <c r="C499" s="24">
        <v>65</v>
      </c>
      <c r="D499" s="22" t="s">
        <v>636</v>
      </c>
      <c r="E499" s="22" t="s">
        <v>636</v>
      </c>
      <c r="F499" s="24" t="s">
        <v>636</v>
      </c>
      <c r="G499" s="22" t="s">
        <v>636</v>
      </c>
      <c r="H499" s="22" t="s">
        <v>636</v>
      </c>
      <c r="I499" s="24">
        <v>65</v>
      </c>
    </row>
    <row r="500" spans="1:9">
      <c r="A500" s="22" t="s">
        <v>678</v>
      </c>
      <c r="B500" s="22" t="s">
        <v>531</v>
      </c>
      <c r="C500" s="24">
        <v>63</v>
      </c>
      <c r="D500" s="22" t="s">
        <v>636</v>
      </c>
      <c r="E500" s="22" t="s">
        <v>636</v>
      </c>
      <c r="F500" s="22" t="s">
        <v>636</v>
      </c>
      <c r="G500" s="22" t="s">
        <v>636</v>
      </c>
      <c r="H500" s="22" t="s">
        <v>636</v>
      </c>
      <c r="I500" s="24">
        <v>63</v>
      </c>
    </row>
    <row r="501" spans="1:9">
      <c r="A501" s="22" t="s">
        <v>678</v>
      </c>
      <c r="B501" s="22" t="s">
        <v>532</v>
      </c>
      <c r="C501" s="24">
        <v>216</v>
      </c>
      <c r="D501" s="22" t="s">
        <v>636</v>
      </c>
      <c r="E501" s="22" t="s">
        <v>636</v>
      </c>
      <c r="F501" s="22">
        <v>-160</v>
      </c>
      <c r="G501" s="22" t="s">
        <v>636</v>
      </c>
      <c r="H501" s="22" t="s">
        <v>636</v>
      </c>
      <c r="I501" s="24">
        <v>56</v>
      </c>
    </row>
    <row r="502" spans="1:9">
      <c r="A502" s="22" t="s">
        <v>678</v>
      </c>
      <c r="B502" s="22" t="s">
        <v>533</v>
      </c>
      <c r="C502" s="25">
        <v>20000</v>
      </c>
      <c r="D502" s="24" t="s">
        <v>636</v>
      </c>
      <c r="E502" s="22" t="s">
        <v>636</v>
      </c>
      <c r="F502" s="24" t="s">
        <v>636</v>
      </c>
      <c r="G502" s="22" t="s">
        <v>636</v>
      </c>
      <c r="H502" s="22" t="s">
        <v>636</v>
      </c>
      <c r="I502" s="25">
        <v>20000</v>
      </c>
    </row>
    <row r="503" spans="1:9">
      <c r="A503" s="22" t="s">
        <v>678</v>
      </c>
      <c r="B503" s="22" t="s">
        <v>537</v>
      </c>
      <c r="C503" s="24">
        <v>-43</v>
      </c>
      <c r="D503" s="22" t="s">
        <v>636</v>
      </c>
      <c r="E503" s="22" t="s">
        <v>636</v>
      </c>
      <c r="F503" s="22">
        <v>-8</v>
      </c>
      <c r="G503" s="22" t="s">
        <v>636</v>
      </c>
      <c r="H503" s="22" t="s">
        <v>636</v>
      </c>
      <c r="I503" s="24">
        <v>-51</v>
      </c>
    </row>
    <row r="504" spans="1:9">
      <c r="A504" s="22" t="s">
        <v>678</v>
      </c>
      <c r="B504" s="22" t="s">
        <v>598</v>
      </c>
      <c r="C504" s="24">
        <v>163</v>
      </c>
      <c r="D504" s="22">
        <v>175</v>
      </c>
      <c r="E504" s="22">
        <v>-1</v>
      </c>
      <c r="F504" s="22">
        <v>-32</v>
      </c>
      <c r="G504" s="22" t="s">
        <v>636</v>
      </c>
      <c r="H504" s="22" t="s">
        <v>636</v>
      </c>
      <c r="I504" s="24">
        <v>305</v>
      </c>
    </row>
    <row r="505" spans="1:9">
      <c r="A505" s="22" t="s">
        <v>678</v>
      </c>
      <c r="B505" s="22" t="s">
        <v>599</v>
      </c>
      <c r="C505" s="24">
        <v>143</v>
      </c>
      <c r="D505" s="22">
        <v>168</v>
      </c>
      <c r="E505" s="22" t="s">
        <v>636</v>
      </c>
      <c r="F505" s="22">
        <v>-33</v>
      </c>
      <c r="G505" s="22" t="s">
        <v>636</v>
      </c>
      <c r="H505" s="22" t="s">
        <v>636</v>
      </c>
      <c r="I505" s="24">
        <v>278</v>
      </c>
    </row>
    <row r="506" spans="1:9">
      <c r="A506" s="22" t="s">
        <v>678</v>
      </c>
      <c r="B506" s="22" t="s">
        <v>541</v>
      </c>
      <c r="C506" s="24">
        <v>51</v>
      </c>
      <c r="D506" s="22" t="s">
        <v>636</v>
      </c>
      <c r="E506" s="22" t="s">
        <v>636</v>
      </c>
      <c r="F506" s="22" t="s">
        <v>636</v>
      </c>
      <c r="G506" s="22" t="s">
        <v>636</v>
      </c>
      <c r="H506" s="22" t="s">
        <v>636</v>
      </c>
      <c r="I506" s="24">
        <v>51</v>
      </c>
    </row>
    <row r="507" spans="1:9">
      <c r="A507" s="24" t="s">
        <v>678</v>
      </c>
      <c r="B507" s="22" t="s">
        <v>542</v>
      </c>
      <c r="C507" s="24">
        <v>6</v>
      </c>
      <c r="D507" s="24" t="s">
        <v>636</v>
      </c>
      <c r="E507" s="22" t="s">
        <v>636</v>
      </c>
      <c r="F507" s="24" t="s">
        <v>636</v>
      </c>
      <c r="G507" s="22" t="s">
        <v>636</v>
      </c>
      <c r="H507" s="22" t="s">
        <v>636</v>
      </c>
      <c r="I507" s="24">
        <v>6</v>
      </c>
    </row>
    <row r="508" spans="1:9">
      <c r="A508" s="22" t="s">
        <v>678</v>
      </c>
      <c r="B508" s="22" t="s">
        <v>543</v>
      </c>
      <c r="C508" s="24">
        <v>41</v>
      </c>
      <c r="D508" s="22" t="s">
        <v>636</v>
      </c>
      <c r="E508" s="22" t="s">
        <v>636</v>
      </c>
      <c r="F508" s="22">
        <v>-2</v>
      </c>
      <c r="G508" s="22" t="s">
        <v>636</v>
      </c>
      <c r="H508" s="22" t="s">
        <v>636</v>
      </c>
      <c r="I508" s="24">
        <v>39</v>
      </c>
    </row>
    <row r="509" spans="1:9">
      <c r="A509" s="22" t="s">
        <v>678</v>
      </c>
      <c r="B509" s="22" t="s">
        <v>549</v>
      </c>
      <c r="C509" s="25">
        <v>53</v>
      </c>
      <c r="D509" s="22" t="s">
        <v>636</v>
      </c>
      <c r="E509" s="22" t="s">
        <v>636</v>
      </c>
      <c r="F509" s="24" t="s">
        <v>636</v>
      </c>
      <c r="G509" s="22" t="s">
        <v>636</v>
      </c>
      <c r="H509" s="22" t="s">
        <v>636</v>
      </c>
      <c r="I509" s="25">
        <v>53</v>
      </c>
    </row>
    <row r="510" spans="1:9">
      <c r="A510" s="22" t="s">
        <v>678</v>
      </c>
      <c r="B510" s="22" t="s">
        <v>550</v>
      </c>
      <c r="C510" s="24">
        <v>4</v>
      </c>
      <c r="D510" s="22" t="s">
        <v>636</v>
      </c>
      <c r="E510" s="22" t="s">
        <v>636</v>
      </c>
      <c r="F510" s="22">
        <v>-1</v>
      </c>
      <c r="G510" s="22" t="s">
        <v>636</v>
      </c>
      <c r="H510" s="22" t="s">
        <v>636</v>
      </c>
      <c r="I510" s="24">
        <v>3</v>
      </c>
    </row>
    <row r="511" spans="1:9">
      <c r="A511" s="22" t="s">
        <v>678</v>
      </c>
      <c r="B511" s="22" t="s">
        <v>552</v>
      </c>
      <c r="C511" s="25">
        <v>10</v>
      </c>
      <c r="D511" s="22" t="s">
        <v>636</v>
      </c>
      <c r="E511" s="22" t="s">
        <v>636</v>
      </c>
      <c r="F511" s="24" t="s">
        <v>636</v>
      </c>
      <c r="G511" s="22" t="s">
        <v>636</v>
      </c>
      <c r="H511" s="22" t="s">
        <v>636</v>
      </c>
      <c r="I511" s="25">
        <v>10</v>
      </c>
    </row>
    <row r="512" spans="1:9">
      <c r="A512" s="22" t="s">
        <v>678</v>
      </c>
      <c r="B512" s="22" t="s">
        <v>553</v>
      </c>
      <c r="C512" s="24">
        <v>60</v>
      </c>
      <c r="D512" s="22" t="s">
        <v>636</v>
      </c>
      <c r="E512" s="22" t="s">
        <v>636</v>
      </c>
      <c r="F512" s="24" t="s">
        <v>636</v>
      </c>
      <c r="G512" s="22" t="s">
        <v>636</v>
      </c>
      <c r="H512" s="22" t="s">
        <v>636</v>
      </c>
      <c r="I512" s="24">
        <v>60</v>
      </c>
    </row>
    <row r="513" spans="1:9">
      <c r="A513" s="22" t="s">
        <v>678</v>
      </c>
      <c r="B513" s="22" t="s">
        <v>554</v>
      </c>
      <c r="C513" s="24">
        <v>675</v>
      </c>
      <c r="D513" s="22" t="s">
        <v>636</v>
      </c>
      <c r="E513" s="22" t="s">
        <v>636</v>
      </c>
      <c r="F513" s="24">
        <v>-87</v>
      </c>
      <c r="G513" s="22" t="s">
        <v>636</v>
      </c>
      <c r="H513" s="22" t="s">
        <v>636</v>
      </c>
      <c r="I513" s="24">
        <v>588</v>
      </c>
    </row>
    <row r="514" spans="1:9">
      <c r="A514" s="22" t="s">
        <v>678</v>
      </c>
      <c r="B514" s="22" t="s">
        <v>555</v>
      </c>
      <c r="C514" s="24">
        <v>703</v>
      </c>
      <c r="D514" s="22" t="s">
        <v>636</v>
      </c>
      <c r="E514" s="22" t="s">
        <v>636</v>
      </c>
      <c r="F514" s="24">
        <v>-262</v>
      </c>
      <c r="G514" s="22" t="s">
        <v>636</v>
      </c>
      <c r="H514" s="22" t="s">
        <v>636</v>
      </c>
      <c r="I514" s="24">
        <v>441</v>
      </c>
    </row>
    <row r="515" spans="1:9">
      <c r="A515" s="22" t="s">
        <v>678</v>
      </c>
      <c r="B515" s="22" t="s">
        <v>569</v>
      </c>
      <c r="C515" s="25">
        <v>139</v>
      </c>
      <c r="D515" s="22">
        <v>190</v>
      </c>
      <c r="E515" s="22" t="s">
        <v>636</v>
      </c>
      <c r="F515" s="24">
        <v>-8</v>
      </c>
      <c r="G515" s="22" t="s">
        <v>636</v>
      </c>
      <c r="H515" s="22" t="s">
        <v>636</v>
      </c>
      <c r="I515" s="25">
        <v>321</v>
      </c>
    </row>
    <row r="516" spans="1:9">
      <c r="A516" s="22" t="s">
        <v>678</v>
      </c>
      <c r="B516" s="22" t="s">
        <v>570</v>
      </c>
      <c r="C516" s="24">
        <v>55</v>
      </c>
      <c r="D516" s="22">
        <v>105</v>
      </c>
      <c r="E516" s="22" t="s">
        <v>636</v>
      </c>
      <c r="F516" s="24">
        <v>-1</v>
      </c>
      <c r="G516" s="22" t="s">
        <v>636</v>
      </c>
      <c r="H516" s="22" t="s">
        <v>636</v>
      </c>
      <c r="I516" s="24">
        <v>159</v>
      </c>
    </row>
    <row r="517" spans="1:9">
      <c r="A517" s="22" t="s">
        <v>678</v>
      </c>
      <c r="B517" s="22" t="s">
        <v>571</v>
      </c>
      <c r="C517" s="24">
        <v>50</v>
      </c>
      <c r="D517" s="24" t="s">
        <v>636</v>
      </c>
      <c r="E517" s="22" t="s">
        <v>636</v>
      </c>
      <c r="F517" s="24">
        <v>-1</v>
      </c>
      <c r="G517" s="22" t="s">
        <v>636</v>
      </c>
      <c r="H517" s="24" t="s">
        <v>636</v>
      </c>
      <c r="I517" s="24">
        <v>49</v>
      </c>
    </row>
    <row r="518" spans="1:9">
      <c r="A518" s="22" t="s">
        <v>678</v>
      </c>
      <c r="B518" s="22" t="s">
        <v>572</v>
      </c>
      <c r="C518" s="24">
        <v>71</v>
      </c>
      <c r="D518" s="22" t="s">
        <v>636</v>
      </c>
      <c r="E518" s="22" t="s">
        <v>636</v>
      </c>
      <c r="F518" s="22">
        <v>-14</v>
      </c>
      <c r="G518" s="22" t="s">
        <v>636</v>
      </c>
      <c r="H518" s="22" t="s">
        <v>636</v>
      </c>
      <c r="I518" s="24">
        <v>57</v>
      </c>
    </row>
    <row r="519" spans="1:9">
      <c r="A519" s="22" t="s">
        <v>678</v>
      </c>
      <c r="B519" s="22" t="s">
        <v>573</v>
      </c>
      <c r="C519" s="25">
        <v>100</v>
      </c>
      <c r="D519" s="24" t="s">
        <v>636</v>
      </c>
      <c r="E519" s="22" t="s">
        <v>636</v>
      </c>
      <c r="F519" s="22" t="s">
        <v>636</v>
      </c>
      <c r="G519" s="22" t="s">
        <v>636</v>
      </c>
      <c r="H519" s="22" t="s">
        <v>636</v>
      </c>
      <c r="I519" s="25">
        <v>100</v>
      </c>
    </row>
    <row r="520" spans="1:9">
      <c r="A520" s="22" t="s">
        <v>678</v>
      </c>
      <c r="B520" s="22" t="s">
        <v>574</v>
      </c>
      <c r="C520" s="25">
        <v>38</v>
      </c>
      <c r="D520" s="22" t="s">
        <v>636</v>
      </c>
      <c r="E520" s="22" t="s">
        <v>636</v>
      </c>
      <c r="F520" s="22" t="s">
        <v>636</v>
      </c>
      <c r="G520" s="22" t="s">
        <v>636</v>
      </c>
      <c r="H520" s="22" t="s">
        <v>636</v>
      </c>
      <c r="I520" s="25">
        <v>38</v>
      </c>
    </row>
    <row r="521" spans="1:9">
      <c r="A521" s="22" t="s">
        <v>678</v>
      </c>
      <c r="B521" s="22" t="s">
        <v>556</v>
      </c>
      <c r="C521" s="24">
        <v>2</v>
      </c>
      <c r="D521" s="22" t="s">
        <v>636</v>
      </c>
      <c r="E521" s="22" t="s">
        <v>636</v>
      </c>
      <c r="F521" s="24" t="s">
        <v>636</v>
      </c>
      <c r="G521" s="22" t="s">
        <v>636</v>
      </c>
      <c r="H521" s="22" t="s">
        <v>636</v>
      </c>
      <c r="I521" s="24">
        <v>2</v>
      </c>
    </row>
    <row r="522" spans="1:9">
      <c r="A522" s="22" t="s">
        <v>678</v>
      </c>
      <c r="B522" s="22" t="s">
        <v>557</v>
      </c>
      <c r="C522" s="22">
        <v>1</v>
      </c>
      <c r="D522" s="24" t="s">
        <v>636</v>
      </c>
      <c r="E522" s="22" t="s">
        <v>636</v>
      </c>
      <c r="F522" s="24" t="s">
        <v>636</v>
      </c>
      <c r="G522" s="22" t="s">
        <v>636</v>
      </c>
      <c r="H522" s="24" t="s">
        <v>636</v>
      </c>
      <c r="I522" s="24">
        <v>1</v>
      </c>
    </row>
    <row r="523" spans="1:9">
      <c r="A523" s="22" t="s">
        <v>678</v>
      </c>
      <c r="B523" s="22" t="s">
        <v>559</v>
      </c>
      <c r="C523" s="25">
        <v>81</v>
      </c>
      <c r="D523" s="22" t="s">
        <v>636</v>
      </c>
      <c r="E523" s="22" t="s">
        <v>636</v>
      </c>
      <c r="F523" s="22">
        <v>-6</v>
      </c>
      <c r="G523" s="22" t="s">
        <v>636</v>
      </c>
      <c r="H523" s="22" t="s">
        <v>636</v>
      </c>
      <c r="I523" s="25">
        <v>75</v>
      </c>
    </row>
    <row r="524" spans="1:9">
      <c r="A524" s="22" t="s">
        <v>678</v>
      </c>
      <c r="B524" s="22" t="s">
        <v>564</v>
      </c>
      <c r="C524" s="24">
        <v>12</v>
      </c>
      <c r="D524" s="24" t="s">
        <v>636</v>
      </c>
      <c r="E524" s="22" t="s">
        <v>636</v>
      </c>
      <c r="F524" s="24" t="s">
        <v>636</v>
      </c>
      <c r="G524" s="22" t="s">
        <v>636</v>
      </c>
      <c r="H524" s="22" t="s">
        <v>636</v>
      </c>
      <c r="I524" s="24">
        <v>12</v>
      </c>
    </row>
    <row r="525" spans="1:9">
      <c r="A525" s="22" t="s">
        <v>678</v>
      </c>
      <c r="B525" s="22" t="s">
        <v>575</v>
      </c>
      <c r="C525" s="24">
        <v>7</v>
      </c>
      <c r="D525" s="24" t="s">
        <v>636</v>
      </c>
      <c r="E525" s="22" t="s">
        <v>636</v>
      </c>
      <c r="F525" s="24">
        <v>-1</v>
      </c>
      <c r="G525" s="22" t="s">
        <v>636</v>
      </c>
      <c r="H525" s="22" t="s">
        <v>636</v>
      </c>
      <c r="I525" s="24">
        <v>6</v>
      </c>
    </row>
    <row r="526" spans="1:9">
      <c r="A526" s="22" t="s">
        <v>678</v>
      </c>
      <c r="B526" s="22" t="s">
        <v>576</v>
      </c>
      <c r="C526" s="25">
        <v>40</v>
      </c>
      <c r="D526" s="22" t="s">
        <v>636</v>
      </c>
      <c r="E526" s="22" t="s">
        <v>636</v>
      </c>
      <c r="F526" s="22">
        <v>-6</v>
      </c>
      <c r="G526" s="22" t="s">
        <v>636</v>
      </c>
      <c r="H526" s="22" t="s">
        <v>636</v>
      </c>
      <c r="I526" s="24">
        <v>34</v>
      </c>
    </row>
    <row r="527" spans="1:9">
      <c r="A527" s="22" t="s">
        <v>678</v>
      </c>
      <c r="B527" s="22" t="s">
        <v>577</v>
      </c>
      <c r="C527" s="24">
        <v>-1</v>
      </c>
      <c r="D527" s="22" t="s">
        <v>636</v>
      </c>
      <c r="E527" s="22" t="s">
        <v>636</v>
      </c>
      <c r="F527" s="22" t="s">
        <v>636</v>
      </c>
      <c r="G527" s="22" t="s">
        <v>636</v>
      </c>
      <c r="H527" s="22" t="s">
        <v>636</v>
      </c>
      <c r="I527" s="24">
        <v>-1</v>
      </c>
    </row>
    <row r="528" spans="1:9">
      <c r="A528" s="22" t="s">
        <v>678</v>
      </c>
      <c r="B528" s="22" t="s">
        <v>582</v>
      </c>
      <c r="C528" s="24">
        <v>10</v>
      </c>
      <c r="D528" s="22" t="s">
        <v>636</v>
      </c>
      <c r="E528" s="22" t="s">
        <v>636</v>
      </c>
      <c r="F528" s="22">
        <v>-4</v>
      </c>
      <c r="G528" s="22" t="s">
        <v>636</v>
      </c>
      <c r="H528" s="22" t="s">
        <v>636</v>
      </c>
      <c r="I528" s="24">
        <v>6</v>
      </c>
    </row>
    <row r="529" spans="1:9">
      <c r="A529" s="22" t="s">
        <v>678</v>
      </c>
      <c r="B529" s="22" t="s">
        <v>640</v>
      </c>
      <c r="C529" s="23">
        <v>80</v>
      </c>
      <c r="D529" s="26" t="s">
        <v>636</v>
      </c>
      <c r="E529" s="22" t="s">
        <v>636</v>
      </c>
      <c r="F529" s="22">
        <v>-5</v>
      </c>
      <c r="G529" s="27" t="s">
        <v>636</v>
      </c>
      <c r="H529" s="22" t="s">
        <v>636</v>
      </c>
      <c r="I529" s="23">
        <v>75</v>
      </c>
    </row>
    <row r="530" spans="1:9">
      <c r="A530" s="24" t="s">
        <v>678</v>
      </c>
      <c r="B530" s="22" t="s">
        <v>583</v>
      </c>
      <c r="C530" s="24">
        <v>76</v>
      </c>
      <c r="D530" s="22" t="s">
        <v>636</v>
      </c>
      <c r="E530" s="22" t="s">
        <v>636</v>
      </c>
      <c r="F530" s="22" t="s">
        <v>636</v>
      </c>
      <c r="G530" s="22" t="s">
        <v>636</v>
      </c>
      <c r="H530" s="22" t="s">
        <v>636</v>
      </c>
      <c r="I530" s="24">
        <v>76</v>
      </c>
    </row>
    <row r="531" spans="1:9">
      <c r="A531" s="24" t="s">
        <v>678</v>
      </c>
      <c r="B531" s="22" t="s">
        <v>693</v>
      </c>
      <c r="C531" s="25">
        <v>6060</v>
      </c>
      <c r="D531" s="26" t="s">
        <v>636</v>
      </c>
      <c r="E531" s="22" t="s">
        <v>636</v>
      </c>
      <c r="F531" s="25">
        <v>-3444</v>
      </c>
      <c r="G531" s="22">
        <v>120</v>
      </c>
      <c r="H531" s="22" t="s">
        <v>636</v>
      </c>
      <c r="I531" s="25">
        <v>2736</v>
      </c>
    </row>
    <row r="532" spans="1:9">
      <c r="A532" s="24" t="s">
        <v>678</v>
      </c>
      <c r="B532" s="22" t="s">
        <v>586</v>
      </c>
      <c r="C532" s="23">
        <v>21</v>
      </c>
      <c r="D532" s="26" t="s">
        <v>636</v>
      </c>
      <c r="E532" s="22" t="s">
        <v>636</v>
      </c>
      <c r="F532" s="22">
        <v>-2</v>
      </c>
      <c r="G532" s="27" t="s">
        <v>636</v>
      </c>
      <c r="H532" s="22" t="s">
        <v>636</v>
      </c>
      <c r="I532" s="23">
        <v>19</v>
      </c>
    </row>
    <row r="533" spans="1:9">
      <c r="A533" s="24" t="s">
        <v>678</v>
      </c>
      <c r="B533" s="22" t="s">
        <v>587</v>
      </c>
      <c r="C533" s="24">
        <v>9</v>
      </c>
      <c r="D533" s="22">
        <v>50</v>
      </c>
      <c r="E533" s="22" t="s">
        <v>636</v>
      </c>
      <c r="F533" s="22" t="s">
        <v>636</v>
      </c>
      <c r="G533" s="22" t="s">
        <v>636</v>
      </c>
      <c r="H533" s="22" t="s">
        <v>636</v>
      </c>
      <c r="I533" s="24">
        <v>59</v>
      </c>
    </row>
    <row r="534" spans="1:9">
      <c r="A534" s="22" t="s">
        <v>678</v>
      </c>
      <c r="B534" s="22" t="s">
        <v>588</v>
      </c>
      <c r="C534" s="22">
        <v>19</v>
      </c>
      <c r="D534" s="22" t="s">
        <v>636</v>
      </c>
      <c r="E534" s="22" t="s">
        <v>636</v>
      </c>
      <c r="F534" s="24">
        <v>-10</v>
      </c>
      <c r="G534" s="22" t="s">
        <v>636</v>
      </c>
      <c r="H534" s="22" t="s">
        <v>636</v>
      </c>
      <c r="I534" s="24">
        <v>9</v>
      </c>
    </row>
    <row r="535" spans="1:9">
      <c r="A535" s="22" t="s">
        <v>678</v>
      </c>
      <c r="B535" s="22" t="s">
        <v>589</v>
      </c>
      <c r="C535" s="23">
        <v>4</v>
      </c>
      <c r="D535" s="26" t="s">
        <v>636</v>
      </c>
      <c r="E535" s="22" t="s">
        <v>636</v>
      </c>
      <c r="F535" s="22" t="s">
        <v>636</v>
      </c>
      <c r="G535" s="22" t="s">
        <v>636</v>
      </c>
      <c r="H535" s="27" t="s">
        <v>636</v>
      </c>
      <c r="I535" s="24">
        <v>4</v>
      </c>
    </row>
    <row r="536" spans="1:9">
      <c r="A536" s="22" t="s">
        <v>678</v>
      </c>
      <c r="B536" s="22" t="s">
        <v>604</v>
      </c>
      <c r="C536" s="24" t="s">
        <v>636</v>
      </c>
      <c r="D536" s="22" t="s">
        <v>636</v>
      </c>
      <c r="E536" s="22" t="s">
        <v>636</v>
      </c>
      <c r="F536" s="22">
        <v>-1</v>
      </c>
      <c r="G536" s="22" t="s">
        <v>636</v>
      </c>
      <c r="H536" s="22" t="s">
        <v>636</v>
      </c>
      <c r="I536" s="24">
        <v>-1</v>
      </c>
    </row>
    <row r="537" spans="1:9">
      <c r="A537" s="22" t="s">
        <v>678</v>
      </c>
      <c r="B537" s="22" t="s">
        <v>606</v>
      </c>
      <c r="C537" s="24">
        <v>101</v>
      </c>
      <c r="D537" s="22" t="s">
        <v>636</v>
      </c>
      <c r="E537" s="22" t="s">
        <v>636</v>
      </c>
      <c r="F537" s="24">
        <v>-11</v>
      </c>
      <c r="G537" s="22" t="s">
        <v>636</v>
      </c>
      <c r="H537" s="22" t="s">
        <v>636</v>
      </c>
      <c r="I537" s="24">
        <v>90</v>
      </c>
    </row>
    <row r="538" spans="1:9">
      <c r="A538" s="22" t="s">
        <v>678</v>
      </c>
      <c r="B538" s="22" t="s">
        <v>607</v>
      </c>
      <c r="C538" s="24">
        <v>136</v>
      </c>
      <c r="D538" s="22" t="s">
        <v>636</v>
      </c>
      <c r="E538" s="22" t="s">
        <v>636</v>
      </c>
      <c r="F538" s="22">
        <v>-1</v>
      </c>
      <c r="G538" s="22" t="s">
        <v>636</v>
      </c>
      <c r="H538" s="22" t="s">
        <v>636</v>
      </c>
      <c r="I538" s="24">
        <v>135</v>
      </c>
    </row>
    <row r="539" spans="1:9">
      <c r="A539" s="22" t="s">
        <v>678</v>
      </c>
      <c r="B539" s="22" t="s">
        <v>608</v>
      </c>
      <c r="C539" s="23">
        <v>148</v>
      </c>
      <c r="D539" s="26" t="s">
        <v>636</v>
      </c>
      <c r="E539" s="22" t="s">
        <v>636</v>
      </c>
      <c r="F539" s="22" t="s">
        <v>636</v>
      </c>
      <c r="G539" s="22" t="s">
        <v>636</v>
      </c>
      <c r="H539" s="27" t="s">
        <v>636</v>
      </c>
      <c r="I539" s="24">
        <v>148</v>
      </c>
    </row>
    <row r="540" spans="1:9">
      <c r="A540" s="22" t="s">
        <v>678</v>
      </c>
      <c r="B540" s="22" t="s">
        <v>609</v>
      </c>
      <c r="C540" s="24">
        <v>25</v>
      </c>
      <c r="D540" s="22" t="s">
        <v>636</v>
      </c>
      <c r="E540" s="22" t="s">
        <v>636</v>
      </c>
      <c r="F540" s="22" t="s">
        <v>636</v>
      </c>
      <c r="G540" s="22" t="s">
        <v>636</v>
      </c>
      <c r="H540" s="22" t="s">
        <v>636</v>
      </c>
      <c r="I540" s="24">
        <v>25</v>
      </c>
    </row>
    <row r="541" spans="1:9">
      <c r="A541" s="22" t="s">
        <v>678</v>
      </c>
      <c r="B541" s="22" t="s">
        <v>610</v>
      </c>
      <c r="C541" s="24">
        <v>20</v>
      </c>
      <c r="D541" s="22" t="s">
        <v>636</v>
      </c>
      <c r="E541" s="22" t="s">
        <v>636</v>
      </c>
      <c r="F541" s="24">
        <v>-1</v>
      </c>
      <c r="G541" s="22" t="s">
        <v>636</v>
      </c>
      <c r="H541" s="22" t="s">
        <v>636</v>
      </c>
      <c r="I541" s="24">
        <v>19</v>
      </c>
    </row>
    <row r="542" spans="1:9">
      <c r="A542" s="22" t="s">
        <v>678</v>
      </c>
      <c r="B542" s="22" t="s">
        <v>611</v>
      </c>
      <c r="C542" s="24">
        <v>20</v>
      </c>
      <c r="D542" s="22" t="s">
        <v>636</v>
      </c>
      <c r="E542" s="22" t="s">
        <v>636</v>
      </c>
      <c r="F542" s="22" t="s">
        <v>636</v>
      </c>
      <c r="G542" s="22" t="s">
        <v>636</v>
      </c>
      <c r="H542" s="22" t="s">
        <v>636</v>
      </c>
      <c r="I542" s="24">
        <v>20</v>
      </c>
    </row>
    <row r="543" spans="1:9">
      <c r="A543" s="22" t="s">
        <v>678</v>
      </c>
      <c r="B543" s="22" t="s">
        <v>612</v>
      </c>
      <c r="C543" s="23">
        <v>49</v>
      </c>
      <c r="D543" s="25" t="s">
        <v>636</v>
      </c>
      <c r="E543" s="22" t="s">
        <v>636</v>
      </c>
      <c r="F543" s="22" t="s">
        <v>636</v>
      </c>
      <c r="G543" s="22" t="s">
        <v>636</v>
      </c>
      <c r="H543" s="27" t="s">
        <v>636</v>
      </c>
      <c r="I543" s="24">
        <v>49</v>
      </c>
    </row>
    <row r="544" spans="1:9">
      <c r="A544" s="22" t="s">
        <v>678</v>
      </c>
      <c r="B544" s="22" t="s">
        <v>613</v>
      </c>
      <c r="C544" s="24">
        <v>50</v>
      </c>
      <c r="D544" s="22" t="s">
        <v>636</v>
      </c>
      <c r="E544" s="22" t="s">
        <v>636</v>
      </c>
      <c r="F544" s="24" t="s">
        <v>636</v>
      </c>
      <c r="G544" s="22" t="s">
        <v>636</v>
      </c>
      <c r="H544" s="22" t="s">
        <v>636</v>
      </c>
      <c r="I544" s="24">
        <v>50</v>
      </c>
    </row>
    <row r="545" spans="1:9">
      <c r="A545" s="22" t="s">
        <v>678</v>
      </c>
      <c r="B545" s="22" t="s">
        <v>614</v>
      </c>
      <c r="C545" s="24">
        <v>28</v>
      </c>
      <c r="D545" s="22" t="s">
        <v>636</v>
      </c>
      <c r="E545" s="22" t="s">
        <v>636</v>
      </c>
      <c r="F545" s="22">
        <v>-3</v>
      </c>
      <c r="G545" s="22" t="s">
        <v>636</v>
      </c>
      <c r="H545" s="22" t="s">
        <v>636</v>
      </c>
      <c r="I545" s="24">
        <v>25</v>
      </c>
    </row>
    <row r="546" spans="1:9">
      <c r="A546" s="22" t="s">
        <v>678</v>
      </c>
      <c r="B546" s="22" t="s">
        <v>615</v>
      </c>
      <c r="C546" s="24">
        <v>23</v>
      </c>
      <c r="D546" s="22" t="s">
        <v>636</v>
      </c>
      <c r="E546" s="22" t="s">
        <v>636</v>
      </c>
      <c r="F546" s="22" t="s">
        <v>636</v>
      </c>
      <c r="G546" s="22" t="s">
        <v>636</v>
      </c>
      <c r="H546" s="22" t="s">
        <v>636</v>
      </c>
      <c r="I546" s="24">
        <v>23</v>
      </c>
    </row>
    <row r="547" spans="1:9">
      <c r="A547" s="22" t="s">
        <v>678</v>
      </c>
      <c r="B547" s="22" t="s">
        <v>616</v>
      </c>
      <c r="C547" s="23">
        <v>86</v>
      </c>
      <c r="D547" s="26">
        <v>30</v>
      </c>
      <c r="E547" s="22" t="s">
        <v>636</v>
      </c>
      <c r="F547" s="22" t="s">
        <v>636</v>
      </c>
      <c r="G547" s="22" t="s">
        <v>636</v>
      </c>
      <c r="H547" s="27" t="s">
        <v>636</v>
      </c>
      <c r="I547" s="24">
        <v>116</v>
      </c>
    </row>
    <row r="548" spans="1:9">
      <c r="A548" s="22" t="s">
        <v>678</v>
      </c>
      <c r="B548" s="22" t="s">
        <v>617</v>
      </c>
      <c r="C548" s="24">
        <v>29</v>
      </c>
      <c r="D548" s="22" t="s">
        <v>636</v>
      </c>
      <c r="E548" s="22" t="s">
        <v>636</v>
      </c>
      <c r="F548" s="24">
        <v>-1</v>
      </c>
      <c r="G548" s="22" t="s">
        <v>636</v>
      </c>
      <c r="H548" s="22" t="s">
        <v>636</v>
      </c>
      <c r="I548" s="22">
        <v>28</v>
      </c>
    </row>
    <row r="549" spans="1:9">
      <c r="A549" s="22" t="s">
        <v>678</v>
      </c>
      <c r="B549" s="22" t="s">
        <v>694</v>
      </c>
      <c r="C549" s="24">
        <v>72</v>
      </c>
      <c r="D549" s="22" t="s">
        <v>636</v>
      </c>
      <c r="E549" s="22" t="s">
        <v>636</v>
      </c>
      <c r="F549" s="24" t="s">
        <v>636</v>
      </c>
      <c r="G549" s="22" t="s">
        <v>636</v>
      </c>
      <c r="H549" s="22" t="s">
        <v>636</v>
      </c>
      <c r="I549" s="24">
        <v>72</v>
      </c>
    </row>
    <row r="550" spans="1:9">
      <c r="A550" s="22" t="s">
        <v>678</v>
      </c>
      <c r="B550" s="22" t="s">
        <v>695</v>
      </c>
      <c r="C550" s="24">
        <v>170</v>
      </c>
      <c r="D550" s="22" t="s">
        <v>636</v>
      </c>
      <c r="E550" s="22" t="s">
        <v>636</v>
      </c>
      <c r="F550" s="24" t="s">
        <v>636</v>
      </c>
      <c r="G550" s="22" t="s">
        <v>636</v>
      </c>
      <c r="H550" s="22" t="s">
        <v>636</v>
      </c>
      <c r="I550" s="24">
        <v>170</v>
      </c>
    </row>
    <row r="551" spans="1:9">
      <c r="A551" s="22" t="s">
        <v>678</v>
      </c>
      <c r="B551" s="22" t="s">
        <v>620</v>
      </c>
      <c r="C551" s="24">
        <v>8</v>
      </c>
      <c r="D551" s="22" t="s">
        <v>636</v>
      </c>
      <c r="E551" s="22" t="s">
        <v>636</v>
      </c>
      <c r="F551" s="24" t="s">
        <v>636</v>
      </c>
      <c r="G551" s="22" t="s">
        <v>636</v>
      </c>
      <c r="H551" s="22" t="s">
        <v>636</v>
      </c>
      <c r="I551" s="24">
        <v>8</v>
      </c>
    </row>
    <row r="552" spans="1:9">
      <c r="A552" s="22" t="s">
        <v>678</v>
      </c>
      <c r="B552" s="22" t="s">
        <v>621</v>
      </c>
      <c r="C552" s="24">
        <v>17</v>
      </c>
      <c r="D552" s="22">
        <v>50</v>
      </c>
      <c r="E552" s="22" t="s">
        <v>636</v>
      </c>
      <c r="F552" s="24">
        <v>-3</v>
      </c>
      <c r="G552" s="22" t="s">
        <v>636</v>
      </c>
      <c r="H552" s="22" t="s">
        <v>636</v>
      </c>
      <c r="I552" s="24">
        <v>64</v>
      </c>
    </row>
    <row r="553" spans="1:9">
      <c r="A553" s="22" t="s">
        <v>678</v>
      </c>
      <c r="B553" s="22" t="s">
        <v>623</v>
      </c>
      <c r="C553" s="24">
        <v>163</v>
      </c>
      <c r="D553" s="22" t="s">
        <v>636</v>
      </c>
      <c r="E553" s="22" t="s">
        <v>636</v>
      </c>
      <c r="F553" s="22">
        <v>-12</v>
      </c>
      <c r="G553" s="22" t="s">
        <v>636</v>
      </c>
      <c r="H553" s="22" t="s">
        <v>636</v>
      </c>
      <c r="I553" s="24">
        <v>151</v>
      </c>
    </row>
    <row r="554" spans="1:9">
      <c r="A554" s="22" t="s">
        <v>678</v>
      </c>
      <c r="B554" s="22" t="s">
        <v>624</v>
      </c>
      <c r="C554" s="24">
        <v>90</v>
      </c>
      <c r="D554" s="22">
        <v>73</v>
      </c>
      <c r="E554" s="22" t="s">
        <v>636</v>
      </c>
      <c r="F554" s="24">
        <v>-33</v>
      </c>
      <c r="G554" s="22" t="s">
        <v>636</v>
      </c>
      <c r="H554" s="22" t="s">
        <v>636</v>
      </c>
      <c r="I554" s="22">
        <v>130</v>
      </c>
    </row>
    <row r="555" spans="1:9">
      <c r="A555" s="22" t="s">
        <v>678</v>
      </c>
      <c r="B555" s="22" t="s">
        <v>625</v>
      </c>
      <c r="C555" s="24">
        <v>125</v>
      </c>
      <c r="D555" s="22">
        <v>119</v>
      </c>
      <c r="E555" s="22" t="s">
        <v>636</v>
      </c>
      <c r="F555" s="22">
        <v>-40</v>
      </c>
      <c r="G555" s="22" t="s">
        <v>636</v>
      </c>
      <c r="H555" s="22" t="s">
        <v>636</v>
      </c>
      <c r="I555" s="24">
        <v>204</v>
      </c>
    </row>
    <row r="556" spans="1:9">
      <c r="A556" s="22" t="s">
        <v>678</v>
      </c>
      <c r="B556" s="22" t="s">
        <v>626</v>
      </c>
      <c r="C556" s="24">
        <v>78</v>
      </c>
      <c r="D556" s="22" t="s">
        <v>636</v>
      </c>
      <c r="E556" s="22" t="s">
        <v>636</v>
      </c>
      <c r="F556" s="22">
        <v>-6</v>
      </c>
      <c r="G556" s="22" t="s">
        <v>636</v>
      </c>
      <c r="H556" s="22" t="s">
        <v>636</v>
      </c>
      <c r="I556" s="24">
        <v>72</v>
      </c>
    </row>
    <row r="557" spans="1:9">
      <c r="A557" s="22" t="s">
        <v>678</v>
      </c>
      <c r="B557" s="22" t="s">
        <v>627</v>
      </c>
      <c r="C557" s="24">
        <v>73</v>
      </c>
      <c r="D557" s="22" t="s">
        <v>636</v>
      </c>
      <c r="E557" s="22" t="s">
        <v>636</v>
      </c>
      <c r="F557" s="22" t="s">
        <v>636</v>
      </c>
      <c r="G557" s="22" t="s">
        <v>636</v>
      </c>
      <c r="H557" s="22" t="s">
        <v>636</v>
      </c>
      <c r="I557" s="24">
        <v>73</v>
      </c>
    </row>
    <row r="558" spans="1:9">
      <c r="A558" s="22" t="s">
        <v>678</v>
      </c>
      <c r="B558" s="22" t="s">
        <v>630</v>
      </c>
      <c r="C558" s="24">
        <v>77</v>
      </c>
      <c r="D558" s="22" t="s">
        <v>636</v>
      </c>
      <c r="E558" s="22" t="s">
        <v>636</v>
      </c>
      <c r="F558" s="22">
        <v>-10</v>
      </c>
      <c r="G558" s="22" t="s">
        <v>636</v>
      </c>
      <c r="H558" s="22" t="s">
        <v>636</v>
      </c>
      <c r="I558" s="24">
        <v>67</v>
      </c>
    </row>
    <row r="559" spans="1:9">
      <c r="A559" s="22" t="s">
        <v>678</v>
      </c>
      <c r="B559" s="22" t="s">
        <v>632</v>
      </c>
      <c r="C559" s="24">
        <v>9</v>
      </c>
      <c r="D559" s="24" t="s">
        <v>636</v>
      </c>
      <c r="E559" s="22" t="s">
        <v>636</v>
      </c>
      <c r="F559" s="24" t="s">
        <v>636</v>
      </c>
      <c r="G559" s="22" t="s">
        <v>636</v>
      </c>
      <c r="H559" s="22" t="s">
        <v>636</v>
      </c>
      <c r="I559" s="24">
        <v>9</v>
      </c>
    </row>
    <row r="560" spans="1:9">
      <c r="A560" s="22" t="s">
        <v>678</v>
      </c>
      <c r="B560" s="22" t="s">
        <v>633</v>
      </c>
      <c r="C560" s="23">
        <v>30</v>
      </c>
      <c r="D560" s="27" t="s">
        <v>636</v>
      </c>
      <c r="E560" s="22" t="s">
        <v>636</v>
      </c>
      <c r="F560" s="23">
        <v>-5</v>
      </c>
      <c r="G560" s="22" t="s">
        <v>636</v>
      </c>
      <c r="H560" s="27" t="s">
        <v>636</v>
      </c>
      <c r="I560" s="24">
        <v>25</v>
      </c>
    </row>
    <row r="561" spans="1:9">
      <c r="A561" s="22" t="s">
        <v>678</v>
      </c>
      <c r="B561" s="22" t="s">
        <v>634</v>
      </c>
      <c r="C561" s="24">
        <v>17</v>
      </c>
      <c r="D561" s="22" t="s">
        <v>636</v>
      </c>
      <c r="E561" s="22" t="s">
        <v>636</v>
      </c>
      <c r="F561" s="24">
        <v>-1</v>
      </c>
      <c r="G561" s="22" t="s">
        <v>636</v>
      </c>
      <c r="H561" s="22" t="s">
        <v>636</v>
      </c>
      <c r="I561" s="24">
        <v>16</v>
      </c>
    </row>
    <row r="562" spans="1:9">
      <c r="A562" s="22" t="s">
        <v>678</v>
      </c>
      <c r="B562" s="22" t="s">
        <v>641</v>
      </c>
      <c r="C562" s="24">
        <v>199</v>
      </c>
      <c r="D562" s="22" t="s">
        <v>636</v>
      </c>
      <c r="E562" s="22">
        <v>-1</v>
      </c>
      <c r="F562" s="22" t="s">
        <v>636</v>
      </c>
      <c r="G562" s="22" t="s">
        <v>636</v>
      </c>
      <c r="H562" s="22" t="s">
        <v>636</v>
      </c>
      <c r="I562" s="24">
        <v>198</v>
      </c>
    </row>
    <row r="563" spans="1:9">
      <c r="A563" s="22" t="s">
        <v>678</v>
      </c>
      <c r="B563" s="22" t="s">
        <v>642</v>
      </c>
      <c r="C563" s="23">
        <v>75</v>
      </c>
      <c r="D563" s="27" t="s">
        <v>636</v>
      </c>
      <c r="E563" s="22" t="s">
        <v>636</v>
      </c>
      <c r="F563" s="27">
        <v>-6</v>
      </c>
      <c r="G563" s="22" t="s">
        <v>636</v>
      </c>
      <c r="H563" s="22" t="s">
        <v>636</v>
      </c>
      <c r="I563" s="23">
        <v>69</v>
      </c>
    </row>
    <row r="564" spans="1:9">
      <c r="A564" s="22" t="s">
        <v>678</v>
      </c>
      <c r="B564" s="22" t="s">
        <v>643</v>
      </c>
      <c r="C564" s="23">
        <v>236</v>
      </c>
      <c r="D564" s="27" t="s">
        <v>636</v>
      </c>
      <c r="E564" s="22" t="s">
        <v>636</v>
      </c>
      <c r="F564" s="23">
        <v>-7</v>
      </c>
      <c r="G564" s="22" t="s">
        <v>636</v>
      </c>
      <c r="H564" s="27" t="s">
        <v>636</v>
      </c>
      <c r="I564" s="24">
        <v>229</v>
      </c>
    </row>
    <row r="565" spans="1:9">
      <c r="A565" s="22" t="s">
        <v>678</v>
      </c>
      <c r="B565" s="22" t="s">
        <v>644</v>
      </c>
      <c r="C565" s="24">
        <v>12</v>
      </c>
      <c r="D565" s="22" t="s">
        <v>636</v>
      </c>
      <c r="E565" s="22" t="s">
        <v>636</v>
      </c>
      <c r="F565" s="22" t="s">
        <v>636</v>
      </c>
      <c r="G565" s="22" t="s">
        <v>636</v>
      </c>
      <c r="H565" s="22" t="s">
        <v>636</v>
      </c>
      <c r="I565" s="24">
        <v>12</v>
      </c>
    </row>
    <row r="566" spans="1:9">
      <c r="A566" s="22" t="s">
        <v>678</v>
      </c>
      <c r="B566" s="22" t="s">
        <v>645</v>
      </c>
      <c r="C566" s="24">
        <v>12</v>
      </c>
      <c r="D566" s="22" t="s">
        <v>636</v>
      </c>
      <c r="E566" s="22" t="s">
        <v>636</v>
      </c>
      <c r="F566" s="22">
        <v>-4</v>
      </c>
      <c r="G566" s="22" t="s">
        <v>636</v>
      </c>
      <c r="H566" s="22" t="s">
        <v>636</v>
      </c>
      <c r="I566" s="24">
        <v>8</v>
      </c>
    </row>
    <row r="567" spans="1:9">
      <c r="A567" s="22" t="s">
        <v>678</v>
      </c>
      <c r="B567" s="22" t="s">
        <v>646</v>
      </c>
      <c r="C567" s="22">
        <v>9</v>
      </c>
      <c r="D567" s="24" t="s">
        <v>636</v>
      </c>
      <c r="E567" s="22" t="s">
        <v>636</v>
      </c>
      <c r="F567" s="24" t="s">
        <v>636</v>
      </c>
      <c r="G567" s="22" t="s">
        <v>636</v>
      </c>
      <c r="H567" s="22" t="s">
        <v>636</v>
      </c>
      <c r="I567" s="24">
        <v>9</v>
      </c>
    </row>
    <row r="568" spans="1:9">
      <c r="A568" s="22" t="s">
        <v>678</v>
      </c>
      <c r="B568" s="22" t="s">
        <v>647</v>
      </c>
      <c r="C568" s="22">
        <v>3</v>
      </c>
      <c r="D568" s="24" t="s">
        <v>636</v>
      </c>
      <c r="E568" s="22" t="s">
        <v>636</v>
      </c>
      <c r="F568" s="22">
        <v>-1</v>
      </c>
      <c r="G568" s="22" t="s">
        <v>636</v>
      </c>
      <c r="H568" s="22" t="s">
        <v>636</v>
      </c>
      <c r="I568" s="24">
        <v>2</v>
      </c>
    </row>
    <row r="569" spans="1:9">
      <c r="A569" s="22" t="s">
        <v>678</v>
      </c>
      <c r="B569" s="22" t="s">
        <v>648</v>
      </c>
      <c r="C569" s="22">
        <v>4</v>
      </c>
      <c r="D569" s="24" t="s">
        <v>636</v>
      </c>
      <c r="E569" s="22" t="s">
        <v>636</v>
      </c>
      <c r="F569" s="22" t="s">
        <v>636</v>
      </c>
      <c r="G569" s="22" t="s">
        <v>636</v>
      </c>
      <c r="H569" s="22" t="s">
        <v>636</v>
      </c>
      <c r="I569" s="24">
        <v>4</v>
      </c>
    </row>
    <row r="570" spans="1:9">
      <c r="A570" s="22" t="s">
        <v>678</v>
      </c>
      <c r="B570" s="22" t="s">
        <v>649</v>
      </c>
      <c r="C570" s="25">
        <v>24</v>
      </c>
      <c r="D570" s="24" t="s">
        <v>636</v>
      </c>
      <c r="E570" s="22" t="s">
        <v>636</v>
      </c>
      <c r="F570" s="25">
        <v>-18</v>
      </c>
      <c r="G570" s="22" t="s">
        <v>636</v>
      </c>
      <c r="H570" s="22" t="s">
        <v>636</v>
      </c>
      <c r="I570" s="24">
        <v>6</v>
      </c>
    </row>
    <row r="571" spans="1:9">
      <c r="A571" s="22" t="s">
        <v>678</v>
      </c>
      <c r="B571" s="22" t="s">
        <v>655</v>
      </c>
      <c r="C571" s="24">
        <v>1</v>
      </c>
      <c r="D571" s="22" t="s">
        <v>636</v>
      </c>
      <c r="E571" s="22" t="s">
        <v>636</v>
      </c>
      <c r="F571" s="24">
        <v>-1</v>
      </c>
      <c r="G571" s="22" t="s">
        <v>636</v>
      </c>
      <c r="H571" s="22" t="s">
        <v>636</v>
      </c>
      <c r="I571" s="24" t="s">
        <v>636</v>
      </c>
    </row>
    <row r="572" spans="1:9">
      <c r="A572" s="22" t="s">
        <v>678</v>
      </c>
      <c r="B572" s="22" t="s">
        <v>656</v>
      </c>
      <c r="C572" s="24">
        <v>18</v>
      </c>
      <c r="D572" s="22" t="s">
        <v>636</v>
      </c>
      <c r="E572" s="22" t="s">
        <v>636</v>
      </c>
      <c r="F572" s="24">
        <v>-3</v>
      </c>
      <c r="G572" s="22" t="s">
        <v>636</v>
      </c>
      <c r="H572" s="22" t="s">
        <v>636</v>
      </c>
      <c r="I572" s="24">
        <v>15</v>
      </c>
    </row>
    <row r="573" spans="1:9">
      <c r="A573" s="22" t="s">
        <v>678</v>
      </c>
      <c r="B573" s="22" t="s">
        <v>657</v>
      </c>
      <c r="C573" s="24">
        <v>18</v>
      </c>
      <c r="D573" s="22" t="s">
        <v>636</v>
      </c>
      <c r="E573" s="22" t="s">
        <v>636</v>
      </c>
      <c r="F573" s="24">
        <v>-4</v>
      </c>
      <c r="G573" s="22" t="s">
        <v>636</v>
      </c>
      <c r="H573" s="22" t="s">
        <v>636</v>
      </c>
      <c r="I573" s="24">
        <v>14</v>
      </c>
    </row>
    <row r="574" spans="1:9">
      <c r="A574" s="22" t="s">
        <v>696</v>
      </c>
      <c r="B574" s="22" t="s">
        <v>658</v>
      </c>
      <c r="C574" s="24">
        <v>28.9</v>
      </c>
      <c r="D574" s="22" t="s">
        <v>636</v>
      </c>
      <c r="E574" s="22" t="s">
        <v>636</v>
      </c>
      <c r="F574" s="24">
        <v>-2</v>
      </c>
      <c r="G574" s="22" t="s">
        <v>636</v>
      </c>
      <c r="H574" s="22" t="s">
        <v>636</v>
      </c>
      <c r="I574" s="24">
        <v>26.9</v>
      </c>
    </row>
    <row r="575" spans="1:9">
      <c r="A575" s="22" t="s">
        <v>696</v>
      </c>
      <c r="B575" s="22" t="s">
        <v>659</v>
      </c>
      <c r="C575" s="24">
        <v>44</v>
      </c>
      <c r="D575" s="26" t="s">
        <v>636</v>
      </c>
      <c r="E575" s="22" t="s">
        <v>636</v>
      </c>
      <c r="F575" s="24">
        <v>-4.34</v>
      </c>
      <c r="G575" s="22" t="s">
        <v>636</v>
      </c>
      <c r="H575" s="22" t="s">
        <v>636</v>
      </c>
      <c r="I575" s="25">
        <v>39.659999999999997</v>
      </c>
    </row>
    <row r="576" spans="1:9">
      <c r="A576" s="22" t="s">
        <v>696</v>
      </c>
      <c r="B576" s="22" t="s">
        <v>660</v>
      </c>
      <c r="C576" s="24">
        <v>5</v>
      </c>
      <c r="D576" s="26" t="s">
        <v>636</v>
      </c>
      <c r="E576" s="22" t="s">
        <v>636</v>
      </c>
      <c r="F576" s="22" t="s">
        <v>636</v>
      </c>
      <c r="G576" s="22" t="s">
        <v>636</v>
      </c>
      <c r="H576" s="22" t="s">
        <v>636</v>
      </c>
      <c r="I576" s="25">
        <v>5</v>
      </c>
    </row>
    <row r="577" spans="1:9">
      <c r="A577" s="22" t="s">
        <v>696</v>
      </c>
      <c r="B577" s="22" t="s">
        <v>661</v>
      </c>
      <c r="C577" s="25">
        <v>5</v>
      </c>
      <c r="D577" s="26" t="s">
        <v>636</v>
      </c>
      <c r="E577" s="22" t="s">
        <v>636</v>
      </c>
      <c r="F577" s="24">
        <v>-5</v>
      </c>
      <c r="G577" s="22" t="s">
        <v>636</v>
      </c>
      <c r="H577" s="22" t="s">
        <v>636</v>
      </c>
      <c r="I577" s="25" t="s">
        <v>636</v>
      </c>
    </row>
    <row r="578" spans="1:9">
      <c r="A578" s="22" t="s">
        <v>696</v>
      </c>
      <c r="B578" s="22" t="s">
        <v>662</v>
      </c>
      <c r="C578" s="24">
        <v>19</v>
      </c>
      <c r="D578" s="22" t="s">
        <v>636</v>
      </c>
      <c r="E578" s="22" t="s">
        <v>636</v>
      </c>
      <c r="F578" s="24" t="s">
        <v>636</v>
      </c>
      <c r="G578" s="22" t="s">
        <v>636</v>
      </c>
      <c r="H578" s="22" t="s">
        <v>636</v>
      </c>
      <c r="I578" s="24">
        <v>19</v>
      </c>
    </row>
    <row r="579" spans="1:9">
      <c r="A579" s="22" t="s">
        <v>696</v>
      </c>
      <c r="B579" s="22" t="s">
        <v>663</v>
      </c>
      <c r="C579" s="25">
        <v>50</v>
      </c>
      <c r="D579" s="22" t="s">
        <v>636</v>
      </c>
      <c r="E579" s="22" t="s">
        <v>636</v>
      </c>
      <c r="F579" s="24" t="s">
        <v>636</v>
      </c>
      <c r="G579" s="22" t="s">
        <v>636</v>
      </c>
      <c r="H579" s="22" t="s">
        <v>636</v>
      </c>
      <c r="I579" s="25">
        <v>50</v>
      </c>
    </row>
    <row r="580" spans="1:9">
      <c r="A580" s="22" t="s">
        <v>696</v>
      </c>
      <c r="B580" s="22" t="s">
        <v>664</v>
      </c>
      <c r="C580" s="24">
        <v>50</v>
      </c>
      <c r="D580" s="22" t="s">
        <v>636</v>
      </c>
      <c r="E580" s="22" t="s">
        <v>636</v>
      </c>
      <c r="F580" s="24" t="s">
        <v>636</v>
      </c>
      <c r="G580" s="22" t="s">
        <v>636</v>
      </c>
      <c r="H580" s="22" t="s">
        <v>636</v>
      </c>
      <c r="I580" s="24">
        <v>50</v>
      </c>
    </row>
    <row r="581" spans="1:9">
      <c r="A581" s="22" t="s">
        <v>696</v>
      </c>
      <c r="B581" s="22" t="s">
        <v>665</v>
      </c>
      <c r="C581" s="25">
        <v>10</v>
      </c>
      <c r="D581" s="22" t="s">
        <v>636</v>
      </c>
      <c r="E581" s="22" t="s">
        <v>636</v>
      </c>
      <c r="F581" s="24" t="s">
        <v>636</v>
      </c>
      <c r="G581" s="22" t="s">
        <v>636</v>
      </c>
      <c r="H581" s="22" t="s">
        <v>636</v>
      </c>
      <c r="I581" s="24">
        <v>10</v>
      </c>
    </row>
    <row r="582" spans="1:9">
      <c r="A582" s="22" t="s">
        <v>696</v>
      </c>
      <c r="B582" s="22" t="s">
        <v>697</v>
      </c>
      <c r="C582" s="24">
        <v>40</v>
      </c>
      <c r="D582" s="22">
        <v>30</v>
      </c>
      <c r="E582" s="22" t="s">
        <v>636</v>
      </c>
      <c r="F582" s="24">
        <v>-6</v>
      </c>
      <c r="G582" s="22" t="s">
        <v>636</v>
      </c>
      <c r="H582" s="22" t="s">
        <v>636</v>
      </c>
      <c r="I582" s="24">
        <v>64</v>
      </c>
    </row>
    <row r="583" spans="1:9">
      <c r="A583" s="22" t="s">
        <v>696</v>
      </c>
      <c r="B583" s="22" t="s">
        <v>667</v>
      </c>
      <c r="C583" s="25">
        <v>37</v>
      </c>
      <c r="D583" s="22" t="s">
        <v>636</v>
      </c>
      <c r="E583" s="22" t="s">
        <v>636</v>
      </c>
      <c r="F583" s="24">
        <v>-19</v>
      </c>
      <c r="G583" s="22" t="s">
        <v>636</v>
      </c>
      <c r="H583" s="22" t="s">
        <v>636</v>
      </c>
      <c r="I583" s="25">
        <v>18</v>
      </c>
    </row>
    <row r="584" spans="1:9">
      <c r="A584" s="22" t="s">
        <v>696</v>
      </c>
      <c r="B584" s="22" t="s">
        <v>651</v>
      </c>
      <c r="C584" s="24">
        <v>240</v>
      </c>
      <c r="D584" s="22" t="s">
        <v>636</v>
      </c>
      <c r="E584" s="22" t="s">
        <v>636</v>
      </c>
      <c r="F584" s="22">
        <v>-51</v>
      </c>
      <c r="G584" s="22" t="s">
        <v>636</v>
      </c>
      <c r="H584" s="22" t="s">
        <v>636</v>
      </c>
      <c r="I584" s="24">
        <v>189</v>
      </c>
    </row>
    <row r="585" spans="1:9">
      <c r="A585" s="22" t="s">
        <v>696</v>
      </c>
      <c r="B585" s="22" t="s">
        <v>668</v>
      </c>
      <c r="C585" s="24">
        <v>180</v>
      </c>
      <c r="D585" s="22" t="s">
        <v>636</v>
      </c>
      <c r="E585" s="22" t="s">
        <v>636</v>
      </c>
      <c r="F585" s="22" t="s">
        <v>636</v>
      </c>
      <c r="G585" s="22" t="s">
        <v>636</v>
      </c>
      <c r="H585" s="22" t="s">
        <v>636</v>
      </c>
      <c r="I585" s="24">
        <v>180</v>
      </c>
    </row>
    <row r="586" spans="1:9">
      <c r="A586" s="22" t="s">
        <v>696</v>
      </c>
      <c r="B586" s="22" t="s">
        <v>669</v>
      </c>
      <c r="C586" s="24">
        <v>189</v>
      </c>
      <c r="D586" s="22" t="s">
        <v>636</v>
      </c>
      <c r="E586" s="22" t="s">
        <v>636</v>
      </c>
      <c r="F586" s="24" t="s">
        <v>636</v>
      </c>
      <c r="G586" s="22" t="s">
        <v>636</v>
      </c>
      <c r="H586" s="22" t="s">
        <v>636</v>
      </c>
      <c r="I586" s="24">
        <v>189</v>
      </c>
    </row>
    <row r="587" spans="1:9">
      <c r="A587" s="22" t="s">
        <v>696</v>
      </c>
      <c r="B587" s="22" t="s">
        <v>670</v>
      </c>
      <c r="C587" s="25">
        <v>179</v>
      </c>
      <c r="D587" s="22" t="s">
        <v>636</v>
      </c>
      <c r="E587" s="22" t="s">
        <v>636</v>
      </c>
      <c r="F587" s="24">
        <v>-104</v>
      </c>
      <c r="G587" s="22" t="s">
        <v>636</v>
      </c>
      <c r="H587" s="22" t="s">
        <v>636</v>
      </c>
      <c r="I587" s="24">
        <v>75</v>
      </c>
    </row>
    <row r="588" spans="1:9">
      <c r="A588" s="22" t="s">
        <v>696</v>
      </c>
      <c r="B588" s="22" t="s">
        <v>671</v>
      </c>
      <c r="C588" s="24">
        <v>5</v>
      </c>
      <c r="D588" s="22" t="s">
        <v>636</v>
      </c>
      <c r="E588" s="22" t="s">
        <v>636</v>
      </c>
      <c r="F588" s="24" t="s">
        <v>636</v>
      </c>
      <c r="G588" s="22" t="s">
        <v>636</v>
      </c>
      <c r="H588" s="22" t="s">
        <v>636</v>
      </c>
      <c r="I588" s="24">
        <v>5</v>
      </c>
    </row>
    <row r="589" spans="1:9">
      <c r="A589" s="22" t="s">
        <v>696</v>
      </c>
      <c r="B589" s="29" t="s">
        <v>653</v>
      </c>
      <c r="C589" s="4">
        <v>1</v>
      </c>
      <c r="D589" s="4" t="s">
        <v>636</v>
      </c>
      <c r="E589" s="4" t="s">
        <v>636</v>
      </c>
      <c r="F589" s="4" t="s">
        <v>636</v>
      </c>
      <c r="G589" s="4" t="s">
        <v>636</v>
      </c>
      <c r="H589" s="4" t="s">
        <v>636</v>
      </c>
      <c r="I589" s="4">
        <v>1</v>
      </c>
    </row>
    <row r="590" spans="1:9">
      <c r="A590" s="22" t="s">
        <v>696</v>
      </c>
      <c r="B590" s="4" t="s">
        <v>698</v>
      </c>
      <c r="C590" s="4" t="s">
        <v>636</v>
      </c>
      <c r="D590" s="4">
        <v>100</v>
      </c>
      <c r="E590" s="4" t="s">
        <v>636</v>
      </c>
      <c r="F590" s="4">
        <v>-16</v>
      </c>
      <c r="G590" s="4" t="s">
        <v>636</v>
      </c>
      <c r="H590" s="4" t="s">
        <v>636</v>
      </c>
      <c r="I590" s="4">
        <v>84</v>
      </c>
    </row>
    <row r="591" spans="1:9">
      <c r="A591" s="22" t="s">
        <v>696</v>
      </c>
      <c r="B591" s="4" t="s">
        <v>699</v>
      </c>
      <c r="C591" s="4" t="s">
        <v>636</v>
      </c>
      <c r="D591" s="4">
        <v>100</v>
      </c>
      <c r="E591" s="4" t="s">
        <v>636</v>
      </c>
      <c r="F591" s="4" t="s">
        <v>636</v>
      </c>
      <c r="G591" s="4" t="s">
        <v>636</v>
      </c>
      <c r="H591" s="4" t="s">
        <v>636</v>
      </c>
      <c r="I591" s="4">
        <v>100</v>
      </c>
    </row>
    <row r="592" spans="1:9">
      <c r="A592" s="22" t="s">
        <v>696</v>
      </c>
      <c r="B592" s="4" t="s">
        <v>700</v>
      </c>
      <c r="C592" s="4" t="s">
        <v>636</v>
      </c>
      <c r="D592" s="4">
        <v>100</v>
      </c>
      <c r="E592" s="4" t="s">
        <v>636</v>
      </c>
      <c r="F592" s="4" t="s">
        <v>636</v>
      </c>
      <c r="G592" s="4" t="s">
        <v>636</v>
      </c>
      <c r="H592" s="4" t="s">
        <v>636</v>
      </c>
      <c r="I592" s="4">
        <v>100</v>
      </c>
    </row>
    <row r="593" spans="2:9">
      <c r="B593" s="4" t="s">
        <v>701</v>
      </c>
      <c r="C593" s="4" t="s">
        <v>636</v>
      </c>
      <c r="D593" s="4">
        <v>20</v>
      </c>
      <c r="E593" s="4" t="s">
        <v>636</v>
      </c>
      <c r="F593" s="4" t="s">
        <v>636</v>
      </c>
      <c r="G593" s="4" t="s">
        <v>636</v>
      </c>
      <c r="H593" s="4" t="s">
        <v>636</v>
      </c>
      <c r="I593" s="4">
        <v>20</v>
      </c>
    </row>
    <row r="595" spans="2:9">
      <c r="C595" s="5">
        <v>85515.066999999995</v>
      </c>
      <c r="D595" s="5">
        <v>17713.125</v>
      </c>
      <c r="E595" s="4">
        <v>-18.5</v>
      </c>
      <c r="F595" s="5">
        <v>-18714.59</v>
      </c>
      <c r="G595" s="4">
        <v>427</v>
      </c>
      <c r="H595" s="4">
        <v>-826</v>
      </c>
      <c r="I595" s="5">
        <v>84096.101999999999</v>
      </c>
    </row>
  </sheetData>
  <autoFilter ref="A1:I600" xr:uid="{00000000-0009-0000-0000-00000F000000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J921"/>
  <sheetViews>
    <sheetView workbookViewId="0"/>
  </sheetViews>
  <sheetFormatPr defaultColWidth="14.42578125" defaultRowHeight="15" customHeight="1"/>
  <cols>
    <col min="1" max="1" width="49.7109375" customWidth="1"/>
    <col min="2" max="2" width="18.5703125" customWidth="1"/>
    <col min="3" max="3" width="15.42578125" customWidth="1"/>
  </cols>
  <sheetData>
    <row r="1" spans="1:10">
      <c r="A1" s="22"/>
      <c r="B1" s="22" t="s">
        <v>0</v>
      </c>
      <c r="C1" s="26" t="s">
        <v>1</v>
      </c>
      <c r="D1" s="22" t="s">
        <v>3</v>
      </c>
      <c r="E1" s="22" t="s">
        <v>4</v>
      </c>
      <c r="F1" s="22" t="s">
        <v>5</v>
      </c>
      <c r="G1" s="22" t="s">
        <v>672</v>
      </c>
      <c r="H1" s="22" t="s">
        <v>6</v>
      </c>
      <c r="I1" s="22"/>
      <c r="J1" s="22"/>
    </row>
    <row r="2" spans="1:10">
      <c r="A2" s="22" t="s">
        <v>7</v>
      </c>
      <c r="B2" s="24">
        <v>838.125</v>
      </c>
      <c r="C2" s="25">
        <v>1360</v>
      </c>
      <c r="D2" s="22" t="s">
        <v>636</v>
      </c>
      <c r="E2" s="24">
        <v>-256</v>
      </c>
      <c r="F2" s="24">
        <v>4.5</v>
      </c>
      <c r="G2" s="22" t="s">
        <v>636</v>
      </c>
      <c r="H2" s="23">
        <v>1946.63</v>
      </c>
      <c r="I2" s="22"/>
      <c r="J2" s="22"/>
    </row>
    <row r="3" spans="1:10">
      <c r="A3" s="22" t="s">
        <v>8</v>
      </c>
      <c r="B3" s="24">
        <v>0.25</v>
      </c>
      <c r="C3" s="22" t="s">
        <v>636</v>
      </c>
      <c r="D3" s="22" t="s">
        <v>636</v>
      </c>
      <c r="E3" s="22" t="s">
        <v>636</v>
      </c>
      <c r="F3" s="22" t="s">
        <v>636</v>
      </c>
      <c r="G3" s="22" t="s">
        <v>636</v>
      </c>
      <c r="H3" s="24">
        <v>0.25</v>
      </c>
      <c r="I3" s="22"/>
      <c r="J3" s="22"/>
    </row>
    <row r="4" spans="1:10">
      <c r="A4" s="22" t="s">
        <v>9</v>
      </c>
      <c r="B4" s="24">
        <v>57.75</v>
      </c>
      <c r="C4" s="22" t="s">
        <v>636</v>
      </c>
      <c r="D4" s="22" t="s">
        <v>636</v>
      </c>
      <c r="E4" s="24">
        <v>-8</v>
      </c>
      <c r="F4" s="22" t="s">
        <v>636</v>
      </c>
      <c r="G4" s="22" t="s">
        <v>636</v>
      </c>
      <c r="H4" s="24">
        <v>49.75</v>
      </c>
      <c r="I4" s="22"/>
      <c r="J4" s="22"/>
    </row>
    <row r="5" spans="1:10">
      <c r="A5" s="22" t="s">
        <v>10</v>
      </c>
      <c r="B5" s="24">
        <v>61.625</v>
      </c>
      <c r="C5" s="24">
        <v>1.5</v>
      </c>
      <c r="D5" s="22" t="s">
        <v>636</v>
      </c>
      <c r="E5" s="24">
        <v>-7.5</v>
      </c>
      <c r="F5" s="22" t="s">
        <v>636</v>
      </c>
      <c r="G5" s="22" t="s">
        <v>636</v>
      </c>
      <c r="H5" s="24">
        <v>55.625</v>
      </c>
      <c r="I5" s="22"/>
      <c r="J5" s="22"/>
    </row>
    <row r="6" spans="1:10">
      <c r="A6" s="22" t="s">
        <v>11</v>
      </c>
      <c r="B6" s="24">
        <v>130.625</v>
      </c>
      <c r="C6" s="22" t="s">
        <v>636</v>
      </c>
      <c r="D6" s="22" t="s">
        <v>636</v>
      </c>
      <c r="E6" s="24">
        <v>-25.5</v>
      </c>
      <c r="F6" s="22" t="s">
        <v>636</v>
      </c>
      <c r="G6" s="22" t="s">
        <v>636</v>
      </c>
      <c r="H6" s="24">
        <v>105.125</v>
      </c>
      <c r="I6" s="22"/>
      <c r="J6" s="22"/>
    </row>
    <row r="7" spans="1:10">
      <c r="A7" s="22" t="s">
        <v>12</v>
      </c>
      <c r="B7" s="24">
        <v>2</v>
      </c>
      <c r="C7" s="22" t="s">
        <v>636</v>
      </c>
      <c r="D7" s="22" t="s">
        <v>636</v>
      </c>
      <c r="E7" s="22" t="s">
        <v>636</v>
      </c>
      <c r="F7" s="22" t="s">
        <v>636</v>
      </c>
      <c r="G7" s="22" t="s">
        <v>636</v>
      </c>
      <c r="H7" s="24">
        <v>2</v>
      </c>
      <c r="I7" s="22"/>
      <c r="J7" s="22"/>
    </row>
    <row r="8" spans="1:10">
      <c r="A8" s="22" t="s">
        <v>13</v>
      </c>
      <c r="B8" s="24">
        <v>5</v>
      </c>
      <c r="C8" s="22" t="s">
        <v>636</v>
      </c>
      <c r="D8" s="22" t="s">
        <v>636</v>
      </c>
      <c r="E8" s="22" t="s">
        <v>636</v>
      </c>
      <c r="F8" s="22" t="s">
        <v>636</v>
      </c>
      <c r="G8" s="22" t="s">
        <v>636</v>
      </c>
      <c r="H8" s="24">
        <v>5</v>
      </c>
      <c r="I8" s="22"/>
      <c r="J8" s="22"/>
    </row>
    <row r="9" spans="1:10">
      <c r="A9" s="22" t="s">
        <v>14</v>
      </c>
      <c r="B9" s="24">
        <v>1</v>
      </c>
      <c r="C9" s="24">
        <v>5</v>
      </c>
      <c r="D9" s="22" t="s">
        <v>636</v>
      </c>
      <c r="E9" s="24">
        <v>-2</v>
      </c>
      <c r="F9" s="22" t="s">
        <v>636</v>
      </c>
      <c r="G9" s="22" t="s">
        <v>636</v>
      </c>
      <c r="H9" s="24">
        <v>4</v>
      </c>
      <c r="I9" s="22"/>
      <c r="J9" s="22"/>
    </row>
    <row r="10" spans="1:10">
      <c r="A10" s="22" t="s">
        <v>15</v>
      </c>
      <c r="B10" s="24">
        <v>70</v>
      </c>
      <c r="C10" s="22" t="s">
        <v>636</v>
      </c>
      <c r="D10" s="22" t="s">
        <v>636</v>
      </c>
      <c r="E10" s="24">
        <v>-5</v>
      </c>
      <c r="F10" s="22" t="s">
        <v>636</v>
      </c>
      <c r="G10" s="22" t="s">
        <v>636</v>
      </c>
      <c r="H10" s="24">
        <v>65</v>
      </c>
      <c r="I10" s="22"/>
      <c r="J10" s="22"/>
    </row>
    <row r="11" spans="1:10">
      <c r="A11" s="22" t="s">
        <v>561</v>
      </c>
      <c r="B11" s="24">
        <v>-14</v>
      </c>
      <c r="C11" s="22" t="s">
        <v>636</v>
      </c>
      <c r="D11" s="22" t="s">
        <v>636</v>
      </c>
      <c r="E11" s="22" t="s">
        <v>636</v>
      </c>
      <c r="F11" s="22" t="s">
        <v>636</v>
      </c>
      <c r="G11" s="22" t="s">
        <v>636</v>
      </c>
      <c r="H11" s="24">
        <v>-14</v>
      </c>
      <c r="I11" s="22"/>
      <c r="J11" s="22"/>
    </row>
    <row r="12" spans="1:10">
      <c r="A12" s="22" t="s">
        <v>16</v>
      </c>
      <c r="B12" s="24">
        <v>401</v>
      </c>
      <c r="C12" s="22" t="s">
        <v>636</v>
      </c>
      <c r="D12" s="22" t="s">
        <v>636</v>
      </c>
      <c r="E12" s="24">
        <v>-5</v>
      </c>
      <c r="F12" s="22" t="s">
        <v>636</v>
      </c>
      <c r="G12" s="22" t="s">
        <v>636</v>
      </c>
      <c r="H12" s="24">
        <v>396</v>
      </c>
      <c r="I12" s="22"/>
      <c r="J12" s="22"/>
    </row>
    <row r="13" spans="1:10">
      <c r="A13" s="22" t="s">
        <v>17</v>
      </c>
      <c r="B13" s="24">
        <v>23</v>
      </c>
      <c r="C13" s="22" t="s">
        <v>636</v>
      </c>
      <c r="D13" s="22" t="s">
        <v>636</v>
      </c>
      <c r="E13" s="24">
        <v>-1</v>
      </c>
      <c r="F13" s="22" t="s">
        <v>636</v>
      </c>
      <c r="G13" s="22" t="s">
        <v>636</v>
      </c>
      <c r="H13" s="24">
        <v>22</v>
      </c>
      <c r="I13" s="22"/>
      <c r="J13" s="22"/>
    </row>
    <row r="14" spans="1:10">
      <c r="A14" s="22" t="s">
        <v>18</v>
      </c>
      <c r="B14" s="24">
        <v>7</v>
      </c>
      <c r="C14" s="22" t="s">
        <v>636</v>
      </c>
      <c r="D14" s="22" t="s">
        <v>636</v>
      </c>
      <c r="E14" s="22" t="s">
        <v>636</v>
      </c>
      <c r="F14" s="22" t="s">
        <v>636</v>
      </c>
      <c r="G14" s="22" t="s">
        <v>636</v>
      </c>
      <c r="H14" s="24">
        <v>7</v>
      </c>
      <c r="I14" s="22"/>
      <c r="J14" s="22"/>
    </row>
    <row r="15" spans="1:10">
      <c r="A15" s="22" t="s">
        <v>19</v>
      </c>
      <c r="B15" s="24">
        <v>-152</v>
      </c>
      <c r="C15" s="22" t="s">
        <v>636</v>
      </c>
      <c r="D15" s="22" t="s">
        <v>636</v>
      </c>
      <c r="E15" s="24">
        <v>-8</v>
      </c>
      <c r="F15" s="22" t="s">
        <v>636</v>
      </c>
      <c r="G15" s="22" t="s">
        <v>636</v>
      </c>
      <c r="H15" s="24">
        <v>-160</v>
      </c>
      <c r="I15" s="22"/>
      <c r="J15" s="22"/>
    </row>
    <row r="16" spans="1:10">
      <c r="A16" s="22" t="s">
        <v>20</v>
      </c>
      <c r="B16" s="24">
        <v>-6</v>
      </c>
      <c r="C16" s="22" t="s">
        <v>636</v>
      </c>
      <c r="D16" s="22" t="s">
        <v>636</v>
      </c>
      <c r="E16" s="22" t="s">
        <v>636</v>
      </c>
      <c r="F16" s="22" t="s">
        <v>636</v>
      </c>
      <c r="G16" s="22" t="s">
        <v>636</v>
      </c>
      <c r="H16" s="24">
        <v>-6</v>
      </c>
      <c r="I16" s="22"/>
      <c r="J16" s="22"/>
    </row>
    <row r="17" spans="1:10">
      <c r="A17" s="22" t="s">
        <v>21</v>
      </c>
      <c r="B17" s="24">
        <v>7</v>
      </c>
      <c r="C17" s="22" t="s">
        <v>636</v>
      </c>
      <c r="D17" s="26" t="s">
        <v>636</v>
      </c>
      <c r="E17" s="22" t="s">
        <v>636</v>
      </c>
      <c r="F17" s="22" t="s">
        <v>636</v>
      </c>
      <c r="G17" s="22" t="s">
        <v>636</v>
      </c>
      <c r="H17" s="24">
        <v>7</v>
      </c>
      <c r="I17" s="22"/>
      <c r="J17" s="22"/>
    </row>
    <row r="18" spans="1:10">
      <c r="A18" s="22" t="s">
        <v>22</v>
      </c>
      <c r="B18" s="24">
        <v>2</v>
      </c>
      <c r="C18" s="22" t="s">
        <v>636</v>
      </c>
      <c r="D18" s="22" t="s">
        <v>636</v>
      </c>
      <c r="E18" s="22" t="s">
        <v>636</v>
      </c>
      <c r="F18" s="22" t="s">
        <v>636</v>
      </c>
      <c r="G18" s="22" t="s">
        <v>636</v>
      </c>
      <c r="H18" s="24">
        <v>2</v>
      </c>
      <c r="I18" s="22"/>
      <c r="J18" s="22"/>
    </row>
    <row r="19" spans="1:10">
      <c r="A19" s="22" t="s">
        <v>23</v>
      </c>
      <c r="B19" s="24">
        <v>1</v>
      </c>
      <c r="C19" s="22" t="s">
        <v>636</v>
      </c>
      <c r="D19" s="22" t="s">
        <v>636</v>
      </c>
      <c r="E19" s="22" t="s">
        <v>636</v>
      </c>
      <c r="F19" s="22" t="s">
        <v>636</v>
      </c>
      <c r="G19" s="22" t="s">
        <v>636</v>
      </c>
      <c r="H19" s="24">
        <v>1</v>
      </c>
      <c r="I19" s="22"/>
      <c r="J19" s="22"/>
    </row>
    <row r="20" spans="1:10">
      <c r="A20" s="22" t="s">
        <v>24</v>
      </c>
      <c r="B20" s="24">
        <v>1</v>
      </c>
      <c r="C20" s="22" t="s">
        <v>636</v>
      </c>
      <c r="D20" s="22" t="s">
        <v>636</v>
      </c>
      <c r="E20" s="22" t="s">
        <v>636</v>
      </c>
      <c r="F20" s="22" t="s">
        <v>636</v>
      </c>
      <c r="G20" s="22" t="s">
        <v>636</v>
      </c>
      <c r="H20" s="24">
        <v>1</v>
      </c>
      <c r="I20" s="22"/>
      <c r="J20" s="22"/>
    </row>
    <row r="21" spans="1:10">
      <c r="A21" s="22" t="s">
        <v>637</v>
      </c>
      <c r="B21" s="24">
        <v>275</v>
      </c>
      <c r="C21" s="22" t="s">
        <v>636</v>
      </c>
      <c r="D21" s="26" t="s">
        <v>636</v>
      </c>
      <c r="E21" s="24">
        <v>-101</v>
      </c>
      <c r="F21" s="22" t="s">
        <v>636</v>
      </c>
      <c r="G21" s="22" t="s">
        <v>636</v>
      </c>
      <c r="H21" s="24">
        <v>174</v>
      </c>
      <c r="I21" s="22"/>
      <c r="J21" s="22"/>
    </row>
    <row r="22" spans="1:10">
      <c r="A22" s="22" t="s">
        <v>26</v>
      </c>
      <c r="B22" s="24">
        <v>7</v>
      </c>
      <c r="C22" s="22" t="s">
        <v>636</v>
      </c>
      <c r="D22" s="22" t="s">
        <v>636</v>
      </c>
      <c r="E22" s="22" t="s">
        <v>636</v>
      </c>
      <c r="F22" s="22" t="s">
        <v>636</v>
      </c>
      <c r="G22" s="22" t="s">
        <v>636</v>
      </c>
      <c r="H22" s="24">
        <v>7</v>
      </c>
      <c r="I22" s="22"/>
      <c r="J22" s="22"/>
    </row>
    <row r="23" spans="1:10">
      <c r="A23" s="22" t="s">
        <v>27</v>
      </c>
      <c r="B23" s="24">
        <v>7</v>
      </c>
      <c r="C23" s="22" t="s">
        <v>636</v>
      </c>
      <c r="D23" s="22" t="s">
        <v>636</v>
      </c>
      <c r="E23" s="22" t="s">
        <v>636</v>
      </c>
      <c r="F23" s="22" t="s">
        <v>636</v>
      </c>
      <c r="G23" s="22" t="s">
        <v>636</v>
      </c>
      <c r="H23" s="24">
        <v>7</v>
      </c>
      <c r="I23" s="22"/>
      <c r="J23" s="22"/>
    </row>
    <row r="24" spans="1:10">
      <c r="A24" s="22" t="s">
        <v>28</v>
      </c>
      <c r="B24" s="24">
        <v>12</v>
      </c>
      <c r="C24" s="22" t="s">
        <v>636</v>
      </c>
      <c r="D24" s="22" t="s">
        <v>636</v>
      </c>
      <c r="E24" s="24">
        <v>-2</v>
      </c>
      <c r="F24" s="22" t="s">
        <v>636</v>
      </c>
      <c r="G24" s="22" t="s">
        <v>636</v>
      </c>
      <c r="H24" s="24">
        <v>10</v>
      </c>
      <c r="I24" s="22"/>
      <c r="J24" s="22"/>
    </row>
    <row r="25" spans="1:10">
      <c r="A25" s="22" t="s">
        <v>29</v>
      </c>
      <c r="B25" s="24">
        <v>89.75</v>
      </c>
      <c r="C25" s="22" t="s">
        <v>636</v>
      </c>
      <c r="D25" s="22" t="s">
        <v>636</v>
      </c>
      <c r="E25" s="22" t="s">
        <v>636</v>
      </c>
      <c r="F25" s="22" t="s">
        <v>636</v>
      </c>
      <c r="G25" s="22" t="s">
        <v>636</v>
      </c>
      <c r="H25" s="24">
        <v>89.75</v>
      </c>
      <c r="I25" s="22"/>
      <c r="J25" s="22"/>
    </row>
    <row r="26" spans="1:10">
      <c r="A26" s="22" t="s">
        <v>30</v>
      </c>
      <c r="B26" s="24">
        <v>23</v>
      </c>
      <c r="C26" s="22" t="s">
        <v>636</v>
      </c>
      <c r="D26" s="22" t="s">
        <v>636</v>
      </c>
      <c r="E26" s="24">
        <v>-5</v>
      </c>
      <c r="F26" s="22" t="s">
        <v>636</v>
      </c>
      <c r="G26" s="22" t="s">
        <v>636</v>
      </c>
      <c r="H26" s="24">
        <v>18</v>
      </c>
      <c r="I26" s="22"/>
      <c r="J26" s="22"/>
    </row>
    <row r="27" spans="1:10">
      <c r="A27" s="22" t="s">
        <v>31</v>
      </c>
      <c r="B27" s="24">
        <v>87</v>
      </c>
      <c r="C27" s="22" t="s">
        <v>636</v>
      </c>
      <c r="D27" s="22" t="s">
        <v>636</v>
      </c>
      <c r="E27" s="24">
        <v>-15.75</v>
      </c>
      <c r="F27" s="22" t="s">
        <v>636</v>
      </c>
      <c r="G27" s="22" t="s">
        <v>636</v>
      </c>
      <c r="H27" s="24">
        <v>71.25</v>
      </c>
      <c r="I27" s="22"/>
      <c r="J27" s="22"/>
    </row>
    <row r="28" spans="1:10">
      <c r="A28" s="22" t="s">
        <v>32</v>
      </c>
      <c r="B28" s="24">
        <v>0.5</v>
      </c>
      <c r="C28" s="22" t="s">
        <v>636</v>
      </c>
      <c r="D28" s="22" t="s">
        <v>636</v>
      </c>
      <c r="E28" s="22" t="s">
        <v>636</v>
      </c>
      <c r="F28" s="22" t="s">
        <v>636</v>
      </c>
      <c r="G28" s="22" t="s">
        <v>636</v>
      </c>
      <c r="H28" s="24">
        <v>0.5</v>
      </c>
      <c r="I28" s="22"/>
      <c r="J28" s="22"/>
    </row>
    <row r="29" spans="1:10">
      <c r="A29" s="22" t="s">
        <v>33</v>
      </c>
      <c r="B29" s="24">
        <v>569.25</v>
      </c>
      <c r="C29" s="24">
        <v>442</v>
      </c>
      <c r="D29" s="22" t="s">
        <v>636</v>
      </c>
      <c r="E29" s="24">
        <v>-20</v>
      </c>
      <c r="F29" s="22" t="s">
        <v>636</v>
      </c>
      <c r="G29" s="22" t="s">
        <v>636</v>
      </c>
      <c r="H29" s="24">
        <v>991.25</v>
      </c>
      <c r="I29" s="22"/>
      <c r="J29" s="22"/>
    </row>
    <row r="30" spans="1:10">
      <c r="A30" s="22" t="s">
        <v>34</v>
      </c>
      <c r="B30" s="24">
        <v>6</v>
      </c>
      <c r="C30" s="22" t="s">
        <v>636</v>
      </c>
      <c r="D30" s="22" t="s">
        <v>636</v>
      </c>
      <c r="E30" s="22" t="s">
        <v>636</v>
      </c>
      <c r="F30" s="22" t="s">
        <v>636</v>
      </c>
      <c r="G30" s="22" t="s">
        <v>636</v>
      </c>
      <c r="H30" s="24">
        <v>6</v>
      </c>
      <c r="I30" s="22"/>
      <c r="J30" s="22"/>
    </row>
    <row r="31" spans="1:10">
      <c r="A31" s="22" t="s">
        <v>35</v>
      </c>
      <c r="B31" s="24">
        <v>256</v>
      </c>
      <c r="C31" s="24">
        <v>100</v>
      </c>
      <c r="D31" s="22" t="s">
        <v>636</v>
      </c>
      <c r="E31" s="24">
        <v>-49</v>
      </c>
      <c r="F31" s="22" t="s">
        <v>636</v>
      </c>
      <c r="G31" s="22" t="s">
        <v>636</v>
      </c>
      <c r="H31" s="24">
        <v>307</v>
      </c>
      <c r="I31" s="22"/>
      <c r="J31" s="22"/>
    </row>
    <row r="32" spans="1:10">
      <c r="A32" s="22" t="s">
        <v>36</v>
      </c>
      <c r="B32" s="24">
        <v>1</v>
      </c>
      <c r="C32" s="22" t="s">
        <v>636</v>
      </c>
      <c r="D32" s="22" t="s">
        <v>636</v>
      </c>
      <c r="E32" s="22" t="s">
        <v>636</v>
      </c>
      <c r="F32" s="22" t="s">
        <v>636</v>
      </c>
      <c r="G32" s="22" t="s">
        <v>636</v>
      </c>
      <c r="H32" s="24">
        <v>1</v>
      </c>
      <c r="I32" s="22"/>
      <c r="J32" s="22"/>
    </row>
    <row r="33" spans="1:10">
      <c r="A33" s="22" t="s">
        <v>37</v>
      </c>
      <c r="B33" s="24">
        <v>48</v>
      </c>
      <c r="C33" s="22" t="s">
        <v>636</v>
      </c>
      <c r="D33" s="24">
        <v>-2</v>
      </c>
      <c r="E33" s="22" t="s">
        <v>636</v>
      </c>
      <c r="F33" s="22" t="s">
        <v>636</v>
      </c>
      <c r="G33" s="22" t="s">
        <v>636</v>
      </c>
      <c r="H33" s="24">
        <v>46</v>
      </c>
      <c r="I33" s="22"/>
      <c r="J33" s="22"/>
    </row>
    <row r="34" spans="1:10">
      <c r="A34" s="22" t="s">
        <v>38</v>
      </c>
      <c r="B34" s="24">
        <v>77</v>
      </c>
      <c r="C34" s="24">
        <v>100</v>
      </c>
      <c r="D34" s="22" t="s">
        <v>636</v>
      </c>
      <c r="E34" s="24">
        <v>-27</v>
      </c>
      <c r="F34" s="22" t="s">
        <v>636</v>
      </c>
      <c r="G34" s="22" t="s">
        <v>636</v>
      </c>
      <c r="H34" s="24">
        <v>150</v>
      </c>
      <c r="I34" s="22"/>
      <c r="J34" s="22"/>
    </row>
    <row r="35" spans="1:10">
      <c r="A35" s="22" t="s">
        <v>39</v>
      </c>
      <c r="B35" s="24">
        <v>114</v>
      </c>
      <c r="C35" s="24">
        <v>100</v>
      </c>
      <c r="D35" s="22" t="s">
        <v>636</v>
      </c>
      <c r="E35" s="24">
        <v>-53</v>
      </c>
      <c r="F35" s="22" t="s">
        <v>636</v>
      </c>
      <c r="G35" s="22" t="s">
        <v>636</v>
      </c>
      <c r="H35" s="24">
        <v>161</v>
      </c>
      <c r="I35" s="22"/>
      <c r="J35" s="22"/>
    </row>
    <row r="36" spans="1:10">
      <c r="A36" s="22" t="s">
        <v>40</v>
      </c>
      <c r="B36" s="24">
        <v>622</v>
      </c>
      <c r="C36" s="24">
        <v>20</v>
      </c>
      <c r="D36" s="22" t="s">
        <v>636</v>
      </c>
      <c r="E36" s="24">
        <v>-238</v>
      </c>
      <c r="F36" s="22" t="s">
        <v>636</v>
      </c>
      <c r="G36" s="22" t="s">
        <v>636</v>
      </c>
      <c r="H36" s="24">
        <v>404</v>
      </c>
      <c r="I36" s="22"/>
      <c r="J36" s="22"/>
    </row>
    <row r="37" spans="1:10">
      <c r="A37" s="22" t="s">
        <v>41</v>
      </c>
      <c r="B37" s="24">
        <v>944</v>
      </c>
      <c r="C37" s="22" t="s">
        <v>636</v>
      </c>
      <c r="D37" s="22" t="s">
        <v>636</v>
      </c>
      <c r="E37" s="24">
        <v>-330</v>
      </c>
      <c r="F37" s="22" t="s">
        <v>636</v>
      </c>
      <c r="G37" s="22" t="s">
        <v>636</v>
      </c>
      <c r="H37" s="24">
        <v>614</v>
      </c>
      <c r="I37" s="22"/>
      <c r="J37" s="22"/>
    </row>
    <row r="38" spans="1:10">
      <c r="A38" s="22" t="s">
        <v>42</v>
      </c>
      <c r="B38" s="24">
        <v>-6</v>
      </c>
      <c r="C38" s="22" t="s">
        <v>636</v>
      </c>
      <c r="D38" s="22" t="s">
        <v>636</v>
      </c>
      <c r="E38" s="22" t="s">
        <v>636</v>
      </c>
      <c r="F38" s="22" t="s">
        <v>636</v>
      </c>
      <c r="G38" s="22" t="s">
        <v>636</v>
      </c>
      <c r="H38" s="24">
        <v>-6</v>
      </c>
      <c r="I38" s="22"/>
      <c r="J38" s="22"/>
    </row>
    <row r="39" spans="1:10">
      <c r="A39" s="22" t="s">
        <v>43</v>
      </c>
      <c r="B39" s="24">
        <v>-314</v>
      </c>
      <c r="C39" s="22" t="s">
        <v>636</v>
      </c>
      <c r="D39" s="22" t="s">
        <v>636</v>
      </c>
      <c r="E39" s="22" t="s">
        <v>636</v>
      </c>
      <c r="F39" s="22" t="s">
        <v>636</v>
      </c>
      <c r="G39" s="22" t="s">
        <v>636</v>
      </c>
      <c r="H39" s="24">
        <v>-314</v>
      </c>
      <c r="I39" s="22"/>
      <c r="J39" s="22"/>
    </row>
    <row r="40" spans="1:10">
      <c r="A40" s="22" t="s">
        <v>44</v>
      </c>
      <c r="B40" s="24">
        <v>179.25</v>
      </c>
      <c r="C40" s="22" t="s">
        <v>636</v>
      </c>
      <c r="D40" s="22" t="s">
        <v>636</v>
      </c>
      <c r="E40" s="24">
        <v>-2.5</v>
      </c>
      <c r="F40" s="24">
        <v>0.5</v>
      </c>
      <c r="G40" s="22" t="s">
        <v>636</v>
      </c>
      <c r="H40" s="24">
        <v>177.25</v>
      </c>
      <c r="I40" s="22"/>
      <c r="J40" s="22"/>
    </row>
    <row r="41" spans="1:10">
      <c r="A41" s="22" t="s">
        <v>45</v>
      </c>
      <c r="B41" s="24">
        <v>26</v>
      </c>
      <c r="C41" s="24">
        <v>90</v>
      </c>
      <c r="D41" s="22" t="s">
        <v>636</v>
      </c>
      <c r="E41" s="24">
        <v>-30</v>
      </c>
      <c r="F41" s="22" t="s">
        <v>636</v>
      </c>
      <c r="G41" s="22" t="s">
        <v>636</v>
      </c>
      <c r="H41" s="24">
        <v>86</v>
      </c>
      <c r="I41" s="22"/>
      <c r="J41" s="22"/>
    </row>
    <row r="42" spans="1:10">
      <c r="A42" s="22" t="s">
        <v>46</v>
      </c>
      <c r="B42" s="24">
        <v>38</v>
      </c>
      <c r="C42" s="22" t="s">
        <v>636</v>
      </c>
      <c r="D42" s="22" t="s">
        <v>636</v>
      </c>
      <c r="E42" s="22" t="s">
        <v>636</v>
      </c>
      <c r="F42" s="22" t="s">
        <v>636</v>
      </c>
      <c r="G42" s="22" t="s">
        <v>636</v>
      </c>
      <c r="H42" s="24">
        <v>38</v>
      </c>
      <c r="I42" s="22"/>
      <c r="J42" s="22"/>
    </row>
    <row r="43" spans="1:10">
      <c r="A43" s="22" t="s">
        <v>47</v>
      </c>
      <c r="B43" s="24">
        <v>4</v>
      </c>
      <c r="C43" s="22" t="s">
        <v>636</v>
      </c>
      <c r="D43" s="22" t="s">
        <v>636</v>
      </c>
      <c r="E43" s="22" t="s">
        <v>636</v>
      </c>
      <c r="F43" s="22" t="s">
        <v>636</v>
      </c>
      <c r="G43" s="22" t="s">
        <v>636</v>
      </c>
      <c r="H43" s="24">
        <v>4</v>
      </c>
      <c r="I43" s="22"/>
      <c r="J43" s="22"/>
    </row>
    <row r="44" spans="1:10">
      <c r="A44" s="22" t="s">
        <v>48</v>
      </c>
      <c r="B44" s="24">
        <v>562</v>
      </c>
      <c r="C44" s="24">
        <v>100</v>
      </c>
      <c r="D44" s="22" t="s">
        <v>636</v>
      </c>
      <c r="E44" s="24">
        <v>-642</v>
      </c>
      <c r="F44" s="24">
        <v>8</v>
      </c>
      <c r="G44" s="22" t="s">
        <v>636</v>
      </c>
      <c r="H44" s="24">
        <v>28</v>
      </c>
      <c r="I44" s="22"/>
      <c r="J44" s="22"/>
    </row>
    <row r="45" spans="1:10">
      <c r="A45" s="22" t="s">
        <v>49</v>
      </c>
      <c r="B45" s="24">
        <v>170</v>
      </c>
      <c r="C45" s="22" t="s">
        <v>636</v>
      </c>
      <c r="D45" s="22" t="s">
        <v>636</v>
      </c>
      <c r="E45" s="24">
        <v>-136</v>
      </c>
      <c r="F45" s="22" t="s">
        <v>636</v>
      </c>
      <c r="G45" s="22" t="s">
        <v>636</v>
      </c>
      <c r="H45" s="24">
        <v>34</v>
      </c>
      <c r="I45" s="22"/>
      <c r="J45" s="22"/>
    </row>
    <row r="46" spans="1:10">
      <c r="A46" s="22" t="s">
        <v>50</v>
      </c>
      <c r="B46" s="24">
        <v>36</v>
      </c>
      <c r="C46" s="24">
        <v>36</v>
      </c>
      <c r="D46" s="22" t="s">
        <v>636</v>
      </c>
      <c r="E46" s="24">
        <v>-60</v>
      </c>
      <c r="F46" s="24">
        <v>5</v>
      </c>
      <c r="G46" s="22" t="s">
        <v>636</v>
      </c>
      <c r="H46" s="24">
        <v>17</v>
      </c>
      <c r="I46" s="22"/>
      <c r="J46" s="22"/>
    </row>
    <row r="47" spans="1:10">
      <c r="A47" s="22" t="s">
        <v>51</v>
      </c>
      <c r="B47" s="24">
        <v>413</v>
      </c>
      <c r="C47" s="22" t="s">
        <v>636</v>
      </c>
      <c r="D47" s="22" t="s">
        <v>636</v>
      </c>
      <c r="E47" s="24">
        <v>-217</v>
      </c>
      <c r="F47" s="22" t="s">
        <v>636</v>
      </c>
      <c r="G47" s="22" t="s">
        <v>636</v>
      </c>
      <c r="H47" s="24">
        <v>196</v>
      </c>
      <c r="I47" s="22"/>
      <c r="J47" s="22"/>
    </row>
    <row r="48" spans="1:10">
      <c r="A48" s="22" t="s">
        <v>52</v>
      </c>
      <c r="B48" s="24">
        <v>3</v>
      </c>
      <c r="C48" s="24">
        <v>5</v>
      </c>
      <c r="D48" s="22" t="s">
        <v>636</v>
      </c>
      <c r="E48" s="22" t="s">
        <v>636</v>
      </c>
      <c r="F48" s="22" t="s">
        <v>636</v>
      </c>
      <c r="G48" s="22" t="s">
        <v>636</v>
      </c>
      <c r="H48" s="24">
        <v>8</v>
      </c>
      <c r="I48" s="22"/>
      <c r="J48" s="22"/>
    </row>
    <row r="49" spans="1:10">
      <c r="A49" s="22" t="s">
        <v>53</v>
      </c>
      <c r="B49" s="24">
        <v>1</v>
      </c>
      <c r="C49" s="24">
        <v>5</v>
      </c>
      <c r="D49" s="22" t="s">
        <v>636</v>
      </c>
      <c r="E49" s="24">
        <v>-1</v>
      </c>
      <c r="F49" s="22" t="s">
        <v>636</v>
      </c>
      <c r="G49" s="22" t="s">
        <v>636</v>
      </c>
      <c r="H49" s="24">
        <v>5</v>
      </c>
      <c r="I49" s="22"/>
      <c r="J49" s="22"/>
    </row>
    <row r="50" spans="1:10">
      <c r="A50" s="22" t="s">
        <v>54</v>
      </c>
      <c r="B50" s="24">
        <v>30</v>
      </c>
      <c r="C50" s="22" t="s">
        <v>636</v>
      </c>
      <c r="D50" s="22" t="s">
        <v>636</v>
      </c>
      <c r="E50" s="24">
        <v>-18</v>
      </c>
      <c r="F50" s="22" t="s">
        <v>636</v>
      </c>
      <c r="G50" s="22" t="s">
        <v>636</v>
      </c>
      <c r="H50" s="24">
        <v>12</v>
      </c>
      <c r="I50" s="22"/>
      <c r="J50" s="22"/>
    </row>
    <row r="51" spans="1:10">
      <c r="A51" s="22" t="s">
        <v>55</v>
      </c>
      <c r="B51" s="24">
        <v>0.25</v>
      </c>
      <c r="C51" s="22" t="s">
        <v>636</v>
      </c>
      <c r="D51" s="22" t="s">
        <v>636</v>
      </c>
      <c r="E51" s="22" t="s">
        <v>636</v>
      </c>
      <c r="F51" s="22" t="s">
        <v>636</v>
      </c>
      <c r="G51" s="22" t="s">
        <v>636</v>
      </c>
      <c r="H51" s="24">
        <v>0.25</v>
      </c>
      <c r="I51" s="22"/>
      <c r="J51" s="22"/>
    </row>
    <row r="52" spans="1:10">
      <c r="A52" s="22" t="s">
        <v>56</v>
      </c>
      <c r="B52" s="24">
        <v>36.875</v>
      </c>
      <c r="C52" s="24">
        <v>4</v>
      </c>
      <c r="D52" s="22" t="s">
        <v>636</v>
      </c>
      <c r="E52" s="24">
        <v>-6.5</v>
      </c>
      <c r="F52" s="22" t="s">
        <v>636</v>
      </c>
      <c r="G52" s="22" t="s">
        <v>636</v>
      </c>
      <c r="H52" s="24">
        <v>34.375</v>
      </c>
      <c r="I52" s="22"/>
      <c r="J52" s="22"/>
    </row>
    <row r="53" spans="1:10">
      <c r="A53" s="22" t="s">
        <v>57</v>
      </c>
      <c r="B53" s="24">
        <v>108</v>
      </c>
      <c r="C53" s="24">
        <v>250</v>
      </c>
      <c r="D53" s="22" t="s">
        <v>636</v>
      </c>
      <c r="E53" s="24">
        <v>-55</v>
      </c>
      <c r="F53" s="22" t="s">
        <v>636</v>
      </c>
      <c r="G53" s="22" t="s">
        <v>636</v>
      </c>
      <c r="H53" s="24">
        <v>303</v>
      </c>
      <c r="I53" s="22"/>
      <c r="J53" s="22"/>
    </row>
    <row r="54" spans="1:10">
      <c r="A54" s="22" t="s">
        <v>58</v>
      </c>
      <c r="B54" s="24">
        <v>132</v>
      </c>
      <c r="C54" s="24">
        <v>250</v>
      </c>
      <c r="D54" s="22" t="s">
        <v>636</v>
      </c>
      <c r="E54" s="24">
        <v>-33</v>
      </c>
      <c r="F54" s="22" t="s">
        <v>636</v>
      </c>
      <c r="G54" s="22" t="s">
        <v>636</v>
      </c>
      <c r="H54" s="24">
        <v>349</v>
      </c>
      <c r="I54" s="22"/>
      <c r="J54" s="22"/>
    </row>
    <row r="55" spans="1:10">
      <c r="A55" s="22" t="s">
        <v>59</v>
      </c>
      <c r="B55" s="24">
        <v>25</v>
      </c>
      <c r="C55" s="22" t="s">
        <v>636</v>
      </c>
      <c r="D55" s="22" t="s">
        <v>636</v>
      </c>
      <c r="E55" s="22" t="s">
        <v>636</v>
      </c>
      <c r="F55" s="22" t="s">
        <v>636</v>
      </c>
      <c r="G55" s="22" t="s">
        <v>636</v>
      </c>
      <c r="H55" s="24">
        <v>25</v>
      </c>
      <c r="I55" s="22"/>
      <c r="J55" s="22"/>
    </row>
    <row r="56" spans="1:10">
      <c r="A56" s="22" t="s">
        <v>60</v>
      </c>
      <c r="B56" s="24">
        <v>60</v>
      </c>
      <c r="C56" s="24">
        <v>60</v>
      </c>
      <c r="D56" s="22" t="s">
        <v>636</v>
      </c>
      <c r="E56" s="24">
        <v>-12</v>
      </c>
      <c r="F56" s="22" t="s">
        <v>636</v>
      </c>
      <c r="G56" s="22" t="s">
        <v>636</v>
      </c>
      <c r="H56" s="24">
        <v>108</v>
      </c>
      <c r="I56" s="22"/>
      <c r="J56" s="22"/>
    </row>
    <row r="57" spans="1:10">
      <c r="A57" s="22" t="s">
        <v>61</v>
      </c>
      <c r="B57" s="24">
        <v>1</v>
      </c>
      <c r="C57" s="22" t="s">
        <v>636</v>
      </c>
      <c r="D57" s="26" t="s">
        <v>636</v>
      </c>
      <c r="E57" s="22" t="s">
        <v>636</v>
      </c>
      <c r="F57" s="22" t="s">
        <v>636</v>
      </c>
      <c r="G57" s="22" t="s">
        <v>636</v>
      </c>
      <c r="H57" s="24">
        <v>1</v>
      </c>
      <c r="I57" s="26"/>
      <c r="J57" s="22"/>
    </row>
    <row r="58" spans="1:10">
      <c r="A58" s="22" t="s">
        <v>62</v>
      </c>
      <c r="B58" s="24">
        <v>35</v>
      </c>
      <c r="C58" s="22" t="s">
        <v>636</v>
      </c>
      <c r="D58" s="26" t="s">
        <v>636</v>
      </c>
      <c r="E58" s="24">
        <v>-15</v>
      </c>
      <c r="F58" s="22" t="s">
        <v>636</v>
      </c>
      <c r="G58" s="22" t="s">
        <v>636</v>
      </c>
      <c r="H58" s="24">
        <v>20</v>
      </c>
      <c r="I58" s="26"/>
      <c r="J58" s="22"/>
    </row>
    <row r="59" spans="1:10">
      <c r="A59" s="22" t="s">
        <v>63</v>
      </c>
      <c r="B59" s="24">
        <v>4</v>
      </c>
      <c r="C59" s="22" t="s">
        <v>636</v>
      </c>
      <c r="D59" s="26" t="s">
        <v>636</v>
      </c>
      <c r="E59" s="24">
        <v>-1</v>
      </c>
      <c r="F59" s="22" t="s">
        <v>636</v>
      </c>
      <c r="G59" s="22" t="s">
        <v>636</v>
      </c>
      <c r="H59" s="24">
        <v>3</v>
      </c>
      <c r="I59" s="22"/>
      <c r="J59" s="22"/>
    </row>
    <row r="60" spans="1:10">
      <c r="A60" s="22" t="s">
        <v>64</v>
      </c>
      <c r="B60" s="24">
        <v>1</v>
      </c>
      <c r="C60" s="22" t="s">
        <v>636</v>
      </c>
      <c r="D60" s="22" t="s">
        <v>636</v>
      </c>
      <c r="E60" s="24">
        <v>-1</v>
      </c>
      <c r="F60" s="22" t="s">
        <v>636</v>
      </c>
      <c r="G60" s="22" t="s">
        <v>636</v>
      </c>
      <c r="H60" s="22" t="s">
        <v>636</v>
      </c>
      <c r="I60" s="22"/>
      <c r="J60" s="22"/>
    </row>
    <row r="61" spans="1:10">
      <c r="A61" s="22" t="s">
        <v>65</v>
      </c>
      <c r="B61" s="24">
        <v>1</v>
      </c>
      <c r="C61" s="26" t="s">
        <v>636</v>
      </c>
      <c r="D61" s="26" t="s">
        <v>636</v>
      </c>
      <c r="E61" s="22" t="s">
        <v>636</v>
      </c>
      <c r="F61" s="22" t="s">
        <v>636</v>
      </c>
      <c r="G61" s="22" t="s">
        <v>636</v>
      </c>
      <c r="H61" s="24">
        <v>1</v>
      </c>
      <c r="I61" s="22"/>
      <c r="J61" s="22"/>
    </row>
    <row r="62" spans="1:10">
      <c r="A62" s="22" t="s">
        <v>66</v>
      </c>
      <c r="B62" s="24">
        <v>1</v>
      </c>
      <c r="C62" s="26" t="s">
        <v>636</v>
      </c>
      <c r="D62" s="22" t="s">
        <v>636</v>
      </c>
      <c r="E62" s="22" t="s">
        <v>636</v>
      </c>
      <c r="F62" s="22" t="s">
        <v>636</v>
      </c>
      <c r="G62" s="22" t="s">
        <v>636</v>
      </c>
      <c r="H62" s="24">
        <v>1</v>
      </c>
      <c r="I62" s="22"/>
      <c r="J62" s="22"/>
    </row>
    <row r="63" spans="1:10">
      <c r="A63" s="22" t="s">
        <v>67</v>
      </c>
      <c r="B63" s="24">
        <v>2</v>
      </c>
      <c r="C63" s="22" t="s">
        <v>636</v>
      </c>
      <c r="D63" s="22" t="s">
        <v>636</v>
      </c>
      <c r="E63" s="22" t="s">
        <v>636</v>
      </c>
      <c r="F63" s="22" t="s">
        <v>636</v>
      </c>
      <c r="G63" s="22" t="s">
        <v>636</v>
      </c>
      <c r="H63" s="24">
        <v>2</v>
      </c>
      <c r="I63" s="22"/>
      <c r="J63" s="22"/>
    </row>
    <row r="64" spans="1:10">
      <c r="A64" s="22" t="s">
        <v>68</v>
      </c>
      <c r="B64" s="24">
        <v>1</v>
      </c>
      <c r="C64" s="26" t="s">
        <v>636</v>
      </c>
      <c r="D64" s="22" t="s">
        <v>636</v>
      </c>
      <c r="E64" s="22" t="s">
        <v>636</v>
      </c>
      <c r="F64" s="22" t="s">
        <v>636</v>
      </c>
      <c r="G64" s="22" t="s">
        <v>636</v>
      </c>
      <c r="H64" s="24">
        <v>1</v>
      </c>
      <c r="I64" s="22"/>
      <c r="J64" s="22"/>
    </row>
    <row r="65" spans="1:10">
      <c r="A65" s="22" t="s">
        <v>69</v>
      </c>
      <c r="B65" s="24">
        <v>118</v>
      </c>
      <c r="C65" s="26" t="s">
        <v>636</v>
      </c>
      <c r="D65" s="22" t="s">
        <v>636</v>
      </c>
      <c r="E65" s="24">
        <v>-55</v>
      </c>
      <c r="F65" s="22" t="s">
        <v>636</v>
      </c>
      <c r="G65" s="22" t="s">
        <v>636</v>
      </c>
      <c r="H65" s="24">
        <v>63</v>
      </c>
      <c r="I65" s="22"/>
      <c r="J65" s="22"/>
    </row>
    <row r="66" spans="1:10">
      <c r="A66" s="22" t="s">
        <v>70</v>
      </c>
      <c r="B66" s="24">
        <v>170</v>
      </c>
      <c r="C66" s="26" t="s">
        <v>636</v>
      </c>
      <c r="D66" s="22" t="s">
        <v>636</v>
      </c>
      <c r="E66" s="24">
        <v>-176</v>
      </c>
      <c r="F66" s="22" t="s">
        <v>636</v>
      </c>
      <c r="G66" s="22" t="s">
        <v>636</v>
      </c>
      <c r="H66" s="24">
        <v>-6</v>
      </c>
      <c r="I66" s="22"/>
      <c r="J66" s="22"/>
    </row>
    <row r="67" spans="1:10">
      <c r="A67" s="22" t="s">
        <v>71</v>
      </c>
      <c r="B67" s="24">
        <v>407</v>
      </c>
      <c r="C67" s="22" t="s">
        <v>636</v>
      </c>
      <c r="D67" s="22" t="s">
        <v>636</v>
      </c>
      <c r="E67" s="24">
        <v>-196</v>
      </c>
      <c r="F67" s="24">
        <v>4</v>
      </c>
      <c r="G67" s="22" t="s">
        <v>636</v>
      </c>
      <c r="H67" s="24">
        <v>215</v>
      </c>
      <c r="I67" s="22"/>
      <c r="J67" s="22"/>
    </row>
    <row r="68" spans="1:10">
      <c r="A68" s="22" t="s">
        <v>72</v>
      </c>
      <c r="B68" s="24">
        <v>7</v>
      </c>
      <c r="C68" s="22" t="s">
        <v>636</v>
      </c>
      <c r="D68" s="22" t="s">
        <v>636</v>
      </c>
      <c r="E68" s="24">
        <v>-5</v>
      </c>
      <c r="F68" s="22" t="s">
        <v>636</v>
      </c>
      <c r="G68" s="22" t="s">
        <v>636</v>
      </c>
      <c r="H68" s="24">
        <v>2</v>
      </c>
      <c r="I68" s="22"/>
      <c r="J68" s="22"/>
    </row>
    <row r="69" spans="1:10">
      <c r="A69" s="22" t="s">
        <v>73</v>
      </c>
      <c r="B69" s="24">
        <v>1</v>
      </c>
      <c r="C69" s="22" t="s">
        <v>636</v>
      </c>
      <c r="D69" s="22" t="s">
        <v>636</v>
      </c>
      <c r="E69" s="22" t="s">
        <v>636</v>
      </c>
      <c r="F69" s="22" t="s">
        <v>636</v>
      </c>
      <c r="G69" s="22" t="s">
        <v>636</v>
      </c>
      <c r="H69" s="24">
        <v>1</v>
      </c>
      <c r="I69" s="22"/>
      <c r="J69" s="22"/>
    </row>
    <row r="70" spans="1:10">
      <c r="A70" s="22" t="s">
        <v>75</v>
      </c>
      <c r="B70" s="24">
        <v>-1</v>
      </c>
      <c r="C70" s="22" t="s">
        <v>636</v>
      </c>
      <c r="D70" s="22" t="s">
        <v>636</v>
      </c>
      <c r="E70" s="22" t="s">
        <v>636</v>
      </c>
      <c r="F70" s="22" t="s">
        <v>636</v>
      </c>
      <c r="G70" s="22" t="s">
        <v>636</v>
      </c>
      <c r="H70" s="24">
        <v>-1</v>
      </c>
      <c r="I70" s="22"/>
      <c r="J70" s="22"/>
    </row>
    <row r="71" spans="1:10">
      <c r="A71" s="22" t="s">
        <v>76</v>
      </c>
      <c r="B71" s="24">
        <v>30</v>
      </c>
      <c r="C71" s="26" t="s">
        <v>636</v>
      </c>
      <c r="D71" s="26" t="s">
        <v>636</v>
      </c>
      <c r="E71" s="22" t="s">
        <v>636</v>
      </c>
      <c r="F71" s="22" t="s">
        <v>636</v>
      </c>
      <c r="G71" s="26" t="s">
        <v>636</v>
      </c>
      <c r="H71" s="24">
        <v>30</v>
      </c>
      <c r="I71" s="26"/>
      <c r="J71" s="22"/>
    </row>
    <row r="72" spans="1:10">
      <c r="A72" s="22" t="s">
        <v>77</v>
      </c>
      <c r="B72" s="24">
        <v>38.25</v>
      </c>
      <c r="C72" s="26" t="s">
        <v>636</v>
      </c>
      <c r="D72" s="26" t="s">
        <v>636</v>
      </c>
      <c r="E72" s="24">
        <v>-1</v>
      </c>
      <c r="F72" s="22" t="s">
        <v>636</v>
      </c>
      <c r="G72" s="26" t="s">
        <v>636</v>
      </c>
      <c r="H72" s="24">
        <v>37.25</v>
      </c>
      <c r="I72" s="26"/>
      <c r="J72" s="22"/>
    </row>
    <row r="73" spans="1:10">
      <c r="A73" s="22" t="s">
        <v>78</v>
      </c>
      <c r="B73" s="24">
        <v>97</v>
      </c>
      <c r="C73" s="25">
        <v>50</v>
      </c>
      <c r="D73" s="22" t="s">
        <v>636</v>
      </c>
      <c r="E73" s="24">
        <v>-3</v>
      </c>
      <c r="F73" s="22" t="s">
        <v>636</v>
      </c>
      <c r="G73" s="22" t="s">
        <v>636</v>
      </c>
      <c r="H73" s="25">
        <v>144</v>
      </c>
      <c r="I73" s="22"/>
      <c r="J73" s="22"/>
    </row>
    <row r="74" spans="1:10">
      <c r="A74" s="22" t="s">
        <v>79</v>
      </c>
      <c r="B74" s="22" t="s">
        <v>636</v>
      </c>
      <c r="C74" s="25">
        <v>30</v>
      </c>
      <c r="D74" s="26" t="s">
        <v>636</v>
      </c>
      <c r="E74" s="22" t="s">
        <v>636</v>
      </c>
      <c r="F74" s="22" t="s">
        <v>636</v>
      </c>
      <c r="G74" s="22" t="s">
        <v>636</v>
      </c>
      <c r="H74" s="24">
        <v>30</v>
      </c>
      <c r="I74" s="26"/>
      <c r="J74" s="22"/>
    </row>
    <row r="75" spans="1:10">
      <c r="A75" s="22" t="s">
        <v>80</v>
      </c>
      <c r="B75" s="24">
        <v>8</v>
      </c>
      <c r="C75" s="22" t="s">
        <v>636</v>
      </c>
      <c r="D75" s="22" t="s">
        <v>636</v>
      </c>
      <c r="E75" s="22" t="s">
        <v>636</v>
      </c>
      <c r="F75" s="22" t="s">
        <v>636</v>
      </c>
      <c r="G75" s="22" t="s">
        <v>636</v>
      </c>
      <c r="H75" s="24">
        <v>8</v>
      </c>
      <c r="I75" s="22"/>
      <c r="J75" s="22"/>
    </row>
    <row r="76" spans="1:10">
      <c r="A76" s="22" t="s">
        <v>81</v>
      </c>
      <c r="B76" s="24">
        <v>264.5</v>
      </c>
      <c r="C76" s="26" t="s">
        <v>636</v>
      </c>
      <c r="D76" s="22" t="s">
        <v>636</v>
      </c>
      <c r="E76" s="22" t="s">
        <v>636</v>
      </c>
      <c r="F76" s="26" t="s">
        <v>636</v>
      </c>
      <c r="G76" s="22" t="s">
        <v>636</v>
      </c>
      <c r="H76" s="25">
        <v>264.5</v>
      </c>
      <c r="I76" s="22"/>
      <c r="J76" s="22"/>
    </row>
    <row r="77" spans="1:10">
      <c r="A77" s="22" t="s">
        <v>82</v>
      </c>
      <c r="B77" s="24">
        <v>79.25</v>
      </c>
      <c r="C77" s="22" t="s">
        <v>636</v>
      </c>
      <c r="D77" s="22" t="s">
        <v>636</v>
      </c>
      <c r="E77" s="22" t="s">
        <v>636</v>
      </c>
      <c r="F77" s="22" t="s">
        <v>636</v>
      </c>
      <c r="G77" s="22" t="s">
        <v>636</v>
      </c>
      <c r="H77" s="24">
        <v>79.25</v>
      </c>
      <c r="I77" s="22"/>
      <c r="J77" s="22"/>
    </row>
    <row r="78" spans="1:10">
      <c r="A78" s="22" t="s">
        <v>83</v>
      </c>
      <c r="B78" s="24">
        <v>5</v>
      </c>
      <c r="C78" s="22" t="s">
        <v>636</v>
      </c>
      <c r="D78" s="22" t="s">
        <v>636</v>
      </c>
      <c r="E78" s="22" t="s">
        <v>636</v>
      </c>
      <c r="F78" s="22" t="s">
        <v>636</v>
      </c>
      <c r="G78" s="22" t="s">
        <v>636</v>
      </c>
      <c r="H78" s="24">
        <v>5</v>
      </c>
      <c r="I78" s="22"/>
      <c r="J78" s="22"/>
    </row>
    <row r="79" spans="1:10">
      <c r="A79" s="22" t="s">
        <v>702</v>
      </c>
      <c r="B79" s="22" t="s">
        <v>636</v>
      </c>
      <c r="C79" s="22" t="s">
        <v>636</v>
      </c>
      <c r="D79" s="22" t="s">
        <v>636</v>
      </c>
      <c r="E79" s="24">
        <v>-2</v>
      </c>
      <c r="F79" s="22" t="s">
        <v>636</v>
      </c>
      <c r="G79" s="22" t="s">
        <v>636</v>
      </c>
      <c r="H79" s="24">
        <v>-2</v>
      </c>
      <c r="I79" s="22"/>
      <c r="J79" s="22"/>
    </row>
    <row r="80" spans="1:10">
      <c r="A80" s="22" t="s">
        <v>84</v>
      </c>
      <c r="B80" s="24">
        <v>7.75</v>
      </c>
      <c r="C80" s="22" t="s">
        <v>636</v>
      </c>
      <c r="D80" s="22" t="s">
        <v>636</v>
      </c>
      <c r="E80" s="22" t="s">
        <v>636</v>
      </c>
      <c r="F80" s="22" t="s">
        <v>636</v>
      </c>
      <c r="G80" s="22" t="s">
        <v>636</v>
      </c>
      <c r="H80" s="24">
        <v>7.75</v>
      </c>
      <c r="I80" s="22"/>
      <c r="J80" s="22"/>
    </row>
    <row r="81" spans="1:10">
      <c r="A81" s="22" t="s">
        <v>85</v>
      </c>
      <c r="B81" s="24">
        <v>315.25</v>
      </c>
      <c r="C81" s="24">
        <v>314</v>
      </c>
      <c r="D81" s="22" t="s">
        <v>636</v>
      </c>
      <c r="E81" s="24">
        <v>-26.5</v>
      </c>
      <c r="F81" s="22" t="s">
        <v>636</v>
      </c>
      <c r="G81" s="22" t="s">
        <v>636</v>
      </c>
      <c r="H81" s="24">
        <v>602.75</v>
      </c>
      <c r="I81" s="22"/>
      <c r="J81" s="22"/>
    </row>
    <row r="82" spans="1:10">
      <c r="A82" s="22" t="s">
        <v>86</v>
      </c>
      <c r="B82" s="24">
        <v>2</v>
      </c>
      <c r="C82" s="22" t="s">
        <v>636</v>
      </c>
      <c r="D82" s="22" t="s">
        <v>636</v>
      </c>
      <c r="E82" s="22" t="s">
        <v>636</v>
      </c>
      <c r="F82" s="22" t="s">
        <v>636</v>
      </c>
      <c r="G82" s="22" t="s">
        <v>636</v>
      </c>
      <c r="H82" s="24">
        <v>2</v>
      </c>
      <c r="I82" s="22"/>
      <c r="J82" s="22"/>
    </row>
    <row r="83" spans="1:10">
      <c r="A83" s="22" t="s">
        <v>87</v>
      </c>
      <c r="B83" s="24">
        <v>15</v>
      </c>
      <c r="C83" s="22" t="s">
        <v>636</v>
      </c>
      <c r="D83" s="22" t="s">
        <v>636</v>
      </c>
      <c r="E83" s="24">
        <v>-2</v>
      </c>
      <c r="F83" s="22" t="s">
        <v>636</v>
      </c>
      <c r="G83" s="22" t="s">
        <v>636</v>
      </c>
      <c r="H83" s="24">
        <v>13</v>
      </c>
      <c r="I83" s="22"/>
      <c r="J83" s="22"/>
    </row>
    <row r="84" spans="1:10">
      <c r="A84" s="22" t="s">
        <v>88</v>
      </c>
      <c r="B84" s="24">
        <v>21</v>
      </c>
      <c r="C84" s="22" t="s">
        <v>636</v>
      </c>
      <c r="D84" s="22" t="s">
        <v>636</v>
      </c>
      <c r="E84" s="24">
        <v>-5</v>
      </c>
      <c r="F84" s="22" t="s">
        <v>636</v>
      </c>
      <c r="G84" s="22" t="s">
        <v>636</v>
      </c>
      <c r="H84" s="24">
        <v>16</v>
      </c>
      <c r="I84" s="22"/>
      <c r="J84" s="22"/>
    </row>
    <row r="85" spans="1:10">
      <c r="A85" s="22" t="s">
        <v>89</v>
      </c>
      <c r="B85" s="24">
        <v>1</v>
      </c>
      <c r="C85" s="22" t="s">
        <v>636</v>
      </c>
      <c r="D85" s="22" t="s">
        <v>636</v>
      </c>
      <c r="E85" s="22" t="s">
        <v>636</v>
      </c>
      <c r="F85" s="22" t="s">
        <v>636</v>
      </c>
      <c r="G85" s="22" t="s">
        <v>636</v>
      </c>
      <c r="H85" s="24">
        <v>1</v>
      </c>
      <c r="I85" s="22"/>
      <c r="J85" s="22"/>
    </row>
    <row r="86" spans="1:10">
      <c r="A86" s="22" t="s">
        <v>90</v>
      </c>
      <c r="B86" s="24">
        <v>2</v>
      </c>
      <c r="C86" s="22" t="s">
        <v>636</v>
      </c>
      <c r="D86" s="22" t="s">
        <v>636</v>
      </c>
      <c r="E86" s="22" t="s">
        <v>636</v>
      </c>
      <c r="F86" s="22" t="s">
        <v>636</v>
      </c>
      <c r="G86" s="22" t="s">
        <v>636</v>
      </c>
      <c r="H86" s="24">
        <v>2</v>
      </c>
      <c r="I86" s="22"/>
      <c r="J86" s="22"/>
    </row>
    <row r="87" spans="1:10">
      <c r="A87" s="22" t="s">
        <v>91</v>
      </c>
      <c r="B87" s="24">
        <v>60</v>
      </c>
      <c r="C87" s="25">
        <v>100</v>
      </c>
      <c r="D87" s="26" t="s">
        <v>636</v>
      </c>
      <c r="E87" s="24">
        <v>-48</v>
      </c>
      <c r="F87" s="22" t="s">
        <v>636</v>
      </c>
      <c r="G87" s="22" t="s">
        <v>636</v>
      </c>
      <c r="H87" s="24">
        <v>112</v>
      </c>
      <c r="I87" s="26"/>
      <c r="J87" s="22"/>
    </row>
    <row r="88" spans="1:10">
      <c r="A88" s="22" t="s">
        <v>92</v>
      </c>
      <c r="B88" s="24">
        <v>1</v>
      </c>
      <c r="C88" s="22" t="s">
        <v>636</v>
      </c>
      <c r="D88" s="22" t="s">
        <v>636</v>
      </c>
      <c r="E88" s="22" t="s">
        <v>636</v>
      </c>
      <c r="F88" s="22" t="s">
        <v>636</v>
      </c>
      <c r="G88" s="22" t="s">
        <v>636</v>
      </c>
      <c r="H88" s="24">
        <v>1</v>
      </c>
      <c r="I88" s="22"/>
      <c r="J88" s="22"/>
    </row>
    <row r="89" spans="1:10">
      <c r="A89" s="22" t="s">
        <v>93</v>
      </c>
      <c r="B89" s="24">
        <v>53</v>
      </c>
      <c r="C89" s="22" t="s">
        <v>636</v>
      </c>
      <c r="D89" s="22" t="s">
        <v>636</v>
      </c>
      <c r="E89" s="22" t="s">
        <v>636</v>
      </c>
      <c r="F89" s="22" t="s">
        <v>636</v>
      </c>
      <c r="G89" s="22" t="s">
        <v>636</v>
      </c>
      <c r="H89" s="24">
        <v>53</v>
      </c>
      <c r="I89" s="22"/>
      <c r="J89" s="22"/>
    </row>
    <row r="90" spans="1:10">
      <c r="A90" s="22" t="s">
        <v>94</v>
      </c>
      <c r="B90" s="24">
        <v>1</v>
      </c>
      <c r="C90" s="22" t="s">
        <v>636</v>
      </c>
      <c r="D90" s="22" t="s">
        <v>636</v>
      </c>
      <c r="E90" s="22" t="s">
        <v>636</v>
      </c>
      <c r="F90" s="22" t="s">
        <v>636</v>
      </c>
      <c r="G90" s="22" t="s">
        <v>636</v>
      </c>
      <c r="H90" s="24">
        <v>1</v>
      </c>
      <c r="I90" s="22"/>
      <c r="J90" s="22"/>
    </row>
    <row r="91" spans="1:10">
      <c r="A91" s="22" t="s">
        <v>95</v>
      </c>
      <c r="B91" s="24">
        <v>2</v>
      </c>
      <c r="C91" s="26" t="s">
        <v>636</v>
      </c>
      <c r="D91" s="22" t="s">
        <v>636</v>
      </c>
      <c r="E91" s="22" t="s">
        <v>636</v>
      </c>
      <c r="F91" s="22" t="s">
        <v>636</v>
      </c>
      <c r="G91" s="22" t="s">
        <v>636</v>
      </c>
      <c r="H91" s="25">
        <v>2</v>
      </c>
      <c r="I91" s="22"/>
      <c r="J91" s="22"/>
    </row>
    <row r="92" spans="1:10">
      <c r="A92" s="22" t="s">
        <v>96</v>
      </c>
      <c r="B92" s="24">
        <v>1</v>
      </c>
      <c r="C92" s="22" t="s">
        <v>636</v>
      </c>
      <c r="D92" s="22" t="s">
        <v>636</v>
      </c>
      <c r="E92" s="22" t="s">
        <v>636</v>
      </c>
      <c r="F92" s="22" t="s">
        <v>636</v>
      </c>
      <c r="G92" s="22" t="s">
        <v>636</v>
      </c>
      <c r="H92" s="24">
        <v>1</v>
      </c>
      <c r="I92" s="22"/>
      <c r="J92" s="22"/>
    </row>
    <row r="93" spans="1:10">
      <c r="A93" s="22" t="s">
        <v>97</v>
      </c>
      <c r="B93" s="24">
        <v>32</v>
      </c>
      <c r="C93" s="22" t="s">
        <v>636</v>
      </c>
      <c r="D93" s="22" t="s">
        <v>636</v>
      </c>
      <c r="E93" s="24">
        <v>-1</v>
      </c>
      <c r="F93" s="22" t="s">
        <v>636</v>
      </c>
      <c r="G93" s="22" t="s">
        <v>636</v>
      </c>
      <c r="H93" s="24">
        <v>31</v>
      </c>
      <c r="I93" s="22"/>
      <c r="J93" s="22"/>
    </row>
    <row r="94" spans="1:10">
      <c r="A94" s="22" t="s">
        <v>98</v>
      </c>
      <c r="B94" s="24">
        <v>1</v>
      </c>
      <c r="C94" s="22" t="s">
        <v>636</v>
      </c>
      <c r="D94" s="22" t="s">
        <v>636</v>
      </c>
      <c r="E94" s="24">
        <v>-1</v>
      </c>
      <c r="F94" s="22" t="s">
        <v>636</v>
      </c>
      <c r="G94" s="22" t="s">
        <v>636</v>
      </c>
      <c r="H94" s="22" t="s">
        <v>636</v>
      </c>
      <c r="I94" s="22"/>
      <c r="J94" s="22"/>
    </row>
    <row r="95" spans="1:10">
      <c r="A95" s="22" t="s">
        <v>99</v>
      </c>
      <c r="B95" s="24">
        <v>-1</v>
      </c>
      <c r="C95" s="22" t="s">
        <v>636</v>
      </c>
      <c r="D95" s="22" t="s">
        <v>636</v>
      </c>
      <c r="E95" s="22" t="s">
        <v>636</v>
      </c>
      <c r="F95" s="22" t="s">
        <v>636</v>
      </c>
      <c r="G95" s="22" t="s">
        <v>636</v>
      </c>
      <c r="H95" s="24">
        <v>-1</v>
      </c>
      <c r="I95" s="22"/>
      <c r="J95" s="22"/>
    </row>
    <row r="96" spans="1:10">
      <c r="A96" s="22" t="s">
        <v>100</v>
      </c>
      <c r="B96" s="24">
        <v>6</v>
      </c>
      <c r="C96" s="22" t="s">
        <v>636</v>
      </c>
      <c r="D96" s="22" t="s">
        <v>636</v>
      </c>
      <c r="E96" s="22" t="s">
        <v>636</v>
      </c>
      <c r="F96" s="22" t="s">
        <v>636</v>
      </c>
      <c r="G96" s="22" t="s">
        <v>636</v>
      </c>
      <c r="H96" s="24">
        <v>6</v>
      </c>
      <c r="I96" s="22"/>
      <c r="J96" s="22"/>
    </row>
    <row r="97" spans="1:10">
      <c r="A97" s="22" t="s">
        <v>101</v>
      </c>
      <c r="B97" s="24">
        <v>3</v>
      </c>
      <c r="C97" s="22" t="s">
        <v>636</v>
      </c>
      <c r="D97" s="22" t="s">
        <v>636</v>
      </c>
      <c r="E97" s="24">
        <v>-2</v>
      </c>
      <c r="F97" s="22" t="s">
        <v>636</v>
      </c>
      <c r="G97" s="22" t="s">
        <v>636</v>
      </c>
      <c r="H97" s="24">
        <v>1</v>
      </c>
      <c r="I97" s="22"/>
      <c r="J97" s="22"/>
    </row>
    <row r="98" spans="1:10">
      <c r="A98" s="22" t="s">
        <v>102</v>
      </c>
      <c r="B98" s="24">
        <v>3</v>
      </c>
      <c r="C98" s="22" t="s">
        <v>636</v>
      </c>
      <c r="D98" s="22" t="s">
        <v>636</v>
      </c>
      <c r="E98" s="22" t="s">
        <v>636</v>
      </c>
      <c r="F98" s="22" t="s">
        <v>636</v>
      </c>
      <c r="G98" s="22" t="s">
        <v>636</v>
      </c>
      <c r="H98" s="24">
        <v>3</v>
      </c>
      <c r="I98" s="22"/>
      <c r="J98" s="22"/>
    </row>
    <row r="99" spans="1:10">
      <c r="A99" s="22" t="s">
        <v>103</v>
      </c>
      <c r="B99" s="24">
        <v>3</v>
      </c>
      <c r="C99" s="27" t="s">
        <v>636</v>
      </c>
      <c r="D99" s="22" t="s">
        <v>636</v>
      </c>
      <c r="E99" s="22" t="s">
        <v>636</v>
      </c>
      <c r="F99" s="22" t="s">
        <v>636</v>
      </c>
      <c r="G99" s="22" t="s">
        <v>636</v>
      </c>
      <c r="H99" s="24">
        <v>3</v>
      </c>
      <c r="I99" s="22"/>
      <c r="J99" s="22"/>
    </row>
    <row r="100" spans="1:10">
      <c r="A100" s="22" t="s">
        <v>104</v>
      </c>
      <c r="B100" s="24">
        <v>233</v>
      </c>
      <c r="C100" s="22" t="s">
        <v>636</v>
      </c>
      <c r="D100" s="22" t="s">
        <v>636</v>
      </c>
      <c r="E100" s="24">
        <v>-1</v>
      </c>
      <c r="F100" s="22" t="s">
        <v>636</v>
      </c>
      <c r="G100" s="22" t="s">
        <v>636</v>
      </c>
      <c r="H100" s="24">
        <v>232</v>
      </c>
      <c r="I100" s="22"/>
      <c r="J100" s="22"/>
    </row>
    <row r="101" spans="1:10">
      <c r="A101" s="22" t="s">
        <v>105</v>
      </c>
      <c r="B101" s="24">
        <v>1</v>
      </c>
      <c r="C101" s="22" t="s">
        <v>636</v>
      </c>
      <c r="D101" s="22" t="s">
        <v>636</v>
      </c>
      <c r="E101" s="22" t="s">
        <v>636</v>
      </c>
      <c r="F101" s="22" t="s">
        <v>636</v>
      </c>
      <c r="G101" s="22" t="s">
        <v>636</v>
      </c>
      <c r="H101" s="24">
        <v>1</v>
      </c>
      <c r="I101" s="22"/>
      <c r="J101" s="22"/>
    </row>
    <row r="102" spans="1:10">
      <c r="A102" s="22" t="s">
        <v>106</v>
      </c>
      <c r="B102" s="24">
        <v>7</v>
      </c>
      <c r="C102" s="22" t="s">
        <v>636</v>
      </c>
      <c r="D102" s="22" t="s">
        <v>636</v>
      </c>
      <c r="E102" s="22" t="s">
        <v>636</v>
      </c>
      <c r="F102" s="22" t="s">
        <v>636</v>
      </c>
      <c r="G102" s="22" t="s">
        <v>636</v>
      </c>
      <c r="H102" s="24">
        <v>7</v>
      </c>
      <c r="I102" s="22"/>
      <c r="J102" s="22"/>
    </row>
    <row r="103" spans="1:10">
      <c r="A103" s="22" t="s">
        <v>107</v>
      </c>
      <c r="B103" s="24">
        <v>12</v>
      </c>
      <c r="C103" s="22" t="s">
        <v>636</v>
      </c>
      <c r="D103" s="22" t="s">
        <v>636</v>
      </c>
      <c r="E103" s="22" t="s">
        <v>636</v>
      </c>
      <c r="F103" s="22" t="s">
        <v>636</v>
      </c>
      <c r="G103" s="22" t="s">
        <v>636</v>
      </c>
      <c r="H103" s="24">
        <v>12</v>
      </c>
      <c r="I103" s="22"/>
      <c r="J103" s="22"/>
    </row>
    <row r="104" spans="1:10">
      <c r="A104" s="22" t="s">
        <v>108</v>
      </c>
      <c r="B104" s="24">
        <v>1</v>
      </c>
      <c r="C104" s="22" t="s">
        <v>636</v>
      </c>
      <c r="D104" s="22" t="s">
        <v>636</v>
      </c>
      <c r="E104" s="22" t="s">
        <v>636</v>
      </c>
      <c r="F104" s="22" t="s">
        <v>636</v>
      </c>
      <c r="G104" s="22" t="s">
        <v>636</v>
      </c>
      <c r="H104" s="24">
        <v>1</v>
      </c>
      <c r="I104" s="22"/>
      <c r="J104" s="22"/>
    </row>
    <row r="105" spans="1:10">
      <c r="A105" s="22" t="s">
        <v>109</v>
      </c>
      <c r="B105" s="24">
        <v>2</v>
      </c>
      <c r="C105" s="22" t="s">
        <v>636</v>
      </c>
      <c r="D105" s="22" t="s">
        <v>636</v>
      </c>
      <c r="E105" s="22" t="s">
        <v>636</v>
      </c>
      <c r="F105" s="22" t="s">
        <v>636</v>
      </c>
      <c r="G105" s="22" t="s">
        <v>636</v>
      </c>
      <c r="H105" s="24">
        <v>2</v>
      </c>
      <c r="I105" s="22"/>
      <c r="J105" s="22"/>
    </row>
    <row r="106" spans="1:10">
      <c r="A106" s="22" t="s">
        <v>110</v>
      </c>
      <c r="B106" s="24">
        <v>6</v>
      </c>
      <c r="C106" s="26" t="s">
        <v>636</v>
      </c>
      <c r="D106" s="22" t="s">
        <v>636</v>
      </c>
      <c r="E106" s="22" t="s">
        <v>636</v>
      </c>
      <c r="F106" s="22" t="s">
        <v>636</v>
      </c>
      <c r="G106" s="22" t="s">
        <v>636</v>
      </c>
      <c r="H106" s="25">
        <v>6</v>
      </c>
      <c r="I106" s="22"/>
      <c r="J106" s="22"/>
    </row>
    <row r="107" spans="1:10">
      <c r="A107" s="22" t="s">
        <v>111</v>
      </c>
      <c r="B107" s="24">
        <v>35</v>
      </c>
      <c r="C107" s="26" t="s">
        <v>636</v>
      </c>
      <c r="D107" s="22" t="s">
        <v>636</v>
      </c>
      <c r="E107" s="22" t="s">
        <v>636</v>
      </c>
      <c r="F107" s="22" t="s">
        <v>636</v>
      </c>
      <c r="G107" s="22" t="s">
        <v>636</v>
      </c>
      <c r="H107" s="24">
        <v>35</v>
      </c>
      <c r="I107" s="26"/>
      <c r="J107" s="22"/>
    </row>
    <row r="108" spans="1:10">
      <c r="A108" s="22" t="s">
        <v>112</v>
      </c>
      <c r="B108" s="24">
        <v>381</v>
      </c>
      <c r="C108" s="22" t="s">
        <v>636</v>
      </c>
      <c r="D108" s="22" t="s">
        <v>636</v>
      </c>
      <c r="E108" s="24">
        <v>-72</v>
      </c>
      <c r="F108" s="22" t="s">
        <v>636</v>
      </c>
      <c r="G108" s="22" t="s">
        <v>636</v>
      </c>
      <c r="H108" s="24">
        <v>309</v>
      </c>
      <c r="I108" s="22"/>
      <c r="J108" s="22"/>
    </row>
    <row r="109" spans="1:10">
      <c r="A109" s="22" t="s">
        <v>113</v>
      </c>
      <c r="B109" s="24">
        <v>219</v>
      </c>
      <c r="C109" s="22" t="s">
        <v>636</v>
      </c>
      <c r="D109" s="22" t="s">
        <v>636</v>
      </c>
      <c r="E109" s="24">
        <v>-20</v>
      </c>
      <c r="F109" s="22" t="s">
        <v>636</v>
      </c>
      <c r="G109" s="22" t="s">
        <v>636</v>
      </c>
      <c r="H109" s="24">
        <v>199</v>
      </c>
      <c r="I109" s="22"/>
      <c r="J109" s="22"/>
    </row>
    <row r="110" spans="1:10">
      <c r="A110" s="22" t="s">
        <v>114</v>
      </c>
      <c r="B110" s="24">
        <v>170</v>
      </c>
      <c r="C110" s="22" t="s">
        <v>636</v>
      </c>
      <c r="D110" s="22" t="s">
        <v>636</v>
      </c>
      <c r="E110" s="24">
        <v>-100</v>
      </c>
      <c r="F110" s="22" t="s">
        <v>636</v>
      </c>
      <c r="G110" s="22" t="s">
        <v>636</v>
      </c>
      <c r="H110" s="24">
        <v>70</v>
      </c>
      <c r="I110" s="22"/>
      <c r="J110" s="22"/>
    </row>
    <row r="111" spans="1:10">
      <c r="A111" s="22" t="s">
        <v>115</v>
      </c>
      <c r="B111" s="24">
        <v>12</v>
      </c>
      <c r="C111" s="26" t="s">
        <v>636</v>
      </c>
      <c r="D111" s="22" t="s">
        <v>636</v>
      </c>
      <c r="E111" s="24">
        <v>-12</v>
      </c>
      <c r="F111" s="22" t="s">
        <v>636</v>
      </c>
      <c r="G111" s="22" t="s">
        <v>636</v>
      </c>
      <c r="H111" s="22" t="s">
        <v>636</v>
      </c>
      <c r="I111" s="22"/>
      <c r="J111" s="22"/>
    </row>
    <row r="112" spans="1:10">
      <c r="A112" s="22" t="s">
        <v>117</v>
      </c>
      <c r="B112" s="24">
        <v>10</v>
      </c>
      <c r="C112" s="22" t="s">
        <v>636</v>
      </c>
      <c r="D112" s="22" t="s">
        <v>636</v>
      </c>
      <c r="E112" s="22" t="s">
        <v>636</v>
      </c>
      <c r="F112" s="22" t="s">
        <v>636</v>
      </c>
      <c r="G112" s="22" t="s">
        <v>636</v>
      </c>
      <c r="H112" s="24">
        <v>10</v>
      </c>
      <c r="I112" s="22"/>
      <c r="J112" s="22"/>
    </row>
    <row r="113" spans="1:10">
      <c r="A113" s="22" t="s">
        <v>118</v>
      </c>
      <c r="B113" s="24">
        <v>1</v>
      </c>
      <c r="C113" s="22" t="s">
        <v>636</v>
      </c>
      <c r="D113" s="22" t="s">
        <v>636</v>
      </c>
      <c r="E113" s="22" t="s">
        <v>636</v>
      </c>
      <c r="F113" s="22" t="s">
        <v>636</v>
      </c>
      <c r="G113" s="22" t="s">
        <v>636</v>
      </c>
      <c r="H113" s="24">
        <v>1</v>
      </c>
      <c r="I113" s="22"/>
      <c r="J113" s="22"/>
    </row>
    <row r="114" spans="1:10">
      <c r="A114" s="22" t="s">
        <v>119</v>
      </c>
      <c r="B114" s="24">
        <v>7</v>
      </c>
      <c r="C114" s="26" t="s">
        <v>636</v>
      </c>
      <c r="D114" s="22" t="s">
        <v>636</v>
      </c>
      <c r="E114" s="22" t="s">
        <v>636</v>
      </c>
      <c r="F114" s="22" t="s">
        <v>636</v>
      </c>
      <c r="G114" s="22" t="s">
        <v>636</v>
      </c>
      <c r="H114" s="24">
        <v>7</v>
      </c>
      <c r="I114" s="26"/>
      <c r="J114" s="22"/>
    </row>
    <row r="115" spans="1:10">
      <c r="A115" s="22" t="s">
        <v>120</v>
      </c>
      <c r="B115" s="24">
        <v>1</v>
      </c>
      <c r="C115" s="22" t="s">
        <v>636</v>
      </c>
      <c r="D115" s="22" t="s">
        <v>636</v>
      </c>
      <c r="E115" s="22" t="s">
        <v>636</v>
      </c>
      <c r="F115" s="22" t="s">
        <v>636</v>
      </c>
      <c r="G115" s="22" t="s">
        <v>636</v>
      </c>
      <c r="H115" s="24">
        <v>1</v>
      </c>
      <c r="I115" s="22"/>
      <c r="J115" s="22"/>
    </row>
    <row r="116" spans="1:10">
      <c r="A116" s="22" t="s">
        <v>121</v>
      </c>
      <c r="B116" s="24">
        <v>19</v>
      </c>
      <c r="C116" s="22" t="s">
        <v>636</v>
      </c>
      <c r="D116" s="22" t="s">
        <v>636</v>
      </c>
      <c r="E116" s="22" t="s">
        <v>636</v>
      </c>
      <c r="F116" s="22" t="s">
        <v>636</v>
      </c>
      <c r="G116" s="22" t="s">
        <v>636</v>
      </c>
      <c r="H116" s="24">
        <v>19</v>
      </c>
      <c r="I116" s="22"/>
      <c r="J116" s="22"/>
    </row>
    <row r="117" spans="1:10">
      <c r="A117" s="22" t="s">
        <v>122</v>
      </c>
      <c r="B117" s="24">
        <v>40</v>
      </c>
      <c r="C117" s="25">
        <v>60</v>
      </c>
      <c r="D117" s="22" t="s">
        <v>636</v>
      </c>
      <c r="E117" s="24">
        <v>-30</v>
      </c>
      <c r="F117" s="22" t="s">
        <v>636</v>
      </c>
      <c r="G117" s="22" t="s">
        <v>636</v>
      </c>
      <c r="H117" s="24">
        <v>70</v>
      </c>
      <c r="I117" s="26"/>
      <c r="J117" s="22"/>
    </row>
    <row r="118" spans="1:10">
      <c r="A118" s="22" t="s">
        <v>123</v>
      </c>
      <c r="B118" s="24">
        <v>196</v>
      </c>
      <c r="C118" s="26" t="s">
        <v>636</v>
      </c>
      <c r="D118" s="22" t="s">
        <v>636</v>
      </c>
      <c r="E118" s="24">
        <v>-59</v>
      </c>
      <c r="F118" s="22" t="s">
        <v>636</v>
      </c>
      <c r="G118" s="22" t="s">
        <v>636</v>
      </c>
      <c r="H118" s="24">
        <v>137</v>
      </c>
      <c r="I118" s="26"/>
      <c r="J118" s="22"/>
    </row>
    <row r="119" spans="1:10">
      <c r="A119" s="22" t="s">
        <v>124</v>
      </c>
      <c r="B119" s="24">
        <v>239</v>
      </c>
      <c r="C119" s="26" t="s">
        <v>636</v>
      </c>
      <c r="D119" s="22" t="s">
        <v>636</v>
      </c>
      <c r="E119" s="24">
        <v>-1</v>
      </c>
      <c r="F119" s="22" t="s">
        <v>636</v>
      </c>
      <c r="G119" s="22" t="s">
        <v>636</v>
      </c>
      <c r="H119" s="23">
        <v>238</v>
      </c>
      <c r="I119" s="22"/>
      <c r="J119" s="22"/>
    </row>
    <row r="120" spans="1:10">
      <c r="A120" s="22" t="s">
        <v>591</v>
      </c>
      <c r="B120" s="24">
        <v>117</v>
      </c>
      <c r="C120" s="22" t="s">
        <v>636</v>
      </c>
      <c r="D120" s="22" t="s">
        <v>636</v>
      </c>
      <c r="E120" s="24">
        <v>-9</v>
      </c>
      <c r="F120" s="22" t="s">
        <v>636</v>
      </c>
      <c r="G120" s="22" t="s">
        <v>636</v>
      </c>
      <c r="H120" s="24">
        <v>108</v>
      </c>
      <c r="I120" s="22"/>
      <c r="J120" s="22"/>
    </row>
    <row r="121" spans="1:10">
      <c r="A121" s="22" t="s">
        <v>125</v>
      </c>
      <c r="B121" s="24">
        <v>47</v>
      </c>
      <c r="C121" s="24">
        <v>800</v>
      </c>
      <c r="D121" s="22" t="s">
        <v>636</v>
      </c>
      <c r="E121" s="24">
        <v>-163</v>
      </c>
      <c r="F121" s="22" t="s">
        <v>636</v>
      </c>
      <c r="G121" s="22" t="s">
        <v>636</v>
      </c>
      <c r="H121" s="24">
        <v>684</v>
      </c>
      <c r="I121" s="22"/>
      <c r="J121" s="22"/>
    </row>
    <row r="122" spans="1:10">
      <c r="A122" s="22" t="s">
        <v>546</v>
      </c>
      <c r="B122" s="24">
        <v>-1</v>
      </c>
      <c r="C122" s="24">
        <v>600</v>
      </c>
      <c r="D122" s="26" t="s">
        <v>636</v>
      </c>
      <c r="E122" s="22" t="s">
        <v>636</v>
      </c>
      <c r="F122" s="22" t="s">
        <v>636</v>
      </c>
      <c r="G122" s="22" t="s">
        <v>636</v>
      </c>
      <c r="H122" s="24">
        <v>599</v>
      </c>
      <c r="I122" s="22"/>
      <c r="J122" s="22"/>
    </row>
    <row r="123" spans="1:10">
      <c r="A123" s="22" t="s">
        <v>547</v>
      </c>
      <c r="B123" s="24">
        <v>-1</v>
      </c>
      <c r="C123" s="25">
        <v>300</v>
      </c>
      <c r="D123" s="26" t="s">
        <v>636</v>
      </c>
      <c r="E123" s="22" t="s">
        <v>636</v>
      </c>
      <c r="F123" s="22" t="s">
        <v>636</v>
      </c>
      <c r="G123" s="26" t="s">
        <v>636</v>
      </c>
      <c r="H123" s="23">
        <v>299</v>
      </c>
      <c r="I123" s="22"/>
      <c r="J123" s="22"/>
    </row>
    <row r="124" spans="1:10">
      <c r="A124" s="22" t="s">
        <v>126</v>
      </c>
      <c r="B124" s="24">
        <v>22</v>
      </c>
      <c r="C124" s="25">
        <v>375</v>
      </c>
      <c r="D124" s="22" t="s">
        <v>636</v>
      </c>
      <c r="E124" s="24">
        <v>-12</v>
      </c>
      <c r="F124" s="22" t="s">
        <v>636</v>
      </c>
      <c r="G124" s="22" t="s">
        <v>636</v>
      </c>
      <c r="H124" s="25">
        <v>385</v>
      </c>
      <c r="I124" s="26"/>
      <c r="J124" s="22"/>
    </row>
    <row r="125" spans="1:10">
      <c r="A125" s="22" t="s">
        <v>127</v>
      </c>
      <c r="B125" s="24">
        <v>-380</v>
      </c>
      <c r="C125" s="26" t="s">
        <v>636</v>
      </c>
      <c r="D125" s="22" t="s">
        <v>636</v>
      </c>
      <c r="E125" s="24">
        <v>-58</v>
      </c>
      <c r="F125" s="22" t="s">
        <v>636</v>
      </c>
      <c r="G125" s="22" t="s">
        <v>636</v>
      </c>
      <c r="H125" s="24">
        <v>-438</v>
      </c>
      <c r="I125" s="26"/>
      <c r="J125" s="22"/>
    </row>
    <row r="126" spans="1:10">
      <c r="A126" s="22" t="s">
        <v>128</v>
      </c>
      <c r="B126" s="24">
        <v>12</v>
      </c>
      <c r="C126" s="22" t="s">
        <v>636</v>
      </c>
      <c r="D126" s="22" t="s">
        <v>636</v>
      </c>
      <c r="E126" s="22" t="s">
        <v>636</v>
      </c>
      <c r="F126" s="22" t="s">
        <v>636</v>
      </c>
      <c r="G126" s="22" t="s">
        <v>636</v>
      </c>
      <c r="H126" s="24">
        <v>12</v>
      </c>
      <c r="I126" s="22"/>
      <c r="J126" s="22"/>
    </row>
    <row r="127" spans="1:10">
      <c r="A127" s="22" t="s">
        <v>129</v>
      </c>
      <c r="B127" s="24">
        <v>269.875</v>
      </c>
      <c r="C127" s="22" t="s">
        <v>636</v>
      </c>
      <c r="D127" s="22" t="s">
        <v>636</v>
      </c>
      <c r="E127" s="24">
        <v>-6</v>
      </c>
      <c r="F127" s="22" t="s">
        <v>636</v>
      </c>
      <c r="G127" s="22" t="s">
        <v>636</v>
      </c>
      <c r="H127" s="23">
        <v>263.875</v>
      </c>
      <c r="I127" s="22"/>
      <c r="J127" s="22"/>
    </row>
    <row r="128" spans="1:10">
      <c r="A128" s="22" t="s">
        <v>130</v>
      </c>
      <c r="B128" s="24">
        <v>874.75</v>
      </c>
      <c r="C128" s="24">
        <v>758</v>
      </c>
      <c r="D128" s="22" t="s">
        <v>636</v>
      </c>
      <c r="E128" s="24">
        <v>-107</v>
      </c>
      <c r="F128" s="24">
        <v>2</v>
      </c>
      <c r="G128" s="22" t="s">
        <v>636</v>
      </c>
      <c r="H128" s="25">
        <v>1527.75</v>
      </c>
      <c r="I128" s="22"/>
      <c r="J128" s="22"/>
    </row>
    <row r="129" spans="1:10">
      <c r="A129" s="22" t="s">
        <v>131</v>
      </c>
      <c r="B129" s="24">
        <v>96</v>
      </c>
      <c r="C129" s="25">
        <v>50</v>
      </c>
      <c r="D129" s="22" t="s">
        <v>636</v>
      </c>
      <c r="E129" s="24">
        <v>-16</v>
      </c>
      <c r="F129" s="22" t="s">
        <v>636</v>
      </c>
      <c r="G129" s="22" t="s">
        <v>636</v>
      </c>
      <c r="H129" s="24">
        <v>130</v>
      </c>
      <c r="I129" s="22"/>
      <c r="J129" s="22"/>
    </row>
    <row r="130" spans="1:10">
      <c r="A130" s="22" t="s">
        <v>132</v>
      </c>
      <c r="B130" s="24">
        <v>46</v>
      </c>
      <c r="C130" s="24">
        <v>120</v>
      </c>
      <c r="D130" s="22" t="s">
        <v>636</v>
      </c>
      <c r="E130" s="24">
        <v>-43</v>
      </c>
      <c r="F130" s="22" t="s">
        <v>636</v>
      </c>
      <c r="G130" s="22" t="s">
        <v>636</v>
      </c>
      <c r="H130" s="24">
        <v>123</v>
      </c>
      <c r="I130" s="22"/>
      <c r="J130" s="22"/>
    </row>
    <row r="131" spans="1:10">
      <c r="A131" s="22" t="s">
        <v>133</v>
      </c>
      <c r="B131" s="24">
        <v>40</v>
      </c>
      <c r="C131" s="24">
        <v>50</v>
      </c>
      <c r="D131" s="22" t="s">
        <v>636</v>
      </c>
      <c r="E131" s="24">
        <v>-19</v>
      </c>
      <c r="F131" s="22" t="s">
        <v>636</v>
      </c>
      <c r="G131" s="22" t="s">
        <v>636</v>
      </c>
      <c r="H131" s="24">
        <v>71</v>
      </c>
      <c r="I131" s="26"/>
      <c r="J131" s="22"/>
    </row>
    <row r="132" spans="1:10">
      <c r="A132" s="22" t="s">
        <v>134</v>
      </c>
      <c r="B132" s="24">
        <v>6</v>
      </c>
      <c r="C132" s="22" t="s">
        <v>636</v>
      </c>
      <c r="D132" s="22" t="s">
        <v>636</v>
      </c>
      <c r="E132" s="22" t="s">
        <v>636</v>
      </c>
      <c r="F132" s="22" t="s">
        <v>636</v>
      </c>
      <c r="G132" s="22" t="s">
        <v>636</v>
      </c>
      <c r="H132" s="24">
        <v>6</v>
      </c>
      <c r="I132" s="22"/>
      <c r="J132" s="22"/>
    </row>
    <row r="133" spans="1:10">
      <c r="A133" s="22" t="s">
        <v>135</v>
      </c>
      <c r="B133" s="24">
        <v>10</v>
      </c>
      <c r="C133" s="22" t="s">
        <v>636</v>
      </c>
      <c r="D133" s="22" t="s">
        <v>636</v>
      </c>
      <c r="E133" s="22" t="s">
        <v>636</v>
      </c>
      <c r="F133" s="22" t="s">
        <v>636</v>
      </c>
      <c r="G133" s="22" t="s">
        <v>636</v>
      </c>
      <c r="H133" s="24">
        <v>10</v>
      </c>
      <c r="I133" s="22"/>
      <c r="J133" s="22"/>
    </row>
    <row r="134" spans="1:10">
      <c r="A134" s="22" t="s">
        <v>136</v>
      </c>
      <c r="B134" s="24">
        <v>38</v>
      </c>
      <c r="C134" s="26" t="s">
        <v>636</v>
      </c>
      <c r="D134" s="22" t="s">
        <v>636</v>
      </c>
      <c r="E134" s="24">
        <v>-1</v>
      </c>
      <c r="F134" s="26" t="s">
        <v>636</v>
      </c>
      <c r="G134" s="22" t="s">
        <v>636</v>
      </c>
      <c r="H134" s="25">
        <v>37</v>
      </c>
      <c r="I134" s="22"/>
      <c r="J134" s="22"/>
    </row>
    <row r="135" spans="1:10">
      <c r="A135" s="22" t="s">
        <v>137</v>
      </c>
      <c r="B135" s="24">
        <v>177</v>
      </c>
      <c r="C135" s="22" t="s">
        <v>636</v>
      </c>
      <c r="D135" s="22" t="s">
        <v>636</v>
      </c>
      <c r="E135" s="24">
        <v>-49</v>
      </c>
      <c r="F135" s="22" t="s">
        <v>636</v>
      </c>
      <c r="G135" s="22" t="s">
        <v>636</v>
      </c>
      <c r="H135" s="24">
        <v>128</v>
      </c>
      <c r="I135" s="26"/>
      <c r="J135" s="22"/>
    </row>
    <row r="136" spans="1:10">
      <c r="A136" s="22" t="s">
        <v>138</v>
      </c>
      <c r="B136" s="24">
        <v>1</v>
      </c>
      <c r="C136" s="22" t="s">
        <v>636</v>
      </c>
      <c r="D136" s="22" t="s">
        <v>636</v>
      </c>
      <c r="E136" s="22" t="s">
        <v>636</v>
      </c>
      <c r="F136" s="22" t="s">
        <v>636</v>
      </c>
      <c r="G136" s="22" t="s">
        <v>636</v>
      </c>
      <c r="H136" s="24">
        <v>1</v>
      </c>
      <c r="I136" s="22"/>
      <c r="J136" s="22"/>
    </row>
    <row r="137" spans="1:10">
      <c r="A137" s="22" t="s">
        <v>140</v>
      </c>
      <c r="B137" s="24">
        <v>641</v>
      </c>
      <c r="C137" s="24">
        <v>720</v>
      </c>
      <c r="D137" s="22" t="s">
        <v>636</v>
      </c>
      <c r="E137" s="24">
        <v>-373</v>
      </c>
      <c r="F137" s="22" t="s">
        <v>636</v>
      </c>
      <c r="G137" s="22" t="s">
        <v>636</v>
      </c>
      <c r="H137" s="24">
        <v>988</v>
      </c>
      <c r="I137" s="22"/>
      <c r="J137" s="22"/>
    </row>
    <row r="138" spans="1:10">
      <c r="A138" s="22" t="s">
        <v>141</v>
      </c>
      <c r="B138" s="24">
        <v>2</v>
      </c>
      <c r="C138" s="26" t="s">
        <v>636</v>
      </c>
      <c r="D138" s="22" t="s">
        <v>636</v>
      </c>
      <c r="E138" s="22" t="s">
        <v>636</v>
      </c>
      <c r="F138" s="26" t="s">
        <v>636</v>
      </c>
      <c r="G138" s="22" t="s">
        <v>636</v>
      </c>
      <c r="H138" s="25">
        <v>2</v>
      </c>
      <c r="I138" s="22"/>
      <c r="J138" s="22"/>
    </row>
    <row r="139" spans="1:10">
      <c r="A139" s="22" t="s">
        <v>142</v>
      </c>
      <c r="B139" s="24">
        <v>1</v>
      </c>
      <c r="C139" s="22" t="s">
        <v>636</v>
      </c>
      <c r="D139" s="22" t="s">
        <v>636</v>
      </c>
      <c r="E139" s="22" t="s">
        <v>636</v>
      </c>
      <c r="F139" s="22" t="s">
        <v>636</v>
      </c>
      <c r="G139" s="22" t="s">
        <v>636</v>
      </c>
      <c r="H139" s="24">
        <v>1</v>
      </c>
      <c r="I139" s="22"/>
      <c r="J139" s="22"/>
    </row>
    <row r="140" spans="1:10">
      <c r="A140" s="22" t="s">
        <v>144</v>
      </c>
      <c r="B140" s="24">
        <v>1</v>
      </c>
      <c r="C140" s="22" t="s">
        <v>636</v>
      </c>
      <c r="D140" s="22" t="s">
        <v>636</v>
      </c>
      <c r="E140" s="22" t="s">
        <v>636</v>
      </c>
      <c r="F140" s="22" t="s">
        <v>636</v>
      </c>
      <c r="G140" s="22" t="s">
        <v>636</v>
      </c>
      <c r="H140" s="24">
        <v>1</v>
      </c>
      <c r="I140" s="22"/>
      <c r="J140" s="22"/>
    </row>
    <row r="141" spans="1:10">
      <c r="A141" s="22" t="s">
        <v>145</v>
      </c>
      <c r="B141" s="24">
        <v>-1</v>
      </c>
      <c r="C141" s="22" t="s">
        <v>636</v>
      </c>
      <c r="D141" s="22" t="s">
        <v>636</v>
      </c>
      <c r="E141" s="22" t="s">
        <v>636</v>
      </c>
      <c r="F141" s="22" t="s">
        <v>636</v>
      </c>
      <c r="G141" s="22" t="s">
        <v>636</v>
      </c>
      <c r="H141" s="24">
        <v>-1</v>
      </c>
      <c r="I141" s="22"/>
      <c r="J141" s="22"/>
    </row>
    <row r="142" spans="1:10">
      <c r="A142" s="22" t="s">
        <v>146</v>
      </c>
      <c r="B142" s="24">
        <v>-2</v>
      </c>
      <c r="C142" s="22" t="s">
        <v>636</v>
      </c>
      <c r="D142" s="22" t="s">
        <v>636</v>
      </c>
      <c r="E142" s="22" t="s">
        <v>636</v>
      </c>
      <c r="F142" s="22" t="s">
        <v>636</v>
      </c>
      <c r="G142" s="22" t="s">
        <v>636</v>
      </c>
      <c r="H142" s="24">
        <v>-2</v>
      </c>
      <c r="I142" s="22"/>
      <c r="J142" s="22"/>
    </row>
    <row r="143" spans="1:10">
      <c r="A143" s="22" t="s">
        <v>147</v>
      </c>
      <c r="B143" s="24">
        <v>1</v>
      </c>
      <c r="C143" s="22" t="s">
        <v>636</v>
      </c>
      <c r="D143" s="22" t="s">
        <v>636</v>
      </c>
      <c r="E143" s="22" t="s">
        <v>636</v>
      </c>
      <c r="F143" s="22" t="s">
        <v>636</v>
      </c>
      <c r="G143" s="22" t="s">
        <v>636</v>
      </c>
      <c r="H143" s="24">
        <v>1</v>
      </c>
      <c r="I143" s="22"/>
      <c r="J143" s="22"/>
    </row>
    <row r="144" spans="1:10">
      <c r="A144" s="22" t="s">
        <v>148</v>
      </c>
      <c r="B144" s="24">
        <v>25</v>
      </c>
      <c r="C144" s="22" t="s">
        <v>636</v>
      </c>
      <c r="D144" s="22" t="s">
        <v>636</v>
      </c>
      <c r="E144" s="22" t="s">
        <v>636</v>
      </c>
      <c r="F144" s="22" t="s">
        <v>636</v>
      </c>
      <c r="G144" s="22" t="s">
        <v>636</v>
      </c>
      <c r="H144" s="24">
        <v>25</v>
      </c>
      <c r="I144" s="22"/>
      <c r="J144" s="22"/>
    </row>
    <row r="145" spans="1:10">
      <c r="A145" s="22" t="s">
        <v>149</v>
      </c>
      <c r="B145" s="24">
        <v>-1</v>
      </c>
      <c r="C145" s="22" t="s">
        <v>636</v>
      </c>
      <c r="D145" s="22" t="s">
        <v>636</v>
      </c>
      <c r="E145" s="22" t="s">
        <v>636</v>
      </c>
      <c r="F145" s="22" t="s">
        <v>636</v>
      </c>
      <c r="G145" s="22" t="s">
        <v>636</v>
      </c>
      <c r="H145" s="24">
        <v>-1</v>
      </c>
      <c r="I145" s="22"/>
      <c r="J145" s="22"/>
    </row>
    <row r="146" spans="1:10">
      <c r="A146" s="22" t="s">
        <v>150</v>
      </c>
      <c r="B146" s="24">
        <v>3</v>
      </c>
      <c r="C146" s="22" t="s">
        <v>636</v>
      </c>
      <c r="D146" s="22" t="s">
        <v>636</v>
      </c>
      <c r="E146" s="22" t="s">
        <v>636</v>
      </c>
      <c r="F146" s="22" t="s">
        <v>636</v>
      </c>
      <c r="G146" s="22" t="s">
        <v>636</v>
      </c>
      <c r="H146" s="24">
        <v>3</v>
      </c>
      <c r="I146" s="22"/>
      <c r="J146" s="22"/>
    </row>
    <row r="147" spans="1:10">
      <c r="A147" s="22" t="s">
        <v>151</v>
      </c>
      <c r="B147" s="24">
        <v>14</v>
      </c>
      <c r="C147" s="26" t="s">
        <v>636</v>
      </c>
      <c r="D147" s="22" t="s">
        <v>636</v>
      </c>
      <c r="E147" s="22" t="s">
        <v>636</v>
      </c>
      <c r="F147" s="22" t="s">
        <v>636</v>
      </c>
      <c r="G147" s="22" t="s">
        <v>636</v>
      </c>
      <c r="H147" s="24">
        <v>14</v>
      </c>
      <c r="I147" s="26"/>
      <c r="J147" s="22"/>
    </row>
    <row r="148" spans="1:10">
      <c r="A148" s="22" t="s">
        <v>152</v>
      </c>
      <c r="B148" s="24">
        <v>134</v>
      </c>
      <c r="C148" s="26" t="s">
        <v>636</v>
      </c>
      <c r="D148" s="26" t="s">
        <v>636</v>
      </c>
      <c r="E148" s="24">
        <v>-12</v>
      </c>
      <c r="F148" s="22" t="s">
        <v>636</v>
      </c>
      <c r="G148" s="22" t="s">
        <v>636</v>
      </c>
      <c r="H148" s="24">
        <v>122</v>
      </c>
      <c r="I148" s="22"/>
      <c r="J148" s="22"/>
    </row>
    <row r="149" spans="1:10">
      <c r="A149" s="22" t="s">
        <v>153</v>
      </c>
      <c r="B149" s="24">
        <v>4</v>
      </c>
      <c r="C149" s="26" t="s">
        <v>636</v>
      </c>
      <c r="D149" s="26" t="s">
        <v>636</v>
      </c>
      <c r="E149" s="22" t="s">
        <v>636</v>
      </c>
      <c r="F149" s="22" t="s">
        <v>636</v>
      </c>
      <c r="G149" s="22" t="s">
        <v>636</v>
      </c>
      <c r="H149" s="24">
        <v>4</v>
      </c>
      <c r="I149" s="26"/>
      <c r="J149" s="22"/>
    </row>
    <row r="150" spans="1:10">
      <c r="A150" s="22" t="s">
        <v>154</v>
      </c>
      <c r="B150" s="24">
        <v>7</v>
      </c>
      <c r="C150" s="22" t="s">
        <v>636</v>
      </c>
      <c r="D150" s="22" t="s">
        <v>636</v>
      </c>
      <c r="E150" s="24">
        <v>-10</v>
      </c>
      <c r="F150" s="22" t="s">
        <v>636</v>
      </c>
      <c r="G150" s="22" t="s">
        <v>636</v>
      </c>
      <c r="H150" s="24">
        <v>-3</v>
      </c>
      <c r="I150" s="22"/>
      <c r="J150" s="22"/>
    </row>
    <row r="151" spans="1:10">
      <c r="A151" s="22" t="s">
        <v>156</v>
      </c>
      <c r="B151" s="24">
        <v>2</v>
      </c>
      <c r="C151" s="26" t="s">
        <v>636</v>
      </c>
      <c r="D151" s="22" t="s">
        <v>636</v>
      </c>
      <c r="E151" s="22" t="s">
        <v>636</v>
      </c>
      <c r="F151" s="22" t="s">
        <v>636</v>
      </c>
      <c r="G151" s="22" t="s">
        <v>636</v>
      </c>
      <c r="H151" s="24">
        <v>2</v>
      </c>
      <c r="I151" s="26"/>
      <c r="J151" s="22"/>
    </row>
    <row r="152" spans="1:10">
      <c r="A152" s="22" t="s">
        <v>157</v>
      </c>
      <c r="B152" s="24">
        <v>2</v>
      </c>
      <c r="C152" s="22" t="s">
        <v>636</v>
      </c>
      <c r="D152" s="22" t="s">
        <v>636</v>
      </c>
      <c r="E152" s="22" t="s">
        <v>636</v>
      </c>
      <c r="F152" s="22" t="s">
        <v>636</v>
      </c>
      <c r="G152" s="22" t="s">
        <v>636</v>
      </c>
      <c r="H152" s="24">
        <v>2</v>
      </c>
      <c r="I152" s="22"/>
      <c r="J152" s="22"/>
    </row>
    <row r="153" spans="1:10">
      <c r="A153" s="22" t="s">
        <v>158</v>
      </c>
      <c r="B153" s="24">
        <v>3</v>
      </c>
      <c r="C153" s="24">
        <v>1</v>
      </c>
      <c r="D153" s="22" t="s">
        <v>636</v>
      </c>
      <c r="E153" s="24">
        <v>-2</v>
      </c>
      <c r="F153" s="22" t="s">
        <v>636</v>
      </c>
      <c r="G153" s="22" t="s">
        <v>636</v>
      </c>
      <c r="H153" s="24">
        <v>2</v>
      </c>
      <c r="I153" s="22"/>
      <c r="J153" s="22"/>
    </row>
    <row r="154" spans="1:10">
      <c r="A154" s="22" t="s">
        <v>159</v>
      </c>
      <c r="B154" s="24">
        <v>7</v>
      </c>
      <c r="C154" s="22" t="s">
        <v>636</v>
      </c>
      <c r="D154" s="22" t="s">
        <v>636</v>
      </c>
      <c r="E154" s="22" t="s">
        <v>636</v>
      </c>
      <c r="F154" s="22" t="s">
        <v>636</v>
      </c>
      <c r="G154" s="22" t="s">
        <v>636</v>
      </c>
      <c r="H154" s="24">
        <v>7</v>
      </c>
      <c r="I154" s="22"/>
      <c r="J154" s="22"/>
    </row>
    <row r="155" spans="1:10">
      <c r="A155" s="22" t="s">
        <v>703</v>
      </c>
      <c r="B155" s="24">
        <v>-413</v>
      </c>
      <c r="C155" s="22" t="s">
        <v>636</v>
      </c>
      <c r="D155" s="22" t="s">
        <v>636</v>
      </c>
      <c r="E155" s="22" t="s">
        <v>636</v>
      </c>
      <c r="F155" s="22" t="s">
        <v>636</v>
      </c>
      <c r="G155" s="22" t="s">
        <v>636</v>
      </c>
      <c r="H155" s="24">
        <v>-413</v>
      </c>
      <c r="I155" s="22"/>
      <c r="J155" s="22"/>
    </row>
    <row r="156" spans="1:10">
      <c r="A156" s="22" t="s">
        <v>161</v>
      </c>
      <c r="B156" s="24">
        <v>1</v>
      </c>
      <c r="C156" s="22" t="s">
        <v>636</v>
      </c>
      <c r="D156" s="22" t="s">
        <v>636</v>
      </c>
      <c r="E156" s="22" t="s">
        <v>636</v>
      </c>
      <c r="F156" s="22" t="s">
        <v>636</v>
      </c>
      <c r="G156" s="22" t="s">
        <v>636</v>
      </c>
      <c r="H156" s="24">
        <v>1</v>
      </c>
      <c r="I156" s="22"/>
      <c r="J156" s="22"/>
    </row>
    <row r="157" spans="1:10">
      <c r="A157" s="22" t="s">
        <v>162</v>
      </c>
      <c r="B157" s="24">
        <v>17</v>
      </c>
      <c r="C157" s="22" t="s">
        <v>636</v>
      </c>
      <c r="D157" s="22" t="s">
        <v>636</v>
      </c>
      <c r="E157" s="22" t="s">
        <v>636</v>
      </c>
      <c r="F157" s="22" t="s">
        <v>636</v>
      </c>
      <c r="G157" s="22" t="s">
        <v>636</v>
      </c>
      <c r="H157" s="24">
        <v>17</v>
      </c>
      <c r="I157" s="22"/>
      <c r="J157" s="22"/>
    </row>
    <row r="158" spans="1:10">
      <c r="A158" s="22" t="s">
        <v>163</v>
      </c>
      <c r="B158" s="24">
        <v>16</v>
      </c>
      <c r="C158" s="22" t="s">
        <v>636</v>
      </c>
      <c r="D158" s="26" t="s">
        <v>636</v>
      </c>
      <c r="E158" s="22" t="s">
        <v>636</v>
      </c>
      <c r="F158" s="22" t="s">
        <v>636</v>
      </c>
      <c r="G158" s="22" t="s">
        <v>636</v>
      </c>
      <c r="H158" s="24">
        <v>16</v>
      </c>
      <c r="I158" s="26"/>
      <c r="J158" s="22"/>
    </row>
    <row r="159" spans="1:10">
      <c r="A159" s="22" t="s">
        <v>164</v>
      </c>
      <c r="B159" s="24">
        <v>14</v>
      </c>
      <c r="C159" s="26" t="s">
        <v>636</v>
      </c>
      <c r="D159" s="26" t="s">
        <v>636</v>
      </c>
      <c r="E159" s="24">
        <v>-2.25</v>
      </c>
      <c r="F159" s="22" t="s">
        <v>636</v>
      </c>
      <c r="G159" s="22" t="s">
        <v>636</v>
      </c>
      <c r="H159" s="24">
        <v>11.75</v>
      </c>
      <c r="I159" s="26"/>
      <c r="J159" s="22"/>
    </row>
    <row r="160" spans="1:10">
      <c r="A160" s="22" t="s">
        <v>165</v>
      </c>
      <c r="B160" s="24">
        <v>92.75</v>
      </c>
      <c r="C160" s="22" t="s">
        <v>636</v>
      </c>
      <c r="D160" s="22" t="s">
        <v>636</v>
      </c>
      <c r="E160" s="22" t="s">
        <v>636</v>
      </c>
      <c r="F160" s="22" t="s">
        <v>636</v>
      </c>
      <c r="G160" s="22" t="s">
        <v>636</v>
      </c>
      <c r="H160" s="24">
        <v>92.75</v>
      </c>
      <c r="I160" s="22"/>
      <c r="J160" s="22"/>
    </row>
    <row r="161" spans="1:10">
      <c r="A161" s="22" t="s">
        <v>166</v>
      </c>
      <c r="B161" s="24">
        <v>9.75</v>
      </c>
      <c r="C161" s="26" t="s">
        <v>636</v>
      </c>
      <c r="D161" s="22" t="s">
        <v>636</v>
      </c>
      <c r="E161" s="22" t="s">
        <v>636</v>
      </c>
      <c r="F161" s="22" t="s">
        <v>636</v>
      </c>
      <c r="G161" s="22" t="s">
        <v>636</v>
      </c>
      <c r="H161" s="25">
        <v>9.75</v>
      </c>
      <c r="I161" s="26"/>
      <c r="J161" s="22"/>
    </row>
    <row r="162" spans="1:10">
      <c r="A162" s="22" t="s">
        <v>167</v>
      </c>
      <c r="B162" s="24">
        <v>16</v>
      </c>
      <c r="C162" s="22" t="s">
        <v>636</v>
      </c>
      <c r="D162" s="22" t="s">
        <v>636</v>
      </c>
      <c r="E162" s="22" t="s">
        <v>636</v>
      </c>
      <c r="F162" s="22" t="s">
        <v>636</v>
      </c>
      <c r="G162" s="22" t="s">
        <v>636</v>
      </c>
      <c r="H162" s="24">
        <v>16</v>
      </c>
      <c r="I162" s="22"/>
      <c r="J162" s="22"/>
    </row>
    <row r="163" spans="1:10">
      <c r="A163" s="22" t="s">
        <v>168</v>
      </c>
      <c r="B163" s="24">
        <v>24</v>
      </c>
      <c r="C163" s="22" t="s">
        <v>636</v>
      </c>
      <c r="D163" s="22" t="s">
        <v>636</v>
      </c>
      <c r="E163" s="22" t="s">
        <v>636</v>
      </c>
      <c r="F163" s="22" t="s">
        <v>636</v>
      </c>
      <c r="G163" s="22" t="s">
        <v>636</v>
      </c>
      <c r="H163" s="24">
        <v>24</v>
      </c>
      <c r="I163" s="22"/>
      <c r="J163" s="22"/>
    </row>
    <row r="164" spans="1:10">
      <c r="A164" s="22" t="s">
        <v>169</v>
      </c>
      <c r="B164" s="24">
        <v>34.5</v>
      </c>
      <c r="C164" s="27" t="s">
        <v>636</v>
      </c>
      <c r="D164" s="22" t="s">
        <v>636</v>
      </c>
      <c r="E164" s="22" t="s">
        <v>636</v>
      </c>
      <c r="F164" s="22" t="s">
        <v>636</v>
      </c>
      <c r="G164" s="22" t="s">
        <v>636</v>
      </c>
      <c r="H164" s="24">
        <v>34.5</v>
      </c>
      <c r="I164" s="22"/>
      <c r="J164" s="22"/>
    </row>
    <row r="165" spans="1:10">
      <c r="A165" s="22" t="s">
        <v>704</v>
      </c>
      <c r="B165" s="24">
        <v>62</v>
      </c>
      <c r="C165" s="26" t="s">
        <v>636</v>
      </c>
      <c r="D165" s="26" t="s">
        <v>636</v>
      </c>
      <c r="E165" s="24">
        <v>-24</v>
      </c>
      <c r="F165" s="22" t="s">
        <v>636</v>
      </c>
      <c r="G165" s="22" t="s">
        <v>636</v>
      </c>
      <c r="H165" s="24">
        <v>38</v>
      </c>
      <c r="I165" s="26"/>
      <c r="J165" s="22"/>
    </row>
    <row r="166" spans="1:10">
      <c r="A166" s="22" t="s">
        <v>171</v>
      </c>
      <c r="B166" s="24">
        <v>1</v>
      </c>
      <c r="C166" s="22" t="s">
        <v>636</v>
      </c>
      <c r="D166" s="22" t="s">
        <v>636</v>
      </c>
      <c r="E166" s="22" t="s">
        <v>636</v>
      </c>
      <c r="F166" s="22" t="s">
        <v>636</v>
      </c>
      <c r="G166" s="22" t="s">
        <v>636</v>
      </c>
      <c r="H166" s="24">
        <v>1</v>
      </c>
      <c r="I166" s="22"/>
      <c r="J166" s="22"/>
    </row>
    <row r="167" spans="1:10">
      <c r="A167" s="22" t="s">
        <v>172</v>
      </c>
      <c r="B167" s="24">
        <v>38</v>
      </c>
      <c r="C167" s="22" t="s">
        <v>636</v>
      </c>
      <c r="D167" s="22" t="s">
        <v>636</v>
      </c>
      <c r="E167" s="24">
        <v>-7</v>
      </c>
      <c r="F167" s="22" t="s">
        <v>636</v>
      </c>
      <c r="G167" s="22" t="s">
        <v>636</v>
      </c>
      <c r="H167" s="24">
        <v>31</v>
      </c>
      <c r="I167" s="22"/>
      <c r="J167" s="22"/>
    </row>
    <row r="168" spans="1:10">
      <c r="A168" s="22" t="s">
        <v>173</v>
      </c>
      <c r="B168" s="24">
        <v>4</v>
      </c>
      <c r="C168" s="22" t="s">
        <v>636</v>
      </c>
      <c r="D168" s="22" t="s">
        <v>636</v>
      </c>
      <c r="E168" s="22" t="s">
        <v>636</v>
      </c>
      <c r="F168" s="22" t="s">
        <v>636</v>
      </c>
      <c r="G168" s="22" t="s">
        <v>636</v>
      </c>
      <c r="H168" s="24">
        <v>4</v>
      </c>
      <c r="I168" s="22"/>
      <c r="J168" s="22"/>
    </row>
    <row r="169" spans="1:10">
      <c r="A169" s="22" t="s">
        <v>174</v>
      </c>
      <c r="B169" s="24">
        <v>43</v>
      </c>
      <c r="C169" s="22" t="s">
        <v>636</v>
      </c>
      <c r="D169" s="22" t="s">
        <v>636</v>
      </c>
      <c r="E169" s="24">
        <v>-20</v>
      </c>
      <c r="F169" s="22" t="s">
        <v>636</v>
      </c>
      <c r="G169" s="22" t="s">
        <v>636</v>
      </c>
      <c r="H169" s="24">
        <v>23</v>
      </c>
      <c r="I169" s="22"/>
      <c r="J169" s="22"/>
    </row>
    <row r="170" spans="1:10">
      <c r="A170" s="22" t="s">
        <v>175</v>
      </c>
      <c r="B170" s="24">
        <v>23</v>
      </c>
      <c r="C170" s="22" t="s">
        <v>636</v>
      </c>
      <c r="D170" s="22" t="s">
        <v>636</v>
      </c>
      <c r="E170" s="22" t="s">
        <v>636</v>
      </c>
      <c r="F170" s="22" t="s">
        <v>636</v>
      </c>
      <c r="G170" s="22" t="s">
        <v>636</v>
      </c>
      <c r="H170" s="24">
        <v>23</v>
      </c>
      <c r="I170" s="22"/>
      <c r="J170" s="22"/>
    </row>
    <row r="171" spans="1:10">
      <c r="A171" s="22" t="s">
        <v>705</v>
      </c>
      <c r="B171" s="24">
        <v>40</v>
      </c>
      <c r="C171" s="22" t="s">
        <v>636</v>
      </c>
      <c r="D171" s="22" t="s">
        <v>636</v>
      </c>
      <c r="E171" s="22" t="s">
        <v>636</v>
      </c>
      <c r="F171" s="22" t="s">
        <v>636</v>
      </c>
      <c r="G171" s="22" t="s">
        <v>636</v>
      </c>
      <c r="H171" s="24">
        <v>40</v>
      </c>
      <c r="I171" s="22"/>
      <c r="J171" s="22"/>
    </row>
    <row r="172" spans="1:10">
      <c r="A172" s="22" t="s">
        <v>592</v>
      </c>
      <c r="B172" s="24">
        <v>162</v>
      </c>
      <c r="C172" s="25">
        <v>188</v>
      </c>
      <c r="D172" s="22" t="s">
        <v>636</v>
      </c>
      <c r="E172" s="24">
        <v>-20</v>
      </c>
      <c r="F172" s="24">
        <v>2</v>
      </c>
      <c r="G172" s="22" t="s">
        <v>636</v>
      </c>
      <c r="H172" s="25">
        <v>332</v>
      </c>
      <c r="I172" s="22"/>
      <c r="J172" s="22"/>
    </row>
    <row r="173" spans="1:10">
      <c r="A173" s="22" t="s">
        <v>178</v>
      </c>
      <c r="B173" s="24">
        <v>31</v>
      </c>
      <c r="C173" s="22" t="s">
        <v>636</v>
      </c>
      <c r="D173" s="26" t="s">
        <v>636</v>
      </c>
      <c r="E173" s="22" t="s">
        <v>636</v>
      </c>
      <c r="F173" s="22" t="s">
        <v>636</v>
      </c>
      <c r="G173" s="22" t="s">
        <v>636</v>
      </c>
      <c r="H173" s="24">
        <v>31</v>
      </c>
      <c r="I173" s="22"/>
      <c r="J173" s="22"/>
    </row>
    <row r="174" spans="1:10">
      <c r="A174" s="22" t="s">
        <v>517</v>
      </c>
      <c r="B174" s="24">
        <v>198</v>
      </c>
      <c r="C174" s="24">
        <v>275</v>
      </c>
      <c r="D174" s="22" t="s">
        <v>636</v>
      </c>
      <c r="E174" s="24">
        <v>-66</v>
      </c>
      <c r="F174" s="24">
        <v>3</v>
      </c>
      <c r="G174" s="22" t="s">
        <v>636</v>
      </c>
      <c r="H174" s="24">
        <v>410</v>
      </c>
      <c r="I174" s="22"/>
      <c r="J174" s="22"/>
    </row>
    <row r="175" spans="1:10">
      <c r="A175" s="22" t="s">
        <v>179</v>
      </c>
      <c r="B175" s="24">
        <v>6</v>
      </c>
      <c r="C175" s="22" t="s">
        <v>636</v>
      </c>
      <c r="D175" s="22" t="s">
        <v>636</v>
      </c>
      <c r="E175" s="22" t="s">
        <v>636</v>
      </c>
      <c r="F175" s="22" t="s">
        <v>636</v>
      </c>
      <c r="G175" s="22" t="s">
        <v>636</v>
      </c>
      <c r="H175" s="24">
        <v>6</v>
      </c>
      <c r="I175" s="22"/>
      <c r="J175" s="22"/>
    </row>
    <row r="176" spans="1:10">
      <c r="A176" s="22" t="s">
        <v>579</v>
      </c>
      <c r="B176" s="24">
        <v>-9</v>
      </c>
      <c r="C176" s="22" t="s">
        <v>636</v>
      </c>
      <c r="D176" s="22" t="s">
        <v>636</v>
      </c>
      <c r="E176" s="22" t="s">
        <v>636</v>
      </c>
      <c r="F176" s="22" t="s">
        <v>636</v>
      </c>
      <c r="G176" s="22" t="s">
        <v>636</v>
      </c>
      <c r="H176" s="24">
        <v>-9</v>
      </c>
      <c r="I176" s="22"/>
      <c r="J176" s="22"/>
    </row>
    <row r="177" spans="1:10">
      <c r="A177" s="22" t="s">
        <v>180</v>
      </c>
      <c r="B177" s="24">
        <v>9</v>
      </c>
      <c r="C177" s="24">
        <v>4</v>
      </c>
      <c r="D177" s="22" t="s">
        <v>636</v>
      </c>
      <c r="E177" s="24">
        <v>-1</v>
      </c>
      <c r="F177" s="22" t="s">
        <v>636</v>
      </c>
      <c r="G177" s="22" t="s">
        <v>636</v>
      </c>
      <c r="H177" s="24">
        <v>12</v>
      </c>
      <c r="I177" s="22"/>
      <c r="J177" s="22"/>
    </row>
    <row r="178" spans="1:10">
      <c r="A178" s="22" t="s">
        <v>629</v>
      </c>
      <c r="B178" s="24">
        <v>1</v>
      </c>
      <c r="C178" s="22" t="s">
        <v>636</v>
      </c>
      <c r="D178" s="22" t="s">
        <v>636</v>
      </c>
      <c r="E178" s="24">
        <v>-1</v>
      </c>
      <c r="F178" s="22" t="s">
        <v>636</v>
      </c>
      <c r="G178" s="22" t="s">
        <v>636</v>
      </c>
      <c r="H178" s="22" t="s">
        <v>636</v>
      </c>
      <c r="I178" s="22"/>
      <c r="J178" s="22"/>
    </row>
    <row r="179" spans="1:10">
      <c r="A179" s="22" t="s">
        <v>181</v>
      </c>
      <c r="B179" s="24">
        <v>126</v>
      </c>
      <c r="C179" s="22" t="s">
        <v>636</v>
      </c>
      <c r="D179" s="22" t="s">
        <v>636</v>
      </c>
      <c r="E179" s="24">
        <v>-27</v>
      </c>
      <c r="F179" s="22" t="s">
        <v>636</v>
      </c>
      <c r="G179" s="22" t="s">
        <v>636</v>
      </c>
      <c r="H179" s="24">
        <v>99</v>
      </c>
      <c r="I179" s="22"/>
      <c r="J179" s="22"/>
    </row>
    <row r="180" spans="1:10">
      <c r="A180" s="22" t="s">
        <v>182</v>
      </c>
      <c r="B180" s="24">
        <v>106</v>
      </c>
      <c r="C180" s="22" t="s">
        <v>636</v>
      </c>
      <c r="D180" s="22" t="s">
        <v>636</v>
      </c>
      <c r="E180" s="24">
        <v>-36</v>
      </c>
      <c r="F180" s="22" t="s">
        <v>636</v>
      </c>
      <c r="G180" s="22" t="s">
        <v>636</v>
      </c>
      <c r="H180" s="24">
        <v>70</v>
      </c>
      <c r="I180" s="22"/>
      <c r="J180" s="22"/>
    </row>
    <row r="181" spans="1:10">
      <c r="A181" s="22" t="s">
        <v>183</v>
      </c>
      <c r="B181" s="24">
        <v>80.5</v>
      </c>
      <c r="C181" s="22" t="s">
        <v>636</v>
      </c>
      <c r="D181" s="22" t="s">
        <v>636</v>
      </c>
      <c r="E181" s="24">
        <v>-3</v>
      </c>
      <c r="F181" s="22" t="s">
        <v>636</v>
      </c>
      <c r="G181" s="22" t="s">
        <v>636</v>
      </c>
      <c r="H181" s="24">
        <v>77.5</v>
      </c>
      <c r="I181" s="22"/>
      <c r="J181" s="22"/>
    </row>
    <row r="182" spans="1:10">
      <c r="A182" s="22" t="s">
        <v>184</v>
      </c>
      <c r="B182" s="24">
        <v>29</v>
      </c>
      <c r="C182" s="22" t="s">
        <v>636</v>
      </c>
      <c r="D182" s="22" t="s">
        <v>636</v>
      </c>
      <c r="E182" s="24">
        <v>-12</v>
      </c>
      <c r="F182" s="22" t="s">
        <v>636</v>
      </c>
      <c r="G182" s="22" t="s">
        <v>636</v>
      </c>
      <c r="H182" s="24">
        <v>17</v>
      </c>
      <c r="I182" s="22"/>
      <c r="J182" s="22"/>
    </row>
    <row r="183" spans="1:10">
      <c r="A183" s="22" t="s">
        <v>185</v>
      </c>
      <c r="B183" s="24">
        <v>11</v>
      </c>
      <c r="C183" s="22" t="s">
        <v>636</v>
      </c>
      <c r="D183" s="22" t="s">
        <v>636</v>
      </c>
      <c r="E183" s="22" t="s">
        <v>636</v>
      </c>
      <c r="F183" s="22" t="s">
        <v>636</v>
      </c>
      <c r="G183" s="22" t="s">
        <v>636</v>
      </c>
      <c r="H183" s="24">
        <v>11</v>
      </c>
      <c r="I183" s="22"/>
      <c r="J183" s="22"/>
    </row>
    <row r="184" spans="1:10">
      <c r="A184" s="22" t="s">
        <v>186</v>
      </c>
      <c r="B184" s="24">
        <v>277</v>
      </c>
      <c r="C184" s="22" t="s">
        <v>636</v>
      </c>
      <c r="D184" s="26" t="s">
        <v>636</v>
      </c>
      <c r="E184" s="24">
        <v>-17</v>
      </c>
      <c r="F184" s="22" t="s">
        <v>636</v>
      </c>
      <c r="G184" s="22" t="s">
        <v>636</v>
      </c>
      <c r="H184" s="24">
        <v>260</v>
      </c>
      <c r="I184" s="26"/>
      <c r="J184" s="22"/>
    </row>
    <row r="185" spans="1:10">
      <c r="A185" s="22" t="s">
        <v>187</v>
      </c>
      <c r="B185" s="24">
        <v>111</v>
      </c>
      <c r="C185" s="24">
        <v>125</v>
      </c>
      <c r="D185" s="22" t="s">
        <v>636</v>
      </c>
      <c r="E185" s="24">
        <v>-26</v>
      </c>
      <c r="F185" s="22" t="s">
        <v>636</v>
      </c>
      <c r="G185" s="22" t="s">
        <v>636</v>
      </c>
      <c r="H185" s="24">
        <v>210</v>
      </c>
      <c r="I185" s="22"/>
      <c r="J185" s="22"/>
    </row>
    <row r="186" spans="1:10">
      <c r="A186" s="22" t="s">
        <v>188</v>
      </c>
      <c r="B186" s="24">
        <v>325</v>
      </c>
      <c r="C186" s="24">
        <v>105</v>
      </c>
      <c r="D186" s="24">
        <v>-2</v>
      </c>
      <c r="E186" s="24">
        <v>-32</v>
      </c>
      <c r="F186" s="22" t="s">
        <v>636</v>
      </c>
      <c r="G186" s="22" t="s">
        <v>636</v>
      </c>
      <c r="H186" s="24">
        <v>396</v>
      </c>
      <c r="I186" s="22"/>
      <c r="J186" s="22"/>
    </row>
    <row r="187" spans="1:10">
      <c r="A187" s="22" t="s">
        <v>189</v>
      </c>
      <c r="B187" s="24">
        <v>101</v>
      </c>
      <c r="C187" s="22" t="s">
        <v>636</v>
      </c>
      <c r="D187" s="22" t="s">
        <v>636</v>
      </c>
      <c r="E187" s="22" t="s">
        <v>636</v>
      </c>
      <c r="F187" s="22" t="s">
        <v>636</v>
      </c>
      <c r="G187" s="22" t="s">
        <v>636</v>
      </c>
      <c r="H187" s="24">
        <v>101</v>
      </c>
      <c r="I187" s="22"/>
      <c r="J187" s="22"/>
    </row>
    <row r="188" spans="1:10">
      <c r="A188" s="22" t="s">
        <v>190</v>
      </c>
      <c r="B188" s="24">
        <v>7</v>
      </c>
      <c r="C188" s="26" t="s">
        <v>636</v>
      </c>
      <c r="D188" s="26" t="s">
        <v>636</v>
      </c>
      <c r="E188" s="22" t="s">
        <v>636</v>
      </c>
      <c r="F188" s="22" t="s">
        <v>636</v>
      </c>
      <c r="G188" s="22" t="s">
        <v>636</v>
      </c>
      <c r="H188" s="24">
        <v>7</v>
      </c>
      <c r="I188" s="22"/>
      <c r="J188" s="22"/>
    </row>
    <row r="189" spans="1:10">
      <c r="A189" s="22" t="s">
        <v>191</v>
      </c>
      <c r="B189" s="24">
        <v>98</v>
      </c>
      <c r="C189" s="22" t="s">
        <v>636</v>
      </c>
      <c r="D189" s="22" t="s">
        <v>636</v>
      </c>
      <c r="E189" s="22" t="s">
        <v>636</v>
      </c>
      <c r="F189" s="22" t="s">
        <v>636</v>
      </c>
      <c r="G189" s="22" t="s">
        <v>636</v>
      </c>
      <c r="H189" s="24">
        <v>98</v>
      </c>
      <c r="I189" s="22"/>
      <c r="J189" s="22"/>
    </row>
    <row r="190" spans="1:10">
      <c r="A190" s="22" t="s">
        <v>192</v>
      </c>
      <c r="B190" s="24">
        <v>132</v>
      </c>
      <c r="C190" s="26" t="s">
        <v>636</v>
      </c>
      <c r="D190" s="22" t="s">
        <v>636</v>
      </c>
      <c r="E190" s="24">
        <v>-17</v>
      </c>
      <c r="F190" s="22" t="s">
        <v>636</v>
      </c>
      <c r="G190" s="22" t="s">
        <v>636</v>
      </c>
      <c r="H190" s="24">
        <v>115</v>
      </c>
      <c r="I190" s="22"/>
      <c r="J190" s="22"/>
    </row>
    <row r="191" spans="1:10">
      <c r="A191" s="22" t="s">
        <v>193</v>
      </c>
      <c r="B191" s="24">
        <v>13</v>
      </c>
      <c r="C191" s="26" t="s">
        <v>636</v>
      </c>
      <c r="D191" s="22" t="s">
        <v>636</v>
      </c>
      <c r="E191" s="22" t="s">
        <v>636</v>
      </c>
      <c r="F191" s="22" t="s">
        <v>636</v>
      </c>
      <c r="G191" s="22" t="s">
        <v>636</v>
      </c>
      <c r="H191" s="24">
        <v>13</v>
      </c>
      <c r="I191" s="22"/>
      <c r="J191" s="22"/>
    </row>
    <row r="192" spans="1:10">
      <c r="A192" s="22" t="s">
        <v>194</v>
      </c>
      <c r="B192" s="24">
        <v>70</v>
      </c>
      <c r="C192" s="22" t="s">
        <v>636</v>
      </c>
      <c r="D192" s="22" t="s">
        <v>636</v>
      </c>
      <c r="E192" s="24">
        <v>-1</v>
      </c>
      <c r="F192" s="22" t="s">
        <v>636</v>
      </c>
      <c r="G192" s="22" t="s">
        <v>636</v>
      </c>
      <c r="H192" s="24">
        <v>69</v>
      </c>
      <c r="I192" s="22"/>
      <c r="J192" s="22"/>
    </row>
    <row r="193" spans="1:10">
      <c r="A193" s="22" t="s">
        <v>498</v>
      </c>
      <c r="B193" s="24">
        <v>11</v>
      </c>
      <c r="C193" s="22" t="s">
        <v>636</v>
      </c>
      <c r="D193" s="22" t="s">
        <v>636</v>
      </c>
      <c r="E193" s="22" t="s">
        <v>636</v>
      </c>
      <c r="F193" s="22" t="s">
        <v>636</v>
      </c>
      <c r="G193" s="22" t="s">
        <v>636</v>
      </c>
      <c r="H193" s="24">
        <v>11</v>
      </c>
      <c r="I193" s="22"/>
      <c r="J193" s="22"/>
    </row>
    <row r="194" spans="1:10">
      <c r="A194" s="22" t="s">
        <v>195</v>
      </c>
      <c r="B194" s="24">
        <v>61</v>
      </c>
      <c r="C194" s="22" t="s">
        <v>636</v>
      </c>
      <c r="D194" s="22" t="s">
        <v>636</v>
      </c>
      <c r="E194" s="24">
        <v>-12</v>
      </c>
      <c r="F194" s="22" t="s">
        <v>636</v>
      </c>
      <c r="G194" s="22" t="s">
        <v>636</v>
      </c>
      <c r="H194" s="24">
        <v>49</v>
      </c>
      <c r="I194" s="22"/>
      <c r="J194" s="22"/>
    </row>
    <row r="195" spans="1:10">
      <c r="A195" s="22" t="s">
        <v>593</v>
      </c>
      <c r="B195" s="24">
        <v>51</v>
      </c>
      <c r="C195" s="25">
        <v>82</v>
      </c>
      <c r="D195" s="22" t="s">
        <v>636</v>
      </c>
      <c r="E195" s="24">
        <v>-24</v>
      </c>
      <c r="F195" s="24">
        <v>1</v>
      </c>
      <c r="G195" s="22" t="s">
        <v>636</v>
      </c>
      <c r="H195" s="24">
        <v>110</v>
      </c>
      <c r="I195" s="22"/>
      <c r="J195" s="22"/>
    </row>
    <row r="196" spans="1:10">
      <c r="A196" s="22" t="s">
        <v>706</v>
      </c>
      <c r="B196" s="24">
        <v>120</v>
      </c>
      <c r="C196" s="24">
        <v>219</v>
      </c>
      <c r="D196" s="22" t="s">
        <v>636</v>
      </c>
      <c r="E196" s="24">
        <v>-55</v>
      </c>
      <c r="F196" s="24">
        <v>1</v>
      </c>
      <c r="G196" s="22" t="s">
        <v>636</v>
      </c>
      <c r="H196" s="24">
        <v>285</v>
      </c>
      <c r="I196" s="22"/>
      <c r="J196" s="22"/>
    </row>
    <row r="197" spans="1:10">
      <c r="A197" s="22" t="s">
        <v>707</v>
      </c>
      <c r="B197" s="24">
        <v>56</v>
      </c>
      <c r="C197" s="24">
        <v>213</v>
      </c>
      <c r="D197" s="22" t="s">
        <v>636</v>
      </c>
      <c r="E197" s="24">
        <v>-102</v>
      </c>
      <c r="F197" s="24">
        <v>1</v>
      </c>
      <c r="G197" s="22" t="s">
        <v>636</v>
      </c>
      <c r="H197" s="24">
        <v>168</v>
      </c>
      <c r="I197" s="22"/>
      <c r="J197" s="22"/>
    </row>
    <row r="198" spans="1:10">
      <c r="A198" s="22" t="s">
        <v>199</v>
      </c>
      <c r="B198" s="24">
        <v>100</v>
      </c>
      <c r="C198" s="26" t="s">
        <v>636</v>
      </c>
      <c r="D198" s="22" t="s">
        <v>636</v>
      </c>
      <c r="E198" s="24">
        <v>-19</v>
      </c>
      <c r="F198" s="26" t="s">
        <v>636</v>
      </c>
      <c r="G198" s="22" t="s">
        <v>636</v>
      </c>
      <c r="H198" s="24">
        <v>81</v>
      </c>
      <c r="I198" s="26"/>
      <c r="J198" s="22"/>
    </row>
    <row r="199" spans="1:10">
      <c r="A199" s="22" t="s">
        <v>200</v>
      </c>
      <c r="B199" s="24">
        <v>415</v>
      </c>
      <c r="C199" s="22" t="s">
        <v>636</v>
      </c>
      <c r="D199" s="22" t="s">
        <v>636</v>
      </c>
      <c r="E199" s="24">
        <v>-22</v>
      </c>
      <c r="F199" s="22" t="s">
        <v>636</v>
      </c>
      <c r="G199" s="22" t="s">
        <v>636</v>
      </c>
      <c r="H199" s="24">
        <v>393</v>
      </c>
      <c r="I199" s="22"/>
      <c r="J199" s="22"/>
    </row>
    <row r="200" spans="1:10">
      <c r="A200" s="22" t="s">
        <v>201</v>
      </c>
      <c r="B200" s="24">
        <v>3</v>
      </c>
      <c r="C200" s="24">
        <v>7</v>
      </c>
      <c r="D200" s="26" t="s">
        <v>636</v>
      </c>
      <c r="E200" s="24">
        <v>-3</v>
      </c>
      <c r="F200" s="22" t="s">
        <v>636</v>
      </c>
      <c r="G200" s="22" t="s">
        <v>636</v>
      </c>
      <c r="H200" s="24">
        <v>7</v>
      </c>
      <c r="I200" s="22"/>
      <c r="J200" s="22"/>
    </row>
    <row r="201" spans="1:10">
      <c r="A201" s="22" t="s">
        <v>202</v>
      </c>
      <c r="B201" s="25">
        <v>46</v>
      </c>
      <c r="C201" s="26" t="s">
        <v>636</v>
      </c>
      <c r="D201" s="26" t="s">
        <v>636</v>
      </c>
      <c r="E201" s="24">
        <v>-6</v>
      </c>
      <c r="F201" s="22" t="s">
        <v>636</v>
      </c>
      <c r="G201" s="22" t="s">
        <v>636</v>
      </c>
      <c r="H201" s="25">
        <v>40</v>
      </c>
      <c r="I201" s="26"/>
      <c r="J201" s="22"/>
    </row>
    <row r="202" spans="1:10">
      <c r="A202" s="22" t="s">
        <v>203</v>
      </c>
      <c r="B202" s="24">
        <v>225</v>
      </c>
      <c r="C202" s="22" t="s">
        <v>636</v>
      </c>
      <c r="D202" s="26" t="s">
        <v>636</v>
      </c>
      <c r="E202" s="24">
        <v>-111</v>
      </c>
      <c r="F202" s="22" t="s">
        <v>636</v>
      </c>
      <c r="G202" s="22" t="s">
        <v>636</v>
      </c>
      <c r="H202" s="24">
        <v>114</v>
      </c>
      <c r="I202" s="26"/>
      <c r="J202" s="22"/>
    </row>
    <row r="203" spans="1:10">
      <c r="A203" s="22" t="s">
        <v>204</v>
      </c>
      <c r="B203" s="25">
        <v>90</v>
      </c>
      <c r="C203" s="26" t="s">
        <v>636</v>
      </c>
      <c r="D203" s="22" t="s">
        <v>636</v>
      </c>
      <c r="E203" s="22" t="s">
        <v>636</v>
      </c>
      <c r="F203" s="22" t="s">
        <v>636</v>
      </c>
      <c r="G203" s="22" t="s">
        <v>636</v>
      </c>
      <c r="H203" s="25">
        <v>90</v>
      </c>
      <c r="I203" s="22"/>
      <c r="J203" s="22"/>
    </row>
    <row r="204" spans="1:10">
      <c r="A204" s="22" t="s">
        <v>205</v>
      </c>
      <c r="B204" s="24">
        <v>1</v>
      </c>
      <c r="C204" s="22" t="s">
        <v>636</v>
      </c>
      <c r="D204" s="22" t="s">
        <v>636</v>
      </c>
      <c r="E204" s="22" t="s">
        <v>636</v>
      </c>
      <c r="F204" s="22" t="s">
        <v>636</v>
      </c>
      <c r="G204" s="22" t="s">
        <v>636</v>
      </c>
      <c r="H204" s="24">
        <v>1</v>
      </c>
      <c r="I204" s="22"/>
      <c r="J204" s="22"/>
    </row>
    <row r="205" spans="1:10">
      <c r="A205" s="22" t="s">
        <v>206</v>
      </c>
      <c r="B205" s="25">
        <v>143</v>
      </c>
      <c r="C205" s="25">
        <v>100</v>
      </c>
      <c r="D205" s="22" t="s">
        <v>636</v>
      </c>
      <c r="E205" s="24">
        <v>-15</v>
      </c>
      <c r="F205" s="24">
        <v>1</v>
      </c>
      <c r="G205" s="22" t="s">
        <v>636</v>
      </c>
      <c r="H205" s="25">
        <v>229</v>
      </c>
      <c r="I205" s="22"/>
      <c r="J205" s="22"/>
    </row>
    <row r="206" spans="1:10">
      <c r="A206" s="22" t="s">
        <v>207</v>
      </c>
      <c r="B206" s="25">
        <v>389</v>
      </c>
      <c r="C206" s="22" t="s">
        <v>636</v>
      </c>
      <c r="D206" s="22" t="s">
        <v>636</v>
      </c>
      <c r="E206" s="24">
        <v>-95</v>
      </c>
      <c r="F206" s="22" t="s">
        <v>636</v>
      </c>
      <c r="G206" s="22" t="s">
        <v>636</v>
      </c>
      <c r="H206" s="25">
        <v>294</v>
      </c>
      <c r="I206" s="22"/>
      <c r="J206" s="22"/>
    </row>
    <row r="207" spans="1:10">
      <c r="A207" s="22" t="s">
        <v>208</v>
      </c>
      <c r="B207" s="25">
        <v>133</v>
      </c>
      <c r="C207" s="25">
        <v>166</v>
      </c>
      <c r="D207" s="26" t="s">
        <v>636</v>
      </c>
      <c r="E207" s="24">
        <v>-16</v>
      </c>
      <c r="F207" s="22" t="s">
        <v>636</v>
      </c>
      <c r="G207" s="26" t="s">
        <v>636</v>
      </c>
      <c r="H207" s="25">
        <v>283</v>
      </c>
      <c r="I207" s="26"/>
      <c r="J207" s="22"/>
    </row>
    <row r="208" spans="1:10">
      <c r="A208" s="22" t="s">
        <v>209</v>
      </c>
      <c r="B208" s="24">
        <v>4</v>
      </c>
      <c r="C208" s="26" t="s">
        <v>636</v>
      </c>
      <c r="D208" s="26" t="s">
        <v>636</v>
      </c>
      <c r="E208" s="24">
        <v>-5</v>
      </c>
      <c r="F208" s="22" t="s">
        <v>636</v>
      </c>
      <c r="G208" s="22" t="s">
        <v>636</v>
      </c>
      <c r="H208" s="24">
        <v>-1</v>
      </c>
      <c r="I208" s="22"/>
      <c r="J208" s="22"/>
    </row>
    <row r="209" spans="1:10">
      <c r="A209" s="22" t="s">
        <v>210</v>
      </c>
      <c r="B209" s="25">
        <v>33</v>
      </c>
      <c r="C209" s="26" t="s">
        <v>636</v>
      </c>
      <c r="D209" s="22" t="s">
        <v>636</v>
      </c>
      <c r="E209" s="24">
        <v>-1</v>
      </c>
      <c r="F209" s="22" t="s">
        <v>636</v>
      </c>
      <c r="G209" s="22" t="s">
        <v>636</v>
      </c>
      <c r="H209" s="25">
        <v>32</v>
      </c>
      <c r="I209" s="22"/>
      <c r="J209" s="22"/>
    </row>
    <row r="210" spans="1:10">
      <c r="A210" s="22" t="s">
        <v>211</v>
      </c>
      <c r="B210" s="25">
        <v>2162</v>
      </c>
      <c r="C210" s="25">
        <v>2000</v>
      </c>
      <c r="D210" s="22" t="s">
        <v>636</v>
      </c>
      <c r="E210" s="24">
        <v>-557</v>
      </c>
      <c r="F210" s="22" t="s">
        <v>636</v>
      </c>
      <c r="G210" s="22" t="s">
        <v>636</v>
      </c>
      <c r="H210" s="25">
        <v>3605</v>
      </c>
      <c r="I210" s="22"/>
      <c r="J210" s="22"/>
    </row>
    <row r="211" spans="1:10">
      <c r="A211" s="22" t="s">
        <v>212</v>
      </c>
      <c r="B211" s="25">
        <v>228</v>
      </c>
      <c r="C211" s="24">
        <v>100</v>
      </c>
      <c r="D211" s="22" t="s">
        <v>636</v>
      </c>
      <c r="E211" s="24">
        <v>-55</v>
      </c>
      <c r="F211" s="22" t="s">
        <v>636</v>
      </c>
      <c r="G211" s="22" t="s">
        <v>636</v>
      </c>
      <c r="H211" s="25">
        <v>273</v>
      </c>
      <c r="I211" s="22"/>
      <c r="J211" s="22"/>
    </row>
    <row r="212" spans="1:10">
      <c r="A212" s="22" t="s">
        <v>213</v>
      </c>
      <c r="B212" s="25">
        <v>1879</v>
      </c>
      <c r="C212" s="24">
        <v>500</v>
      </c>
      <c r="D212" s="22" t="s">
        <v>636</v>
      </c>
      <c r="E212" s="24">
        <v>-365</v>
      </c>
      <c r="F212" s="22" t="s">
        <v>636</v>
      </c>
      <c r="G212" s="22" t="s">
        <v>636</v>
      </c>
      <c r="H212" s="25">
        <v>2014</v>
      </c>
      <c r="I212" s="22"/>
      <c r="J212" s="22"/>
    </row>
    <row r="213" spans="1:10">
      <c r="A213" s="22" t="s">
        <v>214</v>
      </c>
      <c r="B213" s="24">
        <v>110</v>
      </c>
      <c r="C213" s="24">
        <v>386</v>
      </c>
      <c r="D213" s="22" t="s">
        <v>636</v>
      </c>
      <c r="E213" s="24">
        <v>-88</v>
      </c>
      <c r="F213" s="22" t="s">
        <v>636</v>
      </c>
      <c r="G213" s="22" t="s">
        <v>636</v>
      </c>
      <c r="H213" s="24">
        <v>408</v>
      </c>
      <c r="I213" s="22"/>
      <c r="J213" s="22"/>
    </row>
    <row r="214" spans="1:10">
      <c r="A214" s="22" t="s">
        <v>215</v>
      </c>
      <c r="B214" s="25">
        <v>131</v>
      </c>
      <c r="C214" s="22" t="s">
        <v>636</v>
      </c>
      <c r="D214" s="22" t="s">
        <v>636</v>
      </c>
      <c r="E214" s="24">
        <v>-51</v>
      </c>
      <c r="F214" s="22" t="s">
        <v>636</v>
      </c>
      <c r="G214" s="22" t="s">
        <v>636</v>
      </c>
      <c r="H214" s="25">
        <v>80</v>
      </c>
      <c r="I214" s="22"/>
      <c r="J214" s="22"/>
    </row>
    <row r="215" spans="1:10">
      <c r="A215" s="22" t="s">
        <v>216</v>
      </c>
      <c r="B215" s="25">
        <v>1156</v>
      </c>
      <c r="C215" s="27" t="s">
        <v>636</v>
      </c>
      <c r="D215" s="26" t="s">
        <v>636</v>
      </c>
      <c r="E215" s="24">
        <v>-8</v>
      </c>
      <c r="F215" s="22" t="s">
        <v>636</v>
      </c>
      <c r="G215" s="27" t="s">
        <v>636</v>
      </c>
      <c r="H215" s="25">
        <v>1148</v>
      </c>
      <c r="I215" s="27"/>
      <c r="J215" s="22"/>
    </row>
    <row r="216" spans="1:10">
      <c r="A216" s="22" t="s">
        <v>217</v>
      </c>
      <c r="B216" s="24">
        <v>16</v>
      </c>
      <c r="C216" s="24">
        <v>200</v>
      </c>
      <c r="D216" s="22" t="s">
        <v>636</v>
      </c>
      <c r="E216" s="24">
        <v>-10</v>
      </c>
      <c r="F216" s="22" t="s">
        <v>636</v>
      </c>
      <c r="G216" s="22" t="s">
        <v>636</v>
      </c>
      <c r="H216" s="24">
        <v>206</v>
      </c>
      <c r="I216" s="22"/>
      <c r="J216" s="22"/>
    </row>
    <row r="217" spans="1:10">
      <c r="A217" s="22" t="s">
        <v>218</v>
      </c>
      <c r="B217" s="24">
        <v>215</v>
      </c>
      <c r="C217" s="22" t="s">
        <v>636</v>
      </c>
      <c r="D217" s="22" t="s">
        <v>636</v>
      </c>
      <c r="E217" s="22" t="s">
        <v>636</v>
      </c>
      <c r="F217" s="22" t="s">
        <v>636</v>
      </c>
      <c r="G217" s="22" t="s">
        <v>636</v>
      </c>
      <c r="H217" s="24">
        <v>215</v>
      </c>
      <c r="I217" s="22"/>
      <c r="J217" s="22"/>
    </row>
    <row r="218" spans="1:10">
      <c r="A218" s="22" t="s">
        <v>219</v>
      </c>
      <c r="B218" s="24">
        <v>65</v>
      </c>
      <c r="C218" s="22" t="s">
        <v>636</v>
      </c>
      <c r="D218" s="22" t="s">
        <v>636</v>
      </c>
      <c r="E218" s="22" t="s">
        <v>636</v>
      </c>
      <c r="F218" s="22" t="s">
        <v>636</v>
      </c>
      <c r="G218" s="22" t="s">
        <v>636</v>
      </c>
      <c r="H218" s="24">
        <v>65</v>
      </c>
      <c r="I218" s="22"/>
      <c r="J218" s="22"/>
    </row>
    <row r="219" spans="1:10">
      <c r="A219" s="22" t="s">
        <v>220</v>
      </c>
      <c r="B219" s="24">
        <v>7</v>
      </c>
      <c r="C219" s="27" t="s">
        <v>636</v>
      </c>
      <c r="D219" s="26" t="s">
        <v>636</v>
      </c>
      <c r="E219" s="24">
        <v>-5</v>
      </c>
      <c r="F219" s="22" t="s">
        <v>636</v>
      </c>
      <c r="G219" s="27" t="s">
        <v>636</v>
      </c>
      <c r="H219" s="24">
        <v>2</v>
      </c>
      <c r="I219" s="27"/>
      <c r="J219" s="22"/>
    </row>
    <row r="220" spans="1:10">
      <c r="A220" s="22" t="s">
        <v>221</v>
      </c>
      <c r="B220" s="22" t="s">
        <v>636</v>
      </c>
      <c r="C220" s="24">
        <v>20</v>
      </c>
      <c r="D220" s="22" t="s">
        <v>636</v>
      </c>
      <c r="E220" s="24">
        <v>-13</v>
      </c>
      <c r="F220" s="22" t="s">
        <v>636</v>
      </c>
      <c r="G220" s="22" t="s">
        <v>636</v>
      </c>
      <c r="H220" s="24">
        <v>7</v>
      </c>
      <c r="I220" s="22"/>
      <c r="J220" s="22"/>
    </row>
    <row r="221" spans="1:10">
      <c r="A221" s="22" t="s">
        <v>222</v>
      </c>
      <c r="B221" s="24">
        <v>-1</v>
      </c>
      <c r="C221" s="24">
        <v>100</v>
      </c>
      <c r="D221" s="26" t="s">
        <v>636</v>
      </c>
      <c r="E221" s="24">
        <v>-21</v>
      </c>
      <c r="F221" s="22" t="s">
        <v>636</v>
      </c>
      <c r="G221" s="22" t="s">
        <v>636</v>
      </c>
      <c r="H221" s="24">
        <v>78</v>
      </c>
      <c r="I221" s="22"/>
      <c r="J221" s="22"/>
    </row>
    <row r="222" spans="1:10">
      <c r="A222" s="22" t="s">
        <v>223</v>
      </c>
      <c r="B222" s="24">
        <v>542</v>
      </c>
      <c r="C222" s="22" t="s">
        <v>636</v>
      </c>
      <c r="D222" s="22" t="s">
        <v>636</v>
      </c>
      <c r="E222" s="24">
        <v>-233</v>
      </c>
      <c r="F222" s="22" t="s">
        <v>636</v>
      </c>
      <c r="G222" s="22" t="s">
        <v>636</v>
      </c>
      <c r="H222" s="24">
        <v>309</v>
      </c>
      <c r="I222" s="22"/>
      <c r="J222" s="22"/>
    </row>
    <row r="223" spans="1:10">
      <c r="A223" s="22" t="s">
        <v>224</v>
      </c>
      <c r="B223" s="24">
        <v>98</v>
      </c>
      <c r="C223" s="24">
        <v>100</v>
      </c>
      <c r="D223" s="26" t="s">
        <v>636</v>
      </c>
      <c r="E223" s="24">
        <v>-33</v>
      </c>
      <c r="F223" s="22" t="s">
        <v>636</v>
      </c>
      <c r="G223" s="22" t="s">
        <v>636</v>
      </c>
      <c r="H223" s="24">
        <v>165</v>
      </c>
      <c r="I223" s="26"/>
      <c r="J223" s="22"/>
    </row>
    <row r="224" spans="1:10">
      <c r="A224" s="22" t="s">
        <v>225</v>
      </c>
      <c r="B224" s="24">
        <v>192</v>
      </c>
      <c r="C224" s="26" t="s">
        <v>636</v>
      </c>
      <c r="D224" s="22" t="s">
        <v>636</v>
      </c>
      <c r="E224" s="24">
        <v>-33</v>
      </c>
      <c r="F224" s="22" t="s">
        <v>636</v>
      </c>
      <c r="G224" s="22" t="s">
        <v>636</v>
      </c>
      <c r="H224" s="24">
        <v>159</v>
      </c>
      <c r="I224" s="22"/>
      <c r="J224" s="22"/>
    </row>
    <row r="225" spans="1:10">
      <c r="A225" s="22" t="s">
        <v>226</v>
      </c>
      <c r="B225" s="24">
        <v>45</v>
      </c>
      <c r="C225" s="25">
        <v>60</v>
      </c>
      <c r="D225" s="22" t="s">
        <v>636</v>
      </c>
      <c r="E225" s="24">
        <v>-35</v>
      </c>
      <c r="F225" s="22" t="s">
        <v>636</v>
      </c>
      <c r="G225" s="22" t="s">
        <v>636</v>
      </c>
      <c r="H225" s="24">
        <v>70</v>
      </c>
      <c r="I225" s="26"/>
      <c r="J225" s="22"/>
    </row>
    <row r="226" spans="1:10">
      <c r="A226" s="22" t="s">
        <v>708</v>
      </c>
      <c r="B226" s="22" t="s">
        <v>636</v>
      </c>
      <c r="C226" s="24">
        <v>4</v>
      </c>
      <c r="D226" s="22" t="s">
        <v>636</v>
      </c>
      <c r="E226" s="24">
        <v>-4</v>
      </c>
      <c r="F226" s="22" t="s">
        <v>636</v>
      </c>
      <c r="G226" s="22" t="s">
        <v>636</v>
      </c>
      <c r="H226" s="22" t="s">
        <v>636</v>
      </c>
      <c r="I226" s="22"/>
      <c r="J226" s="22"/>
    </row>
    <row r="227" spans="1:10">
      <c r="A227" s="22" t="s">
        <v>227</v>
      </c>
      <c r="B227" s="24">
        <v>3</v>
      </c>
      <c r="C227" s="24">
        <v>10</v>
      </c>
      <c r="D227" s="22" t="s">
        <v>636</v>
      </c>
      <c r="E227" s="24">
        <v>-3</v>
      </c>
      <c r="F227" s="22" t="s">
        <v>636</v>
      </c>
      <c r="G227" s="22" t="s">
        <v>636</v>
      </c>
      <c r="H227" s="24">
        <v>10</v>
      </c>
      <c r="I227" s="22"/>
      <c r="J227" s="22"/>
    </row>
    <row r="228" spans="1:10">
      <c r="A228" s="22" t="s">
        <v>228</v>
      </c>
      <c r="B228" s="24">
        <v>91</v>
      </c>
      <c r="C228" s="22" t="s">
        <v>636</v>
      </c>
      <c r="D228" s="22" t="s">
        <v>636</v>
      </c>
      <c r="E228" s="24">
        <v>-26</v>
      </c>
      <c r="F228" s="22" t="s">
        <v>636</v>
      </c>
      <c r="G228" s="22" t="s">
        <v>636</v>
      </c>
      <c r="H228" s="24">
        <v>65</v>
      </c>
      <c r="I228" s="22"/>
      <c r="J228" s="22"/>
    </row>
    <row r="229" spans="1:10">
      <c r="A229" s="22" t="s">
        <v>229</v>
      </c>
      <c r="B229" s="24">
        <v>155</v>
      </c>
      <c r="C229" s="24">
        <v>111</v>
      </c>
      <c r="D229" s="22" t="s">
        <v>636</v>
      </c>
      <c r="E229" s="24">
        <v>-45</v>
      </c>
      <c r="F229" s="22" t="s">
        <v>636</v>
      </c>
      <c r="G229" s="22" t="s">
        <v>636</v>
      </c>
      <c r="H229" s="24">
        <v>221</v>
      </c>
      <c r="I229" s="22"/>
      <c r="J229" s="22"/>
    </row>
    <row r="230" spans="1:10">
      <c r="A230" s="22" t="s">
        <v>230</v>
      </c>
      <c r="B230" s="24">
        <v>100</v>
      </c>
      <c r="C230" s="26" t="s">
        <v>636</v>
      </c>
      <c r="D230" s="22" t="s">
        <v>636</v>
      </c>
      <c r="E230" s="22" t="s">
        <v>636</v>
      </c>
      <c r="F230" s="22" t="s">
        <v>636</v>
      </c>
      <c r="G230" s="22" t="s">
        <v>636</v>
      </c>
      <c r="H230" s="24">
        <v>100</v>
      </c>
      <c r="I230" s="22"/>
      <c r="J230" s="22"/>
    </row>
    <row r="231" spans="1:10">
      <c r="A231" s="22" t="s">
        <v>231</v>
      </c>
      <c r="B231" s="24">
        <v>153</v>
      </c>
      <c r="C231" s="22" t="s">
        <v>636</v>
      </c>
      <c r="D231" s="22" t="s">
        <v>636</v>
      </c>
      <c r="E231" s="24">
        <v>-11</v>
      </c>
      <c r="F231" s="22" t="s">
        <v>636</v>
      </c>
      <c r="G231" s="22" t="s">
        <v>636</v>
      </c>
      <c r="H231" s="24">
        <v>142</v>
      </c>
      <c r="I231" s="22"/>
      <c r="J231" s="22"/>
    </row>
    <row r="232" spans="1:10">
      <c r="A232" s="22" t="s">
        <v>232</v>
      </c>
      <c r="B232" s="24">
        <v>106</v>
      </c>
      <c r="C232" s="25">
        <v>105</v>
      </c>
      <c r="D232" s="22" t="s">
        <v>636</v>
      </c>
      <c r="E232" s="24">
        <v>-69</v>
      </c>
      <c r="F232" s="22" t="s">
        <v>636</v>
      </c>
      <c r="G232" s="22" t="s">
        <v>636</v>
      </c>
      <c r="H232" s="24">
        <v>142</v>
      </c>
      <c r="I232" s="26"/>
      <c r="J232" s="22"/>
    </row>
    <row r="233" spans="1:10">
      <c r="A233" s="22" t="s">
        <v>233</v>
      </c>
      <c r="B233" s="24">
        <v>588</v>
      </c>
      <c r="C233" s="24">
        <v>450</v>
      </c>
      <c r="D233" s="22" t="s">
        <v>636</v>
      </c>
      <c r="E233" s="24">
        <v>-152</v>
      </c>
      <c r="F233" s="22" t="s">
        <v>636</v>
      </c>
      <c r="G233" s="22" t="s">
        <v>636</v>
      </c>
      <c r="H233" s="24">
        <v>886</v>
      </c>
      <c r="I233" s="22"/>
      <c r="J233" s="22"/>
    </row>
    <row r="234" spans="1:10">
      <c r="A234" s="22" t="s">
        <v>234</v>
      </c>
      <c r="B234" s="25">
        <v>46</v>
      </c>
      <c r="C234" s="25">
        <v>50</v>
      </c>
      <c r="D234" s="22" t="s">
        <v>636</v>
      </c>
      <c r="E234" s="24">
        <v>-14</v>
      </c>
      <c r="F234" s="22" t="s">
        <v>636</v>
      </c>
      <c r="G234" s="22" t="s">
        <v>636</v>
      </c>
      <c r="H234" s="25">
        <v>82</v>
      </c>
      <c r="I234" s="22"/>
      <c r="J234" s="22"/>
    </row>
    <row r="235" spans="1:10">
      <c r="A235" s="22" t="s">
        <v>235</v>
      </c>
      <c r="B235" s="24">
        <v>86</v>
      </c>
      <c r="C235" s="22" t="s">
        <v>636</v>
      </c>
      <c r="D235" s="22" t="s">
        <v>636</v>
      </c>
      <c r="E235" s="24">
        <v>-28</v>
      </c>
      <c r="F235" s="22" t="s">
        <v>636</v>
      </c>
      <c r="G235" s="22" t="s">
        <v>636</v>
      </c>
      <c r="H235" s="24">
        <v>58</v>
      </c>
      <c r="I235" s="22"/>
      <c r="J235" s="22"/>
    </row>
    <row r="236" spans="1:10">
      <c r="A236" s="22" t="s">
        <v>236</v>
      </c>
      <c r="B236" s="24">
        <v>16</v>
      </c>
      <c r="C236" s="25">
        <v>20</v>
      </c>
      <c r="D236" s="22" t="s">
        <v>636</v>
      </c>
      <c r="E236" s="24">
        <v>-12</v>
      </c>
      <c r="F236" s="22" t="s">
        <v>636</v>
      </c>
      <c r="G236" s="22" t="s">
        <v>636</v>
      </c>
      <c r="H236" s="24">
        <v>24</v>
      </c>
      <c r="I236" s="22"/>
      <c r="J236" s="22"/>
    </row>
    <row r="237" spans="1:10">
      <c r="A237" s="22" t="s">
        <v>237</v>
      </c>
      <c r="B237" s="24">
        <v>54</v>
      </c>
      <c r="C237" s="25">
        <v>100</v>
      </c>
      <c r="D237" s="22" t="s">
        <v>636</v>
      </c>
      <c r="E237" s="24">
        <v>-3</v>
      </c>
      <c r="F237" s="22" t="s">
        <v>636</v>
      </c>
      <c r="G237" s="24">
        <v>-8</v>
      </c>
      <c r="H237" s="25">
        <v>143</v>
      </c>
      <c r="I237" s="22"/>
      <c r="J237" s="22"/>
    </row>
    <row r="238" spans="1:10">
      <c r="A238" s="22" t="s">
        <v>238</v>
      </c>
      <c r="B238" s="25">
        <v>295</v>
      </c>
      <c r="C238" s="26" t="s">
        <v>636</v>
      </c>
      <c r="D238" s="22" t="s">
        <v>636</v>
      </c>
      <c r="E238" s="24">
        <v>-30</v>
      </c>
      <c r="F238" s="22" t="s">
        <v>636</v>
      </c>
      <c r="G238" s="22" t="s">
        <v>636</v>
      </c>
      <c r="H238" s="25">
        <v>265</v>
      </c>
      <c r="I238" s="22"/>
      <c r="J238" s="22"/>
    </row>
    <row r="239" spans="1:10">
      <c r="A239" s="22" t="s">
        <v>239</v>
      </c>
      <c r="B239" s="24">
        <v>81</v>
      </c>
      <c r="C239" s="22" t="s">
        <v>636</v>
      </c>
      <c r="D239" s="22" t="s">
        <v>636</v>
      </c>
      <c r="E239" s="24">
        <v>-22</v>
      </c>
      <c r="F239" s="22" t="s">
        <v>636</v>
      </c>
      <c r="G239" s="22" t="s">
        <v>636</v>
      </c>
      <c r="H239" s="24">
        <v>59</v>
      </c>
      <c r="I239" s="26"/>
      <c r="J239" s="22"/>
    </row>
    <row r="240" spans="1:10">
      <c r="A240" s="22" t="s">
        <v>240</v>
      </c>
      <c r="B240" s="24">
        <v>9</v>
      </c>
      <c r="C240" s="22" t="s">
        <v>636</v>
      </c>
      <c r="D240" s="22" t="s">
        <v>636</v>
      </c>
      <c r="E240" s="22" t="s">
        <v>636</v>
      </c>
      <c r="F240" s="22" t="s">
        <v>636</v>
      </c>
      <c r="G240" s="22" t="s">
        <v>636</v>
      </c>
      <c r="H240" s="24">
        <v>9</v>
      </c>
      <c r="I240" s="22"/>
      <c r="J240" s="22"/>
    </row>
    <row r="241" spans="1:10">
      <c r="A241" s="22" t="s">
        <v>241</v>
      </c>
      <c r="B241" s="24">
        <v>17</v>
      </c>
      <c r="C241" s="25">
        <v>140</v>
      </c>
      <c r="D241" s="22" t="s">
        <v>636</v>
      </c>
      <c r="E241" s="24">
        <v>-17</v>
      </c>
      <c r="F241" s="26" t="s">
        <v>636</v>
      </c>
      <c r="G241" s="22" t="s">
        <v>636</v>
      </c>
      <c r="H241" s="24">
        <v>140</v>
      </c>
      <c r="I241" s="26"/>
      <c r="J241" s="22"/>
    </row>
    <row r="242" spans="1:10">
      <c r="A242" s="22" t="s">
        <v>242</v>
      </c>
      <c r="B242" s="25">
        <v>30</v>
      </c>
      <c r="C242" s="26" t="s">
        <v>636</v>
      </c>
      <c r="D242" s="22" t="s">
        <v>636</v>
      </c>
      <c r="E242" s="24">
        <v>-3</v>
      </c>
      <c r="F242" s="22" t="s">
        <v>636</v>
      </c>
      <c r="G242" s="22" t="s">
        <v>636</v>
      </c>
      <c r="H242" s="25">
        <v>27</v>
      </c>
      <c r="I242" s="22"/>
      <c r="J242" s="22"/>
    </row>
    <row r="243" spans="1:10">
      <c r="A243" s="22" t="s">
        <v>243</v>
      </c>
      <c r="B243" s="25">
        <v>3820</v>
      </c>
      <c r="C243" s="25">
        <v>1208</v>
      </c>
      <c r="D243" s="22" t="s">
        <v>636</v>
      </c>
      <c r="E243" s="24">
        <v>-784</v>
      </c>
      <c r="F243" s="24">
        <v>2</v>
      </c>
      <c r="G243" s="22" t="s">
        <v>636</v>
      </c>
      <c r="H243" s="25">
        <v>4246</v>
      </c>
      <c r="I243" s="22"/>
      <c r="J243" s="22"/>
    </row>
    <row r="244" spans="1:10">
      <c r="A244" s="22" t="s">
        <v>245</v>
      </c>
      <c r="B244" s="24">
        <v>23.5</v>
      </c>
      <c r="C244" s="22" t="s">
        <v>636</v>
      </c>
      <c r="D244" s="22" t="s">
        <v>636</v>
      </c>
      <c r="E244" s="22" t="s">
        <v>636</v>
      </c>
      <c r="F244" s="22" t="s">
        <v>636</v>
      </c>
      <c r="G244" s="22" t="s">
        <v>636</v>
      </c>
      <c r="H244" s="24">
        <v>23.5</v>
      </c>
      <c r="I244" s="22"/>
      <c r="J244" s="22"/>
    </row>
    <row r="245" spans="1:10">
      <c r="A245" s="22" t="s">
        <v>246</v>
      </c>
      <c r="B245" s="24">
        <v>31</v>
      </c>
      <c r="C245" s="25">
        <v>10</v>
      </c>
      <c r="D245" s="22" t="s">
        <v>636</v>
      </c>
      <c r="E245" s="24">
        <v>-8</v>
      </c>
      <c r="F245" s="22" t="s">
        <v>636</v>
      </c>
      <c r="G245" s="22" t="s">
        <v>636</v>
      </c>
      <c r="H245" s="25">
        <v>33</v>
      </c>
      <c r="I245" s="26"/>
      <c r="J245" s="22"/>
    </row>
    <row r="246" spans="1:10">
      <c r="A246" s="22" t="s">
        <v>247</v>
      </c>
      <c r="B246" s="25">
        <v>-101</v>
      </c>
      <c r="C246" s="26" t="s">
        <v>636</v>
      </c>
      <c r="D246" s="22" t="s">
        <v>636</v>
      </c>
      <c r="E246" s="24">
        <v>-10</v>
      </c>
      <c r="F246" s="22" t="s">
        <v>636</v>
      </c>
      <c r="G246" s="22" t="s">
        <v>636</v>
      </c>
      <c r="H246" s="25">
        <v>-111</v>
      </c>
      <c r="I246" s="22"/>
      <c r="J246" s="22"/>
    </row>
    <row r="247" spans="1:10">
      <c r="A247" s="22" t="s">
        <v>248</v>
      </c>
      <c r="B247" s="24">
        <v>260</v>
      </c>
      <c r="C247" s="22" t="s">
        <v>636</v>
      </c>
      <c r="D247" s="22" t="s">
        <v>636</v>
      </c>
      <c r="E247" s="22" t="s">
        <v>636</v>
      </c>
      <c r="F247" s="22" t="s">
        <v>636</v>
      </c>
      <c r="G247" s="22" t="s">
        <v>636</v>
      </c>
      <c r="H247" s="24">
        <v>260</v>
      </c>
      <c r="I247" s="22"/>
      <c r="J247" s="22"/>
    </row>
    <row r="248" spans="1:10">
      <c r="A248" s="22" t="s">
        <v>249</v>
      </c>
      <c r="B248" s="24">
        <v>438</v>
      </c>
      <c r="C248" s="22" t="s">
        <v>636</v>
      </c>
      <c r="D248" s="22" t="s">
        <v>636</v>
      </c>
      <c r="E248" s="24">
        <v>-99</v>
      </c>
      <c r="F248" s="22" t="s">
        <v>636</v>
      </c>
      <c r="G248" s="22" t="s">
        <v>636</v>
      </c>
      <c r="H248" s="24">
        <v>339</v>
      </c>
      <c r="I248" s="22"/>
      <c r="J248" s="22"/>
    </row>
    <row r="249" spans="1:10">
      <c r="A249" s="22" t="s">
        <v>250</v>
      </c>
      <c r="B249" s="24">
        <v>903</v>
      </c>
      <c r="C249" s="24">
        <v>500</v>
      </c>
      <c r="D249" s="22" t="s">
        <v>636</v>
      </c>
      <c r="E249" s="24">
        <v>-674</v>
      </c>
      <c r="F249" s="22" t="s">
        <v>636</v>
      </c>
      <c r="G249" s="22" t="s">
        <v>636</v>
      </c>
      <c r="H249" s="24">
        <v>729</v>
      </c>
      <c r="I249" s="22"/>
      <c r="J249" s="22"/>
    </row>
    <row r="250" spans="1:10">
      <c r="A250" s="22" t="s">
        <v>251</v>
      </c>
      <c r="B250" s="25">
        <v>421</v>
      </c>
      <c r="C250" s="26" t="s">
        <v>636</v>
      </c>
      <c r="D250" s="22" t="s">
        <v>636</v>
      </c>
      <c r="E250" s="24">
        <v>-141</v>
      </c>
      <c r="F250" s="22" t="s">
        <v>636</v>
      </c>
      <c r="G250" s="22" t="s">
        <v>636</v>
      </c>
      <c r="H250" s="25">
        <v>280</v>
      </c>
      <c r="I250" s="22"/>
      <c r="J250" s="22"/>
    </row>
    <row r="251" spans="1:10">
      <c r="A251" s="22" t="s">
        <v>252</v>
      </c>
      <c r="B251" s="24">
        <v>30</v>
      </c>
      <c r="C251" s="25">
        <v>1200</v>
      </c>
      <c r="D251" s="22" t="s">
        <v>636</v>
      </c>
      <c r="E251" s="24">
        <v>-151</v>
      </c>
      <c r="F251" s="22" t="s">
        <v>636</v>
      </c>
      <c r="G251" s="22" t="s">
        <v>636</v>
      </c>
      <c r="H251" s="25">
        <v>1079</v>
      </c>
      <c r="I251" s="22"/>
      <c r="J251" s="22"/>
    </row>
    <row r="252" spans="1:10">
      <c r="A252" s="22" t="s">
        <v>253</v>
      </c>
      <c r="B252" s="24">
        <v>3</v>
      </c>
      <c r="C252" s="22" t="s">
        <v>636</v>
      </c>
      <c r="D252" s="22" t="s">
        <v>636</v>
      </c>
      <c r="E252" s="22" t="s">
        <v>636</v>
      </c>
      <c r="F252" s="22" t="s">
        <v>636</v>
      </c>
      <c r="G252" s="22" t="s">
        <v>636</v>
      </c>
      <c r="H252" s="24">
        <v>3</v>
      </c>
      <c r="I252" s="22"/>
      <c r="J252" s="22"/>
    </row>
    <row r="253" spans="1:10">
      <c r="A253" s="22" t="s">
        <v>254</v>
      </c>
      <c r="B253" s="24">
        <v>1</v>
      </c>
      <c r="C253" s="22" t="s">
        <v>636</v>
      </c>
      <c r="D253" s="22" t="s">
        <v>636</v>
      </c>
      <c r="E253" s="22" t="s">
        <v>636</v>
      </c>
      <c r="F253" s="22" t="s">
        <v>636</v>
      </c>
      <c r="G253" s="22" t="s">
        <v>636</v>
      </c>
      <c r="H253" s="24">
        <v>1</v>
      </c>
      <c r="I253" s="22"/>
      <c r="J253" s="22"/>
    </row>
    <row r="254" spans="1:10">
      <c r="A254" s="22" t="s">
        <v>255</v>
      </c>
      <c r="B254" s="25">
        <v>134</v>
      </c>
      <c r="C254" s="24">
        <v>100</v>
      </c>
      <c r="D254" s="22" t="s">
        <v>636</v>
      </c>
      <c r="E254" s="24">
        <v>-12</v>
      </c>
      <c r="F254" s="22" t="s">
        <v>636</v>
      </c>
      <c r="G254" s="22" t="s">
        <v>636</v>
      </c>
      <c r="H254" s="25">
        <v>222</v>
      </c>
      <c r="I254" s="22"/>
      <c r="J254" s="22"/>
    </row>
    <row r="255" spans="1:10">
      <c r="A255" s="22" t="s">
        <v>256</v>
      </c>
      <c r="B255" s="25">
        <v>1572</v>
      </c>
      <c r="C255" s="26" t="s">
        <v>636</v>
      </c>
      <c r="D255" s="22" t="s">
        <v>636</v>
      </c>
      <c r="E255" s="24">
        <v>-377</v>
      </c>
      <c r="F255" s="22" t="s">
        <v>636</v>
      </c>
      <c r="G255" s="22" t="s">
        <v>636</v>
      </c>
      <c r="H255" s="25">
        <v>1195</v>
      </c>
      <c r="I255" s="26"/>
      <c r="J255" s="22"/>
    </row>
    <row r="256" spans="1:10">
      <c r="A256" s="22" t="s">
        <v>258</v>
      </c>
      <c r="B256" s="24">
        <v>-2</v>
      </c>
      <c r="C256" s="24">
        <v>5</v>
      </c>
      <c r="D256" s="22" t="s">
        <v>636</v>
      </c>
      <c r="E256" s="22" t="s">
        <v>636</v>
      </c>
      <c r="F256" s="22" t="s">
        <v>636</v>
      </c>
      <c r="G256" s="22" t="s">
        <v>636</v>
      </c>
      <c r="H256" s="24">
        <v>3</v>
      </c>
      <c r="I256" s="22"/>
      <c r="J256" s="22"/>
    </row>
    <row r="257" spans="1:10">
      <c r="A257" s="22" t="s">
        <v>259</v>
      </c>
      <c r="B257" s="24">
        <v>59</v>
      </c>
      <c r="C257" s="22" t="s">
        <v>636</v>
      </c>
      <c r="D257" s="22" t="s">
        <v>636</v>
      </c>
      <c r="E257" s="22" t="s">
        <v>636</v>
      </c>
      <c r="F257" s="22" t="s">
        <v>636</v>
      </c>
      <c r="G257" s="22" t="s">
        <v>636</v>
      </c>
      <c r="H257" s="24">
        <v>59</v>
      </c>
      <c r="I257" s="22"/>
      <c r="J257" s="22"/>
    </row>
    <row r="258" spans="1:10">
      <c r="A258" s="22" t="s">
        <v>260</v>
      </c>
      <c r="B258" s="24">
        <v>31</v>
      </c>
      <c r="C258" s="22" t="s">
        <v>636</v>
      </c>
      <c r="D258" s="22" t="s">
        <v>636</v>
      </c>
      <c r="E258" s="22" t="s">
        <v>636</v>
      </c>
      <c r="F258" s="22" t="s">
        <v>636</v>
      </c>
      <c r="G258" s="22" t="s">
        <v>636</v>
      </c>
      <c r="H258" s="24">
        <v>31</v>
      </c>
      <c r="I258" s="22"/>
      <c r="J258" s="22"/>
    </row>
    <row r="259" spans="1:10">
      <c r="A259" s="22" t="s">
        <v>261</v>
      </c>
      <c r="B259" s="24">
        <v>21</v>
      </c>
      <c r="C259" s="25">
        <v>30</v>
      </c>
      <c r="D259" s="22" t="s">
        <v>636</v>
      </c>
      <c r="E259" s="24">
        <v>-13</v>
      </c>
      <c r="F259" s="22" t="s">
        <v>636</v>
      </c>
      <c r="G259" s="22" t="s">
        <v>636</v>
      </c>
      <c r="H259" s="24">
        <v>38</v>
      </c>
      <c r="I259" s="26"/>
      <c r="J259" s="22"/>
    </row>
    <row r="260" spans="1:10">
      <c r="A260" s="22" t="s">
        <v>262</v>
      </c>
      <c r="B260" s="24">
        <v>4</v>
      </c>
      <c r="C260" s="22" t="s">
        <v>636</v>
      </c>
      <c r="D260" s="22" t="s">
        <v>636</v>
      </c>
      <c r="E260" s="24">
        <v>-4</v>
      </c>
      <c r="F260" s="22" t="s">
        <v>636</v>
      </c>
      <c r="G260" s="22" t="s">
        <v>636</v>
      </c>
      <c r="H260" s="22" t="s">
        <v>636</v>
      </c>
      <c r="I260" s="22"/>
      <c r="J260" s="22"/>
    </row>
    <row r="261" spans="1:10">
      <c r="A261" s="22" t="s">
        <v>263</v>
      </c>
      <c r="B261" s="24">
        <v>20</v>
      </c>
      <c r="C261" s="24">
        <v>35</v>
      </c>
      <c r="D261" s="22" t="s">
        <v>636</v>
      </c>
      <c r="E261" s="24">
        <v>-10</v>
      </c>
      <c r="F261" s="22" t="s">
        <v>636</v>
      </c>
      <c r="G261" s="22" t="s">
        <v>636</v>
      </c>
      <c r="H261" s="24">
        <v>45</v>
      </c>
      <c r="I261" s="22"/>
      <c r="J261" s="22"/>
    </row>
    <row r="262" spans="1:10">
      <c r="A262" s="22" t="s">
        <v>264</v>
      </c>
      <c r="B262" s="24">
        <v>18</v>
      </c>
      <c r="C262" s="24">
        <v>50</v>
      </c>
      <c r="D262" s="22" t="s">
        <v>636</v>
      </c>
      <c r="E262" s="24">
        <v>-6</v>
      </c>
      <c r="F262" s="22" t="s">
        <v>636</v>
      </c>
      <c r="G262" s="22" t="s">
        <v>636</v>
      </c>
      <c r="H262" s="24">
        <v>62</v>
      </c>
      <c r="I262" s="22"/>
      <c r="J262" s="22"/>
    </row>
    <row r="263" spans="1:10">
      <c r="A263" s="22" t="s">
        <v>265</v>
      </c>
      <c r="B263" s="24">
        <v>355</v>
      </c>
      <c r="C263" s="24">
        <v>140</v>
      </c>
      <c r="D263" s="22" t="s">
        <v>636</v>
      </c>
      <c r="E263" s="24">
        <v>-37</v>
      </c>
      <c r="F263" s="22" t="s">
        <v>636</v>
      </c>
      <c r="G263" s="22" t="s">
        <v>636</v>
      </c>
      <c r="H263" s="24">
        <v>458</v>
      </c>
      <c r="I263" s="22"/>
      <c r="J263" s="22"/>
    </row>
    <row r="264" spans="1:10">
      <c r="A264" s="22" t="s">
        <v>266</v>
      </c>
      <c r="B264" s="24">
        <v>24</v>
      </c>
      <c r="C264" s="26" t="s">
        <v>636</v>
      </c>
      <c r="D264" s="22" t="s">
        <v>636</v>
      </c>
      <c r="E264" s="24">
        <v>-17</v>
      </c>
      <c r="F264" s="22" t="s">
        <v>636</v>
      </c>
      <c r="G264" s="22" t="s">
        <v>636</v>
      </c>
      <c r="H264" s="24">
        <v>7</v>
      </c>
      <c r="I264" s="22"/>
      <c r="J264" s="22"/>
    </row>
    <row r="265" spans="1:10">
      <c r="A265" s="22" t="s">
        <v>267</v>
      </c>
      <c r="B265" s="24">
        <v>10</v>
      </c>
      <c r="C265" s="22" t="s">
        <v>636</v>
      </c>
      <c r="D265" s="22" t="s">
        <v>636</v>
      </c>
      <c r="E265" s="22" t="s">
        <v>636</v>
      </c>
      <c r="F265" s="22" t="s">
        <v>636</v>
      </c>
      <c r="G265" s="22" t="s">
        <v>636</v>
      </c>
      <c r="H265" s="24">
        <v>10</v>
      </c>
      <c r="I265" s="22"/>
      <c r="J265" s="22"/>
    </row>
    <row r="266" spans="1:10">
      <c r="A266" s="22" t="s">
        <v>268</v>
      </c>
      <c r="B266" s="24">
        <v>-198</v>
      </c>
      <c r="C266" s="22" t="s">
        <v>636</v>
      </c>
      <c r="D266" s="22" t="s">
        <v>636</v>
      </c>
      <c r="E266" s="22" t="s">
        <v>636</v>
      </c>
      <c r="F266" s="22" t="s">
        <v>636</v>
      </c>
      <c r="G266" s="22" t="s">
        <v>636</v>
      </c>
      <c r="H266" s="24">
        <v>-198</v>
      </c>
      <c r="I266" s="22"/>
      <c r="J266" s="22"/>
    </row>
    <row r="267" spans="1:10">
      <c r="A267" s="22" t="s">
        <v>269</v>
      </c>
      <c r="B267" s="24">
        <v>19</v>
      </c>
      <c r="C267" s="24">
        <v>30</v>
      </c>
      <c r="D267" s="22" t="s">
        <v>636</v>
      </c>
      <c r="E267" s="24">
        <v>-1</v>
      </c>
      <c r="F267" s="22" t="s">
        <v>636</v>
      </c>
      <c r="G267" s="22" t="s">
        <v>636</v>
      </c>
      <c r="H267" s="24">
        <v>48</v>
      </c>
      <c r="I267" s="22"/>
      <c r="J267" s="22"/>
    </row>
    <row r="268" spans="1:10">
      <c r="A268" s="22" t="s">
        <v>270</v>
      </c>
      <c r="B268" s="24">
        <v>103</v>
      </c>
      <c r="C268" s="26" t="s">
        <v>636</v>
      </c>
      <c r="D268" s="22" t="s">
        <v>636</v>
      </c>
      <c r="E268" s="24">
        <v>-2</v>
      </c>
      <c r="F268" s="22" t="s">
        <v>636</v>
      </c>
      <c r="G268" s="22" t="s">
        <v>636</v>
      </c>
      <c r="H268" s="24">
        <v>101</v>
      </c>
      <c r="I268" s="22"/>
      <c r="J268" s="22"/>
    </row>
    <row r="269" spans="1:10">
      <c r="A269" s="22" t="s">
        <v>271</v>
      </c>
      <c r="B269" s="24">
        <v>196</v>
      </c>
      <c r="C269" s="24">
        <v>50</v>
      </c>
      <c r="D269" s="22" t="s">
        <v>636</v>
      </c>
      <c r="E269" s="24">
        <v>-12</v>
      </c>
      <c r="F269" s="22" t="s">
        <v>636</v>
      </c>
      <c r="G269" s="22" t="s">
        <v>636</v>
      </c>
      <c r="H269" s="24">
        <v>234</v>
      </c>
      <c r="I269" s="22"/>
      <c r="J269" s="22"/>
    </row>
    <row r="270" spans="1:10">
      <c r="A270" s="22" t="s">
        <v>272</v>
      </c>
      <c r="B270" s="24">
        <v>233</v>
      </c>
      <c r="C270" s="24">
        <v>465</v>
      </c>
      <c r="D270" s="22" t="s">
        <v>636</v>
      </c>
      <c r="E270" s="24">
        <v>-217</v>
      </c>
      <c r="F270" s="22" t="s">
        <v>636</v>
      </c>
      <c r="G270" s="22" t="s">
        <v>636</v>
      </c>
      <c r="H270" s="24">
        <v>481</v>
      </c>
      <c r="I270" s="22"/>
      <c r="J270" s="22"/>
    </row>
    <row r="271" spans="1:10">
      <c r="A271" s="22" t="s">
        <v>273</v>
      </c>
      <c r="B271" s="24">
        <v>107</v>
      </c>
      <c r="C271" s="24">
        <v>100</v>
      </c>
      <c r="D271" s="24">
        <v>-1</v>
      </c>
      <c r="E271" s="24">
        <v>-11</v>
      </c>
      <c r="F271" s="22" t="s">
        <v>636</v>
      </c>
      <c r="G271" s="22" t="s">
        <v>636</v>
      </c>
      <c r="H271" s="24">
        <v>195</v>
      </c>
      <c r="I271" s="22"/>
      <c r="J271" s="22"/>
    </row>
    <row r="272" spans="1:10">
      <c r="A272" s="22" t="s">
        <v>274</v>
      </c>
      <c r="B272" s="24">
        <v>7</v>
      </c>
      <c r="C272" s="22" t="s">
        <v>636</v>
      </c>
      <c r="D272" s="22" t="s">
        <v>636</v>
      </c>
      <c r="E272" s="22" t="s">
        <v>636</v>
      </c>
      <c r="F272" s="22" t="s">
        <v>636</v>
      </c>
      <c r="G272" s="22" t="s">
        <v>636</v>
      </c>
      <c r="H272" s="24">
        <v>7</v>
      </c>
      <c r="I272" s="22"/>
      <c r="J272" s="22"/>
    </row>
    <row r="273" spans="1:10">
      <c r="A273" s="22" t="s">
        <v>275</v>
      </c>
      <c r="B273" s="24">
        <v>782</v>
      </c>
      <c r="C273" s="22" t="s">
        <v>636</v>
      </c>
      <c r="D273" s="22" t="s">
        <v>636</v>
      </c>
      <c r="E273" s="24">
        <v>-96</v>
      </c>
      <c r="F273" s="22" t="s">
        <v>636</v>
      </c>
      <c r="G273" s="22" t="s">
        <v>636</v>
      </c>
      <c r="H273" s="24">
        <v>686</v>
      </c>
      <c r="I273" s="22"/>
      <c r="J273" s="22"/>
    </row>
    <row r="274" spans="1:10">
      <c r="A274" s="22" t="s">
        <v>276</v>
      </c>
      <c r="B274" s="24">
        <v>15</v>
      </c>
      <c r="C274" s="26" t="s">
        <v>636</v>
      </c>
      <c r="D274" s="22" t="s">
        <v>636</v>
      </c>
      <c r="E274" s="22" t="s">
        <v>636</v>
      </c>
      <c r="F274" s="22" t="s">
        <v>636</v>
      </c>
      <c r="G274" s="22" t="s">
        <v>636</v>
      </c>
      <c r="H274" s="24">
        <v>15</v>
      </c>
      <c r="I274" s="26"/>
      <c r="J274" s="22"/>
    </row>
    <row r="275" spans="1:10">
      <c r="A275" s="22" t="s">
        <v>277</v>
      </c>
      <c r="B275" s="24">
        <v>5</v>
      </c>
      <c r="C275" s="26" t="s">
        <v>636</v>
      </c>
      <c r="D275" s="22" t="s">
        <v>636</v>
      </c>
      <c r="E275" s="22" t="s">
        <v>636</v>
      </c>
      <c r="F275" s="22" t="s">
        <v>636</v>
      </c>
      <c r="G275" s="22" t="s">
        <v>636</v>
      </c>
      <c r="H275" s="24">
        <v>5</v>
      </c>
      <c r="I275" s="22"/>
      <c r="J275" s="22"/>
    </row>
    <row r="276" spans="1:10">
      <c r="A276" s="22" t="s">
        <v>278</v>
      </c>
      <c r="B276" s="24">
        <v>27</v>
      </c>
      <c r="C276" s="26" t="s">
        <v>636</v>
      </c>
      <c r="D276" s="22" t="s">
        <v>636</v>
      </c>
      <c r="E276" s="22" t="s">
        <v>636</v>
      </c>
      <c r="F276" s="22" t="s">
        <v>636</v>
      </c>
      <c r="G276" s="26" t="s">
        <v>636</v>
      </c>
      <c r="H276" s="24">
        <v>27</v>
      </c>
      <c r="I276" s="26"/>
      <c r="J276" s="22"/>
    </row>
    <row r="277" spans="1:10">
      <c r="A277" s="22" t="s">
        <v>279</v>
      </c>
      <c r="B277" s="24">
        <v>19</v>
      </c>
      <c r="C277" s="22" t="s">
        <v>636</v>
      </c>
      <c r="D277" s="22" t="s">
        <v>636</v>
      </c>
      <c r="E277" s="24">
        <v>-2</v>
      </c>
      <c r="F277" s="22" t="s">
        <v>636</v>
      </c>
      <c r="G277" s="22" t="s">
        <v>636</v>
      </c>
      <c r="H277" s="24">
        <v>17</v>
      </c>
      <c r="I277" s="22"/>
      <c r="J277" s="22"/>
    </row>
    <row r="278" spans="1:10">
      <c r="A278" s="22" t="s">
        <v>280</v>
      </c>
      <c r="B278" s="24">
        <v>22</v>
      </c>
      <c r="C278" s="26" t="s">
        <v>636</v>
      </c>
      <c r="D278" s="22" t="s">
        <v>636</v>
      </c>
      <c r="E278" s="24">
        <v>-2</v>
      </c>
      <c r="F278" s="22" t="s">
        <v>636</v>
      </c>
      <c r="G278" s="22" t="s">
        <v>636</v>
      </c>
      <c r="H278" s="24">
        <v>20</v>
      </c>
      <c r="I278" s="22"/>
      <c r="J278" s="22"/>
    </row>
    <row r="279" spans="1:10">
      <c r="A279" s="22" t="s">
        <v>281</v>
      </c>
      <c r="B279" s="24">
        <v>2</v>
      </c>
      <c r="C279" s="24">
        <v>30</v>
      </c>
      <c r="D279" s="22" t="s">
        <v>636</v>
      </c>
      <c r="E279" s="24">
        <v>-6</v>
      </c>
      <c r="F279" s="22" t="s">
        <v>636</v>
      </c>
      <c r="G279" s="22" t="s">
        <v>636</v>
      </c>
      <c r="H279" s="24">
        <v>26</v>
      </c>
      <c r="I279" s="22"/>
      <c r="J279" s="22"/>
    </row>
    <row r="280" spans="1:10">
      <c r="A280" s="22" t="s">
        <v>282</v>
      </c>
      <c r="B280" s="24">
        <v>13</v>
      </c>
      <c r="C280" s="25">
        <v>20</v>
      </c>
      <c r="D280" s="22" t="s">
        <v>636</v>
      </c>
      <c r="E280" s="24">
        <v>-1</v>
      </c>
      <c r="F280" s="22" t="s">
        <v>636</v>
      </c>
      <c r="G280" s="22" t="s">
        <v>636</v>
      </c>
      <c r="H280" s="24">
        <v>32</v>
      </c>
      <c r="I280" s="22"/>
      <c r="J280" s="22"/>
    </row>
    <row r="281" spans="1:10">
      <c r="A281" s="22" t="s">
        <v>283</v>
      </c>
      <c r="B281" s="24">
        <v>16</v>
      </c>
      <c r="C281" s="22" t="s">
        <v>636</v>
      </c>
      <c r="D281" s="22" t="s">
        <v>636</v>
      </c>
      <c r="E281" s="24">
        <v>-2</v>
      </c>
      <c r="F281" s="22" t="s">
        <v>636</v>
      </c>
      <c r="G281" s="22" t="s">
        <v>636</v>
      </c>
      <c r="H281" s="24">
        <v>14</v>
      </c>
      <c r="I281" s="22"/>
      <c r="J281" s="22"/>
    </row>
    <row r="282" spans="1:10">
      <c r="A282" s="22" t="s">
        <v>284</v>
      </c>
      <c r="B282" s="24">
        <v>18</v>
      </c>
      <c r="C282" s="26" t="s">
        <v>636</v>
      </c>
      <c r="D282" s="22" t="s">
        <v>636</v>
      </c>
      <c r="E282" s="24">
        <v>-4</v>
      </c>
      <c r="F282" s="22" t="s">
        <v>636</v>
      </c>
      <c r="G282" s="22" t="s">
        <v>636</v>
      </c>
      <c r="H282" s="24">
        <v>14</v>
      </c>
      <c r="I282" s="22"/>
      <c r="J282" s="22"/>
    </row>
    <row r="283" spans="1:10">
      <c r="A283" s="22" t="s">
        <v>285</v>
      </c>
      <c r="B283" s="24">
        <v>118</v>
      </c>
      <c r="C283" s="24">
        <v>117</v>
      </c>
      <c r="D283" s="24">
        <v>-1</v>
      </c>
      <c r="E283" s="24">
        <v>-7</v>
      </c>
      <c r="F283" s="22" t="s">
        <v>636</v>
      </c>
      <c r="G283" s="22" t="s">
        <v>636</v>
      </c>
      <c r="H283" s="24">
        <v>227</v>
      </c>
      <c r="I283" s="22"/>
      <c r="J283" s="22"/>
    </row>
    <row r="284" spans="1:10">
      <c r="A284" s="22" t="s">
        <v>286</v>
      </c>
      <c r="B284" s="24">
        <v>20</v>
      </c>
      <c r="C284" s="24">
        <v>30</v>
      </c>
      <c r="D284" s="22" t="s">
        <v>636</v>
      </c>
      <c r="E284" s="24">
        <v>-40</v>
      </c>
      <c r="F284" s="22" t="s">
        <v>636</v>
      </c>
      <c r="G284" s="22" t="s">
        <v>636</v>
      </c>
      <c r="H284" s="24">
        <v>10</v>
      </c>
      <c r="I284" s="22"/>
      <c r="J284" s="22"/>
    </row>
    <row r="285" spans="1:10">
      <c r="A285" s="22" t="s">
        <v>287</v>
      </c>
      <c r="B285" s="24">
        <v>16</v>
      </c>
      <c r="C285" s="26" t="s">
        <v>636</v>
      </c>
      <c r="D285" s="22" t="s">
        <v>636</v>
      </c>
      <c r="E285" s="24">
        <v>-4</v>
      </c>
      <c r="F285" s="22" t="s">
        <v>636</v>
      </c>
      <c r="G285" s="22" t="s">
        <v>636</v>
      </c>
      <c r="H285" s="24">
        <v>12</v>
      </c>
      <c r="I285" s="26"/>
      <c r="J285" s="22"/>
    </row>
    <row r="286" spans="1:10">
      <c r="A286" s="22" t="s">
        <v>288</v>
      </c>
      <c r="B286" s="24">
        <v>65</v>
      </c>
      <c r="C286" s="25">
        <v>10</v>
      </c>
      <c r="D286" s="26" t="s">
        <v>636</v>
      </c>
      <c r="E286" s="24">
        <v>-4</v>
      </c>
      <c r="F286" s="22" t="s">
        <v>636</v>
      </c>
      <c r="G286" s="22" t="s">
        <v>636</v>
      </c>
      <c r="H286" s="24">
        <v>71</v>
      </c>
      <c r="I286" s="22"/>
      <c r="J286" s="22"/>
    </row>
    <row r="287" spans="1:10">
      <c r="A287" s="22" t="s">
        <v>289</v>
      </c>
      <c r="B287" s="24">
        <v>20</v>
      </c>
      <c r="C287" s="22" t="s">
        <v>636</v>
      </c>
      <c r="D287" s="22" t="s">
        <v>636</v>
      </c>
      <c r="E287" s="24">
        <v>-3</v>
      </c>
      <c r="F287" s="22" t="s">
        <v>636</v>
      </c>
      <c r="G287" s="22" t="s">
        <v>636</v>
      </c>
      <c r="H287" s="24">
        <v>17</v>
      </c>
      <c r="I287" s="22"/>
      <c r="J287" s="22"/>
    </row>
    <row r="288" spans="1:10">
      <c r="A288" s="22" t="s">
        <v>290</v>
      </c>
      <c r="B288" s="24">
        <v>6</v>
      </c>
      <c r="C288" s="27" t="s">
        <v>636</v>
      </c>
      <c r="D288" s="26" t="s">
        <v>636</v>
      </c>
      <c r="E288" s="22" t="s">
        <v>636</v>
      </c>
      <c r="F288" s="22" t="s">
        <v>636</v>
      </c>
      <c r="G288" s="27" t="s">
        <v>636</v>
      </c>
      <c r="H288" s="23">
        <v>6</v>
      </c>
      <c r="I288" s="27"/>
      <c r="J288" s="22"/>
    </row>
    <row r="289" spans="1:10">
      <c r="A289" s="22" t="s">
        <v>291</v>
      </c>
      <c r="B289" s="24">
        <v>1</v>
      </c>
      <c r="C289" s="26" t="s">
        <v>636</v>
      </c>
      <c r="D289" s="22" t="s">
        <v>636</v>
      </c>
      <c r="E289" s="22" t="s">
        <v>636</v>
      </c>
      <c r="F289" s="26" t="s">
        <v>636</v>
      </c>
      <c r="G289" s="22" t="s">
        <v>636</v>
      </c>
      <c r="H289" s="25">
        <v>1</v>
      </c>
      <c r="I289" s="26"/>
      <c r="J289" s="22"/>
    </row>
    <row r="290" spans="1:10">
      <c r="A290" s="22" t="s">
        <v>687</v>
      </c>
      <c r="B290" s="24">
        <v>10</v>
      </c>
      <c r="C290" s="24">
        <v>20</v>
      </c>
      <c r="D290" s="22" t="s">
        <v>636</v>
      </c>
      <c r="E290" s="24">
        <v>-22</v>
      </c>
      <c r="F290" s="22" t="s">
        <v>636</v>
      </c>
      <c r="G290" s="22" t="s">
        <v>636</v>
      </c>
      <c r="H290" s="24">
        <v>8</v>
      </c>
      <c r="I290" s="22"/>
      <c r="J290" s="22"/>
    </row>
    <row r="291" spans="1:10">
      <c r="A291" s="22" t="s">
        <v>292</v>
      </c>
      <c r="B291" s="24">
        <v>191</v>
      </c>
      <c r="C291" s="22" t="s">
        <v>636</v>
      </c>
      <c r="D291" s="22" t="s">
        <v>636</v>
      </c>
      <c r="E291" s="22" t="s">
        <v>636</v>
      </c>
      <c r="F291" s="22" t="s">
        <v>636</v>
      </c>
      <c r="G291" s="22" t="s">
        <v>636</v>
      </c>
      <c r="H291" s="24">
        <v>191</v>
      </c>
      <c r="I291" s="22"/>
      <c r="J291" s="22"/>
    </row>
    <row r="292" spans="1:10">
      <c r="A292" s="22" t="s">
        <v>293</v>
      </c>
      <c r="B292" s="24">
        <v>25</v>
      </c>
      <c r="C292" s="24">
        <v>5</v>
      </c>
      <c r="D292" s="22" t="s">
        <v>636</v>
      </c>
      <c r="E292" s="24">
        <v>-1</v>
      </c>
      <c r="F292" s="22" t="s">
        <v>636</v>
      </c>
      <c r="G292" s="22" t="s">
        <v>636</v>
      </c>
      <c r="H292" s="24">
        <v>29</v>
      </c>
      <c r="I292" s="22"/>
      <c r="J292" s="22"/>
    </row>
    <row r="293" spans="1:10">
      <c r="A293" s="22" t="s">
        <v>518</v>
      </c>
      <c r="B293" s="24">
        <v>46</v>
      </c>
      <c r="C293" s="22" t="s">
        <v>636</v>
      </c>
      <c r="D293" s="22" t="s">
        <v>636</v>
      </c>
      <c r="E293" s="22" t="s">
        <v>636</v>
      </c>
      <c r="F293" s="22" t="s">
        <v>636</v>
      </c>
      <c r="G293" s="22" t="s">
        <v>636</v>
      </c>
      <c r="H293" s="24">
        <v>46</v>
      </c>
      <c r="I293" s="22"/>
      <c r="J293" s="22"/>
    </row>
    <row r="294" spans="1:10">
      <c r="A294" s="22" t="s">
        <v>294</v>
      </c>
      <c r="B294" s="24">
        <v>35</v>
      </c>
      <c r="C294" s="24">
        <v>10</v>
      </c>
      <c r="D294" s="22" t="s">
        <v>636</v>
      </c>
      <c r="E294" s="22" t="s">
        <v>636</v>
      </c>
      <c r="F294" s="22" t="s">
        <v>636</v>
      </c>
      <c r="G294" s="22" t="s">
        <v>636</v>
      </c>
      <c r="H294" s="24">
        <v>45</v>
      </c>
      <c r="I294" s="22"/>
      <c r="J294" s="22"/>
    </row>
    <row r="295" spans="1:10">
      <c r="A295" s="22" t="s">
        <v>295</v>
      </c>
      <c r="B295" s="24">
        <v>24</v>
      </c>
      <c r="C295" s="22" t="s">
        <v>636</v>
      </c>
      <c r="D295" s="22" t="s">
        <v>636</v>
      </c>
      <c r="E295" s="24">
        <v>-1</v>
      </c>
      <c r="F295" s="22" t="s">
        <v>636</v>
      </c>
      <c r="G295" s="22" t="s">
        <v>636</v>
      </c>
      <c r="H295" s="24">
        <v>23</v>
      </c>
      <c r="I295" s="22"/>
      <c r="J295" s="22"/>
    </row>
    <row r="296" spans="1:10">
      <c r="A296" s="22" t="s">
        <v>296</v>
      </c>
      <c r="B296" s="24">
        <v>177</v>
      </c>
      <c r="C296" s="24">
        <v>130</v>
      </c>
      <c r="D296" s="22" t="s">
        <v>636</v>
      </c>
      <c r="E296" s="24">
        <v>-20</v>
      </c>
      <c r="F296" s="22" t="s">
        <v>636</v>
      </c>
      <c r="G296" s="22" t="s">
        <v>636</v>
      </c>
      <c r="H296" s="24">
        <v>287</v>
      </c>
      <c r="I296" s="22"/>
      <c r="J296" s="22"/>
    </row>
    <row r="297" spans="1:10">
      <c r="A297" s="22" t="s">
        <v>297</v>
      </c>
      <c r="B297" s="24">
        <v>11</v>
      </c>
      <c r="C297" s="22" t="s">
        <v>636</v>
      </c>
      <c r="D297" s="22" t="s">
        <v>636</v>
      </c>
      <c r="E297" s="24">
        <v>-4</v>
      </c>
      <c r="F297" s="22" t="s">
        <v>636</v>
      </c>
      <c r="G297" s="22" t="s">
        <v>636</v>
      </c>
      <c r="H297" s="24">
        <v>7</v>
      </c>
      <c r="I297" s="22"/>
      <c r="J297" s="22"/>
    </row>
    <row r="298" spans="1:10">
      <c r="A298" s="22" t="s">
        <v>298</v>
      </c>
      <c r="B298" s="24">
        <v>5</v>
      </c>
      <c r="C298" s="22" t="s">
        <v>636</v>
      </c>
      <c r="D298" s="22" t="s">
        <v>636</v>
      </c>
      <c r="E298" s="24">
        <v>-1</v>
      </c>
      <c r="F298" s="22" t="s">
        <v>636</v>
      </c>
      <c r="G298" s="22" t="s">
        <v>636</v>
      </c>
      <c r="H298" s="24">
        <v>4</v>
      </c>
      <c r="I298" s="22"/>
      <c r="J298" s="22"/>
    </row>
    <row r="299" spans="1:10">
      <c r="A299" s="22" t="s">
        <v>299</v>
      </c>
      <c r="B299" s="24">
        <v>49</v>
      </c>
      <c r="C299" s="22" t="s">
        <v>636</v>
      </c>
      <c r="D299" s="22" t="s">
        <v>636</v>
      </c>
      <c r="E299" s="24">
        <v>-6</v>
      </c>
      <c r="F299" s="22" t="s">
        <v>636</v>
      </c>
      <c r="G299" s="22" t="s">
        <v>636</v>
      </c>
      <c r="H299" s="24">
        <v>43</v>
      </c>
      <c r="I299" s="22"/>
      <c r="J299" s="22"/>
    </row>
    <row r="300" spans="1:10">
      <c r="A300" s="22" t="s">
        <v>301</v>
      </c>
      <c r="B300" s="24">
        <v>162</v>
      </c>
      <c r="C300" s="24">
        <v>100</v>
      </c>
      <c r="D300" s="22" t="s">
        <v>636</v>
      </c>
      <c r="E300" s="24">
        <v>-9</v>
      </c>
      <c r="F300" s="22" t="s">
        <v>636</v>
      </c>
      <c r="G300" s="22" t="s">
        <v>636</v>
      </c>
      <c r="H300" s="24">
        <v>253</v>
      </c>
      <c r="I300" s="22"/>
      <c r="J300" s="22"/>
    </row>
    <row r="301" spans="1:10">
      <c r="A301" s="22" t="s">
        <v>688</v>
      </c>
      <c r="B301" s="24">
        <v>7</v>
      </c>
      <c r="C301" s="24">
        <v>10</v>
      </c>
      <c r="D301" s="22" t="s">
        <v>636</v>
      </c>
      <c r="E301" s="24">
        <v>-9</v>
      </c>
      <c r="F301" s="22" t="s">
        <v>636</v>
      </c>
      <c r="G301" s="22" t="s">
        <v>636</v>
      </c>
      <c r="H301" s="24">
        <v>8</v>
      </c>
      <c r="I301" s="26"/>
      <c r="J301" s="22"/>
    </row>
    <row r="302" spans="1:10">
      <c r="A302" s="22" t="s">
        <v>303</v>
      </c>
      <c r="B302" s="24">
        <v>-2</v>
      </c>
      <c r="C302" s="26" t="s">
        <v>636</v>
      </c>
      <c r="D302" s="22" t="s">
        <v>636</v>
      </c>
      <c r="E302" s="22" t="s">
        <v>636</v>
      </c>
      <c r="F302" s="22" t="s">
        <v>636</v>
      </c>
      <c r="G302" s="22" t="s">
        <v>636</v>
      </c>
      <c r="H302" s="25">
        <v>-2</v>
      </c>
      <c r="I302" s="22"/>
      <c r="J302" s="22"/>
    </row>
    <row r="303" spans="1:10">
      <c r="A303" s="22" t="s">
        <v>304</v>
      </c>
      <c r="B303" s="22" t="s">
        <v>636</v>
      </c>
      <c r="C303" s="25">
        <v>25</v>
      </c>
      <c r="D303" s="22" t="s">
        <v>636</v>
      </c>
      <c r="E303" s="22" t="s">
        <v>636</v>
      </c>
      <c r="F303" s="22" t="s">
        <v>636</v>
      </c>
      <c r="G303" s="22" t="s">
        <v>636</v>
      </c>
      <c r="H303" s="25">
        <v>25</v>
      </c>
      <c r="I303" s="26"/>
      <c r="J303" s="22"/>
    </row>
    <row r="304" spans="1:10">
      <c r="A304" s="22" t="s">
        <v>305</v>
      </c>
      <c r="B304" s="24">
        <v>8</v>
      </c>
      <c r="C304" s="22" t="s">
        <v>636</v>
      </c>
      <c r="D304" s="22" t="s">
        <v>636</v>
      </c>
      <c r="E304" s="22" t="s">
        <v>636</v>
      </c>
      <c r="F304" s="22" t="s">
        <v>636</v>
      </c>
      <c r="G304" s="22" t="s">
        <v>636</v>
      </c>
      <c r="H304" s="24">
        <v>8</v>
      </c>
      <c r="I304" s="22"/>
      <c r="J304" s="22"/>
    </row>
    <row r="305" spans="1:10">
      <c r="A305" s="22" t="s">
        <v>306</v>
      </c>
      <c r="B305" s="24">
        <v>4</v>
      </c>
      <c r="C305" s="22" t="s">
        <v>636</v>
      </c>
      <c r="D305" s="22" t="s">
        <v>636</v>
      </c>
      <c r="E305" s="22" t="s">
        <v>636</v>
      </c>
      <c r="F305" s="22" t="s">
        <v>636</v>
      </c>
      <c r="G305" s="22" t="s">
        <v>636</v>
      </c>
      <c r="H305" s="24">
        <v>4</v>
      </c>
      <c r="I305" s="22"/>
      <c r="J305" s="22"/>
    </row>
    <row r="306" spans="1:10">
      <c r="A306" s="22" t="s">
        <v>307</v>
      </c>
      <c r="B306" s="24">
        <v>2</v>
      </c>
      <c r="C306" s="26" t="s">
        <v>636</v>
      </c>
      <c r="D306" s="22" t="s">
        <v>636</v>
      </c>
      <c r="E306" s="22" t="s">
        <v>636</v>
      </c>
      <c r="F306" s="22" t="s">
        <v>636</v>
      </c>
      <c r="G306" s="22" t="s">
        <v>636</v>
      </c>
      <c r="H306" s="24">
        <v>2</v>
      </c>
      <c r="I306" s="22"/>
      <c r="J306" s="22"/>
    </row>
    <row r="307" spans="1:10">
      <c r="A307" s="22" t="s">
        <v>308</v>
      </c>
      <c r="B307" s="24">
        <v>11</v>
      </c>
      <c r="C307" s="22" t="s">
        <v>636</v>
      </c>
      <c r="D307" s="22" t="s">
        <v>636</v>
      </c>
      <c r="E307" s="22" t="s">
        <v>636</v>
      </c>
      <c r="F307" s="22" t="s">
        <v>636</v>
      </c>
      <c r="G307" s="22" t="s">
        <v>636</v>
      </c>
      <c r="H307" s="24">
        <v>11</v>
      </c>
      <c r="I307" s="26"/>
      <c r="J307" s="22"/>
    </row>
    <row r="308" spans="1:10">
      <c r="A308" s="22" t="s">
        <v>309</v>
      </c>
      <c r="B308" s="24">
        <v>3</v>
      </c>
      <c r="C308" s="26" t="s">
        <v>636</v>
      </c>
      <c r="D308" s="22" t="s">
        <v>636</v>
      </c>
      <c r="E308" s="22" t="s">
        <v>636</v>
      </c>
      <c r="F308" s="22" t="s">
        <v>636</v>
      </c>
      <c r="G308" s="22" t="s">
        <v>636</v>
      </c>
      <c r="H308" s="24">
        <v>3</v>
      </c>
      <c r="I308" s="22"/>
      <c r="J308" s="22"/>
    </row>
    <row r="309" spans="1:10">
      <c r="A309" s="22" t="s">
        <v>310</v>
      </c>
      <c r="B309" s="24">
        <v>12</v>
      </c>
      <c r="C309" s="24">
        <v>4</v>
      </c>
      <c r="D309" s="22" t="s">
        <v>636</v>
      </c>
      <c r="E309" s="24">
        <v>-12</v>
      </c>
      <c r="F309" s="22" t="s">
        <v>636</v>
      </c>
      <c r="G309" s="22" t="s">
        <v>636</v>
      </c>
      <c r="H309" s="24">
        <v>4</v>
      </c>
      <c r="I309" s="22"/>
      <c r="J309" s="22"/>
    </row>
    <row r="310" spans="1:10">
      <c r="A310" s="22" t="s">
        <v>311</v>
      </c>
      <c r="B310" s="24">
        <v>-6</v>
      </c>
      <c r="C310" s="23">
        <v>26</v>
      </c>
      <c r="D310" s="26" t="s">
        <v>636</v>
      </c>
      <c r="E310" s="24">
        <v>-8</v>
      </c>
      <c r="F310" s="22" t="s">
        <v>636</v>
      </c>
      <c r="G310" s="27" t="s">
        <v>636</v>
      </c>
      <c r="H310" s="24">
        <v>12</v>
      </c>
      <c r="I310" s="27"/>
      <c r="J310" s="22"/>
    </row>
    <row r="311" spans="1:10">
      <c r="A311" s="22" t="s">
        <v>312</v>
      </c>
      <c r="B311" s="24">
        <v>23</v>
      </c>
      <c r="C311" s="22" t="s">
        <v>636</v>
      </c>
      <c r="D311" s="22" t="s">
        <v>636</v>
      </c>
      <c r="E311" s="24">
        <v>-8</v>
      </c>
      <c r="F311" s="22" t="s">
        <v>636</v>
      </c>
      <c r="G311" s="22" t="s">
        <v>636</v>
      </c>
      <c r="H311" s="24">
        <v>15</v>
      </c>
      <c r="I311" s="22"/>
      <c r="J311" s="22"/>
    </row>
    <row r="312" spans="1:10">
      <c r="A312" s="22" t="s">
        <v>313</v>
      </c>
      <c r="B312" s="24">
        <v>26</v>
      </c>
      <c r="C312" s="22" t="s">
        <v>636</v>
      </c>
      <c r="D312" s="22" t="s">
        <v>636</v>
      </c>
      <c r="E312" s="24">
        <v>-9</v>
      </c>
      <c r="F312" s="22" t="s">
        <v>636</v>
      </c>
      <c r="G312" s="22" t="s">
        <v>636</v>
      </c>
      <c r="H312" s="24">
        <v>17</v>
      </c>
      <c r="I312" s="22"/>
      <c r="J312" s="22"/>
    </row>
    <row r="313" spans="1:10">
      <c r="A313" s="22" t="s">
        <v>314</v>
      </c>
      <c r="B313" s="24">
        <v>45</v>
      </c>
      <c r="C313" s="22" t="s">
        <v>636</v>
      </c>
      <c r="D313" s="22" t="s">
        <v>636</v>
      </c>
      <c r="E313" s="24">
        <v>-10</v>
      </c>
      <c r="F313" s="22" t="s">
        <v>636</v>
      </c>
      <c r="G313" s="22" t="s">
        <v>636</v>
      </c>
      <c r="H313" s="24">
        <v>35</v>
      </c>
      <c r="I313" s="22"/>
      <c r="J313" s="22"/>
    </row>
    <row r="314" spans="1:10">
      <c r="A314" s="22" t="s">
        <v>315</v>
      </c>
      <c r="B314" s="24">
        <v>414</v>
      </c>
      <c r="C314" s="22" t="s">
        <v>636</v>
      </c>
      <c r="D314" s="22" t="s">
        <v>636</v>
      </c>
      <c r="E314" s="24">
        <v>-105</v>
      </c>
      <c r="F314" s="22" t="s">
        <v>636</v>
      </c>
      <c r="G314" s="22" t="s">
        <v>636</v>
      </c>
      <c r="H314" s="24">
        <v>309</v>
      </c>
      <c r="I314" s="22"/>
      <c r="J314" s="22"/>
    </row>
    <row r="315" spans="1:10">
      <c r="A315" s="22" t="s">
        <v>316</v>
      </c>
      <c r="B315" s="24">
        <v>210</v>
      </c>
      <c r="C315" s="25">
        <v>181</v>
      </c>
      <c r="D315" s="22" t="s">
        <v>636</v>
      </c>
      <c r="E315" s="24">
        <v>-56</v>
      </c>
      <c r="F315" s="22" t="s">
        <v>636</v>
      </c>
      <c r="G315" s="22" t="s">
        <v>636</v>
      </c>
      <c r="H315" s="25">
        <v>335</v>
      </c>
      <c r="I315" s="22"/>
      <c r="J315" s="22"/>
    </row>
    <row r="316" spans="1:10">
      <c r="A316" s="22" t="s">
        <v>317</v>
      </c>
      <c r="B316" s="24">
        <v>852</v>
      </c>
      <c r="C316" s="24">
        <v>100</v>
      </c>
      <c r="D316" s="22" t="s">
        <v>636</v>
      </c>
      <c r="E316" s="24">
        <v>-527</v>
      </c>
      <c r="F316" s="22" t="s">
        <v>636</v>
      </c>
      <c r="G316" s="22" t="s">
        <v>636</v>
      </c>
      <c r="H316" s="24">
        <v>425</v>
      </c>
      <c r="I316" s="22"/>
      <c r="J316" s="22"/>
    </row>
    <row r="317" spans="1:10">
      <c r="A317" s="22" t="s">
        <v>318</v>
      </c>
      <c r="B317" s="24">
        <v>134</v>
      </c>
      <c r="C317" s="24">
        <v>300</v>
      </c>
      <c r="D317" s="22" t="s">
        <v>636</v>
      </c>
      <c r="E317" s="24">
        <v>-52</v>
      </c>
      <c r="F317" s="22" t="s">
        <v>636</v>
      </c>
      <c r="G317" s="22" t="s">
        <v>636</v>
      </c>
      <c r="H317" s="24">
        <v>382</v>
      </c>
      <c r="I317" s="22"/>
      <c r="J317" s="22"/>
    </row>
    <row r="318" spans="1:10">
      <c r="A318" s="22" t="s">
        <v>319</v>
      </c>
      <c r="B318" s="24">
        <v>1</v>
      </c>
      <c r="C318" s="24">
        <v>139</v>
      </c>
      <c r="D318" s="26" t="s">
        <v>636</v>
      </c>
      <c r="E318" s="24">
        <v>-31</v>
      </c>
      <c r="F318" s="22" t="s">
        <v>636</v>
      </c>
      <c r="G318" s="22" t="s">
        <v>636</v>
      </c>
      <c r="H318" s="24">
        <v>109</v>
      </c>
      <c r="I318" s="22"/>
      <c r="J318" s="22"/>
    </row>
    <row r="319" spans="1:10">
      <c r="A319" s="22" t="s">
        <v>320</v>
      </c>
      <c r="B319" s="24">
        <v>437</v>
      </c>
      <c r="C319" s="22" t="s">
        <v>636</v>
      </c>
      <c r="D319" s="22" t="s">
        <v>636</v>
      </c>
      <c r="E319" s="24">
        <v>-44</v>
      </c>
      <c r="F319" s="22" t="s">
        <v>636</v>
      </c>
      <c r="G319" s="22" t="s">
        <v>636</v>
      </c>
      <c r="H319" s="24">
        <v>393</v>
      </c>
      <c r="I319" s="22"/>
      <c r="J319" s="22"/>
    </row>
    <row r="320" spans="1:10">
      <c r="A320" s="22" t="s">
        <v>321</v>
      </c>
      <c r="B320" s="24">
        <v>189</v>
      </c>
      <c r="C320" s="26" t="s">
        <v>636</v>
      </c>
      <c r="D320" s="22" t="s">
        <v>636</v>
      </c>
      <c r="E320" s="22" t="s">
        <v>636</v>
      </c>
      <c r="F320" s="26" t="s">
        <v>636</v>
      </c>
      <c r="G320" s="22" t="s">
        <v>636</v>
      </c>
      <c r="H320" s="25">
        <v>189</v>
      </c>
      <c r="I320" s="22"/>
      <c r="J320" s="22"/>
    </row>
    <row r="321" spans="1:10">
      <c r="A321" s="22" t="s">
        <v>322</v>
      </c>
      <c r="B321" s="24">
        <v>393</v>
      </c>
      <c r="C321" s="22" t="s">
        <v>636</v>
      </c>
      <c r="D321" s="22" t="s">
        <v>636</v>
      </c>
      <c r="E321" s="24">
        <v>-18</v>
      </c>
      <c r="F321" s="22" t="s">
        <v>636</v>
      </c>
      <c r="G321" s="22" t="s">
        <v>636</v>
      </c>
      <c r="H321" s="24">
        <v>375</v>
      </c>
      <c r="I321" s="22"/>
      <c r="J321" s="22"/>
    </row>
    <row r="322" spans="1:10">
      <c r="A322" s="22" t="s">
        <v>323</v>
      </c>
      <c r="B322" s="24">
        <v>477</v>
      </c>
      <c r="C322" s="26" t="s">
        <v>636</v>
      </c>
      <c r="D322" s="22" t="s">
        <v>636</v>
      </c>
      <c r="E322" s="24">
        <v>-48</v>
      </c>
      <c r="F322" s="22" t="s">
        <v>636</v>
      </c>
      <c r="G322" s="22" t="s">
        <v>636</v>
      </c>
      <c r="H322" s="24">
        <v>429</v>
      </c>
      <c r="I322" s="22"/>
      <c r="J322" s="22"/>
    </row>
    <row r="323" spans="1:10">
      <c r="A323" s="22" t="s">
        <v>324</v>
      </c>
      <c r="B323" s="24">
        <v>78</v>
      </c>
      <c r="C323" s="26" t="s">
        <v>636</v>
      </c>
      <c r="D323" s="22" t="s">
        <v>636</v>
      </c>
      <c r="E323" s="24">
        <v>-6</v>
      </c>
      <c r="F323" s="26" t="s">
        <v>636</v>
      </c>
      <c r="G323" s="22" t="s">
        <v>636</v>
      </c>
      <c r="H323" s="25">
        <v>72</v>
      </c>
      <c r="I323" s="22"/>
      <c r="J323" s="22"/>
    </row>
    <row r="324" spans="1:10">
      <c r="A324" s="22" t="s">
        <v>325</v>
      </c>
      <c r="B324" s="24">
        <v>1</v>
      </c>
      <c r="C324" s="22" t="s">
        <v>636</v>
      </c>
      <c r="D324" s="22" t="s">
        <v>636</v>
      </c>
      <c r="E324" s="22" t="s">
        <v>636</v>
      </c>
      <c r="F324" s="22" t="s">
        <v>636</v>
      </c>
      <c r="G324" s="22" t="s">
        <v>636</v>
      </c>
      <c r="H324" s="24">
        <v>1</v>
      </c>
      <c r="I324" s="22"/>
      <c r="J324" s="22"/>
    </row>
    <row r="325" spans="1:10">
      <c r="A325" s="22" t="s">
        <v>326</v>
      </c>
      <c r="B325" s="24">
        <v>539</v>
      </c>
      <c r="C325" s="24">
        <v>170</v>
      </c>
      <c r="D325" s="24">
        <v>-1</v>
      </c>
      <c r="E325" s="24">
        <v>-61</v>
      </c>
      <c r="F325" s="22" t="s">
        <v>636</v>
      </c>
      <c r="G325" s="22" t="s">
        <v>636</v>
      </c>
      <c r="H325" s="24">
        <v>647</v>
      </c>
      <c r="I325" s="22"/>
      <c r="J325" s="22"/>
    </row>
    <row r="326" spans="1:10">
      <c r="A326" s="22" t="s">
        <v>327</v>
      </c>
      <c r="B326" s="24">
        <v>18</v>
      </c>
      <c r="C326" s="22" t="s">
        <v>636</v>
      </c>
      <c r="D326" s="22" t="s">
        <v>636</v>
      </c>
      <c r="E326" s="22" t="s">
        <v>636</v>
      </c>
      <c r="F326" s="22" t="s">
        <v>636</v>
      </c>
      <c r="G326" s="22" t="s">
        <v>636</v>
      </c>
      <c r="H326" s="24">
        <v>18</v>
      </c>
      <c r="I326" s="22"/>
      <c r="J326" s="22"/>
    </row>
    <row r="327" spans="1:10">
      <c r="A327" s="22" t="s">
        <v>328</v>
      </c>
      <c r="B327" s="24">
        <v>38</v>
      </c>
      <c r="C327" s="22" t="s">
        <v>636</v>
      </c>
      <c r="D327" s="22" t="s">
        <v>636</v>
      </c>
      <c r="E327" s="24">
        <v>-3</v>
      </c>
      <c r="F327" s="22" t="s">
        <v>636</v>
      </c>
      <c r="G327" s="22" t="s">
        <v>636</v>
      </c>
      <c r="H327" s="24">
        <v>35</v>
      </c>
      <c r="I327" s="22"/>
      <c r="J327" s="22"/>
    </row>
    <row r="328" spans="1:10">
      <c r="A328" s="22" t="s">
        <v>329</v>
      </c>
      <c r="B328" s="24">
        <v>99</v>
      </c>
      <c r="C328" s="24">
        <v>10</v>
      </c>
      <c r="D328" s="22" t="s">
        <v>636</v>
      </c>
      <c r="E328" s="24">
        <v>-7</v>
      </c>
      <c r="F328" s="22" t="s">
        <v>636</v>
      </c>
      <c r="G328" s="22" t="s">
        <v>636</v>
      </c>
      <c r="H328" s="24">
        <v>102</v>
      </c>
      <c r="I328" s="22"/>
      <c r="J328" s="22"/>
    </row>
    <row r="329" spans="1:10">
      <c r="A329" s="22" t="s">
        <v>330</v>
      </c>
      <c r="B329" s="24">
        <v>14</v>
      </c>
      <c r="C329" s="24">
        <v>25</v>
      </c>
      <c r="D329" s="22" t="s">
        <v>636</v>
      </c>
      <c r="E329" s="24">
        <v>-7</v>
      </c>
      <c r="F329" s="22" t="s">
        <v>636</v>
      </c>
      <c r="G329" s="22" t="s">
        <v>636</v>
      </c>
      <c r="H329" s="24">
        <v>32</v>
      </c>
      <c r="I329" s="22"/>
      <c r="J329" s="22"/>
    </row>
    <row r="330" spans="1:10">
      <c r="A330" s="22" t="s">
        <v>331</v>
      </c>
      <c r="B330" s="24">
        <v>4</v>
      </c>
      <c r="C330" s="24">
        <v>25</v>
      </c>
      <c r="D330" s="22" t="s">
        <v>636</v>
      </c>
      <c r="E330" s="24">
        <v>-5</v>
      </c>
      <c r="F330" s="22" t="s">
        <v>636</v>
      </c>
      <c r="G330" s="22" t="s">
        <v>636</v>
      </c>
      <c r="H330" s="24">
        <v>24</v>
      </c>
      <c r="I330" s="22"/>
      <c r="J330" s="22"/>
    </row>
    <row r="331" spans="1:10">
      <c r="A331" s="22" t="s">
        <v>332</v>
      </c>
      <c r="B331" s="24">
        <v>22</v>
      </c>
      <c r="C331" s="22" t="s">
        <v>636</v>
      </c>
      <c r="D331" s="22" t="s">
        <v>636</v>
      </c>
      <c r="E331" s="24">
        <v>-20</v>
      </c>
      <c r="F331" s="22" t="s">
        <v>636</v>
      </c>
      <c r="G331" s="22" t="s">
        <v>636</v>
      </c>
      <c r="H331" s="24">
        <v>2</v>
      </c>
      <c r="I331" s="22"/>
      <c r="J331" s="22"/>
    </row>
    <row r="332" spans="1:10">
      <c r="A332" s="22" t="s">
        <v>333</v>
      </c>
      <c r="B332" s="24">
        <v>14</v>
      </c>
      <c r="C332" s="22" t="s">
        <v>636</v>
      </c>
      <c r="D332" s="22" t="s">
        <v>636</v>
      </c>
      <c r="E332" s="24">
        <v>-17</v>
      </c>
      <c r="F332" s="22" t="s">
        <v>636</v>
      </c>
      <c r="G332" s="22" t="s">
        <v>636</v>
      </c>
      <c r="H332" s="24">
        <v>-3</v>
      </c>
      <c r="I332" s="22"/>
      <c r="J332" s="22"/>
    </row>
    <row r="333" spans="1:10">
      <c r="A333" s="22" t="s">
        <v>334</v>
      </c>
      <c r="B333" s="25">
        <v>3</v>
      </c>
      <c r="C333" s="22" t="s">
        <v>636</v>
      </c>
      <c r="D333" s="22" t="s">
        <v>636</v>
      </c>
      <c r="E333" s="26" t="s">
        <v>636</v>
      </c>
      <c r="F333" s="22" t="s">
        <v>636</v>
      </c>
      <c r="G333" s="22" t="s">
        <v>636</v>
      </c>
      <c r="H333" s="25">
        <v>3</v>
      </c>
      <c r="I333" s="22"/>
      <c r="J333" s="22"/>
    </row>
    <row r="334" spans="1:10">
      <c r="A334" s="22" t="s">
        <v>335</v>
      </c>
      <c r="B334" s="24">
        <v>37</v>
      </c>
      <c r="C334" s="22" t="s">
        <v>636</v>
      </c>
      <c r="D334" s="22" t="s">
        <v>636</v>
      </c>
      <c r="E334" s="24">
        <v>-10</v>
      </c>
      <c r="F334" s="22" t="s">
        <v>636</v>
      </c>
      <c r="G334" s="22" t="s">
        <v>636</v>
      </c>
      <c r="H334" s="24">
        <v>27</v>
      </c>
      <c r="I334" s="22"/>
      <c r="J334" s="22"/>
    </row>
    <row r="335" spans="1:10">
      <c r="A335" s="22" t="s">
        <v>336</v>
      </c>
      <c r="B335" s="24">
        <v>6</v>
      </c>
      <c r="C335" s="24">
        <v>50</v>
      </c>
      <c r="D335" s="22" t="s">
        <v>636</v>
      </c>
      <c r="E335" s="22" t="s">
        <v>636</v>
      </c>
      <c r="F335" s="22" t="s">
        <v>636</v>
      </c>
      <c r="G335" s="22" t="s">
        <v>636</v>
      </c>
      <c r="H335" s="24">
        <v>56</v>
      </c>
      <c r="I335" s="22"/>
      <c r="J335" s="22"/>
    </row>
    <row r="336" spans="1:10">
      <c r="A336" s="22" t="s">
        <v>692</v>
      </c>
      <c r="B336" s="24">
        <v>85</v>
      </c>
      <c r="C336" s="24">
        <v>20</v>
      </c>
      <c r="D336" s="22" t="s">
        <v>636</v>
      </c>
      <c r="E336" s="24">
        <v>-17</v>
      </c>
      <c r="F336" s="22" t="s">
        <v>636</v>
      </c>
      <c r="G336" s="22" t="s">
        <v>636</v>
      </c>
      <c r="H336" s="24">
        <v>88</v>
      </c>
      <c r="I336" s="22"/>
      <c r="J336" s="22"/>
    </row>
    <row r="337" spans="1:10">
      <c r="A337" s="22" t="s">
        <v>338</v>
      </c>
      <c r="B337" s="25">
        <v>22</v>
      </c>
      <c r="C337" s="22" t="s">
        <v>636</v>
      </c>
      <c r="D337" s="22" t="s">
        <v>636</v>
      </c>
      <c r="E337" s="25">
        <v>-15</v>
      </c>
      <c r="F337" s="22" t="s">
        <v>636</v>
      </c>
      <c r="G337" s="22" t="s">
        <v>636</v>
      </c>
      <c r="H337" s="25">
        <v>7</v>
      </c>
      <c r="I337" s="22"/>
      <c r="J337" s="22"/>
    </row>
    <row r="338" spans="1:10">
      <c r="A338" s="22" t="s">
        <v>339</v>
      </c>
      <c r="B338" s="24">
        <v>10</v>
      </c>
      <c r="C338" s="22" t="s">
        <v>636</v>
      </c>
      <c r="D338" s="22" t="s">
        <v>636</v>
      </c>
      <c r="E338" s="24">
        <v>-4</v>
      </c>
      <c r="F338" s="22" t="s">
        <v>636</v>
      </c>
      <c r="G338" s="22" t="s">
        <v>636</v>
      </c>
      <c r="H338" s="24">
        <v>6</v>
      </c>
      <c r="I338" s="22"/>
      <c r="J338" s="22"/>
    </row>
    <row r="339" spans="1:10">
      <c r="A339" s="22" t="s">
        <v>341</v>
      </c>
      <c r="B339" s="24">
        <v>23</v>
      </c>
      <c r="C339" s="22" t="s">
        <v>636</v>
      </c>
      <c r="D339" s="22" t="s">
        <v>636</v>
      </c>
      <c r="E339" s="22" t="s">
        <v>636</v>
      </c>
      <c r="F339" s="22" t="s">
        <v>636</v>
      </c>
      <c r="G339" s="22" t="s">
        <v>636</v>
      </c>
      <c r="H339" s="24">
        <v>23</v>
      </c>
      <c r="I339" s="22"/>
      <c r="J339" s="22"/>
    </row>
    <row r="340" spans="1:10">
      <c r="A340" s="22" t="s">
        <v>342</v>
      </c>
      <c r="B340" s="24">
        <v>113</v>
      </c>
      <c r="C340" s="22" t="s">
        <v>636</v>
      </c>
      <c r="D340" s="22" t="s">
        <v>636</v>
      </c>
      <c r="E340" s="24">
        <v>-2</v>
      </c>
      <c r="F340" s="22" t="s">
        <v>636</v>
      </c>
      <c r="G340" s="22" t="s">
        <v>636</v>
      </c>
      <c r="H340" s="24">
        <v>111</v>
      </c>
      <c r="I340" s="22"/>
      <c r="J340" s="22"/>
    </row>
    <row r="341" spans="1:10">
      <c r="A341" s="22" t="s">
        <v>343</v>
      </c>
      <c r="B341" s="25">
        <v>367</v>
      </c>
      <c r="C341" s="27" t="s">
        <v>636</v>
      </c>
      <c r="D341" s="22" t="s">
        <v>636</v>
      </c>
      <c r="E341" s="25">
        <v>-80</v>
      </c>
      <c r="F341" s="22" t="s">
        <v>636</v>
      </c>
      <c r="G341" s="22" t="s">
        <v>636</v>
      </c>
      <c r="H341" s="25">
        <v>287</v>
      </c>
      <c r="I341" s="22"/>
      <c r="J341" s="22"/>
    </row>
    <row r="342" spans="1:10">
      <c r="A342" s="22" t="s">
        <v>344</v>
      </c>
      <c r="B342" s="25">
        <v>3739</v>
      </c>
      <c r="C342" s="22" t="s">
        <v>636</v>
      </c>
      <c r="D342" s="22" t="s">
        <v>636</v>
      </c>
      <c r="E342" s="25">
        <v>-1013</v>
      </c>
      <c r="F342" s="22" t="s">
        <v>636</v>
      </c>
      <c r="G342" s="22" t="s">
        <v>636</v>
      </c>
      <c r="H342" s="25">
        <v>2726</v>
      </c>
      <c r="I342" s="22"/>
      <c r="J342" s="22"/>
    </row>
    <row r="343" spans="1:10">
      <c r="A343" s="22" t="s">
        <v>345</v>
      </c>
      <c r="B343" s="24">
        <v>80</v>
      </c>
      <c r="C343" s="22" t="s">
        <v>636</v>
      </c>
      <c r="D343" s="22" t="s">
        <v>636</v>
      </c>
      <c r="E343" s="24">
        <v>-22</v>
      </c>
      <c r="F343" s="22" t="s">
        <v>636</v>
      </c>
      <c r="G343" s="22" t="s">
        <v>636</v>
      </c>
      <c r="H343" s="24">
        <v>58</v>
      </c>
      <c r="I343" s="22"/>
      <c r="J343" s="22"/>
    </row>
    <row r="344" spans="1:10">
      <c r="A344" s="22" t="s">
        <v>346</v>
      </c>
      <c r="B344" s="24">
        <v>182</v>
      </c>
      <c r="C344" s="22" t="s">
        <v>636</v>
      </c>
      <c r="D344" s="22" t="s">
        <v>636</v>
      </c>
      <c r="E344" s="24">
        <v>-38</v>
      </c>
      <c r="F344" s="22" t="s">
        <v>636</v>
      </c>
      <c r="G344" s="22" t="s">
        <v>636</v>
      </c>
      <c r="H344" s="24">
        <v>144</v>
      </c>
      <c r="I344" s="22"/>
      <c r="J344" s="22"/>
    </row>
    <row r="345" spans="1:10">
      <c r="A345" s="22" t="s">
        <v>347</v>
      </c>
      <c r="B345" s="24">
        <v>3</v>
      </c>
      <c r="C345" s="24">
        <v>10</v>
      </c>
      <c r="D345" s="22" t="s">
        <v>636</v>
      </c>
      <c r="E345" s="22" t="s">
        <v>636</v>
      </c>
      <c r="F345" s="22" t="s">
        <v>636</v>
      </c>
      <c r="G345" s="22" t="s">
        <v>636</v>
      </c>
      <c r="H345" s="24">
        <v>13</v>
      </c>
      <c r="I345" s="22"/>
      <c r="J345" s="22"/>
    </row>
    <row r="346" spans="1:10">
      <c r="A346" s="22" t="s">
        <v>348</v>
      </c>
      <c r="B346" s="24">
        <v>62</v>
      </c>
      <c r="C346" s="22" t="s">
        <v>636</v>
      </c>
      <c r="D346" s="22" t="s">
        <v>636</v>
      </c>
      <c r="E346" s="24">
        <v>-4</v>
      </c>
      <c r="F346" s="22" t="s">
        <v>636</v>
      </c>
      <c r="G346" s="22" t="s">
        <v>636</v>
      </c>
      <c r="H346" s="24">
        <v>58</v>
      </c>
      <c r="I346" s="22"/>
      <c r="J346" s="22"/>
    </row>
    <row r="347" spans="1:10">
      <c r="A347" s="22" t="s">
        <v>349</v>
      </c>
      <c r="B347" s="24">
        <v>36</v>
      </c>
      <c r="C347" s="24">
        <v>30</v>
      </c>
      <c r="D347" s="22" t="s">
        <v>636</v>
      </c>
      <c r="E347" s="24">
        <v>-2</v>
      </c>
      <c r="F347" s="22" t="s">
        <v>636</v>
      </c>
      <c r="G347" s="22" t="s">
        <v>636</v>
      </c>
      <c r="H347" s="24">
        <v>64</v>
      </c>
      <c r="I347" s="22"/>
      <c r="J347" s="22"/>
    </row>
    <row r="348" spans="1:10">
      <c r="A348" s="22" t="s">
        <v>350</v>
      </c>
      <c r="B348" s="24">
        <v>38</v>
      </c>
      <c r="C348" s="24">
        <v>30</v>
      </c>
      <c r="D348" s="22" t="s">
        <v>636</v>
      </c>
      <c r="E348" s="24">
        <v>-1</v>
      </c>
      <c r="F348" s="22" t="s">
        <v>636</v>
      </c>
      <c r="G348" s="22" t="s">
        <v>636</v>
      </c>
      <c r="H348" s="24">
        <v>67</v>
      </c>
      <c r="I348" s="22"/>
      <c r="J348" s="22"/>
    </row>
    <row r="349" spans="1:10">
      <c r="A349" s="22" t="s">
        <v>351</v>
      </c>
      <c r="B349" s="24">
        <v>31</v>
      </c>
      <c r="C349" s="22" t="s">
        <v>636</v>
      </c>
      <c r="D349" s="22" t="s">
        <v>636</v>
      </c>
      <c r="E349" s="24">
        <v>-3</v>
      </c>
      <c r="F349" s="22" t="s">
        <v>636</v>
      </c>
      <c r="G349" s="22" t="s">
        <v>636</v>
      </c>
      <c r="H349" s="24">
        <v>28</v>
      </c>
      <c r="I349" s="22"/>
      <c r="J349" s="22"/>
    </row>
    <row r="350" spans="1:10">
      <c r="A350" s="22" t="s">
        <v>352</v>
      </c>
      <c r="B350" s="24">
        <v>8</v>
      </c>
      <c r="C350" s="22" t="s">
        <v>636</v>
      </c>
      <c r="D350" s="26" t="s">
        <v>636</v>
      </c>
      <c r="E350" s="22" t="s">
        <v>636</v>
      </c>
      <c r="F350" s="22" t="s">
        <v>636</v>
      </c>
      <c r="G350" s="26" t="s">
        <v>636</v>
      </c>
      <c r="H350" s="24">
        <v>8</v>
      </c>
      <c r="I350" s="26"/>
      <c r="J350" s="22"/>
    </row>
    <row r="351" spans="1:10">
      <c r="A351" s="22" t="s">
        <v>353</v>
      </c>
      <c r="B351" s="24">
        <v>7</v>
      </c>
      <c r="C351" s="26" t="s">
        <v>636</v>
      </c>
      <c r="D351" s="22" t="s">
        <v>636</v>
      </c>
      <c r="E351" s="22" t="s">
        <v>636</v>
      </c>
      <c r="F351" s="22" t="s">
        <v>636</v>
      </c>
      <c r="G351" s="22" t="s">
        <v>636</v>
      </c>
      <c r="H351" s="24">
        <v>7</v>
      </c>
      <c r="I351" s="22"/>
      <c r="J351" s="22"/>
    </row>
    <row r="352" spans="1:10">
      <c r="A352" s="22" t="s">
        <v>354</v>
      </c>
      <c r="B352" s="24">
        <v>18</v>
      </c>
      <c r="C352" s="26" t="s">
        <v>636</v>
      </c>
      <c r="D352" s="26" t="s">
        <v>636</v>
      </c>
      <c r="E352" s="22" t="s">
        <v>636</v>
      </c>
      <c r="F352" s="22" t="s">
        <v>636</v>
      </c>
      <c r="G352" s="22" t="s">
        <v>636</v>
      </c>
      <c r="H352" s="24">
        <v>18</v>
      </c>
      <c r="I352" s="22"/>
      <c r="J352" s="22"/>
    </row>
    <row r="353" spans="1:10">
      <c r="A353" s="22" t="s">
        <v>355</v>
      </c>
      <c r="B353" s="25">
        <v>17</v>
      </c>
      <c r="C353" s="26" t="s">
        <v>636</v>
      </c>
      <c r="D353" s="26" t="s">
        <v>636</v>
      </c>
      <c r="E353" s="24">
        <v>-1</v>
      </c>
      <c r="F353" s="22" t="s">
        <v>636</v>
      </c>
      <c r="G353" s="26" t="s">
        <v>636</v>
      </c>
      <c r="H353" s="25">
        <v>16</v>
      </c>
      <c r="I353" s="22"/>
      <c r="J353" s="22"/>
    </row>
    <row r="354" spans="1:10">
      <c r="A354" s="22" t="s">
        <v>356</v>
      </c>
      <c r="B354" s="24">
        <v>9</v>
      </c>
      <c r="C354" s="22" t="s">
        <v>636</v>
      </c>
      <c r="D354" s="22" t="s">
        <v>636</v>
      </c>
      <c r="E354" s="24">
        <v>-3</v>
      </c>
      <c r="F354" s="22" t="s">
        <v>636</v>
      </c>
      <c r="G354" s="22" t="s">
        <v>636</v>
      </c>
      <c r="H354" s="24">
        <v>6</v>
      </c>
      <c r="I354" s="22"/>
      <c r="J354" s="22"/>
    </row>
    <row r="355" spans="1:10">
      <c r="A355" s="22" t="s">
        <v>357</v>
      </c>
      <c r="B355" s="24">
        <v>88</v>
      </c>
      <c r="C355" s="25">
        <v>170</v>
      </c>
      <c r="D355" s="22" t="s">
        <v>636</v>
      </c>
      <c r="E355" s="24">
        <v>-50</v>
      </c>
      <c r="F355" s="22" t="s">
        <v>636</v>
      </c>
      <c r="G355" s="24">
        <v>-2</v>
      </c>
      <c r="H355" s="24">
        <v>206</v>
      </c>
      <c r="I355" s="22"/>
      <c r="J355" s="22"/>
    </row>
    <row r="356" spans="1:10">
      <c r="A356" s="22" t="s">
        <v>358</v>
      </c>
      <c r="B356" s="24">
        <v>70</v>
      </c>
      <c r="C356" s="26" t="s">
        <v>636</v>
      </c>
      <c r="D356" s="26" t="s">
        <v>636</v>
      </c>
      <c r="E356" s="24">
        <v>-54</v>
      </c>
      <c r="F356" s="22" t="s">
        <v>636</v>
      </c>
      <c r="G356" s="22" t="s">
        <v>636</v>
      </c>
      <c r="H356" s="24">
        <v>16</v>
      </c>
      <c r="I356" s="22"/>
      <c r="J356" s="22"/>
    </row>
    <row r="357" spans="1:10">
      <c r="A357" s="22" t="s">
        <v>597</v>
      </c>
      <c r="B357" s="25">
        <v>42</v>
      </c>
      <c r="C357" s="24">
        <v>33</v>
      </c>
      <c r="D357" s="26" t="s">
        <v>636</v>
      </c>
      <c r="E357" s="24">
        <v>-49</v>
      </c>
      <c r="F357" s="22" t="s">
        <v>636</v>
      </c>
      <c r="G357" s="22" t="s">
        <v>636</v>
      </c>
      <c r="H357" s="25">
        <v>26</v>
      </c>
      <c r="I357" s="22"/>
      <c r="J357" s="22"/>
    </row>
    <row r="358" spans="1:10">
      <c r="A358" s="22" t="s">
        <v>360</v>
      </c>
      <c r="B358" s="24">
        <v>10</v>
      </c>
      <c r="C358" s="24">
        <v>24</v>
      </c>
      <c r="D358" s="26" t="s">
        <v>636</v>
      </c>
      <c r="E358" s="22" t="s">
        <v>636</v>
      </c>
      <c r="F358" s="22" t="s">
        <v>636</v>
      </c>
      <c r="G358" s="22" t="s">
        <v>636</v>
      </c>
      <c r="H358" s="24">
        <v>34</v>
      </c>
      <c r="I358" s="26"/>
      <c r="J358" s="22"/>
    </row>
    <row r="359" spans="1:10">
      <c r="A359" s="22" t="s">
        <v>361</v>
      </c>
      <c r="B359" s="24">
        <v>137</v>
      </c>
      <c r="C359" s="25">
        <v>1</v>
      </c>
      <c r="D359" s="22" t="s">
        <v>636</v>
      </c>
      <c r="E359" s="24">
        <v>-21</v>
      </c>
      <c r="F359" s="22" t="s">
        <v>636</v>
      </c>
      <c r="G359" s="22" t="s">
        <v>636</v>
      </c>
      <c r="H359" s="24">
        <v>117</v>
      </c>
      <c r="I359" s="22"/>
      <c r="J359" s="22"/>
    </row>
    <row r="360" spans="1:10">
      <c r="A360" s="22" t="s">
        <v>562</v>
      </c>
      <c r="B360" s="24">
        <v>51</v>
      </c>
      <c r="C360" s="26" t="s">
        <v>636</v>
      </c>
      <c r="D360" s="22" t="s">
        <v>636</v>
      </c>
      <c r="E360" s="24">
        <v>-2</v>
      </c>
      <c r="F360" s="22" t="s">
        <v>636</v>
      </c>
      <c r="G360" s="22" t="s">
        <v>636</v>
      </c>
      <c r="H360" s="25">
        <v>49</v>
      </c>
      <c r="I360" s="22"/>
      <c r="J360" s="22"/>
    </row>
    <row r="361" spans="1:10">
      <c r="A361" s="22" t="s">
        <v>362</v>
      </c>
      <c r="B361" s="25">
        <v>277</v>
      </c>
      <c r="C361" s="26" t="s">
        <v>636</v>
      </c>
      <c r="D361" s="22" t="s">
        <v>636</v>
      </c>
      <c r="E361" s="24">
        <v>-12</v>
      </c>
      <c r="F361" s="22" t="s">
        <v>636</v>
      </c>
      <c r="G361" s="22" t="s">
        <v>636</v>
      </c>
      <c r="H361" s="25">
        <v>265</v>
      </c>
      <c r="I361" s="26"/>
      <c r="J361" s="22"/>
    </row>
    <row r="362" spans="1:10">
      <c r="A362" s="22" t="s">
        <v>363</v>
      </c>
      <c r="B362" s="25">
        <v>-1000</v>
      </c>
      <c r="C362" s="26" t="s">
        <v>636</v>
      </c>
      <c r="D362" s="26" t="s">
        <v>636</v>
      </c>
      <c r="E362" s="22" t="s">
        <v>636</v>
      </c>
      <c r="F362" s="22" t="s">
        <v>636</v>
      </c>
      <c r="G362" s="22" t="s">
        <v>636</v>
      </c>
      <c r="H362" s="25">
        <v>-1000</v>
      </c>
      <c r="I362" s="22"/>
      <c r="J362" s="22"/>
    </row>
    <row r="363" spans="1:10">
      <c r="A363" s="22" t="s">
        <v>709</v>
      </c>
      <c r="B363" s="24">
        <v>43</v>
      </c>
      <c r="C363" s="25">
        <v>200</v>
      </c>
      <c r="D363" s="26" t="s">
        <v>636</v>
      </c>
      <c r="E363" s="22" t="s">
        <v>636</v>
      </c>
      <c r="F363" s="22" t="s">
        <v>636</v>
      </c>
      <c r="G363" s="22" t="s">
        <v>636</v>
      </c>
      <c r="H363" s="24">
        <v>243</v>
      </c>
      <c r="I363" s="22"/>
      <c r="J363" s="22"/>
    </row>
    <row r="364" spans="1:10">
      <c r="A364" s="22" t="s">
        <v>365</v>
      </c>
      <c r="B364" s="24">
        <v>191</v>
      </c>
      <c r="C364" s="22" t="s">
        <v>636</v>
      </c>
      <c r="D364" s="22" t="s">
        <v>636</v>
      </c>
      <c r="E364" s="24">
        <v>-22</v>
      </c>
      <c r="F364" s="22" t="s">
        <v>636</v>
      </c>
      <c r="G364" s="22" t="s">
        <v>636</v>
      </c>
      <c r="H364" s="24">
        <v>169</v>
      </c>
      <c r="I364" s="22"/>
      <c r="J364" s="22"/>
    </row>
    <row r="365" spans="1:10">
      <c r="A365" s="22" t="s">
        <v>366</v>
      </c>
      <c r="B365" s="24">
        <v>11</v>
      </c>
      <c r="C365" s="25">
        <v>20</v>
      </c>
      <c r="D365" s="26" t="s">
        <v>636</v>
      </c>
      <c r="E365" s="24">
        <v>-8</v>
      </c>
      <c r="F365" s="22" t="s">
        <v>636</v>
      </c>
      <c r="G365" s="22" t="s">
        <v>636</v>
      </c>
      <c r="H365" s="24">
        <v>23</v>
      </c>
      <c r="I365" s="22"/>
      <c r="J365" s="22"/>
    </row>
    <row r="366" spans="1:10">
      <c r="A366" s="22" t="s">
        <v>367</v>
      </c>
      <c r="B366" s="24">
        <v>1</v>
      </c>
      <c r="C366" s="24">
        <v>8</v>
      </c>
      <c r="D366" s="22" t="s">
        <v>636</v>
      </c>
      <c r="E366" s="22" t="s">
        <v>636</v>
      </c>
      <c r="F366" s="22" t="s">
        <v>636</v>
      </c>
      <c r="G366" s="22" t="s">
        <v>636</v>
      </c>
      <c r="H366" s="24">
        <v>9</v>
      </c>
      <c r="I366" s="22"/>
      <c r="J366" s="22"/>
    </row>
    <row r="367" spans="1:10">
      <c r="A367" s="22" t="s">
        <v>368</v>
      </c>
      <c r="B367" s="24">
        <v>1</v>
      </c>
      <c r="C367" s="26" t="s">
        <v>636</v>
      </c>
      <c r="D367" s="26" t="s">
        <v>636</v>
      </c>
      <c r="E367" s="22" t="s">
        <v>636</v>
      </c>
      <c r="F367" s="26" t="s">
        <v>636</v>
      </c>
      <c r="G367" s="22" t="s">
        <v>636</v>
      </c>
      <c r="H367" s="24">
        <v>1</v>
      </c>
      <c r="I367" s="26"/>
      <c r="J367" s="22"/>
    </row>
    <row r="368" spans="1:10">
      <c r="A368" s="22" t="s">
        <v>369</v>
      </c>
      <c r="B368" s="24">
        <v>22</v>
      </c>
      <c r="C368" s="22" t="s">
        <v>636</v>
      </c>
      <c r="D368" s="22" t="s">
        <v>636</v>
      </c>
      <c r="E368" s="22" t="s">
        <v>636</v>
      </c>
      <c r="F368" s="22" t="s">
        <v>636</v>
      </c>
      <c r="G368" s="22" t="s">
        <v>636</v>
      </c>
      <c r="H368" s="24">
        <v>22</v>
      </c>
      <c r="I368" s="22"/>
      <c r="J368" s="22"/>
    </row>
    <row r="369" spans="1:10">
      <c r="A369" s="22" t="s">
        <v>568</v>
      </c>
      <c r="B369" s="24">
        <v>11</v>
      </c>
      <c r="C369" s="24">
        <v>158</v>
      </c>
      <c r="D369" s="22" t="s">
        <v>636</v>
      </c>
      <c r="E369" s="22" t="s">
        <v>636</v>
      </c>
      <c r="F369" s="22" t="s">
        <v>636</v>
      </c>
      <c r="G369" s="22" t="s">
        <v>636</v>
      </c>
      <c r="H369" s="24">
        <v>169</v>
      </c>
      <c r="I369" s="22"/>
      <c r="J369" s="22"/>
    </row>
    <row r="370" spans="1:10">
      <c r="A370" s="22" t="s">
        <v>370</v>
      </c>
      <c r="B370" s="24">
        <v>562</v>
      </c>
      <c r="C370" s="24">
        <v>50</v>
      </c>
      <c r="D370" s="22" t="s">
        <v>636</v>
      </c>
      <c r="E370" s="24">
        <v>-81</v>
      </c>
      <c r="F370" s="22" t="s">
        <v>636</v>
      </c>
      <c r="G370" s="22" t="s">
        <v>636</v>
      </c>
      <c r="H370" s="24">
        <v>531</v>
      </c>
      <c r="I370" s="22"/>
      <c r="J370" s="22"/>
    </row>
    <row r="371" spans="1:10">
      <c r="A371" s="22" t="s">
        <v>372</v>
      </c>
      <c r="B371" s="24">
        <v>291</v>
      </c>
      <c r="C371" s="24">
        <v>200</v>
      </c>
      <c r="D371" s="22" t="s">
        <v>636</v>
      </c>
      <c r="E371" s="24">
        <v>-78.5</v>
      </c>
      <c r="F371" s="22" t="s">
        <v>636</v>
      </c>
      <c r="G371" s="22" t="s">
        <v>636</v>
      </c>
      <c r="H371" s="24">
        <v>412.5</v>
      </c>
      <c r="I371" s="22"/>
      <c r="J371" s="22"/>
    </row>
    <row r="372" spans="1:10">
      <c r="A372" s="22" t="s">
        <v>373</v>
      </c>
      <c r="B372" s="24">
        <v>21</v>
      </c>
      <c r="C372" s="22" t="s">
        <v>636</v>
      </c>
      <c r="D372" s="22" t="s">
        <v>636</v>
      </c>
      <c r="E372" s="24">
        <v>-10</v>
      </c>
      <c r="F372" s="22" t="s">
        <v>636</v>
      </c>
      <c r="G372" s="22" t="s">
        <v>636</v>
      </c>
      <c r="H372" s="24">
        <v>11</v>
      </c>
      <c r="I372" s="22"/>
      <c r="J372" s="22"/>
    </row>
    <row r="373" spans="1:10">
      <c r="A373" s="22" t="s">
        <v>374</v>
      </c>
      <c r="B373" s="24">
        <v>172</v>
      </c>
      <c r="C373" s="26" t="s">
        <v>636</v>
      </c>
      <c r="D373" s="22" t="s">
        <v>636</v>
      </c>
      <c r="E373" s="24">
        <v>-20</v>
      </c>
      <c r="F373" s="22" t="s">
        <v>636</v>
      </c>
      <c r="G373" s="22" t="s">
        <v>636</v>
      </c>
      <c r="H373" s="24">
        <v>152</v>
      </c>
      <c r="I373" s="22"/>
      <c r="J373" s="22"/>
    </row>
    <row r="374" spans="1:10">
      <c r="A374" s="22" t="s">
        <v>375</v>
      </c>
      <c r="B374" s="24">
        <v>150</v>
      </c>
      <c r="C374" s="22" t="s">
        <v>636</v>
      </c>
      <c r="D374" s="22" t="s">
        <v>636</v>
      </c>
      <c r="E374" s="24">
        <v>-38</v>
      </c>
      <c r="F374" s="22" t="s">
        <v>636</v>
      </c>
      <c r="G374" s="22" t="s">
        <v>636</v>
      </c>
      <c r="H374" s="24">
        <v>112</v>
      </c>
      <c r="I374" s="22"/>
      <c r="J374" s="22"/>
    </row>
    <row r="375" spans="1:10">
      <c r="A375" s="22" t="s">
        <v>376</v>
      </c>
      <c r="B375" s="24">
        <v>27</v>
      </c>
      <c r="C375" s="24">
        <v>80</v>
      </c>
      <c r="D375" s="22" t="s">
        <v>636</v>
      </c>
      <c r="E375" s="24">
        <v>-5</v>
      </c>
      <c r="F375" s="22" t="s">
        <v>636</v>
      </c>
      <c r="G375" s="22" t="s">
        <v>636</v>
      </c>
      <c r="H375" s="24">
        <v>102</v>
      </c>
      <c r="I375" s="22"/>
      <c r="J375" s="22"/>
    </row>
    <row r="376" spans="1:10">
      <c r="A376" s="22" t="s">
        <v>377</v>
      </c>
      <c r="B376" s="24">
        <v>144</v>
      </c>
      <c r="C376" s="24">
        <v>110</v>
      </c>
      <c r="D376" s="22" t="s">
        <v>636</v>
      </c>
      <c r="E376" s="24">
        <v>-104</v>
      </c>
      <c r="F376" s="22" t="s">
        <v>636</v>
      </c>
      <c r="G376" s="22" t="s">
        <v>636</v>
      </c>
      <c r="H376" s="24">
        <v>150</v>
      </c>
      <c r="I376" s="22"/>
      <c r="J376" s="22"/>
    </row>
    <row r="377" spans="1:10">
      <c r="A377" s="22" t="s">
        <v>638</v>
      </c>
      <c r="B377" s="24">
        <v>48</v>
      </c>
      <c r="C377" s="24">
        <v>420</v>
      </c>
      <c r="D377" s="22" t="s">
        <v>636</v>
      </c>
      <c r="E377" s="24">
        <v>-53</v>
      </c>
      <c r="F377" s="22" t="s">
        <v>636</v>
      </c>
      <c r="G377" s="22" t="s">
        <v>636</v>
      </c>
      <c r="H377" s="24">
        <v>415</v>
      </c>
      <c r="I377" s="22"/>
      <c r="J377" s="22"/>
    </row>
    <row r="378" spans="1:10">
      <c r="A378" s="22" t="s">
        <v>379</v>
      </c>
      <c r="B378" s="24">
        <v>47</v>
      </c>
      <c r="C378" s="22" t="s">
        <v>636</v>
      </c>
      <c r="D378" s="26" t="s">
        <v>636</v>
      </c>
      <c r="E378" s="22" t="s">
        <v>636</v>
      </c>
      <c r="F378" s="22" t="s">
        <v>636</v>
      </c>
      <c r="G378" s="22" t="s">
        <v>636</v>
      </c>
      <c r="H378" s="24">
        <v>47</v>
      </c>
      <c r="I378" s="26"/>
      <c r="J378" s="22"/>
    </row>
    <row r="379" spans="1:10">
      <c r="A379" s="22" t="s">
        <v>380</v>
      </c>
      <c r="B379" s="24">
        <v>187</v>
      </c>
      <c r="C379" s="22" t="s">
        <v>636</v>
      </c>
      <c r="D379" s="22" t="s">
        <v>636</v>
      </c>
      <c r="E379" s="24">
        <v>-32</v>
      </c>
      <c r="F379" s="24">
        <v>20</v>
      </c>
      <c r="G379" s="22" t="s">
        <v>636</v>
      </c>
      <c r="H379" s="24">
        <v>175</v>
      </c>
      <c r="I379" s="22"/>
      <c r="J379" s="22"/>
    </row>
    <row r="380" spans="1:10">
      <c r="A380" s="22" t="s">
        <v>381</v>
      </c>
      <c r="B380" s="24">
        <v>1</v>
      </c>
      <c r="C380" s="22" t="s">
        <v>636</v>
      </c>
      <c r="D380" s="22" t="s">
        <v>636</v>
      </c>
      <c r="E380" s="24">
        <v>-1</v>
      </c>
      <c r="F380" s="22" t="s">
        <v>636</v>
      </c>
      <c r="G380" s="22" t="s">
        <v>636</v>
      </c>
      <c r="H380" s="22" t="s">
        <v>636</v>
      </c>
      <c r="I380" s="22"/>
      <c r="J380" s="22"/>
    </row>
    <row r="381" spans="1:10">
      <c r="A381" s="22" t="s">
        <v>382</v>
      </c>
      <c r="B381" s="24">
        <v>6</v>
      </c>
      <c r="C381" s="22" t="s">
        <v>636</v>
      </c>
      <c r="D381" s="22" t="s">
        <v>636</v>
      </c>
      <c r="E381" s="22" t="s">
        <v>636</v>
      </c>
      <c r="F381" s="22" t="s">
        <v>636</v>
      </c>
      <c r="G381" s="22" t="s">
        <v>636</v>
      </c>
      <c r="H381" s="24">
        <v>6</v>
      </c>
      <c r="I381" s="22"/>
      <c r="J381" s="22"/>
    </row>
    <row r="382" spans="1:10">
      <c r="A382" s="22" t="s">
        <v>383</v>
      </c>
      <c r="B382" s="24">
        <v>-7</v>
      </c>
      <c r="C382" s="24">
        <v>20</v>
      </c>
      <c r="D382" s="22" t="s">
        <v>636</v>
      </c>
      <c r="E382" s="24">
        <v>-9</v>
      </c>
      <c r="F382" s="22" t="s">
        <v>636</v>
      </c>
      <c r="G382" s="22" t="s">
        <v>636</v>
      </c>
      <c r="H382" s="24">
        <v>4</v>
      </c>
      <c r="I382" s="22"/>
      <c r="J382" s="22"/>
    </row>
    <row r="383" spans="1:10">
      <c r="A383" s="22" t="s">
        <v>384</v>
      </c>
      <c r="B383" s="24">
        <v>17</v>
      </c>
      <c r="C383" s="22" t="s">
        <v>636</v>
      </c>
      <c r="D383" s="22" t="s">
        <v>636</v>
      </c>
      <c r="E383" s="22" t="s">
        <v>636</v>
      </c>
      <c r="F383" s="22" t="s">
        <v>636</v>
      </c>
      <c r="G383" s="22" t="s">
        <v>636</v>
      </c>
      <c r="H383" s="24">
        <v>17</v>
      </c>
      <c r="I383" s="22"/>
      <c r="J383" s="22"/>
    </row>
    <row r="384" spans="1:10">
      <c r="A384" s="22" t="s">
        <v>385</v>
      </c>
      <c r="B384" s="24">
        <v>24</v>
      </c>
      <c r="C384" s="24">
        <v>15</v>
      </c>
      <c r="D384" s="22" t="s">
        <v>636</v>
      </c>
      <c r="E384" s="24">
        <v>-2</v>
      </c>
      <c r="F384" s="22" t="s">
        <v>636</v>
      </c>
      <c r="G384" s="22" t="s">
        <v>636</v>
      </c>
      <c r="H384" s="24">
        <v>37</v>
      </c>
      <c r="I384" s="22"/>
      <c r="J384" s="22"/>
    </row>
    <row r="385" spans="1:10">
      <c r="A385" s="22" t="s">
        <v>386</v>
      </c>
      <c r="B385" s="24">
        <v>36</v>
      </c>
      <c r="C385" s="26" t="s">
        <v>636</v>
      </c>
      <c r="D385" s="22" t="s">
        <v>636</v>
      </c>
      <c r="E385" s="24">
        <v>-12</v>
      </c>
      <c r="F385" s="22" t="s">
        <v>636</v>
      </c>
      <c r="G385" s="22" t="s">
        <v>636</v>
      </c>
      <c r="H385" s="25">
        <v>24</v>
      </c>
      <c r="I385" s="22"/>
      <c r="J385" s="22"/>
    </row>
    <row r="386" spans="1:10">
      <c r="A386" s="22" t="s">
        <v>519</v>
      </c>
      <c r="B386" s="24">
        <v>26</v>
      </c>
      <c r="C386" s="24">
        <v>25</v>
      </c>
      <c r="D386" s="22" t="s">
        <v>636</v>
      </c>
      <c r="E386" s="24">
        <v>-7</v>
      </c>
      <c r="F386" s="22" t="s">
        <v>636</v>
      </c>
      <c r="G386" s="22" t="s">
        <v>636</v>
      </c>
      <c r="H386" s="24">
        <v>44</v>
      </c>
      <c r="I386" s="22"/>
      <c r="J386" s="22"/>
    </row>
    <row r="387" spans="1:10">
      <c r="A387" s="22" t="s">
        <v>387</v>
      </c>
      <c r="B387" s="24">
        <v>19</v>
      </c>
      <c r="C387" s="22" t="s">
        <v>636</v>
      </c>
      <c r="D387" s="22" t="s">
        <v>636</v>
      </c>
      <c r="E387" s="24">
        <v>-16</v>
      </c>
      <c r="F387" s="22" t="s">
        <v>636</v>
      </c>
      <c r="G387" s="22" t="s">
        <v>636</v>
      </c>
      <c r="H387" s="24">
        <v>3</v>
      </c>
      <c r="I387" s="22"/>
      <c r="J387" s="22"/>
    </row>
    <row r="388" spans="1:10">
      <c r="A388" s="22" t="s">
        <v>388</v>
      </c>
      <c r="B388" s="24">
        <v>-21</v>
      </c>
      <c r="C388" s="22" t="s">
        <v>636</v>
      </c>
      <c r="D388" s="22" t="s">
        <v>636</v>
      </c>
      <c r="E388" s="24">
        <v>-2</v>
      </c>
      <c r="F388" s="22" t="s">
        <v>636</v>
      </c>
      <c r="G388" s="22" t="s">
        <v>636</v>
      </c>
      <c r="H388" s="24">
        <v>-23</v>
      </c>
      <c r="I388" s="22"/>
      <c r="J388" s="22"/>
    </row>
    <row r="389" spans="1:10">
      <c r="A389" s="22" t="s">
        <v>548</v>
      </c>
      <c r="B389" s="24">
        <v>247</v>
      </c>
      <c r="C389" s="26" t="s">
        <v>636</v>
      </c>
      <c r="D389" s="22" t="s">
        <v>636</v>
      </c>
      <c r="E389" s="24">
        <v>-3</v>
      </c>
      <c r="F389" s="22" t="s">
        <v>636</v>
      </c>
      <c r="G389" s="22" t="s">
        <v>636</v>
      </c>
      <c r="H389" s="25">
        <v>244</v>
      </c>
      <c r="I389" s="22"/>
      <c r="J389" s="22"/>
    </row>
    <row r="390" spans="1:10">
      <c r="A390" s="22" t="s">
        <v>389</v>
      </c>
      <c r="B390" s="24">
        <v>11</v>
      </c>
      <c r="C390" s="24">
        <v>5</v>
      </c>
      <c r="D390" s="22" t="s">
        <v>636</v>
      </c>
      <c r="E390" s="24">
        <v>-8</v>
      </c>
      <c r="F390" s="22" t="s">
        <v>636</v>
      </c>
      <c r="G390" s="22" t="s">
        <v>636</v>
      </c>
      <c r="H390" s="24">
        <v>8</v>
      </c>
      <c r="I390" s="22"/>
      <c r="J390" s="22"/>
    </row>
    <row r="391" spans="1:10">
      <c r="A391" s="22" t="s">
        <v>390</v>
      </c>
      <c r="B391" s="24">
        <v>4</v>
      </c>
      <c r="C391" s="24">
        <v>2</v>
      </c>
      <c r="D391" s="22" t="s">
        <v>636</v>
      </c>
      <c r="E391" s="24">
        <v>-5</v>
      </c>
      <c r="F391" s="22" t="s">
        <v>636</v>
      </c>
      <c r="G391" s="22" t="s">
        <v>636</v>
      </c>
      <c r="H391" s="24">
        <v>1</v>
      </c>
      <c r="I391" s="22"/>
      <c r="J391" s="22"/>
    </row>
    <row r="392" spans="1:10">
      <c r="A392" s="22" t="s">
        <v>393</v>
      </c>
      <c r="B392" s="24">
        <v>6</v>
      </c>
      <c r="C392" s="22" t="s">
        <v>636</v>
      </c>
      <c r="D392" s="22" t="s">
        <v>636</v>
      </c>
      <c r="E392" s="24">
        <v>-1</v>
      </c>
      <c r="F392" s="22" t="s">
        <v>636</v>
      </c>
      <c r="G392" s="22" t="s">
        <v>636</v>
      </c>
      <c r="H392" s="24">
        <v>5</v>
      </c>
      <c r="I392" s="22"/>
      <c r="J392" s="22"/>
    </row>
    <row r="393" spans="1:10">
      <c r="A393" s="22" t="s">
        <v>394</v>
      </c>
      <c r="B393" s="22" t="s">
        <v>636</v>
      </c>
      <c r="C393" s="22" t="s">
        <v>636</v>
      </c>
      <c r="D393" s="22" t="s">
        <v>636</v>
      </c>
      <c r="E393" s="24">
        <v>-4</v>
      </c>
      <c r="F393" s="22" t="s">
        <v>636</v>
      </c>
      <c r="G393" s="22" t="s">
        <v>636</v>
      </c>
      <c r="H393" s="24">
        <v>-4</v>
      </c>
      <c r="I393" s="22"/>
      <c r="J393" s="22"/>
    </row>
    <row r="394" spans="1:10">
      <c r="A394" s="22" t="s">
        <v>395</v>
      </c>
      <c r="B394" s="24">
        <v>214</v>
      </c>
      <c r="C394" s="24">
        <v>100</v>
      </c>
      <c r="D394" s="22" t="s">
        <v>636</v>
      </c>
      <c r="E394" s="24">
        <v>-7</v>
      </c>
      <c r="F394" s="22" t="s">
        <v>636</v>
      </c>
      <c r="G394" s="22" t="s">
        <v>636</v>
      </c>
      <c r="H394" s="24">
        <v>307</v>
      </c>
      <c r="I394" s="22"/>
      <c r="J394" s="22"/>
    </row>
    <row r="395" spans="1:10">
      <c r="A395" s="22" t="s">
        <v>396</v>
      </c>
      <c r="B395" s="24">
        <v>188</v>
      </c>
      <c r="C395" s="22" t="s">
        <v>636</v>
      </c>
      <c r="D395" s="22" t="s">
        <v>636</v>
      </c>
      <c r="E395" s="24">
        <v>-64</v>
      </c>
      <c r="F395" s="22" t="s">
        <v>636</v>
      </c>
      <c r="G395" s="22" t="s">
        <v>636</v>
      </c>
      <c r="H395" s="24">
        <v>124</v>
      </c>
      <c r="I395" s="22"/>
      <c r="J395" s="22"/>
    </row>
    <row r="396" spans="1:10">
      <c r="A396" s="22" t="s">
        <v>397</v>
      </c>
      <c r="B396" s="24">
        <v>259</v>
      </c>
      <c r="C396" s="22" t="s">
        <v>636</v>
      </c>
      <c r="D396" s="22" t="s">
        <v>636</v>
      </c>
      <c r="E396" s="24">
        <v>-54</v>
      </c>
      <c r="F396" s="22" t="s">
        <v>636</v>
      </c>
      <c r="G396" s="22" t="s">
        <v>636</v>
      </c>
      <c r="H396" s="24">
        <v>205</v>
      </c>
      <c r="I396" s="22"/>
      <c r="J396" s="22"/>
    </row>
    <row r="397" spans="1:10">
      <c r="A397" s="22" t="s">
        <v>398</v>
      </c>
      <c r="B397" s="24">
        <v>31</v>
      </c>
      <c r="C397" s="22" t="s">
        <v>636</v>
      </c>
      <c r="D397" s="22" t="s">
        <v>636</v>
      </c>
      <c r="E397" s="22" t="s">
        <v>636</v>
      </c>
      <c r="F397" s="22" t="s">
        <v>636</v>
      </c>
      <c r="G397" s="22" t="s">
        <v>636</v>
      </c>
      <c r="H397" s="24">
        <v>31</v>
      </c>
      <c r="I397" s="22"/>
      <c r="J397" s="22"/>
    </row>
    <row r="398" spans="1:10">
      <c r="A398" s="22" t="s">
        <v>399</v>
      </c>
      <c r="B398" s="24">
        <v>40</v>
      </c>
      <c r="C398" s="26" t="s">
        <v>636</v>
      </c>
      <c r="D398" s="22" t="s">
        <v>636</v>
      </c>
      <c r="E398" s="24">
        <v>-2</v>
      </c>
      <c r="F398" s="22" t="s">
        <v>636</v>
      </c>
      <c r="G398" s="22" t="s">
        <v>636</v>
      </c>
      <c r="H398" s="24">
        <v>38</v>
      </c>
      <c r="I398" s="26"/>
      <c r="J398" s="22"/>
    </row>
    <row r="399" spans="1:10">
      <c r="A399" s="22" t="s">
        <v>400</v>
      </c>
      <c r="B399" s="24">
        <v>4</v>
      </c>
      <c r="C399" s="24">
        <v>15</v>
      </c>
      <c r="D399" s="22" t="s">
        <v>636</v>
      </c>
      <c r="E399" s="24">
        <v>-11</v>
      </c>
      <c r="F399" s="22" t="s">
        <v>636</v>
      </c>
      <c r="G399" s="22" t="s">
        <v>636</v>
      </c>
      <c r="H399" s="24">
        <v>8</v>
      </c>
      <c r="I399" s="22"/>
      <c r="J399" s="22"/>
    </row>
    <row r="400" spans="1:10">
      <c r="A400" s="22" t="s">
        <v>401</v>
      </c>
      <c r="B400" s="24">
        <v>58</v>
      </c>
      <c r="C400" s="22" t="s">
        <v>636</v>
      </c>
      <c r="D400" s="22" t="s">
        <v>636</v>
      </c>
      <c r="E400" s="24">
        <v>-2</v>
      </c>
      <c r="F400" s="22" t="s">
        <v>636</v>
      </c>
      <c r="G400" s="22" t="s">
        <v>636</v>
      </c>
      <c r="H400" s="24">
        <v>56</v>
      </c>
      <c r="I400" s="22"/>
      <c r="J400" s="22"/>
    </row>
    <row r="401" spans="1:10">
      <c r="A401" s="22" t="s">
        <v>402</v>
      </c>
      <c r="B401" s="24">
        <v>27</v>
      </c>
      <c r="C401" s="22" t="s">
        <v>636</v>
      </c>
      <c r="D401" s="22" t="s">
        <v>636</v>
      </c>
      <c r="E401" s="22" t="s">
        <v>636</v>
      </c>
      <c r="F401" s="22" t="s">
        <v>636</v>
      </c>
      <c r="G401" s="22" t="s">
        <v>636</v>
      </c>
      <c r="H401" s="24">
        <v>27</v>
      </c>
      <c r="I401" s="22"/>
      <c r="J401" s="22"/>
    </row>
    <row r="402" spans="1:10">
      <c r="A402" s="22" t="s">
        <v>403</v>
      </c>
      <c r="B402" s="24">
        <v>28</v>
      </c>
      <c r="C402" s="22" t="s">
        <v>636</v>
      </c>
      <c r="D402" s="22" t="s">
        <v>636</v>
      </c>
      <c r="E402" s="24">
        <v>-16</v>
      </c>
      <c r="F402" s="22" t="s">
        <v>636</v>
      </c>
      <c r="G402" s="22" t="s">
        <v>636</v>
      </c>
      <c r="H402" s="24">
        <v>12</v>
      </c>
      <c r="I402" s="22"/>
      <c r="J402" s="22"/>
    </row>
    <row r="403" spans="1:10">
      <c r="A403" s="22" t="s">
        <v>404</v>
      </c>
      <c r="B403" s="24">
        <v>55.667000000000002</v>
      </c>
      <c r="C403" s="22" t="s">
        <v>636</v>
      </c>
      <c r="D403" s="22" t="s">
        <v>636</v>
      </c>
      <c r="E403" s="22" t="s">
        <v>636</v>
      </c>
      <c r="F403" s="22" t="s">
        <v>636</v>
      </c>
      <c r="G403" s="22" t="s">
        <v>636</v>
      </c>
      <c r="H403" s="24">
        <v>55.667000000000002</v>
      </c>
      <c r="I403" s="22"/>
      <c r="J403" s="22"/>
    </row>
    <row r="404" spans="1:10">
      <c r="A404" s="22" t="s">
        <v>405</v>
      </c>
      <c r="B404" s="24">
        <v>153</v>
      </c>
      <c r="C404" s="25">
        <v>210</v>
      </c>
      <c r="D404" s="22" t="s">
        <v>636</v>
      </c>
      <c r="E404" s="24">
        <v>-45</v>
      </c>
      <c r="F404" s="22" t="s">
        <v>636</v>
      </c>
      <c r="G404" s="22" t="s">
        <v>636</v>
      </c>
      <c r="H404" s="24">
        <v>318</v>
      </c>
      <c r="I404" s="26"/>
      <c r="J404" s="22"/>
    </row>
    <row r="405" spans="1:10">
      <c r="A405" s="22" t="s">
        <v>406</v>
      </c>
      <c r="B405" s="24">
        <v>216</v>
      </c>
      <c r="C405" s="22" t="s">
        <v>636</v>
      </c>
      <c r="D405" s="22" t="s">
        <v>636</v>
      </c>
      <c r="E405" s="24">
        <v>-6</v>
      </c>
      <c r="F405" s="22" t="s">
        <v>636</v>
      </c>
      <c r="G405" s="22" t="s">
        <v>636</v>
      </c>
      <c r="H405" s="24">
        <v>210</v>
      </c>
      <c r="I405" s="22"/>
      <c r="J405" s="22"/>
    </row>
    <row r="406" spans="1:10">
      <c r="A406" s="22" t="s">
        <v>407</v>
      </c>
      <c r="B406" s="24">
        <v>123</v>
      </c>
      <c r="C406" s="22" t="s">
        <v>636</v>
      </c>
      <c r="D406" s="22" t="s">
        <v>636</v>
      </c>
      <c r="E406" s="24">
        <v>-17</v>
      </c>
      <c r="F406" s="22" t="s">
        <v>636</v>
      </c>
      <c r="G406" s="22" t="s">
        <v>636</v>
      </c>
      <c r="H406" s="24">
        <v>106</v>
      </c>
      <c r="I406" s="22"/>
      <c r="J406" s="22"/>
    </row>
    <row r="407" spans="1:10">
      <c r="A407" s="22" t="s">
        <v>408</v>
      </c>
      <c r="B407" s="24">
        <v>150</v>
      </c>
      <c r="C407" s="24">
        <v>1</v>
      </c>
      <c r="D407" s="22" t="s">
        <v>636</v>
      </c>
      <c r="E407" s="24">
        <v>-35</v>
      </c>
      <c r="F407" s="22" t="s">
        <v>636</v>
      </c>
      <c r="G407" s="22" t="s">
        <v>636</v>
      </c>
      <c r="H407" s="24">
        <v>116</v>
      </c>
      <c r="I407" s="22"/>
      <c r="J407" s="22"/>
    </row>
    <row r="408" spans="1:10">
      <c r="A408" s="22" t="s">
        <v>409</v>
      </c>
      <c r="B408" s="24">
        <v>111</v>
      </c>
      <c r="C408" s="26" t="s">
        <v>636</v>
      </c>
      <c r="D408" s="22" t="s">
        <v>636</v>
      </c>
      <c r="E408" s="24">
        <v>-1</v>
      </c>
      <c r="F408" s="22" t="s">
        <v>636</v>
      </c>
      <c r="G408" s="22" t="s">
        <v>636</v>
      </c>
      <c r="H408" s="24">
        <v>110</v>
      </c>
      <c r="I408" s="26"/>
      <c r="J408" s="22"/>
    </row>
    <row r="409" spans="1:10">
      <c r="A409" s="22" t="s">
        <v>410</v>
      </c>
      <c r="B409" s="24">
        <v>27</v>
      </c>
      <c r="C409" s="22" t="s">
        <v>636</v>
      </c>
      <c r="D409" s="22" t="s">
        <v>636</v>
      </c>
      <c r="E409" s="24">
        <v>-1</v>
      </c>
      <c r="F409" s="22" t="s">
        <v>636</v>
      </c>
      <c r="G409" s="22" t="s">
        <v>636</v>
      </c>
      <c r="H409" s="24">
        <v>26</v>
      </c>
      <c r="I409" s="22"/>
      <c r="J409" s="22"/>
    </row>
    <row r="410" spans="1:10">
      <c r="A410" s="22" t="s">
        <v>411</v>
      </c>
      <c r="B410" s="24">
        <v>34</v>
      </c>
      <c r="C410" s="26" t="s">
        <v>636</v>
      </c>
      <c r="D410" s="22" t="s">
        <v>636</v>
      </c>
      <c r="E410" s="22" t="s">
        <v>636</v>
      </c>
      <c r="F410" s="22" t="s">
        <v>636</v>
      </c>
      <c r="G410" s="22" t="s">
        <v>636</v>
      </c>
      <c r="H410" s="24">
        <v>34</v>
      </c>
      <c r="I410" s="26"/>
      <c r="J410" s="22"/>
    </row>
    <row r="411" spans="1:10">
      <c r="A411" s="22" t="s">
        <v>412</v>
      </c>
      <c r="B411" s="24">
        <v>83</v>
      </c>
      <c r="C411" s="22" t="s">
        <v>636</v>
      </c>
      <c r="D411" s="22" t="s">
        <v>636</v>
      </c>
      <c r="E411" s="22" t="s">
        <v>636</v>
      </c>
      <c r="F411" s="22" t="s">
        <v>636</v>
      </c>
      <c r="G411" s="22" t="s">
        <v>636</v>
      </c>
      <c r="H411" s="24">
        <v>83</v>
      </c>
      <c r="I411" s="22"/>
      <c r="J411" s="22"/>
    </row>
    <row r="412" spans="1:10">
      <c r="A412" s="22" t="s">
        <v>413</v>
      </c>
      <c r="B412" s="24">
        <v>4</v>
      </c>
      <c r="C412" s="22" t="s">
        <v>636</v>
      </c>
      <c r="D412" s="22" t="s">
        <v>636</v>
      </c>
      <c r="E412" s="24">
        <v>-2</v>
      </c>
      <c r="F412" s="22" t="s">
        <v>636</v>
      </c>
      <c r="G412" s="22" t="s">
        <v>636</v>
      </c>
      <c r="H412" s="24">
        <v>2</v>
      </c>
      <c r="I412" s="22"/>
      <c r="J412" s="22"/>
    </row>
    <row r="413" spans="1:10">
      <c r="A413" s="22" t="s">
        <v>414</v>
      </c>
      <c r="B413" s="24">
        <v>248</v>
      </c>
      <c r="C413" s="22" t="s">
        <v>636</v>
      </c>
      <c r="D413" s="22" t="s">
        <v>636</v>
      </c>
      <c r="E413" s="24">
        <v>-227</v>
      </c>
      <c r="F413" s="22" t="s">
        <v>636</v>
      </c>
      <c r="G413" s="22" t="s">
        <v>636</v>
      </c>
      <c r="H413" s="24">
        <v>21</v>
      </c>
      <c r="I413" s="22"/>
      <c r="J413" s="22"/>
    </row>
    <row r="414" spans="1:10">
      <c r="A414" s="22" t="s">
        <v>415</v>
      </c>
      <c r="B414" s="24">
        <v>341</v>
      </c>
      <c r="C414" s="26" t="s">
        <v>636</v>
      </c>
      <c r="D414" s="22" t="s">
        <v>636</v>
      </c>
      <c r="E414" s="24">
        <v>-60</v>
      </c>
      <c r="F414" s="22" t="s">
        <v>636</v>
      </c>
      <c r="G414" s="26" t="s">
        <v>636</v>
      </c>
      <c r="H414" s="24">
        <v>281</v>
      </c>
      <c r="I414" s="26"/>
      <c r="J414" s="22"/>
    </row>
    <row r="415" spans="1:10">
      <c r="A415" s="22" t="s">
        <v>416</v>
      </c>
      <c r="B415" s="24">
        <v>49</v>
      </c>
      <c r="C415" s="22" t="s">
        <v>636</v>
      </c>
      <c r="D415" s="22" t="s">
        <v>636</v>
      </c>
      <c r="E415" s="24">
        <v>-7</v>
      </c>
      <c r="F415" s="22" t="s">
        <v>636</v>
      </c>
      <c r="G415" s="22" t="s">
        <v>636</v>
      </c>
      <c r="H415" s="24">
        <v>42</v>
      </c>
      <c r="I415" s="22"/>
      <c r="J415" s="22"/>
    </row>
    <row r="416" spans="1:10">
      <c r="A416" s="22" t="s">
        <v>418</v>
      </c>
      <c r="B416" s="24">
        <v>25</v>
      </c>
      <c r="C416" s="26" t="s">
        <v>636</v>
      </c>
      <c r="D416" s="22" t="s">
        <v>636</v>
      </c>
      <c r="E416" s="22" t="s">
        <v>636</v>
      </c>
      <c r="F416" s="22" t="s">
        <v>636</v>
      </c>
      <c r="G416" s="22" t="s">
        <v>636</v>
      </c>
      <c r="H416" s="24">
        <v>25</v>
      </c>
      <c r="I416" s="26"/>
      <c r="J416" s="22"/>
    </row>
    <row r="417" spans="1:10">
      <c r="A417" s="22" t="s">
        <v>419</v>
      </c>
      <c r="B417" s="24">
        <v>79</v>
      </c>
      <c r="C417" s="24">
        <v>218</v>
      </c>
      <c r="D417" s="22" t="s">
        <v>636</v>
      </c>
      <c r="E417" s="24">
        <v>-70</v>
      </c>
      <c r="F417" s="22" t="s">
        <v>636</v>
      </c>
      <c r="G417" s="22" t="s">
        <v>636</v>
      </c>
      <c r="H417" s="24">
        <v>227</v>
      </c>
      <c r="I417" s="22"/>
      <c r="J417" s="22"/>
    </row>
    <row r="418" spans="1:10">
      <c r="A418" s="22" t="s">
        <v>420</v>
      </c>
      <c r="B418" s="24">
        <v>294</v>
      </c>
      <c r="C418" s="26" t="s">
        <v>636</v>
      </c>
      <c r="D418" s="22" t="s">
        <v>636</v>
      </c>
      <c r="E418" s="24">
        <v>-41</v>
      </c>
      <c r="F418" s="22" t="s">
        <v>636</v>
      </c>
      <c r="G418" s="22" t="s">
        <v>636</v>
      </c>
      <c r="H418" s="24">
        <v>253</v>
      </c>
      <c r="I418" s="26"/>
      <c r="J418" s="22"/>
    </row>
    <row r="419" spans="1:10">
      <c r="A419" s="22" t="s">
        <v>421</v>
      </c>
      <c r="B419" s="24">
        <v>11</v>
      </c>
      <c r="C419" s="26" t="s">
        <v>636</v>
      </c>
      <c r="D419" s="22" t="s">
        <v>636</v>
      </c>
      <c r="E419" s="24">
        <v>-7</v>
      </c>
      <c r="F419" s="22" t="s">
        <v>636</v>
      </c>
      <c r="G419" s="22" t="s">
        <v>636</v>
      </c>
      <c r="H419" s="24">
        <v>4</v>
      </c>
      <c r="I419" s="26"/>
      <c r="J419" s="22"/>
    </row>
    <row r="420" spans="1:10">
      <c r="A420" s="22" t="s">
        <v>422</v>
      </c>
      <c r="B420" s="24">
        <v>225</v>
      </c>
      <c r="C420" s="22" t="s">
        <v>636</v>
      </c>
      <c r="D420" s="22" t="s">
        <v>636</v>
      </c>
      <c r="E420" s="24">
        <v>-109</v>
      </c>
      <c r="F420" s="22" t="s">
        <v>636</v>
      </c>
      <c r="G420" s="22" t="s">
        <v>636</v>
      </c>
      <c r="H420" s="24">
        <v>116</v>
      </c>
      <c r="I420" s="22"/>
      <c r="J420" s="22"/>
    </row>
    <row r="421" spans="1:10">
      <c r="A421" s="22" t="s">
        <v>423</v>
      </c>
      <c r="B421" s="24">
        <v>1</v>
      </c>
      <c r="C421" s="26" t="s">
        <v>636</v>
      </c>
      <c r="D421" s="22" t="s">
        <v>636</v>
      </c>
      <c r="E421" s="22" t="s">
        <v>636</v>
      </c>
      <c r="F421" s="22" t="s">
        <v>636</v>
      </c>
      <c r="G421" s="22" t="s">
        <v>636</v>
      </c>
      <c r="H421" s="24">
        <v>1</v>
      </c>
      <c r="I421" s="22"/>
      <c r="J421" s="22"/>
    </row>
    <row r="422" spans="1:10">
      <c r="A422" s="22" t="s">
        <v>424</v>
      </c>
      <c r="B422" s="24">
        <v>103</v>
      </c>
      <c r="C422" s="22" t="s">
        <v>636</v>
      </c>
      <c r="D422" s="22" t="s">
        <v>636</v>
      </c>
      <c r="E422" s="24">
        <v>-49</v>
      </c>
      <c r="F422" s="22" t="s">
        <v>636</v>
      </c>
      <c r="G422" s="22" t="s">
        <v>636</v>
      </c>
      <c r="H422" s="24">
        <v>54</v>
      </c>
      <c r="I422" s="22"/>
      <c r="J422" s="22"/>
    </row>
    <row r="423" spans="1:10">
      <c r="A423" s="22" t="s">
        <v>425</v>
      </c>
      <c r="B423" s="24">
        <v>7</v>
      </c>
      <c r="C423" s="25">
        <v>100</v>
      </c>
      <c r="D423" s="22" t="s">
        <v>636</v>
      </c>
      <c r="E423" s="22" t="s">
        <v>636</v>
      </c>
      <c r="F423" s="22" t="s">
        <v>636</v>
      </c>
      <c r="G423" s="22" t="s">
        <v>636</v>
      </c>
      <c r="H423" s="24">
        <v>107</v>
      </c>
      <c r="I423" s="26"/>
      <c r="J423" s="22"/>
    </row>
    <row r="424" spans="1:10">
      <c r="A424" s="22" t="s">
        <v>426</v>
      </c>
      <c r="B424" s="24">
        <v>461</v>
      </c>
      <c r="C424" s="22" t="s">
        <v>636</v>
      </c>
      <c r="D424" s="22" t="s">
        <v>636</v>
      </c>
      <c r="E424" s="24">
        <v>-43</v>
      </c>
      <c r="F424" s="22" t="s">
        <v>636</v>
      </c>
      <c r="G424" s="22" t="s">
        <v>636</v>
      </c>
      <c r="H424" s="24">
        <v>418</v>
      </c>
      <c r="I424" s="22"/>
      <c r="J424" s="22"/>
    </row>
    <row r="425" spans="1:10">
      <c r="A425" s="22" t="s">
        <v>427</v>
      </c>
      <c r="B425" s="24">
        <v>144</v>
      </c>
      <c r="C425" s="26" t="s">
        <v>636</v>
      </c>
      <c r="D425" s="22" t="s">
        <v>636</v>
      </c>
      <c r="E425" s="24">
        <v>-5</v>
      </c>
      <c r="F425" s="22" t="s">
        <v>636</v>
      </c>
      <c r="G425" s="22" t="s">
        <v>636</v>
      </c>
      <c r="H425" s="25">
        <v>139</v>
      </c>
      <c r="I425" s="22"/>
      <c r="J425" s="22"/>
    </row>
    <row r="426" spans="1:10">
      <c r="A426" s="22" t="s">
        <v>428</v>
      </c>
      <c r="B426" s="24">
        <v>104</v>
      </c>
      <c r="C426" s="22" t="s">
        <v>636</v>
      </c>
      <c r="D426" s="22" t="s">
        <v>636</v>
      </c>
      <c r="E426" s="24">
        <v>-2</v>
      </c>
      <c r="F426" s="22" t="s">
        <v>636</v>
      </c>
      <c r="G426" s="22" t="s">
        <v>636</v>
      </c>
      <c r="H426" s="24">
        <v>102</v>
      </c>
      <c r="I426" s="22"/>
      <c r="J426" s="22"/>
    </row>
    <row r="427" spans="1:10">
      <c r="A427" s="22" t="s">
        <v>429</v>
      </c>
      <c r="B427" s="24">
        <v>68</v>
      </c>
      <c r="C427" s="26" t="s">
        <v>636</v>
      </c>
      <c r="D427" s="22" t="s">
        <v>636</v>
      </c>
      <c r="E427" s="24">
        <v>-7</v>
      </c>
      <c r="F427" s="22" t="s">
        <v>636</v>
      </c>
      <c r="G427" s="22" t="s">
        <v>636</v>
      </c>
      <c r="H427" s="24">
        <v>61</v>
      </c>
      <c r="I427" s="26"/>
      <c r="J427" s="22"/>
    </row>
    <row r="428" spans="1:10">
      <c r="A428" s="22" t="s">
        <v>430</v>
      </c>
      <c r="B428" s="24">
        <v>106</v>
      </c>
      <c r="C428" s="24">
        <v>100</v>
      </c>
      <c r="D428" s="22" t="s">
        <v>636</v>
      </c>
      <c r="E428" s="24">
        <v>-22</v>
      </c>
      <c r="F428" s="22" t="s">
        <v>636</v>
      </c>
      <c r="G428" s="22" t="s">
        <v>636</v>
      </c>
      <c r="H428" s="24">
        <v>184</v>
      </c>
      <c r="I428" s="22"/>
      <c r="J428" s="22"/>
    </row>
    <row r="429" spans="1:10">
      <c r="A429" s="22" t="s">
        <v>431</v>
      </c>
      <c r="B429" s="24">
        <v>117</v>
      </c>
      <c r="C429" s="24">
        <v>70</v>
      </c>
      <c r="D429" s="22" t="s">
        <v>636</v>
      </c>
      <c r="E429" s="24">
        <v>-16</v>
      </c>
      <c r="F429" s="22" t="s">
        <v>636</v>
      </c>
      <c r="G429" s="22" t="s">
        <v>636</v>
      </c>
      <c r="H429" s="24">
        <v>171</v>
      </c>
      <c r="I429" s="22"/>
      <c r="J429" s="22"/>
    </row>
    <row r="430" spans="1:10">
      <c r="A430" s="22" t="s">
        <v>432</v>
      </c>
      <c r="B430" s="24">
        <v>151</v>
      </c>
      <c r="C430" s="22" t="s">
        <v>636</v>
      </c>
      <c r="D430" s="22" t="s">
        <v>636</v>
      </c>
      <c r="E430" s="24">
        <v>-10</v>
      </c>
      <c r="F430" s="22" t="s">
        <v>636</v>
      </c>
      <c r="G430" s="22" t="s">
        <v>636</v>
      </c>
      <c r="H430" s="24">
        <v>141</v>
      </c>
      <c r="I430" s="22"/>
      <c r="J430" s="22"/>
    </row>
    <row r="431" spans="1:10">
      <c r="A431" s="22" t="s">
        <v>511</v>
      </c>
      <c r="B431" s="24">
        <v>36</v>
      </c>
      <c r="C431" s="22" t="s">
        <v>636</v>
      </c>
      <c r="D431" s="22" t="s">
        <v>636</v>
      </c>
      <c r="E431" s="24">
        <v>-8</v>
      </c>
      <c r="F431" s="22" t="s">
        <v>636</v>
      </c>
      <c r="G431" s="22" t="s">
        <v>636</v>
      </c>
      <c r="H431" s="24">
        <v>28</v>
      </c>
      <c r="I431" s="22"/>
      <c r="J431" s="22"/>
    </row>
    <row r="432" spans="1:10">
      <c r="A432" s="22" t="s">
        <v>433</v>
      </c>
      <c r="B432" s="24">
        <v>2</v>
      </c>
      <c r="C432" s="22" t="s">
        <v>636</v>
      </c>
      <c r="D432" s="22" t="s">
        <v>636</v>
      </c>
      <c r="E432" s="22" t="s">
        <v>636</v>
      </c>
      <c r="F432" s="22" t="s">
        <v>636</v>
      </c>
      <c r="G432" s="22" t="s">
        <v>636</v>
      </c>
      <c r="H432" s="24">
        <v>2</v>
      </c>
      <c r="I432" s="22"/>
      <c r="J432" s="22"/>
    </row>
    <row r="433" spans="1:10">
      <c r="A433" s="22" t="s">
        <v>434</v>
      </c>
      <c r="B433" s="24">
        <v>33</v>
      </c>
      <c r="C433" s="22" t="s">
        <v>636</v>
      </c>
      <c r="D433" s="22" t="s">
        <v>636</v>
      </c>
      <c r="E433" s="24">
        <v>-6</v>
      </c>
      <c r="F433" s="22" t="s">
        <v>636</v>
      </c>
      <c r="G433" s="22" t="s">
        <v>636</v>
      </c>
      <c r="H433" s="24">
        <v>27</v>
      </c>
      <c r="I433" s="22"/>
      <c r="J433" s="22"/>
    </row>
    <row r="434" spans="1:10">
      <c r="A434" s="22" t="s">
        <v>435</v>
      </c>
      <c r="B434" s="24">
        <v>40</v>
      </c>
      <c r="C434" s="25">
        <v>100</v>
      </c>
      <c r="D434" s="22" t="s">
        <v>636</v>
      </c>
      <c r="E434" s="24">
        <v>-20</v>
      </c>
      <c r="F434" s="22" t="s">
        <v>636</v>
      </c>
      <c r="G434" s="22" t="s">
        <v>636</v>
      </c>
      <c r="H434" s="24">
        <v>120</v>
      </c>
      <c r="I434" s="22"/>
      <c r="J434" s="22"/>
    </row>
    <row r="435" spans="1:10">
      <c r="A435" s="22" t="s">
        <v>436</v>
      </c>
      <c r="B435" s="24">
        <v>38</v>
      </c>
      <c r="C435" s="24">
        <v>100</v>
      </c>
      <c r="D435" s="22" t="s">
        <v>636</v>
      </c>
      <c r="E435" s="24">
        <v>-7</v>
      </c>
      <c r="F435" s="22" t="s">
        <v>636</v>
      </c>
      <c r="G435" s="22" t="s">
        <v>636</v>
      </c>
      <c r="H435" s="24">
        <v>131</v>
      </c>
      <c r="I435" s="22"/>
      <c r="J435" s="22"/>
    </row>
    <row r="436" spans="1:10">
      <c r="A436" s="22" t="s">
        <v>437</v>
      </c>
      <c r="B436" s="24">
        <v>101</v>
      </c>
      <c r="C436" s="22" t="s">
        <v>636</v>
      </c>
      <c r="D436" s="22" t="s">
        <v>636</v>
      </c>
      <c r="E436" s="22" t="s">
        <v>636</v>
      </c>
      <c r="F436" s="22" t="s">
        <v>636</v>
      </c>
      <c r="G436" s="22" t="s">
        <v>636</v>
      </c>
      <c r="H436" s="24">
        <v>101</v>
      </c>
      <c r="I436" s="22"/>
      <c r="J436" s="22"/>
    </row>
    <row r="437" spans="1:10">
      <c r="A437" s="22" t="s">
        <v>438</v>
      </c>
      <c r="B437" s="24">
        <v>1</v>
      </c>
      <c r="C437" s="26" t="s">
        <v>636</v>
      </c>
      <c r="D437" s="26" t="s">
        <v>636</v>
      </c>
      <c r="E437" s="22" t="s">
        <v>636</v>
      </c>
      <c r="F437" s="26" t="s">
        <v>636</v>
      </c>
      <c r="G437" s="22" t="s">
        <v>636</v>
      </c>
      <c r="H437" s="24">
        <v>1</v>
      </c>
      <c r="I437" s="22"/>
      <c r="J437" s="22"/>
    </row>
    <row r="438" spans="1:10">
      <c r="A438" s="22" t="s">
        <v>439</v>
      </c>
      <c r="B438" s="24">
        <v>-48</v>
      </c>
      <c r="C438" s="22" t="s">
        <v>636</v>
      </c>
      <c r="D438" s="22" t="s">
        <v>636</v>
      </c>
      <c r="E438" s="22" t="s">
        <v>636</v>
      </c>
      <c r="F438" s="22" t="s">
        <v>636</v>
      </c>
      <c r="G438" s="22" t="s">
        <v>636</v>
      </c>
      <c r="H438" s="24">
        <v>-48</v>
      </c>
      <c r="I438" s="22"/>
      <c r="J438" s="22"/>
    </row>
    <row r="439" spans="1:10">
      <c r="A439" s="22" t="s">
        <v>440</v>
      </c>
      <c r="B439" s="24">
        <v>2</v>
      </c>
      <c r="C439" s="22" t="s">
        <v>636</v>
      </c>
      <c r="D439" s="22" t="s">
        <v>636</v>
      </c>
      <c r="E439" s="22" t="s">
        <v>636</v>
      </c>
      <c r="F439" s="22" t="s">
        <v>636</v>
      </c>
      <c r="G439" s="22" t="s">
        <v>636</v>
      </c>
      <c r="H439" s="24">
        <v>2</v>
      </c>
      <c r="I439" s="22"/>
      <c r="J439" s="22"/>
    </row>
    <row r="440" spans="1:10">
      <c r="A440" s="22" t="s">
        <v>441</v>
      </c>
      <c r="B440" s="24">
        <v>162</v>
      </c>
      <c r="C440" s="26" t="s">
        <v>636</v>
      </c>
      <c r="D440" s="26" t="s">
        <v>636</v>
      </c>
      <c r="E440" s="24">
        <v>-26</v>
      </c>
      <c r="F440" s="26" t="s">
        <v>636</v>
      </c>
      <c r="G440" s="22" t="s">
        <v>636</v>
      </c>
      <c r="H440" s="24">
        <v>136</v>
      </c>
      <c r="I440" s="22"/>
      <c r="J440" s="22"/>
    </row>
    <row r="441" spans="1:10">
      <c r="A441" s="22" t="s">
        <v>442</v>
      </c>
      <c r="B441" s="24">
        <v>124</v>
      </c>
      <c r="C441" s="22" t="s">
        <v>636</v>
      </c>
      <c r="D441" s="22" t="s">
        <v>636</v>
      </c>
      <c r="E441" s="24">
        <v>-2</v>
      </c>
      <c r="F441" s="22" t="s">
        <v>636</v>
      </c>
      <c r="G441" s="22" t="s">
        <v>636</v>
      </c>
      <c r="H441" s="24">
        <v>122</v>
      </c>
      <c r="I441" s="22"/>
      <c r="J441" s="22"/>
    </row>
    <row r="442" spans="1:10">
      <c r="A442" s="22" t="s">
        <v>443</v>
      </c>
      <c r="B442" s="24">
        <v>125</v>
      </c>
      <c r="C442" s="24">
        <v>70</v>
      </c>
      <c r="D442" s="24">
        <v>-4</v>
      </c>
      <c r="E442" s="24">
        <v>-145</v>
      </c>
      <c r="F442" s="24">
        <v>1</v>
      </c>
      <c r="G442" s="22" t="s">
        <v>636</v>
      </c>
      <c r="H442" s="24">
        <v>47</v>
      </c>
      <c r="I442" s="22"/>
      <c r="J442" s="22"/>
    </row>
    <row r="443" spans="1:10">
      <c r="A443" s="22" t="s">
        <v>444</v>
      </c>
      <c r="B443" s="24">
        <v>148</v>
      </c>
      <c r="C443" s="22" t="s">
        <v>636</v>
      </c>
      <c r="D443" s="22" t="s">
        <v>636</v>
      </c>
      <c r="E443" s="24">
        <v>-17</v>
      </c>
      <c r="F443" s="22" t="s">
        <v>636</v>
      </c>
      <c r="G443" s="22" t="s">
        <v>636</v>
      </c>
      <c r="H443" s="24">
        <v>131</v>
      </c>
      <c r="I443" s="22"/>
      <c r="J443" s="22"/>
    </row>
    <row r="444" spans="1:10">
      <c r="A444" s="22" t="s">
        <v>445</v>
      </c>
      <c r="B444" s="24">
        <v>51</v>
      </c>
      <c r="C444" s="25">
        <v>200</v>
      </c>
      <c r="D444" s="22" t="s">
        <v>636</v>
      </c>
      <c r="E444" s="24">
        <v>-29</v>
      </c>
      <c r="F444" s="22" t="s">
        <v>636</v>
      </c>
      <c r="G444" s="22" t="s">
        <v>636</v>
      </c>
      <c r="H444" s="24">
        <v>222</v>
      </c>
      <c r="I444" s="22"/>
      <c r="J444" s="22"/>
    </row>
    <row r="445" spans="1:10">
      <c r="A445" s="22" t="s">
        <v>447</v>
      </c>
      <c r="B445" s="24">
        <v>21</v>
      </c>
      <c r="C445" s="22" t="s">
        <v>636</v>
      </c>
      <c r="D445" s="22" t="s">
        <v>636</v>
      </c>
      <c r="E445" s="22" t="s">
        <v>636</v>
      </c>
      <c r="F445" s="22" t="s">
        <v>636</v>
      </c>
      <c r="G445" s="22" t="s">
        <v>636</v>
      </c>
      <c r="H445" s="24">
        <v>21</v>
      </c>
      <c r="I445" s="22"/>
      <c r="J445" s="22"/>
    </row>
    <row r="446" spans="1:10">
      <c r="A446" s="22" t="s">
        <v>448</v>
      </c>
      <c r="B446" s="24">
        <v>-13</v>
      </c>
      <c r="C446" s="24">
        <v>20</v>
      </c>
      <c r="D446" s="26" t="s">
        <v>636</v>
      </c>
      <c r="E446" s="24">
        <v>-1</v>
      </c>
      <c r="F446" s="26" t="s">
        <v>636</v>
      </c>
      <c r="G446" s="22" t="s">
        <v>636</v>
      </c>
      <c r="H446" s="24">
        <v>6</v>
      </c>
      <c r="I446" s="26"/>
      <c r="J446" s="22"/>
    </row>
    <row r="447" spans="1:10">
      <c r="A447" s="22" t="s">
        <v>450</v>
      </c>
      <c r="B447" s="24">
        <v>35</v>
      </c>
      <c r="C447" s="22" t="s">
        <v>636</v>
      </c>
      <c r="D447" s="22" t="s">
        <v>636</v>
      </c>
      <c r="E447" s="22" t="s">
        <v>636</v>
      </c>
      <c r="F447" s="22" t="s">
        <v>636</v>
      </c>
      <c r="G447" s="22" t="s">
        <v>636</v>
      </c>
      <c r="H447" s="24">
        <v>35</v>
      </c>
      <c r="I447" s="22"/>
      <c r="J447" s="22"/>
    </row>
    <row r="448" spans="1:10">
      <c r="A448" s="22" t="s">
        <v>451</v>
      </c>
      <c r="B448" s="24">
        <v>284</v>
      </c>
      <c r="C448" s="22" t="s">
        <v>636</v>
      </c>
      <c r="D448" s="22" t="s">
        <v>636</v>
      </c>
      <c r="E448" s="24">
        <v>-164</v>
      </c>
      <c r="F448" s="22" t="s">
        <v>636</v>
      </c>
      <c r="G448" s="22" t="s">
        <v>636</v>
      </c>
      <c r="H448" s="24">
        <v>120</v>
      </c>
      <c r="I448" s="22"/>
      <c r="J448" s="22"/>
    </row>
    <row r="449" spans="1:10">
      <c r="A449" s="22" t="s">
        <v>452</v>
      </c>
      <c r="B449" s="24">
        <v>12</v>
      </c>
      <c r="C449" s="22" t="s">
        <v>636</v>
      </c>
      <c r="D449" s="22" t="s">
        <v>636</v>
      </c>
      <c r="E449" s="24">
        <v>-2</v>
      </c>
      <c r="F449" s="22" t="s">
        <v>636</v>
      </c>
      <c r="G449" s="22" t="s">
        <v>636</v>
      </c>
      <c r="H449" s="24">
        <v>10</v>
      </c>
      <c r="I449" s="22"/>
      <c r="J449" s="22"/>
    </row>
    <row r="450" spans="1:10">
      <c r="A450" s="22" t="s">
        <v>453</v>
      </c>
      <c r="B450" s="24">
        <v>442</v>
      </c>
      <c r="C450" s="22" t="s">
        <v>636</v>
      </c>
      <c r="D450" s="22" t="s">
        <v>636</v>
      </c>
      <c r="E450" s="24">
        <v>-34</v>
      </c>
      <c r="F450" s="22" t="s">
        <v>636</v>
      </c>
      <c r="G450" s="22" t="s">
        <v>636</v>
      </c>
      <c r="H450" s="24">
        <v>408</v>
      </c>
      <c r="I450" s="22"/>
      <c r="J450" s="22"/>
    </row>
    <row r="451" spans="1:10">
      <c r="A451" s="22" t="s">
        <v>454</v>
      </c>
      <c r="B451" s="24">
        <v>345</v>
      </c>
      <c r="C451" s="22" t="s">
        <v>636</v>
      </c>
      <c r="D451" s="22" t="s">
        <v>636</v>
      </c>
      <c r="E451" s="24">
        <v>-75</v>
      </c>
      <c r="F451" s="22" t="s">
        <v>636</v>
      </c>
      <c r="G451" s="22" t="s">
        <v>636</v>
      </c>
      <c r="H451" s="24">
        <v>270</v>
      </c>
      <c r="I451" s="22"/>
      <c r="J451" s="22"/>
    </row>
    <row r="452" spans="1:10">
      <c r="A452" s="22" t="s">
        <v>455</v>
      </c>
      <c r="B452" s="24">
        <v>346</v>
      </c>
      <c r="C452" s="22" t="s">
        <v>636</v>
      </c>
      <c r="D452" s="22" t="s">
        <v>636</v>
      </c>
      <c r="E452" s="22" t="s">
        <v>636</v>
      </c>
      <c r="F452" s="22" t="s">
        <v>636</v>
      </c>
      <c r="G452" s="22" t="s">
        <v>636</v>
      </c>
      <c r="H452" s="24">
        <v>346</v>
      </c>
      <c r="I452" s="22"/>
      <c r="J452" s="22"/>
    </row>
    <row r="453" spans="1:10">
      <c r="A453" s="22" t="s">
        <v>456</v>
      </c>
      <c r="B453" s="24">
        <v>447</v>
      </c>
      <c r="C453" s="22" t="s">
        <v>636</v>
      </c>
      <c r="D453" s="24">
        <v>-1</v>
      </c>
      <c r="E453" s="24">
        <v>-10</v>
      </c>
      <c r="F453" s="22" t="s">
        <v>636</v>
      </c>
      <c r="G453" s="22" t="s">
        <v>636</v>
      </c>
      <c r="H453" s="24">
        <v>436</v>
      </c>
      <c r="I453" s="22"/>
      <c r="J453" s="22"/>
    </row>
    <row r="454" spans="1:10">
      <c r="A454" s="22" t="s">
        <v>580</v>
      </c>
      <c r="B454" s="24">
        <v>7</v>
      </c>
      <c r="C454" s="22" t="s">
        <v>636</v>
      </c>
      <c r="D454" s="22" t="s">
        <v>636</v>
      </c>
      <c r="E454" s="24">
        <v>-11</v>
      </c>
      <c r="F454" s="22" t="s">
        <v>636</v>
      </c>
      <c r="G454" s="22" t="s">
        <v>636</v>
      </c>
      <c r="H454" s="24">
        <v>-4</v>
      </c>
      <c r="I454" s="22"/>
      <c r="J454" s="22"/>
    </row>
    <row r="455" spans="1:10">
      <c r="A455" s="22" t="s">
        <v>458</v>
      </c>
      <c r="B455" s="24">
        <v>167</v>
      </c>
      <c r="C455" s="22" t="s">
        <v>636</v>
      </c>
      <c r="D455" s="22" t="s">
        <v>636</v>
      </c>
      <c r="E455" s="24">
        <v>-20</v>
      </c>
      <c r="F455" s="22" t="s">
        <v>636</v>
      </c>
      <c r="G455" s="22" t="s">
        <v>636</v>
      </c>
      <c r="H455" s="24">
        <v>147</v>
      </c>
      <c r="I455" s="22"/>
      <c r="J455" s="22"/>
    </row>
    <row r="456" spans="1:10">
      <c r="A456" s="22" t="s">
        <v>459</v>
      </c>
      <c r="B456" s="24">
        <v>40</v>
      </c>
      <c r="C456" s="25">
        <v>30</v>
      </c>
      <c r="D456" s="22" t="s">
        <v>636</v>
      </c>
      <c r="E456" s="24">
        <v>-6</v>
      </c>
      <c r="F456" s="22" t="s">
        <v>636</v>
      </c>
      <c r="G456" s="22" t="s">
        <v>636</v>
      </c>
      <c r="H456" s="25">
        <v>64</v>
      </c>
      <c r="I456" s="22"/>
      <c r="J456" s="22"/>
    </row>
    <row r="457" spans="1:10">
      <c r="A457" s="22" t="s">
        <v>460</v>
      </c>
      <c r="B457" s="24">
        <v>14</v>
      </c>
      <c r="C457" s="22" t="s">
        <v>636</v>
      </c>
      <c r="D457" s="22" t="s">
        <v>636</v>
      </c>
      <c r="E457" s="22" t="s">
        <v>636</v>
      </c>
      <c r="F457" s="22" t="s">
        <v>636</v>
      </c>
      <c r="G457" s="22" t="s">
        <v>636</v>
      </c>
      <c r="H457" s="24">
        <v>14</v>
      </c>
      <c r="I457" s="22"/>
      <c r="J457" s="22"/>
    </row>
    <row r="458" spans="1:10">
      <c r="A458" s="22" t="s">
        <v>461</v>
      </c>
      <c r="B458" s="24">
        <v>20</v>
      </c>
      <c r="C458" s="22" t="s">
        <v>636</v>
      </c>
      <c r="D458" s="22" t="s">
        <v>636</v>
      </c>
      <c r="E458" s="22" t="s">
        <v>636</v>
      </c>
      <c r="F458" s="22" t="s">
        <v>636</v>
      </c>
      <c r="G458" s="22" t="s">
        <v>636</v>
      </c>
      <c r="H458" s="24">
        <v>20</v>
      </c>
      <c r="I458" s="22"/>
      <c r="J458" s="22"/>
    </row>
    <row r="459" spans="1:10">
      <c r="A459" s="22" t="s">
        <v>462</v>
      </c>
      <c r="B459" s="24">
        <v>4</v>
      </c>
      <c r="C459" s="22" t="s">
        <v>636</v>
      </c>
      <c r="D459" s="22" t="s">
        <v>636</v>
      </c>
      <c r="E459" s="24">
        <v>-2</v>
      </c>
      <c r="F459" s="22" t="s">
        <v>636</v>
      </c>
      <c r="G459" s="22" t="s">
        <v>636</v>
      </c>
      <c r="H459" s="24">
        <v>2</v>
      </c>
      <c r="I459" s="22"/>
      <c r="J459" s="22"/>
    </row>
    <row r="460" spans="1:10">
      <c r="A460" s="22" t="s">
        <v>463</v>
      </c>
      <c r="B460" s="24">
        <v>29</v>
      </c>
      <c r="C460" s="26" t="s">
        <v>636</v>
      </c>
      <c r="D460" s="22" t="s">
        <v>636</v>
      </c>
      <c r="E460" s="24">
        <v>-23</v>
      </c>
      <c r="F460" s="22" t="s">
        <v>636</v>
      </c>
      <c r="G460" s="22" t="s">
        <v>636</v>
      </c>
      <c r="H460" s="25">
        <v>6</v>
      </c>
      <c r="I460" s="22"/>
      <c r="J460" s="22"/>
    </row>
    <row r="461" spans="1:10">
      <c r="A461" s="22" t="s">
        <v>464</v>
      </c>
      <c r="B461" s="24">
        <v>17</v>
      </c>
      <c r="C461" s="22" t="s">
        <v>636</v>
      </c>
      <c r="D461" s="22" t="s">
        <v>636</v>
      </c>
      <c r="E461" s="24">
        <v>-5</v>
      </c>
      <c r="F461" s="22" t="s">
        <v>636</v>
      </c>
      <c r="G461" s="22" t="s">
        <v>636</v>
      </c>
      <c r="H461" s="24">
        <v>12</v>
      </c>
      <c r="I461" s="22"/>
      <c r="J461" s="22"/>
    </row>
    <row r="462" spans="1:10">
      <c r="A462" s="22" t="s">
        <v>465</v>
      </c>
      <c r="B462" s="24">
        <v>68</v>
      </c>
      <c r="C462" s="24">
        <v>130</v>
      </c>
      <c r="D462" s="22" t="s">
        <v>636</v>
      </c>
      <c r="E462" s="24">
        <v>-16</v>
      </c>
      <c r="F462" s="22" t="s">
        <v>636</v>
      </c>
      <c r="G462" s="22" t="s">
        <v>636</v>
      </c>
      <c r="H462" s="24">
        <v>182</v>
      </c>
      <c r="I462" s="22"/>
      <c r="J462" s="22"/>
    </row>
    <row r="463" spans="1:10">
      <c r="A463" s="22" t="s">
        <v>466</v>
      </c>
      <c r="B463" s="24">
        <v>68</v>
      </c>
      <c r="C463" s="24">
        <v>130</v>
      </c>
      <c r="D463" s="22" t="s">
        <v>636</v>
      </c>
      <c r="E463" s="24">
        <v>-16</v>
      </c>
      <c r="F463" s="22" t="s">
        <v>636</v>
      </c>
      <c r="G463" s="22" t="s">
        <v>636</v>
      </c>
      <c r="H463" s="24">
        <v>182</v>
      </c>
      <c r="I463" s="22"/>
      <c r="J463" s="22"/>
    </row>
    <row r="464" spans="1:10">
      <c r="A464" s="22" t="s">
        <v>563</v>
      </c>
      <c r="B464" s="24">
        <v>60</v>
      </c>
      <c r="C464" s="24">
        <v>80</v>
      </c>
      <c r="D464" s="22" t="s">
        <v>636</v>
      </c>
      <c r="E464" s="22" t="s">
        <v>636</v>
      </c>
      <c r="F464" s="22" t="s">
        <v>636</v>
      </c>
      <c r="G464" s="22" t="s">
        <v>636</v>
      </c>
      <c r="H464" s="24">
        <v>140</v>
      </c>
      <c r="I464" s="22"/>
      <c r="J464" s="22"/>
    </row>
    <row r="465" spans="1:10">
      <c r="A465" s="22" t="s">
        <v>468</v>
      </c>
      <c r="B465" s="24">
        <v>5</v>
      </c>
      <c r="C465" s="22" t="s">
        <v>636</v>
      </c>
      <c r="D465" s="22" t="s">
        <v>636</v>
      </c>
      <c r="E465" s="22" t="s">
        <v>636</v>
      </c>
      <c r="F465" s="22" t="s">
        <v>636</v>
      </c>
      <c r="G465" s="22" t="s">
        <v>636</v>
      </c>
      <c r="H465" s="24">
        <v>5</v>
      </c>
      <c r="I465" s="22"/>
      <c r="J465" s="22"/>
    </row>
    <row r="466" spans="1:10">
      <c r="A466" s="22" t="s">
        <v>535</v>
      </c>
      <c r="B466" s="24">
        <v>-4</v>
      </c>
      <c r="C466" s="22" t="s">
        <v>636</v>
      </c>
      <c r="D466" s="22" t="s">
        <v>636</v>
      </c>
      <c r="E466" s="22" t="s">
        <v>636</v>
      </c>
      <c r="F466" s="22" t="s">
        <v>636</v>
      </c>
      <c r="G466" s="22" t="s">
        <v>636</v>
      </c>
      <c r="H466" s="24">
        <v>-4</v>
      </c>
      <c r="I466" s="22"/>
      <c r="J466" s="22"/>
    </row>
    <row r="467" spans="1:10">
      <c r="A467" s="22" t="s">
        <v>499</v>
      </c>
      <c r="B467" s="24">
        <v>30</v>
      </c>
      <c r="C467" s="22" t="s">
        <v>636</v>
      </c>
      <c r="D467" s="22" t="s">
        <v>636</v>
      </c>
      <c r="E467" s="24">
        <v>-2</v>
      </c>
      <c r="F467" s="22" t="s">
        <v>636</v>
      </c>
      <c r="G467" s="22" t="s">
        <v>636</v>
      </c>
      <c r="H467" s="24">
        <v>28</v>
      </c>
      <c r="I467" s="22"/>
      <c r="J467" s="22"/>
    </row>
    <row r="468" spans="1:10">
      <c r="A468" s="22" t="s">
        <v>469</v>
      </c>
      <c r="B468" s="24">
        <v>4</v>
      </c>
      <c r="C468" s="22" t="s">
        <v>636</v>
      </c>
      <c r="D468" s="22" t="s">
        <v>636</v>
      </c>
      <c r="E468" s="22" t="s">
        <v>636</v>
      </c>
      <c r="F468" s="22" t="s">
        <v>636</v>
      </c>
      <c r="G468" s="22" t="s">
        <v>636</v>
      </c>
      <c r="H468" s="24">
        <v>4</v>
      </c>
      <c r="I468" s="22"/>
      <c r="J468" s="22"/>
    </row>
    <row r="469" spans="1:10">
      <c r="A469" s="22" t="s">
        <v>470</v>
      </c>
      <c r="B469" s="24">
        <v>2</v>
      </c>
      <c r="C469" s="22" t="s">
        <v>636</v>
      </c>
      <c r="D469" s="22" t="s">
        <v>636</v>
      </c>
      <c r="E469" s="22" t="s">
        <v>636</v>
      </c>
      <c r="F469" s="22" t="s">
        <v>636</v>
      </c>
      <c r="G469" s="22" t="s">
        <v>636</v>
      </c>
      <c r="H469" s="24">
        <v>2</v>
      </c>
      <c r="I469" s="22"/>
      <c r="J469" s="22"/>
    </row>
    <row r="470" spans="1:10">
      <c r="A470" s="22" t="s">
        <v>471</v>
      </c>
      <c r="B470" s="24">
        <v>4</v>
      </c>
      <c r="C470" s="22" t="s">
        <v>636</v>
      </c>
      <c r="D470" s="22" t="s">
        <v>636</v>
      </c>
      <c r="E470" s="22" t="s">
        <v>636</v>
      </c>
      <c r="F470" s="22" t="s">
        <v>636</v>
      </c>
      <c r="G470" s="22" t="s">
        <v>636</v>
      </c>
      <c r="H470" s="24">
        <v>4</v>
      </c>
      <c r="I470" s="22"/>
      <c r="J470" s="22"/>
    </row>
    <row r="471" spans="1:10">
      <c r="A471" s="22" t="s">
        <v>472</v>
      </c>
      <c r="B471" s="24">
        <v>10</v>
      </c>
      <c r="C471" s="24">
        <v>4</v>
      </c>
      <c r="D471" s="22" t="s">
        <v>636</v>
      </c>
      <c r="E471" s="24">
        <v>-5</v>
      </c>
      <c r="F471" s="22" t="s">
        <v>636</v>
      </c>
      <c r="G471" s="22" t="s">
        <v>636</v>
      </c>
      <c r="H471" s="24">
        <v>9</v>
      </c>
      <c r="I471" s="22"/>
      <c r="J471" s="22"/>
    </row>
    <row r="472" spans="1:10">
      <c r="A472" s="22" t="s">
        <v>474</v>
      </c>
      <c r="B472" s="24">
        <v>1</v>
      </c>
      <c r="C472" s="22" t="s">
        <v>636</v>
      </c>
      <c r="D472" s="22" t="s">
        <v>636</v>
      </c>
      <c r="E472" s="22" t="s">
        <v>636</v>
      </c>
      <c r="F472" s="22" t="s">
        <v>636</v>
      </c>
      <c r="G472" s="22" t="s">
        <v>636</v>
      </c>
      <c r="H472" s="24">
        <v>1</v>
      </c>
      <c r="I472" s="22"/>
      <c r="J472" s="22"/>
    </row>
    <row r="473" spans="1:10">
      <c r="A473" s="22" t="s">
        <v>476</v>
      </c>
      <c r="B473" s="24">
        <v>1</v>
      </c>
      <c r="C473" s="22" t="s">
        <v>636</v>
      </c>
      <c r="D473" s="22" t="s">
        <v>636</v>
      </c>
      <c r="E473" s="22" t="s">
        <v>636</v>
      </c>
      <c r="F473" s="22" t="s">
        <v>636</v>
      </c>
      <c r="G473" s="22" t="s">
        <v>636</v>
      </c>
      <c r="H473" s="24">
        <v>1</v>
      </c>
      <c r="I473" s="22"/>
      <c r="J473" s="22"/>
    </row>
    <row r="474" spans="1:10">
      <c r="A474" s="22" t="s">
        <v>478</v>
      </c>
      <c r="B474" s="24">
        <v>1</v>
      </c>
      <c r="C474" s="22" t="s">
        <v>636</v>
      </c>
      <c r="D474" s="22" t="s">
        <v>636</v>
      </c>
      <c r="E474" s="22" t="s">
        <v>636</v>
      </c>
      <c r="F474" s="22" t="s">
        <v>636</v>
      </c>
      <c r="G474" s="22" t="s">
        <v>636</v>
      </c>
      <c r="H474" s="24">
        <v>1</v>
      </c>
      <c r="I474" s="22"/>
      <c r="J474" s="22"/>
    </row>
    <row r="475" spans="1:10">
      <c r="A475" s="22" t="s">
        <v>480</v>
      </c>
      <c r="B475" s="24">
        <v>2</v>
      </c>
      <c r="C475" s="22" t="s">
        <v>636</v>
      </c>
      <c r="D475" s="22" t="s">
        <v>636</v>
      </c>
      <c r="E475" s="22" t="s">
        <v>636</v>
      </c>
      <c r="F475" s="22" t="s">
        <v>636</v>
      </c>
      <c r="G475" s="22" t="s">
        <v>636</v>
      </c>
      <c r="H475" s="24">
        <v>2</v>
      </c>
      <c r="I475" s="22"/>
      <c r="J475" s="22"/>
    </row>
    <row r="476" spans="1:10">
      <c r="A476" s="22" t="s">
        <v>481</v>
      </c>
      <c r="B476" s="24">
        <v>112</v>
      </c>
      <c r="C476" s="22" t="s">
        <v>636</v>
      </c>
      <c r="D476" s="22" t="s">
        <v>636</v>
      </c>
      <c r="E476" s="24">
        <v>-45</v>
      </c>
      <c r="F476" s="22" t="s">
        <v>636</v>
      </c>
      <c r="G476" s="22" t="s">
        <v>636</v>
      </c>
      <c r="H476" s="24">
        <v>67</v>
      </c>
      <c r="I476" s="22"/>
      <c r="J476" s="22"/>
    </row>
    <row r="477" spans="1:10">
      <c r="A477" s="22" t="s">
        <v>482</v>
      </c>
      <c r="B477" s="24">
        <v>56</v>
      </c>
      <c r="C477" s="22" t="s">
        <v>636</v>
      </c>
      <c r="D477" s="22" t="s">
        <v>636</v>
      </c>
      <c r="E477" s="24">
        <v>-27</v>
      </c>
      <c r="F477" s="22" t="s">
        <v>636</v>
      </c>
      <c r="G477" s="22" t="s">
        <v>636</v>
      </c>
      <c r="H477" s="24">
        <v>29</v>
      </c>
      <c r="I477" s="22"/>
      <c r="J477" s="22"/>
    </row>
    <row r="478" spans="1:10">
      <c r="A478" s="22" t="s">
        <v>483</v>
      </c>
      <c r="B478" s="24">
        <v>56</v>
      </c>
      <c r="C478" s="22" t="s">
        <v>636</v>
      </c>
      <c r="D478" s="22" t="s">
        <v>636</v>
      </c>
      <c r="E478" s="24">
        <v>-43</v>
      </c>
      <c r="F478" s="22" t="s">
        <v>636</v>
      </c>
      <c r="G478" s="22" t="s">
        <v>636</v>
      </c>
      <c r="H478" s="24">
        <v>13</v>
      </c>
      <c r="I478" s="22"/>
      <c r="J478" s="22"/>
    </row>
    <row r="479" spans="1:10">
      <c r="A479" s="22" t="s">
        <v>484</v>
      </c>
      <c r="B479" s="24">
        <v>1</v>
      </c>
      <c r="C479" s="22" t="s">
        <v>636</v>
      </c>
      <c r="D479" s="22" t="s">
        <v>636</v>
      </c>
      <c r="E479" s="24">
        <v>-1</v>
      </c>
      <c r="F479" s="22" t="s">
        <v>636</v>
      </c>
      <c r="G479" s="22" t="s">
        <v>636</v>
      </c>
      <c r="H479" s="22" t="s">
        <v>636</v>
      </c>
      <c r="I479" s="22"/>
      <c r="J479" s="22"/>
    </row>
    <row r="480" spans="1:10">
      <c r="A480" s="22" t="s">
        <v>581</v>
      </c>
      <c r="B480" s="24">
        <v>2</v>
      </c>
      <c r="C480" s="26" t="s">
        <v>636</v>
      </c>
      <c r="D480" s="22" t="s">
        <v>636</v>
      </c>
      <c r="E480" s="22" t="s">
        <v>636</v>
      </c>
      <c r="F480" s="22" t="s">
        <v>636</v>
      </c>
      <c r="G480" s="22" t="s">
        <v>636</v>
      </c>
      <c r="H480" s="24">
        <v>2</v>
      </c>
      <c r="I480" s="26"/>
      <c r="J480" s="22"/>
    </row>
    <row r="481" spans="1:10">
      <c r="A481" s="22" t="s">
        <v>500</v>
      </c>
      <c r="B481" s="24">
        <v>1</v>
      </c>
      <c r="C481" s="22" t="s">
        <v>636</v>
      </c>
      <c r="D481" s="22" t="s">
        <v>636</v>
      </c>
      <c r="E481" s="22" t="s">
        <v>636</v>
      </c>
      <c r="F481" s="22" t="s">
        <v>636</v>
      </c>
      <c r="G481" s="22" t="s">
        <v>636</v>
      </c>
      <c r="H481" s="24">
        <v>1</v>
      </c>
      <c r="I481" s="22"/>
      <c r="J481" s="22"/>
    </row>
    <row r="482" spans="1:10">
      <c r="A482" s="22" t="s">
        <v>639</v>
      </c>
      <c r="B482" s="24">
        <v>-1</v>
      </c>
      <c r="C482" s="26" t="s">
        <v>636</v>
      </c>
      <c r="D482" s="22" t="s">
        <v>636</v>
      </c>
      <c r="E482" s="22" t="s">
        <v>636</v>
      </c>
      <c r="F482" s="22" t="s">
        <v>636</v>
      </c>
      <c r="G482" s="22" t="s">
        <v>636</v>
      </c>
      <c r="H482" s="24">
        <v>-1</v>
      </c>
      <c r="I482" s="26"/>
      <c r="J482" s="22"/>
    </row>
    <row r="483" spans="1:10">
      <c r="A483" s="22" t="s">
        <v>486</v>
      </c>
      <c r="B483" s="24">
        <v>238</v>
      </c>
      <c r="C483" s="22" t="s">
        <v>636</v>
      </c>
      <c r="D483" s="22" t="s">
        <v>636</v>
      </c>
      <c r="E483" s="24">
        <v>-99</v>
      </c>
      <c r="F483" s="22" t="s">
        <v>636</v>
      </c>
      <c r="G483" s="22" t="s">
        <v>636</v>
      </c>
      <c r="H483" s="24">
        <v>139</v>
      </c>
      <c r="I483" s="22"/>
      <c r="J483" s="22"/>
    </row>
    <row r="484" spans="1:10">
      <c r="A484" s="22" t="s">
        <v>487</v>
      </c>
      <c r="B484" s="24">
        <v>-42</v>
      </c>
      <c r="C484" s="22" t="s">
        <v>636</v>
      </c>
      <c r="D484" s="22" t="s">
        <v>636</v>
      </c>
      <c r="E484" s="22" t="s">
        <v>636</v>
      </c>
      <c r="F484" s="22" t="s">
        <v>636</v>
      </c>
      <c r="G484" s="22" t="s">
        <v>636</v>
      </c>
      <c r="H484" s="24">
        <v>-42</v>
      </c>
      <c r="I484" s="22"/>
      <c r="J484" s="22"/>
    </row>
    <row r="485" spans="1:10">
      <c r="A485" s="22" t="s">
        <v>501</v>
      </c>
      <c r="B485" s="24">
        <v>-2</v>
      </c>
      <c r="C485" s="26" t="s">
        <v>636</v>
      </c>
      <c r="D485" s="22" t="s">
        <v>636</v>
      </c>
      <c r="E485" s="22" t="s">
        <v>636</v>
      </c>
      <c r="F485" s="22" t="s">
        <v>636</v>
      </c>
      <c r="G485" s="22" t="s">
        <v>636</v>
      </c>
      <c r="H485" s="24">
        <v>-2</v>
      </c>
      <c r="I485" s="26"/>
      <c r="J485" s="22"/>
    </row>
    <row r="486" spans="1:10">
      <c r="A486" s="22" t="s">
        <v>502</v>
      </c>
      <c r="B486" s="24">
        <v>-1</v>
      </c>
      <c r="C486" s="22" t="s">
        <v>636</v>
      </c>
      <c r="D486" s="22" t="s">
        <v>636</v>
      </c>
      <c r="E486" s="22" t="s">
        <v>636</v>
      </c>
      <c r="F486" s="22" t="s">
        <v>636</v>
      </c>
      <c r="G486" s="22" t="s">
        <v>636</v>
      </c>
      <c r="H486" s="24">
        <v>-1</v>
      </c>
      <c r="I486" s="22"/>
      <c r="J486" s="22"/>
    </row>
    <row r="487" spans="1:10">
      <c r="A487" s="22" t="s">
        <v>503</v>
      </c>
      <c r="B487" s="24">
        <v>54</v>
      </c>
      <c r="C487" s="22" t="s">
        <v>636</v>
      </c>
      <c r="D487" s="22" t="s">
        <v>636</v>
      </c>
      <c r="E487" s="24">
        <v>-4</v>
      </c>
      <c r="F487" s="22" t="s">
        <v>636</v>
      </c>
      <c r="G487" s="22" t="s">
        <v>636</v>
      </c>
      <c r="H487" s="24">
        <v>50</v>
      </c>
      <c r="I487" s="22"/>
      <c r="J487" s="22"/>
    </row>
    <row r="488" spans="1:10">
      <c r="A488" s="22" t="s">
        <v>504</v>
      </c>
      <c r="B488" s="24">
        <v>173</v>
      </c>
      <c r="C488" s="22" t="s">
        <v>636</v>
      </c>
      <c r="D488" s="22" t="s">
        <v>636</v>
      </c>
      <c r="E488" s="24">
        <v>-7</v>
      </c>
      <c r="F488" s="22" t="s">
        <v>636</v>
      </c>
      <c r="G488" s="22" t="s">
        <v>636</v>
      </c>
      <c r="H488" s="24">
        <v>166</v>
      </c>
      <c r="I488" s="22"/>
      <c r="J488" s="22"/>
    </row>
    <row r="489" spans="1:10">
      <c r="A489" s="22" t="s">
        <v>505</v>
      </c>
      <c r="B489" s="24">
        <v>56</v>
      </c>
      <c r="C489" s="26" t="s">
        <v>636</v>
      </c>
      <c r="D489" s="22" t="s">
        <v>636</v>
      </c>
      <c r="E489" s="22" t="s">
        <v>636</v>
      </c>
      <c r="F489" s="22" t="s">
        <v>636</v>
      </c>
      <c r="G489" s="22" t="s">
        <v>636</v>
      </c>
      <c r="H489" s="24">
        <v>56</v>
      </c>
      <c r="I489" s="26"/>
      <c r="J489" s="22"/>
    </row>
    <row r="490" spans="1:10">
      <c r="A490" s="22" t="s">
        <v>506</v>
      </c>
      <c r="B490" s="24">
        <v>6</v>
      </c>
      <c r="C490" s="22" t="s">
        <v>636</v>
      </c>
      <c r="D490" s="22" t="s">
        <v>636</v>
      </c>
      <c r="E490" s="22" t="s">
        <v>636</v>
      </c>
      <c r="F490" s="22" t="s">
        <v>636</v>
      </c>
      <c r="G490" s="22" t="s">
        <v>636</v>
      </c>
      <c r="H490" s="24">
        <v>6</v>
      </c>
      <c r="I490" s="22"/>
      <c r="J490" s="22"/>
    </row>
    <row r="491" spans="1:10">
      <c r="A491" s="22" t="s">
        <v>508</v>
      </c>
      <c r="B491" s="24">
        <v>71</v>
      </c>
      <c r="C491" s="22" t="s">
        <v>636</v>
      </c>
      <c r="D491" s="22" t="s">
        <v>636</v>
      </c>
      <c r="E491" s="24">
        <v>-4</v>
      </c>
      <c r="F491" s="22" t="s">
        <v>636</v>
      </c>
      <c r="G491" s="22" t="s">
        <v>636</v>
      </c>
      <c r="H491" s="24">
        <v>67</v>
      </c>
      <c r="I491" s="22"/>
      <c r="J491" s="22"/>
    </row>
    <row r="492" spans="1:10">
      <c r="A492" s="22" t="s">
        <v>514</v>
      </c>
      <c r="B492" s="24">
        <v>680</v>
      </c>
      <c r="C492" s="22" t="s">
        <v>636</v>
      </c>
      <c r="D492" s="22" t="s">
        <v>636</v>
      </c>
      <c r="E492" s="24">
        <v>-12</v>
      </c>
      <c r="F492" s="22" t="s">
        <v>636</v>
      </c>
      <c r="G492" s="22" t="s">
        <v>636</v>
      </c>
      <c r="H492" s="24">
        <v>668</v>
      </c>
      <c r="I492" s="22"/>
      <c r="J492" s="22"/>
    </row>
    <row r="493" spans="1:10">
      <c r="A493" s="22" t="s">
        <v>536</v>
      </c>
      <c r="B493" s="24">
        <v>-174</v>
      </c>
      <c r="C493" s="22" t="s">
        <v>636</v>
      </c>
      <c r="D493" s="22" t="s">
        <v>636</v>
      </c>
      <c r="E493" s="22" t="s">
        <v>636</v>
      </c>
      <c r="F493" s="22" t="s">
        <v>636</v>
      </c>
      <c r="G493" s="22" t="s">
        <v>636</v>
      </c>
      <c r="H493" s="24">
        <v>-174</v>
      </c>
      <c r="I493" s="22"/>
      <c r="J493" s="22"/>
    </row>
    <row r="494" spans="1:10">
      <c r="A494" s="22" t="s">
        <v>521</v>
      </c>
      <c r="B494" s="24">
        <v>115</v>
      </c>
      <c r="C494" s="22" t="s">
        <v>636</v>
      </c>
      <c r="D494" s="22" t="s">
        <v>636</v>
      </c>
      <c r="E494" s="24">
        <v>-12</v>
      </c>
      <c r="F494" s="22" t="s">
        <v>636</v>
      </c>
      <c r="G494" s="22" t="s">
        <v>636</v>
      </c>
      <c r="H494" s="24">
        <v>103</v>
      </c>
      <c r="I494" s="22"/>
      <c r="J494" s="22"/>
    </row>
    <row r="495" spans="1:10">
      <c r="A495" s="22" t="s">
        <v>522</v>
      </c>
      <c r="B495" s="24">
        <v>8</v>
      </c>
      <c r="C495" s="22" t="s">
        <v>636</v>
      </c>
      <c r="D495" s="22" t="s">
        <v>636</v>
      </c>
      <c r="E495" s="24">
        <v>-8</v>
      </c>
      <c r="F495" s="22" t="s">
        <v>636</v>
      </c>
      <c r="G495" s="22" t="s">
        <v>636</v>
      </c>
      <c r="H495" s="22" t="s">
        <v>636</v>
      </c>
      <c r="I495" s="22"/>
      <c r="J495" s="22"/>
    </row>
    <row r="496" spans="1:10">
      <c r="A496" s="22" t="s">
        <v>523</v>
      </c>
      <c r="B496" s="24">
        <v>64</v>
      </c>
      <c r="C496" s="24">
        <v>20</v>
      </c>
      <c r="D496" s="22" t="s">
        <v>636</v>
      </c>
      <c r="E496" s="24">
        <v>-7</v>
      </c>
      <c r="F496" s="22" t="s">
        <v>636</v>
      </c>
      <c r="G496" s="22" t="s">
        <v>636</v>
      </c>
      <c r="H496" s="24">
        <v>77</v>
      </c>
      <c r="I496" s="22"/>
      <c r="J496" s="22"/>
    </row>
    <row r="497" spans="1:10">
      <c r="A497" s="22" t="s">
        <v>524</v>
      </c>
      <c r="B497" s="25">
        <v>30</v>
      </c>
      <c r="C497" s="22" t="s">
        <v>636</v>
      </c>
      <c r="D497" s="22" t="s">
        <v>636</v>
      </c>
      <c r="E497" s="24">
        <v>-8</v>
      </c>
      <c r="F497" s="22" t="s">
        <v>636</v>
      </c>
      <c r="G497" s="22" t="s">
        <v>636</v>
      </c>
      <c r="H497" s="25">
        <v>22</v>
      </c>
      <c r="I497" s="22"/>
      <c r="J497" s="22"/>
    </row>
    <row r="498" spans="1:10">
      <c r="A498" s="22" t="s">
        <v>525</v>
      </c>
      <c r="B498" s="24">
        <v>40</v>
      </c>
      <c r="C498" s="22" t="s">
        <v>636</v>
      </c>
      <c r="D498" s="22" t="s">
        <v>636</v>
      </c>
      <c r="E498" s="24">
        <v>-8</v>
      </c>
      <c r="F498" s="22" t="s">
        <v>636</v>
      </c>
      <c r="G498" s="22" t="s">
        <v>636</v>
      </c>
      <c r="H498" s="24">
        <v>32</v>
      </c>
      <c r="I498" s="22"/>
      <c r="J498" s="22"/>
    </row>
    <row r="499" spans="1:10">
      <c r="A499" s="22" t="s">
        <v>526</v>
      </c>
      <c r="B499" s="24">
        <v>-1</v>
      </c>
      <c r="C499" s="22" t="s">
        <v>636</v>
      </c>
      <c r="D499" s="22" t="s">
        <v>636</v>
      </c>
      <c r="E499" s="22" t="s">
        <v>636</v>
      </c>
      <c r="F499" s="22" t="s">
        <v>636</v>
      </c>
      <c r="G499" s="22" t="s">
        <v>636</v>
      </c>
      <c r="H499" s="24">
        <v>-1</v>
      </c>
      <c r="I499" s="22"/>
      <c r="J499" s="22"/>
    </row>
    <row r="500" spans="1:10">
      <c r="A500" s="22" t="s">
        <v>528</v>
      </c>
      <c r="B500" s="24">
        <v>2</v>
      </c>
      <c r="C500" s="26" t="s">
        <v>636</v>
      </c>
      <c r="D500" s="22" t="s">
        <v>636</v>
      </c>
      <c r="E500" s="24">
        <v>-3</v>
      </c>
      <c r="F500" s="22" t="s">
        <v>636</v>
      </c>
      <c r="G500" s="22" t="s">
        <v>636</v>
      </c>
      <c r="H500" s="24">
        <v>-1</v>
      </c>
      <c r="I500" s="26"/>
      <c r="J500" s="22"/>
    </row>
    <row r="501" spans="1:10">
      <c r="A501" s="22" t="s">
        <v>529</v>
      </c>
      <c r="B501" s="25">
        <v>15</v>
      </c>
      <c r="C501" s="22" t="s">
        <v>636</v>
      </c>
      <c r="D501" s="22" t="s">
        <v>636</v>
      </c>
      <c r="E501" s="22" t="s">
        <v>636</v>
      </c>
      <c r="F501" s="22" t="s">
        <v>636</v>
      </c>
      <c r="G501" s="22" t="s">
        <v>636</v>
      </c>
      <c r="H501" s="25">
        <v>15</v>
      </c>
      <c r="I501" s="22"/>
      <c r="J501" s="22"/>
    </row>
    <row r="502" spans="1:10">
      <c r="A502" s="22" t="s">
        <v>530</v>
      </c>
      <c r="B502" s="24">
        <v>65</v>
      </c>
      <c r="C502" s="26" t="s">
        <v>636</v>
      </c>
      <c r="D502" s="22" t="s">
        <v>636</v>
      </c>
      <c r="E502" s="22" t="s">
        <v>636</v>
      </c>
      <c r="F502" s="22" t="s">
        <v>636</v>
      </c>
      <c r="G502" s="22" t="s">
        <v>636</v>
      </c>
      <c r="H502" s="24">
        <v>65</v>
      </c>
      <c r="I502" s="26"/>
      <c r="J502" s="22"/>
    </row>
    <row r="503" spans="1:10">
      <c r="A503" s="22" t="s">
        <v>531</v>
      </c>
      <c r="B503" s="24">
        <v>63</v>
      </c>
      <c r="C503" s="22" t="s">
        <v>636</v>
      </c>
      <c r="D503" s="22" t="s">
        <v>636</v>
      </c>
      <c r="E503" s="22" t="s">
        <v>636</v>
      </c>
      <c r="F503" s="22" t="s">
        <v>636</v>
      </c>
      <c r="G503" s="22" t="s">
        <v>636</v>
      </c>
      <c r="H503" s="24">
        <v>63</v>
      </c>
      <c r="I503" s="22"/>
      <c r="J503" s="22"/>
    </row>
    <row r="504" spans="1:10">
      <c r="A504" s="22" t="s">
        <v>532</v>
      </c>
      <c r="B504" s="24">
        <v>56</v>
      </c>
      <c r="C504" s="22" t="s">
        <v>636</v>
      </c>
      <c r="D504" s="22" t="s">
        <v>636</v>
      </c>
      <c r="E504" s="24">
        <v>-11</v>
      </c>
      <c r="F504" s="22" t="s">
        <v>636</v>
      </c>
      <c r="G504" s="22" t="s">
        <v>636</v>
      </c>
      <c r="H504" s="24">
        <v>45</v>
      </c>
      <c r="I504" s="22"/>
      <c r="J504" s="22"/>
    </row>
    <row r="505" spans="1:10">
      <c r="A505" s="22" t="s">
        <v>533</v>
      </c>
      <c r="B505" s="25">
        <v>20000</v>
      </c>
      <c r="C505" s="22" t="s">
        <v>636</v>
      </c>
      <c r="D505" s="22" t="s">
        <v>636</v>
      </c>
      <c r="E505" s="22" t="s">
        <v>636</v>
      </c>
      <c r="F505" s="22" t="s">
        <v>636</v>
      </c>
      <c r="G505" s="22" t="s">
        <v>636</v>
      </c>
      <c r="H505" s="25">
        <v>20000</v>
      </c>
      <c r="I505" s="22"/>
      <c r="J505" s="22"/>
    </row>
    <row r="506" spans="1:10">
      <c r="A506" s="22" t="s">
        <v>537</v>
      </c>
      <c r="B506" s="24">
        <v>-51</v>
      </c>
      <c r="C506" s="25">
        <v>69</v>
      </c>
      <c r="D506" s="22" t="s">
        <v>636</v>
      </c>
      <c r="E506" s="24">
        <v>-3</v>
      </c>
      <c r="F506" s="22" t="s">
        <v>636</v>
      </c>
      <c r="G506" s="22" t="s">
        <v>636</v>
      </c>
      <c r="H506" s="24">
        <v>15</v>
      </c>
      <c r="I506" s="26"/>
      <c r="J506" s="22"/>
    </row>
    <row r="507" spans="1:10">
      <c r="A507" s="22" t="s">
        <v>598</v>
      </c>
      <c r="B507" s="24">
        <v>305</v>
      </c>
      <c r="C507" s="24">
        <v>335</v>
      </c>
      <c r="D507" s="24">
        <v>-1</v>
      </c>
      <c r="E507" s="24">
        <v>-79</v>
      </c>
      <c r="F507" s="24">
        <v>5</v>
      </c>
      <c r="G507" s="22" t="s">
        <v>636</v>
      </c>
      <c r="H507" s="24">
        <v>565</v>
      </c>
      <c r="I507" s="22"/>
      <c r="J507" s="22"/>
    </row>
    <row r="508" spans="1:10">
      <c r="A508" s="22" t="s">
        <v>599</v>
      </c>
      <c r="B508" s="24">
        <v>278</v>
      </c>
      <c r="C508" s="24">
        <v>316</v>
      </c>
      <c r="D508" s="24">
        <v>-1</v>
      </c>
      <c r="E508" s="24">
        <v>-56</v>
      </c>
      <c r="F508" s="24">
        <v>6</v>
      </c>
      <c r="G508" s="22" t="s">
        <v>636</v>
      </c>
      <c r="H508" s="24">
        <v>543</v>
      </c>
      <c r="I508" s="22"/>
      <c r="J508" s="22"/>
    </row>
    <row r="509" spans="1:10">
      <c r="A509" s="22" t="s">
        <v>541</v>
      </c>
      <c r="B509" s="24">
        <v>51</v>
      </c>
      <c r="C509" s="22" t="s">
        <v>636</v>
      </c>
      <c r="D509" s="22" t="s">
        <v>636</v>
      </c>
      <c r="E509" s="22" t="s">
        <v>636</v>
      </c>
      <c r="F509" s="22" t="s">
        <v>636</v>
      </c>
      <c r="G509" s="22" t="s">
        <v>636</v>
      </c>
      <c r="H509" s="24">
        <v>51</v>
      </c>
      <c r="I509" s="22"/>
      <c r="J509" s="22"/>
    </row>
    <row r="510" spans="1:10">
      <c r="A510" s="22" t="s">
        <v>542</v>
      </c>
      <c r="B510" s="24">
        <v>6</v>
      </c>
      <c r="C510" s="26" t="s">
        <v>636</v>
      </c>
      <c r="D510" s="22" t="s">
        <v>636</v>
      </c>
      <c r="E510" s="22" t="s">
        <v>636</v>
      </c>
      <c r="F510" s="22" t="s">
        <v>636</v>
      </c>
      <c r="G510" s="22" t="s">
        <v>636</v>
      </c>
      <c r="H510" s="24">
        <v>6</v>
      </c>
      <c r="I510" s="26"/>
      <c r="J510" s="22"/>
    </row>
    <row r="511" spans="1:10">
      <c r="A511" s="22" t="s">
        <v>543</v>
      </c>
      <c r="B511" s="24">
        <v>39</v>
      </c>
      <c r="C511" s="26" t="s">
        <v>636</v>
      </c>
      <c r="D511" s="22" t="s">
        <v>636</v>
      </c>
      <c r="E511" s="24">
        <v>-4</v>
      </c>
      <c r="F511" s="22" t="s">
        <v>636</v>
      </c>
      <c r="G511" s="22" t="s">
        <v>636</v>
      </c>
      <c r="H511" s="24">
        <v>35</v>
      </c>
      <c r="I511" s="26"/>
      <c r="J511" s="22"/>
    </row>
    <row r="512" spans="1:10">
      <c r="A512" s="22" t="s">
        <v>549</v>
      </c>
      <c r="B512" s="24">
        <v>53</v>
      </c>
      <c r="C512" s="22" t="s">
        <v>636</v>
      </c>
      <c r="D512" s="22" t="s">
        <v>636</v>
      </c>
      <c r="E512" s="24">
        <v>-6</v>
      </c>
      <c r="F512" s="22" t="s">
        <v>636</v>
      </c>
      <c r="G512" s="22" t="s">
        <v>636</v>
      </c>
      <c r="H512" s="24">
        <v>47</v>
      </c>
      <c r="I512" s="22"/>
      <c r="J512" s="22"/>
    </row>
    <row r="513" spans="1:10">
      <c r="A513" s="22" t="s">
        <v>550</v>
      </c>
      <c r="B513" s="24">
        <v>3</v>
      </c>
      <c r="C513" s="22" t="s">
        <v>636</v>
      </c>
      <c r="D513" s="22" t="s">
        <v>636</v>
      </c>
      <c r="E513" s="22" t="s">
        <v>636</v>
      </c>
      <c r="F513" s="22" t="s">
        <v>636</v>
      </c>
      <c r="G513" s="22" t="s">
        <v>636</v>
      </c>
      <c r="H513" s="24">
        <v>3</v>
      </c>
      <c r="I513" s="22"/>
      <c r="J513" s="22"/>
    </row>
    <row r="514" spans="1:10">
      <c r="A514" s="22" t="s">
        <v>552</v>
      </c>
      <c r="B514" s="24">
        <v>10</v>
      </c>
      <c r="C514" s="26" t="s">
        <v>636</v>
      </c>
      <c r="D514" s="22" t="s">
        <v>636</v>
      </c>
      <c r="E514" s="22" t="s">
        <v>636</v>
      </c>
      <c r="F514" s="22" t="s">
        <v>636</v>
      </c>
      <c r="G514" s="22" t="s">
        <v>636</v>
      </c>
      <c r="H514" s="24">
        <v>10</v>
      </c>
      <c r="I514" s="26"/>
      <c r="J514" s="22"/>
    </row>
    <row r="515" spans="1:10">
      <c r="A515" s="22" t="s">
        <v>553</v>
      </c>
      <c r="B515" s="24">
        <v>60</v>
      </c>
      <c r="C515" s="22" t="s">
        <v>636</v>
      </c>
      <c r="D515" s="22" t="s">
        <v>636</v>
      </c>
      <c r="E515" s="24">
        <v>-6</v>
      </c>
      <c r="F515" s="22" t="s">
        <v>636</v>
      </c>
      <c r="G515" s="22" t="s">
        <v>636</v>
      </c>
      <c r="H515" s="24">
        <v>54</v>
      </c>
      <c r="I515" s="22"/>
      <c r="J515" s="22"/>
    </row>
    <row r="516" spans="1:10">
      <c r="A516" s="22" t="s">
        <v>554</v>
      </c>
      <c r="B516" s="24">
        <v>588</v>
      </c>
      <c r="C516" s="22" t="s">
        <v>636</v>
      </c>
      <c r="D516" s="22" t="s">
        <v>636</v>
      </c>
      <c r="E516" s="24">
        <v>-342</v>
      </c>
      <c r="F516" s="22" t="s">
        <v>636</v>
      </c>
      <c r="G516" s="22" t="s">
        <v>636</v>
      </c>
      <c r="H516" s="24">
        <v>246</v>
      </c>
      <c r="I516" s="22"/>
      <c r="J516" s="22"/>
    </row>
    <row r="517" spans="1:10">
      <c r="A517" s="22" t="s">
        <v>555</v>
      </c>
      <c r="B517" s="24">
        <v>441</v>
      </c>
      <c r="C517" s="26" t="s">
        <v>636</v>
      </c>
      <c r="D517" s="22" t="s">
        <v>636</v>
      </c>
      <c r="E517" s="24">
        <v>-388</v>
      </c>
      <c r="F517" s="22" t="s">
        <v>636</v>
      </c>
      <c r="G517" s="22" t="s">
        <v>636</v>
      </c>
      <c r="H517" s="24">
        <v>53</v>
      </c>
      <c r="I517" s="22"/>
      <c r="J517" s="22"/>
    </row>
    <row r="518" spans="1:10">
      <c r="A518" s="22" t="s">
        <v>569</v>
      </c>
      <c r="B518" s="24">
        <v>321</v>
      </c>
      <c r="C518" s="22" t="s">
        <v>636</v>
      </c>
      <c r="D518" s="22" t="s">
        <v>636</v>
      </c>
      <c r="E518" s="22" t="s">
        <v>636</v>
      </c>
      <c r="F518" s="22" t="s">
        <v>636</v>
      </c>
      <c r="G518" s="22" t="s">
        <v>636</v>
      </c>
      <c r="H518" s="24">
        <v>321</v>
      </c>
      <c r="I518" s="22"/>
      <c r="J518" s="22"/>
    </row>
    <row r="519" spans="1:10">
      <c r="A519" s="22" t="s">
        <v>570</v>
      </c>
      <c r="B519" s="24">
        <v>159</v>
      </c>
      <c r="C519" s="22" t="s">
        <v>636</v>
      </c>
      <c r="D519" s="22" t="s">
        <v>636</v>
      </c>
      <c r="E519" s="22" t="s">
        <v>636</v>
      </c>
      <c r="F519" s="22" t="s">
        <v>636</v>
      </c>
      <c r="G519" s="22" t="s">
        <v>636</v>
      </c>
      <c r="H519" s="24">
        <v>159</v>
      </c>
      <c r="I519" s="22"/>
      <c r="J519" s="22"/>
    </row>
    <row r="520" spans="1:10">
      <c r="A520" s="22" t="s">
        <v>571</v>
      </c>
      <c r="B520" s="24">
        <v>49</v>
      </c>
      <c r="C520" s="27" t="s">
        <v>636</v>
      </c>
      <c r="D520" s="26" t="s">
        <v>636</v>
      </c>
      <c r="E520" s="22" t="s">
        <v>636</v>
      </c>
      <c r="F520" s="22" t="s">
        <v>636</v>
      </c>
      <c r="G520" s="27" t="s">
        <v>636</v>
      </c>
      <c r="H520" s="24">
        <v>49</v>
      </c>
      <c r="I520" s="27"/>
      <c r="J520" s="22"/>
    </row>
    <row r="521" spans="1:10">
      <c r="A521" s="22" t="s">
        <v>572</v>
      </c>
      <c r="B521" s="24">
        <v>57</v>
      </c>
      <c r="C521" s="22" t="s">
        <v>636</v>
      </c>
      <c r="D521" s="22" t="s">
        <v>636</v>
      </c>
      <c r="E521" s="24">
        <v>-16</v>
      </c>
      <c r="F521" s="22" t="s">
        <v>636</v>
      </c>
      <c r="G521" s="22" t="s">
        <v>636</v>
      </c>
      <c r="H521" s="24">
        <v>41</v>
      </c>
      <c r="I521" s="22"/>
      <c r="J521" s="22"/>
    </row>
    <row r="522" spans="1:10">
      <c r="A522" s="22" t="s">
        <v>573</v>
      </c>
      <c r="B522" s="24">
        <v>100</v>
      </c>
      <c r="C522" s="26" t="s">
        <v>636</v>
      </c>
      <c r="D522" s="25">
        <v>-4</v>
      </c>
      <c r="E522" s="24">
        <v>-5</v>
      </c>
      <c r="F522" s="22" t="s">
        <v>636</v>
      </c>
      <c r="G522" s="22" t="s">
        <v>636</v>
      </c>
      <c r="H522" s="24">
        <v>91</v>
      </c>
      <c r="I522" s="22"/>
      <c r="J522" s="22"/>
    </row>
    <row r="523" spans="1:10">
      <c r="A523" s="22" t="s">
        <v>574</v>
      </c>
      <c r="B523" s="24">
        <v>38</v>
      </c>
      <c r="C523" s="27" t="s">
        <v>636</v>
      </c>
      <c r="D523" s="26" t="s">
        <v>636</v>
      </c>
      <c r="E523" s="24">
        <v>-16</v>
      </c>
      <c r="F523" s="22" t="s">
        <v>636</v>
      </c>
      <c r="G523" s="27" t="s">
        <v>636</v>
      </c>
      <c r="H523" s="24">
        <v>22</v>
      </c>
      <c r="I523" s="27"/>
      <c r="J523" s="22"/>
    </row>
    <row r="524" spans="1:10">
      <c r="A524" s="22" t="s">
        <v>556</v>
      </c>
      <c r="B524" s="24">
        <v>2</v>
      </c>
      <c r="C524" s="22" t="s">
        <v>636</v>
      </c>
      <c r="D524" s="22" t="s">
        <v>636</v>
      </c>
      <c r="E524" s="22" t="s">
        <v>636</v>
      </c>
      <c r="F524" s="22" t="s">
        <v>636</v>
      </c>
      <c r="G524" s="22" t="s">
        <v>636</v>
      </c>
      <c r="H524" s="24">
        <v>2</v>
      </c>
      <c r="I524" s="22"/>
      <c r="J524" s="22"/>
    </row>
    <row r="525" spans="1:10">
      <c r="A525" s="22" t="s">
        <v>557</v>
      </c>
      <c r="B525" s="24">
        <v>1</v>
      </c>
      <c r="C525" s="22" t="s">
        <v>636</v>
      </c>
      <c r="D525" s="22" t="s">
        <v>636</v>
      </c>
      <c r="E525" s="22" t="s">
        <v>636</v>
      </c>
      <c r="F525" s="22" t="s">
        <v>636</v>
      </c>
      <c r="G525" s="22" t="s">
        <v>636</v>
      </c>
      <c r="H525" s="24">
        <v>1</v>
      </c>
      <c r="I525" s="22"/>
      <c r="J525" s="22"/>
    </row>
    <row r="526" spans="1:10">
      <c r="A526" s="22" t="s">
        <v>559</v>
      </c>
      <c r="B526" s="25">
        <v>75</v>
      </c>
      <c r="C526" s="27" t="s">
        <v>636</v>
      </c>
      <c r="D526" s="26" t="s">
        <v>636</v>
      </c>
      <c r="E526" s="25">
        <v>-3</v>
      </c>
      <c r="F526" s="22" t="s">
        <v>636</v>
      </c>
      <c r="G526" s="22" t="s">
        <v>636</v>
      </c>
      <c r="H526" s="23">
        <v>72</v>
      </c>
      <c r="I526" s="22"/>
      <c r="J526" s="22"/>
    </row>
    <row r="527" spans="1:10">
      <c r="A527" s="22" t="s">
        <v>564</v>
      </c>
      <c r="B527" s="24">
        <v>12</v>
      </c>
      <c r="C527" s="22" t="s">
        <v>636</v>
      </c>
      <c r="D527" s="22" t="s">
        <v>636</v>
      </c>
      <c r="E527" s="22" t="s">
        <v>636</v>
      </c>
      <c r="F527" s="22" t="s">
        <v>636</v>
      </c>
      <c r="G527" s="22" t="s">
        <v>636</v>
      </c>
      <c r="H527" s="24">
        <v>12</v>
      </c>
      <c r="I527" s="22"/>
      <c r="J527" s="22"/>
    </row>
    <row r="528" spans="1:10">
      <c r="A528" s="22" t="s">
        <v>575</v>
      </c>
      <c r="B528" s="24">
        <v>6</v>
      </c>
      <c r="C528" s="22" t="s">
        <v>636</v>
      </c>
      <c r="D528" s="22" t="s">
        <v>636</v>
      </c>
      <c r="E528" s="24">
        <v>-2</v>
      </c>
      <c r="F528" s="22" t="s">
        <v>636</v>
      </c>
      <c r="G528" s="22" t="s">
        <v>636</v>
      </c>
      <c r="H528" s="24">
        <v>4</v>
      </c>
      <c r="I528" s="22"/>
      <c r="J528" s="22"/>
    </row>
    <row r="529" spans="1:10">
      <c r="A529" s="22" t="s">
        <v>576</v>
      </c>
      <c r="B529" s="24">
        <v>34</v>
      </c>
      <c r="C529" s="22" t="s">
        <v>636</v>
      </c>
      <c r="D529" s="22" t="s">
        <v>636</v>
      </c>
      <c r="E529" s="22" t="s">
        <v>636</v>
      </c>
      <c r="F529" s="22" t="s">
        <v>636</v>
      </c>
      <c r="G529" s="22" t="s">
        <v>636</v>
      </c>
      <c r="H529" s="24">
        <v>34</v>
      </c>
      <c r="I529" s="22"/>
      <c r="J529" s="22"/>
    </row>
    <row r="530" spans="1:10">
      <c r="A530" s="22" t="s">
        <v>577</v>
      </c>
      <c r="B530" s="25">
        <v>-1</v>
      </c>
      <c r="C530" s="27" t="s">
        <v>636</v>
      </c>
      <c r="D530" s="26" t="s">
        <v>636</v>
      </c>
      <c r="E530" s="26" t="s">
        <v>636</v>
      </c>
      <c r="F530" s="22" t="s">
        <v>636</v>
      </c>
      <c r="G530" s="22" t="s">
        <v>636</v>
      </c>
      <c r="H530" s="23">
        <v>-1</v>
      </c>
      <c r="I530" s="22"/>
      <c r="J530" s="22"/>
    </row>
    <row r="531" spans="1:10">
      <c r="A531" s="22" t="s">
        <v>582</v>
      </c>
      <c r="B531" s="24">
        <v>6</v>
      </c>
      <c r="C531" s="24">
        <v>40</v>
      </c>
      <c r="D531" s="22" t="s">
        <v>636</v>
      </c>
      <c r="E531" s="24">
        <v>-3</v>
      </c>
      <c r="F531" s="22" t="s">
        <v>636</v>
      </c>
      <c r="G531" s="22" t="s">
        <v>636</v>
      </c>
      <c r="H531" s="24">
        <v>43</v>
      </c>
      <c r="I531" s="22"/>
      <c r="J531" s="22"/>
    </row>
    <row r="532" spans="1:10">
      <c r="A532" s="22" t="s">
        <v>640</v>
      </c>
      <c r="B532" s="24">
        <v>75</v>
      </c>
      <c r="C532" s="22" t="s">
        <v>636</v>
      </c>
      <c r="D532" s="22" t="s">
        <v>636</v>
      </c>
      <c r="E532" s="24">
        <v>-9</v>
      </c>
      <c r="F532" s="22" t="s">
        <v>636</v>
      </c>
      <c r="G532" s="22" t="s">
        <v>636</v>
      </c>
      <c r="H532" s="24">
        <v>66</v>
      </c>
      <c r="I532" s="22"/>
      <c r="J532" s="22"/>
    </row>
    <row r="533" spans="1:10">
      <c r="A533" s="22" t="s">
        <v>583</v>
      </c>
      <c r="B533" s="24">
        <v>76</v>
      </c>
      <c r="C533" s="24">
        <v>20</v>
      </c>
      <c r="D533" s="22" t="s">
        <v>636</v>
      </c>
      <c r="E533" s="24">
        <v>-15</v>
      </c>
      <c r="F533" s="22" t="s">
        <v>636</v>
      </c>
      <c r="G533" s="22" t="s">
        <v>636</v>
      </c>
      <c r="H533" s="24">
        <v>81</v>
      </c>
      <c r="I533" s="22"/>
      <c r="J533" s="22"/>
    </row>
    <row r="534" spans="1:10">
      <c r="A534" s="22" t="s">
        <v>693</v>
      </c>
      <c r="B534" s="25">
        <v>2736</v>
      </c>
      <c r="C534" s="23">
        <v>4800</v>
      </c>
      <c r="D534" s="25">
        <v>-11</v>
      </c>
      <c r="E534" s="25">
        <v>-5428</v>
      </c>
      <c r="F534" s="22" t="s">
        <v>636</v>
      </c>
      <c r="G534" s="22" t="s">
        <v>636</v>
      </c>
      <c r="H534" s="23">
        <v>2097</v>
      </c>
      <c r="I534" s="22"/>
      <c r="J534" s="22"/>
    </row>
    <row r="535" spans="1:10">
      <c r="A535" s="22" t="s">
        <v>586</v>
      </c>
      <c r="B535" s="24">
        <v>19</v>
      </c>
      <c r="C535" s="22" t="s">
        <v>636</v>
      </c>
      <c r="D535" s="22" t="s">
        <v>636</v>
      </c>
      <c r="E535" s="24">
        <v>-2</v>
      </c>
      <c r="F535" s="22" t="s">
        <v>636</v>
      </c>
      <c r="G535" s="22" t="s">
        <v>636</v>
      </c>
      <c r="H535" s="24">
        <v>17</v>
      </c>
      <c r="I535" s="22"/>
      <c r="J535" s="22"/>
    </row>
    <row r="536" spans="1:10">
      <c r="A536" s="22" t="s">
        <v>587</v>
      </c>
      <c r="B536" s="24">
        <v>59</v>
      </c>
      <c r="C536" s="22" t="s">
        <v>636</v>
      </c>
      <c r="D536" s="22" t="s">
        <v>636</v>
      </c>
      <c r="E536" s="24">
        <v>-9</v>
      </c>
      <c r="F536" s="22" t="s">
        <v>636</v>
      </c>
      <c r="G536" s="22" t="s">
        <v>636</v>
      </c>
      <c r="H536" s="24">
        <v>50</v>
      </c>
      <c r="I536" s="22"/>
      <c r="J536" s="22"/>
    </row>
    <row r="537" spans="1:10">
      <c r="A537" s="22" t="s">
        <v>588</v>
      </c>
      <c r="B537" s="24">
        <v>9</v>
      </c>
      <c r="C537" s="22" t="s">
        <v>636</v>
      </c>
      <c r="D537" s="22" t="s">
        <v>636</v>
      </c>
      <c r="E537" s="24">
        <v>-7</v>
      </c>
      <c r="F537" s="22" t="s">
        <v>636</v>
      </c>
      <c r="G537" s="22" t="s">
        <v>636</v>
      </c>
      <c r="H537" s="24">
        <v>2</v>
      </c>
      <c r="I537" s="22"/>
      <c r="J537" s="22"/>
    </row>
    <row r="538" spans="1:10">
      <c r="A538" s="22" t="s">
        <v>589</v>
      </c>
      <c r="B538" s="24">
        <v>4</v>
      </c>
      <c r="C538" s="27" t="s">
        <v>636</v>
      </c>
      <c r="D538" s="26" t="s">
        <v>636</v>
      </c>
      <c r="E538" s="24">
        <v>-1</v>
      </c>
      <c r="F538" s="22" t="s">
        <v>636</v>
      </c>
      <c r="G538" s="22" t="s">
        <v>636</v>
      </c>
      <c r="H538" s="23">
        <v>3</v>
      </c>
      <c r="I538" s="22"/>
      <c r="J538" s="22"/>
    </row>
    <row r="539" spans="1:10">
      <c r="A539" s="22" t="s">
        <v>604</v>
      </c>
      <c r="B539" s="24">
        <v>-1</v>
      </c>
      <c r="C539" s="22" t="s">
        <v>636</v>
      </c>
      <c r="D539" s="22" t="s">
        <v>636</v>
      </c>
      <c r="E539" s="22" t="s">
        <v>636</v>
      </c>
      <c r="F539" s="22" t="s">
        <v>636</v>
      </c>
      <c r="G539" s="22" t="s">
        <v>636</v>
      </c>
      <c r="H539" s="24">
        <v>-1</v>
      </c>
      <c r="I539" s="22"/>
      <c r="J539" s="22"/>
    </row>
    <row r="540" spans="1:10">
      <c r="A540" s="22" t="s">
        <v>605</v>
      </c>
      <c r="B540" s="22" t="s">
        <v>636</v>
      </c>
      <c r="C540" s="24">
        <v>100</v>
      </c>
      <c r="D540" s="22" t="s">
        <v>636</v>
      </c>
      <c r="E540" s="22" t="s">
        <v>636</v>
      </c>
      <c r="F540" s="22" t="s">
        <v>636</v>
      </c>
      <c r="G540" s="22" t="s">
        <v>636</v>
      </c>
      <c r="H540" s="24">
        <v>100</v>
      </c>
      <c r="I540" s="22"/>
      <c r="J540" s="22"/>
    </row>
    <row r="541" spans="1:10">
      <c r="A541" s="22" t="s">
        <v>606</v>
      </c>
      <c r="B541" s="24">
        <v>90</v>
      </c>
      <c r="C541" s="22" t="s">
        <v>636</v>
      </c>
      <c r="D541" s="22" t="s">
        <v>636</v>
      </c>
      <c r="E541" s="24">
        <v>-13</v>
      </c>
      <c r="F541" s="22" t="s">
        <v>636</v>
      </c>
      <c r="G541" s="22" t="s">
        <v>636</v>
      </c>
      <c r="H541" s="24">
        <v>77</v>
      </c>
      <c r="I541" s="22"/>
      <c r="J541" s="22"/>
    </row>
    <row r="542" spans="1:10">
      <c r="A542" s="22" t="s">
        <v>607</v>
      </c>
      <c r="B542" s="24">
        <v>135</v>
      </c>
      <c r="C542" s="22" t="s">
        <v>636</v>
      </c>
      <c r="D542" s="22" t="s">
        <v>636</v>
      </c>
      <c r="E542" s="24">
        <v>-30</v>
      </c>
      <c r="F542" s="22" t="s">
        <v>636</v>
      </c>
      <c r="G542" s="22" t="s">
        <v>636</v>
      </c>
      <c r="H542" s="24">
        <v>105</v>
      </c>
      <c r="I542" s="22"/>
      <c r="J542" s="22"/>
    </row>
    <row r="543" spans="1:10">
      <c r="A543" s="22" t="s">
        <v>608</v>
      </c>
      <c r="B543" s="24">
        <v>148</v>
      </c>
      <c r="C543" s="22" t="s">
        <v>636</v>
      </c>
      <c r="D543" s="22" t="s">
        <v>636</v>
      </c>
      <c r="E543" s="22" t="s">
        <v>636</v>
      </c>
      <c r="F543" s="22" t="s">
        <v>636</v>
      </c>
      <c r="G543" s="22" t="s">
        <v>636</v>
      </c>
      <c r="H543" s="24">
        <v>148</v>
      </c>
      <c r="I543" s="22"/>
      <c r="J543" s="22"/>
    </row>
    <row r="544" spans="1:10">
      <c r="A544" s="22" t="s">
        <v>609</v>
      </c>
      <c r="B544" s="24">
        <v>25</v>
      </c>
      <c r="C544" s="22" t="s">
        <v>636</v>
      </c>
      <c r="D544" s="22" t="s">
        <v>636</v>
      </c>
      <c r="E544" s="24">
        <v>-2</v>
      </c>
      <c r="F544" s="22" t="s">
        <v>636</v>
      </c>
      <c r="G544" s="22" t="s">
        <v>636</v>
      </c>
      <c r="H544" s="24">
        <v>23</v>
      </c>
      <c r="I544" s="22"/>
      <c r="J544" s="22"/>
    </row>
    <row r="545" spans="1:10">
      <c r="A545" s="22" t="s">
        <v>610</v>
      </c>
      <c r="B545" s="24">
        <v>19</v>
      </c>
      <c r="C545" s="22" t="s">
        <v>636</v>
      </c>
      <c r="D545" s="22" t="s">
        <v>636</v>
      </c>
      <c r="E545" s="24">
        <v>-2</v>
      </c>
      <c r="F545" s="22" t="s">
        <v>636</v>
      </c>
      <c r="G545" s="22" t="s">
        <v>636</v>
      </c>
      <c r="H545" s="24">
        <v>17</v>
      </c>
      <c r="I545" s="22"/>
      <c r="J545" s="22"/>
    </row>
    <row r="546" spans="1:10">
      <c r="A546" s="22" t="s">
        <v>611</v>
      </c>
      <c r="B546" s="24">
        <v>20</v>
      </c>
      <c r="C546" s="22" t="s">
        <v>636</v>
      </c>
      <c r="D546" s="22" t="s">
        <v>636</v>
      </c>
      <c r="E546" s="24">
        <v>-2</v>
      </c>
      <c r="F546" s="22" t="s">
        <v>636</v>
      </c>
      <c r="G546" s="22" t="s">
        <v>636</v>
      </c>
      <c r="H546" s="24">
        <v>18</v>
      </c>
      <c r="I546" s="22"/>
      <c r="J546" s="22"/>
    </row>
    <row r="547" spans="1:10">
      <c r="A547" s="22" t="s">
        <v>612</v>
      </c>
      <c r="B547" s="24">
        <v>49</v>
      </c>
      <c r="C547" s="22" t="s">
        <v>636</v>
      </c>
      <c r="D547" s="22" t="s">
        <v>636</v>
      </c>
      <c r="E547" s="22" t="s">
        <v>636</v>
      </c>
      <c r="F547" s="22" t="s">
        <v>636</v>
      </c>
      <c r="G547" s="22" t="s">
        <v>636</v>
      </c>
      <c r="H547" s="24">
        <v>49</v>
      </c>
      <c r="I547" s="22"/>
      <c r="J547" s="22"/>
    </row>
    <row r="548" spans="1:10">
      <c r="A548" s="22" t="s">
        <v>613</v>
      </c>
      <c r="B548" s="24">
        <v>50</v>
      </c>
      <c r="C548" s="22" t="s">
        <v>636</v>
      </c>
      <c r="D548" s="22" t="s">
        <v>636</v>
      </c>
      <c r="E548" s="22" t="s">
        <v>636</v>
      </c>
      <c r="F548" s="22" t="s">
        <v>636</v>
      </c>
      <c r="G548" s="22" t="s">
        <v>636</v>
      </c>
      <c r="H548" s="24">
        <v>50</v>
      </c>
      <c r="I548" s="22"/>
      <c r="J548" s="22"/>
    </row>
    <row r="549" spans="1:10">
      <c r="A549" s="22" t="s">
        <v>614</v>
      </c>
      <c r="B549" s="24">
        <v>25</v>
      </c>
      <c r="C549" s="22" t="s">
        <v>636</v>
      </c>
      <c r="D549" s="22" t="s">
        <v>636</v>
      </c>
      <c r="E549" s="22" t="s">
        <v>636</v>
      </c>
      <c r="F549" s="22" t="s">
        <v>636</v>
      </c>
      <c r="G549" s="22" t="s">
        <v>636</v>
      </c>
      <c r="H549" s="24">
        <v>25</v>
      </c>
      <c r="I549" s="22"/>
      <c r="J549" s="22"/>
    </row>
    <row r="550" spans="1:10">
      <c r="A550" s="22" t="s">
        <v>615</v>
      </c>
      <c r="B550" s="24">
        <v>23</v>
      </c>
      <c r="C550" s="22" t="s">
        <v>636</v>
      </c>
      <c r="D550" s="22" t="s">
        <v>636</v>
      </c>
      <c r="E550" s="24">
        <v>-1</v>
      </c>
      <c r="F550" s="22" t="s">
        <v>636</v>
      </c>
      <c r="G550" s="22" t="s">
        <v>636</v>
      </c>
      <c r="H550" s="24">
        <v>22</v>
      </c>
      <c r="I550" s="22"/>
      <c r="J550" s="22"/>
    </row>
    <row r="551" spans="1:10">
      <c r="A551" s="22" t="s">
        <v>616</v>
      </c>
      <c r="B551" s="24">
        <v>116</v>
      </c>
      <c r="C551" s="27" t="s">
        <v>636</v>
      </c>
      <c r="D551" s="27" t="s">
        <v>636</v>
      </c>
      <c r="E551" s="24">
        <v>-2</v>
      </c>
      <c r="F551" s="27" t="s">
        <v>636</v>
      </c>
      <c r="G551" s="22" t="s">
        <v>636</v>
      </c>
      <c r="H551" s="23">
        <v>114</v>
      </c>
      <c r="I551" s="22"/>
      <c r="J551" s="22"/>
    </row>
    <row r="552" spans="1:10">
      <c r="A552" s="22" t="s">
        <v>617</v>
      </c>
      <c r="B552" s="24">
        <v>28</v>
      </c>
      <c r="C552" s="22" t="s">
        <v>636</v>
      </c>
      <c r="D552" s="22" t="s">
        <v>636</v>
      </c>
      <c r="E552" s="24">
        <v>-1</v>
      </c>
      <c r="F552" s="22" t="s">
        <v>636</v>
      </c>
      <c r="G552" s="22" t="s">
        <v>636</v>
      </c>
      <c r="H552" s="24">
        <v>27</v>
      </c>
      <c r="I552" s="22"/>
      <c r="J552" s="22"/>
    </row>
    <row r="553" spans="1:10">
      <c r="A553" s="22" t="s">
        <v>694</v>
      </c>
      <c r="B553" s="24">
        <v>72</v>
      </c>
      <c r="C553" s="22" t="s">
        <v>636</v>
      </c>
      <c r="D553" s="22" t="s">
        <v>636</v>
      </c>
      <c r="E553" s="22" t="s">
        <v>636</v>
      </c>
      <c r="F553" s="22" t="s">
        <v>636</v>
      </c>
      <c r="G553" s="22" t="s">
        <v>636</v>
      </c>
      <c r="H553" s="24">
        <v>72</v>
      </c>
      <c r="I553" s="22"/>
      <c r="J553" s="22"/>
    </row>
    <row r="554" spans="1:10">
      <c r="A554" s="22" t="s">
        <v>695</v>
      </c>
      <c r="B554" s="24">
        <v>170</v>
      </c>
      <c r="C554" s="27" t="s">
        <v>636</v>
      </c>
      <c r="D554" s="27" t="s">
        <v>636</v>
      </c>
      <c r="E554" s="22" t="s">
        <v>636</v>
      </c>
      <c r="F554" s="27" t="s">
        <v>636</v>
      </c>
      <c r="G554" s="22" t="s">
        <v>636</v>
      </c>
      <c r="H554" s="24">
        <v>170</v>
      </c>
      <c r="I554" s="27"/>
      <c r="J554" s="22"/>
    </row>
    <row r="555" spans="1:10">
      <c r="A555" s="22" t="s">
        <v>620</v>
      </c>
      <c r="B555" s="24">
        <v>8</v>
      </c>
      <c r="C555" s="27" t="s">
        <v>636</v>
      </c>
      <c r="D555" s="27" t="s">
        <v>636</v>
      </c>
      <c r="E555" s="22" t="s">
        <v>636</v>
      </c>
      <c r="F555" s="27" t="s">
        <v>636</v>
      </c>
      <c r="G555" s="22" t="s">
        <v>636</v>
      </c>
      <c r="H555" s="23">
        <v>8</v>
      </c>
      <c r="I555" s="22"/>
      <c r="J555" s="22"/>
    </row>
    <row r="556" spans="1:10">
      <c r="A556" s="22" t="s">
        <v>621</v>
      </c>
      <c r="B556" s="24">
        <v>64</v>
      </c>
      <c r="C556" s="22" t="s">
        <v>636</v>
      </c>
      <c r="D556" s="22" t="s">
        <v>636</v>
      </c>
      <c r="E556" s="24">
        <v>-19</v>
      </c>
      <c r="F556" s="22" t="s">
        <v>636</v>
      </c>
      <c r="G556" s="22" t="s">
        <v>636</v>
      </c>
      <c r="H556" s="24">
        <v>45</v>
      </c>
      <c r="I556" s="22"/>
      <c r="J556" s="22"/>
    </row>
    <row r="557" spans="1:10">
      <c r="A557" s="22" t="s">
        <v>623</v>
      </c>
      <c r="B557" s="24">
        <v>151</v>
      </c>
      <c r="C557" s="24">
        <v>150</v>
      </c>
      <c r="D557" s="22" t="s">
        <v>636</v>
      </c>
      <c r="E557" s="24">
        <v>-39</v>
      </c>
      <c r="F557" s="22" t="s">
        <v>636</v>
      </c>
      <c r="G557" s="22" t="s">
        <v>636</v>
      </c>
      <c r="H557" s="24">
        <v>262</v>
      </c>
      <c r="I557" s="22"/>
      <c r="J557" s="22"/>
    </row>
    <row r="558" spans="1:10">
      <c r="A558" s="22" t="s">
        <v>624</v>
      </c>
      <c r="B558" s="24">
        <v>130</v>
      </c>
      <c r="C558" s="24">
        <v>156</v>
      </c>
      <c r="D558" s="22" t="s">
        <v>636</v>
      </c>
      <c r="E558" s="24">
        <v>-20</v>
      </c>
      <c r="F558" s="24">
        <v>1</v>
      </c>
      <c r="G558" s="22" t="s">
        <v>636</v>
      </c>
      <c r="H558" s="24">
        <v>267</v>
      </c>
      <c r="I558" s="22"/>
      <c r="J558" s="22"/>
    </row>
    <row r="559" spans="1:10">
      <c r="A559" s="22" t="s">
        <v>625</v>
      </c>
      <c r="B559" s="24">
        <v>204</v>
      </c>
      <c r="C559" s="24">
        <v>261</v>
      </c>
      <c r="D559" s="22" t="s">
        <v>636</v>
      </c>
      <c r="E559" s="24">
        <v>-41</v>
      </c>
      <c r="F559" s="24">
        <v>1</v>
      </c>
      <c r="G559" s="22" t="s">
        <v>636</v>
      </c>
      <c r="H559" s="24">
        <v>425</v>
      </c>
      <c r="I559" s="22"/>
      <c r="J559" s="22"/>
    </row>
    <row r="560" spans="1:10">
      <c r="A560" s="22" t="s">
        <v>626</v>
      </c>
      <c r="B560" s="24">
        <v>72</v>
      </c>
      <c r="C560" s="22" t="s">
        <v>636</v>
      </c>
      <c r="D560" s="22" t="s">
        <v>636</v>
      </c>
      <c r="E560" s="24">
        <v>-4</v>
      </c>
      <c r="F560" s="22" t="s">
        <v>636</v>
      </c>
      <c r="G560" s="22" t="s">
        <v>636</v>
      </c>
      <c r="H560" s="24">
        <v>68</v>
      </c>
      <c r="I560" s="22"/>
      <c r="J560" s="22"/>
    </row>
    <row r="561" spans="1:10">
      <c r="A561" s="22" t="s">
        <v>627</v>
      </c>
      <c r="B561" s="24">
        <v>73</v>
      </c>
      <c r="C561" s="26" t="s">
        <v>636</v>
      </c>
      <c r="D561" s="22" t="s">
        <v>636</v>
      </c>
      <c r="E561" s="22" t="s">
        <v>636</v>
      </c>
      <c r="F561" s="26" t="s">
        <v>636</v>
      </c>
      <c r="G561" s="22" t="s">
        <v>636</v>
      </c>
      <c r="H561" s="24">
        <v>73</v>
      </c>
      <c r="I561" s="22"/>
      <c r="J561" s="22"/>
    </row>
    <row r="562" spans="1:10">
      <c r="A562" s="22" t="s">
        <v>630</v>
      </c>
      <c r="B562" s="24">
        <v>67</v>
      </c>
      <c r="C562" s="22" t="s">
        <v>636</v>
      </c>
      <c r="D562" s="22" t="s">
        <v>636</v>
      </c>
      <c r="E562" s="24">
        <v>-15</v>
      </c>
      <c r="F562" s="22" t="s">
        <v>636</v>
      </c>
      <c r="G562" s="22" t="s">
        <v>636</v>
      </c>
      <c r="H562" s="24">
        <v>52</v>
      </c>
      <c r="I562" s="22"/>
      <c r="J562" s="22"/>
    </row>
    <row r="563" spans="1:10">
      <c r="A563" s="22" t="s">
        <v>631</v>
      </c>
      <c r="B563" s="22" t="s">
        <v>636</v>
      </c>
      <c r="C563" s="24">
        <v>300</v>
      </c>
      <c r="D563" s="22" t="s">
        <v>636</v>
      </c>
      <c r="E563" s="24">
        <v>-20</v>
      </c>
      <c r="F563" s="22" t="s">
        <v>636</v>
      </c>
      <c r="G563" s="22" t="s">
        <v>636</v>
      </c>
      <c r="H563" s="24">
        <v>280</v>
      </c>
      <c r="I563" s="22"/>
      <c r="J563" s="22"/>
    </row>
    <row r="564" spans="1:10">
      <c r="A564" s="22" t="s">
        <v>632</v>
      </c>
      <c r="B564" s="24">
        <v>9</v>
      </c>
      <c r="C564" s="24">
        <v>300</v>
      </c>
      <c r="D564" s="22" t="s">
        <v>636</v>
      </c>
      <c r="E564" s="22" t="s">
        <v>636</v>
      </c>
      <c r="F564" s="22" t="s">
        <v>636</v>
      </c>
      <c r="G564" s="22" t="s">
        <v>636</v>
      </c>
      <c r="H564" s="24">
        <v>309</v>
      </c>
      <c r="I564" s="22"/>
      <c r="J564" s="22"/>
    </row>
    <row r="565" spans="1:10">
      <c r="A565" s="22" t="s">
        <v>633</v>
      </c>
      <c r="B565" s="24">
        <v>25</v>
      </c>
      <c r="C565" s="24">
        <v>300</v>
      </c>
      <c r="D565" s="22" t="s">
        <v>636</v>
      </c>
      <c r="E565" s="22" t="s">
        <v>636</v>
      </c>
      <c r="F565" s="22" t="s">
        <v>636</v>
      </c>
      <c r="G565" s="22" t="s">
        <v>636</v>
      </c>
      <c r="H565" s="24">
        <v>325</v>
      </c>
      <c r="I565" s="22"/>
      <c r="J565" s="22"/>
    </row>
    <row r="566" spans="1:10">
      <c r="A566" s="22" t="s">
        <v>634</v>
      </c>
      <c r="B566" s="24">
        <v>16</v>
      </c>
      <c r="C566" s="22" t="s">
        <v>636</v>
      </c>
      <c r="D566" s="26" t="s">
        <v>636</v>
      </c>
      <c r="E566" s="24">
        <v>-10</v>
      </c>
      <c r="F566" s="22" t="s">
        <v>636</v>
      </c>
      <c r="G566" s="22" t="s">
        <v>636</v>
      </c>
      <c r="H566" s="24">
        <v>6</v>
      </c>
      <c r="I566" s="26"/>
      <c r="J566" s="22"/>
    </row>
    <row r="567" spans="1:10">
      <c r="A567" s="22" t="s">
        <v>641</v>
      </c>
      <c r="B567" s="24">
        <v>198</v>
      </c>
      <c r="C567" s="22" t="s">
        <v>636</v>
      </c>
      <c r="D567" s="25">
        <v>-1</v>
      </c>
      <c r="E567" s="22" t="s">
        <v>636</v>
      </c>
      <c r="F567" s="22" t="s">
        <v>636</v>
      </c>
      <c r="G567" s="22" t="s">
        <v>636</v>
      </c>
      <c r="H567" s="24">
        <v>197</v>
      </c>
      <c r="I567" s="26"/>
      <c r="J567" s="22"/>
    </row>
    <row r="568" spans="1:10">
      <c r="A568" s="22" t="s">
        <v>642</v>
      </c>
      <c r="B568" s="24">
        <v>69</v>
      </c>
      <c r="C568" s="25">
        <v>2</v>
      </c>
      <c r="D568" s="26" t="s">
        <v>636</v>
      </c>
      <c r="E568" s="24">
        <v>-16</v>
      </c>
      <c r="F568" s="22" t="s">
        <v>636</v>
      </c>
      <c r="G568" s="22" t="s">
        <v>636</v>
      </c>
      <c r="H568" s="24">
        <v>55</v>
      </c>
      <c r="I568" s="26"/>
      <c r="J568" s="22"/>
    </row>
    <row r="569" spans="1:10">
      <c r="A569" s="22" t="s">
        <v>643</v>
      </c>
      <c r="B569" s="24">
        <v>229</v>
      </c>
      <c r="C569" s="22" t="s">
        <v>636</v>
      </c>
      <c r="D569" s="22" t="s">
        <v>636</v>
      </c>
      <c r="E569" s="24">
        <v>-4</v>
      </c>
      <c r="F569" s="22" t="s">
        <v>636</v>
      </c>
      <c r="G569" s="22" t="s">
        <v>636</v>
      </c>
      <c r="H569" s="24">
        <v>225</v>
      </c>
      <c r="I569" s="22"/>
      <c r="J569" s="22"/>
    </row>
    <row r="570" spans="1:10">
      <c r="A570" s="22" t="s">
        <v>644</v>
      </c>
      <c r="B570" s="24">
        <v>12</v>
      </c>
      <c r="C570" s="26" t="s">
        <v>636</v>
      </c>
      <c r="D570" s="22" t="s">
        <v>636</v>
      </c>
      <c r="E570" s="24">
        <v>-12</v>
      </c>
      <c r="F570" s="22" t="s">
        <v>636</v>
      </c>
      <c r="G570" s="22" t="s">
        <v>636</v>
      </c>
      <c r="H570" s="22" t="s">
        <v>636</v>
      </c>
      <c r="I570" s="26"/>
      <c r="J570" s="22"/>
    </row>
    <row r="571" spans="1:10">
      <c r="A571" s="22" t="s">
        <v>645</v>
      </c>
      <c r="B571" s="24">
        <v>8</v>
      </c>
      <c r="C571" s="22" t="s">
        <v>636</v>
      </c>
      <c r="D571" s="22" t="s">
        <v>636</v>
      </c>
      <c r="E571" s="24">
        <v>-8</v>
      </c>
      <c r="F571" s="22" t="s">
        <v>636</v>
      </c>
      <c r="G571" s="22" t="s">
        <v>636</v>
      </c>
      <c r="H571" s="22" t="s">
        <v>636</v>
      </c>
      <c r="I571" s="22"/>
      <c r="J571" s="22"/>
    </row>
    <row r="572" spans="1:10">
      <c r="A572" s="22" t="s">
        <v>646</v>
      </c>
      <c r="B572" s="24">
        <v>9</v>
      </c>
      <c r="C572" s="26" t="s">
        <v>636</v>
      </c>
      <c r="D572" s="22" t="s">
        <v>636</v>
      </c>
      <c r="E572" s="22" t="s">
        <v>636</v>
      </c>
      <c r="F572" s="22" t="s">
        <v>636</v>
      </c>
      <c r="G572" s="22" t="s">
        <v>636</v>
      </c>
      <c r="H572" s="24">
        <v>9</v>
      </c>
      <c r="I572" s="22"/>
      <c r="J572" s="22"/>
    </row>
    <row r="573" spans="1:10">
      <c r="A573" s="22" t="s">
        <v>647</v>
      </c>
      <c r="B573" s="24">
        <v>2</v>
      </c>
      <c r="C573" s="22" t="s">
        <v>636</v>
      </c>
      <c r="D573" s="22" t="s">
        <v>636</v>
      </c>
      <c r="E573" s="22" t="s">
        <v>636</v>
      </c>
      <c r="F573" s="22" t="s">
        <v>636</v>
      </c>
      <c r="G573" s="22" t="s">
        <v>636</v>
      </c>
      <c r="H573" s="24">
        <v>2</v>
      </c>
      <c r="I573" s="22"/>
      <c r="J573" s="22"/>
    </row>
    <row r="574" spans="1:10">
      <c r="A574" s="22" t="s">
        <v>648</v>
      </c>
      <c r="B574" s="24">
        <v>4</v>
      </c>
      <c r="C574" s="26" t="s">
        <v>636</v>
      </c>
      <c r="D574" s="22" t="s">
        <v>636</v>
      </c>
      <c r="E574" s="22" t="s">
        <v>636</v>
      </c>
      <c r="F574" s="22" t="s">
        <v>636</v>
      </c>
      <c r="G574" s="22" t="s">
        <v>636</v>
      </c>
      <c r="H574" s="24">
        <v>4</v>
      </c>
      <c r="I574" s="26"/>
      <c r="J574" s="22"/>
    </row>
    <row r="575" spans="1:10">
      <c r="A575" s="22" t="s">
        <v>649</v>
      </c>
      <c r="B575" s="24">
        <v>6</v>
      </c>
      <c r="C575" s="24">
        <v>80</v>
      </c>
      <c r="D575" s="22" t="s">
        <v>636</v>
      </c>
      <c r="E575" s="24">
        <v>-3</v>
      </c>
      <c r="F575" s="22" t="s">
        <v>636</v>
      </c>
      <c r="G575" s="22" t="s">
        <v>636</v>
      </c>
      <c r="H575" s="24">
        <v>83</v>
      </c>
      <c r="I575" s="22"/>
      <c r="J575" s="22"/>
    </row>
    <row r="576" spans="1:10">
      <c r="A576" s="22" t="s">
        <v>656</v>
      </c>
      <c r="B576" s="24">
        <v>15</v>
      </c>
      <c r="C576" s="22" t="s">
        <v>636</v>
      </c>
      <c r="D576" s="22" t="s">
        <v>636</v>
      </c>
      <c r="E576" s="22" t="s">
        <v>636</v>
      </c>
      <c r="F576" s="22" t="s">
        <v>636</v>
      </c>
      <c r="G576" s="22" t="s">
        <v>636</v>
      </c>
      <c r="H576" s="24">
        <v>15</v>
      </c>
      <c r="I576" s="22"/>
      <c r="J576" s="22"/>
    </row>
    <row r="577" spans="1:10">
      <c r="A577" s="22" t="s">
        <v>657</v>
      </c>
      <c r="B577" s="24">
        <v>14</v>
      </c>
      <c r="C577" s="22" t="s">
        <v>636</v>
      </c>
      <c r="D577" s="22" t="s">
        <v>636</v>
      </c>
      <c r="E577" s="24">
        <v>-2.2999999999999998</v>
      </c>
      <c r="F577" s="22" t="s">
        <v>636</v>
      </c>
      <c r="G577" s="22" t="s">
        <v>636</v>
      </c>
      <c r="H577" s="24">
        <v>11.7</v>
      </c>
      <c r="I577" s="22"/>
      <c r="J577" s="22"/>
    </row>
    <row r="578" spans="1:10">
      <c r="A578" s="22" t="s">
        <v>658</v>
      </c>
      <c r="B578" s="24">
        <v>26.9</v>
      </c>
      <c r="C578" s="26" t="s">
        <v>636</v>
      </c>
      <c r="D578" s="22" t="s">
        <v>636</v>
      </c>
      <c r="E578" s="22" t="s">
        <v>636</v>
      </c>
      <c r="F578" s="22" t="s">
        <v>636</v>
      </c>
      <c r="G578" s="22" t="s">
        <v>636</v>
      </c>
      <c r="H578" s="24">
        <v>26.9</v>
      </c>
      <c r="I578" s="22"/>
      <c r="J578" s="22"/>
    </row>
    <row r="579" spans="1:10">
      <c r="A579" s="22" t="s">
        <v>659</v>
      </c>
      <c r="B579" s="24">
        <v>39.659999999999997</v>
      </c>
      <c r="C579" s="22" t="s">
        <v>636</v>
      </c>
      <c r="D579" s="22" t="s">
        <v>636</v>
      </c>
      <c r="E579" s="24">
        <v>-5.5</v>
      </c>
      <c r="F579" s="22" t="s">
        <v>636</v>
      </c>
      <c r="G579" s="22" t="s">
        <v>636</v>
      </c>
      <c r="H579" s="24">
        <v>34.159999999999997</v>
      </c>
      <c r="I579" s="22"/>
      <c r="J579" s="22"/>
    </row>
    <row r="580" spans="1:10">
      <c r="A580" s="22" t="s">
        <v>660</v>
      </c>
      <c r="B580" s="24">
        <v>5</v>
      </c>
      <c r="C580" s="22" t="s">
        <v>636</v>
      </c>
      <c r="D580" s="22" t="s">
        <v>636</v>
      </c>
      <c r="E580" s="22" t="s">
        <v>636</v>
      </c>
      <c r="F580" s="22" t="s">
        <v>636</v>
      </c>
      <c r="G580" s="22" t="s">
        <v>636</v>
      </c>
      <c r="H580" s="24">
        <v>5</v>
      </c>
      <c r="I580" s="22"/>
      <c r="J580" s="22"/>
    </row>
    <row r="581" spans="1:10">
      <c r="A581" s="22" t="s">
        <v>662</v>
      </c>
      <c r="B581" s="24">
        <v>19</v>
      </c>
      <c r="C581" s="22" t="s">
        <v>636</v>
      </c>
      <c r="D581" s="22" t="s">
        <v>636</v>
      </c>
      <c r="E581" s="22" t="s">
        <v>636</v>
      </c>
      <c r="F581" s="22" t="s">
        <v>636</v>
      </c>
      <c r="G581" s="22" t="s">
        <v>636</v>
      </c>
      <c r="H581" s="24">
        <v>19</v>
      </c>
      <c r="I581" s="22"/>
      <c r="J581" s="22"/>
    </row>
    <row r="582" spans="1:10">
      <c r="A582" s="22" t="s">
        <v>663</v>
      </c>
      <c r="B582" s="24">
        <v>50</v>
      </c>
      <c r="C582" s="22" t="s">
        <v>636</v>
      </c>
      <c r="D582" s="22" t="s">
        <v>636</v>
      </c>
      <c r="E582" s="24">
        <v>-3</v>
      </c>
      <c r="F582" s="22" t="s">
        <v>636</v>
      </c>
      <c r="G582" s="22" t="s">
        <v>636</v>
      </c>
      <c r="H582" s="24">
        <v>47</v>
      </c>
      <c r="I582" s="22"/>
      <c r="J582" s="22"/>
    </row>
    <row r="583" spans="1:10">
      <c r="A583" s="22" t="s">
        <v>664</v>
      </c>
      <c r="B583" s="24">
        <v>50</v>
      </c>
      <c r="C583" s="22" t="s">
        <v>636</v>
      </c>
      <c r="D583" s="22" t="s">
        <v>636</v>
      </c>
      <c r="E583" s="22" t="s">
        <v>636</v>
      </c>
      <c r="F583" s="22" t="s">
        <v>636</v>
      </c>
      <c r="G583" s="22" t="s">
        <v>636</v>
      </c>
      <c r="H583" s="24">
        <v>50</v>
      </c>
      <c r="I583" s="22"/>
      <c r="J583" s="22"/>
    </row>
    <row r="584" spans="1:10">
      <c r="A584" s="22" t="s">
        <v>665</v>
      </c>
      <c r="B584" s="24">
        <v>10</v>
      </c>
      <c r="C584" s="22" t="s">
        <v>636</v>
      </c>
      <c r="D584" s="22" t="s">
        <v>636</v>
      </c>
      <c r="E584" s="24">
        <v>-4</v>
      </c>
      <c r="F584" s="22" t="s">
        <v>636</v>
      </c>
      <c r="G584" s="22" t="s">
        <v>636</v>
      </c>
      <c r="H584" s="24">
        <v>6</v>
      </c>
      <c r="I584" s="22"/>
      <c r="J584" s="22"/>
    </row>
    <row r="585" spans="1:10">
      <c r="A585" s="22" t="s">
        <v>697</v>
      </c>
      <c r="B585" s="24">
        <v>64</v>
      </c>
      <c r="C585" s="24">
        <v>70</v>
      </c>
      <c r="D585" s="22" t="s">
        <v>636</v>
      </c>
      <c r="E585" s="24">
        <v>-7</v>
      </c>
      <c r="F585" s="22" t="s">
        <v>636</v>
      </c>
      <c r="G585" s="22" t="s">
        <v>636</v>
      </c>
      <c r="H585" s="24">
        <v>127</v>
      </c>
      <c r="I585" s="22"/>
      <c r="J585" s="22"/>
    </row>
    <row r="586" spans="1:10">
      <c r="A586" s="22" t="s">
        <v>667</v>
      </c>
      <c r="B586" s="24">
        <v>18</v>
      </c>
      <c r="C586" s="22" t="s">
        <v>636</v>
      </c>
      <c r="D586" s="22" t="s">
        <v>636</v>
      </c>
      <c r="E586" s="24">
        <v>-16</v>
      </c>
      <c r="F586" s="22" t="s">
        <v>636</v>
      </c>
      <c r="G586" s="22" t="s">
        <v>636</v>
      </c>
      <c r="H586" s="24">
        <v>2</v>
      </c>
      <c r="I586" s="22"/>
      <c r="J586" s="22"/>
    </row>
    <row r="587" spans="1:10">
      <c r="A587" s="22" t="s">
        <v>651</v>
      </c>
      <c r="B587" s="24">
        <v>189</v>
      </c>
      <c r="C587" s="22" t="s">
        <v>636</v>
      </c>
      <c r="D587" s="22" t="s">
        <v>636</v>
      </c>
      <c r="E587" s="24">
        <v>-50</v>
      </c>
      <c r="F587" s="22" t="s">
        <v>636</v>
      </c>
      <c r="G587" s="22" t="s">
        <v>636</v>
      </c>
      <c r="H587" s="24">
        <v>139</v>
      </c>
      <c r="I587" s="22"/>
      <c r="J587" s="22"/>
    </row>
    <row r="588" spans="1:10">
      <c r="A588" s="22" t="s">
        <v>668</v>
      </c>
      <c r="B588" s="24">
        <v>180</v>
      </c>
      <c r="C588" s="22" t="s">
        <v>636</v>
      </c>
      <c r="D588" s="22" t="s">
        <v>636</v>
      </c>
      <c r="E588" s="24">
        <v>-50</v>
      </c>
      <c r="F588" s="22" t="s">
        <v>636</v>
      </c>
      <c r="G588" s="22" t="s">
        <v>636</v>
      </c>
      <c r="H588" s="24">
        <v>130</v>
      </c>
      <c r="I588" s="22"/>
      <c r="J588" s="22"/>
    </row>
    <row r="589" spans="1:10">
      <c r="A589" s="22" t="s">
        <v>669</v>
      </c>
      <c r="B589" s="24">
        <v>189</v>
      </c>
      <c r="C589" s="22" t="s">
        <v>636</v>
      </c>
      <c r="D589" s="22" t="s">
        <v>636</v>
      </c>
      <c r="E589" s="22" t="s">
        <v>636</v>
      </c>
      <c r="F589" s="22" t="s">
        <v>636</v>
      </c>
      <c r="G589" s="22" t="s">
        <v>636</v>
      </c>
      <c r="H589" s="24">
        <v>189</v>
      </c>
      <c r="I589" s="22"/>
      <c r="J589" s="22"/>
    </row>
    <row r="590" spans="1:10">
      <c r="A590" s="22" t="s">
        <v>670</v>
      </c>
      <c r="B590" s="24">
        <v>75</v>
      </c>
      <c r="C590" s="22" t="s">
        <v>636</v>
      </c>
      <c r="D590" s="22" t="s">
        <v>636</v>
      </c>
      <c r="E590" s="24">
        <v>-32</v>
      </c>
      <c r="F590" s="22" t="s">
        <v>636</v>
      </c>
      <c r="G590" s="22" t="s">
        <v>636</v>
      </c>
      <c r="H590" s="24">
        <v>43</v>
      </c>
      <c r="I590" s="22"/>
      <c r="J590" s="22"/>
    </row>
    <row r="591" spans="1:10">
      <c r="A591" s="22" t="s">
        <v>671</v>
      </c>
      <c r="B591" s="24">
        <v>5</v>
      </c>
      <c r="C591" s="22" t="s">
        <v>636</v>
      </c>
      <c r="D591" s="22" t="s">
        <v>636</v>
      </c>
      <c r="E591" s="24">
        <v>-4</v>
      </c>
      <c r="F591" s="22" t="s">
        <v>636</v>
      </c>
      <c r="G591" s="22" t="s">
        <v>636</v>
      </c>
      <c r="H591" s="24">
        <v>1</v>
      </c>
      <c r="I591" s="22"/>
      <c r="J591" s="22"/>
    </row>
    <row r="592" spans="1:10">
      <c r="A592" s="22" t="s">
        <v>653</v>
      </c>
      <c r="B592" s="24">
        <v>1</v>
      </c>
      <c r="C592" s="22" t="s">
        <v>636</v>
      </c>
      <c r="D592" s="22" t="s">
        <v>636</v>
      </c>
      <c r="E592" s="22" t="s">
        <v>636</v>
      </c>
      <c r="F592" s="22" t="s">
        <v>636</v>
      </c>
      <c r="G592" s="22" t="s">
        <v>636</v>
      </c>
      <c r="H592" s="24">
        <v>1</v>
      </c>
      <c r="I592" s="22"/>
      <c r="J592" s="22"/>
    </row>
    <row r="593" spans="1:10">
      <c r="A593" s="22" t="s">
        <v>710</v>
      </c>
      <c r="B593" s="22" t="s">
        <v>636</v>
      </c>
      <c r="C593" s="22" t="s">
        <v>636</v>
      </c>
      <c r="D593" s="22" t="s">
        <v>636</v>
      </c>
      <c r="E593" s="24">
        <v>-4</v>
      </c>
      <c r="F593" s="22" t="s">
        <v>636</v>
      </c>
      <c r="G593" s="22" t="s">
        <v>636</v>
      </c>
      <c r="H593" s="24">
        <v>-4</v>
      </c>
      <c r="I593" s="22"/>
      <c r="J593" s="22"/>
    </row>
    <row r="594" spans="1:10">
      <c r="A594" s="22" t="s">
        <v>698</v>
      </c>
      <c r="B594" s="24">
        <v>84</v>
      </c>
      <c r="C594" s="22" t="s">
        <v>636</v>
      </c>
      <c r="D594" s="22" t="s">
        <v>636</v>
      </c>
      <c r="E594" s="24">
        <v>-9</v>
      </c>
      <c r="F594" s="22" t="s">
        <v>636</v>
      </c>
      <c r="G594" s="22" t="s">
        <v>636</v>
      </c>
      <c r="H594" s="24">
        <v>75</v>
      </c>
      <c r="I594" s="22"/>
      <c r="J594" s="22"/>
    </row>
    <row r="595" spans="1:10">
      <c r="A595" s="22" t="s">
        <v>699</v>
      </c>
      <c r="B595" s="24">
        <v>100</v>
      </c>
      <c r="C595" s="22" t="s">
        <v>636</v>
      </c>
      <c r="D595" s="22" t="s">
        <v>636</v>
      </c>
      <c r="E595" s="22" t="s">
        <v>636</v>
      </c>
      <c r="F595" s="22" t="s">
        <v>636</v>
      </c>
      <c r="G595" s="22" t="s">
        <v>636</v>
      </c>
      <c r="H595" s="24">
        <v>100</v>
      </c>
      <c r="I595" s="22"/>
      <c r="J595" s="22"/>
    </row>
    <row r="596" spans="1:10">
      <c r="A596" s="22" t="s">
        <v>711</v>
      </c>
      <c r="B596" s="24">
        <v>100</v>
      </c>
      <c r="C596" s="22" t="s">
        <v>636</v>
      </c>
      <c r="D596" s="22" t="s">
        <v>636</v>
      </c>
      <c r="E596" s="22" t="s">
        <v>636</v>
      </c>
      <c r="F596" s="22" t="s">
        <v>636</v>
      </c>
      <c r="G596" s="22" t="s">
        <v>636</v>
      </c>
      <c r="H596" s="24">
        <v>100</v>
      </c>
      <c r="I596" s="22"/>
      <c r="J596" s="22"/>
    </row>
    <row r="597" spans="1:10">
      <c r="A597" s="22" t="s">
        <v>701</v>
      </c>
      <c r="B597" s="24">
        <v>20</v>
      </c>
      <c r="C597" s="24">
        <v>10</v>
      </c>
      <c r="D597" s="22" t="s">
        <v>636</v>
      </c>
      <c r="E597" s="22" t="s">
        <v>636</v>
      </c>
      <c r="F597" s="22" t="s">
        <v>636</v>
      </c>
      <c r="G597" s="22" t="s">
        <v>636</v>
      </c>
      <c r="H597" s="24">
        <v>30</v>
      </c>
      <c r="I597" s="22"/>
      <c r="J597" s="22"/>
    </row>
    <row r="598" spans="1:10">
      <c r="A598" s="22" t="s">
        <v>712</v>
      </c>
      <c r="B598" s="22" t="s">
        <v>636</v>
      </c>
      <c r="C598" s="24">
        <v>50</v>
      </c>
      <c r="D598" s="22" t="s">
        <v>636</v>
      </c>
      <c r="E598" s="22" t="s">
        <v>636</v>
      </c>
      <c r="F598" s="22" t="s">
        <v>636</v>
      </c>
      <c r="G598" s="22" t="s">
        <v>636</v>
      </c>
      <c r="H598" s="24">
        <v>50</v>
      </c>
      <c r="I598" s="22"/>
      <c r="J598" s="22"/>
    </row>
    <row r="599" spans="1:10">
      <c r="A599" s="22" t="s">
        <v>713</v>
      </c>
      <c r="B599" s="22" t="s">
        <v>636</v>
      </c>
      <c r="C599" s="24">
        <v>50</v>
      </c>
      <c r="D599" s="22" t="s">
        <v>636</v>
      </c>
      <c r="E599" s="22" t="s">
        <v>636</v>
      </c>
      <c r="F599" s="22" t="s">
        <v>636</v>
      </c>
      <c r="G599" s="22" t="s">
        <v>636</v>
      </c>
      <c r="H599" s="24">
        <v>50</v>
      </c>
      <c r="I599" s="22"/>
      <c r="J599" s="22"/>
    </row>
    <row r="600" spans="1:10">
      <c r="A600" s="22" t="s">
        <v>714</v>
      </c>
      <c r="B600" s="22" t="s">
        <v>636</v>
      </c>
      <c r="C600" s="24">
        <v>400</v>
      </c>
      <c r="D600" s="22" t="s">
        <v>636</v>
      </c>
      <c r="E600" s="22" t="s">
        <v>636</v>
      </c>
      <c r="F600" s="22" t="s">
        <v>636</v>
      </c>
      <c r="G600" s="22" t="s">
        <v>636</v>
      </c>
      <c r="H600" s="24">
        <v>400</v>
      </c>
      <c r="I600" s="22"/>
      <c r="J600" s="22"/>
    </row>
    <row r="601" spans="1:10">
      <c r="A601" s="22" t="s">
        <v>715</v>
      </c>
      <c r="B601" s="22" t="s">
        <v>636</v>
      </c>
      <c r="C601" s="24">
        <v>30</v>
      </c>
      <c r="D601" s="22" t="s">
        <v>636</v>
      </c>
      <c r="E601" s="24">
        <v>-1</v>
      </c>
      <c r="F601" s="22" t="s">
        <v>636</v>
      </c>
      <c r="G601" s="22" t="s">
        <v>636</v>
      </c>
      <c r="H601" s="24">
        <v>29</v>
      </c>
      <c r="I601" s="22"/>
      <c r="J601" s="22"/>
    </row>
    <row r="602" spans="1:10">
      <c r="A602" s="22" t="s">
        <v>716</v>
      </c>
      <c r="B602" s="22" t="s">
        <v>636</v>
      </c>
      <c r="C602" s="24">
        <v>50</v>
      </c>
      <c r="D602" s="22" t="s">
        <v>636</v>
      </c>
      <c r="E602" s="22" t="s">
        <v>636</v>
      </c>
      <c r="F602" s="22" t="s">
        <v>636</v>
      </c>
      <c r="G602" s="22" t="s">
        <v>636</v>
      </c>
      <c r="H602" s="24">
        <v>50</v>
      </c>
      <c r="I602" s="22"/>
      <c r="J602" s="22"/>
    </row>
    <row r="603" spans="1:10">
      <c r="A603" s="22" t="s">
        <v>717</v>
      </c>
      <c r="B603" s="22" t="s">
        <v>636</v>
      </c>
      <c r="C603" s="24">
        <v>50</v>
      </c>
      <c r="D603" s="22" t="s">
        <v>636</v>
      </c>
      <c r="E603" s="22" t="s">
        <v>636</v>
      </c>
      <c r="F603" s="22" t="s">
        <v>636</v>
      </c>
      <c r="G603" s="22" t="s">
        <v>636</v>
      </c>
      <c r="H603" s="24">
        <v>50</v>
      </c>
      <c r="I603" s="22"/>
      <c r="J603" s="22"/>
    </row>
    <row r="604" spans="1:10">
      <c r="A604" s="22" t="s">
        <v>718</v>
      </c>
      <c r="B604" s="22" t="s">
        <v>636</v>
      </c>
      <c r="C604" s="24">
        <v>50</v>
      </c>
      <c r="D604" s="22" t="s">
        <v>636</v>
      </c>
      <c r="E604" s="22" t="s">
        <v>636</v>
      </c>
      <c r="F604" s="22" t="s">
        <v>636</v>
      </c>
      <c r="G604" s="22" t="s">
        <v>636</v>
      </c>
      <c r="H604" s="24">
        <v>50</v>
      </c>
      <c r="I604" s="22"/>
      <c r="J604" s="22"/>
    </row>
    <row r="605" spans="1:10">
      <c r="A605" s="22" t="s">
        <v>719</v>
      </c>
      <c r="B605" s="22" t="s">
        <v>636</v>
      </c>
      <c r="C605" s="24">
        <v>300</v>
      </c>
      <c r="D605" s="22" t="s">
        <v>636</v>
      </c>
      <c r="E605" s="22" t="s">
        <v>636</v>
      </c>
      <c r="F605" s="22" t="s">
        <v>636</v>
      </c>
      <c r="G605" s="22" t="s">
        <v>636</v>
      </c>
      <c r="H605" s="24">
        <v>300</v>
      </c>
      <c r="I605" s="22"/>
      <c r="J605" s="22"/>
    </row>
    <row r="606" spans="1:10">
      <c r="A606" s="22" t="s">
        <v>720</v>
      </c>
      <c r="B606" s="27" t="s">
        <v>636</v>
      </c>
      <c r="C606" s="23">
        <v>20</v>
      </c>
      <c r="D606" s="22" t="s">
        <v>636</v>
      </c>
      <c r="E606" s="27" t="s">
        <v>636</v>
      </c>
      <c r="F606" s="22" t="s">
        <v>636</v>
      </c>
      <c r="G606" s="22" t="s">
        <v>636</v>
      </c>
      <c r="H606" s="23">
        <v>20</v>
      </c>
      <c r="I606" s="22"/>
      <c r="J606" s="22"/>
    </row>
    <row r="607" spans="1:10">
      <c r="A607" s="22" t="s">
        <v>721</v>
      </c>
      <c r="B607" s="22" t="s">
        <v>636</v>
      </c>
      <c r="C607" s="24">
        <v>35</v>
      </c>
      <c r="D607" s="22" t="s">
        <v>636</v>
      </c>
      <c r="E607" s="22" t="s">
        <v>636</v>
      </c>
      <c r="F607" s="22" t="s">
        <v>636</v>
      </c>
      <c r="G607" s="22" t="s">
        <v>636</v>
      </c>
      <c r="H607" s="24">
        <v>35</v>
      </c>
      <c r="I607" s="22"/>
      <c r="J607" s="22"/>
    </row>
    <row r="608" spans="1:10">
      <c r="A608" s="22" t="s">
        <v>722</v>
      </c>
      <c r="B608" s="22" t="s">
        <v>636</v>
      </c>
      <c r="C608" s="24">
        <v>108</v>
      </c>
      <c r="D608" s="22" t="s">
        <v>636</v>
      </c>
      <c r="E608" s="22" t="s">
        <v>636</v>
      </c>
      <c r="F608" s="22" t="s">
        <v>636</v>
      </c>
      <c r="G608" s="22" t="s">
        <v>636</v>
      </c>
      <c r="H608" s="24">
        <v>108</v>
      </c>
      <c r="I608" s="22"/>
      <c r="J608" s="22"/>
    </row>
    <row r="609" spans="1:10">
      <c r="A609" s="22" t="s">
        <v>723</v>
      </c>
      <c r="B609" s="22" t="s">
        <v>636</v>
      </c>
      <c r="C609" s="22" t="s">
        <v>636</v>
      </c>
      <c r="D609" s="22" t="s">
        <v>636</v>
      </c>
      <c r="E609" s="24">
        <v>-1</v>
      </c>
      <c r="F609" s="22" t="s">
        <v>636</v>
      </c>
      <c r="G609" s="22" t="s">
        <v>636</v>
      </c>
      <c r="H609" s="24">
        <v>-1</v>
      </c>
      <c r="I609" s="22"/>
      <c r="J609" s="22"/>
    </row>
    <row r="610" spans="1:10">
      <c r="A610" s="22" t="s">
        <v>724</v>
      </c>
      <c r="B610" s="22" t="s">
        <v>636</v>
      </c>
      <c r="C610" s="24">
        <v>5</v>
      </c>
      <c r="D610" s="22" t="s">
        <v>636</v>
      </c>
      <c r="E610" s="24">
        <v>-1</v>
      </c>
      <c r="F610" s="22" t="s">
        <v>636</v>
      </c>
      <c r="G610" s="22" t="s">
        <v>636</v>
      </c>
      <c r="H610" s="24">
        <v>4</v>
      </c>
      <c r="I610" s="22"/>
      <c r="J610" s="22"/>
    </row>
    <row r="611" spans="1:10">
      <c r="A611" s="22" t="s">
        <v>725</v>
      </c>
      <c r="B611" s="27" t="s">
        <v>636</v>
      </c>
      <c r="C611" s="23">
        <v>100</v>
      </c>
      <c r="D611" s="22" t="s">
        <v>636</v>
      </c>
      <c r="E611" s="23">
        <v>-38</v>
      </c>
      <c r="F611" s="22" t="s">
        <v>636</v>
      </c>
      <c r="G611" s="22" t="s">
        <v>636</v>
      </c>
      <c r="H611" s="23">
        <v>62</v>
      </c>
      <c r="I611" s="22"/>
      <c r="J611" s="22"/>
    </row>
    <row r="612" spans="1:10">
      <c r="A612" s="22" t="s">
        <v>726</v>
      </c>
      <c r="B612" s="22" t="s">
        <v>636</v>
      </c>
      <c r="C612" s="24">
        <v>100</v>
      </c>
      <c r="D612" s="22" t="s">
        <v>636</v>
      </c>
      <c r="E612" s="24">
        <v>-100</v>
      </c>
      <c r="F612" s="22" t="s">
        <v>636</v>
      </c>
      <c r="G612" s="22" t="s">
        <v>636</v>
      </c>
      <c r="H612" s="22" t="s">
        <v>636</v>
      </c>
      <c r="I612" s="22"/>
      <c r="J612" s="22"/>
    </row>
    <row r="613" spans="1:10">
      <c r="A613" s="22" t="s">
        <v>727</v>
      </c>
      <c r="B613" s="22" t="s">
        <v>636</v>
      </c>
      <c r="C613" s="24">
        <v>80</v>
      </c>
      <c r="D613" s="22" t="s">
        <v>636</v>
      </c>
      <c r="E613" s="22" t="s">
        <v>636</v>
      </c>
      <c r="F613" s="22" t="s">
        <v>636</v>
      </c>
      <c r="G613" s="22" t="s">
        <v>636</v>
      </c>
      <c r="H613" s="24">
        <v>80</v>
      </c>
      <c r="I613" s="22"/>
      <c r="J613" s="22"/>
    </row>
    <row r="614" spans="1:10">
      <c r="A614" s="22"/>
      <c r="B614" s="22"/>
      <c r="C614" s="22"/>
      <c r="D614" s="22"/>
      <c r="E614" s="22"/>
      <c r="F614" s="22"/>
      <c r="G614" s="22"/>
      <c r="H614" s="22"/>
      <c r="I614" s="22"/>
      <c r="J614" s="22"/>
    </row>
    <row r="615" spans="1:10">
      <c r="A615" s="22"/>
      <c r="B615" s="23">
        <v>84096.1</v>
      </c>
      <c r="C615" s="23">
        <v>30722.5</v>
      </c>
      <c r="D615" s="24">
        <v>-30</v>
      </c>
      <c r="E615" s="23">
        <v>-21520.799999999999</v>
      </c>
      <c r="F615" s="24">
        <v>69</v>
      </c>
      <c r="G615" s="24">
        <v>-10</v>
      </c>
      <c r="H615" s="23">
        <v>93326.8</v>
      </c>
      <c r="I615" s="22"/>
      <c r="J615" s="22"/>
    </row>
    <row r="616" spans="1:10">
      <c r="A616" s="22"/>
      <c r="B616" s="22"/>
      <c r="C616" s="22"/>
      <c r="D616" s="22"/>
      <c r="E616" s="22"/>
      <c r="F616" s="22"/>
      <c r="G616" s="22"/>
      <c r="H616" s="22"/>
      <c r="I616" s="22"/>
      <c r="J616" s="22"/>
    </row>
    <row r="617" spans="1:10">
      <c r="A617" s="22"/>
      <c r="B617" s="22"/>
      <c r="C617" s="22"/>
      <c r="D617" s="22"/>
      <c r="E617" s="22"/>
      <c r="F617" s="22"/>
      <c r="G617" s="22"/>
      <c r="H617" s="22"/>
      <c r="I617" s="22"/>
      <c r="J617" s="22"/>
    </row>
    <row r="618" spans="1:10">
      <c r="A618" s="22"/>
      <c r="B618" s="22"/>
      <c r="C618" s="22"/>
      <c r="D618" s="22"/>
      <c r="E618" s="22"/>
      <c r="F618" s="22"/>
      <c r="G618" s="22"/>
      <c r="H618" s="22"/>
      <c r="I618" s="22"/>
      <c r="J618" s="22"/>
    </row>
    <row r="619" spans="1:10">
      <c r="A619" s="22"/>
      <c r="B619" s="22"/>
      <c r="C619" s="22"/>
      <c r="D619" s="22"/>
      <c r="E619" s="22"/>
      <c r="F619" s="22"/>
      <c r="G619" s="22"/>
      <c r="H619" s="22"/>
      <c r="I619" s="22"/>
      <c r="J619" s="22"/>
    </row>
    <row r="620" spans="1:10">
      <c r="A620" s="22"/>
      <c r="B620" s="22"/>
      <c r="C620" s="22"/>
      <c r="D620" s="22"/>
      <c r="E620" s="22"/>
      <c r="F620" s="22"/>
      <c r="G620" s="22"/>
      <c r="H620" s="22"/>
      <c r="I620" s="22"/>
      <c r="J620" s="22"/>
    </row>
    <row r="621" spans="1:10">
      <c r="A621" s="22"/>
      <c r="B621" s="22"/>
      <c r="C621" s="22"/>
      <c r="D621" s="22"/>
      <c r="E621" s="22"/>
      <c r="F621" s="22"/>
      <c r="G621" s="22"/>
      <c r="H621" s="22"/>
      <c r="I621" s="22"/>
      <c r="J621" s="22"/>
    </row>
    <row r="622" spans="1:10">
      <c r="A622" s="22"/>
      <c r="B622" s="22"/>
      <c r="C622" s="22"/>
      <c r="D622" s="22"/>
      <c r="E622" s="22"/>
      <c r="F622" s="22"/>
      <c r="G622" s="22"/>
      <c r="H622" s="22"/>
      <c r="I622" s="22"/>
      <c r="J622" s="22"/>
    </row>
    <row r="623" spans="1:10">
      <c r="A623" s="22"/>
      <c r="B623" s="22"/>
      <c r="C623" s="22"/>
      <c r="D623" s="22"/>
      <c r="E623" s="22"/>
      <c r="F623" s="22"/>
      <c r="G623" s="22"/>
      <c r="H623" s="22"/>
      <c r="I623" s="22"/>
      <c r="J623" s="22"/>
    </row>
    <row r="624" spans="1:10">
      <c r="A624" s="22"/>
      <c r="B624" s="22"/>
      <c r="C624" s="22"/>
      <c r="D624" s="22"/>
      <c r="E624" s="22"/>
      <c r="F624" s="22"/>
      <c r="G624" s="22"/>
      <c r="H624" s="22"/>
      <c r="I624" s="22"/>
      <c r="J624" s="22"/>
    </row>
    <row r="625" spans="1:10">
      <c r="A625" s="22"/>
      <c r="B625" s="22"/>
      <c r="C625" s="22"/>
      <c r="D625" s="22"/>
      <c r="E625" s="22"/>
      <c r="F625" s="22"/>
      <c r="G625" s="22"/>
      <c r="H625" s="22"/>
      <c r="I625" s="22"/>
      <c r="J625" s="22"/>
    </row>
    <row r="626" spans="1:10">
      <c r="A626" s="22"/>
      <c r="B626" s="22"/>
      <c r="C626" s="22"/>
      <c r="D626" s="22"/>
      <c r="E626" s="22"/>
      <c r="F626" s="22"/>
      <c r="G626" s="22"/>
      <c r="H626" s="22"/>
      <c r="I626" s="22"/>
      <c r="J626" s="22"/>
    </row>
    <row r="627" spans="1:10">
      <c r="A627" s="22"/>
      <c r="B627" s="22"/>
      <c r="C627" s="22"/>
      <c r="D627" s="22"/>
      <c r="E627" s="22"/>
      <c r="F627" s="22"/>
      <c r="G627" s="22"/>
      <c r="H627" s="22"/>
      <c r="I627" s="22"/>
      <c r="J627" s="22"/>
    </row>
    <row r="628" spans="1:10">
      <c r="A628" s="22"/>
      <c r="B628" s="22"/>
      <c r="C628" s="22"/>
      <c r="D628" s="22"/>
      <c r="E628" s="22"/>
      <c r="F628" s="22"/>
      <c r="G628" s="22"/>
      <c r="H628" s="22"/>
      <c r="I628" s="22"/>
      <c r="J628" s="22"/>
    </row>
    <row r="629" spans="1:10">
      <c r="A629" s="22"/>
      <c r="B629" s="22"/>
      <c r="C629" s="22"/>
      <c r="D629" s="22"/>
      <c r="E629" s="22"/>
      <c r="F629" s="22"/>
      <c r="G629" s="22"/>
      <c r="H629" s="22"/>
      <c r="I629" s="22"/>
      <c r="J629" s="22"/>
    </row>
    <row r="630" spans="1:10">
      <c r="A630" s="22"/>
      <c r="B630" s="22"/>
      <c r="C630" s="22"/>
      <c r="D630" s="22"/>
      <c r="E630" s="22"/>
      <c r="F630" s="22"/>
      <c r="G630" s="22"/>
      <c r="H630" s="22"/>
      <c r="I630" s="22"/>
      <c r="J630" s="22"/>
    </row>
    <row r="631" spans="1:10">
      <c r="A631" s="22"/>
      <c r="B631" s="22"/>
      <c r="C631" s="22"/>
      <c r="D631" s="22"/>
      <c r="E631" s="22"/>
      <c r="F631" s="22"/>
      <c r="G631" s="22"/>
      <c r="H631" s="22"/>
      <c r="I631" s="22"/>
      <c r="J631" s="22"/>
    </row>
    <row r="632" spans="1:10">
      <c r="A632" s="22"/>
      <c r="B632" s="22"/>
      <c r="C632" s="22"/>
      <c r="D632" s="22"/>
      <c r="E632" s="22"/>
      <c r="F632" s="22"/>
      <c r="G632" s="22"/>
      <c r="H632" s="22"/>
      <c r="I632" s="22"/>
      <c r="J632" s="22"/>
    </row>
    <row r="633" spans="1:10">
      <c r="A633" s="22"/>
      <c r="B633" s="22"/>
      <c r="C633" s="22"/>
      <c r="D633" s="22"/>
      <c r="E633" s="22"/>
      <c r="F633" s="22"/>
      <c r="G633" s="22"/>
      <c r="H633" s="22"/>
      <c r="I633" s="22"/>
      <c r="J633" s="22"/>
    </row>
    <row r="634" spans="1:10">
      <c r="A634" s="22"/>
      <c r="B634" s="22"/>
      <c r="C634" s="22"/>
      <c r="D634" s="22"/>
      <c r="E634" s="22"/>
      <c r="F634" s="22"/>
      <c r="G634" s="22"/>
      <c r="H634" s="22"/>
      <c r="I634" s="22"/>
      <c r="J634" s="22"/>
    </row>
    <row r="635" spans="1:10">
      <c r="A635" s="22"/>
      <c r="B635" s="22"/>
      <c r="C635" s="22"/>
      <c r="D635" s="22"/>
      <c r="E635" s="22"/>
      <c r="F635" s="22"/>
      <c r="G635" s="22"/>
      <c r="H635" s="22"/>
      <c r="I635" s="22"/>
      <c r="J635" s="22"/>
    </row>
    <row r="636" spans="1:10">
      <c r="A636" s="22"/>
      <c r="B636" s="22"/>
      <c r="C636" s="22"/>
      <c r="D636" s="22"/>
      <c r="E636" s="22"/>
      <c r="F636" s="22"/>
      <c r="G636" s="22"/>
      <c r="H636" s="22"/>
      <c r="I636" s="22"/>
      <c r="J636" s="22"/>
    </row>
    <row r="637" spans="1:10">
      <c r="A637" s="22"/>
      <c r="B637" s="22"/>
      <c r="C637" s="22"/>
      <c r="D637" s="22"/>
      <c r="E637" s="22"/>
      <c r="F637" s="22"/>
      <c r="G637" s="22"/>
      <c r="H637" s="22"/>
      <c r="I637" s="22"/>
      <c r="J637" s="22"/>
    </row>
    <row r="638" spans="1:10">
      <c r="A638" s="22"/>
      <c r="B638" s="22"/>
      <c r="C638" s="22"/>
      <c r="D638" s="22"/>
      <c r="E638" s="22"/>
      <c r="F638" s="22"/>
      <c r="G638" s="22"/>
      <c r="H638" s="22"/>
      <c r="I638" s="22"/>
      <c r="J638" s="22"/>
    </row>
    <row r="639" spans="1:10">
      <c r="A639" s="22"/>
      <c r="B639" s="22"/>
      <c r="C639" s="22"/>
      <c r="D639" s="22"/>
      <c r="E639" s="22"/>
      <c r="F639" s="22"/>
      <c r="G639" s="22"/>
      <c r="H639" s="22"/>
      <c r="I639" s="22"/>
      <c r="J639" s="22"/>
    </row>
    <row r="640" spans="1:10">
      <c r="A640" s="22"/>
      <c r="B640" s="22"/>
      <c r="C640" s="22"/>
      <c r="D640" s="22"/>
      <c r="E640" s="22"/>
      <c r="F640" s="22"/>
      <c r="G640" s="22"/>
      <c r="H640" s="22"/>
      <c r="I640" s="22"/>
      <c r="J640" s="22"/>
    </row>
    <row r="641" spans="1:10">
      <c r="A641" s="22"/>
      <c r="B641" s="22"/>
      <c r="C641" s="22"/>
      <c r="D641" s="22"/>
      <c r="E641" s="22"/>
      <c r="F641" s="22"/>
      <c r="G641" s="22"/>
      <c r="H641" s="22"/>
      <c r="I641" s="22"/>
      <c r="J641" s="22"/>
    </row>
    <row r="642" spans="1:10">
      <c r="A642" s="22"/>
      <c r="B642" s="22"/>
      <c r="C642" s="22"/>
      <c r="D642" s="22"/>
      <c r="E642" s="22"/>
      <c r="F642" s="22"/>
      <c r="G642" s="22"/>
      <c r="H642" s="22"/>
      <c r="I642" s="22"/>
      <c r="J642" s="22"/>
    </row>
    <row r="643" spans="1:10">
      <c r="A643" s="22"/>
      <c r="B643" s="22"/>
      <c r="C643" s="22"/>
      <c r="D643" s="22"/>
      <c r="E643" s="22"/>
      <c r="F643" s="22"/>
      <c r="G643" s="22"/>
      <c r="H643" s="22"/>
      <c r="I643" s="22"/>
      <c r="J643" s="22"/>
    </row>
    <row r="644" spans="1:10">
      <c r="A644" s="22"/>
      <c r="B644" s="22"/>
      <c r="C644" s="22"/>
      <c r="D644" s="22"/>
      <c r="E644" s="22"/>
      <c r="F644" s="22"/>
      <c r="G644" s="22"/>
      <c r="H644" s="22"/>
      <c r="I644" s="22"/>
      <c r="J644" s="22"/>
    </row>
    <row r="645" spans="1:10">
      <c r="A645" s="22"/>
      <c r="B645" s="22"/>
      <c r="C645" s="22"/>
      <c r="D645" s="22"/>
      <c r="E645" s="22"/>
      <c r="F645" s="22"/>
      <c r="G645" s="22"/>
      <c r="H645" s="22"/>
      <c r="I645" s="22"/>
      <c r="J645" s="22"/>
    </row>
    <row r="646" spans="1:10">
      <c r="A646" s="22"/>
      <c r="B646" s="22"/>
      <c r="C646" s="22"/>
      <c r="D646" s="22"/>
      <c r="E646" s="22"/>
      <c r="F646" s="22"/>
      <c r="G646" s="22"/>
      <c r="H646" s="22"/>
      <c r="I646" s="22"/>
      <c r="J646" s="22"/>
    </row>
    <row r="647" spans="1:10">
      <c r="A647" s="22"/>
      <c r="B647" s="22"/>
      <c r="C647" s="22"/>
      <c r="D647" s="22"/>
      <c r="E647" s="22"/>
      <c r="F647" s="22"/>
      <c r="G647" s="22"/>
      <c r="H647" s="22"/>
      <c r="I647" s="22"/>
      <c r="J647" s="22"/>
    </row>
    <row r="648" spans="1:10">
      <c r="A648" s="22"/>
      <c r="B648" s="22"/>
      <c r="C648" s="22"/>
      <c r="D648" s="22"/>
      <c r="E648" s="22"/>
      <c r="F648" s="22"/>
      <c r="G648" s="22"/>
      <c r="H648" s="22"/>
      <c r="I648" s="22"/>
      <c r="J648" s="22"/>
    </row>
    <row r="649" spans="1:10">
      <c r="A649" s="22"/>
      <c r="B649" s="22"/>
      <c r="C649" s="22"/>
      <c r="D649" s="22"/>
      <c r="E649" s="22"/>
      <c r="F649" s="22"/>
      <c r="G649" s="22"/>
      <c r="H649" s="22"/>
      <c r="I649" s="22"/>
      <c r="J649" s="22"/>
    </row>
    <row r="650" spans="1:10">
      <c r="A650" s="22"/>
      <c r="B650" s="22"/>
      <c r="C650" s="22"/>
      <c r="D650" s="22"/>
      <c r="E650" s="22"/>
      <c r="F650" s="22"/>
      <c r="G650" s="22"/>
      <c r="H650" s="22"/>
      <c r="I650" s="22"/>
      <c r="J650" s="22"/>
    </row>
    <row r="651" spans="1:10">
      <c r="A651" s="30"/>
    </row>
    <row r="652" spans="1:10">
      <c r="A652" s="30"/>
    </row>
    <row r="653" spans="1:10">
      <c r="A653" s="30"/>
    </row>
    <row r="654" spans="1:10">
      <c r="A654" s="30"/>
    </row>
    <row r="655" spans="1:10">
      <c r="A655" s="30"/>
    </row>
    <row r="656" spans="1:10">
      <c r="A656" s="30"/>
    </row>
    <row r="657" spans="1:1">
      <c r="A657" s="30"/>
    </row>
    <row r="658" spans="1:1">
      <c r="A658" s="30"/>
    </row>
    <row r="659" spans="1:1">
      <c r="A659" s="30"/>
    </row>
    <row r="660" spans="1:1">
      <c r="A660" s="30"/>
    </row>
    <row r="661" spans="1:1">
      <c r="A661" s="30"/>
    </row>
    <row r="662" spans="1:1">
      <c r="A662" s="30"/>
    </row>
    <row r="663" spans="1:1">
      <c r="A663" s="30"/>
    </row>
    <row r="664" spans="1:1">
      <c r="A664" s="30"/>
    </row>
    <row r="665" spans="1:1">
      <c r="A665" s="30"/>
    </row>
    <row r="666" spans="1:1">
      <c r="A666" s="30"/>
    </row>
    <row r="667" spans="1:1">
      <c r="A667" s="30"/>
    </row>
    <row r="668" spans="1:1">
      <c r="A668" s="30"/>
    </row>
    <row r="669" spans="1:1">
      <c r="A669" s="30"/>
    </row>
    <row r="670" spans="1:1">
      <c r="A670" s="30"/>
    </row>
    <row r="671" spans="1:1">
      <c r="A671" s="30"/>
    </row>
    <row r="672" spans="1:1">
      <c r="A672" s="30"/>
    </row>
    <row r="673" spans="1:1">
      <c r="A673" s="30"/>
    </row>
    <row r="674" spans="1:1">
      <c r="A674" s="30"/>
    </row>
    <row r="675" spans="1:1">
      <c r="A675" s="30"/>
    </row>
    <row r="676" spans="1:1">
      <c r="A676" s="30"/>
    </row>
    <row r="677" spans="1:1">
      <c r="A677" s="30"/>
    </row>
    <row r="678" spans="1:1">
      <c r="A678" s="30"/>
    </row>
    <row r="679" spans="1:1">
      <c r="A679" s="30"/>
    </row>
    <row r="680" spans="1:1">
      <c r="A680" s="30"/>
    </row>
    <row r="681" spans="1:1">
      <c r="A681" s="30"/>
    </row>
    <row r="682" spans="1:1">
      <c r="A682" s="30"/>
    </row>
    <row r="683" spans="1:1">
      <c r="A683" s="30"/>
    </row>
    <row r="684" spans="1:1">
      <c r="A684" s="30"/>
    </row>
    <row r="685" spans="1:1">
      <c r="A685" s="30"/>
    </row>
    <row r="686" spans="1:1">
      <c r="A686" s="30"/>
    </row>
    <row r="687" spans="1:1">
      <c r="A687" s="30"/>
    </row>
    <row r="688" spans="1:1">
      <c r="A688" s="30"/>
    </row>
    <row r="689" spans="1:1">
      <c r="A689" s="30"/>
    </row>
    <row r="690" spans="1:1">
      <c r="A690" s="30"/>
    </row>
    <row r="691" spans="1:1">
      <c r="A691" s="30"/>
    </row>
    <row r="692" spans="1:1">
      <c r="A692" s="30"/>
    </row>
    <row r="693" spans="1:1">
      <c r="A693" s="30"/>
    </row>
    <row r="694" spans="1:1">
      <c r="A694" s="30"/>
    </row>
    <row r="695" spans="1:1">
      <c r="A695" s="30"/>
    </row>
    <row r="696" spans="1:1">
      <c r="A696" s="30"/>
    </row>
    <row r="697" spans="1:1">
      <c r="A697" s="30"/>
    </row>
    <row r="698" spans="1:1">
      <c r="A698" s="30"/>
    </row>
    <row r="699" spans="1:1">
      <c r="A699" s="30"/>
    </row>
    <row r="700" spans="1:1">
      <c r="A700" s="30"/>
    </row>
    <row r="701" spans="1:1">
      <c r="A701" s="30"/>
    </row>
    <row r="702" spans="1:1">
      <c r="A702" s="30"/>
    </row>
    <row r="703" spans="1:1">
      <c r="A703" s="30"/>
    </row>
    <row r="704" spans="1:1">
      <c r="A704" s="30"/>
    </row>
    <row r="705" spans="1:1">
      <c r="A705" s="30"/>
    </row>
    <row r="706" spans="1:1">
      <c r="A706" s="30"/>
    </row>
    <row r="707" spans="1:1">
      <c r="A707" s="30"/>
    </row>
    <row r="708" spans="1:1">
      <c r="A708" s="30"/>
    </row>
    <row r="709" spans="1:1">
      <c r="A709" s="30"/>
    </row>
    <row r="710" spans="1:1">
      <c r="A710" s="30"/>
    </row>
    <row r="711" spans="1:1">
      <c r="A711" s="30"/>
    </row>
    <row r="712" spans="1:1">
      <c r="A712" s="30"/>
    </row>
    <row r="713" spans="1:1">
      <c r="A713" s="30"/>
    </row>
    <row r="714" spans="1:1">
      <c r="A714" s="30"/>
    </row>
    <row r="715" spans="1:1">
      <c r="A715" s="30"/>
    </row>
    <row r="716" spans="1:1">
      <c r="A716" s="30"/>
    </row>
    <row r="717" spans="1:1">
      <c r="A717" s="30"/>
    </row>
    <row r="718" spans="1:1">
      <c r="A718" s="30"/>
    </row>
    <row r="719" spans="1:1">
      <c r="A719" s="30"/>
    </row>
    <row r="720" spans="1:1">
      <c r="A720" s="30"/>
    </row>
    <row r="721" spans="1:1">
      <c r="A721" s="30"/>
    </row>
    <row r="722" spans="1:1">
      <c r="A722" s="30"/>
    </row>
    <row r="723" spans="1:1">
      <c r="A723" s="30"/>
    </row>
    <row r="724" spans="1:1">
      <c r="A724" s="30"/>
    </row>
    <row r="725" spans="1:1">
      <c r="A725" s="30"/>
    </row>
    <row r="726" spans="1:1">
      <c r="A726" s="30"/>
    </row>
    <row r="727" spans="1:1">
      <c r="A727" s="30"/>
    </row>
    <row r="728" spans="1:1">
      <c r="A728" s="30"/>
    </row>
    <row r="729" spans="1:1">
      <c r="A729" s="30"/>
    </row>
    <row r="730" spans="1:1">
      <c r="A730" s="30"/>
    </row>
    <row r="731" spans="1:1">
      <c r="A731" s="30"/>
    </row>
    <row r="732" spans="1:1">
      <c r="A732" s="30"/>
    </row>
    <row r="733" spans="1:1">
      <c r="A733" s="30"/>
    </row>
    <row r="734" spans="1:1">
      <c r="A734" s="30"/>
    </row>
    <row r="735" spans="1:1">
      <c r="A735" s="30"/>
    </row>
    <row r="736" spans="1:1">
      <c r="A736" s="30"/>
    </row>
    <row r="737" spans="1:1">
      <c r="A737" s="30"/>
    </row>
    <row r="738" spans="1:1">
      <c r="A738" s="30"/>
    </row>
    <row r="739" spans="1:1">
      <c r="A739" s="30"/>
    </row>
    <row r="740" spans="1:1">
      <c r="A740" s="30"/>
    </row>
    <row r="741" spans="1:1">
      <c r="A741" s="30"/>
    </row>
    <row r="742" spans="1:1">
      <c r="A742" s="30"/>
    </row>
    <row r="743" spans="1:1">
      <c r="A743" s="30"/>
    </row>
    <row r="744" spans="1:1">
      <c r="A744" s="30"/>
    </row>
    <row r="745" spans="1:1">
      <c r="A745" s="30"/>
    </row>
    <row r="746" spans="1:1">
      <c r="A746" s="30"/>
    </row>
    <row r="747" spans="1:1">
      <c r="A747" s="30"/>
    </row>
    <row r="748" spans="1:1">
      <c r="A748" s="30"/>
    </row>
    <row r="749" spans="1:1">
      <c r="A749" s="30"/>
    </row>
    <row r="750" spans="1:1">
      <c r="A750" s="30"/>
    </row>
    <row r="751" spans="1:1">
      <c r="A751" s="30"/>
    </row>
    <row r="752" spans="1:1">
      <c r="A752" s="30"/>
    </row>
    <row r="753" spans="1:1">
      <c r="A753" s="30"/>
    </row>
    <row r="754" spans="1:1">
      <c r="A754" s="30"/>
    </row>
    <row r="755" spans="1:1">
      <c r="A755" s="30"/>
    </row>
    <row r="756" spans="1:1">
      <c r="A756" s="30"/>
    </row>
    <row r="757" spans="1:1">
      <c r="A757" s="30"/>
    </row>
    <row r="758" spans="1:1">
      <c r="A758" s="30"/>
    </row>
    <row r="759" spans="1:1">
      <c r="A759" s="30"/>
    </row>
    <row r="760" spans="1:1">
      <c r="A760" s="30"/>
    </row>
    <row r="761" spans="1:1">
      <c r="A761" s="30"/>
    </row>
    <row r="762" spans="1:1">
      <c r="A762" s="30"/>
    </row>
    <row r="763" spans="1:1">
      <c r="A763" s="30"/>
    </row>
    <row r="764" spans="1:1">
      <c r="A764" s="30"/>
    </row>
    <row r="765" spans="1:1">
      <c r="A765" s="30"/>
    </row>
    <row r="766" spans="1:1">
      <c r="A766" s="30"/>
    </row>
    <row r="767" spans="1:1">
      <c r="A767" s="30"/>
    </row>
    <row r="768" spans="1:1">
      <c r="A768" s="30"/>
    </row>
    <row r="769" spans="1:1">
      <c r="A769" s="30"/>
    </row>
    <row r="770" spans="1:1">
      <c r="A770" s="30"/>
    </row>
    <row r="771" spans="1:1">
      <c r="A771" s="30"/>
    </row>
    <row r="772" spans="1:1">
      <c r="A772" s="30"/>
    </row>
    <row r="773" spans="1:1">
      <c r="A773" s="30"/>
    </row>
    <row r="774" spans="1:1">
      <c r="A774" s="30"/>
    </row>
    <row r="775" spans="1:1">
      <c r="A775" s="30"/>
    </row>
    <row r="776" spans="1:1">
      <c r="A776" s="30"/>
    </row>
    <row r="777" spans="1:1">
      <c r="A777" s="30"/>
    </row>
    <row r="778" spans="1:1">
      <c r="A778" s="30"/>
    </row>
    <row r="779" spans="1:1">
      <c r="A779" s="30"/>
    </row>
    <row r="780" spans="1:1">
      <c r="A780" s="30"/>
    </row>
    <row r="781" spans="1:1">
      <c r="A781" s="30"/>
    </row>
    <row r="782" spans="1:1">
      <c r="A782" s="30"/>
    </row>
    <row r="783" spans="1:1">
      <c r="A783" s="30"/>
    </row>
    <row r="784" spans="1:1">
      <c r="A784" s="30"/>
    </row>
    <row r="785" spans="1:1">
      <c r="A785" s="30"/>
    </row>
    <row r="786" spans="1:1">
      <c r="A786" s="30"/>
    </row>
    <row r="787" spans="1:1">
      <c r="A787" s="30"/>
    </row>
    <row r="788" spans="1:1">
      <c r="A788" s="30"/>
    </row>
    <row r="789" spans="1:1">
      <c r="A789" s="30"/>
    </row>
    <row r="790" spans="1:1">
      <c r="A790" s="30"/>
    </row>
    <row r="791" spans="1:1">
      <c r="A791" s="30"/>
    </row>
    <row r="792" spans="1:1">
      <c r="A792" s="30"/>
    </row>
    <row r="793" spans="1:1">
      <c r="A793" s="30"/>
    </row>
    <row r="794" spans="1:1">
      <c r="A794" s="30"/>
    </row>
    <row r="795" spans="1:1">
      <c r="A795" s="30"/>
    </row>
    <row r="796" spans="1:1">
      <c r="A796" s="30"/>
    </row>
    <row r="797" spans="1:1">
      <c r="A797" s="30"/>
    </row>
    <row r="798" spans="1:1">
      <c r="A798" s="30"/>
    </row>
    <row r="799" spans="1:1">
      <c r="A799" s="30"/>
    </row>
    <row r="800" spans="1:1">
      <c r="A800" s="30"/>
    </row>
    <row r="801" spans="1:1">
      <c r="A801" s="30"/>
    </row>
    <row r="802" spans="1:1">
      <c r="A802" s="30"/>
    </row>
    <row r="803" spans="1:1">
      <c r="A803" s="30"/>
    </row>
    <row r="804" spans="1:1">
      <c r="A804" s="30"/>
    </row>
    <row r="805" spans="1:1">
      <c r="A805" s="30"/>
    </row>
    <row r="806" spans="1:1">
      <c r="A806" s="30"/>
    </row>
    <row r="807" spans="1:1">
      <c r="A807" s="30"/>
    </row>
    <row r="808" spans="1:1">
      <c r="A808" s="30"/>
    </row>
    <row r="809" spans="1:1">
      <c r="A809" s="30"/>
    </row>
    <row r="810" spans="1:1">
      <c r="A810" s="30"/>
    </row>
    <row r="811" spans="1:1">
      <c r="A811" s="30"/>
    </row>
    <row r="812" spans="1:1">
      <c r="A812" s="30"/>
    </row>
    <row r="813" spans="1:1">
      <c r="A813" s="30"/>
    </row>
    <row r="814" spans="1:1">
      <c r="A814" s="30"/>
    </row>
    <row r="815" spans="1:1">
      <c r="A815" s="30"/>
    </row>
    <row r="816" spans="1:1">
      <c r="A816" s="30"/>
    </row>
    <row r="817" spans="1:1">
      <c r="A817" s="30"/>
    </row>
    <row r="818" spans="1:1">
      <c r="A818" s="30"/>
    </row>
    <row r="819" spans="1:1">
      <c r="A819" s="30"/>
    </row>
    <row r="820" spans="1:1">
      <c r="A820" s="30"/>
    </row>
    <row r="821" spans="1:1">
      <c r="A821" s="30"/>
    </row>
    <row r="822" spans="1:1">
      <c r="A822" s="30"/>
    </row>
    <row r="823" spans="1:1">
      <c r="A823" s="30"/>
    </row>
    <row r="824" spans="1:1">
      <c r="A824" s="30"/>
    </row>
    <row r="825" spans="1:1">
      <c r="A825" s="30"/>
    </row>
    <row r="826" spans="1:1">
      <c r="A826" s="30"/>
    </row>
    <row r="827" spans="1:1">
      <c r="A827" s="30"/>
    </row>
    <row r="828" spans="1:1">
      <c r="A828" s="30"/>
    </row>
    <row r="829" spans="1:1">
      <c r="A829" s="30"/>
    </row>
    <row r="830" spans="1:1">
      <c r="A830" s="30"/>
    </row>
    <row r="831" spans="1:1">
      <c r="A831" s="30"/>
    </row>
    <row r="832" spans="1:1">
      <c r="A832" s="30"/>
    </row>
    <row r="833" spans="1:1">
      <c r="A833" s="30"/>
    </row>
    <row r="834" spans="1:1">
      <c r="A834" s="30"/>
    </row>
    <row r="835" spans="1:1">
      <c r="A835" s="30"/>
    </row>
    <row r="836" spans="1:1">
      <c r="A836" s="30"/>
    </row>
    <row r="837" spans="1:1">
      <c r="A837" s="30"/>
    </row>
    <row r="838" spans="1:1">
      <c r="A838" s="30"/>
    </row>
    <row r="839" spans="1:1">
      <c r="A839" s="30"/>
    </row>
    <row r="840" spans="1:1">
      <c r="A840" s="30"/>
    </row>
    <row r="841" spans="1:1">
      <c r="A841" s="30"/>
    </row>
    <row r="842" spans="1:1">
      <c r="A842" s="30"/>
    </row>
    <row r="843" spans="1:1">
      <c r="A843" s="30"/>
    </row>
    <row r="844" spans="1:1">
      <c r="A844" s="30"/>
    </row>
    <row r="845" spans="1:1">
      <c r="A845" s="30"/>
    </row>
    <row r="846" spans="1:1">
      <c r="A846" s="30"/>
    </row>
    <row r="847" spans="1:1">
      <c r="A847" s="30"/>
    </row>
    <row r="848" spans="1:1">
      <c r="A848" s="30"/>
    </row>
    <row r="849" spans="1:1">
      <c r="A849" s="30"/>
    </row>
    <row r="850" spans="1:1">
      <c r="A850" s="30"/>
    </row>
    <row r="851" spans="1:1">
      <c r="A851" s="30"/>
    </row>
    <row r="852" spans="1:1">
      <c r="A852" s="30"/>
    </row>
    <row r="853" spans="1:1">
      <c r="A853" s="30"/>
    </row>
    <row r="854" spans="1:1">
      <c r="A854" s="30"/>
    </row>
    <row r="855" spans="1:1">
      <c r="A855" s="30"/>
    </row>
    <row r="856" spans="1:1">
      <c r="A856" s="30"/>
    </row>
    <row r="857" spans="1:1">
      <c r="A857" s="30"/>
    </row>
    <row r="858" spans="1:1">
      <c r="A858" s="30"/>
    </row>
    <row r="859" spans="1:1">
      <c r="A859" s="30"/>
    </row>
    <row r="860" spans="1:1">
      <c r="A860" s="30"/>
    </row>
    <row r="861" spans="1:1">
      <c r="A861" s="30"/>
    </row>
    <row r="862" spans="1:1">
      <c r="A862" s="30"/>
    </row>
    <row r="863" spans="1:1">
      <c r="A863" s="30"/>
    </row>
    <row r="864" spans="1:1">
      <c r="A864" s="30"/>
    </row>
    <row r="865" spans="1:1">
      <c r="A865" s="30"/>
    </row>
    <row r="866" spans="1:1">
      <c r="A866" s="30"/>
    </row>
    <row r="867" spans="1:1">
      <c r="A867" s="30"/>
    </row>
    <row r="868" spans="1:1">
      <c r="A868" s="30"/>
    </row>
    <row r="869" spans="1:1">
      <c r="A869" s="30"/>
    </row>
    <row r="870" spans="1:1">
      <c r="A870" s="30"/>
    </row>
    <row r="871" spans="1:1">
      <c r="A871" s="30"/>
    </row>
    <row r="872" spans="1:1">
      <c r="A872" s="30"/>
    </row>
    <row r="873" spans="1:1">
      <c r="A873" s="30"/>
    </row>
    <row r="874" spans="1:1">
      <c r="A874" s="30"/>
    </row>
    <row r="875" spans="1:1">
      <c r="A875" s="30"/>
    </row>
    <row r="876" spans="1:1">
      <c r="A876" s="30"/>
    </row>
    <row r="877" spans="1:1">
      <c r="A877" s="30"/>
    </row>
    <row r="878" spans="1:1">
      <c r="A878" s="30"/>
    </row>
    <row r="879" spans="1:1">
      <c r="A879" s="30"/>
    </row>
    <row r="880" spans="1:1">
      <c r="A880" s="30"/>
    </row>
    <row r="881" spans="1:1">
      <c r="A881" s="30"/>
    </row>
    <row r="882" spans="1:1">
      <c r="A882" s="30"/>
    </row>
    <row r="883" spans="1:1">
      <c r="A883" s="30"/>
    </row>
    <row r="884" spans="1:1">
      <c r="A884" s="30"/>
    </row>
    <row r="885" spans="1:1">
      <c r="A885" s="30"/>
    </row>
    <row r="886" spans="1:1">
      <c r="A886" s="30"/>
    </row>
    <row r="887" spans="1:1">
      <c r="A887" s="30"/>
    </row>
    <row r="888" spans="1:1">
      <c r="A888" s="30"/>
    </row>
    <row r="889" spans="1:1">
      <c r="A889" s="30"/>
    </row>
    <row r="890" spans="1:1">
      <c r="A890" s="30"/>
    </row>
    <row r="891" spans="1:1">
      <c r="A891" s="30"/>
    </row>
    <row r="892" spans="1:1">
      <c r="A892" s="30"/>
    </row>
    <row r="893" spans="1:1">
      <c r="A893" s="30"/>
    </row>
    <row r="894" spans="1:1">
      <c r="A894" s="30"/>
    </row>
    <row r="895" spans="1:1">
      <c r="A895" s="30"/>
    </row>
    <row r="896" spans="1:1">
      <c r="A896" s="30"/>
    </row>
    <row r="897" spans="1:1">
      <c r="A897" s="30"/>
    </row>
    <row r="898" spans="1:1">
      <c r="A898" s="30"/>
    </row>
    <row r="899" spans="1:1">
      <c r="A899" s="30"/>
    </row>
    <row r="900" spans="1:1">
      <c r="A900" s="30"/>
    </row>
    <row r="901" spans="1:1">
      <c r="A901" s="30"/>
    </row>
    <row r="902" spans="1:1">
      <c r="A902" s="30"/>
    </row>
    <row r="903" spans="1:1">
      <c r="A903" s="30"/>
    </row>
    <row r="904" spans="1:1">
      <c r="A904" s="30"/>
    </row>
    <row r="905" spans="1:1">
      <c r="A905" s="30"/>
    </row>
    <row r="906" spans="1:1">
      <c r="A906" s="30"/>
    </row>
    <row r="907" spans="1:1">
      <c r="A907" s="30"/>
    </row>
    <row r="908" spans="1:1">
      <c r="A908" s="30"/>
    </row>
    <row r="909" spans="1:1">
      <c r="A909" s="30"/>
    </row>
    <row r="910" spans="1:1">
      <c r="A910" s="30"/>
    </row>
    <row r="911" spans="1:1">
      <c r="A911" s="30"/>
    </row>
    <row r="912" spans="1:1">
      <c r="A912" s="30"/>
    </row>
    <row r="913" spans="1:1">
      <c r="A913" s="30"/>
    </row>
    <row r="914" spans="1:1">
      <c r="A914" s="30"/>
    </row>
    <row r="915" spans="1:1">
      <c r="A915" s="30"/>
    </row>
    <row r="916" spans="1:1">
      <c r="A916" s="30"/>
    </row>
    <row r="917" spans="1:1">
      <c r="A917" s="30"/>
    </row>
    <row r="918" spans="1:1">
      <c r="A918" s="30"/>
    </row>
    <row r="919" spans="1:1">
      <c r="A919" s="30"/>
    </row>
    <row r="920" spans="1:1">
      <c r="A920" s="30"/>
    </row>
    <row r="921" spans="1:1">
      <c r="A921" s="30"/>
    </row>
  </sheetData>
  <autoFilter ref="A1:S921" xr:uid="{00000000-0009-0000-0000-000010000000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I917"/>
  <sheetViews>
    <sheetView workbookViewId="0">
      <selection activeCell="A13" sqref="A13"/>
    </sheetView>
  </sheetViews>
  <sheetFormatPr defaultColWidth="14.42578125" defaultRowHeight="15" customHeight="1"/>
  <cols>
    <col min="1" max="1" width="49.7109375" customWidth="1"/>
    <col min="2" max="2" width="18.5703125" customWidth="1"/>
    <col min="3" max="3" width="15.42578125" customWidth="1"/>
  </cols>
  <sheetData>
    <row r="1" spans="1:9">
      <c r="A1" s="22"/>
      <c r="B1" s="24" t="s">
        <v>0</v>
      </c>
      <c r="C1" s="22" t="s">
        <v>1</v>
      </c>
      <c r="D1" s="22" t="s">
        <v>2</v>
      </c>
      <c r="E1" s="22" t="s">
        <v>3</v>
      </c>
      <c r="F1" s="24" t="s">
        <v>4</v>
      </c>
      <c r="G1" s="22" t="s">
        <v>5</v>
      </c>
      <c r="H1" s="24" t="s">
        <v>6</v>
      </c>
      <c r="I1" s="22"/>
    </row>
    <row r="2" spans="1:9">
      <c r="A2" s="22" t="s">
        <v>7</v>
      </c>
      <c r="B2" s="23">
        <v>1946.625</v>
      </c>
      <c r="C2" s="22" t="s">
        <v>636</v>
      </c>
      <c r="D2" s="22" t="s">
        <v>636</v>
      </c>
      <c r="E2" s="24" t="s">
        <v>636</v>
      </c>
      <c r="F2" s="24">
        <v>-349</v>
      </c>
      <c r="G2" s="22" t="s">
        <v>636</v>
      </c>
      <c r="H2" s="23">
        <v>1597.625</v>
      </c>
      <c r="I2" s="22"/>
    </row>
    <row r="3" spans="1:9">
      <c r="A3" s="22" t="s">
        <v>8</v>
      </c>
      <c r="B3" s="24">
        <v>0.25</v>
      </c>
      <c r="C3" s="22" t="s">
        <v>636</v>
      </c>
      <c r="D3" s="22" t="s">
        <v>636</v>
      </c>
      <c r="E3" s="22" t="s">
        <v>636</v>
      </c>
      <c r="F3" s="22" t="s">
        <v>636</v>
      </c>
      <c r="G3" s="22" t="s">
        <v>636</v>
      </c>
      <c r="H3" s="24">
        <v>0.25</v>
      </c>
      <c r="I3" s="22"/>
    </row>
    <row r="4" spans="1:9">
      <c r="A4" s="22" t="s">
        <v>9</v>
      </c>
      <c r="B4" s="24">
        <v>49.75</v>
      </c>
      <c r="C4" s="22" t="s">
        <v>636</v>
      </c>
      <c r="D4" s="22" t="s">
        <v>636</v>
      </c>
      <c r="E4" s="22" t="s">
        <v>636</v>
      </c>
      <c r="F4" s="22">
        <v>-19</v>
      </c>
      <c r="G4" s="22" t="s">
        <v>636</v>
      </c>
      <c r="H4" s="24">
        <v>30.75</v>
      </c>
      <c r="I4" s="22"/>
    </row>
    <row r="5" spans="1:9">
      <c r="A5" s="22" t="s">
        <v>10</v>
      </c>
      <c r="B5" s="24">
        <v>55.625</v>
      </c>
      <c r="C5" s="22">
        <v>3</v>
      </c>
      <c r="D5" s="22" t="s">
        <v>636</v>
      </c>
      <c r="E5" s="22" t="s">
        <v>636</v>
      </c>
      <c r="F5" s="24">
        <v>-15.125</v>
      </c>
      <c r="G5" s="22" t="s">
        <v>636</v>
      </c>
      <c r="H5" s="24">
        <v>43.5</v>
      </c>
      <c r="I5" s="22"/>
    </row>
    <row r="6" spans="1:9">
      <c r="A6" s="22" t="s">
        <v>11</v>
      </c>
      <c r="B6" s="24">
        <v>105.125</v>
      </c>
      <c r="C6" s="22" t="s">
        <v>636</v>
      </c>
      <c r="D6" s="22" t="s">
        <v>636</v>
      </c>
      <c r="E6" s="22">
        <v>-2</v>
      </c>
      <c r="F6" s="24">
        <v>-39.75</v>
      </c>
      <c r="G6" s="22" t="s">
        <v>636</v>
      </c>
      <c r="H6" s="24">
        <v>63.375</v>
      </c>
      <c r="I6" s="22"/>
    </row>
    <row r="7" spans="1:9">
      <c r="A7" s="22" t="s">
        <v>12</v>
      </c>
      <c r="B7" s="22">
        <v>2</v>
      </c>
      <c r="C7" s="24" t="s">
        <v>636</v>
      </c>
      <c r="D7" s="22" t="s">
        <v>636</v>
      </c>
      <c r="E7" s="22" t="s">
        <v>636</v>
      </c>
      <c r="F7" s="22" t="s">
        <v>636</v>
      </c>
      <c r="G7" s="22" t="s">
        <v>636</v>
      </c>
      <c r="H7" s="24">
        <v>2</v>
      </c>
      <c r="I7" s="22"/>
    </row>
    <row r="8" spans="1:9">
      <c r="A8" s="22" t="s">
        <v>13</v>
      </c>
      <c r="B8" s="24">
        <v>5</v>
      </c>
      <c r="C8" s="24" t="s">
        <v>636</v>
      </c>
      <c r="D8" s="22" t="s">
        <v>636</v>
      </c>
      <c r="E8" s="22" t="s">
        <v>636</v>
      </c>
      <c r="F8" s="22" t="s">
        <v>636</v>
      </c>
      <c r="G8" s="22" t="s">
        <v>636</v>
      </c>
      <c r="H8" s="22">
        <v>5</v>
      </c>
      <c r="I8" s="22"/>
    </row>
    <row r="9" spans="1:9">
      <c r="A9" s="22" t="s">
        <v>14</v>
      </c>
      <c r="B9" s="24">
        <v>4</v>
      </c>
      <c r="C9" s="22" t="s">
        <v>636</v>
      </c>
      <c r="D9" s="22" t="s">
        <v>636</v>
      </c>
      <c r="E9" s="22" t="s">
        <v>636</v>
      </c>
      <c r="F9" s="24">
        <v>-2</v>
      </c>
      <c r="G9" s="22" t="s">
        <v>636</v>
      </c>
      <c r="H9" s="24">
        <v>2</v>
      </c>
      <c r="I9" s="22"/>
    </row>
    <row r="10" spans="1:9">
      <c r="A10" s="22" t="s">
        <v>15</v>
      </c>
      <c r="B10" s="24">
        <v>65</v>
      </c>
      <c r="C10" s="22" t="s">
        <v>636</v>
      </c>
      <c r="D10" s="22" t="s">
        <v>636</v>
      </c>
      <c r="E10" s="22" t="s">
        <v>636</v>
      </c>
      <c r="F10" s="22">
        <v>-1</v>
      </c>
      <c r="G10" s="22" t="s">
        <v>636</v>
      </c>
      <c r="H10" s="24">
        <v>64</v>
      </c>
      <c r="I10" s="22"/>
    </row>
    <row r="11" spans="1:9">
      <c r="A11" s="22" t="s">
        <v>728</v>
      </c>
      <c r="B11" s="24" t="s">
        <v>636</v>
      </c>
      <c r="C11" s="22">
        <v>25</v>
      </c>
      <c r="D11" s="22" t="s">
        <v>636</v>
      </c>
      <c r="E11" s="22" t="s">
        <v>636</v>
      </c>
      <c r="F11" s="22" t="s">
        <v>636</v>
      </c>
      <c r="G11" s="22" t="s">
        <v>636</v>
      </c>
      <c r="H11" s="24">
        <v>25</v>
      </c>
      <c r="I11" s="22"/>
    </row>
    <row r="12" spans="1:9">
      <c r="A12" s="22" t="s">
        <v>561</v>
      </c>
      <c r="B12" s="24">
        <v>-14</v>
      </c>
      <c r="C12" s="24">
        <v>14</v>
      </c>
      <c r="D12" s="22" t="s">
        <v>636</v>
      </c>
      <c r="E12" s="22" t="s">
        <v>636</v>
      </c>
      <c r="F12" s="24" t="s">
        <v>636</v>
      </c>
      <c r="G12" s="22" t="s">
        <v>636</v>
      </c>
      <c r="H12" s="24" t="s">
        <v>636</v>
      </c>
      <c r="I12" s="22"/>
    </row>
    <row r="13" spans="1:9">
      <c r="A13" s="22" t="s">
        <v>16</v>
      </c>
      <c r="B13" s="24">
        <v>396</v>
      </c>
      <c r="C13" s="22" t="s">
        <v>636</v>
      </c>
      <c r="D13" s="26" t="s">
        <v>636</v>
      </c>
      <c r="E13" s="22" t="s">
        <v>636</v>
      </c>
      <c r="F13" s="22">
        <v>-11</v>
      </c>
      <c r="G13" s="22" t="s">
        <v>636</v>
      </c>
      <c r="H13" s="24">
        <v>385</v>
      </c>
      <c r="I13" s="22"/>
    </row>
    <row r="14" spans="1:9">
      <c r="A14" s="22" t="s">
        <v>17</v>
      </c>
      <c r="B14" s="24">
        <v>22</v>
      </c>
      <c r="C14" s="22" t="s">
        <v>636</v>
      </c>
      <c r="D14" s="22" t="s">
        <v>636</v>
      </c>
      <c r="E14" s="22" t="s">
        <v>636</v>
      </c>
      <c r="F14" s="22" t="s">
        <v>636</v>
      </c>
      <c r="G14" s="22" t="s">
        <v>636</v>
      </c>
      <c r="H14" s="24">
        <v>22</v>
      </c>
      <c r="I14" s="22"/>
    </row>
    <row r="15" spans="1:9">
      <c r="A15" s="22" t="s">
        <v>18</v>
      </c>
      <c r="B15" s="24">
        <v>7</v>
      </c>
      <c r="C15" s="22" t="s">
        <v>636</v>
      </c>
      <c r="D15" s="22" t="s">
        <v>636</v>
      </c>
      <c r="E15" s="22" t="s">
        <v>636</v>
      </c>
      <c r="F15" s="24" t="s">
        <v>636</v>
      </c>
      <c r="G15" s="22" t="s">
        <v>636</v>
      </c>
      <c r="H15" s="24">
        <v>7</v>
      </c>
      <c r="I15" s="22"/>
    </row>
    <row r="16" spans="1:9">
      <c r="A16" s="22" t="s">
        <v>19</v>
      </c>
      <c r="B16" s="24">
        <v>-160</v>
      </c>
      <c r="C16" s="22">
        <v>362</v>
      </c>
      <c r="D16" s="22" t="s">
        <v>636</v>
      </c>
      <c r="E16" s="22" t="s">
        <v>636</v>
      </c>
      <c r="F16" s="22">
        <v>-41</v>
      </c>
      <c r="G16" s="22" t="s">
        <v>636</v>
      </c>
      <c r="H16" s="24">
        <v>161</v>
      </c>
      <c r="I16" s="22"/>
    </row>
    <row r="17" spans="1:9">
      <c r="A17" s="22" t="s">
        <v>20</v>
      </c>
      <c r="B17" s="24">
        <v>-6</v>
      </c>
      <c r="C17" s="22" t="s">
        <v>636</v>
      </c>
      <c r="D17" s="26" t="s">
        <v>636</v>
      </c>
      <c r="E17" s="22" t="s">
        <v>636</v>
      </c>
      <c r="F17" s="22" t="s">
        <v>636</v>
      </c>
      <c r="G17" s="22" t="s">
        <v>636</v>
      </c>
      <c r="H17" s="24">
        <v>-6</v>
      </c>
      <c r="I17" s="22"/>
    </row>
    <row r="18" spans="1:9">
      <c r="A18" s="22" t="s">
        <v>21</v>
      </c>
      <c r="B18" s="24">
        <v>7</v>
      </c>
      <c r="C18" s="24" t="s">
        <v>636</v>
      </c>
      <c r="D18" s="22" t="s">
        <v>636</v>
      </c>
      <c r="E18" s="22" t="s">
        <v>636</v>
      </c>
      <c r="F18" s="24" t="s">
        <v>636</v>
      </c>
      <c r="G18" s="22" t="s">
        <v>636</v>
      </c>
      <c r="H18" s="24">
        <v>7</v>
      </c>
      <c r="I18" s="22"/>
    </row>
    <row r="19" spans="1:9">
      <c r="A19" s="22" t="s">
        <v>22</v>
      </c>
      <c r="B19" s="24">
        <v>2</v>
      </c>
      <c r="C19" s="22" t="s">
        <v>636</v>
      </c>
      <c r="D19" s="22" t="s">
        <v>636</v>
      </c>
      <c r="E19" s="22" t="s">
        <v>636</v>
      </c>
      <c r="F19" s="22">
        <v>-1</v>
      </c>
      <c r="G19" s="22" t="s">
        <v>636</v>
      </c>
      <c r="H19" s="24">
        <v>1</v>
      </c>
      <c r="I19" s="22"/>
    </row>
    <row r="20" spans="1:9">
      <c r="A20" s="22" t="s">
        <v>23</v>
      </c>
      <c r="B20" s="24">
        <v>1</v>
      </c>
      <c r="C20" s="22" t="s">
        <v>636</v>
      </c>
      <c r="D20" s="22" t="s">
        <v>636</v>
      </c>
      <c r="E20" s="22" t="s">
        <v>636</v>
      </c>
      <c r="F20" s="22" t="s">
        <v>636</v>
      </c>
      <c r="G20" s="22" t="s">
        <v>636</v>
      </c>
      <c r="H20" s="24">
        <v>1</v>
      </c>
      <c r="I20" s="22"/>
    </row>
    <row r="21" spans="1:9">
      <c r="A21" s="22" t="s">
        <v>24</v>
      </c>
      <c r="B21" s="24">
        <v>1</v>
      </c>
      <c r="C21" s="22" t="s">
        <v>636</v>
      </c>
      <c r="D21" s="22" t="s">
        <v>636</v>
      </c>
      <c r="E21" s="22" t="s">
        <v>636</v>
      </c>
      <c r="F21" s="22" t="s">
        <v>636</v>
      </c>
      <c r="G21" s="22" t="s">
        <v>636</v>
      </c>
      <c r="H21" s="24">
        <v>1</v>
      </c>
      <c r="I21" s="22"/>
    </row>
    <row r="22" spans="1:9">
      <c r="A22" s="22" t="s">
        <v>637</v>
      </c>
      <c r="B22" s="24">
        <v>174</v>
      </c>
      <c r="C22" s="22">
        <v>350</v>
      </c>
      <c r="D22" s="22" t="s">
        <v>636</v>
      </c>
      <c r="E22" s="22" t="s">
        <v>636</v>
      </c>
      <c r="F22" s="24">
        <v>-96</v>
      </c>
      <c r="G22" s="22" t="s">
        <v>636</v>
      </c>
      <c r="H22" s="24">
        <v>428</v>
      </c>
      <c r="I22" s="22"/>
    </row>
    <row r="23" spans="1:9">
      <c r="A23" s="22" t="s">
        <v>26</v>
      </c>
      <c r="B23" s="24">
        <v>7</v>
      </c>
      <c r="C23" s="22" t="s">
        <v>636</v>
      </c>
      <c r="D23" s="22" t="s">
        <v>636</v>
      </c>
      <c r="E23" s="22" t="s">
        <v>636</v>
      </c>
      <c r="F23" s="24" t="s">
        <v>636</v>
      </c>
      <c r="G23" s="22" t="s">
        <v>636</v>
      </c>
      <c r="H23" s="24">
        <v>7</v>
      </c>
      <c r="I23" s="22"/>
    </row>
    <row r="24" spans="1:9">
      <c r="A24" s="22" t="s">
        <v>27</v>
      </c>
      <c r="B24" s="24">
        <v>7</v>
      </c>
      <c r="C24" s="22" t="s">
        <v>636</v>
      </c>
      <c r="D24" s="22" t="s">
        <v>636</v>
      </c>
      <c r="E24" s="22" t="s">
        <v>636</v>
      </c>
      <c r="F24" s="24" t="s">
        <v>636</v>
      </c>
      <c r="G24" s="22" t="s">
        <v>636</v>
      </c>
      <c r="H24" s="24">
        <v>7</v>
      </c>
      <c r="I24" s="22"/>
    </row>
    <row r="25" spans="1:9">
      <c r="A25" s="22" t="s">
        <v>28</v>
      </c>
      <c r="B25" s="24">
        <v>10</v>
      </c>
      <c r="C25" s="22" t="s">
        <v>636</v>
      </c>
      <c r="D25" s="22" t="s">
        <v>636</v>
      </c>
      <c r="E25" s="22" t="s">
        <v>636</v>
      </c>
      <c r="F25" s="22" t="s">
        <v>636</v>
      </c>
      <c r="G25" s="22" t="s">
        <v>636</v>
      </c>
      <c r="H25" s="24">
        <v>10</v>
      </c>
      <c r="I25" s="22"/>
    </row>
    <row r="26" spans="1:9">
      <c r="A26" s="22" t="s">
        <v>29</v>
      </c>
      <c r="B26" s="24">
        <v>89.75</v>
      </c>
      <c r="C26" s="22" t="s">
        <v>636</v>
      </c>
      <c r="D26" s="22" t="s">
        <v>636</v>
      </c>
      <c r="E26" s="22" t="s">
        <v>636</v>
      </c>
      <c r="F26" s="24">
        <v>-1</v>
      </c>
      <c r="G26" s="22" t="s">
        <v>636</v>
      </c>
      <c r="H26" s="24">
        <v>88.75</v>
      </c>
      <c r="I26" s="22"/>
    </row>
    <row r="27" spans="1:9">
      <c r="A27" s="22" t="s">
        <v>30</v>
      </c>
      <c r="B27" s="24">
        <v>18</v>
      </c>
      <c r="C27" s="22" t="s">
        <v>636</v>
      </c>
      <c r="D27" s="22" t="s">
        <v>636</v>
      </c>
      <c r="E27" s="22" t="s">
        <v>636</v>
      </c>
      <c r="F27" s="22">
        <v>-1</v>
      </c>
      <c r="G27" s="22" t="s">
        <v>636</v>
      </c>
      <c r="H27" s="24">
        <v>17</v>
      </c>
      <c r="I27" s="22"/>
    </row>
    <row r="28" spans="1:9">
      <c r="A28" s="22" t="s">
        <v>31</v>
      </c>
      <c r="B28" s="24">
        <v>71.25</v>
      </c>
      <c r="C28" s="22" t="s">
        <v>636</v>
      </c>
      <c r="D28" s="22" t="s">
        <v>636</v>
      </c>
      <c r="E28" s="22" t="s">
        <v>636</v>
      </c>
      <c r="F28" s="24">
        <v>-14.25</v>
      </c>
      <c r="G28" s="22" t="s">
        <v>636</v>
      </c>
      <c r="H28" s="24">
        <v>57</v>
      </c>
      <c r="I28" s="22"/>
    </row>
    <row r="29" spans="1:9">
      <c r="A29" s="22" t="s">
        <v>32</v>
      </c>
      <c r="B29" s="24">
        <v>0.5</v>
      </c>
      <c r="C29" s="22" t="s">
        <v>636</v>
      </c>
      <c r="D29" s="22" t="s">
        <v>636</v>
      </c>
      <c r="E29" s="22" t="s">
        <v>636</v>
      </c>
      <c r="F29" s="22" t="s">
        <v>636</v>
      </c>
      <c r="G29" s="22" t="s">
        <v>636</v>
      </c>
      <c r="H29" s="24">
        <v>0.5</v>
      </c>
      <c r="I29" s="22"/>
    </row>
    <row r="30" spans="1:9">
      <c r="A30" s="22" t="s">
        <v>33</v>
      </c>
      <c r="B30" s="24">
        <v>991.25</v>
      </c>
      <c r="C30" s="22" t="s">
        <v>636</v>
      </c>
      <c r="D30" s="22" t="s">
        <v>636</v>
      </c>
      <c r="E30" s="22" t="s">
        <v>636</v>
      </c>
      <c r="F30" s="22">
        <v>-53.25</v>
      </c>
      <c r="G30" s="22" t="s">
        <v>636</v>
      </c>
      <c r="H30" s="24">
        <v>938</v>
      </c>
      <c r="I30" s="22"/>
    </row>
    <row r="31" spans="1:9">
      <c r="A31" s="22" t="s">
        <v>34</v>
      </c>
      <c r="B31" s="24">
        <v>6</v>
      </c>
      <c r="C31" s="22" t="s">
        <v>636</v>
      </c>
      <c r="D31" s="22" t="s">
        <v>636</v>
      </c>
      <c r="E31" s="22" t="s">
        <v>636</v>
      </c>
      <c r="F31" s="24" t="s">
        <v>636</v>
      </c>
      <c r="G31" s="22" t="s">
        <v>636</v>
      </c>
      <c r="H31" s="24">
        <v>6</v>
      </c>
      <c r="I31" s="22"/>
    </row>
    <row r="32" spans="1:9">
      <c r="A32" s="22" t="s">
        <v>35</v>
      </c>
      <c r="B32" s="24">
        <v>307</v>
      </c>
      <c r="C32" s="22" t="s">
        <v>636</v>
      </c>
      <c r="D32" s="22" t="s">
        <v>636</v>
      </c>
      <c r="E32" s="22" t="s">
        <v>636</v>
      </c>
      <c r="F32" s="24">
        <v>-20</v>
      </c>
      <c r="G32" s="22" t="s">
        <v>636</v>
      </c>
      <c r="H32" s="24">
        <v>287</v>
      </c>
      <c r="I32" s="22"/>
    </row>
    <row r="33" spans="1:9">
      <c r="A33" s="22" t="s">
        <v>36</v>
      </c>
      <c r="B33" s="24">
        <v>1</v>
      </c>
      <c r="C33" s="24" t="s">
        <v>636</v>
      </c>
      <c r="D33" s="22" t="s">
        <v>636</v>
      </c>
      <c r="E33" s="22" t="s">
        <v>636</v>
      </c>
      <c r="F33" s="24" t="s">
        <v>636</v>
      </c>
      <c r="G33" s="22" t="s">
        <v>636</v>
      </c>
      <c r="H33" s="25">
        <v>1</v>
      </c>
      <c r="I33" s="22"/>
    </row>
    <row r="34" spans="1:9">
      <c r="A34" s="22" t="s">
        <v>37</v>
      </c>
      <c r="B34" s="24">
        <v>46</v>
      </c>
      <c r="C34" s="25" t="s">
        <v>636</v>
      </c>
      <c r="D34" s="22" t="s">
        <v>636</v>
      </c>
      <c r="E34" s="22" t="s">
        <v>636</v>
      </c>
      <c r="F34" s="24" t="s">
        <v>636</v>
      </c>
      <c r="G34" s="22" t="s">
        <v>636</v>
      </c>
      <c r="H34" s="25">
        <v>46</v>
      </c>
      <c r="I34" s="22"/>
    </row>
    <row r="35" spans="1:9">
      <c r="A35" s="22" t="s">
        <v>38</v>
      </c>
      <c r="B35" s="24">
        <v>150</v>
      </c>
      <c r="C35" s="22" t="s">
        <v>636</v>
      </c>
      <c r="D35" s="22" t="s">
        <v>636</v>
      </c>
      <c r="E35" s="22" t="s">
        <v>636</v>
      </c>
      <c r="F35" s="22">
        <v>-47</v>
      </c>
      <c r="G35" s="22" t="s">
        <v>636</v>
      </c>
      <c r="H35" s="24">
        <v>103</v>
      </c>
      <c r="I35" s="22"/>
    </row>
    <row r="36" spans="1:9">
      <c r="A36" s="22" t="s">
        <v>39</v>
      </c>
      <c r="B36" s="24">
        <v>161</v>
      </c>
      <c r="C36" s="24" t="s">
        <v>636</v>
      </c>
      <c r="D36" s="22" t="s">
        <v>636</v>
      </c>
      <c r="E36" s="22" t="s">
        <v>636</v>
      </c>
      <c r="F36" s="22">
        <v>-40</v>
      </c>
      <c r="G36" s="22" t="s">
        <v>636</v>
      </c>
      <c r="H36" s="24">
        <v>121</v>
      </c>
      <c r="I36" s="22"/>
    </row>
    <row r="37" spans="1:9">
      <c r="A37" s="22" t="s">
        <v>40</v>
      </c>
      <c r="B37" s="24">
        <v>404</v>
      </c>
      <c r="C37" s="22">
        <v>981</v>
      </c>
      <c r="D37" s="22" t="s">
        <v>636</v>
      </c>
      <c r="E37" s="22" t="s">
        <v>636</v>
      </c>
      <c r="F37" s="24">
        <v>-177</v>
      </c>
      <c r="G37" s="22" t="s">
        <v>636</v>
      </c>
      <c r="H37" s="25">
        <v>1208</v>
      </c>
      <c r="I37" s="22"/>
    </row>
    <row r="38" spans="1:9">
      <c r="A38" s="22" t="s">
        <v>41</v>
      </c>
      <c r="B38" s="24">
        <v>614</v>
      </c>
      <c r="C38" s="26">
        <v>1362</v>
      </c>
      <c r="D38" s="22" t="s">
        <v>636</v>
      </c>
      <c r="E38" s="22" t="s">
        <v>636</v>
      </c>
      <c r="F38" s="24">
        <v>-331</v>
      </c>
      <c r="G38" s="22" t="s">
        <v>636</v>
      </c>
      <c r="H38" s="25">
        <v>1645</v>
      </c>
      <c r="I38" s="22"/>
    </row>
    <row r="39" spans="1:9">
      <c r="A39" s="22" t="s">
        <v>42</v>
      </c>
      <c r="B39" s="24">
        <v>-6</v>
      </c>
      <c r="C39" s="22" t="s">
        <v>636</v>
      </c>
      <c r="D39" s="22" t="s">
        <v>636</v>
      </c>
      <c r="E39" s="22" t="s">
        <v>636</v>
      </c>
      <c r="F39" s="22" t="s">
        <v>636</v>
      </c>
      <c r="G39" s="22" t="s">
        <v>636</v>
      </c>
      <c r="H39" s="24">
        <v>-6</v>
      </c>
      <c r="I39" s="22"/>
    </row>
    <row r="40" spans="1:9">
      <c r="A40" s="22" t="s">
        <v>43</v>
      </c>
      <c r="B40" s="24">
        <v>-314</v>
      </c>
      <c r="C40" s="22">
        <v>362</v>
      </c>
      <c r="D40" s="22" t="s">
        <v>636</v>
      </c>
      <c r="E40" s="22" t="s">
        <v>636</v>
      </c>
      <c r="F40" s="22" t="s">
        <v>636</v>
      </c>
      <c r="G40" s="22" t="s">
        <v>636</v>
      </c>
      <c r="H40" s="24">
        <v>48</v>
      </c>
      <c r="I40" s="22"/>
    </row>
    <row r="41" spans="1:9">
      <c r="A41" s="22" t="s">
        <v>44</v>
      </c>
      <c r="B41" s="24">
        <v>177.25</v>
      </c>
      <c r="C41" s="25" t="s">
        <v>636</v>
      </c>
      <c r="D41" s="22" t="s">
        <v>636</v>
      </c>
      <c r="E41" s="22" t="s">
        <v>636</v>
      </c>
      <c r="F41" s="25">
        <v>-4</v>
      </c>
      <c r="G41" s="22" t="s">
        <v>636</v>
      </c>
      <c r="H41" s="24">
        <v>173.25</v>
      </c>
      <c r="I41" s="22"/>
    </row>
    <row r="42" spans="1:9">
      <c r="A42" s="22" t="s">
        <v>45</v>
      </c>
      <c r="B42" s="24">
        <v>86</v>
      </c>
      <c r="C42" s="24" t="s">
        <v>636</v>
      </c>
      <c r="D42" s="22" t="s">
        <v>636</v>
      </c>
      <c r="E42" s="22" t="s">
        <v>636</v>
      </c>
      <c r="F42" s="24">
        <v>-38</v>
      </c>
      <c r="G42" s="22" t="s">
        <v>636</v>
      </c>
      <c r="H42" s="24">
        <v>48</v>
      </c>
      <c r="I42" s="22"/>
    </row>
    <row r="43" spans="1:9">
      <c r="A43" s="22" t="s">
        <v>46</v>
      </c>
      <c r="B43" s="24">
        <v>38</v>
      </c>
      <c r="C43" s="24" t="s">
        <v>636</v>
      </c>
      <c r="D43" s="22" t="s">
        <v>636</v>
      </c>
      <c r="E43" s="22" t="s">
        <v>636</v>
      </c>
      <c r="F43" s="24" t="s">
        <v>636</v>
      </c>
      <c r="G43" s="22" t="s">
        <v>636</v>
      </c>
      <c r="H43" s="24">
        <v>38</v>
      </c>
      <c r="I43" s="22"/>
    </row>
    <row r="44" spans="1:9">
      <c r="A44" s="22" t="s">
        <v>47</v>
      </c>
      <c r="B44" s="24">
        <v>4</v>
      </c>
      <c r="C44" s="24" t="s">
        <v>636</v>
      </c>
      <c r="D44" s="22" t="s">
        <v>636</v>
      </c>
      <c r="E44" s="22" t="s">
        <v>636</v>
      </c>
      <c r="F44" s="24" t="s">
        <v>636</v>
      </c>
      <c r="G44" s="22" t="s">
        <v>636</v>
      </c>
      <c r="H44" s="24">
        <v>4</v>
      </c>
      <c r="I44" s="22"/>
    </row>
    <row r="45" spans="1:9">
      <c r="A45" s="22" t="s">
        <v>48</v>
      </c>
      <c r="B45" s="24">
        <v>28</v>
      </c>
      <c r="C45" s="26">
        <v>1526</v>
      </c>
      <c r="D45" s="22" t="s">
        <v>636</v>
      </c>
      <c r="E45" s="22" t="s">
        <v>636</v>
      </c>
      <c r="F45" s="22">
        <v>-910</v>
      </c>
      <c r="G45" s="22" t="s">
        <v>636</v>
      </c>
      <c r="H45" s="24">
        <v>644</v>
      </c>
      <c r="I45" s="22"/>
    </row>
    <row r="46" spans="1:9">
      <c r="A46" s="22" t="s">
        <v>49</v>
      </c>
      <c r="B46" s="24">
        <v>34</v>
      </c>
      <c r="C46" s="22">
        <v>100</v>
      </c>
      <c r="D46" s="22" t="s">
        <v>636</v>
      </c>
      <c r="E46" s="22" t="s">
        <v>636</v>
      </c>
      <c r="F46" s="24">
        <v>-83</v>
      </c>
      <c r="G46" s="22" t="s">
        <v>636</v>
      </c>
      <c r="H46" s="24">
        <v>51</v>
      </c>
      <c r="I46" s="22"/>
    </row>
    <row r="47" spans="1:9">
      <c r="A47" s="22" t="s">
        <v>50</v>
      </c>
      <c r="B47" s="24">
        <v>17</v>
      </c>
      <c r="C47" s="22">
        <v>430</v>
      </c>
      <c r="D47" s="22" t="s">
        <v>636</v>
      </c>
      <c r="E47" s="22" t="s">
        <v>636</v>
      </c>
      <c r="F47" s="24">
        <v>-296</v>
      </c>
      <c r="G47" s="22" t="s">
        <v>636</v>
      </c>
      <c r="H47" s="24">
        <v>151</v>
      </c>
      <c r="I47" s="22"/>
    </row>
    <row r="48" spans="1:9">
      <c r="A48" s="22" t="s">
        <v>51</v>
      </c>
      <c r="B48" s="24">
        <v>198</v>
      </c>
      <c r="C48" s="22">
        <v>36</v>
      </c>
      <c r="D48" s="22" t="s">
        <v>636</v>
      </c>
      <c r="E48" s="22" t="s">
        <v>636</v>
      </c>
      <c r="F48" s="22">
        <v>-140</v>
      </c>
      <c r="G48" s="22" t="s">
        <v>636</v>
      </c>
      <c r="H48" s="24">
        <v>94</v>
      </c>
      <c r="I48" s="22"/>
    </row>
    <row r="49" spans="1:9">
      <c r="A49" s="22" t="s">
        <v>52</v>
      </c>
      <c r="B49" s="24">
        <v>8</v>
      </c>
      <c r="C49" s="22" t="s">
        <v>636</v>
      </c>
      <c r="D49" s="22" t="s">
        <v>636</v>
      </c>
      <c r="E49" s="22" t="s">
        <v>636</v>
      </c>
      <c r="F49" s="24" t="s">
        <v>636</v>
      </c>
      <c r="G49" s="22" t="s">
        <v>636</v>
      </c>
      <c r="H49" s="24">
        <v>8</v>
      </c>
      <c r="I49" s="22"/>
    </row>
    <row r="50" spans="1:9">
      <c r="A50" s="22" t="s">
        <v>53</v>
      </c>
      <c r="B50" s="24">
        <v>5</v>
      </c>
      <c r="C50" s="22" t="s">
        <v>636</v>
      </c>
      <c r="D50" s="22" t="s">
        <v>636</v>
      </c>
      <c r="E50" s="22" t="s">
        <v>636</v>
      </c>
      <c r="F50" s="24">
        <v>-2</v>
      </c>
      <c r="G50" s="22" t="s">
        <v>636</v>
      </c>
      <c r="H50" s="24">
        <v>3</v>
      </c>
      <c r="I50" s="22"/>
    </row>
    <row r="51" spans="1:9">
      <c r="A51" s="22" t="s">
        <v>54</v>
      </c>
      <c r="B51" s="24">
        <v>12</v>
      </c>
      <c r="C51" s="22" t="s">
        <v>636</v>
      </c>
      <c r="D51" s="22" t="s">
        <v>636</v>
      </c>
      <c r="E51" s="22" t="s">
        <v>636</v>
      </c>
      <c r="F51" s="24">
        <v>-11</v>
      </c>
      <c r="G51" s="22" t="s">
        <v>636</v>
      </c>
      <c r="H51" s="24">
        <v>1</v>
      </c>
      <c r="I51" s="22"/>
    </row>
    <row r="52" spans="1:9">
      <c r="A52" s="22" t="s">
        <v>55</v>
      </c>
      <c r="B52" s="24">
        <v>0.25</v>
      </c>
      <c r="C52" s="22" t="s">
        <v>636</v>
      </c>
      <c r="D52" s="22" t="s">
        <v>636</v>
      </c>
      <c r="E52" s="22" t="s">
        <v>636</v>
      </c>
      <c r="F52" s="22" t="s">
        <v>636</v>
      </c>
      <c r="G52" s="22" t="s">
        <v>636</v>
      </c>
      <c r="H52" s="24">
        <v>0.25</v>
      </c>
      <c r="I52" s="22"/>
    </row>
    <row r="53" spans="1:9">
      <c r="A53" s="22" t="s">
        <v>56</v>
      </c>
      <c r="B53" s="24">
        <v>34.375</v>
      </c>
      <c r="C53" s="24" t="s">
        <v>636</v>
      </c>
      <c r="D53" s="26" t="s">
        <v>636</v>
      </c>
      <c r="E53" s="22" t="s">
        <v>636</v>
      </c>
      <c r="F53" s="24">
        <v>-5.75</v>
      </c>
      <c r="G53" s="22" t="s">
        <v>636</v>
      </c>
      <c r="H53" s="24">
        <v>28.625</v>
      </c>
      <c r="I53" s="26"/>
    </row>
    <row r="54" spans="1:9">
      <c r="A54" s="22" t="s">
        <v>57</v>
      </c>
      <c r="B54" s="24">
        <v>303</v>
      </c>
      <c r="C54" s="22" t="s">
        <v>636</v>
      </c>
      <c r="D54" s="26" t="s">
        <v>636</v>
      </c>
      <c r="E54" s="22" t="s">
        <v>636</v>
      </c>
      <c r="F54" s="22">
        <v>-66</v>
      </c>
      <c r="G54" s="22" t="s">
        <v>636</v>
      </c>
      <c r="H54" s="24">
        <v>237</v>
      </c>
      <c r="I54" s="26"/>
    </row>
    <row r="55" spans="1:9">
      <c r="A55" s="22" t="s">
        <v>58</v>
      </c>
      <c r="B55" s="24">
        <v>349</v>
      </c>
      <c r="C55" s="22" t="s">
        <v>636</v>
      </c>
      <c r="D55" s="26" t="s">
        <v>636</v>
      </c>
      <c r="E55" s="22" t="s">
        <v>636</v>
      </c>
      <c r="F55" s="24">
        <v>-53</v>
      </c>
      <c r="G55" s="22" t="s">
        <v>636</v>
      </c>
      <c r="H55" s="24">
        <v>296</v>
      </c>
      <c r="I55" s="22"/>
    </row>
    <row r="56" spans="1:9">
      <c r="A56" s="22" t="s">
        <v>59</v>
      </c>
      <c r="B56" s="24">
        <v>25</v>
      </c>
      <c r="C56" s="22" t="s">
        <v>636</v>
      </c>
      <c r="D56" s="22" t="s">
        <v>636</v>
      </c>
      <c r="E56" s="22" t="s">
        <v>636</v>
      </c>
      <c r="F56" s="22" t="s">
        <v>636</v>
      </c>
      <c r="G56" s="22" t="s">
        <v>636</v>
      </c>
      <c r="H56" s="24">
        <v>25</v>
      </c>
      <c r="I56" s="22"/>
    </row>
    <row r="57" spans="1:9">
      <c r="A57" s="22" t="s">
        <v>60</v>
      </c>
      <c r="B57" s="24">
        <v>108</v>
      </c>
      <c r="C57" s="26">
        <v>60</v>
      </c>
      <c r="D57" s="26" t="s">
        <v>636</v>
      </c>
      <c r="E57" s="22" t="s">
        <v>636</v>
      </c>
      <c r="F57" s="22">
        <v>-9</v>
      </c>
      <c r="G57" s="22" t="s">
        <v>636</v>
      </c>
      <c r="H57" s="24">
        <v>159</v>
      </c>
      <c r="I57" s="22"/>
    </row>
    <row r="58" spans="1:9">
      <c r="A58" s="22" t="s">
        <v>61</v>
      </c>
      <c r="B58" s="24">
        <v>1</v>
      </c>
      <c r="C58" s="26" t="s">
        <v>636</v>
      </c>
      <c r="D58" s="22" t="s">
        <v>636</v>
      </c>
      <c r="E58" s="22" t="s">
        <v>636</v>
      </c>
      <c r="F58" s="22" t="s">
        <v>636</v>
      </c>
      <c r="G58" s="22" t="s">
        <v>636</v>
      </c>
      <c r="H58" s="24">
        <v>1</v>
      </c>
      <c r="I58" s="22"/>
    </row>
    <row r="59" spans="1:9">
      <c r="A59" s="22" t="s">
        <v>62</v>
      </c>
      <c r="B59" s="24">
        <v>20</v>
      </c>
      <c r="C59" s="22" t="s">
        <v>636</v>
      </c>
      <c r="D59" s="22" t="s">
        <v>636</v>
      </c>
      <c r="E59" s="22" t="s">
        <v>636</v>
      </c>
      <c r="F59" s="22">
        <v>-10</v>
      </c>
      <c r="G59" s="22" t="s">
        <v>636</v>
      </c>
      <c r="H59" s="24">
        <v>10</v>
      </c>
      <c r="I59" s="22"/>
    </row>
    <row r="60" spans="1:9">
      <c r="A60" s="22" t="s">
        <v>63</v>
      </c>
      <c r="B60" s="24">
        <v>3</v>
      </c>
      <c r="C60" s="26" t="s">
        <v>636</v>
      </c>
      <c r="D60" s="22" t="s">
        <v>636</v>
      </c>
      <c r="E60" s="22" t="s">
        <v>636</v>
      </c>
      <c r="F60" s="22" t="s">
        <v>636</v>
      </c>
      <c r="G60" s="22" t="s">
        <v>636</v>
      </c>
      <c r="H60" s="24">
        <v>3</v>
      </c>
      <c r="I60" s="22"/>
    </row>
    <row r="61" spans="1:9">
      <c r="A61" s="22" t="s">
        <v>65</v>
      </c>
      <c r="B61" s="24">
        <v>1</v>
      </c>
      <c r="C61" s="26" t="s">
        <v>636</v>
      </c>
      <c r="D61" s="22" t="s">
        <v>636</v>
      </c>
      <c r="E61" s="22" t="s">
        <v>636</v>
      </c>
      <c r="F61" s="24" t="s">
        <v>636</v>
      </c>
      <c r="G61" s="22" t="s">
        <v>636</v>
      </c>
      <c r="H61" s="24">
        <v>1</v>
      </c>
      <c r="I61" s="22"/>
    </row>
    <row r="62" spans="1:9">
      <c r="A62" s="22" t="s">
        <v>66</v>
      </c>
      <c r="B62" s="24">
        <v>1</v>
      </c>
      <c r="C62" s="25" t="s">
        <v>636</v>
      </c>
      <c r="D62" s="24" t="s">
        <v>636</v>
      </c>
      <c r="E62" s="22" t="s">
        <v>636</v>
      </c>
      <c r="F62" s="24" t="s">
        <v>636</v>
      </c>
      <c r="G62" s="24" t="s">
        <v>636</v>
      </c>
      <c r="H62" s="24">
        <v>1</v>
      </c>
      <c r="I62" s="22"/>
    </row>
    <row r="63" spans="1:9">
      <c r="A63" s="22" t="s">
        <v>67</v>
      </c>
      <c r="B63" s="24">
        <v>2</v>
      </c>
      <c r="C63" s="24" t="s">
        <v>636</v>
      </c>
      <c r="D63" s="22" t="s">
        <v>636</v>
      </c>
      <c r="E63" s="22" t="s">
        <v>636</v>
      </c>
      <c r="F63" s="24" t="s">
        <v>636</v>
      </c>
      <c r="G63" s="22" t="s">
        <v>636</v>
      </c>
      <c r="H63" s="24">
        <v>2</v>
      </c>
      <c r="I63" s="22"/>
    </row>
    <row r="64" spans="1:9">
      <c r="A64" s="22" t="s">
        <v>68</v>
      </c>
      <c r="B64" s="24">
        <v>1</v>
      </c>
      <c r="C64" s="24" t="s">
        <v>636</v>
      </c>
      <c r="D64" s="22" t="s">
        <v>636</v>
      </c>
      <c r="E64" s="22" t="s">
        <v>636</v>
      </c>
      <c r="F64" s="24" t="s">
        <v>636</v>
      </c>
      <c r="G64" s="22" t="s">
        <v>636</v>
      </c>
      <c r="H64" s="24">
        <v>1</v>
      </c>
      <c r="I64" s="22"/>
    </row>
    <row r="65" spans="1:9">
      <c r="A65" s="22" t="s">
        <v>69</v>
      </c>
      <c r="B65" s="24">
        <v>63</v>
      </c>
      <c r="C65" s="22" t="s">
        <v>636</v>
      </c>
      <c r="D65" s="22" t="s">
        <v>636</v>
      </c>
      <c r="E65" s="22" t="s">
        <v>636</v>
      </c>
      <c r="F65" s="22">
        <v>-3</v>
      </c>
      <c r="G65" s="22" t="s">
        <v>636</v>
      </c>
      <c r="H65" s="24">
        <v>60</v>
      </c>
      <c r="I65" s="22"/>
    </row>
    <row r="66" spans="1:9">
      <c r="A66" s="22" t="s">
        <v>70</v>
      </c>
      <c r="B66" s="24">
        <v>-6</v>
      </c>
      <c r="C66" s="22">
        <v>250</v>
      </c>
      <c r="D66" s="22">
        <v>-1</v>
      </c>
      <c r="E66" s="22" t="s">
        <v>636</v>
      </c>
      <c r="F66" s="22">
        <v>-39</v>
      </c>
      <c r="G66" s="22">
        <v>2</v>
      </c>
      <c r="H66" s="24">
        <v>206</v>
      </c>
      <c r="I66" s="22"/>
    </row>
    <row r="67" spans="1:9">
      <c r="A67" s="22" t="s">
        <v>71</v>
      </c>
      <c r="B67" s="24">
        <v>215</v>
      </c>
      <c r="C67" s="26">
        <v>100</v>
      </c>
      <c r="D67" s="26" t="s">
        <v>636</v>
      </c>
      <c r="E67" s="22" t="s">
        <v>636</v>
      </c>
      <c r="F67" s="22">
        <v>-23</v>
      </c>
      <c r="G67" s="26" t="s">
        <v>636</v>
      </c>
      <c r="H67" s="24">
        <v>292</v>
      </c>
      <c r="I67" s="26"/>
    </row>
    <row r="68" spans="1:9">
      <c r="A68" s="22" t="s">
        <v>72</v>
      </c>
      <c r="B68" s="24">
        <v>2</v>
      </c>
      <c r="C68" s="26">
        <v>90</v>
      </c>
      <c r="D68" s="26" t="s">
        <v>636</v>
      </c>
      <c r="E68" s="22" t="s">
        <v>636</v>
      </c>
      <c r="F68" s="22">
        <v>-3</v>
      </c>
      <c r="G68" s="26" t="s">
        <v>636</v>
      </c>
      <c r="H68" s="24">
        <v>89</v>
      </c>
      <c r="I68" s="26"/>
    </row>
    <row r="69" spans="1:9">
      <c r="A69" s="22" t="s">
        <v>73</v>
      </c>
      <c r="B69" s="24">
        <v>1</v>
      </c>
      <c r="C69" s="26" t="s">
        <v>636</v>
      </c>
      <c r="D69" s="22" t="s">
        <v>636</v>
      </c>
      <c r="E69" s="22" t="s">
        <v>636</v>
      </c>
      <c r="F69" s="24" t="s">
        <v>636</v>
      </c>
      <c r="G69" s="22" t="s">
        <v>636</v>
      </c>
      <c r="H69" s="25">
        <v>1</v>
      </c>
      <c r="I69" s="22"/>
    </row>
    <row r="70" spans="1:9">
      <c r="A70" s="22" t="s">
        <v>75</v>
      </c>
      <c r="B70" s="24">
        <v>-1</v>
      </c>
      <c r="C70" s="25" t="s">
        <v>636</v>
      </c>
      <c r="D70" s="26" t="s">
        <v>636</v>
      </c>
      <c r="E70" s="22" t="s">
        <v>636</v>
      </c>
      <c r="F70" s="22" t="s">
        <v>636</v>
      </c>
      <c r="G70" s="22" t="s">
        <v>636</v>
      </c>
      <c r="H70" s="24">
        <v>-1</v>
      </c>
      <c r="I70" s="26"/>
    </row>
    <row r="71" spans="1:9">
      <c r="A71" s="22" t="s">
        <v>76</v>
      </c>
      <c r="B71" s="24">
        <v>30</v>
      </c>
      <c r="C71" s="22" t="s">
        <v>636</v>
      </c>
      <c r="D71" s="22" t="s">
        <v>636</v>
      </c>
      <c r="E71" s="22" t="s">
        <v>636</v>
      </c>
      <c r="F71" s="24" t="s">
        <v>636</v>
      </c>
      <c r="G71" s="22" t="s">
        <v>636</v>
      </c>
      <c r="H71" s="24">
        <v>30</v>
      </c>
      <c r="I71" s="22"/>
    </row>
    <row r="72" spans="1:9">
      <c r="A72" s="22" t="s">
        <v>77</v>
      </c>
      <c r="B72" s="24">
        <v>37.25</v>
      </c>
      <c r="C72" s="26" t="s">
        <v>636</v>
      </c>
      <c r="D72" s="22" t="s">
        <v>636</v>
      </c>
      <c r="E72" s="22" t="s">
        <v>636</v>
      </c>
      <c r="F72" s="25" t="s">
        <v>636</v>
      </c>
      <c r="G72" s="22" t="s">
        <v>636</v>
      </c>
      <c r="H72" s="25">
        <v>37.25</v>
      </c>
      <c r="I72" s="22"/>
    </row>
    <row r="73" spans="1:9">
      <c r="A73" s="22" t="s">
        <v>78</v>
      </c>
      <c r="B73" s="24">
        <v>144</v>
      </c>
      <c r="C73" s="22" t="s">
        <v>636</v>
      </c>
      <c r="D73" s="22" t="s">
        <v>636</v>
      </c>
      <c r="E73" s="22" t="s">
        <v>636</v>
      </c>
      <c r="F73" s="22">
        <v>-47</v>
      </c>
      <c r="G73" s="22" t="s">
        <v>636</v>
      </c>
      <c r="H73" s="24">
        <v>97</v>
      </c>
      <c r="I73" s="22"/>
    </row>
    <row r="74" spans="1:9">
      <c r="A74" s="22" t="s">
        <v>79</v>
      </c>
      <c r="B74" s="24">
        <v>30</v>
      </c>
      <c r="C74" s="22">
        <v>30</v>
      </c>
      <c r="D74" s="22" t="s">
        <v>636</v>
      </c>
      <c r="E74" s="22" t="s">
        <v>636</v>
      </c>
      <c r="F74" s="22" t="s">
        <v>636</v>
      </c>
      <c r="G74" s="22" t="s">
        <v>636</v>
      </c>
      <c r="H74" s="24">
        <v>60</v>
      </c>
      <c r="I74" s="22"/>
    </row>
    <row r="75" spans="1:9">
      <c r="A75" s="22" t="s">
        <v>80</v>
      </c>
      <c r="B75" s="24">
        <v>8</v>
      </c>
      <c r="C75" s="24" t="s">
        <v>636</v>
      </c>
      <c r="D75" s="22" t="s">
        <v>636</v>
      </c>
      <c r="E75" s="22" t="s">
        <v>636</v>
      </c>
      <c r="F75" s="24">
        <v>-1</v>
      </c>
      <c r="G75" s="22" t="s">
        <v>636</v>
      </c>
      <c r="H75" s="22">
        <v>7</v>
      </c>
      <c r="I75" s="22"/>
    </row>
    <row r="76" spans="1:9">
      <c r="A76" s="22" t="s">
        <v>81</v>
      </c>
      <c r="B76" s="24">
        <v>264.5</v>
      </c>
      <c r="C76" s="22" t="s">
        <v>636</v>
      </c>
      <c r="D76" s="22" t="s">
        <v>636</v>
      </c>
      <c r="E76" s="22" t="s">
        <v>636</v>
      </c>
      <c r="F76" s="22">
        <v>-55.5</v>
      </c>
      <c r="G76" s="22" t="s">
        <v>636</v>
      </c>
      <c r="H76" s="24">
        <v>209</v>
      </c>
      <c r="I76" s="22"/>
    </row>
    <row r="77" spans="1:9">
      <c r="A77" s="22" t="s">
        <v>82</v>
      </c>
      <c r="B77" s="24">
        <v>79.25</v>
      </c>
      <c r="C77" s="22" t="s">
        <v>636</v>
      </c>
      <c r="D77" s="22" t="s">
        <v>636</v>
      </c>
      <c r="E77" s="22" t="s">
        <v>636</v>
      </c>
      <c r="F77" s="24" t="s">
        <v>636</v>
      </c>
      <c r="G77" s="22" t="s">
        <v>636</v>
      </c>
      <c r="H77" s="24">
        <v>79.25</v>
      </c>
      <c r="I77" s="22"/>
    </row>
    <row r="78" spans="1:9">
      <c r="A78" s="22" t="s">
        <v>83</v>
      </c>
      <c r="B78" s="24">
        <v>5</v>
      </c>
      <c r="C78" s="22" t="s">
        <v>636</v>
      </c>
      <c r="D78" s="22" t="s">
        <v>636</v>
      </c>
      <c r="E78" s="22" t="s">
        <v>636</v>
      </c>
      <c r="F78" s="22" t="s">
        <v>636</v>
      </c>
      <c r="G78" s="22" t="s">
        <v>636</v>
      </c>
      <c r="H78" s="24">
        <v>5</v>
      </c>
      <c r="I78" s="22"/>
    </row>
    <row r="79" spans="1:9">
      <c r="A79" s="22" t="s">
        <v>702</v>
      </c>
      <c r="B79" s="24">
        <v>-2</v>
      </c>
      <c r="C79" s="22">
        <v>3</v>
      </c>
      <c r="D79" s="22" t="s">
        <v>636</v>
      </c>
      <c r="E79" s="22" t="s">
        <v>636</v>
      </c>
      <c r="F79" s="22">
        <v>-1</v>
      </c>
      <c r="G79" s="22" t="s">
        <v>636</v>
      </c>
      <c r="H79" s="24" t="s">
        <v>636</v>
      </c>
      <c r="I79" s="22"/>
    </row>
    <row r="80" spans="1:9">
      <c r="A80" s="22" t="s">
        <v>84</v>
      </c>
      <c r="B80" s="24">
        <v>7.75</v>
      </c>
      <c r="C80" s="22" t="s">
        <v>636</v>
      </c>
      <c r="D80" s="22" t="s">
        <v>636</v>
      </c>
      <c r="E80" s="22" t="s">
        <v>636</v>
      </c>
      <c r="F80" s="24" t="s">
        <v>636</v>
      </c>
      <c r="G80" s="22" t="s">
        <v>636</v>
      </c>
      <c r="H80" s="24">
        <v>7.75</v>
      </c>
      <c r="I80" s="22"/>
    </row>
    <row r="81" spans="1:9">
      <c r="A81" s="22" t="s">
        <v>85</v>
      </c>
      <c r="B81" s="24">
        <v>602.75</v>
      </c>
      <c r="C81" s="22" t="s">
        <v>636</v>
      </c>
      <c r="D81" s="22" t="s">
        <v>636</v>
      </c>
      <c r="E81" s="22" t="s">
        <v>636</v>
      </c>
      <c r="F81" s="22">
        <v>-29</v>
      </c>
      <c r="G81" s="22" t="s">
        <v>636</v>
      </c>
      <c r="H81" s="24">
        <v>573.75</v>
      </c>
      <c r="I81" s="22"/>
    </row>
    <row r="82" spans="1:9">
      <c r="A82" s="22" t="s">
        <v>86</v>
      </c>
      <c r="B82" s="24">
        <v>2</v>
      </c>
      <c r="C82" s="22" t="s">
        <v>636</v>
      </c>
      <c r="D82" s="22" t="s">
        <v>636</v>
      </c>
      <c r="E82" s="22" t="s">
        <v>636</v>
      </c>
      <c r="F82" s="22" t="s">
        <v>636</v>
      </c>
      <c r="G82" s="22" t="s">
        <v>636</v>
      </c>
      <c r="H82" s="24">
        <v>2</v>
      </c>
      <c r="I82" s="22"/>
    </row>
    <row r="83" spans="1:9">
      <c r="A83" s="22" t="s">
        <v>87</v>
      </c>
      <c r="B83" s="24">
        <v>13</v>
      </c>
      <c r="C83" s="26" t="s">
        <v>636</v>
      </c>
      <c r="D83" s="26" t="s">
        <v>636</v>
      </c>
      <c r="E83" s="24" t="s">
        <v>636</v>
      </c>
      <c r="F83" s="24" t="s">
        <v>636</v>
      </c>
      <c r="G83" s="22" t="s">
        <v>636</v>
      </c>
      <c r="H83" s="24">
        <v>13</v>
      </c>
      <c r="I83" s="26"/>
    </row>
    <row r="84" spans="1:9">
      <c r="A84" s="22" t="s">
        <v>88</v>
      </c>
      <c r="B84" s="24">
        <v>16</v>
      </c>
      <c r="C84" s="22" t="s">
        <v>636</v>
      </c>
      <c r="D84" s="22" t="s">
        <v>636</v>
      </c>
      <c r="E84" s="22" t="s">
        <v>636</v>
      </c>
      <c r="F84" s="22">
        <v>-8</v>
      </c>
      <c r="G84" s="22" t="s">
        <v>636</v>
      </c>
      <c r="H84" s="24">
        <v>8</v>
      </c>
      <c r="I84" s="22"/>
    </row>
    <row r="85" spans="1:9">
      <c r="A85" s="22" t="s">
        <v>89</v>
      </c>
      <c r="B85" s="24">
        <v>1</v>
      </c>
      <c r="C85" s="22" t="s">
        <v>636</v>
      </c>
      <c r="D85" s="22" t="s">
        <v>636</v>
      </c>
      <c r="E85" s="22" t="s">
        <v>636</v>
      </c>
      <c r="F85" s="24" t="s">
        <v>636</v>
      </c>
      <c r="G85" s="22" t="s">
        <v>636</v>
      </c>
      <c r="H85" s="24">
        <v>1</v>
      </c>
      <c r="I85" s="22"/>
    </row>
    <row r="86" spans="1:9">
      <c r="A86" s="22" t="s">
        <v>90</v>
      </c>
      <c r="B86" s="24">
        <v>2</v>
      </c>
      <c r="C86" s="22" t="s">
        <v>636</v>
      </c>
      <c r="D86" s="22" t="s">
        <v>636</v>
      </c>
      <c r="E86" s="22" t="s">
        <v>636</v>
      </c>
      <c r="F86" s="22" t="s">
        <v>636</v>
      </c>
      <c r="G86" s="22" t="s">
        <v>636</v>
      </c>
      <c r="H86" s="24">
        <v>2</v>
      </c>
      <c r="I86" s="22"/>
    </row>
    <row r="87" spans="1:9">
      <c r="A87" s="22" t="s">
        <v>91</v>
      </c>
      <c r="B87" s="24">
        <v>112</v>
      </c>
      <c r="C87" s="26" t="s">
        <v>636</v>
      </c>
      <c r="D87" s="22" t="s">
        <v>636</v>
      </c>
      <c r="E87" s="22">
        <v>-1</v>
      </c>
      <c r="F87" s="22">
        <v>-43</v>
      </c>
      <c r="G87" s="22" t="s">
        <v>636</v>
      </c>
      <c r="H87" s="25">
        <v>68</v>
      </c>
      <c r="I87" s="22"/>
    </row>
    <row r="88" spans="1:9">
      <c r="A88" s="22" t="s">
        <v>92</v>
      </c>
      <c r="B88" s="24">
        <v>1</v>
      </c>
      <c r="C88" s="22" t="s">
        <v>636</v>
      </c>
      <c r="D88" s="22" t="s">
        <v>636</v>
      </c>
      <c r="E88" s="22" t="s">
        <v>636</v>
      </c>
      <c r="F88" s="22" t="s">
        <v>636</v>
      </c>
      <c r="G88" s="22" t="s">
        <v>636</v>
      </c>
      <c r="H88" s="24">
        <v>1</v>
      </c>
      <c r="I88" s="22"/>
    </row>
    <row r="89" spans="1:9">
      <c r="A89" s="22" t="s">
        <v>93</v>
      </c>
      <c r="B89" s="24">
        <v>53</v>
      </c>
      <c r="C89" s="22" t="s">
        <v>636</v>
      </c>
      <c r="D89" s="22" t="s">
        <v>636</v>
      </c>
      <c r="E89" s="22" t="s">
        <v>636</v>
      </c>
      <c r="F89" s="24">
        <v>-19</v>
      </c>
      <c r="G89" s="22" t="s">
        <v>636</v>
      </c>
      <c r="H89" s="24">
        <v>34</v>
      </c>
      <c r="I89" s="22"/>
    </row>
    <row r="90" spans="1:9">
      <c r="A90" s="22" t="s">
        <v>94</v>
      </c>
      <c r="B90" s="22">
        <v>1</v>
      </c>
      <c r="C90" s="22" t="s">
        <v>636</v>
      </c>
      <c r="D90" s="22" t="s">
        <v>636</v>
      </c>
      <c r="E90" s="22" t="s">
        <v>636</v>
      </c>
      <c r="F90" s="24" t="s">
        <v>636</v>
      </c>
      <c r="G90" s="22" t="s">
        <v>636</v>
      </c>
      <c r="H90" s="24">
        <v>1</v>
      </c>
      <c r="I90" s="22"/>
    </row>
    <row r="91" spans="1:9">
      <c r="A91" s="22" t="s">
        <v>95</v>
      </c>
      <c r="B91" s="24">
        <v>2</v>
      </c>
      <c r="C91" s="22" t="s">
        <v>636</v>
      </c>
      <c r="D91" s="22" t="s">
        <v>636</v>
      </c>
      <c r="E91" s="22" t="s">
        <v>636</v>
      </c>
      <c r="F91" s="22" t="s">
        <v>636</v>
      </c>
      <c r="G91" s="22" t="s">
        <v>636</v>
      </c>
      <c r="H91" s="24">
        <v>2</v>
      </c>
      <c r="I91" s="22"/>
    </row>
    <row r="92" spans="1:9">
      <c r="A92" s="22" t="s">
        <v>96</v>
      </c>
      <c r="B92" s="24">
        <v>1</v>
      </c>
      <c r="C92" s="22" t="s">
        <v>636</v>
      </c>
      <c r="D92" s="22" t="s">
        <v>636</v>
      </c>
      <c r="E92" s="22" t="s">
        <v>636</v>
      </c>
      <c r="F92" s="22" t="s">
        <v>636</v>
      </c>
      <c r="G92" s="22" t="s">
        <v>636</v>
      </c>
      <c r="H92" s="24">
        <v>1</v>
      </c>
      <c r="I92" s="22"/>
    </row>
    <row r="93" spans="1:9">
      <c r="A93" s="22" t="s">
        <v>97</v>
      </c>
      <c r="B93" s="24">
        <v>31</v>
      </c>
      <c r="C93" s="22" t="s">
        <v>636</v>
      </c>
      <c r="D93" s="22" t="s">
        <v>636</v>
      </c>
      <c r="E93" s="22" t="s">
        <v>636</v>
      </c>
      <c r="F93" s="22">
        <v>-3</v>
      </c>
      <c r="G93" s="22" t="s">
        <v>636</v>
      </c>
      <c r="H93" s="24">
        <v>28</v>
      </c>
      <c r="I93" s="22"/>
    </row>
    <row r="94" spans="1:9">
      <c r="A94" s="22" t="s">
        <v>98</v>
      </c>
      <c r="B94" s="24" t="s">
        <v>636</v>
      </c>
      <c r="C94" s="22" t="s">
        <v>636</v>
      </c>
      <c r="D94" s="22" t="s">
        <v>636</v>
      </c>
      <c r="E94" s="22" t="s">
        <v>636</v>
      </c>
      <c r="F94" s="22">
        <v>-2</v>
      </c>
      <c r="G94" s="22" t="s">
        <v>636</v>
      </c>
      <c r="H94" s="24">
        <v>-2</v>
      </c>
      <c r="I94" s="22"/>
    </row>
    <row r="95" spans="1:9">
      <c r="A95" s="22" t="s">
        <v>99</v>
      </c>
      <c r="B95" s="24">
        <v>-1</v>
      </c>
      <c r="C95" s="27" t="s">
        <v>636</v>
      </c>
      <c r="D95" s="22" t="s">
        <v>636</v>
      </c>
      <c r="E95" s="22" t="s">
        <v>636</v>
      </c>
      <c r="F95" s="22" t="s">
        <v>636</v>
      </c>
      <c r="G95" s="22" t="s">
        <v>636</v>
      </c>
      <c r="H95" s="24">
        <v>-1</v>
      </c>
      <c r="I95" s="22"/>
    </row>
    <row r="96" spans="1:9">
      <c r="A96" s="22" t="s">
        <v>100</v>
      </c>
      <c r="B96" s="24">
        <v>6</v>
      </c>
      <c r="C96" s="22" t="s">
        <v>636</v>
      </c>
      <c r="D96" s="22" t="s">
        <v>636</v>
      </c>
      <c r="E96" s="22" t="s">
        <v>636</v>
      </c>
      <c r="F96" s="22" t="s">
        <v>636</v>
      </c>
      <c r="G96" s="22" t="s">
        <v>636</v>
      </c>
      <c r="H96" s="24">
        <v>6</v>
      </c>
      <c r="I96" s="22"/>
    </row>
    <row r="97" spans="1:9">
      <c r="A97" s="22" t="s">
        <v>101</v>
      </c>
      <c r="B97" s="24">
        <v>1</v>
      </c>
      <c r="C97" s="22" t="s">
        <v>636</v>
      </c>
      <c r="D97" s="22" t="s">
        <v>636</v>
      </c>
      <c r="E97" s="22" t="s">
        <v>636</v>
      </c>
      <c r="F97" s="22" t="s">
        <v>636</v>
      </c>
      <c r="G97" s="22" t="s">
        <v>636</v>
      </c>
      <c r="H97" s="24">
        <v>1</v>
      </c>
      <c r="I97" s="22"/>
    </row>
    <row r="98" spans="1:9">
      <c r="A98" s="22" t="s">
        <v>102</v>
      </c>
      <c r="B98" s="24">
        <v>3</v>
      </c>
      <c r="C98" s="22" t="s">
        <v>636</v>
      </c>
      <c r="D98" s="22" t="s">
        <v>636</v>
      </c>
      <c r="E98" s="22" t="s">
        <v>636</v>
      </c>
      <c r="F98" s="22" t="s">
        <v>636</v>
      </c>
      <c r="G98" s="22" t="s">
        <v>636</v>
      </c>
      <c r="H98" s="24">
        <v>3</v>
      </c>
      <c r="I98" s="22"/>
    </row>
    <row r="99" spans="1:9">
      <c r="A99" s="22" t="s">
        <v>103</v>
      </c>
      <c r="B99" s="24">
        <v>3</v>
      </c>
      <c r="C99" s="22" t="s">
        <v>636</v>
      </c>
      <c r="D99" s="22" t="s">
        <v>636</v>
      </c>
      <c r="E99" s="22" t="s">
        <v>636</v>
      </c>
      <c r="F99" s="22" t="s">
        <v>636</v>
      </c>
      <c r="G99" s="22" t="s">
        <v>636</v>
      </c>
      <c r="H99" s="24">
        <v>3</v>
      </c>
      <c r="I99" s="22"/>
    </row>
    <row r="100" spans="1:9">
      <c r="A100" s="22" t="s">
        <v>104</v>
      </c>
      <c r="B100" s="24">
        <v>232</v>
      </c>
      <c r="C100" s="22" t="s">
        <v>636</v>
      </c>
      <c r="D100" s="22" t="s">
        <v>636</v>
      </c>
      <c r="E100" s="22" t="s">
        <v>636</v>
      </c>
      <c r="F100" s="22" t="s">
        <v>636</v>
      </c>
      <c r="G100" s="22" t="s">
        <v>636</v>
      </c>
      <c r="H100" s="24">
        <v>232</v>
      </c>
      <c r="I100" s="22"/>
    </row>
    <row r="101" spans="1:9">
      <c r="A101" s="22" t="s">
        <v>105</v>
      </c>
      <c r="B101" s="24">
        <v>1</v>
      </c>
      <c r="C101" s="22" t="s">
        <v>636</v>
      </c>
      <c r="D101" s="22" t="s">
        <v>636</v>
      </c>
      <c r="E101" s="22" t="s">
        <v>636</v>
      </c>
      <c r="F101" s="22" t="s">
        <v>636</v>
      </c>
      <c r="G101" s="22" t="s">
        <v>636</v>
      </c>
      <c r="H101" s="24">
        <v>1</v>
      </c>
      <c r="I101" s="22"/>
    </row>
    <row r="102" spans="1:9">
      <c r="A102" s="22" t="s">
        <v>106</v>
      </c>
      <c r="B102" s="24">
        <v>7</v>
      </c>
      <c r="C102" s="26" t="s">
        <v>636</v>
      </c>
      <c r="D102" s="22" t="s">
        <v>636</v>
      </c>
      <c r="E102" s="22" t="s">
        <v>636</v>
      </c>
      <c r="F102" s="22" t="s">
        <v>636</v>
      </c>
      <c r="G102" s="22" t="s">
        <v>636</v>
      </c>
      <c r="H102" s="25">
        <v>7</v>
      </c>
      <c r="I102" s="22"/>
    </row>
    <row r="103" spans="1:9">
      <c r="A103" s="22" t="s">
        <v>107</v>
      </c>
      <c r="B103" s="24">
        <v>12</v>
      </c>
      <c r="C103" s="26" t="s">
        <v>636</v>
      </c>
      <c r="D103" s="22" t="s">
        <v>636</v>
      </c>
      <c r="E103" s="22" t="s">
        <v>636</v>
      </c>
      <c r="F103" s="22" t="s">
        <v>636</v>
      </c>
      <c r="G103" s="22" t="s">
        <v>636</v>
      </c>
      <c r="H103" s="24">
        <v>12</v>
      </c>
      <c r="I103" s="26"/>
    </row>
    <row r="104" spans="1:9">
      <c r="A104" s="22" t="s">
        <v>108</v>
      </c>
      <c r="B104" s="24">
        <v>1</v>
      </c>
      <c r="C104" s="22" t="s">
        <v>636</v>
      </c>
      <c r="D104" s="22" t="s">
        <v>636</v>
      </c>
      <c r="E104" s="22" t="s">
        <v>636</v>
      </c>
      <c r="F104" s="24" t="s">
        <v>636</v>
      </c>
      <c r="G104" s="22" t="s">
        <v>636</v>
      </c>
      <c r="H104" s="24">
        <v>1</v>
      </c>
      <c r="I104" s="22"/>
    </row>
    <row r="105" spans="1:9">
      <c r="A105" s="22" t="s">
        <v>109</v>
      </c>
      <c r="B105" s="24">
        <v>2</v>
      </c>
      <c r="C105" s="22" t="s">
        <v>636</v>
      </c>
      <c r="D105" s="22" t="s">
        <v>636</v>
      </c>
      <c r="E105" s="22" t="s">
        <v>636</v>
      </c>
      <c r="F105" s="24" t="s">
        <v>636</v>
      </c>
      <c r="G105" s="22" t="s">
        <v>636</v>
      </c>
      <c r="H105" s="24">
        <v>2</v>
      </c>
      <c r="I105" s="22"/>
    </row>
    <row r="106" spans="1:9">
      <c r="A106" s="22" t="s">
        <v>110</v>
      </c>
      <c r="B106" s="24">
        <v>6</v>
      </c>
      <c r="C106" s="22" t="s">
        <v>636</v>
      </c>
      <c r="D106" s="22" t="s">
        <v>636</v>
      </c>
      <c r="E106" s="22" t="s">
        <v>636</v>
      </c>
      <c r="F106" s="24" t="s">
        <v>636</v>
      </c>
      <c r="G106" s="22" t="s">
        <v>636</v>
      </c>
      <c r="H106" s="24">
        <v>6</v>
      </c>
      <c r="I106" s="22"/>
    </row>
    <row r="107" spans="1:9">
      <c r="A107" s="22" t="s">
        <v>111</v>
      </c>
      <c r="B107" s="24">
        <v>35</v>
      </c>
      <c r="C107" s="26" t="s">
        <v>636</v>
      </c>
      <c r="D107" s="22" t="s">
        <v>636</v>
      </c>
      <c r="E107" s="22" t="s">
        <v>636</v>
      </c>
      <c r="F107" s="22" t="s">
        <v>636</v>
      </c>
      <c r="G107" s="22" t="s">
        <v>636</v>
      </c>
      <c r="H107" s="24">
        <v>35</v>
      </c>
      <c r="I107" s="22"/>
    </row>
    <row r="108" spans="1:9">
      <c r="A108" s="22" t="s">
        <v>112</v>
      </c>
      <c r="B108" s="24">
        <v>309</v>
      </c>
      <c r="C108" s="22" t="s">
        <v>636</v>
      </c>
      <c r="D108" s="22" t="s">
        <v>636</v>
      </c>
      <c r="E108" s="22" t="s">
        <v>636</v>
      </c>
      <c r="F108" s="22">
        <v>-14</v>
      </c>
      <c r="G108" s="22" t="s">
        <v>636</v>
      </c>
      <c r="H108" s="24">
        <v>295</v>
      </c>
      <c r="I108" s="22"/>
    </row>
    <row r="109" spans="1:9">
      <c r="A109" s="22" t="s">
        <v>113</v>
      </c>
      <c r="B109" s="24">
        <v>199</v>
      </c>
      <c r="C109" s="22" t="s">
        <v>636</v>
      </c>
      <c r="D109" s="22" t="s">
        <v>636</v>
      </c>
      <c r="E109" s="22" t="s">
        <v>636</v>
      </c>
      <c r="F109" s="22">
        <v>-51</v>
      </c>
      <c r="G109" s="22" t="s">
        <v>636</v>
      </c>
      <c r="H109" s="24">
        <v>148</v>
      </c>
      <c r="I109" s="22"/>
    </row>
    <row r="110" spans="1:9">
      <c r="A110" s="22" t="s">
        <v>114</v>
      </c>
      <c r="B110" s="24">
        <v>70</v>
      </c>
      <c r="C110" s="26" t="s">
        <v>636</v>
      </c>
      <c r="D110" s="22" t="s">
        <v>636</v>
      </c>
      <c r="E110" s="22" t="s">
        <v>636</v>
      </c>
      <c r="F110" s="22">
        <v>-45</v>
      </c>
      <c r="G110" s="22" t="s">
        <v>636</v>
      </c>
      <c r="H110" s="24">
        <v>25</v>
      </c>
      <c r="I110" s="26"/>
    </row>
    <row r="111" spans="1:9">
      <c r="A111" s="22" t="s">
        <v>117</v>
      </c>
      <c r="B111" s="24">
        <v>10</v>
      </c>
      <c r="C111" s="22" t="s">
        <v>636</v>
      </c>
      <c r="D111" s="22" t="s">
        <v>636</v>
      </c>
      <c r="E111" s="22" t="s">
        <v>636</v>
      </c>
      <c r="F111" s="22" t="s">
        <v>636</v>
      </c>
      <c r="G111" s="22" t="s">
        <v>636</v>
      </c>
      <c r="H111" s="24">
        <v>10</v>
      </c>
      <c r="I111" s="22"/>
    </row>
    <row r="112" spans="1:9">
      <c r="A112" s="22" t="s">
        <v>118</v>
      </c>
      <c r="B112" s="24">
        <v>1</v>
      </c>
      <c r="C112" s="22" t="s">
        <v>636</v>
      </c>
      <c r="D112" s="22" t="s">
        <v>636</v>
      </c>
      <c r="E112" s="22" t="s">
        <v>636</v>
      </c>
      <c r="F112" s="22" t="s">
        <v>636</v>
      </c>
      <c r="G112" s="22" t="s">
        <v>636</v>
      </c>
      <c r="H112" s="24">
        <v>1</v>
      </c>
      <c r="I112" s="22"/>
    </row>
    <row r="113" spans="1:9">
      <c r="A113" s="22" t="s">
        <v>119</v>
      </c>
      <c r="B113" s="24">
        <v>7</v>
      </c>
      <c r="C113" s="26" t="s">
        <v>636</v>
      </c>
      <c r="D113" s="22" t="s">
        <v>636</v>
      </c>
      <c r="E113" s="22" t="s">
        <v>636</v>
      </c>
      <c r="F113" s="24" t="s">
        <v>636</v>
      </c>
      <c r="G113" s="22" t="s">
        <v>636</v>
      </c>
      <c r="H113" s="24">
        <v>7</v>
      </c>
      <c r="I113" s="26"/>
    </row>
    <row r="114" spans="1:9">
      <c r="A114" s="22" t="s">
        <v>120</v>
      </c>
      <c r="B114" s="24">
        <v>1</v>
      </c>
      <c r="C114" s="26" t="s">
        <v>636</v>
      </c>
      <c r="D114" s="22" t="s">
        <v>636</v>
      </c>
      <c r="E114" s="22" t="s">
        <v>636</v>
      </c>
      <c r="F114" s="24" t="s">
        <v>636</v>
      </c>
      <c r="G114" s="22" t="s">
        <v>636</v>
      </c>
      <c r="H114" s="24">
        <v>1</v>
      </c>
      <c r="I114" s="26"/>
    </row>
    <row r="115" spans="1:9">
      <c r="A115" s="22" t="s">
        <v>121</v>
      </c>
      <c r="B115" s="24">
        <v>19</v>
      </c>
      <c r="C115" s="25" t="s">
        <v>636</v>
      </c>
      <c r="D115" s="22" t="s">
        <v>636</v>
      </c>
      <c r="E115" s="22" t="s">
        <v>636</v>
      </c>
      <c r="F115" s="24" t="s">
        <v>636</v>
      </c>
      <c r="G115" s="22" t="s">
        <v>636</v>
      </c>
      <c r="H115" s="23">
        <v>19</v>
      </c>
      <c r="I115" s="22"/>
    </row>
    <row r="116" spans="1:9">
      <c r="A116" s="22" t="s">
        <v>122</v>
      </c>
      <c r="B116" s="24">
        <v>70</v>
      </c>
      <c r="C116" s="22" t="s">
        <v>636</v>
      </c>
      <c r="D116" s="22" t="s">
        <v>636</v>
      </c>
      <c r="E116" s="22" t="s">
        <v>636</v>
      </c>
      <c r="F116" s="24" t="s">
        <v>636</v>
      </c>
      <c r="G116" s="22" t="s">
        <v>636</v>
      </c>
      <c r="H116" s="24">
        <v>70</v>
      </c>
      <c r="I116" s="22"/>
    </row>
    <row r="117" spans="1:9">
      <c r="A117" s="22" t="s">
        <v>123</v>
      </c>
      <c r="B117" s="24">
        <v>137</v>
      </c>
      <c r="C117" s="22" t="s">
        <v>636</v>
      </c>
      <c r="D117" s="22" t="s">
        <v>636</v>
      </c>
      <c r="E117" s="22" t="s">
        <v>636</v>
      </c>
      <c r="F117" s="22">
        <v>-29</v>
      </c>
      <c r="G117" s="22" t="s">
        <v>636</v>
      </c>
      <c r="H117" s="24">
        <v>108</v>
      </c>
      <c r="I117" s="22"/>
    </row>
    <row r="118" spans="1:9">
      <c r="A118" s="22" t="s">
        <v>124</v>
      </c>
      <c r="B118" s="24">
        <v>238</v>
      </c>
      <c r="C118" s="22" t="s">
        <v>636</v>
      </c>
      <c r="D118" s="26" t="s">
        <v>636</v>
      </c>
      <c r="E118" s="22" t="s">
        <v>636</v>
      </c>
      <c r="F118" s="22">
        <v>-6</v>
      </c>
      <c r="G118" s="22" t="s">
        <v>636</v>
      </c>
      <c r="H118" s="24">
        <v>232</v>
      </c>
      <c r="I118" s="22"/>
    </row>
    <row r="119" spans="1:9">
      <c r="A119" s="22" t="s">
        <v>591</v>
      </c>
      <c r="B119" s="24">
        <v>108</v>
      </c>
      <c r="C119" s="26">
        <v>170</v>
      </c>
      <c r="D119" s="26" t="s">
        <v>636</v>
      </c>
      <c r="E119" s="22" t="s">
        <v>636</v>
      </c>
      <c r="F119" s="24">
        <v>-7</v>
      </c>
      <c r="G119" s="26" t="s">
        <v>636</v>
      </c>
      <c r="H119" s="23">
        <v>271</v>
      </c>
      <c r="I119" s="22"/>
    </row>
    <row r="120" spans="1:9">
      <c r="A120" s="22" t="s">
        <v>125</v>
      </c>
      <c r="B120" s="24">
        <v>684</v>
      </c>
      <c r="C120" s="25" t="s">
        <v>636</v>
      </c>
      <c r="D120" s="22" t="s">
        <v>636</v>
      </c>
      <c r="E120" s="22" t="s">
        <v>636</v>
      </c>
      <c r="F120" s="24">
        <v>-279</v>
      </c>
      <c r="G120" s="22" t="s">
        <v>636</v>
      </c>
      <c r="H120" s="25">
        <v>405</v>
      </c>
      <c r="I120" s="26"/>
    </row>
    <row r="121" spans="1:9">
      <c r="A121" s="22" t="s">
        <v>546</v>
      </c>
      <c r="B121" s="24">
        <v>599</v>
      </c>
      <c r="C121" s="25" t="s">
        <v>636</v>
      </c>
      <c r="D121" s="22" t="s">
        <v>636</v>
      </c>
      <c r="E121" s="22" t="s">
        <v>636</v>
      </c>
      <c r="F121" s="22" t="s">
        <v>636</v>
      </c>
      <c r="G121" s="22" t="s">
        <v>636</v>
      </c>
      <c r="H121" s="24">
        <v>599</v>
      </c>
      <c r="I121" s="26"/>
    </row>
    <row r="122" spans="1:9">
      <c r="A122" s="22" t="s">
        <v>547</v>
      </c>
      <c r="B122" s="24">
        <v>299</v>
      </c>
      <c r="C122" s="22" t="s">
        <v>636</v>
      </c>
      <c r="D122" s="22" t="s">
        <v>636</v>
      </c>
      <c r="E122" s="22" t="s">
        <v>636</v>
      </c>
      <c r="F122" s="24" t="s">
        <v>636</v>
      </c>
      <c r="G122" s="22" t="s">
        <v>636</v>
      </c>
      <c r="H122" s="24">
        <v>299</v>
      </c>
      <c r="I122" s="22"/>
    </row>
    <row r="123" spans="1:9">
      <c r="A123" s="22" t="s">
        <v>126</v>
      </c>
      <c r="B123" s="23">
        <v>385</v>
      </c>
      <c r="C123" s="22" t="s">
        <v>636</v>
      </c>
      <c r="D123" s="22" t="s">
        <v>636</v>
      </c>
      <c r="E123" s="22" t="s">
        <v>636</v>
      </c>
      <c r="F123" s="24">
        <v>-98</v>
      </c>
      <c r="G123" s="22" t="s">
        <v>636</v>
      </c>
      <c r="H123" s="23">
        <v>287</v>
      </c>
      <c r="I123" s="22"/>
    </row>
    <row r="124" spans="1:9">
      <c r="A124" s="22" t="s">
        <v>127</v>
      </c>
      <c r="B124" s="24">
        <v>-438</v>
      </c>
      <c r="C124" s="22">
        <v>362</v>
      </c>
      <c r="D124" s="22" t="s">
        <v>636</v>
      </c>
      <c r="E124" s="22" t="s">
        <v>636</v>
      </c>
      <c r="F124" s="24">
        <v>-15</v>
      </c>
      <c r="G124" s="22" t="s">
        <v>636</v>
      </c>
      <c r="H124" s="25">
        <v>-91</v>
      </c>
      <c r="I124" s="22"/>
    </row>
    <row r="125" spans="1:9">
      <c r="A125" s="22" t="s">
        <v>128</v>
      </c>
      <c r="B125" s="24">
        <v>12</v>
      </c>
      <c r="C125" s="26">
        <v>20</v>
      </c>
      <c r="D125" s="22" t="s">
        <v>636</v>
      </c>
      <c r="E125" s="22" t="s">
        <v>636</v>
      </c>
      <c r="F125" s="24" t="s">
        <v>636</v>
      </c>
      <c r="G125" s="22" t="s">
        <v>636</v>
      </c>
      <c r="H125" s="24">
        <v>32</v>
      </c>
      <c r="I125" s="22"/>
    </row>
    <row r="126" spans="1:9">
      <c r="A126" s="22" t="s">
        <v>129</v>
      </c>
      <c r="B126" s="24">
        <v>263.875</v>
      </c>
      <c r="C126" s="22" t="s">
        <v>636</v>
      </c>
      <c r="D126" s="22" t="s">
        <v>636</v>
      </c>
      <c r="E126" s="22" t="s">
        <v>636</v>
      </c>
      <c r="F126" s="24">
        <v>-11</v>
      </c>
      <c r="G126" s="22" t="s">
        <v>636</v>
      </c>
      <c r="H126" s="24">
        <v>252.875</v>
      </c>
      <c r="I126" s="22"/>
    </row>
    <row r="127" spans="1:9">
      <c r="A127" s="22" t="s">
        <v>130</v>
      </c>
      <c r="B127" s="23">
        <v>1527.75</v>
      </c>
      <c r="C127" s="22" t="s">
        <v>636</v>
      </c>
      <c r="D127" s="22" t="s">
        <v>636</v>
      </c>
      <c r="E127" s="22" t="s">
        <v>636</v>
      </c>
      <c r="F127" s="22">
        <v>-65.25</v>
      </c>
      <c r="G127" s="22" t="s">
        <v>636</v>
      </c>
      <c r="H127" s="23">
        <v>1462.5</v>
      </c>
      <c r="I127" s="26"/>
    </row>
    <row r="128" spans="1:9">
      <c r="A128" s="22" t="s">
        <v>131</v>
      </c>
      <c r="B128" s="24">
        <v>130</v>
      </c>
      <c r="C128" s="22" t="s">
        <v>636</v>
      </c>
      <c r="D128" s="22" t="s">
        <v>636</v>
      </c>
      <c r="E128" s="22" t="s">
        <v>636</v>
      </c>
      <c r="F128" s="24">
        <v>-13</v>
      </c>
      <c r="G128" s="22" t="s">
        <v>636</v>
      </c>
      <c r="H128" s="24">
        <v>117</v>
      </c>
      <c r="I128" s="22"/>
    </row>
    <row r="129" spans="1:9">
      <c r="A129" s="22" t="s">
        <v>132</v>
      </c>
      <c r="B129" s="24">
        <v>123</v>
      </c>
      <c r="C129" s="22" t="s">
        <v>636</v>
      </c>
      <c r="D129" s="22" t="s">
        <v>636</v>
      </c>
      <c r="E129" s="22" t="s">
        <v>636</v>
      </c>
      <c r="F129" s="24">
        <v>-19</v>
      </c>
      <c r="G129" s="22" t="s">
        <v>636</v>
      </c>
      <c r="H129" s="24">
        <v>104</v>
      </c>
      <c r="I129" s="22"/>
    </row>
    <row r="130" spans="1:9">
      <c r="A130" s="22" t="s">
        <v>133</v>
      </c>
      <c r="B130" s="24">
        <v>71</v>
      </c>
      <c r="C130" s="25" t="s">
        <v>636</v>
      </c>
      <c r="D130" s="22" t="s">
        <v>636</v>
      </c>
      <c r="E130" s="22" t="s">
        <v>636</v>
      </c>
      <c r="F130" s="25">
        <v>-6</v>
      </c>
      <c r="G130" s="22" t="s">
        <v>636</v>
      </c>
      <c r="H130" s="25">
        <v>65</v>
      </c>
      <c r="I130" s="22"/>
    </row>
    <row r="131" spans="1:9">
      <c r="A131" s="22" t="s">
        <v>134</v>
      </c>
      <c r="B131" s="24">
        <v>6</v>
      </c>
      <c r="C131" s="22" t="s">
        <v>636</v>
      </c>
      <c r="D131" s="22" t="s">
        <v>636</v>
      </c>
      <c r="E131" s="22" t="s">
        <v>636</v>
      </c>
      <c r="F131" s="22" t="s">
        <v>636</v>
      </c>
      <c r="G131" s="22" t="s">
        <v>636</v>
      </c>
      <c r="H131" s="24">
        <v>6</v>
      </c>
      <c r="I131" s="26"/>
    </row>
    <row r="132" spans="1:9">
      <c r="A132" s="22" t="s">
        <v>135</v>
      </c>
      <c r="B132" s="24">
        <v>10</v>
      </c>
      <c r="C132" s="24" t="s">
        <v>636</v>
      </c>
      <c r="D132" s="24" t="s">
        <v>636</v>
      </c>
      <c r="E132" s="22" t="s">
        <v>636</v>
      </c>
      <c r="F132" s="24">
        <v>-3</v>
      </c>
      <c r="G132" s="22" t="s">
        <v>636</v>
      </c>
      <c r="H132" s="25">
        <v>7</v>
      </c>
      <c r="I132" s="22"/>
    </row>
    <row r="133" spans="1:9">
      <c r="A133" s="22" t="s">
        <v>136</v>
      </c>
      <c r="B133" s="24">
        <v>37</v>
      </c>
      <c r="C133" s="22" t="s">
        <v>636</v>
      </c>
      <c r="D133" s="22" t="s">
        <v>636</v>
      </c>
      <c r="E133" s="22" t="s">
        <v>636</v>
      </c>
      <c r="F133" s="22">
        <v>-4</v>
      </c>
      <c r="G133" s="22" t="s">
        <v>636</v>
      </c>
      <c r="H133" s="24">
        <v>33</v>
      </c>
      <c r="I133" s="22"/>
    </row>
    <row r="134" spans="1:9">
      <c r="A134" s="22" t="s">
        <v>137</v>
      </c>
      <c r="B134" s="24">
        <v>128</v>
      </c>
      <c r="C134" s="26">
        <v>450</v>
      </c>
      <c r="D134" s="22" t="s">
        <v>636</v>
      </c>
      <c r="E134" s="22" t="s">
        <v>636</v>
      </c>
      <c r="F134" s="26">
        <v>-56</v>
      </c>
      <c r="G134" s="22" t="s">
        <v>636</v>
      </c>
      <c r="H134" s="25">
        <v>522</v>
      </c>
      <c r="I134" s="22"/>
    </row>
    <row r="135" spans="1:9">
      <c r="A135" s="22" t="s">
        <v>138</v>
      </c>
      <c r="B135" s="24">
        <v>1</v>
      </c>
      <c r="C135" s="22" t="s">
        <v>636</v>
      </c>
      <c r="D135" s="22" t="s">
        <v>636</v>
      </c>
      <c r="E135" s="22" t="s">
        <v>636</v>
      </c>
      <c r="F135" s="22" t="s">
        <v>636</v>
      </c>
      <c r="G135" s="22" t="s">
        <v>636</v>
      </c>
      <c r="H135" s="24">
        <v>1</v>
      </c>
      <c r="I135" s="22"/>
    </row>
    <row r="136" spans="1:9">
      <c r="A136" s="22" t="s">
        <v>140</v>
      </c>
      <c r="B136" s="24">
        <v>988</v>
      </c>
      <c r="C136" s="22">
        <v>900</v>
      </c>
      <c r="D136" s="22">
        <v>-4</v>
      </c>
      <c r="E136" s="22" t="s">
        <v>636</v>
      </c>
      <c r="F136" s="22">
        <v>-554</v>
      </c>
      <c r="G136" s="22" t="s">
        <v>636</v>
      </c>
      <c r="H136" s="25">
        <v>1330</v>
      </c>
      <c r="I136" s="22"/>
    </row>
    <row r="137" spans="1:9">
      <c r="A137" s="22" t="s">
        <v>141</v>
      </c>
      <c r="B137" s="24">
        <v>2</v>
      </c>
      <c r="C137" s="22" t="s">
        <v>636</v>
      </c>
      <c r="D137" s="22" t="s">
        <v>636</v>
      </c>
      <c r="E137" s="22" t="s">
        <v>636</v>
      </c>
      <c r="F137" s="22" t="s">
        <v>636</v>
      </c>
      <c r="G137" s="22" t="s">
        <v>636</v>
      </c>
      <c r="H137" s="24">
        <v>2</v>
      </c>
      <c r="I137" s="22"/>
    </row>
    <row r="138" spans="1:9">
      <c r="A138" s="22" t="s">
        <v>142</v>
      </c>
      <c r="B138" s="24">
        <v>1</v>
      </c>
      <c r="C138" s="22" t="s">
        <v>636</v>
      </c>
      <c r="D138" s="22" t="s">
        <v>636</v>
      </c>
      <c r="E138" s="22" t="s">
        <v>636</v>
      </c>
      <c r="F138" s="22" t="s">
        <v>636</v>
      </c>
      <c r="G138" s="22" t="s">
        <v>636</v>
      </c>
      <c r="H138" s="24">
        <v>1</v>
      </c>
      <c r="I138" s="22"/>
    </row>
    <row r="139" spans="1:9">
      <c r="A139" s="22" t="s">
        <v>144</v>
      </c>
      <c r="B139" s="24">
        <v>1</v>
      </c>
      <c r="C139" s="22" t="s">
        <v>636</v>
      </c>
      <c r="D139" s="22" t="s">
        <v>636</v>
      </c>
      <c r="E139" s="22" t="s">
        <v>636</v>
      </c>
      <c r="F139" s="22" t="s">
        <v>636</v>
      </c>
      <c r="G139" s="22" t="s">
        <v>636</v>
      </c>
      <c r="H139" s="24">
        <v>1</v>
      </c>
      <c r="I139" s="22"/>
    </row>
    <row r="140" spans="1:9">
      <c r="A140" s="22" t="s">
        <v>145</v>
      </c>
      <c r="B140" s="24">
        <v>-1</v>
      </c>
      <c r="C140" s="22" t="s">
        <v>636</v>
      </c>
      <c r="D140" s="22" t="s">
        <v>636</v>
      </c>
      <c r="E140" s="22" t="s">
        <v>636</v>
      </c>
      <c r="F140" s="22" t="s">
        <v>636</v>
      </c>
      <c r="G140" s="22" t="s">
        <v>636</v>
      </c>
      <c r="H140" s="24">
        <v>-1</v>
      </c>
      <c r="I140" s="22"/>
    </row>
    <row r="141" spans="1:9">
      <c r="A141" s="22" t="s">
        <v>146</v>
      </c>
      <c r="B141" s="24">
        <v>-2</v>
      </c>
      <c r="C141" s="22" t="s">
        <v>636</v>
      </c>
      <c r="D141" s="22" t="s">
        <v>636</v>
      </c>
      <c r="E141" s="22" t="s">
        <v>636</v>
      </c>
      <c r="F141" s="22" t="s">
        <v>636</v>
      </c>
      <c r="G141" s="22" t="s">
        <v>636</v>
      </c>
      <c r="H141" s="24">
        <v>-2</v>
      </c>
      <c r="I141" s="22"/>
    </row>
    <row r="142" spans="1:9">
      <c r="A142" s="22" t="s">
        <v>147</v>
      </c>
      <c r="B142" s="24">
        <v>1</v>
      </c>
      <c r="C142" s="22" t="s">
        <v>636</v>
      </c>
      <c r="D142" s="22" t="s">
        <v>636</v>
      </c>
      <c r="E142" s="22" t="s">
        <v>636</v>
      </c>
      <c r="F142" s="24" t="s">
        <v>636</v>
      </c>
      <c r="G142" s="22" t="s">
        <v>636</v>
      </c>
      <c r="H142" s="24">
        <v>1</v>
      </c>
      <c r="I142" s="22"/>
    </row>
    <row r="143" spans="1:9">
      <c r="A143" s="22" t="s">
        <v>148</v>
      </c>
      <c r="B143" s="24">
        <v>25</v>
      </c>
      <c r="C143" s="26" t="s">
        <v>636</v>
      </c>
      <c r="D143" s="22" t="s">
        <v>636</v>
      </c>
      <c r="E143" s="22" t="s">
        <v>636</v>
      </c>
      <c r="F143" s="24" t="s">
        <v>636</v>
      </c>
      <c r="G143" s="22" t="s">
        <v>636</v>
      </c>
      <c r="H143" s="24">
        <v>25</v>
      </c>
      <c r="I143" s="26"/>
    </row>
    <row r="144" spans="1:9">
      <c r="A144" s="22" t="s">
        <v>149</v>
      </c>
      <c r="B144" s="24">
        <v>-1</v>
      </c>
      <c r="C144" s="26" t="s">
        <v>636</v>
      </c>
      <c r="D144" s="26" t="s">
        <v>636</v>
      </c>
      <c r="E144" s="22" t="s">
        <v>636</v>
      </c>
      <c r="F144" s="22" t="s">
        <v>636</v>
      </c>
      <c r="G144" s="22" t="s">
        <v>636</v>
      </c>
      <c r="H144" s="24">
        <v>-1</v>
      </c>
      <c r="I144" s="22"/>
    </row>
    <row r="145" spans="1:9">
      <c r="A145" s="22" t="s">
        <v>150</v>
      </c>
      <c r="B145" s="24">
        <v>3</v>
      </c>
      <c r="C145" s="25" t="s">
        <v>636</v>
      </c>
      <c r="D145" s="26" t="s">
        <v>636</v>
      </c>
      <c r="E145" s="22" t="s">
        <v>636</v>
      </c>
      <c r="F145" s="24" t="s">
        <v>636</v>
      </c>
      <c r="G145" s="22" t="s">
        <v>636</v>
      </c>
      <c r="H145" s="24">
        <v>3</v>
      </c>
      <c r="I145" s="26"/>
    </row>
    <row r="146" spans="1:9">
      <c r="A146" s="22" t="s">
        <v>151</v>
      </c>
      <c r="B146" s="22">
        <v>14</v>
      </c>
      <c r="C146" s="24" t="s">
        <v>636</v>
      </c>
      <c r="D146" s="22" t="s">
        <v>636</v>
      </c>
      <c r="E146" s="22" t="s">
        <v>636</v>
      </c>
      <c r="F146" s="24">
        <v>-2</v>
      </c>
      <c r="G146" s="22" t="s">
        <v>636</v>
      </c>
      <c r="H146" s="24">
        <v>12</v>
      </c>
      <c r="I146" s="22"/>
    </row>
    <row r="147" spans="1:9">
      <c r="A147" s="22" t="s">
        <v>152</v>
      </c>
      <c r="B147" s="24">
        <v>122</v>
      </c>
      <c r="C147" s="26" t="s">
        <v>636</v>
      </c>
      <c r="D147" s="22" t="s">
        <v>636</v>
      </c>
      <c r="E147" s="22" t="s">
        <v>636</v>
      </c>
      <c r="F147" s="22">
        <v>-12</v>
      </c>
      <c r="G147" s="22" t="s">
        <v>636</v>
      </c>
      <c r="H147" s="24">
        <v>110</v>
      </c>
      <c r="I147" s="26"/>
    </row>
    <row r="148" spans="1:9">
      <c r="A148" s="22" t="s">
        <v>153</v>
      </c>
      <c r="B148" s="24">
        <v>4</v>
      </c>
      <c r="C148" s="22" t="s">
        <v>636</v>
      </c>
      <c r="D148" s="22" t="s">
        <v>636</v>
      </c>
      <c r="E148" s="22" t="s">
        <v>636</v>
      </c>
      <c r="F148" s="22" t="s">
        <v>636</v>
      </c>
      <c r="G148" s="22" t="s">
        <v>636</v>
      </c>
      <c r="H148" s="24">
        <v>4</v>
      </c>
      <c r="I148" s="22"/>
    </row>
    <row r="149" spans="1:9">
      <c r="A149" s="22" t="s">
        <v>154</v>
      </c>
      <c r="B149" s="24">
        <v>-3</v>
      </c>
      <c r="C149" s="22">
        <v>54</v>
      </c>
      <c r="D149" s="22" t="s">
        <v>636</v>
      </c>
      <c r="E149" s="22" t="s">
        <v>636</v>
      </c>
      <c r="F149" s="24">
        <v>-5</v>
      </c>
      <c r="G149" s="22" t="s">
        <v>636</v>
      </c>
      <c r="H149" s="24">
        <v>46</v>
      </c>
      <c r="I149" s="22"/>
    </row>
    <row r="150" spans="1:9">
      <c r="A150" s="22" t="s">
        <v>155</v>
      </c>
      <c r="B150" s="24" t="s">
        <v>636</v>
      </c>
      <c r="C150" s="24">
        <v>70</v>
      </c>
      <c r="D150" s="22" t="s">
        <v>636</v>
      </c>
      <c r="E150" s="22" t="s">
        <v>636</v>
      </c>
      <c r="F150" s="24">
        <v>-4</v>
      </c>
      <c r="G150" s="22" t="s">
        <v>636</v>
      </c>
      <c r="H150" s="24">
        <v>66</v>
      </c>
      <c r="I150" s="22"/>
    </row>
    <row r="151" spans="1:9">
      <c r="A151" s="22" t="s">
        <v>156</v>
      </c>
      <c r="B151" s="24">
        <v>2</v>
      </c>
      <c r="C151" s="24" t="s">
        <v>636</v>
      </c>
      <c r="D151" s="22" t="s">
        <v>636</v>
      </c>
      <c r="E151" s="22" t="s">
        <v>636</v>
      </c>
      <c r="F151" s="22" t="s">
        <v>636</v>
      </c>
      <c r="G151" s="22" t="s">
        <v>636</v>
      </c>
      <c r="H151" s="24">
        <v>2</v>
      </c>
      <c r="I151" s="22"/>
    </row>
    <row r="152" spans="1:9">
      <c r="A152" s="22" t="s">
        <v>157</v>
      </c>
      <c r="B152" s="24">
        <v>2</v>
      </c>
      <c r="C152" s="22" t="s">
        <v>636</v>
      </c>
      <c r="D152" s="22" t="s">
        <v>636</v>
      </c>
      <c r="E152" s="22" t="s">
        <v>636</v>
      </c>
      <c r="F152" s="22" t="s">
        <v>636</v>
      </c>
      <c r="G152" s="22" t="s">
        <v>636</v>
      </c>
      <c r="H152" s="24">
        <v>2</v>
      </c>
      <c r="I152" s="22"/>
    </row>
    <row r="153" spans="1:9">
      <c r="A153" s="22" t="s">
        <v>158</v>
      </c>
      <c r="B153" s="24">
        <v>2</v>
      </c>
      <c r="C153" s="22" t="s">
        <v>636</v>
      </c>
      <c r="D153" s="22" t="s">
        <v>636</v>
      </c>
      <c r="E153" s="22" t="s">
        <v>636</v>
      </c>
      <c r="F153" s="24">
        <v>-1</v>
      </c>
      <c r="G153" s="22" t="s">
        <v>636</v>
      </c>
      <c r="H153" s="22">
        <v>1</v>
      </c>
      <c r="I153" s="22"/>
    </row>
    <row r="154" spans="1:9">
      <c r="A154" s="22" t="s">
        <v>159</v>
      </c>
      <c r="B154" s="24">
        <v>7</v>
      </c>
      <c r="C154" s="22">
        <v>1</v>
      </c>
      <c r="D154" s="26" t="s">
        <v>636</v>
      </c>
      <c r="E154" s="22" t="s">
        <v>636</v>
      </c>
      <c r="F154" s="22">
        <v>-1</v>
      </c>
      <c r="G154" s="22" t="s">
        <v>636</v>
      </c>
      <c r="H154" s="24">
        <v>7</v>
      </c>
      <c r="I154" s="26"/>
    </row>
    <row r="155" spans="1:9">
      <c r="A155" s="22" t="s">
        <v>703</v>
      </c>
      <c r="B155" s="24">
        <v>-413</v>
      </c>
      <c r="C155" s="26">
        <v>274</v>
      </c>
      <c r="D155" s="26" t="s">
        <v>636</v>
      </c>
      <c r="E155" s="22" t="s">
        <v>636</v>
      </c>
      <c r="F155" s="24" t="s">
        <v>636</v>
      </c>
      <c r="G155" s="22" t="s">
        <v>636</v>
      </c>
      <c r="H155" s="24">
        <v>-139</v>
      </c>
      <c r="I155" s="26"/>
    </row>
    <row r="156" spans="1:9">
      <c r="A156" s="22" t="s">
        <v>161</v>
      </c>
      <c r="B156" s="24">
        <v>1</v>
      </c>
      <c r="C156" s="22" t="s">
        <v>636</v>
      </c>
      <c r="D156" s="22" t="s">
        <v>636</v>
      </c>
      <c r="E156" s="22" t="s">
        <v>636</v>
      </c>
      <c r="F156" s="22" t="s">
        <v>636</v>
      </c>
      <c r="G156" s="22" t="s">
        <v>636</v>
      </c>
      <c r="H156" s="24">
        <v>1</v>
      </c>
      <c r="I156" s="22"/>
    </row>
    <row r="157" spans="1:9">
      <c r="A157" s="22" t="s">
        <v>162</v>
      </c>
      <c r="B157" s="24">
        <v>17</v>
      </c>
      <c r="C157" s="26" t="s">
        <v>636</v>
      </c>
      <c r="D157" s="22" t="s">
        <v>636</v>
      </c>
      <c r="E157" s="22" t="s">
        <v>636</v>
      </c>
      <c r="F157" s="22">
        <v>-17</v>
      </c>
      <c r="G157" s="22" t="s">
        <v>636</v>
      </c>
      <c r="H157" s="25" t="s">
        <v>636</v>
      </c>
      <c r="I157" s="26"/>
    </row>
    <row r="158" spans="1:9">
      <c r="A158" s="22" t="s">
        <v>163</v>
      </c>
      <c r="B158" s="24">
        <v>16</v>
      </c>
      <c r="C158" s="22" t="s">
        <v>636</v>
      </c>
      <c r="D158" s="22" t="s">
        <v>636</v>
      </c>
      <c r="E158" s="22" t="s">
        <v>636</v>
      </c>
      <c r="F158" s="22" t="s">
        <v>636</v>
      </c>
      <c r="G158" s="22" t="s">
        <v>636</v>
      </c>
      <c r="H158" s="24">
        <v>16</v>
      </c>
      <c r="I158" s="22"/>
    </row>
    <row r="159" spans="1:9">
      <c r="A159" s="22" t="s">
        <v>164</v>
      </c>
      <c r="B159" s="24">
        <v>11.75</v>
      </c>
      <c r="C159" s="22" t="s">
        <v>636</v>
      </c>
      <c r="D159" s="22" t="s">
        <v>636</v>
      </c>
      <c r="E159" s="22" t="s">
        <v>636</v>
      </c>
      <c r="F159" s="22">
        <v>-5.25</v>
      </c>
      <c r="G159" s="22" t="s">
        <v>636</v>
      </c>
      <c r="H159" s="24">
        <v>6.5</v>
      </c>
      <c r="I159" s="22"/>
    </row>
    <row r="160" spans="1:9">
      <c r="A160" s="22" t="s">
        <v>165</v>
      </c>
      <c r="B160" s="24">
        <v>92.75</v>
      </c>
      <c r="C160" s="27" t="s">
        <v>636</v>
      </c>
      <c r="D160" s="22" t="s">
        <v>636</v>
      </c>
      <c r="E160" s="22" t="s">
        <v>636</v>
      </c>
      <c r="F160" s="22" t="s">
        <v>636</v>
      </c>
      <c r="G160" s="22" t="s">
        <v>636</v>
      </c>
      <c r="H160" s="24">
        <v>92.75</v>
      </c>
      <c r="I160" s="22"/>
    </row>
    <row r="161" spans="1:9">
      <c r="A161" s="22" t="s">
        <v>166</v>
      </c>
      <c r="B161" s="24">
        <v>9.75</v>
      </c>
      <c r="C161" s="25" t="s">
        <v>636</v>
      </c>
      <c r="D161" s="26" t="s">
        <v>636</v>
      </c>
      <c r="E161" s="22" t="s">
        <v>636</v>
      </c>
      <c r="F161" s="24" t="s">
        <v>636</v>
      </c>
      <c r="G161" s="22" t="s">
        <v>636</v>
      </c>
      <c r="H161" s="24">
        <v>9.75</v>
      </c>
      <c r="I161" s="26"/>
    </row>
    <row r="162" spans="1:9">
      <c r="A162" s="22" t="s">
        <v>167</v>
      </c>
      <c r="B162" s="24">
        <v>16</v>
      </c>
      <c r="C162" s="22" t="s">
        <v>636</v>
      </c>
      <c r="D162" s="22" t="s">
        <v>636</v>
      </c>
      <c r="E162" s="22" t="s">
        <v>636</v>
      </c>
      <c r="F162" s="22" t="s">
        <v>636</v>
      </c>
      <c r="G162" s="22" t="s">
        <v>636</v>
      </c>
      <c r="H162" s="24">
        <v>16</v>
      </c>
      <c r="I162" s="22"/>
    </row>
    <row r="163" spans="1:9">
      <c r="A163" s="22" t="s">
        <v>168</v>
      </c>
      <c r="B163" s="24">
        <v>24</v>
      </c>
      <c r="C163" s="22" t="s">
        <v>636</v>
      </c>
      <c r="D163" s="22" t="s">
        <v>636</v>
      </c>
      <c r="E163" s="22" t="s">
        <v>636</v>
      </c>
      <c r="F163" s="24" t="s">
        <v>636</v>
      </c>
      <c r="G163" s="22" t="s">
        <v>636</v>
      </c>
      <c r="H163" s="24">
        <v>24</v>
      </c>
      <c r="I163" s="22"/>
    </row>
    <row r="164" spans="1:9">
      <c r="A164" s="22" t="s">
        <v>169</v>
      </c>
      <c r="B164" s="24">
        <v>34.5</v>
      </c>
      <c r="C164" s="22" t="s">
        <v>636</v>
      </c>
      <c r="D164" s="22" t="s">
        <v>636</v>
      </c>
      <c r="E164" s="22" t="s">
        <v>636</v>
      </c>
      <c r="F164" s="22" t="s">
        <v>636</v>
      </c>
      <c r="G164" s="22" t="s">
        <v>636</v>
      </c>
      <c r="H164" s="24">
        <v>34.5</v>
      </c>
      <c r="I164" s="22"/>
    </row>
    <row r="165" spans="1:9">
      <c r="A165" s="22" t="s">
        <v>704</v>
      </c>
      <c r="B165" s="24">
        <v>38</v>
      </c>
      <c r="C165" s="22">
        <v>50</v>
      </c>
      <c r="D165" s="22" t="s">
        <v>636</v>
      </c>
      <c r="E165" s="22" t="s">
        <v>636</v>
      </c>
      <c r="F165" s="24">
        <v>-20</v>
      </c>
      <c r="G165" s="24" t="s">
        <v>636</v>
      </c>
      <c r="H165" s="24">
        <v>68</v>
      </c>
      <c r="I165" s="22"/>
    </row>
    <row r="166" spans="1:9">
      <c r="A166" s="22" t="s">
        <v>171</v>
      </c>
      <c r="B166" s="24">
        <v>1</v>
      </c>
      <c r="C166" s="22" t="s">
        <v>636</v>
      </c>
      <c r="D166" s="22" t="s">
        <v>636</v>
      </c>
      <c r="E166" s="22" t="s">
        <v>636</v>
      </c>
      <c r="F166" s="22" t="s">
        <v>636</v>
      </c>
      <c r="G166" s="22" t="s">
        <v>636</v>
      </c>
      <c r="H166" s="24">
        <v>1</v>
      </c>
      <c r="I166" s="22"/>
    </row>
    <row r="167" spans="1:9">
      <c r="A167" s="22" t="s">
        <v>172</v>
      </c>
      <c r="B167" s="24">
        <v>31</v>
      </c>
      <c r="C167" s="22" t="s">
        <v>636</v>
      </c>
      <c r="D167" s="22" t="s">
        <v>636</v>
      </c>
      <c r="E167" s="22" t="s">
        <v>636</v>
      </c>
      <c r="F167" s="24">
        <v>-8</v>
      </c>
      <c r="G167" s="22" t="s">
        <v>636</v>
      </c>
      <c r="H167" s="24">
        <v>23</v>
      </c>
      <c r="I167" s="22"/>
    </row>
    <row r="168" spans="1:9">
      <c r="A168" s="22" t="s">
        <v>173</v>
      </c>
      <c r="B168" s="24">
        <v>4</v>
      </c>
      <c r="C168" s="26" t="s">
        <v>636</v>
      </c>
      <c r="D168" s="22" t="s">
        <v>636</v>
      </c>
      <c r="E168" s="24" t="s">
        <v>636</v>
      </c>
      <c r="F168" s="24" t="s">
        <v>636</v>
      </c>
      <c r="G168" s="22" t="s">
        <v>636</v>
      </c>
      <c r="H168" s="25">
        <v>4</v>
      </c>
      <c r="I168" s="22"/>
    </row>
    <row r="169" spans="1:9">
      <c r="A169" s="22" t="s">
        <v>174</v>
      </c>
      <c r="B169" s="24">
        <v>23</v>
      </c>
      <c r="C169" s="22" t="s">
        <v>636</v>
      </c>
      <c r="D169" s="26" t="s">
        <v>636</v>
      </c>
      <c r="E169" s="22" t="s">
        <v>636</v>
      </c>
      <c r="F169" s="22">
        <v>-7</v>
      </c>
      <c r="G169" s="22">
        <v>1</v>
      </c>
      <c r="H169" s="24">
        <v>17</v>
      </c>
      <c r="I169" s="22"/>
    </row>
    <row r="170" spans="1:9">
      <c r="A170" s="22" t="s">
        <v>175</v>
      </c>
      <c r="B170" s="24">
        <v>23</v>
      </c>
      <c r="C170" s="22" t="s">
        <v>636</v>
      </c>
      <c r="D170" s="22" t="s">
        <v>636</v>
      </c>
      <c r="E170" s="22" t="s">
        <v>636</v>
      </c>
      <c r="F170" s="24" t="s">
        <v>636</v>
      </c>
      <c r="G170" s="22" t="s">
        <v>636</v>
      </c>
      <c r="H170" s="24">
        <v>23</v>
      </c>
      <c r="I170" s="22"/>
    </row>
    <row r="171" spans="1:9">
      <c r="A171" s="22" t="s">
        <v>705</v>
      </c>
      <c r="B171" s="24">
        <v>40</v>
      </c>
      <c r="C171" s="22" t="s">
        <v>636</v>
      </c>
      <c r="D171" s="22" t="s">
        <v>636</v>
      </c>
      <c r="E171" s="22" t="s">
        <v>636</v>
      </c>
      <c r="F171" s="22">
        <v>-25</v>
      </c>
      <c r="G171" s="22" t="s">
        <v>636</v>
      </c>
      <c r="H171" s="24">
        <v>15</v>
      </c>
      <c r="I171" s="22"/>
    </row>
    <row r="172" spans="1:9">
      <c r="A172" s="22" t="s">
        <v>592</v>
      </c>
      <c r="B172" s="24">
        <v>332</v>
      </c>
      <c r="C172" s="22" t="s">
        <v>636</v>
      </c>
      <c r="D172" s="22" t="s">
        <v>636</v>
      </c>
      <c r="E172" s="22">
        <v>-1</v>
      </c>
      <c r="F172" s="22">
        <v>-54</v>
      </c>
      <c r="G172" s="22" t="s">
        <v>636</v>
      </c>
      <c r="H172" s="24">
        <v>277</v>
      </c>
      <c r="I172" s="22"/>
    </row>
    <row r="173" spans="1:9">
      <c r="A173" s="22" t="s">
        <v>178</v>
      </c>
      <c r="B173" s="24">
        <v>31</v>
      </c>
      <c r="C173" s="22" t="s">
        <v>636</v>
      </c>
      <c r="D173" s="22" t="s">
        <v>636</v>
      </c>
      <c r="E173" s="22" t="s">
        <v>636</v>
      </c>
      <c r="F173" s="24" t="s">
        <v>636</v>
      </c>
      <c r="G173" s="22" t="s">
        <v>636</v>
      </c>
      <c r="H173" s="24">
        <v>31</v>
      </c>
      <c r="I173" s="22"/>
    </row>
    <row r="174" spans="1:9">
      <c r="A174" s="22" t="s">
        <v>517</v>
      </c>
      <c r="B174" s="24">
        <v>410</v>
      </c>
      <c r="C174" s="22" t="s">
        <v>636</v>
      </c>
      <c r="D174" s="22" t="s">
        <v>636</v>
      </c>
      <c r="E174" s="22" t="s">
        <v>636</v>
      </c>
      <c r="F174" s="24">
        <v>-80</v>
      </c>
      <c r="G174" s="22" t="s">
        <v>636</v>
      </c>
      <c r="H174" s="24">
        <v>330</v>
      </c>
      <c r="I174" s="22"/>
    </row>
    <row r="175" spans="1:9">
      <c r="A175" s="22" t="s">
        <v>179</v>
      </c>
      <c r="B175" s="24">
        <v>6</v>
      </c>
      <c r="C175" s="22" t="s">
        <v>636</v>
      </c>
      <c r="D175" s="22" t="s">
        <v>636</v>
      </c>
      <c r="E175" s="22" t="s">
        <v>636</v>
      </c>
      <c r="F175" s="24" t="s">
        <v>636</v>
      </c>
      <c r="G175" s="22" t="s">
        <v>636</v>
      </c>
      <c r="H175" s="24">
        <v>6</v>
      </c>
      <c r="I175" s="22"/>
    </row>
    <row r="176" spans="1:9">
      <c r="A176" s="22" t="s">
        <v>579</v>
      </c>
      <c r="B176" s="24">
        <v>-9</v>
      </c>
      <c r="C176" s="22" t="s">
        <v>636</v>
      </c>
      <c r="D176" s="22" t="s">
        <v>636</v>
      </c>
      <c r="E176" s="22" t="s">
        <v>636</v>
      </c>
      <c r="F176" s="24" t="s">
        <v>636</v>
      </c>
      <c r="G176" s="22" t="s">
        <v>636</v>
      </c>
      <c r="H176" s="24">
        <v>-9</v>
      </c>
      <c r="I176" s="22"/>
    </row>
    <row r="177" spans="1:9">
      <c r="A177" s="22" t="s">
        <v>180</v>
      </c>
      <c r="B177" s="24">
        <v>12</v>
      </c>
      <c r="C177" s="22" t="s">
        <v>636</v>
      </c>
      <c r="D177" s="22" t="s">
        <v>636</v>
      </c>
      <c r="E177" s="22" t="s">
        <v>636</v>
      </c>
      <c r="F177" s="24">
        <v>-2</v>
      </c>
      <c r="G177" s="22" t="s">
        <v>636</v>
      </c>
      <c r="H177" s="24">
        <v>10</v>
      </c>
      <c r="I177" s="22"/>
    </row>
    <row r="178" spans="1:9">
      <c r="A178" s="22" t="s">
        <v>181</v>
      </c>
      <c r="B178" s="24">
        <v>99</v>
      </c>
      <c r="C178" s="22" t="s">
        <v>636</v>
      </c>
      <c r="D178" s="22" t="s">
        <v>636</v>
      </c>
      <c r="E178" s="22" t="s">
        <v>636</v>
      </c>
      <c r="F178" s="22">
        <v>-17</v>
      </c>
      <c r="G178" s="22" t="s">
        <v>636</v>
      </c>
      <c r="H178" s="24">
        <v>82</v>
      </c>
      <c r="I178" s="22"/>
    </row>
    <row r="179" spans="1:9">
      <c r="A179" s="22" t="s">
        <v>182</v>
      </c>
      <c r="B179" s="24">
        <v>70</v>
      </c>
      <c r="C179" s="24" t="s">
        <v>636</v>
      </c>
      <c r="D179" s="22" t="s">
        <v>636</v>
      </c>
      <c r="E179" s="22" t="s">
        <v>636</v>
      </c>
      <c r="F179" s="24">
        <v>-43</v>
      </c>
      <c r="G179" s="22" t="s">
        <v>636</v>
      </c>
      <c r="H179" s="24">
        <v>27</v>
      </c>
      <c r="I179" s="22"/>
    </row>
    <row r="180" spans="1:9">
      <c r="A180" s="22" t="s">
        <v>183</v>
      </c>
      <c r="B180" s="24">
        <v>77.5</v>
      </c>
      <c r="C180" s="24" t="s">
        <v>636</v>
      </c>
      <c r="D180" s="26" t="s">
        <v>636</v>
      </c>
      <c r="E180" s="22" t="s">
        <v>636</v>
      </c>
      <c r="F180" s="24">
        <v>-2</v>
      </c>
      <c r="G180" s="22" t="s">
        <v>636</v>
      </c>
      <c r="H180" s="24">
        <v>75.5</v>
      </c>
      <c r="I180" s="26"/>
    </row>
    <row r="181" spans="1:9">
      <c r="A181" s="22" t="s">
        <v>184</v>
      </c>
      <c r="B181" s="24">
        <v>17</v>
      </c>
      <c r="C181" s="24" t="s">
        <v>636</v>
      </c>
      <c r="D181" s="22" t="s">
        <v>636</v>
      </c>
      <c r="E181" s="22" t="s">
        <v>636</v>
      </c>
      <c r="F181" s="24">
        <v>-9</v>
      </c>
      <c r="G181" s="22" t="s">
        <v>636</v>
      </c>
      <c r="H181" s="24">
        <v>8</v>
      </c>
      <c r="I181" s="22"/>
    </row>
    <row r="182" spans="1:9">
      <c r="A182" s="22" t="s">
        <v>185</v>
      </c>
      <c r="B182" s="24">
        <v>11</v>
      </c>
      <c r="C182" s="22" t="s">
        <v>636</v>
      </c>
      <c r="D182" s="22" t="s">
        <v>636</v>
      </c>
      <c r="E182" s="22" t="s">
        <v>636</v>
      </c>
      <c r="F182" s="24" t="s">
        <v>636</v>
      </c>
      <c r="G182" s="22" t="s">
        <v>636</v>
      </c>
      <c r="H182" s="24">
        <v>11</v>
      </c>
      <c r="I182" s="22"/>
    </row>
    <row r="183" spans="1:9">
      <c r="A183" s="22" t="s">
        <v>186</v>
      </c>
      <c r="B183" s="24">
        <v>260</v>
      </c>
      <c r="C183" s="22">
        <v>140</v>
      </c>
      <c r="D183" s="22" t="s">
        <v>636</v>
      </c>
      <c r="E183" s="22" t="s">
        <v>636</v>
      </c>
      <c r="F183" s="22">
        <v>-23</v>
      </c>
      <c r="G183" s="22" t="s">
        <v>636</v>
      </c>
      <c r="H183" s="24">
        <v>377</v>
      </c>
      <c r="I183" s="22"/>
    </row>
    <row r="184" spans="1:9">
      <c r="A184" s="22" t="s">
        <v>187</v>
      </c>
      <c r="B184" s="24">
        <v>210</v>
      </c>
      <c r="C184" s="26">
        <v>430</v>
      </c>
      <c r="D184" s="26" t="s">
        <v>636</v>
      </c>
      <c r="E184" s="22" t="s">
        <v>636</v>
      </c>
      <c r="F184" s="24">
        <v>-44</v>
      </c>
      <c r="G184" s="22" t="s">
        <v>636</v>
      </c>
      <c r="H184" s="24">
        <v>596</v>
      </c>
      <c r="I184" s="22"/>
    </row>
    <row r="185" spans="1:9">
      <c r="A185" s="22" t="s">
        <v>188</v>
      </c>
      <c r="B185" s="24">
        <v>396</v>
      </c>
      <c r="C185" s="24">
        <v>260</v>
      </c>
      <c r="D185" s="22" t="s">
        <v>636</v>
      </c>
      <c r="E185" s="22" t="s">
        <v>636</v>
      </c>
      <c r="F185" s="24">
        <v>-102</v>
      </c>
      <c r="G185" s="22" t="s">
        <v>636</v>
      </c>
      <c r="H185" s="24">
        <v>554</v>
      </c>
      <c r="I185" s="22"/>
    </row>
    <row r="186" spans="1:9">
      <c r="A186" s="22" t="s">
        <v>189</v>
      </c>
      <c r="B186" s="24">
        <v>101</v>
      </c>
      <c r="C186" s="26" t="s">
        <v>636</v>
      </c>
      <c r="D186" s="22" t="s">
        <v>636</v>
      </c>
      <c r="E186" s="22" t="s">
        <v>636</v>
      </c>
      <c r="F186" s="22">
        <v>-33</v>
      </c>
      <c r="G186" s="22" t="s">
        <v>636</v>
      </c>
      <c r="H186" s="24">
        <v>68</v>
      </c>
      <c r="I186" s="22"/>
    </row>
    <row r="187" spans="1:9">
      <c r="A187" s="22" t="s">
        <v>190</v>
      </c>
      <c r="B187" s="24">
        <v>7</v>
      </c>
      <c r="C187" s="26" t="s">
        <v>636</v>
      </c>
      <c r="D187" s="22" t="s">
        <v>636</v>
      </c>
      <c r="E187" s="22" t="s">
        <v>636</v>
      </c>
      <c r="F187" s="24" t="s">
        <v>636</v>
      </c>
      <c r="G187" s="22" t="s">
        <v>636</v>
      </c>
      <c r="H187" s="24">
        <v>7</v>
      </c>
      <c r="I187" s="22"/>
    </row>
    <row r="188" spans="1:9">
      <c r="A188" s="22" t="s">
        <v>191</v>
      </c>
      <c r="B188" s="24">
        <v>98</v>
      </c>
      <c r="C188" s="22" t="s">
        <v>636</v>
      </c>
      <c r="D188" s="22" t="s">
        <v>636</v>
      </c>
      <c r="E188" s="22" t="s">
        <v>636</v>
      </c>
      <c r="F188" s="24">
        <v>-22</v>
      </c>
      <c r="G188" s="22" t="s">
        <v>636</v>
      </c>
      <c r="H188" s="24">
        <v>76</v>
      </c>
      <c r="I188" s="22"/>
    </row>
    <row r="189" spans="1:9">
      <c r="A189" s="22" t="s">
        <v>192</v>
      </c>
      <c r="B189" s="24">
        <v>115</v>
      </c>
      <c r="C189" s="22">
        <v>25</v>
      </c>
      <c r="D189" s="22" t="s">
        <v>636</v>
      </c>
      <c r="E189" s="22" t="s">
        <v>636</v>
      </c>
      <c r="F189" s="24">
        <v>-18</v>
      </c>
      <c r="G189" s="22" t="s">
        <v>636</v>
      </c>
      <c r="H189" s="24">
        <v>122</v>
      </c>
      <c r="I189" s="22"/>
    </row>
    <row r="190" spans="1:9">
      <c r="A190" s="22" t="s">
        <v>193</v>
      </c>
      <c r="B190" s="24">
        <v>13</v>
      </c>
      <c r="C190" s="22" t="s">
        <v>636</v>
      </c>
      <c r="D190" s="22" t="s">
        <v>636</v>
      </c>
      <c r="E190" s="22" t="s">
        <v>636</v>
      </c>
      <c r="F190" s="24" t="s">
        <v>636</v>
      </c>
      <c r="G190" s="22" t="s">
        <v>636</v>
      </c>
      <c r="H190" s="24">
        <v>13</v>
      </c>
      <c r="I190" s="22"/>
    </row>
    <row r="191" spans="1:9">
      <c r="A191" s="22" t="s">
        <v>194</v>
      </c>
      <c r="B191" s="24">
        <v>77</v>
      </c>
      <c r="C191" s="25" t="s">
        <v>636</v>
      </c>
      <c r="D191" s="22" t="s">
        <v>636</v>
      </c>
      <c r="E191" s="22" t="s">
        <v>636</v>
      </c>
      <c r="F191" s="24">
        <v>-24</v>
      </c>
      <c r="G191" s="22" t="s">
        <v>636</v>
      </c>
      <c r="H191" s="24">
        <v>53</v>
      </c>
      <c r="I191" s="22"/>
    </row>
    <row r="192" spans="1:9">
      <c r="A192" s="22" t="s">
        <v>498</v>
      </c>
      <c r="B192" s="24">
        <v>11</v>
      </c>
      <c r="C192" s="24" t="s">
        <v>636</v>
      </c>
      <c r="D192" s="22" t="s">
        <v>636</v>
      </c>
      <c r="E192" s="22" t="s">
        <v>636</v>
      </c>
      <c r="F192" s="24">
        <v>-2</v>
      </c>
      <c r="G192" s="22" t="s">
        <v>636</v>
      </c>
      <c r="H192" s="24">
        <v>9</v>
      </c>
      <c r="I192" s="22"/>
    </row>
    <row r="193" spans="1:9">
      <c r="A193" s="22" t="s">
        <v>195</v>
      </c>
      <c r="B193" s="24">
        <v>49</v>
      </c>
      <c r="C193" s="22" t="s">
        <v>636</v>
      </c>
      <c r="D193" s="22" t="s">
        <v>636</v>
      </c>
      <c r="E193" s="22" t="s">
        <v>636</v>
      </c>
      <c r="F193" s="24">
        <v>-19</v>
      </c>
      <c r="G193" s="22" t="s">
        <v>636</v>
      </c>
      <c r="H193" s="24">
        <v>30</v>
      </c>
      <c r="I193" s="22"/>
    </row>
    <row r="194" spans="1:9">
      <c r="A194" s="22" t="s">
        <v>593</v>
      </c>
      <c r="B194" s="24">
        <v>110</v>
      </c>
      <c r="C194" s="26" t="s">
        <v>636</v>
      </c>
      <c r="D194" s="22" t="s">
        <v>636</v>
      </c>
      <c r="E194" s="22" t="s">
        <v>636</v>
      </c>
      <c r="F194" s="25">
        <v>-34</v>
      </c>
      <c r="G194" s="22" t="s">
        <v>636</v>
      </c>
      <c r="H194" s="24">
        <v>76</v>
      </c>
      <c r="I194" s="26"/>
    </row>
    <row r="195" spans="1:9">
      <c r="A195" s="22" t="s">
        <v>706</v>
      </c>
      <c r="B195" s="24">
        <v>285</v>
      </c>
      <c r="C195" s="22">
        <v>56</v>
      </c>
      <c r="D195" s="22" t="s">
        <v>636</v>
      </c>
      <c r="E195" s="22">
        <v>-2</v>
      </c>
      <c r="F195" s="22">
        <v>-59</v>
      </c>
      <c r="G195" s="22" t="s">
        <v>636</v>
      </c>
      <c r="H195" s="24">
        <v>280</v>
      </c>
      <c r="I195" s="22"/>
    </row>
    <row r="196" spans="1:9">
      <c r="A196" s="22" t="s">
        <v>707</v>
      </c>
      <c r="B196" s="24">
        <v>168</v>
      </c>
      <c r="C196" s="22">
        <v>512</v>
      </c>
      <c r="D196" s="26" t="s">
        <v>636</v>
      </c>
      <c r="E196" s="22" t="s">
        <v>636</v>
      </c>
      <c r="F196" s="22">
        <v>-87</v>
      </c>
      <c r="G196" s="22" t="s">
        <v>636</v>
      </c>
      <c r="H196" s="24">
        <v>593</v>
      </c>
      <c r="I196" s="22"/>
    </row>
    <row r="197" spans="1:9">
      <c r="A197" s="22" t="s">
        <v>199</v>
      </c>
      <c r="B197" s="25">
        <v>81</v>
      </c>
      <c r="C197" s="25" t="s">
        <v>636</v>
      </c>
      <c r="D197" s="26" t="s">
        <v>636</v>
      </c>
      <c r="E197" s="22" t="s">
        <v>636</v>
      </c>
      <c r="F197" s="24">
        <v>-16</v>
      </c>
      <c r="G197" s="22" t="s">
        <v>636</v>
      </c>
      <c r="H197" s="25">
        <v>65</v>
      </c>
      <c r="I197" s="26"/>
    </row>
    <row r="198" spans="1:9">
      <c r="A198" s="22" t="s">
        <v>200</v>
      </c>
      <c r="B198" s="24">
        <v>393</v>
      </c>
      <c r="C198" s="22" t="s">
        <v>636</v>
      </c>
      <c r="D198" s="26" t="s">
        <v>636</v>
      </c>
      <c r="E198" s="22" t="s">
        <v>636</v>
      </c>
      <c r="F198" s="22">
        <v>-68</v>
      </c>
      <c r="G198" s="22" t="s">
        <v>636</v>
      </c>
      <c r="H198" s="24">
        <v>325</v>
      </c>
      <c r="I198" s="26"/>
    </row>
    <row r="199" spans="1:9">
      <c r="A199" s="22" t="s">
        <v>201</v>
      </c>
      <c r="B199" s="25">
        <v>7</v>
      </c>
      <c r="C199" s="26" t="s">
        <v>636</v>
      </c>
      <c r="D199" s="22" t="s">
        <v>636</v>
      </c>
      <c r="E199" s="22" t="s">
        <v>636</v>
      </c>
      <c r="F199" s="22" t="s">
        <v>636</v>
      </c>
      <c r="G199" s="22" t="s">
        <v>636</v>
      </c>
      <c r="H199" s="25">
        <v>7</v>
      </c>
      <c r="I199" s="22"/>
    </row>
    <row r="200" spans="1:9">
      <c r="A200" s="22" t="s">
        <v>202</v>
      </c>
      <c r="B200" s="24">
        <v>40</v>
      </c>
      <c r="C200" s="22" t="s">
        <v>636</v>
      </c>
      <c r="D200" s="22" t="s">
        <v>636</v>
      </c>
      <c r="E200" s="22" t="s">
        <v>636</v>
      </c>
      <c r="F200" s="24" t="s">
        <v>636</v>
      </c>
      <c r="G200" s="22" t="s">
        <v>636</v>
      </c>
      <c r="H200" s="24">
        <v>40</v>
      </c>
      <c r="I200" s="22"/>
    </row>
    <row r="201" spans="1:9">
      <c r="A201" s="22" t="s">
        <v>203</v>
      </c>
      <c r="B201" s="25">
        <v>124</v>
      </c>
      <c r="C201" s="26">
        <v>500</v>
      </c>
      <c r="D201" s="22" t="s">
        <v>636</v>
      </c>
      <c r="E201" s="22" t="s">
        <v>636</v>
      </c>
      <c r="F201" s="24">
        <v>-99</v>
      </c>
      <c r="G201" s="22" t="s">
        <v>636</v>
      </c>
      <c r="H201" s="25">
        <v>525</v>
      </c>
      <c r="I201" s="22"/>
    </row>
    <row r="202" spans="1:9">
      <c r="A202" s="22" t="s">
        <v>204</v>
      </c>
      <c r="B202" s="25">
        <v>90</v>
      </c>
      <c r="C202" s="22" t="s">
        <v>636</v>
      </c>
      <c r="D202" s="22" t="s">
        <v>636</v>
      </c>
      <c r="E202" s="22" t="s">
        <v>636</v>
      </c>
      <c r="F202" s="24" t="s">
        <v>636</v>
      </c>
      <c r="G202" s="22" t="s">
        <v>636</v>
      </c>
      <c r="H202" s="25">
        <v>90</v>
      </c>
      <c r="I202" s="22"/>
    </row>
    <row r="203" spans="1:9">
      <c r="A203" s="22" t="s">
        <v>205</v>
      </c>
      <c r="B203" s="25">
        <v>1</v>
      </c>
      <c r="C203" s="25" t="s">
        <v>636</v>
      </c>
      <c r="D203" s="26" t="s">
        <v>636</v>
      </c>
      <c r="E203" s="22" t="s">
        <v>636</v>
      </c>
      <c r="F203" s="24" t="s">
        <v>636</v>
      </c>
      <c r="G203" s="26" t="s">
        <v>636</v>
      </c>
      <c r="H203" s="25">
        <v>1</v>
      </c>
      <c r="I203" s="26"/>
    </row>
    <row r="204" spans="1:9">
      <c r="A204" s="22" t="s">
        <v>206</v>
      </c>
      <c r="B204" s="24">
        <v>229</v>
      </c>
      <c r="C204" s="25" t="s">
        <v>636</v>
      </c>
      <c r="D204" s="26" t="s">
        <v>636</v>
      </c>
      <c r="E204" s="22" t="s">
        <v>636</v>
      </c>
      <c r="F204" s="24">
        <v>-36</v>
      </c>
      <c r="G204" s="24" t="s">
        <v>636</v>
      </c>
      <c r="H204" s="24">
        <v>193</v>
      </c>
      <c r="I204" s="22"/>
    </row>
    <row r="205" spans="1:9">
      <c r="A205" s="22" t="s">
        <v>207</v>
      </c>
      <c r="B205" s="25">
        <v>294</v>
      </c>
      <c r="C205" s="25" t="s">
        <v>636</v>
      </c>
      <c r="D205" s="22" t="s">
        <v>636</v>
      </c>
      <c r="E205" s="22" t="s">
        <v>636</v>
      </c>
      <c r="F205" s="25">
        <v>-85</v>
      </c>
      <c r="G205" s="22" t="s">
        <v>636</v>
      </c>
      <c r="H205" s="25">
        <v>209</v>
      </c>
      <c r="I205" s="22"/>
    </row>
    <row r="206" spans="1:9">
      <c r="A206" s="22" t="s">
        <v>208</v>
      </c>
      <c r="B206" s="25">
        <v>283</v>
      </c>
      <c r="C206" s="22" t="s">
        <v>636</v>
      </c>
      <c r="D206" s="22" t="s">
        <v>636</v>
      </c>
      <c r="E206" s="22" t="s">
        <v>636</v>
      </c>
      <c r="F206" s="24">
        <v>-26</v>
      </c>
      <c r="G206" s="22" t="s">
        <v>636</v>
      </c>
      <c r="H206" s="25">
        <v>257</v>
      </c>
      <c r="I206" s="22"/>
    </row>
    <row r="207" spans="1:9">
      <c r="A207" s="22" t="s">
        <v>209</v>
      </c>
      <c r="B207" s="25">
        <v>-1</v>
      </c>
      <c r="C207" s="22">
        <v>100</v>
      </c>
      <c r="D207" s="22" t="s">
        <v>636</v>
      </c>
      <c r="E207" s="22" t="s">
        <v>636</v>
      </c>
      <c r="F207" s="24">
        <v>-56</v>
      </c>
      <c r="G207" s="22" t="s">
        <v>636</v>
      </c>
      <c r="H207" s="25">
        <v>43</v>
      </c>
      <c r="I207" s="22"/>
    </row>
    <row r="208" spans="1:9">
      <c r="A208" s="22" t="s">
        <v>210</v>
      </c>
      <c r="B208" s="24">
        <v>32</v>
      </c>
      <c r="C208" s="22">
        <v>20</v>
      </c>
      <c r="D208" s="22" t="s">
        <v>636</v>
      </c>
      <c r="E208" s="22" t="s">
        <v>636</v>
      </c>
      <c r="F208" s="24">
        <v>-6</v>
      </c>
      <c r="G208" s="22">
        <v>4</v>
      </c>
      <c r="H208" s="24">
        <v>50</v>
      </c>
      <c r="I208" s="22"/>
    </row>
    <row r="209" spans="1:9">
      <c r="A209" s="22" t="s">
        <v>211</v>
      </c>
      <c r="B209" s="25">
        <v>3605</v>
      </c>
      <c r="C209" s="24">
        <v>500</v>
      </c>
      <c r="D209" s="22" t="s">
        <v>636</v>
      </c>
      <c r="E209" s="22" t="s">
        <v>636</v>
      </c>
      <c r="F209" s="24">
        <v>-590</v>
      </c>
      <c r="G209" s="22" t="s">
        <v>636</v>
      </c>
      <c r="H209" s="25">
        <v>3515</v>
      </c>
      <c r="I209" s="22"/>
    </row>
    <row r="210" spans="1:9">
      <c r="A210" s="22" t="s">
        <v>212</v>
      </c>
      <c r="B210" s="25">
        <v>273</v>
      </c>
      <c r="C210" s="22" t="s">
        <v>636</v>
      </c>
      <c r="D210" s="22" t="s">
        <v>636</v>
      </c>
      <c r="E210" s="22" t="s">
        <v>636</v>
      </c>
      <c r="F210" s="24">
        <v>-269</v>
      </c>
      <c r="G210" s="22" t="s">
        <v>636</v>
      </c>
      <c r="H210" s="25">
        <v>4</v>
      </c>
      <c r="I210" s="22"/>
    </row>
    <row r="211" spans="1:9">
      <c r="A211" s="22" t="s">
        <v>213</v>
      </c>
      <c r="B211" s="25">
        <v>2006</v>
      </c>
      <c r="C211" s="27" t="s">
        <v>636</v>
      </c>
      <c r="D211" s="26" t="s">
        <v>636</v>
      </c>
      <c r="E211" s="22" t="s">
        <v>636</v>
      </c>
      <c r="F211" s="24">
        <v>-99</v>
      </c>
      <c r="G211" s="27" t="s">
        <v>636</v>
      </c>
      <c r="H211" s="25">
        <v>1907</v>
      </c>
      <c r="I211" s="27"/>
    </row>
    <row r="212" spans="1:9">
      <c r="A212" s="22" t="s">
        <v>214</v>
      </c>
      <c r="B212" s="24">
        <v>404</v>
      </c>
      <c r="C212" s="24" t="s">
        <v>636</v>
      </c>
      <c r="D212" s="22" t="s">
        <v>636</v>
      </c>
      <c r="E212" s="22" t="s">
        <v>636</v>
      </c>
      <c r="F212" s="22">
        <v>-255</v>
      </c>
      <c r="G212" s="22" t="s">
        <v>636</v>
      </c>
      <c r="H212" s="24">
        <v>149</v>
      </c>
      <c r="I212" s="22"/>
    </row>
    <row r="213" spans="1:9">
      <c r="A213" s="22" t="s">
        <v>215</v>
      </c>
      <c r="B213" s="24">
        <v>80</v>
      </c>
      <c r="C213" s="24">
        <v>100</v>
      </c>
      <c r="D213" s="22" t="s">
        <v>636</v>
      </c>
      <c r="E213" s="22" t="s">
        <v>636</v>
      </c>
      <c r="F213" s="22">
        <v>-68</v>
      </c>
      <c r="G213" s="22" t="s">
        <v>636</v>
      </c>
      <c r="H213" s="24">
        <v>112</v>
      </c>
      <c r="I213" s="22"/>
    </row>
    <row r="214" spans="1:9">
      <c r="A214" s="22" t="s">
        <v>216</v>
      </c>
      <c r="B214" s="25">
        <v>1148</v>
      </c>
      <c r="C214" s="24" t="s">
        <v>636</v>
      </c>
      <c r="D214" s="22" t="s">
        <v>636</v>
      </c>
      <c r="E214" s="22" t="s">
        <v>636</v>
      </c>
      <c r="F214" s="22">
        <v>-186</v>
      </c>
      <c r="G214" s="22" t="s">
        <v>636</v>
      </c>
      <c r="H214" s="24">
        <v>962</v>
      </c>
      <c r="I214" s="22"/>
    </row>
    <row r="215" spans="1:9">
      <c r="A215" s="22" t="s">
        <v>217</v>
      </c>
      <c r="B215" s="24">
        <v>206</v>
      </c>
      <c r="C215" s="23" t="s">
        <v>636</v>
      </c>
      <c r="D215" s="25" t="s">
        <v>636</v>
      </c>
      <c r="E215" s="22" t="s">
        <v>636</v>
      </c>
      <c r="F215" s="24">
        <v>-69</v>
      </c>
      <c r="G215" s="27" t="s">
        <v>636</v>
      </c>
      <c r="H215" s="24">
        <v>137</v>
      </c>
      <c r="I215" s="27"/>
    </row>
    <row r="216" spans="1:9">
      <c r="A216" s="22" t="s">
        <v>218</v>
      </c>
      <c r="B216" s="24">
        <v>215</v>
      </c>
      <c r="C216" s="24">
        <v>362</v>
      </c>
      <c r="D216" s="22" t="s">
        <v>636</v>
      </c>
      <c r="E216" s="22" t="s">
        <v>636</v>
      </c>
      <c r="F216" s="24" t="s">
        <v>636</v>
      </c>
      <c r="G216" s="22" t="s">
        <v>636</v>
      </c>
      <c r="H216" s="24">
        <v>577</v>
      </c>
      <c r="I216" s="22"/>
    </row>
    <row r="217" spans="1:9">
      <c r="A217" s="22" t="s">
        <v>219</v>
      </c>
      <c r="B217" s="24">
        <v>65</v>
      </c>
      <c r="C217" s="24">
        <v>362</v>
      </c>
      <c r="D217" s="25" t="s">
        <v>636</v>
      </c>
      <c r="E217" s="22" t="s">
        <v>636</v>
      </c>
      <c r="F217" s="24" t="s">
        <v>636</v>
      </c>
      <c r="G217" s="22" t="s">
        <v>636</v>
      </c>
      <c r="H217" s="24">
        <v>427</v>
      </c>
      <c r="I217" s="22"/>
    </row>
    <row r="218" spans="1:9">
      <c r="A218" s="22" t="s">
        <v>220</v>
      </c>
      <c r="B218" s="24">
        <v>2</v>
      </c>
      <c r="C218" s="22">
        <v>20</v>
      </c>
      <c r="D218" s="22" t="s">
        <v>636</v>
      </c>
      <c r="E218" s="22" t="s">
        <v>636</v>
      </c>
      <c r="F218" s="24" t="s">
        <v>636</v>
      </c>
      <c r="G218" s="22" t="s">
        <v>636</v>
      </c>
      <c r="H218" s="24">
        <v>22</v>
      </c>
      <c r="I218" s="22"/>
    </row>
    <row r="219" spans="1:9">
      <c r="A219" s="22" t="s">
        <v>221</v>
      </c>
      <c r="B219" s="24">
        <v>7</v>
      </c>
      <c r="C219" s="22">
        <v>30</v>
      </c>
      <c r="D219" s="26">
        <v>-10</v>
      </c>
      <c r="E219" s="22" t="s">
        <v>636</v>
      </c>
      <c r="F219" s="24">
        <v>-3</v>
      </c>
      <c r="G219" s="22" t="s">
        <v>636</v>
      </c>
      <c r="H219" s="24">
        <v>24</v>
      </c>
      <c r="I219" s="26"/>
    </row>
    <row r="220" spans="1:9">
      <c r="A220" s="22" t="s">
        <v>222</v>
      </c>
      <c r="B220" s="24">
        <v>78</v>
      </c>
      <c r="C220" s="25">
        <v>68</v>
      </c>
      <c r="D220" s="22" t="s">
        <v>636</v>
      </c>
      <c r="E220" s="22" t="s">
        <v>636</v>
      </c>
      <c r="F220" s="24">
        <v>-24</v>
      </c>
      <c r="G220" s="22" t="s">
        <v>636</v>
      </c>
      <c r="H220" s="24">
        <v>122</v>
      </c>
      <c r="I220" s="22"/>
    </row>
    <row r="221" spans="1:9">
      <c r="A221" s="22" t="s">
        <v>223</v>
      </c>
      <c r="B221" s="22">
        <v>309</v>
      </c>
      <c r="C221" s="25">
        <v>600</v>
      </c>
      <c r="D221" s="22">
        <v>-34</v>
      </c>
      <c r="E221" s="22" t="s">
        <v>636</v>
      </c>
      <c r="F221" s="22">
        <v>-164</v>
      </c>
      <c r="G221" s="22" t="s">
        <v>636</v>
      </c>
      <c r="H221" s="24">
        <v>711</v>
      </c>
      <c r="I221" s="26"/>
    </row>
    <row r="222" spans="1:9">
      <c r="A222" s="22" t="s">
        <v>224</v>
      </c>
      <c r="B222" s="24">
        <v>165</v>
      </c>
      <c r="C222" s="24" t="s">
        <v>636</v>
      </c>
      <c r="D222" s="22" t="s">
        <v>636</v>
      </c>
      <c r="E222" s="22" t="s">
        <v>636</v>
      </c>
      <c r="F222" s="24">
        <v>-4</v>
      </c>
      <c r="G222" s="22" t="s">
        <v>636</v>
      </c>
      <c r="H222" s="24">
        <v>161</v>
      </c>
      <c r="I222" s="22"/>
    </row>
    <row r="223" spans="1:9">
      <c r="A223" s="22" t="s">
        <v>225</v>
      </c>
      <c r="B223" s="24">
        <v>159</v>
      </c>
      <c r="C223" s="24" t="s">
        <v>636</v>
      </c>
      <c r="D223" s="22" t="s">
        <v>636</v>
      </c>
      <c r="E223" s="22" t="s">
        <v>636</v>
      </c>
      <c r="F223" s="24">
        <v>-6</v>
      </c>
      <c r="G223" s="22" t="s">
        <v>636</v>
      </c>
      <c r="H223" s="24">
        <v>153</v>
      </c>
      <c r="I223" s="22"/>
    </row>
    <row r="224" spans="1:9">
      <c r="A224" s="22" t="s">
        <v>226</v>
      </c>
      <c r="B224" s="24">
        <v>70</v>
      </c>
      <c r="C224" s="22">
        <v>100</v>
      </c>
      <c r="D224" s="22" t="s">
        <v>636</v>
      </c>
      <c r="E224" s="22" t="s">
        <v>636</v>
      </c>
      <c r="F224" s="24">
        <v>-12</v>
      </c>
      <c r="G224" s="22" t="s">
        <v>636</v>
      </c>
      <c r="H224" s="24">
        <v>158</v>
      </c>
      <c r="I224" s="22"/>
    </row>
    <row r="225" spans="1:9">
      <c r="A225" s="22" t="s">
        <v>708</v>
      </c>
      <c r="B225" s="24" t="s">
        <v>636</v>
      </c>
      <c r="C225" s="22">
        <v>4</v>
      </c>
      <c r="D225" s="22" t="s">
        <v>636</v>
      </c>
      <c r="E225" s="22" t="s">
        <v>636</v>
      </c>
      <c r="F225" s="22" t="s">
        <v>636</v>
      </c>
      <c r="G225" s="22" t="s">
        <v>636</v>
      </c>
      <c r="H225" s="24">
        <v>4</v>
      </c>
      <c r="I225" s="22"/>
    </row>
    <row r="226" spans="1:9">
      <c r="A226" s="22" t="s">
        <v>227</v>
      </c>
      <c r="B226" s="24">
        <v>10</v>
      </c>
      <c r="C226" s="26">
        <v>30</v>
      </c>
      <c r="D226" s="22" t="s">
        <v>636</v>
      </c>
      <c r="E226" s="22" t="s">
        <v>636</v>
      </c>
      <c r="F226" s="24">
        <v>-12</v>
      </c>
      <c r="G226" s="22" t="s">
        <v>636</v>
      </c>
      <c r="H226" s="24">
        <v>28</v>
      </c>
      <c r="I226" s="22"/>
    </row>
    <row r="227" spans="1:9">
      <c r="A227" s="22" t="s">
        <v>228</v>
      </c>
      <c r="B227" s="24">
        <v>65</v>
      </c>
      <c r="C227" s="24">
        <v>350</v>
      </c>
      <c r="D227" s="22" t="s">
        <v>636</v>
      </c>
      <c r="E227" s="22" t="s">
        <v>636</v>
      </c>
      <c r="F227" s="24">
        <v>-55</v>
      </c>
      <c r="G227" s="22" t="s">
        <v>636</v>
      </c>
      <c r="H227" s="24">
        <v>360</v>
      </c>
      <c r="I227" s="22"/>
    </row>
    <row r="228" spans="1:9">
      <c r="A228" s="22" t="s">
        <v>229</v>
      </c>
      <c r="B228" s="24">
        <v>221</v>
      </c>
      <c r="C228" s="25" t="s">
        <v>636</v>
      </c>
      <c r="D228" s="22" t="s">
        <v>636</v>
      </c>
      <c r="E228" s="22" t="s">
        <v>636</v>
      </c>
      <c r="F228" s="24">
        <v>-20</v>
      </c>
      <c r="G228" s="22" t="s">
        <v>636</v>
      </c>
      <c r="H228" s="24">
        <v>201</v>
      </c>
      <c r="I228" s="26"/>
    </row>
    <row r="229" spans="1:9">
      <c r="A229" s="22" t="s">
        <v>230</v>
      </c>
      <c r="B229" s="24">
        <v>100</v>
      </c>
      <c r="C229" s="22" t="s">
        <v>636</v>
      </c>
      <c r="D229" s="22" t="s">
        <v>636</v>
      </c>
      <c r="E229" s="22" t="s">
        <v>636</v>
      </c>
      <c r="F229" s="24" t="s">
        <v>636</v>
      </c>
      <c r="G229" s="22" t="s">
        <v>636</v>
      </c>
      <c r="H229" s="24">
        <v>100</v>
      </c>
      <c r="I229" s="22"/>
    </row>
    <row r="230" spans="1:9">
      <c r="A230" s="22" t="s">
        <v>231</v>
      </c>
      <c r="B230" s="25">
        <v>142</v>
      </c>
      <c r="C230" s="25" t="s">
        <v>636</v>
      </c>
      <c r="D230" s="22" t="s">
        <v>636</v>
      </c>
      <c r="E230" s="22" t="s">
        <v>636</v>
      </c>
      <c r="F230" s="24">
        <v>-13</v>
      </c>
      <c r="G230" s="22" t="s">
        <v>636</v>
      </c>
      <c r="H230" s="25">
        <v>129</v>
      </c>
      <c r="I230" s="22"/>
    </row>
    <row r="231" spans="1:9">
      <c r="A231" s="22" t="s">
        <v>232</v>
      </c>
      <c r="B231" s="24">
        <v>142</v>
      </c>
      <c r="C231" s="24">
        <v>400</v>
      </c>
      <c r="D231" s="22" t="s">
        <v>636</v>
      </c>
      <c r="E231" s="22" t="s">
        <v>636</v>
      </c>
      <c r="F231" s="24">
        <v>-5</v>
      </c>
      <c r="G231" s="22" t="s">
        <v>636</v>
      </c>
      <c r="H231" s="24">
        <v>537</v>
      </c>
      <c r="I231" s="22"/>
    </row>
    <row r="232" spans="1:9">
      <c r="A232" s="22" t="s">
        <v>233</v>
      </c>
      <c r="B232" s="24">
        <v>886</v>
      </c>
      <c r="C232" s="26">
        <v>690</v>
      </c>
      <c r="D232" s="22" t="s">
        <v>636</v>
      </c>
      <c r="E232" s="22" t="s">
        <v>636</v>
      </c>
      <c r="F232" s="24">
        <v>-631</v>
      </c>
      <c r="G232" s="22" t="s">
        <v>636</v>
      </c>
      <c r="H232" s="24">
        <v>945</v>
      </c>
      <c r="I232" s="22"/>
    </row>
    <row r="233" spans="1:9">
      <c r="A233" s="22" t="s">
        <v>234</v>
      </c>
      <c r="B233" s="24">
        <v>82</v>
      </c>
      <c r="C233" s="25" t="s">
        <v>636</v>
      </c>
      <c r="D233" s="22" t="s">
        <v>636</v>
      </c>
      <c r="E233" s="22" t="s">
        <v>636</v>
      </c>
      <c r="F233" s="24">
        <v>-7</v>
      </c>
      <c r="G233" s="22" t="s">
        <v>636</v>
      </c>
      <c r="H233" s="25">
        <v>75</v>
      </c>
      <c r="I233" s="22"/>
    </row>
    <row r="234" spans="1:9">
      <c r="A234" s="22" t="s">
        <v>235</v>
      </c>
      <c r="B234" s="25">
        <v>58</v>
      </c>
      <c r="C234" s="26">
        <v>50</v>
      </c>
      <c r="D234" s="22" t="s">
        <v>636</v>
      </c>
      <c r="E234" s="22" t="s">
        <v>636</v>
      </c>
      <c r="F234" s="24">
        <v>-8</v>
      </c>
      <c r="G234" s="22" t="s">
        <v>636</v>
      </c>
      <c r="H234" s="25">
        <v>100</v>
      </c>
      <c r="I234" s="22"/>
    </row>
    <row r="235" spans="1:9">
      <c r="A235" s="22" t="s">
        <v>236</v>
      </c>
      <c r="B235" s="24">
        <v>24</v>
      </c>
      <c r="C235" s="22">
        <v>20</v>
      </c>
      <c r="D235" s="22" t="s">
        <v>636</v>
      </c>
      <c r="E235" s="22" t="s">
        <v>636</v>
      </c>
      <c r="F235" s="22">
        <v>-3</v>
      </c>
      <c r="G235" s="22" t="s">
        <v>636</v>
      </c>
      <c r="H235" s="24">
        <v>41</v>
      </c>
      <c r="I235" s="26"/>
    </row>
    <row r="236" spans="1:9">
      <c r="A236" s="22" t="s">
        <v>237</v>
      </c>
      <c r="B236" s="24">
        <v>143</v>
      </c>
      <c r="C236" s="22" t="s">
        <v>636</v>
      </c>
      <c r="D236" s="22" t="s">
        <v>636</v>
      </c>
      <c r="E236" s="22" t="s">
        <v>636</v>
      </c>
      <c r="F236" s="24">
        <v>-5</v>
      </c>
      <c r="G236" s="22" t="s">
        <v>636</v>
      </c>
      <c r="H236" s="24">
        <v>138</v>
      </c>
      <c r="I236" s="22"/>
    </row>
    <row r="237" spans="1:9">
      <c r="A237" s="22" t="s">
        <v>238</v>
      </c>
      <c r="B237" s="24">
        <v>265</v>
      </c>
      <c r="C237" s="26">
        <v>50</v>
      </c>
      <c r="D237" s="22" t="s">
        <v>636</v>
      </c>
      <c r="E237" s="22" t="s">
        <v>636</v>
      </c>
      <c r="F237" s="25">
        <v>-62</v>
      </c>
      <c r="G237" s="22" t="s">
        <v>636</v>
      </c>
      <c r="H237" s="24">
        <v>253</v>
      </c>
      <c r="I237" s="26"/>
    </row>
    <row r="238" spans="1:9">
      <c r="A238" s="22" t="s">
        <v>239</v>
      </c>
      <c r="B238" s="25">
        <v>59</v>
      </c>
      <c r="C238" s="25" t="s">
        <v>636</v>
      </c>
      <c r="D238" s="22" t="s">
        <v>636</v>
      </c>
      <c r="E238" s="22" t="s">
        <v>636</v>
      </c>
      <c r="F238" s="25">
        <v>-29</v>
      </c>
      <c r="G238" s="24" t="s">
        <v>636</v>
      </c>
      <c r="H238" s="25">
        <v>30</v>
      </c>
      <c r="I238" s="22"/>
    </row>
    <row r="239" spans="1:9">
      <c r="A239" s="22" t="s">
        <v>240</v>
      </c>
      <c r="B239" s="24">
        <v>9</v>
      </c>
      <c r="C239" s="22" t="s">
        <v>636</v>
      </c>
      <c r="D239" s="22" t="s">
        <v>636</v>
      </c>
      <c r="E239" s="22" t="s">
        <v>636</v>
      </c>
      <c r="F239" s="24" t="s">
        <v>636</v>
      </c>
      <c r="G239" s="22" t="s">
        <v>636</v>
      </c>
      <c r="H239" s="24">
        <v>9</v>
      </c>
      <c r="I239" s="22"/>
    </row>
    <row r="240" spans="1:9">
      <c r="A240" s="22" t="s">
        <v>241</v>
      </c>
      <c r="B240" s="24">
        <v>140</v>
      </c>
      <c r="C240" s="24" t="s">
        <v>636</v>
      </c>
      <c r="D240" s="22" t="s">
        <v>636</v>
      </c>
      <c r="E240" s="22" t="s">
        <v>636</v>
      </c>
      <c r="F240" s="24">
        <v>-1</v>
      </c>
      <c r="G240" s="22" t="s">
        <v>636</v>
      </c>
      <c r="H240" s="24">
        <v>139</v>
      </c>
      <c r="I240" s="22"/>
    </row>
    <row r="241" spans="1:9">
      <c r="A241" s="22" t="s">
        <v>242</v>
      </c>
      <c r="B241" s="24">
        <v>27</v>
      </c>
      <c r="C241" s="25" t="s">
        <v>636</v>
      </c>
      <c r="D241" s="22" t="s">
        <v>636</v>
      </c>
      <c r="E241" s="22" t="s">
        <v>636</v>
      </c>
      <c r="F241" s="22">
        <v>-6</v>
      </c>
      <c r="G241" s="22" t="s">
        <v>636</v>
      </c>
      <c r="H241" s="26">
        <v>21</v>
      </c>
      <c r="I241" s="26"/>
    </row>
    <row r="242" spans="1:9">
      <c r="A242" s="22" t="s">
        <v>243</v>
      </c>
      <c r="B242" s="25">
        <v>4246</v>
      </c>
      <c r="C242" s="26">
        <v>3640</v>
      </c>
      <c r="D242" s="22" t="s">
        <v>636</v>
      </c>
      <c r="E242" s="22" t="s">
        <v>636</v>
      </c>
      <c r="F242" s="26">
        <v>-1290</v>
      </c>
      <c r="G242" s="22">
        <v>1</v>
      </c>
      <c r="H242" s="25">
        <v>6597</v>
      </c>
      <c r="I242" s="22"/>
    </row>
    <row r="243" spans="1:9">
      <c r="A243" s="22" t="s">
        <v>245</v>
      </c>
      <c r="B243" s="24">
        <v>23.5</v>
      </c>
      <c r="C243" s="24" t="s">
        <v>636</v>
      </c>
      <c r="D243" s="22" t="s">
        <v>636</v>
      </c>
      <c r="E243" s="22" t="s">
        <v>636</v>
      </c>
      <c r="F243" s="24">
        <v>-0.5</v>
      </c>
      <c r="G243" s="22" t="s">
        <v>636</v>
      </c>
      <c r="H243" s="24">
        <v>23</v>
      </c>
      <c r="I243" s="22"/>
    </row>
    <row r="244" spans="1:9">
      <c r="A244" s="22" t="s">
        <v>246</v>
      </c>
      <c r="B244" s="24">
        <v>33</v>
      </c>
      <c r="C244" s="24">
        <v>20</v>
      </c>
      <c r="D244" s="22" t="s">
        <v>636</v>
      </c>
      <c r="E244" s="22" t="s">
        <v>636</v>
      </c>
      <c r="F244" s="24">
        <v>-15</v>
      </c>
      <c r="G244" s="22" t="s">
        <v>636</v>
      </c>
      <c r="H244" s="24">
        <v>38</v>
      </c>
      <c r="I244" s="22"/>
    </row>
    <row r="245" spans="1:9">
      <c r="A245" s="22" t="s">
        <v>247</v>
      </c>
      <c r="B245" s="24">
        <v>-111</v>
      </c>
      <c r="C245" s="22">
        <v>111</v>
      </c>
      <c r="D245" s="22" t="s">
        <v>636</v>
      </c>
      <c r="E245" s="22" t="s">
        <v>636</v>
      </c>
      <c r="F245" s="24" t="s">
        <v>636</v>
      </c>
      <c r="G245" s="22" t="s">
        <v>636</v>
      </c>
      <c r="H245" s="24" t="s">
        <v>636</v>
      </c>
      <c r="I245" s="22"/>
    </row>
    <row r="246" spans="1:9">
      <c r="A246" s="22" t="s">
        <v>248</v>
      </c>
      <c r="B246" s="25">
        <v>260</v>
      </c>
      <c r="C246" s="25" t="s">
        <v>636</v>
      </c>
      <c r="D246" s="22" t="s">
        <v>636</v>
      </c>
      <c r="E246" s="22" t="s">
        <v>636</v>
      </c>
      <c r="F246" s="24" t="s">
        <v>636</v>
      </c>
      <c r="G246" s="22" t="s">
        <v>636</v>
      </c>
      <c r="H246" s="25">
        <v>260</v>
      </c>
      <c r="I246" s="22"/>
    </row>
    <row r="247" spans="1:9">
      <c r="A247" s="22" t="s">
        <v>249</v>
      </c>
      <c r="B247" s="24">
        <v>339</v>
      </c>
      <c r="C247" s="22">
        <v>160</v>
      </c>
      <c r="D247" s="22" t="s">
        <v>636</v>
      </c>
      <c r="E247" s="22" t="s">
        <v>636</v>
      </c>
      <c r="F247" s="22">
        <v>-198</v>
      </c>
      <c r="G247" s="22" t="s">
        <v>636</v>
      </c>
      <c r="H247" s="24">
        <v>301</v>
      </c>
      <c r="I247" s="22"/>
    </row>
    <row r="248" spans="1:9">
      <c r="A248" s="22" t="s">
        <v>250</v>
      </c>
      <c r="B248" s="24">
        <v>729</v>
      </c>
      <c r="C248" s="22">
        <v>2</v>
      </c>
      <c r="D248" s="22" t="s">
        <v>636</v>
      </c>
      <c r="E248" s="22" t="s">
        <v>636</v>
      </c>
      <c r="F248" s="22">
        <v>-525</v>
      </c>
      <c r="G248" s="22" t="s">
        <v>636</v>
      </c>
      <c r="H248" s="24">
        <v>206</v>
      </c>
      <c r="I248" s="22"/>
    </row>
    <row r="249" spans="1:9">
      <c r="A249" s="22" t="s">
        <v>251</v>
      </c>
      <c r="B249" s="24">
        <v>280</v>
      </c>
      <c r="C249" s="22" t="s">
        <v>636</v>
      </c>
      <c r="D249" s="22" t="s">
        <v>636</v>
      </c>
      <c r="E249" s="22" t="s">
        <v>636</v>
      </c>
      <c r="F249" s="24">
        <v>-146</v>
      </c>
      <c r="G249" s="22" t="s">
        <v>636</v>
      </c>
      <c r="H249" s="24">
        <v>134</v>
      </c>
      <c r="I249" s="22"/>
    </row>
    <row r="250" spans="1:9">
      <c r="A250" s="22" t="s">
        <v>252</v>
      </c>
      <c r="B250" s="25">
        <v>1079</v>
      </c>
      <c r="C250" s="22">
        <v>1</v>
      </c>
      <c r="D250" s="22" t="s">
        <v>636</v>
      </c>
      <c r="E250" s="22" t="s">
        <v>636</v>
      </c>
      <c r="F250" s="24">
        <v>-191</v>
      </c>
      <c r="G250" s="22" t="s">
        <v>636</v>
      </c>
      <c r="H250" s="25">
        <v>889</v>
      </c>
      <c r="I250" s="22"/>
    </row>
    <row r="251" spans="1:9">
      <c r="A251" s="22" t="s">
        <v>253</v>
      </c>
      <c r="B251" s="22">
        <v>3</v>
      </c>
      <c r="C251" s="25" t="s">
        <v>636</v>
      </c>
      <c r="D251" s="22" t="s">
        <v>636</v>
      </c>
      <c r="E251" s="22" t="s">
        <v>636</v>
      </c>
      <c r="F251" s="24" t="s">
        <v>636</v>
      </c>
      <c r="G251" s="22" t="s">
        <v>636</v>
      </c>
      <c r="H251" s="24">
        <v>3</v>
      </c>
      <c r="I251" s="26"/>
    </row>
    <row r="252" spans="1:9">
      <c r="A252" s="22" t="s">
        <v>254</v>
      </c>
      <c r="B252" s="24">
        <v>1</v>
      </c>
      <c r="C252" s="24" t="s">
        <v>636</v>
      </c>
      <c r="D252" s="22" t="s">
        <v>636</v>
      </c>
      <c r="E252" s="22" t="s">
        <v>636</v>
      </c>
      <c r="F252" s="24" t="s">
        <v>636</v>
      </c>
      <c r="G252" s="22" t="s">
        <v>636</v>
      </c>
      <c r="H252" s="24">
        <v>1</v>
      </c>
      <c r="I252" s="22"/>
    </row>
    <row r="253" spans="1:9">
      <c r="A253" s="22" t="s">
        <v>255</v>
      </c>
      <c r="B253" s="24">
        <v>222</v>
      </c>
      <c r="C253" s="22" t="s">
        <v>636</v>
      </c>
      <c r="D253" s="22" t="s">
        <v>636</v>
      </c>
      <c r="E253" s="22" t="s">
        <v>636</v>
      </c>
      <c r="F253" s="22">
        <v>-52</v>
      </c>
      <c r="G253" s="22" t="s">
        <v>636</v>
      </c>
      <c r="H253" s="24">
        <v>170</v>
      </c>
      <c r="I253" s="22"/>
    </row>
    <row r="254" spans="1:9">
      <c r="A254" s="22" t="s">
        <v>256</v>
      </c>
      <c r="B254" s="25">
        <v>1195</v>
      </c>
      <c r="C254" s="22" t="s">
        <v>636</v>
      </c>
      <c r="D254" s="22" t="s">
        <v>636</v>
      </c>
      <c r="E254" s="22" t="s">
        <v>636</v>
      </c>
      <c r="F254" s="22">
        <v>-182</v>
      </c>
      <c r="G254" s="22" t="s">
        <v>636</v>
      </c>
      <c r="H254" s="25">
        <v>1013</v>
      </c>
      <c r="I254" s="22"/>
    </row>
    <row r="255" spans="1:9">
      <c r="A255" s="22" t="s">
        <v>257</v>
      </c>
      <c r="B255" s="24" t="s">
        <v>636</v>
      </c>
      <c r="C255" s="26">
        <v>20</v>
      </c>
      <c r="D255" s="22" t="s">
        <v>636</v>
      </c>
      <c r="E255" s="22" t="s">
        <v>636</v>
      </c>
      <c r="F255" s="24">
        <v>-5</v>
      </c>
      <c r="G255" s="22" t="s">
        <v>636</v>
      </c>
      <c r="H255" s="24">
        <v>15</v>
      </c>
      <c r="I255" s="26"/>
    </row>
    <row r="256" spans="1:9">
      <c r="A256" s="22" t="s">
        <v>258</v>
      </c>
      <c r="B256" s="24">
        <v>3</v>
      </c>
      <c r="C256" s="22">
        <v>5</v>
      </c>
      <c r="D256" s="22" t="s">
        <v>636</v>
      </c>
      <c r="E256" s="22" t="s">
        <v>636</v>
      </c>
      <c r="F256" s="24">
        <v>-2</v>
      </c>
      <c r="G256" s="22" t="s">
        <v>636</v>
      </c>
      <c r="H256" s="24">
        <v>6</v>
      </c>
      <c r="I256" s="22"/>
    </row>
    <row r="257" spans="1:9">
      <c r="A257" s="22" t="s">
        <v>259</v>
      </c>
      <c r="B257" s="24">
        <v>59</v>
      </c>
      <c r="C257" s="22" t="s">
        <v>636</v>
      </c>
      <c r="D257" s="22" t="s">
        <v>636</v>
      </c>
      <c r="E257" s="22" t="s">
        <v>636</v>
      </c>
      <c r="F257" s="24" t="s">
        <v>636</v>
      </c>
      <c r="G257" s="22" t="s">
        <v>636</v>
      </c>
      <c r="H257" s="24">
        <v>59</v>
      </c>
      <c r="I257" s="22"/>
    </row>
    <row r="258" spans="1:9">
      <c r="A258" s="22" t="s">
        <v>260</v>
      </c>
      <c r="B258" s="24">
        <v>31</v>
      </c>
      <c r="C258" s="24" t="s">
        <v>636</v>
      </c>
      <c r="D258" s="22" t="s">
        <v>636</v>
      </c>
      <c r="E258" s="22" t="s">
        <v>636</v>
      </c>
      <c r="F258" s="24" t="s">
        <v>636</v>
      </c>
      <c r="G258" s="24" t="s">
        <v>636</v>
      </c>
      <c r="H258" s="24">
        <v>31</v>
      </c>
      <c r="I258" s="22"/>
    </row>
    <row r="259" spans="1:9">
      <c r="A259" s="22" t="s">
        <v>261</v>
      </c>
      <c r="B259" s="24">
        <v>38</v>
      </c>
      <c r="C259" s="24" t="s">
        <v>636</v>
      </c>
      <c r="D259" s="22" t="s">
        <v>636</v>
      </c>
      <c r="E259" s="22" t="s">
        <v>636</v>
      </c>
      <c r="F259" s="24">
        <v>-37</v>
      </c>
      <c r="G259" s="22" t="s">
        <v>636</v>
      </c>
      <c r="H259" s="24">
        <v>1</v>
      </c>
      <c r="I259" s="22"/>
    </row>
    <row r="260" spans="1:9">
      <c r="A260" s="22" t="s">
        <v>263</v>
      </c>
      <c r="B260" s="24">
        <v>45</v>
      </c>
      <c r="C260" s="26" t="s">
        <v>636</v>
      </c>
      <c r="D260" s="22" t="s">
        <v>636</v>
      </c>
      <c r="E260" s="22" t="s">
        <v>636</v>
      </c>
      <c r="F260" s="22">
        <v>-31</v>
      </c>
      <c r="G260" s="22" t="s">
        <v>636</v>
      </c>
      <c r="H260" s="24">
        <v>14</v>
      </c>
      <c r="I260" s="22"/>
    </row>
    <row r="261" spans="1:9">
      <c r="A261" s="22" t="s">
        <v>264</v>
      </c>
      <c r="B261" s="24">
        <v>62</v>
      </c>
      <c r="C261" s="24" t="s">
        <v>636</v>
      </c>
      <c r="D261" s="22" t="s">
        <v>636</v>
      </c>
      <c r="E261" s="22" t="s">
        <v>636</v>
      </c>
      <c r="F261" s="22">
        <v>-7</v>
      </c>
      <c r="G261" s="22" t="s">
        <v>636</v>
      </c>
      <c r="H261" s="24">
        <v>55</v>
      </c>
      <c r="I261" s="22"/>
    </row>
    <row r="262" spans="1:9">
      <c r="A262" s="22" t="s">
        <v>265</v>
      </c>
      <c r="B262" s="24">
        <v>458</v>
      </c>
      <c r="C262" s="22">
        <v>160</v>
      </c>
      <c r="D262" s="22" t="s">
        <v>636</v>
      </c>
      <c r="E262" s="22" t="s">
        <v>636</v>
      </c>
      <c r="F262" s="24">
        <v>-77</v>
      </c>
      <c r="G262" s="22">
        <v>1</v>
      </c>
      <c r="H262" s="24">
        <v>542</v>
      </c>
      <c r="I262" s="22"/>
    </row>
    <row r="263" spans="1:9">
      <c r="A263" s="22" t="s">
        <v>266</v>
      </c>
      <c r="B263" s="24">
        <v>7</v>
      </c>
      <c r="C263" s="22">
        <v>30</v>
      </c>
      <c r="D263" s="22" t="s">
        <v>636</v>
      </c>
      <c r="E263" s="22" t="s">
        <v>636</v>
      </c>
      <c r="F263" s="24">
        <v>-22</v>
      </c>
      <c r="G263" s="22" t="s">
        <v>636</v>
      </c>
      <c r="H263" s="24">
        <v>15</v>
      </c>
      <c r="I263" s="22"/>
    </row>
    <row r="264" spans="1:9">
      <c r="A264" s="22" t="s">
        <v>267</v>
      </c>
      <c r="B264" s="24">
        <v>10</v>
      </c>
      <c r="C264" s="25" t="s">
        <v>636</v>
      </c>
      <c r="D264" s="22" t="s">
        <v>636</v>
      </c>
      <c r="E264" s="22" t="s">
        <v>636</v>
      </c>
      <c r="F264" s="24" t="s">
        <v>636</v>
      </c>
      <c r="G264" s="22" t="s">
        <v>636</v>
      </c>
      <c r="H264" s="24">
        <v>10</v>
      </c>
      <c r="I264" s="22"/>
    </row>
    <row r="265" spans="1:9">
      <c r="A265" s="22" t="s">
        <v>268</v>
      </c>
      <c r="B265" s="24">
        <v>-198</v>
      </c>
      <c r="C265" s="22">
        <v>274</v>
      </c>
      <c r="D265" s="22" t="s">
        <v>636</v>
      </c>
      <c r="E265" s="22" t="s">
        <v>636</v>
      </c>
      <c r="F265" s="24" t="s">
        <v>636</v>
      </c>
      <c r="G265" s="22" t="s">
        <v>636</v>
      </c>
      <c r="H265" s="24">
        <v>76</v>
      </c>
      <c r="I265" s="22"/>
    </row>
    <row r="266" spans="1:9">
      <c r="A266" s="22" t="s">
        <v>269</v>
      </c>
      <c r="B266" s="24">
        <v>48</v>
      </c>
      <c r="C266" s="22" t="s">
        <v>636</v>
      </c>
      <c r="D266" s="22" t="s">
        <v>636</v>
      </c>
      <c r="E266" s="22" t="s">
        <v>636</v>
      </c>
      <c r="F266" s="24">
        <v>-11</v>
      </c>
      <c r="G266" s="22" t="s">
        <v>636</v>
      </c>
      <c r="H266" s="24">
        <v>37</v>
      </c>
      <c r="I266" s="22"/>
    </row>
    <row r="267" spans="1:9">
      <c r="A267" s="22" t="s">
        <v>270</v>
      </c>
      <c r="B267" s="24">
        <v>101</v>
      </c>
      <c r="C267" s="22" t="s">
        <v>636</v>
      </c>
      <c r="D267" s="22" t="s">
        <v>636</v>
      </c>
      <c r="E267" s="22" t="s">
        <v>636</v>
      </c>
      <c r="F267" s="22">
        <v>-20</v>
      </c>
      <c r="G267" s="22" t="s">
        <v>636</v>
      </c>
      <c r="H267" s="24">
        <v>81</v>
      </c>
      <c r="I267" s="22"/>
    </row>
    <row r="268" spans="1:9">
      <c r="A268" s="22" t="s">
        <v>271</v>
      </c>
      <c r="B268" s="24">
        <v>234</v>
      </c>
      <c r="C268" s="22">
        <v>100</v>
      </c>
      <c r="D268" s="22" t="s">
        <v>636</v>
      </c>
      <c r="E268" s="22" t="s">
        <v>636</v>
      </c>
      <c r="F268" s="24">
        <v>-7</v>
      </c>
      <c r="G268" s="22" t="s">
        <v>636</v>
      </c>
      <c r="H268" s="24">
        <v>327</v>
      </c>
      <c r="I268" s="22"/>
    </row>
    <row r="269" spans="1:9">
      <c r="A269" s="22" t="s">
        <v>272</v>
      </c>
      <c r="B269" s="24">
        <v>481</v>
      </c>
      <c r="C269" s="24" t="s">
        <v>636</v>
      </c>
      <c r="D269" s="22" t="s">
        <v>636</v>
      </c>
      <c r="E269" s="22" t="s">
        <v>636</v>
      </c>
      <c r="F269" s="24">
        <v>-189</v>
      </c>
      <c r="G269" s="22" t="s">
        <v>636</v>
      </c>
      <c r="H269" s="24">
        <v>292</v>
      </c>
      <c r="I269" s="22"/>
    </row>
    <row r="270" spans="1:9">
      <c r="A270" s="22" t="s">
        <v>273</v>
      </c>
      <c r="B270" s="24">
        <v>195</v>
      </c>
      <c r="C270" s="26" t="s">
        <v>636</v>
      </c>
      <c r="D270" s="22" t="s">
        <v>636</v>
      </c>
      <c r="E270" s="22" t="s">
        <v>636</v>
      </c>
      <c r="F270" s="22">
        <v>-12</v>
      </c>
      <c r="G270" s="22" t="s">
        <v>636</v>
      </c>
      <c r="H270" s="24">
        <v>183</v>
      </c>
      <c r="I270" s="26"/>
    </row>
    <row r="271" spans="1:9">
      <c r="A271" s="22" t="s">
        <v>274</v>
      </c>
      <c r="B271" s="24">
        <v>7</v>
      </c>
      <c r="C271" s="25" t="s">
        <v>636</v>
      </c>
      <c r="D271" s="22" t="s">
        <v>636</v>
      </c>
      <c r="E271" s="22" t="s">
        <v>636</v>
      </c>
      <c r="F271" s="24" t="s">
        <v>636</v>
      </c>
      <c r="G271" s="22" t="s">
        <v>636</v>
      </c>
      <c r="H271" s="24">
        <v>7</v>
      </c>
      <c r="I271" s="22"/>
    </row>
    <row r="272" spans="1:9">
      <c r="A272" s="22" t="s">
        <v>275</v>
      </c>
      <c r="B272" s="24">
        <v>686</v>
      </c>
      <c r="C272" s="25" t="s">
        <v>636</v>
      </c>
      <c r="D272" s="22" t="s">
        <v>636</v>
      </c>
      <c r="E272" s="22" t="s">
        <v>636</v>
      </c>
      <c r="F272" s="24">
        <v>-112</v>
      </c>
      <c r="G272" s="26" t="s">
        <v>636</v>
      </c>
      <c r="H272" s="24">
        <v>574</v>
      </c>
      <c r="I272" s="26"/>
    </row>
    <row r="273" spans="1:9">
      <c r="A273" s="22" t="s">
        <v>276</v>
      </c>
      <c r="B273" s="24">
        <v>15</v>
      </c>
      <c r="C273" s="22">
        <v>6</v>
      </c>
      <c r="D273" s="22" t="s">
        <v>636</v>
      </c>
      <c r="E273" s="22" t="s">
        <v>636</v>
      </c>
      <c r="F273" s="24">
        <v>-3</v>
      </c>
      <c r="G273" s="22" t="s">
        <v>636</v>
      </c>
      <c r="H273" s="24">
        <v>18</v>
      </c>
      <c r="I273" s="22"/>
    </row>
    <row r="274" spans="1:9">
      <c r="A274" s="22" t="s">
        <v>277</v>
      </c>
      <c r="B274" s="24">
        <v>5</v>
      </c>
      <c r="C274" s="26" t="s">
        <v>636</v>
      </c>
      <c r="D274" s="22" t="s">
        <v>636</v>
      </c>
      <c r="E274" s="22" t="s">
        <v>636</v>
      </c>
      <c r="F274" s="24" t="s">
        <v>636</v>
      </c>
      <c r="G274" s="22" t="s">
        <v>636</v>
      </c>
      <c r="H274" s="24">
        <v>5</v>
      </c>
      <c r="I274" s="22"/>
    </row>
    <row r="275" spans="1:9">
      <c r="A275" s="22" t="s">
        <v>278</v>
      </c>
      <c r="B275" s="24">
        <v>27</v>
      </c>
      <c r="C275" s="22">
        <v>20</v>
      </c>
      <c r="D275" s="22" t="s">
        <v>636</v>
      </c>
      <c r="E275" s="22" t="s">
        <v>636</v>
      </c>
      <c r="F275" s="22">
        <v>-1</v>
      </c>
      <c r="G275" s="22" t="s">
        <v>636</v>
      </c>
      <c r="H275" s="24">
        <v>46</v>
      </c>
      <c r="I275" s="22"/>
    </row>
    <row r="276" spans="1:9">
      <c r="A276" s="22" t="s">
        <v>279</v>
      </c>
      <c r="B276" s="24">
        <v>17</v>
      </c>
      <c r="C276" s="26">
        <v>22</v>
      </c>
      <c r="D276" s="22" t="s">
        <v>636</v>
      </c>
      <c r="E276" s="22" t="s">
        <v>636</v>
      </c>
      <c r="F276" s="24">
        <v>-1</v>
      </c>
      <c r="G276" s="22" t="s">
        <v>636</v>
      </c>
      <c r="H276" s="24">
        <v>38</v>
      </c>
      <c r="I276" s="22"/>
    </row>
    <row r="277" spans="1:9">
      <c r="A277" s="22" t="s">
        <v>280</v>
      </c>
      <c r="B277" s="24">
        <v>20</v>
      </c>
      <c r="C277" s="22" t="s">
        <v>636</v>
      </c>
      <c r="D277" s="22" t="s">
        <v>636</v>
      </c>
      <c r="E277" s="22" t="s">
        <v>636</v>
      </c>
      <c r="F277" s="24">
        <v>-5</v>
      </c>
      <c r="G277" s="22" t="s">
        <v>636</v>
      </c>
      <c r="H277" s="24">
        <v>15</v>
      </c>
      <c r="I277" s="22"/>
    </row>
    <row r="278" spans="1:9">
      <c r="A278" s="22" t="s">
        <v>281</v>
      </c>
      <c r="B278" s="24">
        <v>26</v>
      </c>
      <c r="C278" s="25" t="s">
        <v>636</v>
      </c>
      <c r="D278" s="22" t="s">
        <v>636</v>
      </c>
      <c r="E278" s="22" t="s">
        <v>636</v>
      </c>
      <c r="F278" s="24">
        <v>-10</v>
      </c>
      <c r="G278" s="22" t="s">
        <v>636</v>
      </c>
      <c r="H278" s="24">
        <v>16</v>
      </c>
      <c r="I278" s="22"/>
    </row>
    <row r="279" spans="1:9">
      <c r="A279" s="22" t="s">
        <v>282</v>
      </c>
      <c r="B279" s="24">
        <v>32</v>
      </c>
      <c r="C279" s="22" t="s">
        <v>636</v>
      </c>
      <c r="D279" s="22" t="s">
        <v>636</v>
      </c>
      <c r="E279" s="22" t="s">
        <v>636</v>
      </c>
      <c r="F279" s="24" t="s">
        <v>636</v>
      </c>
      <c r="G279" s="22" t="s">
        <v>636</v>
      </c>
      <c r="H279" s="24">
        <v>32</v>
      </c>
      <c r="I279" s="22"/>
    </row>
    <row r="280" spans="1:9">
      <c r="A280" s="22" t="s">
        <v>283</v>
      </c>
      <c r="B280" s="24">
        <v>14</v>
      </c>
      <c r="C280" s="22" t="s">
        <v>636</v>
      </c>
      <c r="D280" s="22" t="s">
        <v>636</v>
      </c>
      <c r="E280" s="22" t="s">
        <v>636</v>
      </c>
      <c r="F280" s="24">
        <v>-5</v>
      </c>
      <c r="G280" s="22" t="s">
        <v>636</v>
      </c>
      <c r="H280" s="24">
        <v>9</v>
      </c>
      <c r="I280" s="22"/>
    </row>
    <row r="281" spans="1:9">
      <c r="A281" s="22" t="s">
        <v>284</v>
      </c>
      <c r="B281" s="24">
        <v>14</v>
      </c>
      <c r="C281" s="26" t="s">
        <v>636</v>
      </c>
      <c r="D281" s="22" t="s">
        <v>636</v>
      </c>
      <c r="E281" s="22" t="s">
        <v>636</v>
      </c>
      <c r="F281" s="24">
        <v>-1</v>
      </c>
      <c r="G281" s="22" t="s">
        <v>636</v>
      </c>
      <c r="H281" s="24">
        <v>13</v>
      </c>
      <c r="I281" s="26"/>
    </row>
    <row r="282" spans="1:9">
      <c r="A282" s="22" t="s">
        <v>285</v>
      </c>
      <c r="B282" s="24">
        <v>227</v>
      </c>
      <c r="C282" s="25">
        <v>210</v>
      </c>
      <c r="D282" s="26" t="s">
        <v>636</v>
      </c>
      <c r="E282" s="22" t="s">
        <v>636</v>
      </c>
      <c r="F282" s="22">
        <v>-33</v>
      </c>
      <c r="G282" s="22" t="s">
        <v>636</v>
      </c>
      <c r="H282" s="24">
        <v>404</v>
      </c>
      <c r="I282" s="22"/>
    </row>
    <row r="283" spans="1:9">
      <c r="A283" s="22" t="s">
        <v>286</v>
      </c>
      <c r="B283" s="24">
        <v>10</v>
      </c>
      <c r="C283" s="22" t="s">
        <v>636</v>
      </c>
      <c r="D283" s="22" t="s">
        <v>636</v>
      </c>
      <c r="E283" s="22" t="s">
        <v>636</v>
      </c>
      <c r="F283" s="22">
        <v>-8</v>
      </c>
      <c r="G283" s="22" t="s">
        <v>636</v>
      </c>
      <c r="H283" s="24">
        <v>2</v>
      </c>
      <c r="I283" s="22"/>
    </row>
    <row r="284" spans="1:9">
      <c r="A284" s="22" t="s">
        <v>287</v>
      </c>
      <c r="B284" s="24">
        <v>12</v>
      </c>
      <c r="C284" s="27" t="s">
        <v>636</v>
      </c>
      <c r="D284" s="26" t="s">
        <v>636</v>
      </c>
      <c r="E284" s="22" t="s">
        <v>636</v>
      </c>
      <c r="F284" s="22">
        <v>-10</v>
      </c>
      <c r="G284" s="27" t="s">
        <v>636</v>
      </c>
      <c r="H284" s="23">
        <v>2</v>
      </c>
      <c r="I284" s="27"/>
    </row>
    <row r="285" spans="1:9">
      <c r="A285" s="22" t="s">
        <v>288</v>
      </c>
      <c r="B285" s="24">
        <v>71</v>
      </c>
      <c r="C285" s="26" t="s">
        <v>636</v>
      </c>
      <c r="D285" s="22" t="s">
        <v>636</v>
      </c>
      <c r="E285" s="22" t="s">
        <v>636</v>
      </c>
      <c r="F285" s="26">
        <v>-12</v>
      </c>
      <c r="G285" s="22" t="s">
        <v>636</v>
      </c>
      <c r="H285" s="25">
        <v>59</v>
      </c>
      <c r="I285" s="26"/>
    </row>
    <row r="286" spans="1:9">
      <c r="A286" s="22" t="s">
        <v>289</v>
      </c>
      <c r="B286" s="24">
        <v>17</v>
      </c>
      <c r="C286" s="22">
        <v>10</v>
      </c>
      <c r="D286" s="22" t="s">
        <v>636</v>
      </c>
      <c r="E286" s="22" t="s">
        <v>636</v>
      </c>
      <c r="F286" s="22" t="s">
        <v>636</v>
      </c>
      <c r="G286" s="22" t="s">
        <v>636</v>
      </c>
      <c r="H286" s="24">
        <v>27</v>
      </c>
      <c r="I286" s="22"/>
    </row>
    <row r="287" spans="1:9">
      <c r="A287" s="22" t="s">
        <v>290</v>
      </c>
      <c r="B287" s="24">
        <v>6</v>
      </c>
      <c r="C287" s="22" t="s">
        <v>636</v>
      </c>
      <c r="D287" s="22" t="s">
        <v>636</v>
      </c>
      <c r="E287" s="22" t="s">
        <v>636</v>
      </c>
      <c r="F287" s="24" t="s">
        <v>636</v>
      </c>
      <c r="G287" s="22" t="s">
        <v>636</v>
      </c>
      <c r="H287" s="24">
        <v>6</v>
      </c>
      <c r="I287" s="22"/>
    </row>
    <row r="288" spans="1:9">
      <c r="A288" s="22" t="s">
        <v>291</v>
      </c>
      <c r="B288" s="24">
        <v>1</v>
      </c>
      <c r="C288" s="24" t="s">
        <v>636</v>
      </c>
      <c r="D288" s="22" t="s">
        <v>636</v>
      </c>
      <c r="E288" s="22" t="s">
        <v>636</v>
      </c>
      <c r="F288" s="24" t="s">
        <v>636</v>
      </c>
      <c r="G288" s="22" t="s">
        <v>636</v>
      </c>
      <c r="H288" s="24">
        <v>1</v>
      </c>
      <c r="I288" s="22"/>
    </row>
    <row r="289" spans="1:9">
      <c r="A289" s="22" t="s">
        <v>687</v>
      </c>
      <c r="B289" s="24">
        <v>8</v>
      </c>
      <c r="C289" s="22" t="s">
        <v>636</v>
      </c>
      <c r="D289" s="22" t="s">
        <v>636</v>
      </c>
      <c r="E289" s="22" t="s">
        <v>636</v>
      </c>
      <c r="F289" s="24" t="s">
        <v>636</v>
      </c>
      <c r="G289" s="22" t="s">
        <v>636</v>
      </c>
      <c r="H289" s="24">
        <v>8</v>
      </c>
      <c r="I289" s="22"/>
    </row>
    <row r="290" spans="1:9">
      <c r="A290" s="22" t="s">
        <v>292</v>
      </c>
      <c r="B290" s="24">
        <v>191</v>
      </c>
      <c r="C290" s="22" t="s">
        <v>636</v>
      </c>
      <c r="D290" s="22" t="s">
        <v>636</v>
      </c>
      <c r="E290" s="22" t="s">
        <v>636</v>
      </c>
      <c r="F290" s="24" t="s">
        <v>636</v>
      </c>
      <c r="G290" s="22" t="s">
        <v>636</v>
      </c>
      <c r="H290" s="24">
        <v>191</v>
      </c>
      <c r="I290" s="22"/>
    </row>
    <row r="291" spans="1:9">
      <c r="A291" s="22" t="s">
        <v>293</v>
      </c>
      <c r="B291" s="24">
        <v>29</v>
      </c>
      <c r="C291" s="22" t="s">
        <v>636</v>
      </c>
      <c r="D291" s="22" t="s">
        <v>636</v>
      </c>
      <c r="E291" s="22" t="s">
        <v>636</v>
      </c>
      <c r="F291" s="24">
        <v>-2</v>
      </c>
      <c r="G291" s="22" t="s">
        <v>636</v>
      </c>
      <c r="H291" s="24">
        <v>27</v>
      </c>
      <c r="I291" s="22"/>
    </row>
    <row r="292" spans="1:9">
      <c r="A292" s="22" t="s">
        <v>518</v>
      </c>
      <c r="B292" s="24">
        <v>46</v>
      </c>
      <c r="C292" s="24">
        <v>10</v>
      </c>
      <c r="D292" s="22" t="s">
        <v>636</v>
      </c>
      <c r="E292" s="22" t="s">
        <v>636</v>
      </c>
      <c r="F292" s="22">
        <v>-2</v>
      </c>
      <c r="G292" s="22" t="s">
        <v>636</v>
      </c>
      <c r="H292" s="24">
        <v>54</v>
      </c>
      <c r="I292" s="22"/>
    </row>
    <row r="293" spans="1:9">
      <c r="A293" s="22" t="s">
        <v>294</v>
      </c>
      <c r="B293" s="24">
        <v>45</v>
      </c>
      <c r="C293" s="22" t="s">
        <v>636</v>
      </c>
      <c r="D293" s="22" t="s">
        <v>636</v>
      </c>
      <c r="E293" s="22" t="s">
        <v>636</v>
      </c>
      <c r="F293" s="24">
        <v>-5</v>
      </c>
      <c r="G293" s="22" t="s">
        <v>636</v>
      </c>
      <c r="H293" s="24">
        <v>40</v>
      </c>
      <c r="I293" s="22"/>
    </row>
    <row r="294" spans="1:9">
      <c r="A294" s="22" t="s">
        <v>295</v>
      </c>
      <c r="B294" s="24">
        <v>23</v>
      </c>
      <c r="C294" s="24" t="s">
        <v>636</v>
      </c>
      <c r="D294" s="22" t="s">
        <v>636</v>
      </c>
      <c r="E294" s="22" t="s">
        <v>636</v>
      </c>
      <c r="F294" s="24">
        <v>-3</v>
      </c>
      <c r="G294" s="22" t="s">
        <v>636</v>
      </c>
      <c r="H294" s="24">
        <v>20</v>
      </c>
      <c r="I294" s="22"/>
    </row>
    <row r="295" spans="1:9">
      <c r="A295" s="22" t="s">
        <v>296</v>
      </c>
      <c r="B295" s="24">
        <v>287</v>
      </c>
      <c r="C295" s="22" t="s">
        <v>636</v>
      </c>
      <c r="D295" s="22" t="s">
        <v>636</v>
      </c>
      <c r="E295" s="22" t="s">
        <v>636</v>
      </c>
      <c r="F295" s="24">
        <v>-52</v>
      </c>
      <c r="G295" s="22" t="s">
        <v>636</v>
      </c>
      <c r="H295" s="24">
        <v>235</v>
      </c>
      <c r="I295" s="22"/>
    </row>
    <row r="296" spans="1:9">
      <c r="A296" s="22" t="s">
        <v>297</v>
      </c>
      <c r="B296" s="24">
        <v>7</v>
      </c>
      <c r="C296" s="22">
        <v>10</v>
      </c>
      <c r="D296" s="22" t="s">
        <v>636</v>
      </c>
      <c r="E296" s="22" t="s">
        <v>636</v>
      </c>
      <c r="F296" s="24" t="s">
        <v>636</v>
      </c>
      <c r="G296" s="22" t="s">
        <v>636</v>
      </c>
      <c r="H296" s="24">
        <v>17</v>
      </c>
      <c r="I296" s="22"/>
    </row>
    <row r="297" spans="1:9">
      <c r="A297" s="22" t="s">
        <v>298</v>
      </c>
      <c r="B297" s="24">
        <v>4</v>
      </c>
      <c r="C297" s="22" t="s">
        <v>636</v>
      </c>
      <c r="D297" s="22" t="s">
        <v>636</v>
      </c>
      <c r="E297" s="22" t="s">
        <v>636</v>
      </c>
      <c r="F297" s="22">
        <v>-1</v>
      </c>
      <c r="G297" s="22" t="s">
        <v>636</v>
      </c>
      <c r="H297" s="24">
        <v>3</v>
      </c>
      <c r="I297" s="26"/>
    </row>
    <row r="298" spans="1:9">
      <c r="A298" s="22" t="s">
        <v>299</v>
      </c>
      <c r="B298" s="24">
        <v>43</v>
      </c>
      <c r="C298" s="26">
        <v>21</v>
      </c>
      <c r="D298" s="22" t="s">
        <v>636</v>
      </c>
      <c r="E298" s="22" t="s">
        <v>636</v>
      </c>
      <c r="F298" s="24">
        <v>-6</v>
      </c>
      <c r="G298" s="22" t="s">
        <v>636</v>
      </c>
      <c r="H298" s="25">
        <v>58</v>
      </c>
      <c r="I298" s="22"/>
    </row>
    <row r="299" spans="1:9">
      <c r="A299" s="22" t="s">
        <v>301</v>
      </c>
      <c r="B299" s="24">
        <v>253</v>
      </c>
      <c r="C299" s="26" t="s">
        <v>636</v>
      </c>
      <c r="D299" s="22" t="s">
        <v>636</v>
      </c>
      <c r="E299" s="22" t="s">
        <v>636</v>
      </c>
      <c r="F299" s="22">
        <v>-50</v>
      </c>
      <c r="G299" s="22" t="s">
        <v>636</v>
      </c>
      <c r="H299" s="25">
        <v>203</v>
      </c>
      <c r="I299" s="26"/>
    </row>
    <row r="300" spans="1:9">
      <c r="A300" s="22" t="s">
        <v>688</v>
      </c>
      <c r="B300" s="24">
        <v>8</v>
      </c>
      <c r="C300" s="22" t="s">
        <v>636</v>
      </c>
      <c r="D300" s="22" t="s">
        <v>636</v>
      </c>
      <c r="E300" s="22" t="s">
        <v>636</v>
      </c>
      <c r="F300" s="22">
        <v>-6</v>
      </c>
      <c r="G300" s="22" t="s">
        <v>636</v>
      </c>
      <c r="H300" s="24">
        <v>2</v>
      </c>
      <c r="I300" s="22"/>
    </row>
    <row r="301" spans="1:9">
      <c r="A301" s="22" t="s">
        <v>303</v>
      </c>
      <c r="B301" s="24">
        <v>-2</v>
      </c>
      <c r="C301" s="22" t="s">
        <v>636</v>
      </c>
      <c r="D301" s="22" t="s">
        <v>636</v>
      </c>
      <c r="E301" s="22" t="s">
        <v>636</v>
      </c>
      <c r="F301" s="22" t="s">
        <v>636</v>
      </c>
      <c r="G301" s="22" t="s">
        <v>636</v>
      </c>
      <c r="H301" s="24">
        <v>-2</v>
      </c>
      <c r="I301" s="22"/>
    </row>
    <row r="302" spans="1:9">
      <c r="A302" s="22" t="s">
        <v>304</v>
      </c>
      <c r="B302" s="24">
        <v>25</v>
      </c>
      <c r="C302" s="26" t="s">
        <v>636</v>
      </c>
      <c r="D302" s="22" t="s">
        <v>636</v>
      </c>
      <c r="E302" s="22" t="s">
        <v>636</v>
      </c>
      <c r="F302" s="24">
        <v>-1</v>
      </c>
      <c r="G302" s="22" t="s">
        <v>636</v>
      </c>
      <c r="H302" s="24">
        <v>24</v>
      </c>
      <c r="I302" s="22"/>
    </row>
    <row r="303" spans="1:9">
      <c r="A303" s="22" t="s">
        <v>305</v>
      </c>
      <c r="B303" s="24">
        <v>8</v>
      </c>
      <c r="C303" s="24" t="s">
        <v>636</v>
      </c>
      <c r="D303" s="22" t="s">
        <v>636</v>
      </c>
      <c r="E303" s="22" t="s">
        <v>636</v>
      </c>
      <c r="F303" s="24" t="s">
        <v>636</v>
      </c>
      <c r="G303" s="22" t="s">
        <v>636</v>
      </c>
      <c r="H303" s="24">
        <v>8</v>
      </c>
      <c r="I303" s="26"/>
    </row>
    <row r="304" spans="1:9">
      <c r="A304" s="22" t="s">
        <v>306</v>
      </c>
      <c r="B304" s="24">
        <v>4</v>
      </c>
      <c r="C304" s="26" t="s">
        <v>636</v>
      </c>
      <c r="D304" s="22" t="s">
        <v>636</v>
      </c>
      <c r="E304" s="22" t="s">
        <v>636</v>
      </c>
      <c r="F304" s="24" t="s">
        <v>636</v>
      </c>
      <c r="G304" s="22" t="s">
        <v>636</v>
      </c>
      <c r="H304" s="24">
        <v>4</v>
      </c>
      <c r="I304" s="22"/>
    </row>
    <row r="305" spans="1:9">
      <c r="A305" s="22" t="s">
        <v>307</v>
      </c>
      <c r="B305" s="24">
        <v>2</v>
      </c>
      <c r="C305" s="22" t="s">
        <v>636</v>
      </c>
      <c r="D305" s="22" t="s">
        <v>636</v>
      </c>
      <c r="E305" s="22" t="s">
        <v>636</v>
      </c>
      <c r="F305" s="24" t="s">
        <v>636</v>
      </c>
      <c r="G305" s="22" t="s">
        <v>636</v>
      </c>
      <c r="H305" s="24">
        <v>2</v>
      </c>
      <c r="I305" s="22"/>
    </row>
    <row r="306" spans="1:9">
      <c r="A306" s="22" t="s">
        <v>308</v>
      </c>
      <c r="B306" s="24">
        <v>11</v>
      </c>
      <c r="C306" s="27" t="s">
        <v>636</v>
      </c>
      <c r="D306" s="26" t="s">
        <v>636</v>
      </c>
      <c r="E306" s="22" t="s">
        <v>636</v>
      </c>
      <c r="F306" s="24">
        <v>-1</v>
      </c>
      <c r="G306" s="27" t="s">
        <v>636</v>
      </c>
      <c r="H306" s="24">
        <v>10</v>
      </c>
      <c r="I306" s="27"/>
    </row>
    <row r="307" spans="1:9">
      <c r="A307" s="22" t="s">
        <v>309</v>
      </c>
      <c r="B307" s="24">
        <v>3</v>
      </c>
      <c r="C307" s="22">
        <v>3</v>
      </c>
      <c r="D307" s="22" t="s">
        <v>636</v>
      </c>
      <c r="E307" s="22" t="s">
        <v>636</v>
      </c>
      <c r="F307" s="24">
        <v>-2</v>
      </c>
      <c r="G307" s="22" t="s">
        <v>636</v>
      </c>
      <c r="H307" s="24">
        <v>4</v>
      </c>
      <c r="I307" s="22"/>
    </row>
    <row r="308" spans="1:9">
      <c r="A308" s="22" t="s">
        <v>310</v>
      </c>
      <c r="B308" s="24">
        <v>4</v>
      </c>
      <c r="C308" s="22" t="s">
        <v>636</v>
      </c>
      <c r="D308" s="22" t="s">
        <v>636</v>
      </c>
      <c r="E308" s="22" t="s">
        <v>636</v>
      </c>
      <c r="F308" s="22">
        <v>-2</v>
      </c>
      <c r="G308" s="22" t="s">
        <v>636</v>
      </c>
      <c r="H308" s="24">
        <v>2</v>
      </c>
      <c r="I308" s="22"/>
    </row>
    <row r="309" spans="1:9">
      <c r="A309" s="22" t="s">
        <v>311</v>
      </c>
      <c r="B309" s="24">
        <v>12</v>
      </c>
      <c r="C309" s="24" t="s">
        <v>636</v>
      </c>
      <c r="D309" s="22" t="s">
        <v>636</v>
      </c>
      <c r="E309" s="22" t="s">
        <v>636</v>
      </c>
      <c r="F309" s="24">
        <v>-17</v>
      </c>
      <c r="G309" s="22" t="s">
        <v>636</v>
      </c>
      <c r="H309" s="24">
        <v>-5</v>
      </c>
      <c r="I309" s="22"/>
    </row>
    <row r="310" spans="1:9">
      <c r="A310" s="22" t="s">
        <v>312</v>
      </c>
      <c r="B310" s="24">
        <v>15</v>
      </c>
      <c r="C310" s="24" t="s">
        <v>636</v>
      </c>
      <c r="D310" s="22" t="s">
        <v>636</v>
      </c>
      <c r="E310" s="22" t="s">
        <v>636</v>
      </c>
      <c r="F310" s="24">
        <v>-1</v>
      </c>
      <c r="G310" s="22" t="s">
        <v>636</v>
      </c>
      <c r="H310" s="24">
        <v>14</v>
      </c>
      <c r="I310" s="22"/>
    </row>
    <row r="311" spans="1:9">
      <c r="A311" s="22" t="s">
        <v>313</v>
      </c>
      <c r="B311" s="24">
        <v>17</v>
      </c>
      <c r="C311" s="26" t="s">
        <v>636</v>
      </c>
      <c r="D311" s="22" t="s">
        <v>636</v>
      </c>
      <c r="E311" s="22" t="s">
        <v>636</v>
      </c>
      <c r="F311" s="24">
        <v>-7</v>
      </c>
      <c r="G311" s="24" t="s">
        <v>636</v>
      </c>
      <c r="H311" s="25">
        <v>10</v>
      </c>
      <c r="I311" s="22"/>
    </row>
    <row r="312" spans="1:9">
      <c r="A312" s="22" t="s">
        <v>314</v>
      </c>
      <c r="B312" s="24">
        <v>35</v>
      </c>
      <c r="C312" s="22" t="s">
        <v>636</v>
      </c>
      <c r="D312" s="22" t="s">
        <v>636</v>
      </c>
      <c r="E312" s="22" t="s">
        <v>636</v>
      </c>
      <c r="F312" s="24" t="s">
        <v>636</v>
      </c>
      <c r="G312" s="22" t="s">
        <v>636</v>
      </c>
      <c r="H312" s="24">
        <v>35</v>
      </c>
      <c r="I312" s="22"/>
    </row>
    <row r="313" spans="1:9">
      <c r="A313" s="22" t="s">
        <v>315</v>
      </c>
      <c r="B313" s="24">
        <v>309</v>
      </c>
      <c r="C313" s="22">
        <v>236</v>
      </c>
      <c r="D313" s="22" t="s">
        <v>636</v>
      </c>
      <c r="E313" s="22" t="s">
        <v>636</v>
      </c>
      <c r="F313" s="24">
        <v>-42</v>
      </c>
      <c r="G313" s="22" t="s">
        <v>636</v>
      </c>
      <c r="H313" s="24">
        <v>503</v>
      </c>
      <c r="I313" s="22"/>
    </row>
    <row r="314" spans="1:9">
      <c r="A314" s="22" t="s">
        <v>316</v>
      </c>
      <c r="B314" s="24">
        <v>335</v>
      </c>
      <c r="C314" s="22">
        <v>250</v>
      </c>
      <c r="D314" s="26" t="s">
        <v>636</v>
      </c>
      <c r="E314" s="22" t="s">
        <v>636</v>
      </c>
      <c r="F314" s="24">
        <v>-31</v>
      </c>
      <c r="G314" s="22" t="s">
        <v>636</v>
      </c>
      <c r="H314" s="24">
        <v>554</v>
      </c>
      <c r="I314" s="22"/>
    </row>
    <row r="315" spans="1:9">
      <c r="A315" s="22" t="s">
        <v>317</v>
      </c>
      <c r="B315" s="24">
        <v>425</v>
      </c>
      <c r="C315" s="22" t="s">
        <v>636</v>
      </c>
      <c r="D315" s="22" t="s">
        <v>636</v>
      </c>
      <c r="E315" s="22" t="s">
        <v>636</v>
      </c>
      <c r="F315" s="22">
        <v>-169</v>
      </c>
      <c r="G315" s="22">
        <v>3</v>
      </c>
      <c r="H315" s="24">
        <v>259</v>
      </c>
      <c r="I315" s="22"/>
    </row>
    <row r="316" spans="1:9">
      <c r="A316" s="22" t="s">
        <v>318</v>
      </c>
      <c r="B316" s="24">
        <v>382</v>
      </c>
      <c r="C316" s="25" t="s">
        <v>636</v>
      </c>
      <c r="D316" s="22" t="s">
        <v>636</v>
      </c>
      <c r="E316" s="22" t="s">
        <v>636</v>
      </c>
      <c r="F316" s="25">
        <v>-47</v>
      </c>
      <c r="G316" s="22" t="s">
        <v>636</v>
      </c>
      <c r="H316" s="25">
        <v>335</v>
      </c>
      <c r="I316" s="22"/>
    </row>
    <row r="317" spans="1:9">
      <c r="A317" s="22" t="s">
        <v>319</v>
      </c>
      <c r="B317" s="24">
        <v>109</v>
      </c>
      <c r="C317" s="24" t="s">
        <v>636</v>
      </c>
      <c r="D317" s="22" t="s">
        <v>636</v>
      </c>
      <c r="E317" s="22" t="s">
        <v>636</v>
      </c>
      <c r="F317" s="24">
        <v>-28</v>
      </c>
      <c r="G317" s="24" t="s">
        <v>636</v>
      </c>
      <c r="H317" s="24">
        <v>81</v>
      </c>
      <c r="I317" s="22"/>
    </row>
    <row r="318" spans="1:9">
      <c r="A318" s="22" t="s">
        <v>320</v>
      </c>
      <c r="B318" s="24">
        <v>393</v>
      </c>
      <c r="C318" s="25" t="s">
        <v>636</v>
      </c>
      <c r="D318" s="22" t="s">
        <v>636</v>
      </c>
      <c r="E318" s="22" t="s">
        <v>636</v>
      </c>
      <c r="F318" s="22">
        <v>-18</v>
      </c>
      <c r="G318" s="22" t="s">
        <v>636</v>
      </c>
      <c r="H318" s="24">
        <v>375</v>
      </c>
      <c r="I318" s="22"/>
    </row>
    <row r="319" spans="1:9">
      <c r="A319" s="22" t="s">
        <v>321</v>
      </c>
      <c r="B319" s="24">
        <v>189</v>
      </c>
      <c r="C319" s="26" t="s">
        <v>636</v>
      </c>
      <c r="D319" s="22" t="s">
        <v>636</v>
      </c>
      <c r="E319" s="22" t="s">
        <v>636</v>
      </c>
      <c r="F319" s="26" t="s">
        <v>636</v>
      </c>
      <c r="G319" s="22" t="s">
        <v>636</v>
      </c>
      <c r="H319" s="25">
        <v>189</v>
      </c>
      <c r="I319" s="22"/>
    </row>
    <row r="320" spans="1:9">
      <c r="A320" s="22" t="s">
        <v>322</v>
      </c>
      <c r="B320" s="24">
        <v>375</v>
      </c>
      <c r="C320" s="24">
        <v>100</v>
      </c>
      <c r="D320" s="22" t="s">
        <v>636</v>
      </c>
      <c r="E320" s="24" t="s">
        <v>636</v>
      </c>
      <c r="F320" s="24">
        <v>-36</v>
      </c>
      <c r="G320" s="24" t="s">
        <v>636</v>
      </c>
      <c r="H320" s="24">
        <v>439</v>
      </c>
      <c r="I320" s="22"/>
    </row>
    <row r="321" spans="1:9">
      <c r="A321" s="22" t="s">
        <v>323</v>
      </c>
      <c r="B321" s="24">
        <v>429</v>
      </c>
      <c r="C321" s="22">
        <v>104</v>
      </c>
      <c r="D321" s="22" t="s">
        <v>636</v>
      </c>
      <c r="E321" s="22" t="s">
        <v>636</v>
      </c>
      <c r="F321" s="24">
        <v>-41</v>
      </c>
      <c r="G321" s="22">
        <v>2</v>
      </c>
      <c r="H321" s="24">
        <v>494</v>
      </c>
      <c r="I321" s="22"/>
    </row>
    <row r="322" spans="1:9">
      <c r="A322" s="22" t="s">
        <v>324</v>
      </c>
      <c r="B322" s="24">
        <v>72</v>
      </c>
      <c r="C322" s="22">
        <v>30</v>
      </c>
      <c r="D322" s="22" t="s">
        <v>636</v>
      </c>
      <c r="E322" s="22" t="s">
        <v>636</v>
      </c>
      <c r="F322" s="24" t="s">
        <v>636</v>
      </c>
      <c r="G322" s="22" t="s">
        <v>636</v>
      </c>
      <c r="H322" s="24">
        <v>102</v>
      </c>
      <c r="I322" s="22"/>
    </row>
    <row r="323" spans="1:9">
      <c r="A323" s="22" t="s">
        <v>325</v>
      </c>
      <c r="B323" s="24">
        <v>1</v>
      </c>
      <c r="C323" s="22" t="s">
        <v>636</v>
      </c>
      <c r="D323" s="22" t="s">
        <v>636</v>
      </c>
      <c r="E323" s="22" t="s">
        <v>636</v>
      </c>
      <c r="F323" s="24" t="s">
        <v>636</v>
      </c>
      <c r="G323" s="22" t="s">
        <v>636</v>
      </c>
      <c r="H323" s="24">
        <v>1</v>
      </c>
      <c r="I323" s="22"/>
    </row>
    <row r="324" spans="1:9">
      <c r="A324" s="22" t="s">
        <v>326</v>
      </c>
      <c r="B324" s="24">
        <v>647</v>
      </c>
      <c r="C324" s="22">
        <v>100</v>
      </c>
      <c r="D324" s="22" t="s">
        <v>636</v>
      </c>
      <c r="E324" s="22">
        <v>-6</v>
      </c>
      <c r="F324" s="24">
        <v>-101</v>
      </c>
      <c r="G324" s="22">
        <v>2</v>
      </c>
      <c r="H324" s="24">
        <v>642</v>
      </c>
      <c r="I324" s="22"/>
    </row>
    <row r="325" spans="1:9">
      <c r="A325" s="22" t="s">
        <v>327</v>
      </c>
      <c r="B325" s="24">
        <v>18</v>
      </c>
      <c r="C325" s="22" t="s">
        <v>636</v>
      </c>
      <c r="D325" s="22" t="s">
        <v>636</v>
      </c>
      <c r="E325" s="22" t="s">
        <v>636</v>
      </c>
      <c r="F325" s="24">
        <v>-5</v>
      </c>
      <c r="G325" s="22" t="s">
        <v>636</v>
      </c>
      <c r="H325" s="24">
        <v>13</v>
      </c>
      <c r="I325" s="22"/>
    </row>
    <row r="326" spans="1:9">
      <c r="A326" s="22" t="s">
        <v>328</v>
      </c>
      <c r="B326" s="24">
        <v>35</v>
      </c>
      <c r="C326" s="24" t="s">
        <v>636</v>
      </c>
      <c r="D326" s="22" t="s">
        <v>636</v>
      </c>
      <c r="E326" s="22" t="s">
        <v>636</v>
      </c>
      <c r="F326" s="24">
        <v>-4</v>
      </c>
      <c r="G326" s="22" t="s">
        <v>636</v>
      </c>
      <c r="H326" s="24">
        <v>31</v>
      </c>
      <c r="I326" s="22"/>
    </row>
    <row r="327" spans="1:9">
      <c r="A327" s="22" t="s">
        <v>329</v>
      </c>
      <c r="B327" s="24">
        <v>102</v>
      </c>
      <c r="C327" s="24" t="s">
        <v>636</v>
      </c>
      <c r="D327" s="24" t="s">
        <v>636</v>
      </c>
      <c r="E327" s="22" t="s">
        <v>636</v>
      </c>
      <c r="F327" s="24">
        <v>-4</v>
      </c>
      <c r="G327" s="22" t="s">
        <v>636</v>
      </c>
      <c r="H327" s="24">
        <v>98</v>
      </c>
      <c r="I327" s="22"/>
    </row>
    <row r="328" spans="1:9">
      <c r="A328" s="22" t="s">
        <v>330</v>
      </c>
      <c r="B328" s="24">
        <v>32</v>
      </c>
      <c r="C328" s="22" t="s">
        <v>636</v>
      </c>
      <c r="D328" s="22" t="s">
        <v>636</v>
      </c>
      <c r="E328" s="22" t="s">
        <v>636</v>
      </c>
      <c r="F328" s="24">
        <v>-11</v>
      </c>
      <c r="G328" s="22" t="s">
        <v>636</v>
      </c>
      <c r="H328" s="22">
        <v>21</v>
      </c>
      <c r="I328" s="22"/>
    </row>
    <row r="329" spans="1:9">
      <c r="A329" s="22" t="s">
        <v>331</v>
      </c>
      <c r="B329" s="25">
        <v>24</v>
      </c>
      <c r="C329" s="22" t="s">
        <v>636</v>
      </c>
      <c r="D329" s="22" t="s">
        <v>636</v>
      </c>
      <c r="E329" s="26" t="s">
        <v>636</v>
      </c>
      <c r="F329" s="24">
        <v>-8</v>
      </c>
      <c r="G329" s="22" t="s">
        <v>636</v>
      </c>
      <c r="H329" s="25">
        <v>16</v>
      </c>
      <c r="I329" s="22"/>
    </row>
    <row r="330" spans="1:9">
      <c r="A330" s="22" t="s">
        <v>332</v>
      </c>
      <c r="B330" s="24">
        <v>2</v>
      </c>
      <c r="C330" s="22">
        <v>50</v>
      </c>
      <c r="D330" s="22" t="s">
        <v>636</v>
      </c>
      <c r="E330" s="22" t="s">
        <v>636</v>
      </c>
      <c r="F330" s="22">
        <v>-10</v>
      </c>
      <c r="G330" s="22" t="s">
        <v>636</v>
      </c>
      <c r="H330" s="24">
        <v>42</v>
      </c>
      <c r="I330" s="22"/>
    </row>
    <row r="331" spans="1:9">
      <c r="A331" s="22" t="s">
        <v>333</v>
      </c>
      <c r="B331" s="24">
        <v>-3</v>
      </c>
      <c r="C331" s="22">
        <v>272</v>
      </c>
      <c r="D331" s="22">
        <v>-11</v>
      </c>
      <c r="E331" s="22" t="s">
        <v>636</v>
      </c>
      <c r="F331" s="24">
        <v>-63</v>
      </c>
      <c r="G331" s="22" t="s">
        <v>636</v>
      </c>
      <c r="H331" s="24">
        <v>195</v>
      </c>
      <c r="I331" s="22"/>
    </row>
    <row r="332" spans="1:9">
      <c r="A332" s="22" t="s">
        <v>334</v>
      </c>
      <c r="B332" s="24">
        <v>3</v>
      </c>
      <c r="C332" s="22" t="s">
        <v>636</v>
      </c>
      <c r="D332" s="22" t="s">
        <v>636</v>
      </c>
      <c r="E332" s="22" t="s">
        <v>636</v>
      </c>
      <c r="F332" s="24">
        <v>-3</v>
      </c>
      <c r="G332" s="22" t="s">
        <v>636</v>
      </c>
      <c r="H332" s="24" t="s">
        <v>636</v>
      </c>
      <c r="I332" s="22"/>
    </row>
    <row r="333" spans="1:9">
      <c r="A333" s="22" t="s">
        <v>335</v>
      </c>
      <c r="B333" s="25">
        <v>27</v>
      </c>
      <c r="C333" s="22" t="s">
        <v>636</v>
      </c>
      <c r="D333" s="22" t="s">
        <v>636</v>
      </c>
      <c r="E333" s="26" t="s">
        <v>636</v>
      </c>
      <c r="F333" s="22">
        <v>-5</v>
      </c>
      <c r="G333" s="22" t="s">
        <v>636</v>
      </c>
      <c r="H333" s="25">
        <v>22</v>
      </c>
      <c r="I333" s="22"/>
    </row>
    <row r="334" spans="1:9">
      <c r="A334" s="22" t="s">
        <v>336</v>
      </c>
      <c r="B334" s="24">
        <v>56</v>
      </c>
      <c r="C334" s="22" t="s">
        <v>636</v>
      </c>
      <c r="D334" s="22" t="s">
        <v>636</v>
      </c>
      <c r="E334" s="22" t="s">
        <v>636</v>
      </c>
      <c r="F334" s="24" t="s">
        <v>636</v>
      </c>
      <c r="G334" s="22" t="s">
        <v>636</v>
      </c>
      <c r="H334" s="24">
        <v>56</v>
      </c>
      <c r="I334" s="22"/>
    </row>
    <row r="335" spans="1:9">
      <c r="A335" s="22" t="s">
        <v>692</v>
      </c>
      <c r="B335" s="24">
        <v>88</v>
      </c>
      <c r="C335" s="24" t="s">
        <v>636</v>
      </c>
      <c r="D335" s="22" t="s">
        <v>636</v>
      </c>
      <c r="E335" s="22" t="s">
        <v>636</v>
      </c>
      <c r="F335" s="22">
        <v>-22</v>
      </c>
      <c r="G335" s="22" t="s">
        <v>636</v>
      </c>
      <c r="H335" s="24">
        <v>66</v>
      </c>
      <c r="I335" s="22"/>
    </row>
    <row r="336" spans="1:9">
      <c r="A336" s="22" t="s">
        <v>338</v>
      </c>
      <c r="B336" s="24">
        <v>7</v>
      </c>
      <c r="C336" s="24" t="s">
        <v>636</v>
      </c>
      <c r="D336" s="22" t="s">
        <v>636</v>
      </c>
      <c r="E336" s="22" t="s">
        <v>636</v>
      </c>
      <c r="F336" s="22">
        <v>-1</v>
      </c>
      <c r="G336" s="22" t="s">
        <v>636</v>
      </c>
      <c r="H336" s="24">
        <v>6</v>
      </c>
      <c r="I336" s="22"/>
    </row>
    <row r="337" spans="1:9">
      <c r="A337" s="22" t="s">
        <v>339</v>
      </c>
      <c r="B337" s="25">
        <v>6</v>
      </c>
      <c r="C337" s="27" t="s">
        <v>636</v>
      </c>
      <c r="D337" s="22" t="s">
        <v>636</v>
      </c>
      <c r="E337" s="26" t="s">
        <v>636</v>
      </c>
      <c r="F337" s="25" t="s">
        <v>636</v>
      </c>
      <c r="G337" s="22" t="s">
        <v>636</v>
      </c>
      <c r="H337" s="25">
        <v>6</v>
      </c>
      <c r="I337" s="22"/>
    </row>
    <row r="338" spans="1:9">
      <c r="A338" s="22" t="s">
        <v>341</v>
      </c>
      <c r="B338" s="24">
        <v>23</v>
      </c>
      <c r="C338" s="22" t="s">
        <v>636</v>
      </c>
      <c r="D338" s="22" t="s">
        <v>636</v>
      </c>
      <c r="E338" s="22" t="s">
        <v>636</v>
      </c>
      <c r="F338" s="24">
        <v>-3</v>
      </c>
      <c r="G338" s="22" t="s">
        <v>636</v>
      </c>
      <c r="H338" s="24">
        <v>20</v>
      </c>
      <c r="I338" s="22"/>
    </row>
    <row r="339" spans="1:9">
      <c r="A339" s="22" t="s">
        <v>342</v>
      </c>
      <c r="B339" s="24">
        <v>111</v>
      </c>
      <c r="C339" s="24">
        <v>100</v>
      </c>
      <c r="D339" s="22" t="s">
        <v>636</v>
      </c>
      <c r="E339" s="22" t="s">
        <v>636</v>
      </c>
      <c r="F339" s="24" t="s">
        <v>636</v>
      </c>
      <c r="G339" s="22" t="s">
        <v>636</v>
      </c>
      <c r="H339" s="24">
        <v>211</v>
      </c>
      <c r="I339" s="22"/>
    </row>
    <row r="340" spans="1:9">
      <c r="A340" s="22" t="s">
        <v>343</v>
      </c>
      <c r="B340" s="24">
        <v>287</v>
      </c>
      <c r="C340" s="22">
        <v>80</v>
      </c>
      <c r="D340" s="22" t="s">
        <v>636</v>
      </c>
      <c r="E340" s="22" t="s">
        <v>636</v>
      </c>
      <c r="F340" s="24" t="s">
        <v>636</v>
      </c>
      <c r="G340" s="22" t="s">
        <v>636</v>
      </c>
      <c r="H340" s="24">
        <v>367</v>
      </c>
      <c r="I340" s="22"/>
    </row>
    <row r="341" spans="1:9">
      <c r="A341" s="22" t="s">
        <v>344</v>
      </c>
      <c r="B341" s="25">
        <v>2636</v>
      </c>
      <c r="C341" s="22" t="s">
        <v>636</v>
      </c>
      <c r="D341" s="22" t="s">
        <v>636</v>
      </c>
      <c r="E341" s="22" t="s">
        <v>636</v>
      </c>
      <c r="F341" s="25">
        <v>-1287</v>
      </c>
      <c r="G341" s="22" t="s">
        <v>636</v>
      </c>
      <c r="H341" s="25">
        <v>1349</v>
      </c>
      <c r="I341" s="22"/>
    </row>
    <row r="342" spans="1:9">
      <c r="A342" s="22" t="s">
        <v>345</v>
      </c>
      <c r="B342" s="24">
        <v>58</v>
      </c>
      <c r="C342" s="22" t="s">
        <v>636</v>
      </c>
      <c r="D342" s="22" t="s">
        <v>636</v>
      </c>
      <c r="E342" s="22" t="s">
        <v>636</v>
      </c>
      <c r="F342" s="24">
        <v>-52</v>
      </c>
      <c r="G342" s="22" t="s">
        <v>636</v>
      </c>
      <c r="H342" s="24">
        <v>6</v>
      </c>
      <c r="I342" s="22"/>
    </row>
    <row r="343" spans="1:9">
      <c r="A343" s="22" t="s">
        <v>346</v>
      </c>
      <c r="B343" s="24">
        <v>144</v>
      </c>
      <c r="C343" s="22">
        <v>10</v>
      </c>
      <c r="D343" s="22" t="s">
        <v>636</v>
      </c>
      <c r="E343" s="22" t="s">
        <v>636</v>
      </c>
      <c r="F343" s="24">
        <v>-12</v>
      </c>
      <c r="G343" s="22" t="s">
        <v>636</v>
      </c>
      <c r="H343" s="24">
        <v>142</v>
      </c>
      <c r="I343" s="22"/>
    </row>
    <row r="344" spans="1:9">
      <c r="A344" s="22" t="s">
        <v>347</v>
      </c>
      <c r="B344" s="24">
        <v>13</v>
      </c>
      <c r="C344" s="22" t="s">
        <v>636</v>
      </c>
      <c r="D344" s="22" t="s">
        <v>636</v>
      </c>
      <c r="E344" s="22" t="s">
        <v>636</v>
      </c>
      <c r="F344" s="22">
        <v>-1</v>
      </c>
      <c r="G344" s="22" t="s">
        <v>636</v>
      </c>
      <c r="H344" s="24">
        <v>12</v>
      </c>
      <c r="I344" s="22"/>
    </row>
    <row r="345" spans="1:9">
      <c r="A345" s="22" t="s">
        <v>348</v>
      </c>
      <c r="B345" s="24">
        <v>58</v>
      </c>
      <c r="C345" s="22" t="s">
        <v>636</v>
      </c>
      <c r="D345" s="22" t="s">
        <v>636</v>
      </c>
      <c r="E345" s="22" t="s">
        <v>636</v>
      </c>
      <c r="F345" s="24">
        <v>-13</v>
      </c>
      <c r="G345" s="22" t="s">
        <v>636</v>
      </c>
      <c r="H345" s="24">
        <v>45</v>
      </c>
      <c r="I345" s="22"/>
    </row>
    <row r="346" spans="1:9">
      <c r="A346" s="22" t="s">
        <v>349</v>
      </c>
      <c r="B346" s="24">
        <v>64</v>
      </c>
      <c r="C346" s="22" t="s">
        <v>636</v>
      </c>
      <c r="D346" s="26" t="s">
        <v>636</v>
      </c>
      <c r="E346" s="22" t="s">
        <v>636</v>
      </c>
      <c r="F346" s="24">
        <v>-4</v>
      </c>
      <c r="G346" s="26" t="s">
        <v>636</v>
      </c>
      <c r="H346" s="24">
        <v>60</v>
      </c>
      <c r="I346" s="26"/>
    </row>
    <row r="347" spans="1:9">
      <c r="A347" s="22" t="s">
        <v>350</v>
      </c>
      <c r="B347" s="24">
        <v>67</v>
      </c>
      <c r="C347" s="26" t="s">
        <v>636</v>
      </c>
      <c r="D347" s="22" t="s">
        <v>636</v>
      </c>
      <c r="E347" s="22" t="s">
        <v>636</v>
      </c>
      <c r="F347" s="22">
        <v>-2</v>
      </c>
      <c r="G347" s="22" t="s">
        <v>636</v>
      </c>
      <c r="H347" s="24">
        <v>65</v>
      </c>
      <c r="I347" s="22"/>
    </row>
    <row r="348" spans="1:9">
      <c r="A348" s="22" t="s">
        <v>351</v>
      </c>
      <c r="B348" s="24">
        <v>28</v>
      </c>
      <c r="C348" s="26" t="s">
        <v>636</v>
      </c>
      <c r="D348" s="26" t="s">
        <v>636</v>
      </c>
      <c r="E348" s="22" t="s">
        <v>636</v>
      </c>
      <c r="F348" s="24" t="s">
        <v>636</v>
      </c>
      <c r="G348" s="22" t="s">
        <v>636</v>
      </c>
      <c r="H348" s="24">
        <v>28</v>
      </c>
      <c r="I348" s="22"/>
    </row>
    <row r="349" spans="1:9">
      <c r="A349" s="22" t="s">
        <v>352</v>
      </c>
      <c r="B349" s="25">
        <v>8</v>
      </c>
      <c r="C349" s="26" t="s">
        <v>636</v>
      </c>
      <c r="D349" s="26" t="s">
        <v>636</v>
      </c>
      <c r="E349" s="22" t="s">
        <v>636</v>
      </c>
      <c r="F349" s="24">
        <v>-4</v>
      </c>
      <c r="G349" s="26" t="s">
        <v>636</v>
      </c>
      <c r="H349" s="25">
        <v>4</v>
      </c>
      <c r="I349" s="22"/>
    </row>
    <row r="350" spans="1:9">
      <c r="A350" s="22" t="s">
        <v>353</v>
      </c>
      <c r="B350" s="24">
        <v>7</v>
      </c>
      <c r="C350" s="22" t="s">
        <v>636</v>
      </c>
      <c r="D350" s="22" t="s">
        <v>636</v>
      </c>
      <c r="E350" s="22" t="s">
        <v>636</v>
      </c>
      <c r="F350" s="22">
        <v>-5</v>
      </c>
      <c r="G350" s="22" t="s">
        <v>636</v>
      </c>
      <c r="H350" s="24">
        <v>2</v>
      </c>
      <c r="I350" s="22"/>
    </row>
    <row r="351" spans="1:9">
      <c r="A351" s="22" t="s">
        <v>354</v>
      </c>
      <c r="B351" s="24">
        <v>18</v>
      </c>
      <c r="C351" s="26" t="s">
        <v>636</v>
      </c>
      <c r="D351" s="22" t="s">
        <v>636</v>
      </c>
      <c r="E351" s="22" t="s">
        <v>636</v>
      </c>
      <c r="F351" s="22" t="s">
        <v>636</v>
      </c>
      <c r="G351" s="22" t="s">
        <v>636</v>
      </c>
      <c r="H351" s="24">
        <v>18</v>
      </c>
      <c r="I351" s="22"/>
    </row>
    <row r="352" spans="1:9">
      <c r="A352" s="22" t="s">
        <v>355</v>
      </c>
      <c r="B352" s="24">
        <v>16</v>
      </c>
      <c r="C352" s="26" t="s">
        <v>636</v>
      </c>
      <c r="D352" s="26" t="s">
        <v>636</v>
      </c>
      <c r="E352" s="22" t="s">
        <v>636</v>
      </c>
      <c r="F352" s="24">
        <v>-1</v>
      </c>
      <c r="G352" s="22" t="s">
        <v>636</v>
      </c>
      <c r="H352" s="24">
        <v>15</v>
      </c>
      <c r="I352" s="22"/>
    </row>
    <row r="353" spans="1:9">
      <c r="A353" s="22" t="s">
        <v>356</v>
      </c>
      <c r="B353" s="25">
        <v>6</v>
      </c>
      <c r="C353" s="22" t="s">
        <v>636</v>
      </c>
      <c r="D353" s="26" t="s">
        <v>636</v>
      </c>
      <c r="E353" s="22" t="s">
        <v>636</v>
      </c>
      <c r="F353" s="22">
        <v>-3</v>
      </c>
      <c r="G353" s="22" t="s">
        <v>636</v>
      </c>
      <c r="H353" s="25">
        <v>3</v>
      </c>
      <c r="I353" s="22"/>
    </row>
    <row r="354" spans="1:9">
      <c r="A354" s="22" t="s">
        <v>357</v>
      </c>
      <c r="B354" s="24">
        <v>206</v>
      </c>
      <c r="C354" s="22" t="s">
        <v>636</v>
      </c>
      <c r="D354" s="26" t="s">
        <v>636</v>
      </c>
      <c r="E354" s="22" t="s">
        <v>636</v>
      </c>
      <c r="F354" s="24" t="s">
        <v>636</v>
      </c>
      <c r="G354" s="22" t="s">
        <v>636</v>
      </c>
      <c r="H354" s="24">
        <v>206</v>
      </c>
      <c r="I354" s="26"/>
    </row>
    <row r="355" spans="1:9">
      <c r="A355" s="22" t="s">
        <v>358</v>
      </c>
      <c r="B355" s="24">
        <v>16</v>
      </c>
      <c r="C355" s="26" t="s">
        <v>636</v>
      </c>
      <c r="D355" s="22" t="s">
        <v>636</v>
      </c>
      <c r="E355" s="22" t="s">
        <v>636</v>
      </c>
      <c r="F355" s="24" t="s">
        <v>636</v>
      </c>
      <c r="G355" s="22" t="s">
        <v>636</v>
      </c>
      <c r="H355" s="24">
        <v>16</v>
      </c>
      <c r="I355" s="22"/>
    </row>
    <row r="356" spans="1:9">
      <c r="A356" s="22" t="s">
        <v>597</v>
      </c>
      <c r="B356" s="24">
        <v>26</v>
      </c>
      <c r="C356" s="26" t="s">
        <v>636</v>
      </c>
      <c r="D356" s="22" t="s">
        <v>636</v>
      </c>
      <c r="E356" s="22" t="s">
        <v>636</v>
      </c>
      <c r="F356" s="24">
        <v>-14</v>
      </c>
      <c r="G356" s="22" t="s">
        <v>636</v>
      </c>
      <c r="H356" s="25">
        <v>12</v>
      </c>
      <c r="I356" s="22"/>
    </row>
    <row r="357" spans="1:9">
      <c r="A357" s="22" t="s">
        <v>360</v>
      </c>
      <c r="B357" s="25">
        <v>34</v>
      </c>
      <c r="C357" s="26" t="s">
        <v>636</v>
      </c>
      <c r="D357" s="22" t="s">
        <v>636</v>
      </c>
      <c r="E357" s="22" t="s">
        <v>636</v>
      </c>
      <c r="F357" s="22" t="s">
        <v>636</v>
      </c>
      <c r="G357" s="22" t="s">
        <v>636</v>
      </c>
      <c r="H357" s="25">
        <v>34</v>
      </c>
      <c r="I357" s="26"/>
    </row>
    <row r="358" spans="1:9">
      <c r="A358" s="22" t="s">
        <v>361</v>
      </c>
      <c r="B358" s="24">
        <v>117</v>
      </c>
      <c r="C358" s="26" t="s">
        <v>636</v>
      </c>
      <c r="D358" s="26" t="s">
        <v>636</v>
      </c>
      <c r="E358" s="22" t="s">
        <v>636</v>
      </c>
      <c r="F358" s="24">
        <v>-26</v>
      </c>
      <c r="G358" s="22" t="s">
        <v>636</v>
      </c>
      <c r="H358" s="24">
        <v>91</v>
      </c>
      <c r="I358" s="22"/>
    </row>
    <row r="359" spans="1:9">
      <c r="A359" s="22" t="s">
        <v>562</v>
      </c>
      <c r="B359" s="24">
        <v>49</v>
      </c>
      <c r="C359" s="26" t="s">
        <v>636</v>
      </c>
      <c r="D359" s="26" t="s">
        <v>636</v>
      </c>
      <c r="E359" s="22" t="s">
        <v>636</v>
      </c>
      <c r="F359" s="24">
        <v>-16</v>
      </c>
      <c r="G359" s="22" t="s">
        <v>636</v>
      </c>
      <c r="H359" s="24">
        <v>33</v>
      </c>
      <c r="I359" s="22"/>
    </row>
    <row r="360" spans="1:9">
      <c r="A360" s="22" t="s">
        <v>362</v>
      </c>
      <c r="B360" s="24">
        <v>265</v>
      </c>
      <c r="C360" s="22" t="s">
        <v>636</v>
      </c>
      <c r="D360" s="22" t="s">
        <v>636</v>
      </c>
      <c r="E360" s="22" t="s">
        <v>636</v>
      </c>
      <c r="F360" s="22">
        <v>-10</v>
      </c>
      <c r="G360" s="22" t="s">
        <v>636</v>
      </c>
      <c r="H360" s="24">
        <v>255</v>
      </c>
      <c r="I360" s="22"/>
    </row>
    <row r="361" spans="1:9">
      <c r="A361" s="22" t="s">
        <v>363</v>
      </c>
      <c r="B361" s="25">
        <v>-1000</v>
      </c>
      <c r="C361" s="26" t="s">
        <v>636</v>
      </c>
      <c r="D361" s="26" t="s">
        <v>636</v>
      </c>
      <c r="E361" s="22" t="s">
        <v>636</v>
      </c>
      <c r="F361" s="24" t="s">
        <v>636</v>
      </c>
      <c r="G361" s="22" t="s">
        <v>636</v>
      </c>
      <c r="H361" s="25">
        <v>-1000</v>
      </c>
      <c r="I361" s="22"/>
    </row>
    <row r="362" spans="1:9">
      <c r="A362" s="22" t="s">
        <v>709</v>
      </c>
      <c r="B362" s="24">
        <v>243</v>
      </c>
      <c r="C362" s="22" t="s">
        <v>636</v>
      </c>
      <c r="D362" s="22" t="s">
        <v>636</v>
      </c>
      <c r="E362" s="22" t="s">
        <v>636</v>
      </c>
      <c r="F362" s="22">
        <v>-111</v>
      </c>
      <c r="G362" s="22" t="s">
        <v>636</v>
      </c>
      <c r="H362" s="24">
        <v>132</v>
      </c>
      <c r="I362" s="22"/>
    </row>
    <row r="363" spans="1:9">
      <c r="A363" s="22" t="s">
        <v>365</v>
      </c>
      <c r="B363" s="24">
        <v>169</v>
      </c>
      <c r="C363" s="26" t="s">
        <v>636</v>
      </c>
      <c r="D363" s="26" t="s">
        <v>636</v>
      </c>
      <c r="E363" s="22" t="s">
        <v>636</v>
      </c>
      <c r="F363" s="25">
        <v>-1</v>
      </c>
      <c r="G363" s="22" t="s">
        <v>636</v>
      </c>
      <c r="H363" s="24">
        <v>168</v>
      </c>
      <c r="I363" s="26"/>
    </row>
    <row r="364" spans="1:9">
      <c r="A364" s="22" t="s">
        <v>366</v>
      </c>
      <c r="B364" s="24">
        <v>23</v>
      </c>
      <c r="C364" s="22" t="s">
        <v>636</v>
      </c>
      <c r="D364" s="22" t="s">
        <v>636</v>
      </c>
      <c r="E364" s="22" t="s">
        <v>636</v>
      </c>
      <c r="F364" s="24" t="s">
        <v>636</v>
      </c>
      <c r="G364" s="22" t="s">
        <v>636</v>
      </c>
      <c r="H364" s="24">
        <v>23</v>
      </c>
      <c r="I364" s="22"/>
    </row>
    <row r="365" spans="1:9">
      <c r="A365" s="22" t="s">
        <v>367</v>
      </c>
      <c r="B365" s="24">
        <v>9</v>
      </c>
      <c r="C365" s="24" t="s">
        <v>636</v>
      </c>
      <c r="D365" s="22" t="s">
        <v>636</v>
      </c>
      <c r="E365" s="22" t="s">
        <v>636</v>
      </c>
      <c r="F365" s="24">
        <v>-6</v>
      </c>
      <c r="G365" s="22" t="s">
        <v>636</v>
      </c>
      <c r="H365" s="24">
        <v>3</v>
      </c>
      <c r="I365" s="22"/>
    </row>
    <row r="366" spans="1:9">
      <c r="A366" s="22" t="s">
        <v>368</v>
      </c>
      <c r="B366" s="22">
        <v>1</v>
      </c>
      <c r="C366" s="24" t="s">
        <v>636</v>
      </c>
      <c r="D366" s="22" t="s">
        <v>636</v>
      </c>
      <c r="E366" s="22" t="s">
        <v>636</v>
      </c>
      <c r="F366" s="22" t="s">
        <v>636</v>
      </c>
      <c r="G366" s="22" t="s">
        <v>636</v>
      </c>
      <c r="H366" s="24">
        <v>1</v>
      </c>
      <c r="I366" s="22"/>
    </row>
    <row r="367" spans="1:9">
      <c r="A367" s="22" t="s">
        <v>369</v>
      </c>
      <c r="B367" s="24">
        <v>22</v>
      </c>
      <c r="C367" s="24" t="s">
        <v>636</v>
      </c>
      <c r="D367" s="22" t="s">
        <v>636</v>
      </c>
      <c r="E367" s="22" t="s">
        <v>636</v>
      </c>
      <c r="F367" s="24">
        <v>-20</v>
      </c>
      <c r="G367" s="22" t="s">
        <v>636</v>
      </c>
      <c r="H367" s="24">
        <v>2</v>
      </c>
      <c r="I367" s="22"/>
    </row>
    <row r="368" spans="1:9">
      <c r="A368" s="22" t="s">
        <v>568</v>
      </c>
      <c r="B368" s="24">
        <v>169</v>
      </c>
      <c r="C368" s="22" t="s">
        <v>636</v>
      </c>
      <c r="D368" s="22" t="s">
        <v>636</v>
      </c>
      <c r="E368" s="22" t="s">
        <v>636</v>
      </c>
      <c r="F368" s="24">
        <v>-30</v>
      </c>
      <c r="G368" s="22" t="s">
        <v>636</v>
      </c>
      <c r="H368" s="24">
        <v>139</v>
      </c>
      <c r="I368" s="22"/>
    </row>
    <row r="369" spans="1:9">
      <c r="A369" s="22" t="s">
        <v>370</v>
      </c>
      <c r="B369" s="24">
        <v>531</v>
      </c>
      <c r="C369" s="26">
        <v>200</v>
      </c>
      <c r="D369" s="22" t="s">
        <v>636</v>
      </c>
      <c r="E369" s="22" t="s">
        <v>636</v>
      </c>
      <c r="F369" s="24">
        <v>-97</v>
      </c>
      <c r="G369" s="22" t="s">
        <v>636</v>
      </c>
      <c r="H369" s="24">
        <v>634</v>
      </c>
      <c r="I369" s="22"/>
    </row>
    <row r="370" spans="1:9">
      <c r="A370" s="22" t="s">
        <v>371</v>
      </c>
      <c r="B370" s="24" t="s">
        <v>636</v>
      </c>
      <c r="C370" s="24">
        <v>24</v>
      </c>
      <c r="D370" s="22" t="s">
        <v>636</v>
      </c>
      <c r="E370" s="22" t="s">
        <v>636</v>
      </c>
      <c r="F370" s="22" t="s">
        <v>636</v>
      </c>
      <c r="G370" s="22" t="s">
        <v>636</v>
      </c>
      <c r="H370" s="24">
        <v>24</v>
      </c>
      <c r="I370" s="22"/>
    </row>
    <row r="371" spans="1:9">
      <c r="A371" s="22" t="s">
        <v>372</v>
      </c>
      <c r="B371" s="24">
        <v>412.5</v>
      </c>
      <c r="C371" s="22">
        <v>100</v>
      </c>
      <c r="D371" s="22" t="s">
        <v>636</v>
      </c>
      <c r="E371" s="22" t="s">
        <v>636</v>
      </c>
      <c r="F371" s="24">
        <v>-34</v>
      </c>
      <c r="G371" s="22" t="s">
        <v>636</v>
      </c>
      <c r="H371" s="24">
        <v>478.5</v>
      </c>
      <c r="I371" s="22"/>
    </row>
    <row r="372" spans="1:9">
      <c r="A372" s="22" t="s">
        <v>373</v>
      </c>
      <c r="B372" s="24">
        <v>11</v>
      </c>
      <c r="C372" s="22" t="s">
        <v>636</v>
      </c>
      <c r="D372" s="22" t="s">
        <v>636</v>
      </c>
      <c r="E372" s="22" t="s">
        <v>636</v>
      </c>
      <c r="F372" s="24">
        <v>-1</v>
      </c>
      <c r="G372" s="22" t="s">
        <v>636</v>
      </c>
      <c r="H372" s="24">
        <v>10</v>
      </c>
      <c r="I372" s="22"/>
    </row>
    <row r="373" spans="1:9">
      <c r="A373" s="22" t="s">
        <v>374</v>
      </c>
      <c r="B373" s="24">
        <v>152</v>
      </c>
      <c r="C373" s="22" t="s">
        <v>636</v>
      </c>
      <c r="D373" s="22" t="s">
        <v>636</v>
      </c>
      <c r="E373" s="22" t="s">
        <v>636</v>
      </c>
      <c r="F373" s="24">
        <v>-10</v>
      </c>
      <c r="G373" s="22" t="s">
        <v>636</v>
      </c>
      <c r="H373" s="24">
        <v>142</v>
      </c>
      <c r="I373" s="22"/>
    </row>
    <row r="374" spans="1:9">
      <c r="A374" s="22" t="s">
        <v>375</v>
      </c>
      <c r="B374" s="24">
        <v>112</v>
      </c>
      <c r="C374" s="22">
        <v>50</v>
      </c>
      <c r="D374" s="26" t="s">
        <v>636</v>
      </c>
      <c r="E374" s="22" t="s">
        <v>636</v>
      </c>
      <c r="F374" s="22" t="s">
        <v>636</v>
      </c>
      <c r="G374" s="22" t="s">
        <v>636</v>
      </c>
      <c r="H374" s="24">
        <v>162</v>
      </c>
      <c r="I374" s="26"/>
    </row>
    <row r="375" spans="1:9">
      <c r="A375" s="22" t="s">
        <v>376</v>
      </c>
      <c r="B375" s="24">
        <v>102</v>
      </c>
      <c r="C375" s="22" t="s">
        <v>636</v>
      </c>
      <c r="D375" s="22" t="s">
        <v>636</v>
      </c>
      <c r="E375" s="22" t="s">
        <v>636</v>
      </c>
      <c r="F375" s="24">
        <v>-11</v>
      </c>
      <c r="G375" s="22" t="s">
        <v>636</v>
      </c>
      <c r="H375" s="24">
        <v>91</v>
      </c>
      <c r="I375" s="22"/>
    </row>
    <row r="376" spans="1:9">
      <c r="A376" s="22" t="s">
        <v>377</v>
      </c>
      <c r="B376" s="24">
        <v>150</v>
      </c>
      <c r="C376" s="22" t="s">
        <v>636</v>
      </c>
      <c r="D376" s="22" t="s">
        <v>636</v>
      </c>
      <c r="E376" s="22" t="s">
        <v>636</v>
      </c>
      <c r="F376" s="22">
        <v>-142</v>
      </c>
      <c r="G376" s="22" t="s">
        <v>636</v>
      </c>
      <c r="H376" s="24">
        <v>8</v>
      </c>
      <c r="I376" s="22"/>
    </row>
    <row r="377" spans="1:9">
      <c r="A377" s="22" t="s">
        <v>638</v>
      </c>
      <c r="B377" s="24">
        <v>415</v>
      </c>
      <c r="C377" s="22" t="s">
        <v>636</v>
      </c>
      <c r="D377" s="22" t="s">
        <v>636</v>
      </c>
      <c r="E377" s="22" t="s">
        <v>636</v>
      </c>
      <c r="F377" s="24">
        <v>-88</v>
      </c>
      <c r="G377" s="22" t="s">
        <v>636</v>
      </c>
      <c r="H377" s="24">
        <v>327</v>
      </c>
      <c r="I377" s="22"/>
    </row>
    <row r="378" spans="1:9">
      <c r="A378" s="22" t="s">
        <v>379</v>
      </c>
      <c r="B378" s="24">
        <v>47</v>
      </c>
      <c r="C378" s="22" t="s">
        <v>636</v>
      </c>
      <c r="D378" s="22" t="s">
        <v>636</v>
      </c>
      <c r="E378" s="22" t="s">
        <v>636</v>
      </c>
      <c r="F378" s="24" t="s">
        <v>636</v>
      </c>
      <c r="G378" s="22" t="s">
        <v>636</v>
      </c>
      <c r="H378" s="24">
        <v>47</v>
      </c>
      <c r="I378" s="22"/>
    </row>
    <row r="379" spans="1:9">
      <c r="A379" s="22" t="s">
        <v>380</v>
      </c>
      <c r="B379" s="24">
        <v>175</v>
      </c>
      <c r="C379" s="22" t="s">
        <v>636</v>
      </c>
      <c r="D379" s="22" t="s">
        <v>636</v>
      </c>
      <c r="E379" s="22" t="s">
        <v>636</v>
      </c>
      <c r="F379" s="24">
        <v>-20</v>
      </c>
      <c r="G379" s="22" t="s">
        <v>636</v>
      </c>
      <c r="H379" s="24">
        <v>155</v>
      </c>
      <c r="I379" s="22"/>
    </row>
    <row r="380" spans="1:9">
      <c r="A380" s="22" t="s">
        <v>382</v>
      </c>
      <c r="B380" s="24">
        <v>6</v>
      </c>
      <c r="C380" s="22" t="s">
        <v>636</v>
      </c>
      <c r="D380" s="22" t="s">
        <v>636</v>
      </c>
      <c r="E380" s="22" t="s">
        <v>636</v>
      </c>
      <c r="F380" s="24" t="s">
        <v>636</v>
      </c>
      <c r="G380" s="22" t="s">
        <v>636</v>
      </c>
      <c r="H380" s="24">
        <v>6</v>
      </c>
      <c r="I380" s="22"/>
    </row>
    <row r="381" spans="1:9">
      <c r="A381" s="22" t="s">
        <v>383</v>
      </c>
      <c r="B381" s="24">
        <v>4</v>
      </c>
      <c r="C381" s="26" t="s">
        <v>636</v>
      </c>
      <c r="D381" s="22" t="s">
        <v>636</v>
      </c>
      <c r="E381" s="22" t="s">
        <v>636</v>
      </c>
      <c r="F381" s="24">
        <v>-16</v>
      </c>
      <c r="G381" s="22" t="s">
        <v>636</v>
      </c>
      <c r="H381" s="25">
        <v>-12</v>
      </c>
      <c r="I381" s="22"/>
    </row>
    <row r="382" spans="1:9">
      <c r="A382" s="22" t="s">
        <v>384</v>
      </c>
      <c r="B382" s="24">
        <v>17</v>
      </c>
      <c r="C382" s="24" t="s">
        <v>636</v>
      </c>
      <c r="D382" s="22" t="s">
        <v>636</v>
      </c>
      <c r="E382" s="22" t="s">
        <v>636</v>
      </c>
      <c r="F382" s="22">
        <v>-2</v>
      </c>
      <c r="G382" s="22" t="s">
        <v>636</v>
      </c>
      <c r="H382" s="24">
        <v>15</v>
      </c>
      <c r="I382" s="22"/>
    </row>
    <row r="383" spans="1:9">
      <c r="A383" s="22" t="s">
        <v>385</v>
      </c>
      <c r="B383" s="24">
        <v>37</v>
      </c>
      <c r="C383" s="24" t="s">
        <v>636</v>
      </c>
      <c r="D383" s="22" t="s">
        <v>636</v>
      </c>
      <c r="E383" s="22" t="s">
        <v>636</v>
      </c>
      <c r="F383" s="22">
        <v>-6</v>
      </c>
      <c r="G383" s="22" t="s">
        <v>636</v>
      </c>
      <c r="H383" s="24">
        <v>31</v>
      </c>
      <c r="I383" s="22"/>
    </row>
    <row r="384" spans="1:9">
      <c r="A384" s="22" t="s">
        <v>386</v>
      </c>
      <c r="B384" s="24">
        <v>24</v>
      </c>
      <c r="C384" s="22" t="s">
        <v>636</v>
      </c>
      <c r="D384" s="22" t="s">
        <v>636</v>
      </c>
      <c r="E384" s="22" t="s">
        <v>636</v>
      </c>
      <c r="F384" s="24">
        <v>-2</v>
      </c>
      <c r="G384" s="22" t="s">
        <v>636</v>
      </c>
      <c r="H384" s="24">
        <v>22</v>
      </c>
      <c r="I384" s="22"/>
    </row>
    <row r="385" spans="1:9">
      <c r="A385" s="22" t="s">
        <v>519</v>
      </c>
      <c r="B385" s="24">
        <v>44</v>
      </c>
      <c r="C385" s="26" t="s">
        <v>636</v>
      </c>
      <c r="D385" s="22" t="s">
        <v>636</v>
      </c>
      <c r="E385" s="22" t="s">
        <v>636</v>
      </c>
      <c r="F385" s="22">
        <v>-2</v>
      </c>
      <c r="G385" s="22" t="s">
        <v>636</v>
      </c>
      <c r="H385" s="25">
        <v>42</v>
      </c>
      <c r="I385" s="22"/>
    </row>
    <row r="386" spans="1:9">
      <c r="A386" s="22" t="s">
        <v>387</v>
      </c>
      <c r="B386" s="24">
        <v>8</v>
      </c>
      <c r="C386" s="22">
        <v>30</v>
      </c>
      <c r="D386" s="22" t="s">
        <v>636</v>
      </c>
      <c r="E386" s="22" t="s">
        <v>636</v>
      </c>
      <c r="F386" s="22" t="s">
        <v>636</v>
      </c>
      <c r="G386" s="22" t="s">
        <v>636</v>
      </c>
      <c r="H386" s="24">
        <v>38</v>
      </c>
      <c r="I386" s="22"/>
    </row>
    <row r="387" spans="1:9">
      <c r="A387" s="22" t="s">
        <v>388</v>
      </c>
      <c r="B387" s="24">
        <v>-23</v>
      </c>
      <c r="C387" s="22">
        <v>30</v>
      </c>
      <c r="D387" s="22" t="s">
        <v>636</v>
      </c>
      <c r="E387" s="22" t="s">
        <v>636</v>
      </c>
      <c r="F387" s="22" t="s">
        <v>636</v>
      </c>
      <c r="G387" s="22" t="s">
        <v>636</v>
      </c>
      <c r="H387" s="24">
        <v>7</v>
      </c>
      <c r="I387" s="22"/>
    </row>
    <row r="388" spans="1:9">
      <c r="A388" s="22" t="s">
        <v>548</v>
      </c>
      <c r="B388" s="24">
        <v>244</v>
      </c>
      <c r="C388" s="22" t="s">
        <v>636</v>
      </c>
      <c r="D388" s="22" t="s">
        <v>636</v>
      </c>
      <c r="E388" s="22" t="s">
        <v>636</v>
      </c>
      <c r="F388" s="22">
        <v>-2</v>
      </c>
      <c r="G388" s="22" t="s">
        <v>636</v>
      </c>
      <c r="H388" s="24">
        <v>242</v>
      </c>
      <c r="I388" s="22"/>
    </row>
    <row r="389" spans="1:9">
      <c r="A389" s="22" t="s">
        <v>389</v>
      </c>
      <c r="B389" s="24">
        <v>8</v>
      </c>
      <c r="C389" s="22" t="s">
        <v>636</v>
      </c>
      <c r="D389" s="22" t="s">
        <v>636</v>
      </c>
      <c r="E389" s="22" t="s">
        <v>636</v>
      </c>
      <c r="F389" s="24" t="s">
        <v>636</v>
      </c>
      <c r="G389" s="22" t="s">
        <v>636</v>
      </c>
      <c r="H389" s="24">
        <v>8</v>
      </c>
      <c r="I389" s="22"/>
    </row>
    <row r="390" spans="1:9">
      <c r="A390" s="22" t="s">
        <v>390</v>
      </c>
      <c r="B390" s="24">
        <v>1</v>
      </c>
      <c r="C390" s="22" t="s">
        <v>636</v>
      </c>
      <c r="D390" s="22" t="s">
        <v>636</v>
      </c>
      <c r="E390" s="22" t="s">
        <v>636</v>
      </c>
      <c r="F390" s="24" t="s">
        <v>636</v>
      </c>
      <c r="G390" s="22" t="s">
        <v>636</v>
      </c>
      <c r="H390" s="24">
        <v>1</v>
      </c>
      <c r="I390" s="22"/>
    </row>
    <row r="391" spans="1:9">
      <c r="A391" s="22" t="s">
        <v>393</v>
      </c>
      <c r="B391" s="24">
        <v>5</v>
      </c>
      <c r="C391" s="22" t="s">
        <v>636</v>
      </c>
      <c r="D391" s="22" t="s">
        <v>636</v>
      </c>
      <c r="E391" s="22" t="s">
        <v>636</v>
      </c>
      <c r="F391" s="24" t="s">
        <v>636</v>
      </c>
      <c r="G391" s="22" t="s">
        <v>636</v>
      </c>
      <c r="H391" s="24">
        <v>5</v>
      </c>
      <c r="I391" s="22"/>
    </row>
    <row r="392" spans="1:9">
      <c r="A392" s="22" t="s">
        <v>395</v>
      </c>
      <c r="B392" s="24">
        <v>307</v>
      </c>
      <c r="C392" s="22" t="s">
        <v>636</v>
      </c>
      <c r="D392" s="22" t="s">
        <v>636</v>
      </c>
      <c r="E392" s="22" t="s">
        <v>636</v>
      </c>
      <c r="F392" s="24">
        <v>-32</v>
      </c>
      <c r="G392" s="22" t="s">
        <v>636</v>
      </c>
      <c r="H392" s="24">
        <v>275</v>
      </c>
      <c r="I392" s="22"/>
    </row>
    <row r="393" spans="1:9">
      <c r="A393" s="22" t="s">
        <v>396</v>
      </c>
      <c r="B393" s="24">
        <v>124</v>
      </c>
      <c r="C393" s="22" t="s">
        <v>636</v>
      </c>
      <c r="D393" s="22" t="s">
        <v>636</v>
      </c>
      <c r="E393" s="22" t="s">
        <v>636</v>
      </c>
      <c r="F393" s="22">
        <v>-4</v>
      </c>
      <c r="G393" s="22" t="s">
        <v>636</v>
      </c>
      <c r="H393" s="24">
        <v>120</v>
      </c>
      <c r="I393" s="22"/>
    </row>
    <row r="394" spans="1:9">
      <c r="A394" s="22" t="s">
        <v>397</v>
      </c>
      <c r="B394" s="24">
        <v>205</v>
      </c>
      <c r="C394" s="26" t="s">
        <v>636</v>
      </c>
      <c r="D394" s="22" t="s">
        <v>636</v>
      </c>
      <c r="E394" s="22" t="s">
        <v>636</v>
      </c>
      <c r="F394" s="24">
        <v>-35</v>
      </c>
      <c r="G394" s="22" t="s">
        <v>636</v>
      </c>
      <c r="H394" s="24">
        <v>170</v>
      </c>
      <c r="I394" s="26"/>
    </row>
    <row r="395" spans="1:9">
      <c r="A395" s="22" t="s">
        <v>398</v>
      </c>
      <c r="B395" s="24">
        <v>31</v>
      </c>
      <c r="C395" s="22" t="s">
        <v>636</v>
      </c>
      <c r="D395" s="22" t="s">
        <v>636</v>
      </c>
      <c r="E395" s="22" t="s">
        <v>636</v>
      </c>
      <c r="F395" s="22">
        <v>-7</v>
      </c>
      <c r="G395" s="22" t="s">
        <v>636</v>
      </c>
      <c r="H395" s="24">
        <v>24</v>
      </c>
      <c r="I395" s="22"/>
    </row>
    <row r="396" spans="1:9">
      <c r="A396" s="22" t="s">
        <v>399</v>
      </c>
      <c r="B396" s="24">
        <v>38</v>
      </c>
      <c r="C396" s="22" t="s">
        <v>636</v>
      </c>
      <c r="D396" s="22" t="s">
        <v>636</v>
      </c>
      <c r="E396" s="22" t="s">
        <v>636</v>
      </c>
      <c r="F396" s="24" t="s">
        <v>636</v>
      </c>
      <c r="G396" s="22" t="s">
        <v>636</v>
      </c>
      <c r="H396" s="24">
        <v>38</v>
      </c>
      <c r="I396" s="22"/>
    </row>
    <row r="397" spans="1:9">
      <c r="A397" s="22" t="s">
        <v>400</v>
      </c>
      <c r="B397" s="24">
        <v>8</v>
      </c>
      <c r="C397" s="22" t="s">
        <v>636</v>
      </c>
      <c r="D397" s="22" t="s">
        <v>636</v>
      </c>
      <c r="E397" s="22" t="s">
        <v>636</v>
      </c>
      <c r="F397" s="24">
        <v>-2</v>
      </c>
      <c r="G397" s="22" t="s">
        <v>636</v>
      </c>
      <c r="H397" s="24">
        <v>6</v>
      </c>
      <c r="I397" s="22"/>
    </row>
    <row r="398" spans="1:9">
      <c r="A398" s="22" t="s">
        <v>401</v>
      </c>
      <c r="B398" s="24">
        <v>56</v>
      </c>
      <c r="C398" s="22" t="s">
        <v>636</v>
      </c>
      <c r="D398" s="22" t="s">
        <v>636</v>
      </c>
      <c r="E398" s="22" t="s">
        <v>636</v>
      </c>
      <c r="F398" s="24" t="s">
        <v>636</v>
      </c>
      <c r="G398" s="22" t="s">
        <v>636</v>
      </c>
      <c r="H398" s="24">
        <v>56</v>
      </c>
      <c r="I398" s="22"/>
    </row>
    <row r="399" spans="1:9">
      <c r="A399" s="22" t="s">
        <v>402</v>
      </c>
      <c r="B399" s="24">
        <v>27</v>
      </c>
      <c r="C399" s="22" t="s">
        <v>636</v>
      </c>
      <c r="D399" s="22" t="s">
        <v>636</v>
      </c>
      <c r="E399" s="22" t="s">
        <v>636</v>
      </c>
      <c r="F399" s="24">
        <v>-1</v>
      </c>
      <c r="G399" s="22" t="s">
        <v>636</v>
      </c>
      <c r="H399" s="24">
        <v>26</v>
      </c>
      <c r="I399" s="22"/>
    </row>
    <row r="400" spans="1:9">
      <c r="A400" s="22" t="s">
        <v>403</v>
      </c>
      <c r="B400" s="24">
        <v>12</v>
      </c>
      <c r="C400" s="26" t="s">
        <v>636</v>
      </c>
      <c r="D400" s="22" t="s">
        <v>636</v>
      </c>
      <c r="E400" s="22" t="s">
        <v>636</v>
      </c>
      <c r="F400" s="24">
        <v>-1</v>
      </c>
      <c r="G400" s="22" t="s">
        <v>636</v>
      </c>
      <c r="H400" s="24">
        <v>11</v>
      </c>
      <c r="I400" s="26"/>
    </row>
    <row r="401" spans="1:9">
      <c r="A401" s="22" t="s">
        <v>404</v>
      </c>
      <c r="B401" s="24">
        <v>55.667000000000002</v>
      </c>
      <c r="C401" s="22" t="s">
        <v>636</v>
      </c>
      <c r="D401" s="22" t="s">
        <v>636</v>
      </c>
      <c r="E401" s="22" t="s">
        <v>636</v>
      </c>
      <c r="F401" s="24">
        <v>-8</v>
      </c>
      <c r="G401" s="22" t="s">
        <v>636</v>
      </c>
      <c r="H401" s="24">
        <v>47.667000000000002</v>
      </c>
      <c r="I401" s="22"/>
    </row>
    <row r="402" spans="1:9">
      <c r="A402" s="22" t="s">
        <v>405</v>
      </c>
      <c r="B402" s="24">
        <v>318</v>
      </c>
      <c r="C402" s="22" t="s">
        <v>636</v>
      </c>
      <c r="D402" s="22" t="s">
        <v>636</v>
      </c>
      <c r="E402" s="22" t="s">
        <v>636</v>
      </c>
      <c r="F402" s="24">
        <v>-37</v>
      </c>
      <c r="G402" s="22" t="s">
        <v>636</v>
      </c>
      <c r="H402" s="24">
        <v>281</v>
      </c>
      <c r="I402" s="22"/>
    </row>
    <row r="403" spans="1:9">
      <c r="A403" s="22" t="s">
        <v>406</v>
      </c>
      <c r="B403" s="24">
        <v>210</v>
      </c>
      <c r="C403" s="22" t="s">
        <v>636</v>
      </c>
      <c r="D403" s="22" t="s">
        <v>636</v>
      </c>
      <c r="E403" s="22" t="s">
        <v>636</v>
      </c>
      <c r="F403" s="24">
        <v>-7</v>
      </c>
      <c r="G403" s="22" t="s">
        <v>636</v>
      </c>
      <c r="H403" s="24">
        <v>203</v>
      </c>
      <c r="I403" s="22"/>
    </row>
    <row r="404" spans="1:9">
      <c r="A404" s="22" t="s">
        <v>407</v>
      </c>
      <c r="B404" s="24">
        <v>106</v>
      </c>
      <c r="C404" s="26" t="s">
        <v>636</v>
      </c>
      <c r="D404" s="22" t="s">
        <v>636</v>
      </c>
      <c r="E404" s="22" t="s">
        <v>636</v>
      </c>
      <c r="F404" s="22">
        <v>-1</v>
      </c>
      <c r="G404" s="22" t="s">
        <v>636</v>
      </c>
      <c r="H404" s="24">
        <v>105</v>
      </c>
      <c r="I404" s="26"/>
    </row>
    <row r="405" spans="1:9">
      <c r="A405" s="22" t="s">
        <v>408</v>
      </c>
      <c r="B405" s="24">
        <v>116</v>
      </c>
      <c r="C405" s="22" t="s">
        <v>636</v>
      </c>
      <c r="D405" s="22" t="s">
        <v>636</v>
      </c>
      <c r="E405" s="22" t="s">
        <v>636</v>
      </c>
      <c r="F405" s="22">
        <v>-27</v>
      </c>
      <c r="G405" s="22" t="s">
        <v>636</v>
      </c>
      <c r="H405" s="24">
        <v>89</v>
      </c>
      <c r="I405" s="22"/>
    </row>
    <row r="406" spans="1:9">
      <c r="A406" s="22" t="s">
        <v>409</v>
      </c>
      <c r="B406" s="24">
        <v>110</v>
      </c>
      <c r="C406" s="26" t="s">
        <v>636</v>
      </c>
      <c r="D406" s="22" t="s">
        <v>636</v>
      </c>
      <c r="E406" s="22" t="s">
        <v>636</v>
      </c>
      <c r="F406" s="24">
        <v>-7</v>
      </c>
      <c r="G406" s="22" t="s">
        <v>636</v>
      </c>
      <c r="H406" s="24">
        <v>103</v>
      </c>
      <c r="I406" s="26"/>
    </row>
    <row r="407" spans="1:9">
      <c r="A407" s="22" t="s">
        <v>410</v>
      </c>
      <c r="B407" s="24">
        <v>26</v>
      </c>
      <c r="C407" s="22" t="s">
        <v>636</v>
      </c>
      <c r="D407" s="22" t="s">
        <v>636</v>
      </c>
      <c r="E407" s="22" t="s">
        <v>636</v>
      </c>
      <c r="F407" s="22" t="s">
        <v>636</v>
      </c>
      <c r="G407" s="22" t="s">
        <v>636</v>
      </c>
      <c r="H407" s="24">
        <v>26</v>
      </c>
      <c r="I407" s="22"/>
    </row>
    <row r="408" spans="1:9">
      <c r="A408" s="22" t="s">
        <v>411</v>
      </c>
      <c r="B408" s="24">
        <v>34</v>
      </c>
      <c r="C408" s="22" t="s">
        <v>636</v>
      </c>
      <c r="D408" s="22" t="s">
        <v>636</v>
      </c>
      <c r="E408" s="22" t="s">
        <v>636</v>
      </c>
      <c r="F408" s="24" t="s">
        <v>636</v>
      </c>
      <c r="G408" s="22" t="s">
        <v>636</v>
      </c>
      <c r="H408" s="24">
        <v>34</v>
      </c>
      <c r="I408" s="22"/>
    </row>
    <row r="409" spans="1:9">
      <c r="A409" s="22" t="s">
        <v>412</v>
      </c>
      <c r="B409" s="24">
        <v>83</v>
      </c>
      <c r="C409" s="22" t="s">
        <v>636</v>
      </c>
      <c r="D409" s="22" t="s">
        <v>636</v>
      </c>
      <c r="E409" s="22" t="s">
        <v>636</v>
      </c>
      <c r="F409" s="24">
        <v>-1</v>
      </c>
      <c r="G409" s="22" t="s">
        <v>636</v>
      </c>
      <c r="H409" s="24">
        <v>82</v>
      </c>
      <c r="I409" s="22"/>
    </row>
    <row r="410" spans="1:9">
      <c r="A410" s="22" t="s">
        <v>413</v>
      </c>
      <c r="B410" s="24">
        <v>2</v>
      </c>
      <c r="C410" s="26" t="s">
        <v>636</v>
      </c>
      <c r="D410" s="22" t="s">
        <v>636</v>
      </c>
      <c r="E410" s="22" t="s">
        <v>636</v>
      </c>
      <c r="F410" s="24" t="s">
        <v>636</v>
      </c>
      <c r="G410" s="26" t="s">
        <v>636</v>
      </c>
      <c r="H410" s="24">
        <v>2</v>
      </c>
      <c r="I410" s="26"/>
    </row>
    <row r="411" spans="1:9">
      <c r="A411" s="22" t="s">
        <v>414</v>
      </c>
      <c r="B411" s="24">
        <v>21</v>
      </c>
      <c r="C411" s="24" t="s">
        <v>636</v>
      </c>
      <c r="D411" s="22" t="s">
        <v>636</v>
      </c>
      <c r="E411" s="22" t="s">
        <v>636</v>
      </c>
      <c r="F411" s="24">
        <v>-2</v>
      </c>
      <c r="G411" s="22" t="s">
        <v>636</v>
      </c>
      <c r="H411" s="24">
        <v>19</v>
      </c>
      <c r="I411" s="22"/>
    </row>
    <row r="412" spans="1:9">
      <c r="A412" s="22" t="s">
        <v>415</v>
      </c>
      <c r="B412" s="24">
        <v>281</v>
      </c>
      <c r="C412" s="25" t="s">
        <v>636</v>
      </c>
      <c r="D412" s="22" t="s">
        <v>636</v>
      </c>
      <c r="E412" s="22" t="s">
        <v>636</v>
      </c>
      <c r="F412" s="24">
        <v>-76</v>
      </c>
      <c r="G412" s="22" t="s">
        <v>636</v>
      </c>
      <c r="H412" s="24">
        <v>205</v>
      </c>
      <c r="I412" s="26"/>
    </row>
    <row r="413" spans="1:9">
      <c r="A413" s="22" t="s">
        <v>416</v>
      </c>
      <c r="B413" s="24">
        <v>42</v>
      </c>
      <c r="C413" s="22" t="s">
        <v>636</v>
      </c>
      <c r="D413" s="22" t="s">
        <v>636</v>
      </c>
      <c r="E413" s="22" t="s">
        <v>636</v>
      </c>
      <c r="F413" s="24">
        <v>-8</v>
      </c>
      <c r="G413" s="22" t="s">
        <v>636</v>
      </c>
      <c r="H413" s="24">
        <v>34</v>
      </c>
      <c r="I413" s="22"/>
    </row>
    <row r="414" spans="1:9">
      <c r="A414" s="22" t="s">
        <v>418</v>
      </c>
      <c r="B414" s="24">
        <v>25</v>
      </c>
      <c r="C414" s="25">
        <v>3</v>
      </c>
      <c r="D414" s="22" t="s">
        <v>636</v>
      </c>
      <c r="E414" s="22" t="s">
        <v>636</v>
      </c>
      <c r="F414" s="24">
        <v>-18</v>
      </c>
      <c r="G414" s="22" t="s">
        <v>636</v>
      </c>
      <c r="H414" s="24">
        <v>10</v>
      </c>
      <c r="I414" s="26"/>
    </row>
    <row r="415" spans="1:9">
      <c r="A415" s="22" t="s">
        <v>419</v>
      </c>
      <c r="B415" s="24">
        <v>237</v>
      </c>
      <c r="C415" s="26">
        <v>90</v>
      </c>
      <c r="D415" s="22" t="s">
        <v>636</v>
      </c>
      <c r="E415" s="22" t="s">
        <v>636</v>
      </c>
      <c r="F415" s="24">
        <v>-90</v>
      </c>
      <c r="G415" s="22" t="s">
        <v>636</v>
      </c>
      <c r="H415" s="24">
        <v>237</v>
      </c>
      <c r="I415" s="26"/>
    </row>
    <row r="416" spans="1:9">
      <c r="A416" s="22" t="s">
        <v>420</v>
      </c>
      <c r="B416" s="24">
        <v>253</v>
      </c>
      <c r="C416" s="22" t="s">
        <v>636</v>
      </c>
      <c r="D416" s="22" t="s">
        <v>636</v>
      </c>
      <c r="E416" s="22" t="s">
        <v>636</v>
      </c>
      <c r="F416" s="22">
        <v>-37</v>
      </c>
      <c r="G416" s="22" t="s">
        <v>636</v>
      </c>
      <c r="H416" s="24">
        <v>216</v>
      </c>
      <c r="I416" s="22"/>
    </row>
    <row r="417" spans="1:9">
      <c r="A417" s="22" t="s">
        <v>421</v>
      </c>
      <c r="B417" s="24">
        <v>4</v>
      </c>
      <c r="C417" s="26">
        <v>250</v>
      </c>
      <c r="D417" s="22" t="s">
        <v>636</v>
      </c>
      <c r="E417" s="22" t="s">
        <v>636</v>
      </c>
      <c r="F417" s="24">
        <v>-43</v>
      </c>
      <c r="G417" s="22" t="s">
        <v>636</v>
      </c>
      <c r="H417" s="24">
        <v>211</v>
      </c>
      <c r="I417" s="22"/>
    </row>
    <row r="418" spans="1:9">
      <c r="A418" s="22" t="s">
        <v>422</v>
      </c>
      <c r="B418" s="24">
        <v>116</v>
      </c>
      <c r="C418" s="22" t="s">
        <v>636</v>
      </c>
      <c r="D418" s="22" t="s">
        <v>636</v>
      </c>
      <c r="E418" s="22" t="s">
        <v>636</v>
      </c>
      <c r="F418" s="24">
        <v>-58</v>
      </c>
      <c r="G418" s="22" t="s">
        <v>636</v>
      </c>
      <c r="H418" s="24">
        <v>58</v>
      </c>
      <c r="I418" s="22"/>
    </row>
    <row r="419" spans="1:9">
      <c r="A419" s="22" t="s">
        <v>423</v>
      </c>
      <c r="B419" s="24">
        <v>1</v>
      </c>
      <c r="C419" s="26" t="s">
        <v>636</v>
      </c>
      <c r="D419" s="22" t="s">
        <v>636</v>
      </c>
      <c r="E419" s="22" t="s">
        <v>636</v>
      </c>
      <c r="F419" s="24" t="s">
        <v>636</v>
      </c>
      <c r="G419" s="22" t="s">
        <v>636</v>
      </c>
      <c r="H419" s="24">
        <v>1</v>
      </c>
      <c r="I419" s="26"/>
    </row>
    <row r="420" spans="1:9">
      <c r="A420" s="22" t="s">
        <v>424</v>
      </c>
      <c r="B420" s="24">
        <v>54</v>
      </c>
      <c r="C420" s="22" t="s">
        <v>636</v>
      </c>
      <c r="D420" s="22" t="s">
        <v>636</v>
      </c>
      <c r="E420" s="22" t="s">
        <v>636</v>
      </c>
      <c r="F420" s="24">
        <v>-53</v>
      </c>
      <c r="G420" s="22" t="s">
        <v>636</v>
      </c>
      <c r="H420" s="24">
        <v>1</v>
      </c>
      <c r="I420" s="22"/>
    </row>
    <row r="421" spans="1:9">
      <c r="A421" s="22" t="s">
        <v>425</v>
      </c>
      <c r="B421" s="24">
        <v>107</v>
      </c>
      <c r="C421" s="26" t="s">
        <v>636</v>
      </c>
      <c r="D421" s="22" t="s">
        <v>636</v>
      </c>
      <c r="E421" s="22" t="s">
        <v>636</v>
      </c>
      <c r="F421" s="22">
        <v>-10</v>
      </c>
      <c r="G421" s="22" t="s">
        <v>636</v>
      </c>
      <c r="H421" s="25">
        <v>97</v>
      </c>
      <c r="I421" s="22"/>
    </row>
    <row r="422" spans="1:9">
      <c r="A422" s="22" t="s">
        <v>426</v>
      </c>
      <c r="B422" s="24">
        <v>418</v>
      </c>
      <c r="C422" s="22" t="s">
        <v>636</v>
      </c>
      <c r="D422" s="22" t="s">
        <v>636</v>
      </c>
      <c r="E422" s="22" t="s">
        <v>636</v>
      </c>
      <c r="F422" s="22">
        <v>-73</v>
      </c>
      <c r="G422" s="22" t="s">
        <v>636</v>
      </c>
      <c r="H422" s="24">
        <v>345</v>
      </c>
      <c r="I422" s="22"/>
    </row>
    <row r="423" spans="1:9">
      <c r="A423" s="22" t="s">
        <v>427</v>
      </c>
      <c r="B423" s="24">
        <v>139</v>
      </c>
      <c r="C423" s="26" t="s">
        <v>636</v>
      </c>
      <c r="D423" s="22" t="s">
        <v>636</v>
      </c>
      <c r="E423" s="22" t="s">
        <v>636</v>
      </c>
      <c r="F423" s="24">
        <v>-4</v>
      </c>
      <c r="G423" s="22" t="s">
        <v>636</v>
      </c>
      <c r="H423" s="24">
        <v>135</v>
      </c>
      <c r="I423" s="26"/>
    </row>
    <row r="424" spans="1:9">
      <c r="A424" s="22" t="s">
        <v>428</v>
      </c>
      <c r="B424" s="24">
        <v>102</v>
      </c>
      <c r="C424" s="24" t="s">
        <v>636</v>
      </c>
      <c r="D424" s="22" t="s">
        <v>636</v>
      </c>
      <c r="E424" s="22" t="s">
        <v>636</v>
      </c>
      <c r="F424" s="24" t="s">
        <v>636</v>
      </c>
      <c r="G424" s="22" t="s">
        <v>636</v>
      </c>
      <c r="H424" s="24">
        <v>102</v>
      </c>
      <c r="I424" s="22"/>
    </row>
    <row r="425" spans="1:9">
      <c r="A425" s="22" t="s">
        <v>429</v>
      </c>
      <c r="B425" s="24">
        <v>61</v>
      </c>
      <c r="C425" s="22" t="s">
        <v>636</v>
      </c>
      <c r="D425" s="22" t="s">
        <v>636</v>
      </c>
      <c r="E425" s="22" t="s">
        <v>636</v>
      </c>
      <c r="F425" s="24" t="s">
        <v>636</v>
      </c>
      <c r="G425" s="22" t="s">
        <v>636</v>
      </c>
      <c r="H425" s="24">
        <v>61</v>
      </c>
      <c r="I425" s="22"/>
    </row>
    <row r="426" spans="1:9">
      <c r="A426" s="22" t="s">
        <v>430</v>
      </c>
      <c r="B426" s="24">
        <v>184</v>
      </c>
      <c r="C426" s="22" t="s">
        <v>636</v>
      </c>
      <c r="D426" s="22" t="s">
        <v>636</v>
      </c>
      <c r="E426" s="22" t="s">
        <v>636</v>
      </c>
      <c r="F426" s="24">
        <v>-17</v>
      </c>
      <c r="G426" s="22" t="s">
        <v>636</v>
      </c>
      <c r="H426" s="24">
        <v>167</v>
      </c>
      <c r="I426" s="22"/>
    </row>
    <row r="427" spans="1:9">
      <c r="A427" s="22" t="s">
        <v>431</v>
      </c>
      <c r="B427" s="24">
        <v>171</v>
      </c>
      <c r="C427" s="24">
        <v>50</v>
      </c>
      <c r="D427" s="22" t="s">
        <v>636</v>
      </c>
      <c r="E427" s="22" t="s">
        <v>636</v>
      </c>
      <c r="F427" s="22">
        <v>-1</v>
      </c>
      <c r="G427" s="22" t="s">
        <v>636</v>
      </c>
      <c r="H427" s="24">
        <v>220</v>
      </c>
      <c r="I427" s="22"/>
    </row>
    <row r="428" spans="1:9">
      <c r="A428" s="22" t="s">
        <v>432</v>
      </c>
      <c r="B428" s="24">
        <v>141</v>
      </c>
      <c r="C428" s="24" t="s">
        <v>636</v>
      </c>
      <c r="D428" s="22" t="s">
        <v>636</v>
      </c>
      <c r="E428" s="22" t="s">
        <v>636</v>
      </c>
      <c r="F428" s="24">
        <v>-8</v>
      </c>
      <c r="G428" s="22" t="s">
        <v>636</v>
      </c>
      <c r="H428" s="24">
        <v>133</v>
      </c>
      <c r="I428" s="22"/>
    </row>
    <row r="429" spans="1:9">
      <c r="A429" s="22" t="s">
        <v>511</v>
      </c>
      <c r="B429" s="24">
        <v>28</v>
      </c>
      <c r="C429" s="22" t="s">
        <v>636</v>
      </c>
      <c r="D429" s="22" t="s">
        <v>636</v>
      </c>
      <c r="E429" s="22" t="s">
        <v>636</v>
      </c>
      <c r="F429" s="24">
        <v>-3</v>
      </c>
      <c r="G429" s="22" t="s">
        <v>636</v>
      </c>
      <c r="H429" s="24">
        <v>25</v>
      </c>
      <c r="I429" s="22"/>
    </row>
    <row r="430" spans="1:9">
      <c r="A430" s="22" t="s">
        <v>433</v>
      </c>
      <c r="B430" s="24">
        <v>2</v>
      </c>
      <c r="C430" s="26">
        <v>40</v>
      </c>
      <c r="D430" s="22" t="s">
        <v>636</v>
      </c>
      <c r="E430" s="22" t="s">
        <v>636</v>
      </c>
      <c r="F430" s="24" t="s">
        <v>636</v>
      </c>
      <c r="G430" s="22" t="s">
        <v>636</v>
      </c>
      <c r="H430" s="24">
        <v>42</v>
      </c>
      <c r="I430" s="22"/>
    </row>
    <row r="431" spans="1:9">
      <c r="A431" s="22" t="s">
        <v>434</v>
      </c>
      <c r="B431" s="24">
        <v>27</v>
      </c>
      <c r="C431" s="22">
        <v>100</v>
      </c>
      <c r="D431" s="22" t="s">
        <v>636</v>
      </c>
      <c r="E431" s="22" t="s">
        <v>636</v>
      </c>
      <c r="F431" s="24">
        <v>-2</v>
      </c>
      <c r="G431" s="22" t="s">
        <v>636</v>
      </c>
      <c r="H431" s="24">
        <v>125</v>
      </c>
      <c r="I431" s="22"/>
    </row>
    <row r="432" spans="1:9">
      <c r="A432" s="22" t="s">
        <v>435</v>
      </c>
      <c r="B432" s="24">
        <v>120</v>
      </c>
      <c r="C432" s="22" t="s">
        <v>636</v>
      </c>
      <c r="D432" s="22" t="s">
        <v>636</v>
      </c>
      <c r="E432" s="22" t="s">
        <v>636</v>
      </c>
      <c r="F432" s="22">
        <v>-60</v>
      </c>
      <c r="G432" s="22" t="s">
        <v>636</v>
      </c>
      <c r="H432" s="24">
        <v>60</v>
      </c>
      <c r="I432" s="22"/>
    </row>
    <row r="433" spans="1:9">
      <c r="A433" s="22" t="s">
        <v>436</v>
      </c>
      <c r="B433" s="24">
        <v>131</v>
      </c>
      <c r="C433" s="26" t="s">
        <v>636</v>
      </c>
      <c r="D433" s="26" t="s">
        <v>636</v>
      </c>
      <c r="E433" s="22" t="s">
        <v>636</v>
      </c>
      <c r="F433" s="25">
        <v>-73</v>
      </c>
      <c r="G433" s="22" t="s">
        <v>636</v>
      </c>
      <c r="H433" s="24">
        <v>58</v>
      </c>
      <c r="I433" s="22"/>
    </row>
    <row r="434" spans="1:9">
      <c r="A434" s="22" t="s">
        <v>437</v>
      </c>
      <c r="B434" s="24">
        <v>101</v>
      </c>
      <c r="C434" s="22" t="s">
        <v>636</v>
      </c>
      <c r="D434" s="22" t="s">
        <v>636</v>
      </c>
      <c r="E434" s="22" t="s">
        <v>636</v>
      </c>
      <c r="F434" s="22">
        <v>-6</v>
      </c>
      <c r="G434" s="22" t="s">
        <v>636</v>
      </c>
      <c r="H434" s="24">
        <v>95</v>
      </c>
      <c r="I434" s="22"/>
    </row>
    <row r="435" spans="1:9">
      <c r="A435" s="22" t="s">
        <v>438</v>
      </c>
      <c r="B435" s="24">
        <v>1</v>
      </c>
      <c r="C435" s="22" t="s">
        <v>636</v>
      </c>
      <c r="D435" s="22" t="s">
        <v>636</v>
      </c>
      <c r="E435" s="22" t="s">
        <v>636</v>
      </c>
      <c r="F435" s="24" t="s">
        <v>636</v>
      </c>
      <c r="G435" s="22" t="s">
        <v>636</v>
      </c>
      <c r="H435" s="24">
        <v>1</v>
      </c>
      <c r="I435" s="22"/>
    </row>
    <row r="436" spans="1:9">
      <c r="A436" s="22" t="s">
        <v>439</v>
      </c>
      <c r="B436" s="24">
        <v>-48</v>
      </c>
      <c r="C436" s="26" t="s">
        <v>636</v>
      </c>
      <c r="D436" s="26" t="s">
        <v>636</v>
      </c>
      <c r="E436" s="22" t="s">
        <v>636</v>
      </c>
      <c r="F436" s="25" t="s">
        <v>636</v>
      </c>
      <c r="G436" s="22" t="s">
        <v>636</v>
      </c>
      <c r="H436" s="24">
        <v>-48</v>
      </c>
      <c r="I436" s="22"/>
    </row>
    <row r="437" spans="1:9">
      <c r="A437" s="22" t="s">
        <v>440</v>
      </c>
      <c r="B437" s="24">
        <v>2</v>
      </c>
      <c r="C437" s="22" t="s">
        <v>636</v>
      </c>
      <c r="D437" s="22" t="s">
        <v>636</v>
      </c>
      <c r="E437" s="22" t="s">
        <v>636</v>
      </c>
      <c r="F437" s="24" t="s">
        <v>636</v>
      </c>
      <c r="G437" s="22" t="s">
        <v>636</v>
      </c>
      <c r="H437" s="24">
        <v>2</v>
      </c>
      <c r="I437" s="22"/>
    </row>
    <row r="438" spans="1:9">
      <c r="A438" s="22" t="s">
        <v>441</v>
      </c>
      <c r="B438" s="24">
        <v>136</v>
      </c>
      <c r="C438" s="22" t="s">
        <v>636</v>
      </c>
      <c r="D438" s="22" t="s">
        <v>636</v>
      </c>
      <c r="E438" s="22" t="s">
        <v>636</v>
      </c>
      <c r="F438" s="24">
        <v>-15</v>
      </c>
      <c r="G438" s="22" t="s">
        <v>636</v>
      </c>
      <c r="H438" s="24">
        <v>121</v>
      </c>
      <c r="I438" s="22"/>
    </row>
    <row r="439" spans="1:9">
      <c r="A439" s="22" t="s">
        <v>442</v>
      </c>
      <c r="B439" s="24">
        <v>122</v>
      </c>
      <c r="C439" s="22" t="s">
        <v>636</v>
      </c>
      <c r="D439" s="22" t="s">
        <v>636</v>
      </c>
      <c r="E439" s="22" t="s">
        <v>636</v>
      </c>
      <c r="F439" s="24">
        <v>-14</v>
      </c>
      <c r="G439" s="22" t="s">
        <v>636</v>
      </c>
      <c r="H439" s="24">
        <v>108</v>
      </c>
      <c r="I439" s="22"/>
    </row>
    <row r="440" spans="1:9">
      <c r="A440" s="22" t="s">
        <v>443</v>
      </c>
      <c r="B440" s="24">
        <v>47</v>
      </c>
      <c r="C440" s="26" t="s">
        <v>636</v>
      </c>
      <c r="D440" s="22" t="s">
        <v>636</v>
      </c>
      <c r="E440" s="22" t="s">
        <v>636</v>
      </c>
      <c r="F440" s="22">
        <v>-9</v>
      </c>
      <c r="G440" s="22" t="s">
        <v>636</v>
      </c>
      <c r="H440" s="24">
        <v>38</v>
      </c>
      <c r="I440" s="22"/>
    </row>
    <row r="441" spans="1:9">
      <c r="A441" s="22" t="s">
        <v>444</v>
      </c>
      <c r="B441" s="24">
        <v>131</v>
      </c>
      <c r="C441" s="22" t="s">
        <v>636</v>
      </c>
      <c r="D441" s="22" t="s">
        <v>636</v>
      </c>
      <c r="E441" s="22" t="s">
        <v>636</v>
      </c>
      <c r="F441" s="24">
        <v>-22</v>
      </c>
      <c r="G441" s="22" t="s">
        <v>636</v>
      </c>
      <c r="H441" s="24">
        <v>109</v>
      </c>
      <c r="I441" s="22"/>
    </row>
    <row r="442" spans="1:9">
      <c r="A442" s="22" t="s">
        <v>445</v>
      </c>
      <c r="B442" s="24">
        <v>222</v>
      </c>
      <c r="C442" s="22" t="s">
        <v>636</v>
      </c>
      <c r="D442" s="26" t="s">
        <v>636</v>
      </c>
      <c r="E442" s="22" t="s">
        <v>636</v>
      </c>
      <c r="F442" s="25">
        <v>-41</v>
      </c>
      <c r="G442" s="22" t="s">
        <v>636</v>
      </c>
      <c r="H442" s="24">
        <v>181</v>
      </c>
      <c r="I442" s="26"/>
    </row>
    <row r="443" spans="1:9">
      <c r="A443" s="22" t="s">
        <v>447</v>
      </c>
      <c r="B443" s="24">
        <v>21</v>
      </c>
      <c r="C443" s="22" t="s">
        <v>636</v>
      </c>
      <c r="D443" s="22" t="s">
        <v>636</v>
      </c>
      <c r="E443" s="22" t="s">
        <v>636</v>
      </c>
      <c r="F443" s="24" t="s">
        <v>636</v>
      </c>
      <c r="G443" s="22" t="s">
        <v>636</v>
      </c>
      <c r="H443" s="24">
        <v>21</v>
      </c>
      <c r="I443" s="22"/>
    </row>
    <row r="444" spans="1:9">
      <c r="A444" s="22" t="s">
        <v>448</v>
      </c>
      <c r="B444" s="24">
        <v>2</v>
      </c>
      <c r="C444" s="22" t="s">
        <v>636</v>
      </c>
      <c r="D444" s="22" t="s">
        <v>636</v>
      </c>
      <c r="E444" s="22" t="s">
        <v>636</v>
      </c>
      <c r="F444" s="24">
        <v>-1</v>
      </c>
      <c r="G444" s="22" t="s">
        <v>636</v>
      </c>
      <c r="H444" s="24">
        <v>1</v>
      </c>
      <c r="I444" s="22"/>
    </row>
    <row r="445" spans="1:9">
      <c r="A445" s="22" t="s">
        <v>450</v>
      </c>
      <c r="B445" s="24">
        <v>35</v>
      </c>
      <c r="C445" s="22" t="s">
        <v>636</v>
      </c>
      <c r="D445" s="22" t="s">
        <v>636</v>
      </c>
      <c r="E445" s="22" t="s">
        <v>636</v>
      </c>
      <c r="F445" s="24">
        <v>-4</v>
      </c>
      <c r="G445" s="22" t="s">
        <v>636</v>
      </c>
      <c r="H445" s="24">
        <v>31</v>
      </c>
      <c r="I445" s="22"/>
    </row>
    <row r="446" spans="1:9">
      <c r="A446" s="22" t="s">
        <v>451</v>
      </c>
      <c r="B446" s="24">
        <v>120</v>
      </c>
      <c r="C446" s="22" t="s">
        <v>636</v>
      </c>
      <c r="D446" s="22" t="s">
        <v>636</v>
      </c>
      <c r="E446" s="22" t="s">
        <v>636</v>
      </c>
      <c r="F446" s="24">
        <v>-6</v>
      </c>
      <c r="G446" s="22" t="s">
        <v>636</v>
      </c>
      <c r="H446" s="24">
        <v>114</v>
      </c>
      <c r="I446" s="22"/>
    </row>
    <row r="447" spans="1:9">
      <c r="A447" s="22" t="s">
        <v>452</v>
      </c>
      <c r="B447" s="24">
        <v>10</v>
      </c>
      <c r="C447" s="22" t="s">
        <v>636</v>
      </c>
      <c r="D447" s="22" t="s">
        <v>636</v>
      </c>
      <c r="E447" s="22" t="s">
        <v>636</v>
      </c>
      <c r="F447" s="24">
        <v>-1</v>
      </c>
      <c r="G447" s="22" t="s">
        <v>636</v>
      </c>
      <c r="H447" s="24">
        <v>9</v>
      </c>
      <c r="I447" s="22"/>
    </row>
    <row r="448" spans="1:9">
      <c r="A448" s="22" t="s">
        <v>453</v>
      </c>
      <c r="B448" s="24">
        <v>408</v>
      </c>
      <c r="C448" s="22" t="s">
        <v>636</v>
      </c>
      <c r="D448" s="22" t="s">
        <v>636</v>
      </c>
      <c r="E448" s="22" t="s">
        <v>636</v>
      </c>
      <c r="F448" s="22">
        <v>-40</v>
      </c>
      <c r="G448" s="22" t="s">
        <v>636</v>
      </c>
      <c r="H448" s="24">
        <v>368</v>
      </c>
      <c r="I448" s="22"/>
    </row>
    <row r="449" spans="1:9">
      <c r="A449" s="22" t="s">
        <v>454</v>
      </c>
      <c r="B449" s="24">
        <v>270</v>
      </c>
      <c r="C449" s="24" t="s">
        <v>636</v>
      </c>
      <c r="D449" s="22" t="s">
        <v>636</v>
      </c>
      <c r="E449" s="22" t="s">
        <v>636</v>
      </c>
      <c r="F449" s="24">
        <v>-157</v>
      </c>
      <c r="G449" s="22" t="s">
        <v>636</v>
      </c>
      <c r="H449" s="24">
        <v>113</v>
      </c>
      <c r="I449" s="22"/>
    </row>
    <row r="450" spans="1:9">
      <c r="A450" s="22" t="s">
        <v>455</v>
      </c>
      <c r="B450" s="24">
        <v>346</v>
      </c>
      <c r="C450" s="22" t="s">
        <v>636</v>
      </c>
      <c r="D450" s="22" t="s">
        <v>636</v>
      </c>
      <c r="E450" s="22" t="s">
        <v>636</v>
      </c>
      <c r="F450" s="24">
        <v>-20</v>
      </c>
      <c r="G450" s="22" t="s">
        <v>636</v>
      </c>
      <c r="H450" s="24">
        <v>326</v>
      </c>
      <c r="I450" s="22"/>
    </row>
    <row r="451" spans="1:9">
      <c r="A451" s="22" t="s">
        <v>456</v>
      </c>
      <c r="B451" s="24">
        <v>436</v>
      </c>
      <c r="C451" s="22" t="s">
        <v>636</v>
      </c>
      <c r="D451" s="22" t="s">
        <v>636</v>
      </c>
      <c r="E451" s="22" t="s">
        <v>636</v>
      </c>
      <c r="F451" s="24" t="s">
        <v>636</v>
      </c>
      <c r="G451" s="22" t="s">
        <v>636</v>
      </c>
      <c r="H451" s="24">
        <v>436</v>
      </c>
      <c r="I451" s="22"/>
    </row>
    <row r="452" spans="1:9">
      <c r="A452" s="22" t="s">
        <v>580</v>
      </c>
      <c r="B452" s="24">
        <v>-4</v>
      </c>
      <c r="C452" s="26">
        <v>800</v>
      </c>
      <c r="D452" s="22" t="s">
        <v>636</v>
      </c>
      <c r="E452" s="22" t="s">
        <v>636</v>
      </c>
      <c r="F452" s="22">
        <v>-47</v>
      </c>
      <c r="G452" s="22" t="s">
        <v>636</v>
      </c>
      <c r="H452" s="25">
        <v>749</v>
      </c>
      <c r="I452" s="22"/>
    </row>
    <row r="453" spans="1:9">
      <c r="A453" s="22" t="s">
        <v>458</v>
      </c>
      <c r="B453" s="24">
        <v>147</v>
      </c>
      <c r="C453" s="22" t="s">
        <v>636</v>
      </c>
      <c r="D453" s="22" t="s">
        <v>636</v>
      </c>
      <c r="E453" s="22" t="s">
        <v>636</v>
      </c>
      <c r="F453" s="22">
        <v>-10</v>
      </c>
      <c r="G453" s="22" t="s">
        <v>636</v>
      </c>
      <c r="H453" s="24">
        <v>137</v>
      </c>
      <c r="I453" s="22"/>
    </row>
    <row r="454" spans="1:9">
      <c r="A454" s="22" t="s">
        <v>459</v>
      </c>
      <c r="B454" s="24">
        <v>64</v>
      </c>
      <c r="C454" s="22" t="s">
        <v>636</v>
      </c>
      <c r="D454" s="22" t="s">
        <v>636</v>
      </c>
      <c r="E454" s="22" t="s">
        <v>636</v>
      </c>
      <c r="F454" s="24">
        <v>-12</v>
      </c>
      <c r="G454" s="22" t="s">
        <v>636</v>
      </c>
      <c r="H454" s="22">
        <v>52</v>
      </c>
      <c r="I454" s="22"/>
    </row>
    <row r="455" spans="1:9">
      <c r="A455" s="22" t="s">
        <v>460</v>
      </c>
      <c r="B455" s="24">
        <v>14</v>
      </c>
      <c r="C455" s="24" t="s">
        <v>636</v>
      </c>
      <c r="D455" s="22" t="s">
        <v>636</v>
      </c>
      <c r="E455" s="22" t="s">
        <v>636</v>
      </c>
      <c r="F455" s="24" t="s">
        <v>636</v>
      </c>
      <c r="G455" s="22" t="s">
        <v>636</v>
      </c>
      <c r="H455" s="24">
        <v>14</v>
      </c>
      <c r="I455" s="22"/>
    </row>
    <row r="456" spans="1:9">
      <c r="A456" s="22" t="s">
        <v>461</v>
      </c>
      <c r="B456" s="24">
        <v>20</v>
      </c>
      <c r="C456" s="26" t="s">
        <v>636</v>
      </c>
      <c r="D456" s="22" t="s">
        <v>636</v>
      </c>
      <c r="E456" s="22" t="s">
        <v>636</v>
      </c>
      <c r="F456" s="24" t="s">
        <v>636</v>
      </c>
      <c r="G456" s="22" t="s">
        <v>636</v>
      </c>
      <c r="H456" s="25">
        <v>20</v>
      </c>
      <c r="I456" s="22"/>
    </row>
    <row r="457" spans="1:9">
      <c r="A457" s="22" t="s">
        <v>462</v>
      </c>
      <c r="B457" s="24">
        <v>2</v>
      </c>
      <c r="C457" s="22" t="s">
        <v>636</v>
      </c>
      <c r="D457" s="22" t="s">
        <v>636</v>
      </c>
      <c r="E457" s="22" t="s">
        <v>636</v>
      </c>
      <c r="F457" s="24">
        <v>-2</v>
      </c>
      <c r="G457" s="22" t="s">
        <v>636</v>
      </c>
      <c r="H457" s="24" t="s">
        <v>636</v>
      </c>
      <c r="I457" s="22"/>
    </row>
    <row r="458" spans="1:9">
      <c r="A458" s="22" t="s">
        <v>463</v>
      </c>
      <c r="B458" s="24">
        <v>6</v>
      </c>
      <c r="C458" s="22">
        <v>102</v>
      </c>
      <c r="D458" s="22" t="s">
        <v>636</v>
      </c>
      <c r="E458" s="22" t="s">
        <v>636</v>
      </c>
      <c r="F458" s="24">
        <v>-11</v>
      </c>
      <c r="G458" s="22" t="s">
        <v>636</v>
      </c>
      <c r="H458" s="24">
        <v>97</v>
      </c>
      <c r="I458" s="22"/>
    </row>
    <row r="459" spans="1:9">
      <c r="A459" s="22" t="s">
        <v>464</v>
      </c>
      <c r="B459" s="24">
        <v>12</v>
      </c>
      <c r="C459" s="22" t="s">
        <v>636</v>
      </c>
      <c r="D459" s="22" t="s">
        <v>636</v>
      </c>
      <c r="E459" s="22" t="s">
        <v>636</v>
      </c>
      <c r="F459" s="24">
        <v>-1</v>
      </c>
      <c r="G459" s="22" t="s">
        <v>636</v>
      </c>
      <c r="H459" s="24">
        <v>11</v>
      </c>
      <c r="I459" s="22"/>
    </row>
    <row r="460" spans="1:9">
      <c r="A460" s="22" t="s">
        <v>465</v>
      </c>
      <c r="B460" s="24">
        <v>182</v>
      </c>
      <c r="C460" s="22" t="s">
        <v>636</v>
      </c>
      <c r="D460" s="22" t="s">
        <v>636</v>
      </c>
      <c r="E460" s="22" t="s">
        <v>636</v>
      </c>
      <c r="F460" s="22">
        <v>-106</v>
      </c>
      <c r="G460" s="22" t="s">
        <v>636</v>
      </c>
      <c r="H460" s="24">
        <v>76</v>
      </c>
      <c r="I460" s="22"/>
    </row>
    <row r="461" spans="1:9">
      <c r="A461" s="22" t="s">
        <v>466</v>
      </c>
      <c r="B461" s="24">
        <v>182</v>
      </c>
      <c r="C461" s="24" t="s">
        <v>636</v>
      </c>
      <c r="D461" s="22" t="s">
        <v>636</v>
      </c>
      <c r="E461" s="22" t="s">
        <v>636</v>
      </c>
      <c r="F461" s="22">
        <v>-106</v>
      </c>
      <c r="G461" s="22" t="s">
        <v>636</v>
      </c>
      <c r="H461" s="22">
        <v>76</v>
      </c>
      <c r="I461" s="22"/>
    </row>
    <row r="462" spans="1:9">
      <c r="A462" s="22" t="s">
        <v>563</v>
      </c>
      <c r="B462" s="24">
        <v>140</v>
      </c>
      <c r="C462" s="24" t="s">
        <v>636</v>
      </c>
      <c r="D462" s="22" t="s">
        <v>636</v>
      </c>
      <c r="E462" s="22" t="s">
        <v>636</v>
      </c>
      <c r="F462" s="24">
        <v>-3</v>
      </c>
      <c r="G462" s="22" t="s">
        <v>636</v>
      </c>
      <c r="H462" s="24">
        <v>137</v>
      </c>
      <c r="I462" s="22"/>
    </row>
    <row r="463" spans="1:9">
      <c r="A463" s="22" t="s">
        <v>468</v>
      </c>
      <c r="B463" s="24">
        <v>5</v>
      </c>
      <c r="C463" s="22" t="s">
        <v>636</v>
      </c>
      <c r="D463" s="22" t="s">
        <v>636</v>
      </c>
      <c r="E463" s="22" t="s">
        <v>636</v>
      </c>
      <c r="F463" s="22" t="s">
        <v>636</v>
      </c>
      <c r="G463" s="22" t="s">
        <v>636</v>
      </c>
      <c r="H463" s="24">
        <v>5</v>
      </c>
      <c r="I463" s="22"/>
    </row>
    <row r="464" spans="1:9">
      <c r="A464" s="22" t="s">
        <v>535</v>
      </c>
      <c r="B464" s="24">
        <v>-4</v>
      </c>
      <c r="C464" s="22">
        <v>4</v>
      </c>
      <c r="D464" s="22" t="s">
        <v>636</v>
      </c>
      <c r="E464" s="22" t="s">
        <v>636</v>
      </c>
      <c r="F464" s="22" t="s">
        <v>636</v>
      </c>
      <c r="G464" s="22" t="s">
        <v>636</v>
      </c>
      <c r="H464" s="24" t="s">
        <v>636</v>
      </c>
      <c r="I464" s="22"/>
    </row>
    <row r="465" spans="1:9">
      <c r="A465" s="22" t="s">
        <v>499</v>
      </c>
      <c r="B465" s="24">
        <v>28</v>
      </c>
      <c r="C465" s="22">
        <v>100</v>
      </c>
      <c r="D465" s="22" t="s">
        <v>636</v>
      </c>
      <c r="E465" s="22" t="s">
        <v>636</v>
      </c>
      <c r="F465" s="22">
        <v>-7</v>
      </c>
      <c r="G465" s="22" t="s">
        <v>636</v>
      </c>
      <c r="H465" s="24">
        <v>121</v>
      </c>
      <c r="I465" s="22"/>
    </row>
    <row r="466" spans="1:9">
      <c r="A466" s="22" t="s">
        <v>469</v>
      </c>
      <c r="B466" s="24">
        <v>4</v>
      </c>
      <c r="C466" s="22" t="s">
        <v>636</v>
      </c>
      <c r="D466" s="22" t="s">
        <v>636</v>
      </c>
      <c r="E466" s="22" t="s">
        <v>636</v>
      </c>
      <c r="F466" s="24" t="s">
        <v>636</v>
      </c>
      <c r="G466" s="22" t="s">
        <v>636</v>
      </c>
      <c r="H466" s="24">
        <v>4</v>
      </c>
      <c r="I466" s="22"/>
    </row>
    <row r="467" spans="1:9">
      <c r="A467" s="22" t="s">
        <v>470</v>
      </c>
      <c r="B467" s="24">
        <v>2</v>
      </c>
      <c r="C467" s="22" t="s">
        <v>636</v>
      </c>
      <c r="D467" s="22" t="s">
        <v>636</v>
      </c>
      <c r="E467" s="22" t="s">
        <v>636</v>
      </c>
      <c r="F467" s="22" t="s">
        <v>636</v>
      </c>
      <c r="G467" s="22" t="s">
        <v>636</v>
      </c>
      <c r="H467" s="24">
        <v>2</v>
      </c>
      <c r="I467" s="22"/>
    </row>
    <row r="468" spans="1:9">
      <c r="A468" s="22" t="s">
        <v>471</v>
      </c>
      <c r="B468" s="24">
        <v>4</v>
      </c>
      <c r="C468" s="22" t="s">
        <v>636</v>
      </c>
      <c r="D468" s="22" t="s">
        <v>636</v>
      </c>
      <c r="E468" s="22" t="s">
        <v>636</v>
      </c>
      <c r="F468" s="22" t="s">
        <v>636</v>
      </c>
      <c r="G468" s="22" t="s">
        <v>636</v>
      </c>
      <c r="H468" s="24">
        <v>4</v>
      </c>
      <c r="I468" s="22"/>
    </row>
    <row r="469" spans="1:9">
      <c r="A469" s="22" t="s">
        <v>472</v>
      </c>
      <c r="B469" s="24">
        <v>9</v>
      </c>
      <c r="C469" s="22" t="s">
        <v>636</v>
      </c>
      <c r="D469" s="22" t="s">
        <v>636</v>
      </c>
      <c r="E469" s="22" t="s">
        <v>636</v>
      </c>
      <c r="F469" s="22">
        <v>-1</v>
      </c>
      <c r="G469" s="22" t="s">
        <v>636</v>
      </c>
      <c r="H469" s="24">
        <v>8</v>
      </c>
      <c r="I469" s="22"/>
    </row>
    <row r="470" spans="1:9">
      <c r="A470" s="22" t="s">
        <v>474</v>
      </c>
      <c r="B470" s="24">
        <v>1</v>
      </c>
      <c r="C470" s="22" t="s">
        <v>636</v>
      </c>
      <c r="D470" s="22" t="s">
        <v>636</v>
      </c>
      <c r="E470" s="22" t="s">
        <v>636</v>
      </c>
      <c r="F470" s="22" t="s">
        <v>636</v>
      </c>
      <c r="G470" s="22" t="s">
        <v>636</v>
      </c>
      <c r="H470" s="24">
        <v>1</v>
      </c>
      <c r="I470" s="22"/>
    </row>
    <row r="471" spans="1:9">
      <c r="A471" s="22" t="s">
        <v>476</v>
      </c>
      <c r="B471" s="24">
        <v>1</v>
      </c>
      <c r="C471" s="24" t="s">
        <v>636</v>
      </c>
      <c r="D471" s="22" t="s">
        <v>636</v>
      </c>
      <c r="E471" s="22" t="s">
        <v>636</v>
      </c>
      <c r="F471" s="24" t="s">
        <v>636</v>
      </c>
      <c r="G471" s="24" t="s">
        <v>636</v>
      </c>
      <c r="H471" s="24">
        <v>1</v>
      </c>
      <c r="I471" s="22"/>
    </row>
    <row r="472" spans="1:9">
      <c r="A472" s="22" t="s">
        <v>478</v>
      </c>
      <c r="B472" s="24">
        <v>1</v>
      </c>
      <c r="C472" s="22" t="s">
        <v>636</v>
      </c>
      <c r="D472" s="22" t="s">
        <v>636</v>
      </c>
      <c r="E472" s="22" t="s">
        <v>636</v>
      </c>
      <c r="F472" s="24" t="s">
        <v>636</v>
      </c>
      <c r="G472" s="22" t="s">
        <v>636</v>
      </c>
      <c r="H472" s="24">
        <v>1</v>
      </c>
      <c r="I472" s="22"/>
    </row>
    <row r="473" spans="1:9">
      <c r="A473" s="22" t="s">
        <v>480</v>
      </c>
      <c r="B473" s="24">
        <v>2</v>
      </c>
      <c r="C473" s="22" t="s">
        <v>636</v>
      </c>
      <c r="D473" s="22" t="s">
        <v>636</v>
      </c>
      <c r="E473" s="22" t="s">
        <v>636</v>
      </c>
      <c r="F473" s="24" t="s">
        <v>636</v>
      </c>
      <c r="G473" s="22" t="s">
        <v>636</v>
      </c>
      <c r="H473" s="24">
        <v>2</v>
      </c>
      <c r="I473" s="22"/>
    </row>
    <row r="474" spans="1:9">
      <c r="A474" s="22" t="s">
        <v>481</v>
      </c>
      <c r="B474" s="22">
        <v>67</v>
      </c>
      <c r="C474" s="24">
        <v>50</v>
      </c>
      <c r="D474" s="22" t="s">
        <v>636</v>
      </c>
      <c r="E474" s="22" t="s">
        <v>636</v>
      </c>
      <c r="F474" s="24">
        <v>-18</v>
      </c>
      <c r="G474" s="22">
        <v>4</v>
      </c>
      <c r="H474" s="24">
        <v>103</v>
      </c>
      <c r="I474" s="22"/>
    </row>
    <row r="475" spans="1:9">
      <c r="A475" s="22" t="s">
        <v>482</v>
      </c>
      <c r="B475" s="24">
        <v>29</v>
      </c>
      <c r="C475" s="22" t="s">
        <v>636</v>
      </c>
      <c r="D475" s="22" t="s">
        <v>636</v>
      </c>
      <c r="E475" s="22" t="s">
        <v>636</v>
      </c>
      <c r="F475" s="22">
        <v>-28</v>
      </c>
      <c r="G475" s="22" t="s">
        <v>636</v>
      </c>
      <c r="H475" s="24">
        <v>1</v>
      </c>
      <c r="I475" s="22"/>
    </row>
    <row r="476" spans="1:9">
      <c r="A476" s="22" t="s">
        <v>483</v>
      </c>
      <c r="B476" s="24">
        <v>13</v>
      </c>
      <c r="C476" s="26" t="s">
        <v>636</v>
      </c>
      <c r="D476" s="22" t="s">
        <v>636</v>
      </c>
      <c r="E476" s="22" t="s">
        <v>636</v>
      </c>
      <c r="F476" s="22">
        <v>-8</v>
      </c>
      <c r="G476" s="22" t="s">
        <v>636</v>
      </c>
      <c r="H476" s="24">
        <v>5</v>
      </c>
      <c r="I476" s="26"/>
    </row>
    <row r="477" spans="1:9">
      <c r="A477" s="22" t="s">
        <v>484</v>
      </c>
      <c r="B477" s="24" t="s">
        <v>636</v>
      </c>
      <c r="C477" s="22">
        <v>20</v>
      </c>
      <c r="D477" s="22" t="s">
        <v>636</v>
      </c>
      <c r="E477" s="22" t="s">
        <v>636</v>
      </c>
      <c r="F477" s="22">
        <v>-6</v>
      </c>
      <c r="G477" s="22" t="s">
        <v>636</v>
      </c>
      <c r="H477" s="24">
        <v>14</v>
      </c>
      <c r="I477" s="22"/>
    </row>
    <row r="478" spans="1:9">
      <c r="A478" s="22" t="s">
        <v>581</v>
      </c>
      <c r="B478" s="24">
        <v>2</v>
      </c>
      <c r="C478" s="26" t="s">
        <v>636</v>
      </c>
      <c r="D478" s="22" t="s">
        <v>636</v>
      </c>
      <c r="E478" s="22" t="s">
        <v>636</v>
      </c>
      <c r="F478" s="24" t="s">
        <v>636</v>
      </c>
      <c r="G478" s="22" t="s">
        <v>636</v>
      </c>
      <c r="H478" s="24">
        <v>2</v>
      </c>
      <c r="I478" s="26"/>
    </row>
    <row r="479" spans="1:9">
      <c r="A479" s="22" t="s">
        <v>500</v>
      </c>
      <c r="B479" s="24">
        <v>1</v>
      </c>
      <c r="C479" s="22" t="s">
        <v>636</v>
      </c>
      <c r="D479" s="22" t="s">
        <v>636</v>
      </c>
      <c r="E479" s="22" t="s">
        <v>636</v>
      </c>
      <c r="F479" s="22" t="s">
        <v>636</v>
      </c>
      <c r="G479" s="22" t="s">
        <v>636</v>
      </c>
      <c r="H479" s="24">
        <v>1</v>
      </c>
      <c r="I479" s="22"/>
    </row>
    <row r="480" spans="1:9">
      <c r="A480" s="22" t="s">
        <v>639</v>
      </c>
      <c r="B480" s="24">
        <v>-1</v>
      </c>
      <c r="C480" s="22" t="s">
        <v>636</v>
      </c>
      <c r="D480" s="22" t="s">
        <v>636</v>
      </c>
      <c r="E480" s="22" t="s">
        <v>636</v>
      </c>
      <c r="F480" s="22" t="s">
        <v>636</v>
      </c>
      <c r="G480" s="22" t="s">
        <v>636</v>
      </c>
      <c r="H480" s="24">
        <v>-1</v>
      </c>
      <c r="I480" s="22"/>
    </row>
    <row r="481" spans="1:9">
      <c r="A481" s="22" t="s">
        <v>486</v>
      </c>
      <c r="B481" s="24">
        <v>139</v>
      </c>
      <c r="C481" s="26" t="s">
        <v>636</v>
      </c>
      <c r="D481" s="22" t="s">
        <v>636</v>
      </c>
      <c r="E481" s="22" t="s">
        <v>636</v>
      </c>
      <c r="F481" s="22">
        <v>-41</v>
      </c>
      <c r="G481" s="22" t="s">
        <v>636</v>
      </c>
      <c r="H481" s="24">
        <v>98</v>
      </c>
      <c r="I481" s="26"/>
    </row>
    <row r="482" spans="1:9">
      <c r="A482" s="22" t="s">
        <v>487</v>
      </c>
      <c r="B482" s="24">
        <v>-42</v>
      </c>
      <c r="C482" s="24" t="s">
        <v>636</v>
      </c>
      <c r="D482" s="22" t="s">
        <v>636</v>
      </c>
      <c r="E482" s="22" t="s">
        <v>636</v>
      </c>
      <c r="F482" s="24" t="s">
        <v>636</v>
      </c>
      <c r="G482" s="22" t="s">
        <v>636</v>
      </c>
      <c r="H482" s="24">
        <v>-42</v>
      </c>
      <c r="I482" s="22"/>
    </row>
    <row r="483" spans="1:9">
      <c r="A483" s="22" t="s">
        <v>501</v>
      </c>
      <c r="B483" s="24">
        <v>-2</v>
      </c>
      <c r="C483" s="22" t="s">
        <v>636</v>
      </c>
      <c r="D483" s="22" t="s">
        <v>636</v>
      </c>
      <c r="E483" s="22" t="s">
        <v>636</v>
      </c>
      <c r="F483" s="24" t="s">
        <v>636</v>
      </c>
      <c r="G483" s="22" t="s">
        <v>636</v>
      </c>
      <c r="H483" s="24">
        <v>-2</v>
      </c>
      <c r="I483" s="22"/>
    </row>
    <row r="484" spans="1:9">
      <c r="A484" s="22" t="s">
        <v>502</v>
      </c>
      <c r="B484" s="24">
        <v>-1</v>
      </c>
      <c r="C484" s="24" t="s">
        <v>636</v>
      </c>
      <c r="D484" s="22" t="s">
        <v>636</v>
      </c>
      <c r="E484" s="22" t="s">
        <v>636</v>
      </c>
      <c r="F484" s="24" t="s">
        <v>636</v>
      </c>
      <c r="G484" s="22" t="s">
        <v>636</v>
      </c>
      <c r="H484" s="24">
        <v>-1</v>
      </c>
      <c r="I484" s="22"/>
    </row>
    <row r="485" spans="1:9">
      <c r="A485" s="22" t="s">
        <v>503</v>
      </c>
      <c r="B485" s="24">
        <v>50</v>
      </c>
      <c r="C485" s="26">
        <v>80</v>
      </c>
      <c r="D485" s="22" t="s">
        <v>636</v>
      </c>
      <c r="E485" s="22" t="s">
        <v>636</v>
      </c>
      <c r="F485" s="22">
        <v>-31</v>
      </c>
      <c r="G485" s="22" t="s">
        <v>636</v>
      </c>
      <c r="H485" s="24">
        <v>99</v>
      </c>
      <c r="I485" s="26"/>
    </row>
    <row r="486" spans="1:9">
      <c r="A486" s="22" t="s">
        <v>504</v>
      </c>
      <c r="B486" s="24">
        <v>166</v>
      </c>
      <c r="C486" s="22" t="s">
        <v>636</v>
      </c>
      <c r="D486" s="22" t="s">
        <v>636</v>
      </c>
      <c r="E486" s="22" t="s">
        <v>636</v>
      </c>
      <c r="F486" s="22">
        <v>-9</v>
      </c>
      <c r="G486" s="22" t="s">
        <v>636</v>
      </c>
      <c r="H486" s="24">
        <v>157</v>
      </c>
      <c r="I486" s="22"/>
    </row>
    <row r="487" spans="1:9">
      <c r="A487" s="22" t="s">
        <v>505</v>
      </c>
      <c r="B487" s="24">
        <v>56</v>
      </c>
      <c r="C487" s="22">
        <v>3</v>
      </c>
      <c r="D487" s="22" t="s">
        <v>636</v>
      </c>
      <c r="E487" s="22" t="s">
        <v>636</v>
      </c>
      <c r="F487" s="24">
        <v>-8</v>
      </c>
      <c r="G487" s="22" t="s">
        <v>636</v>
      </c>
      <c r="H487" s="24">
        <v>51</v>
      </c>
      <c r="I487" s="22"/>
    </row>
    <row r="488" spans="1:9">
      <c r="A488" s="22" t="s">
        <v>506</v>
      </c>
      <c r="B488" s="24">
        <v>6</v>
      </c>
      <c r="C488" s="22" t="s">
        <v>636</v>
      </c>
      <c r="D488" s="22" t="s">
        <v>636</v>
      </c>
      <c r="E488" s="22" t="s">
        <v>636</v>
      </c>
      <c r="F488" s="22" t="s">
        <v>636</v>
      </c>
      <c r="G488" s="22" t="s">
        <v>636</v>
      </c>
      <c r="H488" s="24">
        <v>6</v>
      </c>
      <c r="I488" s="22"/>
    </row>
    <row r="489" spans="1:9">
      <c r="A489" s="22" t="s">
        <v>508</v>
      </c>
      <c r="B489" s="24">
        <v>67</v>
      </c>
      <c r="C489" s="22" t="s">
        <v>636</v>
      </c>
      <c r="D489" s="22" t="s">
        <v>636</v>
      </c>
      <c r="E489" s="22" t="s">
        <v>636</v>
      </c>
      <c r="F489" s="24" t="s">
        <v>636</v>
      </c>
      <c r="G489" s="22" t="s">
        <v>636</v>
      </c>
      <c r="H489" s="24">
        <v>67</v>
      </c>
      <c r="I489" s="22"/>
    </row>
    <row r="490" spans="1:9">
      <c r="A490" s="22" t="s">
        <v>514</v>
      </c>
      <c r="B490" s="22">
        <v>668</v>
      </c>
      <c r="C490" s="24" t="s">
        <v>636</v>
      </c>
      <c r="D490" s="22" t="s">
        <v>636</v>
      </c>
      <c r="E490" s="22" t="s">
        <v>636</v>
      </c>
      <c r="F490" s="24">
        <v>-10</v>
      </c>
      <c r="G490" s="22" t="s">
        <v>636</v>
      </c>
      <c r="H490" s="24">
        <v>658</v>
      </c>
      <c r="I490" s="22"/>
    </row>
    <row r="491" spans="1:9">
      <c r="A491" s="22" t="s">
        <v>536</v>
      </c>
      <c r="B491" s="24">
        <v>-174</v>
      </c>
      <c r="C491" s="22" t="s">
        <v>636</v>
      </c>
      <c r="D491" s="22" t="s">
        <v>636</v>
      </c>
      <c r="E491" s="22" t="s">
        <v>636</v>
      </c>
      <c r="F491" s="24" t="s">
        <v>636</v>
      </c>
      <c r="G491" s="22" t="s">
        <v>636</v>
      </c>
      <c r="H491" s="24">
        <v>-174</v>
      </c>
      <c r="I491" s="22"/>
    </row>
    <row r="492" spans="1:9">
      <c r="A492" s="22" t="s">
        <v>521</v>
      </c>
      <c r="B492" s="24">
        <v>103</v>
      </c>
      <c r="C492" s="24" t="s">
        <v>636</v>
      </c>
      <c r="D492" s="22" t="s">
        <v>636</v>
      </c>
      <c r="E492" s="22" t="s">
        <v>636</v>
      </c>
      <c r="F492" s="24">
        <v>-10</v>
      </c>
      <c r="G492" s="22" t="s">
        <v>636</v>
      </c>
      <c r="H492" s="24">
        <v>93</v>
      </c>
      <c r="I492" s="22"/>
    </row>
    <row r="493" spans="1:9">
      <c r="A493" s="22" t="s">
        <v>522</v>
      </c>
      <c r="B493" s="25" t="s">
        <v>636</v>
      </c>
      <c r="C493" s="22">
        <v>100</v>
      </c>
      <c r="D493" s="22" t="s">
        <v>636</v>
      </c>
      <c r="E493" s="22" t="s">
        <v>636</v>
      </c>
      <c r="F493" s="22">
        <v>-10</v>
      </c>
      <c r="G493" s="22" t="s">
        <v>636</v>
      </c>
      <c r="H493" s="25">
        <v>90</v>
      </c>
      <c r="I493" s="22"/>
    </row>
    <row r="494" spans="1:9">
      <c r="A494" s="22" t="s">
        <v>523</v>
      </c>
      <c r="B494" s="24">
        <v>77</v>
      </c>
      <c r="C494" s="22" t="s">
        <v>636</v>
      </c>
      <c r="D494" s="22" t="s">
        <v>636</v>
      </c>
      <c r="E494" s="22" t="s">
        <v>636</v>
      </c>
      <c r="F494" s="22">
        <v>-10</v>
      </c>
      <c r="G494" s="22" t="s">
        <v>636</v>
      </c>
      <c r="H494" s="24">
        <v>67</v>
      </c>
      <c r="I494" s="22"/>
    </row>
    <row r="495" spans="1:9">
      <c r="A495" s="22" t="s">
        <v>524</v>
      </c>
      <c r="B495" s="24">
        <v>22</v>
      </c>
      <c r="C495" s="24">
        <v>40</v>
      </c>
      <c r="D495" s="22" t="s">
        <v>636</v>
      </c>
      <c r="E495" s="22" t="s">
        <v>636</v>
      </c>
      <c r="F495" s="24">
        <v>-1</v>
      </c>
      <c r="G495" s="22" t="s">
        <v>636</v>
      </c>
      <c r="H495" s="24">
        <v>61</v>
      </c>
      <c r="I495" s="22"/>
    </row>
    <row r="496" spans="1:9">
      <c r="A496" s="22" t="s">
        <v>525</v>
      </c>
      <c r="B496" s="24">
        <v>32</v>
      </c>
      <c r="C496" s="25" t="s">
        <v>636</v>
      </c>
      <c r="D496" s="22" t="s">
        <v>636</v>
      </c>
      <c r="E496" s="22" t="s">
        <v>636</v>
      </c>
      <c r="F496" s="22" t="s">
        <v>636</v>
      </c>
      <c r="G496" s="22" t="s">
        <v>636</v>
      </c>
      <c r="H496" s="24">
        <v>32</v>
      </c>
      <c r="I496" s="26"/>
    </row>
    <row r="497" spans="1:9">
      <c r="A497" s="22" t="s">
        <v>526</v>
      </c>
      <c r="B497" s="25">
        <v>-1</v>
      </c>
      <c r="C497" s="22" t="s">
        <v>636</v>
      </c>
      <c r="D497" s="22" t="s">
        <v>636</v>
      </c>
      <c r="E497" s="22" t="s">
        <v>636</v>
      </c>
      <c r="F497" s="24" t="s">
        <v>636</v>
      </c>
      <c r="G497" s="22" t="s">
        <v>636</v>
      </c>
      <c r="H497" s="25">
        <v>-1</v>
      </c>
      <c r="I497" s="22"/>
    </row>
    <row r="498" spans="1:9">
      <c r="A498" s="22" t="s">
        <v>528</v>
      </c>
      <c r="B498" s="24">
        <v>-1</v>
      </c>
      <c r="C498" s="26">
        <v>40</v>
      </c>
      <c r="D498" s="22" t="s">
        <v>636</v>
      </c>
      <c r="E498" s="22" t="s">
        <v>636</v>
      </c>
      <c r="F498" s="24">
        <v>-6</v>
      </c>
      <c r="G498" s="22" t="s">
        <v>636</v>
      </c>
      <c r="H498" s="24">
        <v>33</v>
      </c>
      <c r="I498" s="26"/>
    </row>
    <row r="499" spans="1:9">
      <c r="A499" s="22" t="s">
        <v>529</v>
      </c>
      <c r="B499" s="24">
        <v>15</v>
      </c>
      <c r="C499" s="22">
        <v>40</v>
      </c>
      <c r="D499" s="22" t="s">
        <v>636</v>
      </c>
      <c r="E499" s="22" t="s">
        <v>636</v>
      </c>
      <c r="F499" s="22" t="s">
        <v>636</v>
      </c>
      <c r="G499" s="22" t="s">
        <v>636</v>
      </c>
      <c r="H499" s="24">
        <v>55</v>
      </c>
      <c r="I499" s="22"/>
    </row>
    <row r="500" spans="1:9">
      <c r="A500" s="22" t="s">
        <v>530</v>
      </c>
      <c r="B500" s="25">
        <v>65</v>
      </c>
      <c r="C500" s="22" t="s">
        <v>636</v>
      </c>
      <c r="D500" s="22" t="s">
        <v>636</v>
      </c>
      <c r="E500" s="22" t="s">
        <v>636</v>
      </c>
      <c r="F500" s="24">
        <v>-3</v>
      </c>
      <c r="G500" s="22" t="s">
        <v>636</v>
      </c>
      <c r="H500" s="25">
        <v>62</v>
      </c>
      <c r="I500" s="22"/>
    </row>
    <row r="501" spans="1:9">
      <c r="A501" s="22" t="s">
        <v>531</v>
      </c>
      <c r="B501" s="25">
        <v>63</v>
      </c>
      <c r="C501" s="22" t="s">
        <v>636</v>
      </c>
      <c r="D501" s="22" t="s">
        <v>636</v>
      </c>
      <c r="E501" s="22" t="s">
        <v>636</v>
      </c>
      <c r="F501" s="24">
        <v>-3</v>
      </c>
      <c r="G501" s="22" t="s">
        <v>636</v>
      </c>
      <c r="H501" s="25">
        <v>60</v>
      </c>
      <c r="I501" s="22"/>
    </row>
    <row r="502" spans="1:9">
      <c r="A502" s="22" t="s">
        <v>532</v>
      </c>
      <c r="B502" s="24">
        <v>45</v>
      </c>
      <c r="C502" s="26" t="s">
        <v>636</v>
      </c>
      <c r="D502" s="22" t="s">
        <v>636</v>
      </c>
      <c r="E502" s="24" t="s">
        <v>636</v>
      </c>
      <c r="F502" s="24" t="s">
        <v>636</v>
      </c>
      <c r="G502" s="22" t="s">
        <v>636</v>
      </c>
      <c r="H502" s="24">
        <v>45</v>
      </c>
      <c r="I502" s="26"/>
    </row>
    <row r="503" spans="1:9">
      <c r="A503" s="22" t="s">
        <v>533</v>
      </c>
      <c r="B503" s="25">
        <v>20000</v>
      </c>
      <c r="C503" s="22" t="s">
        <v>636</v>
      </c>
      <c r="D503" s="22" t="s">
        <v>636</v>
      </c>
      <c r="E503" s="24" t="s">
        <v>636</v>
      </c>
      <c r="F503" s="24">
        <v>-384</v>
      </c>
      <c r="G503" s="22" t="s">
        <v>636</v>
      </c>
      <c r="H503" s="25">
        <v>19616</v>
      </c>
      <c r="I503" s="22"/>
    </row>
    <row r="504" spans="1:9">
      <c r="A504" s="22" t="s">
        <v>537</v>
      </c>
      <c r="B504" s="24">
        <v>15</v>
      </c>
      <c r="C504" s="22" t="s">
        <v>636</v>
      </c>
      <c r="D504" s="22" t="s">
        <v>636</v>
      </c>
      <c r="E504" s="22" t="s">
        <v>636</v>
      </c>
      <c r="F504" s="22">
        <v>-1</v>
      </c>
      <c r="G504" s="22" t="s">
        <v>636</v>
      </c>
      <c r="H504" s="24">
        <v>14</v>
      </c>
      <c r="I504" s="22"/>
    </row>
    <row r="505" spans="1:9">
      <c r="A505" s="22" t="s">
        <v>598</v>
      </c>
      <c r="B505" s="24">
        <v>565</v>
      </c>
      <c r="C505" s="22" t="s">
        <v>636</v>
      </c>
      <c r="D505" s="22" t="s">
        <v>636</v>
      </c>
      <c r="E505" s="22">
        <v>-1</v>
      </c>
      <c r="F505" s="22">
        <v>-81</v>
      </c>
      <c r="G505" s="22" t="s">
        <v>636</v>
      </c>
      <c r="H505" s="24">
        <v>483</v>
      </c>
      <c r="I505" s="22"/>
    </row>
    <row r="506" spans="1:9">
      <c r="A506" s="22" t="s">
        <v>599</v>
      </c>
      <c r="B506" s="24">
        <v>543</v>
      </c>
      <c r="C506" s="26" t="s">
        <v>636</v>
      </c>
      <c r="D506" s="22" t="s">
        <v>636</v>
      </c>
      <c r="E506" s="22">
        <v>-1</v>
      </c>
      <c r="F506" s="24">
        <v>-115</v>
      </c>
      <c r="G506" s="22" t="s">
        <v>636</v>
      </c>
      <c r="H506" s="24">
        <v>427</v>
      </c>
      <c r="I506" s="26"/>
    </row>
    <row r="507" spans="1:9">
      <c r="A507" s="22" t="s">
        <v>541</v>
      </c>
      <c r="B507" s="24">
        <v>51</v>
      </c>
      <c r="C507" s="26" t="s">
        <v>636</v>
      </c>
      <c r="D507" s="22" t="s">
        <v>636</v>
      </c>
      <c r="E507" s="22" t="s">
        <v>636</v>
      </c>
      <c r="F507" s="22" t="s">
        <v>636</v>
      </c>
      <c r="G507" s="22" t="s">
        <v>636</v>
      </c>
      <c r="H507" s="24">
        <v>51</v>
      </c>
      <c r="I507" s="26"/>
    </row>
    <row r="508" spans="1:9">
      <c r="A508" s="22" t="s">
        <v>542</v>
      </c>
      <c r="B508" s="24">
        <v>6</v>
      </c>
      <c r="C508" s="22" t="s">
        <v>636</v>
      </c>
      <c r="D508" s="22" t="s">
        <v>636</v>
      </c>
      <c r="E508" s="22" t="s">
        <v>636</v>
      </c>
      <c r="F508" s="22" t="s">
        <v>636</v>
      </c>
      <c r="G508" s="22" t="s">
        <v>636</v>
      </c>
      <c r="H508" s="24">
        <v>6</v>
      </c>
      <c r="I508" s="22"/>
    </row>
    <row r="509" spans="1:9">
      <c r="A509" s="22" t="s">
        <v>543</v>
      </c>
      <c r="B509" s="24">
        <v>35</v>
      </c>
      <c r="C509" s="22" t="s">
        <v>636</v>
      </c>
      <c r="D509" s="22" t="s">
        <v>636</v>
      </c>
      <c r="E509" s="22" t="s">
        <v>636</v>
      </c>
      <c r="F509" s="22">
        <v>-6</v>
      </c>
      <c r="G509" s="22" t="s">
        <v>636</v>
      </c>
      <c r="H509" s="24">
        <v>29</v>
      </c>
      <c r="I509" s="22"/>
    </row>
    <row r="510" spans="1:9">
      <c r="A510" s="22" t="s">
        <v>549</v>
      </c>
      <c r="B510" s="24">
        <v>47</v>
      </c>
      <c r="C510" s="26" t="s">
        <v>636</v>
      </c>
      <c r="D510" s="22" t="s">
        <v>636</v>
      </c>
      <c r="E510" s="22" t="s">
        <v>636</v>
      </c>
      <c r="F510" s="22" t="s">
        <v>636</v>
      </c>
      <c r="G510" s="22" t="s">
        <v>636</v>
      </c>
      <c r="H510" s="24">
        <v>47</v>
      </c>
      <c r="I510" s="26"/>
    </row>
    <row r="511" spans="1:9">
      <c r="A511" s="22" t="s">
        <v>550</v>
      </c>
      <c r="B511" s="24">
        <v>3</v>
      </c>
      <c r="C511" s="24" t="s">
        <v>636</v>
      </c>
      <c r="D511" s="22" t="s">
        <v>636</v>
      </c>
      <c r="E511" s="22" t="s">
        <v>636</v>
      </c>
      <c r="F511" s="24" t="s">
        <v>636</v>
      </c>
      <c r="G511" s="22" t="s">
        <v>636</v>
      </c>
      <c r="H511" s="24">
        <v>3</v>
      </c>
      <c r="I511" s="22"/>
    </row>
    <row r="512" spans="1:9">
      <c r="A512" s="22" t="s">
        <v>552</v>
      </c>
      <c r="B512" s="24">
        <v>10</v>
      </c>
      <c r="C512" s="24" t="s">
        <v>636</v>
      </c>
      <c r="D512" s="22" t="s">
        <v>636</v>
      </c>
      <c r="E512" s="22" t="s">
        <v>636</v>
      </c>
      <c r="F512" s="24" t="s">
        <v>636</v>
      </c>
      <c r="G512" s="22" t="s">
        <v>636</v>
      </c>
      <c r="H512" s="24">
        <v>10</v>
      </c>
      <c r="I512" s="22"/>
    </row>
    <row r="513" spans="1:9">
      <c r="A513" s="22" t="s">
        <v>553</v>
      </c>
      <c r="B513" s="24">
        <v>54</v>
      </c>
      <c r="C513" s="26" t="s">
        <v>636</v>
      </c>
      <c r="D513" s="22" t="s">
        <v>636</v>
      </c>
      <c r="E513" s="22" t="s">
        <v>636</v>
      </c>
      <c r="F513" s="22" t="s">
        <v>636</v>
      </c>
      <c r="G513" s="22" t="s">
        <v>636</v>
      </c>
      <c r="H513" s="24">
        <v>54</v>
      </c>
      <c r="I513" s="22"/>
    </row>
    <row r="514" spans="1:9">
      <c r="A514" s="22" t="s">
        <v>554</v>
      </c>
      <c r="B514" s="24">
        <v>246</v>
      </c>
      <c r="C514" s="22">
        <v>500</v>
      </c>
      <c r="D514" s="22" t="s">
        <v>636</v>
      </c>
      <c r="E514" s="22" t="s">
        <v>636</v>
      </c>
      <c r="F514" s="22">
        <v>-463</v>
      </c>
      <c r="G514" s="22" t="s">
        <v>636</v>
      </c>
      <c r="H514" s="24">
        <v>283</v>
      </c>
      <c r="I514" s="22"/>
    </row>
    <row r="515" spans="1:9">
      <c r="A515" s="22" t="s">
        <v>555</v>
      </c>
      <c r="B515" s="24">
        <v>53</v>
      </c>
      <c r="C515" s="22">
        <v>500</v>
      </c>
      <c r="D515" s="22" t="s">
        <v>636</v>
      </c>
      <c r="E515" s="22" t="s">
        <v>636</v>
      </c>
      <c r="F515" s="24">
        <v>-460</v>
      </c>
      <c r="G515" s="22" t="s">
        <v>636</v>
      </c>
      <c r="H515" s="24">
        <v>93</v>
      </c>
      <c r="I515" s="22"/>
    </row>
    <row r="516" spans="1:9">
      <c r="A516" s="22" t="s">
        <v>569</v>
      </c>
      <c r="B516" s="24">
        <v>321</v>
      </c>
      <c r="C516" s="27" t="s">
        <v>636</v>
      </c>
      <c r="D516" s="26" t="s">
        <v>636</v>
      </c>
      <c r="E516" s="22" t="s">
        <v>636</v>
      </c>
      <c r="F516" s="24" t="s">
        <v>636</v>
      </c>
      <c r="G516" s="27" t="s">
        <v>636</v>
      </c>
      <c r="H516" s="24">
        <v>321</v>
      </c>
      <c r="I516" s="27"/>
    </row>
    <row r="517" spans="1:9">
      <c r="A517" s="22" t="s">
        <v>570</v>
      </c>
      <c r="B517" s="24">
        <v>159</v>
      </c>
      <c r="C517" s="22" t="s">
        <v>636</v>
      </c>
      <c r="D517" s="22" t="s">
        <v>636</v>
      </c>
      <c r="E517" s="22" t="s">
        <v>636</v>
      </c>
      <c r="F517" s="22" t="s">
        <v>636</v>
      </c>
      <c r="G517" s="22" t="s">
        <v>636</v>
      </c>
      <c r="H517" s="24">
        <v>159</v>
      </c>
      <c r="I517" s="22"/>
    </row>
    <row r="518" spans="1:9">
      <c r="A518" s="22" t="s">
        <v>571</v>
      </c>
      <c r="B518" s="24">
        <v>49</v>
      </c>
      <c r="C518" s="26" t="s">
        <v>636</v>
      </c>
      <c r="D518" s="26" t="s">
        <v>636</v>
      </c>
      <c r="E518" s="22" t="s">
        <v>636</v>
      </c>
      <c r="F518" s="22">
        <v>-5</v>
      </c>
      <c r="G518" s="22" t="s">
        <v>636</v>
      </c>
      <c r="H518" s="24">
        <v>44</v>
      </c>
      <c r="I518" s="22"/>
    </row>
    <row r="519" spans="1:9">
      <c r="A519" s="22" t="s">
        <v>572</v>
      </c>
      <c r="B519" s="24">
        <v>41</v>
      </c>
      <c r="C519" s="27" t="s">
        <v>636</v>
      </c>
      <c r="D519" s="26" t="s">
        <v>636</v>
      </c>
      <c r="E519" s="22" t="s">
        <v>636</v>
      </c>
      <c r="F519" s="22">
        <v>-4</v>
      </c>
      <c r="G519" s="27" t="s">
        <v>636</v>
      </c>
      <c r="H519" s="24">
        <v>37</v>
      </c>
      <c r="I519" s="27"/>
    </row>
    <row r="520" spans="1:9">
      <c r="A520" s="22" t="s">
        <v>573</v>
      </c>
      <c r="B520" s="24">
        <v>91</v>
      </c>
      <c r="C520" s="22" t="s">
        <v>636</v>
      </c>
      <c r="D520" s="22" t="s">
        <v>636</v>
      </c>
      <c r="E520" s="22" t="s">
        <v>636</v>
      </c>
      <c r="F520" s="22" t="s">
        <v>636</v>
      </c>
      <c r="G520" s="22" t="s">
        <v>636</v>
      </c>
      <c r="H520" s="24">
        <v>91</v>
      </c>
      <c r="I520" s="22"/>
    </row>
    <row r="521" spans="1:9">
      <c r="A521" s="22" t="s">
        <v>574</v>
      </c>
      <c r="B521" s="24">
        <v>22</v>
      </c>
      <c r="C521" s="22" t="s">
        <v>636</v>
      </c>
      <c r="D521" s="22" t="s">
        <v>636</v>
      </c>
      <c r="E521" s="22" t="s">
        <v>636</v>
      </c>
      <c r="F521" s="22" t="s">
        <v>636</v>
      </c>
      <c r="G521" s="22" t="s">
        <v>636</v>
      </c>
      <c r="H521" s="24">
        <v>22</v>
      </c>
      <c r="I521" s="22"/>
    </row>
    <row r="522" spans="1:9">
      <c r="A522" s="22" t="s">
        <v>556</v>
      </c>
      <c r="B522" s="25">
        <v>2</v>
      </c>
      <c r="C522" s="27" t="s">
        <v>636</v>
      </c>
      <c r="D522" s="26" t="s">
        <v>636</v>
      </c>
      <c r="E522" s="26" t="s">
        <v>636</v>
      </c>
      <c r="F522" s="22" t="s">
        <v>636</v>
      </c>
      <c r="G522" s="22" t="s">
        <v>636</v>
      </c>
      <c r="H522" s="23">
        <v>2</v>
      </c>
      <c r="I522" s="22"/>
    </row>
    <row r="523" spans="1:9">
      <c r="A523" s="22" t="s">
        <v>557</v>
      </c>
      <c r="B523" s="24">
        <v>1</v>
      </c>
      <c r="C523" s="22" t="s">
        <v>636</v>
      </c>
      <c r="D523" s="22" t="s">
        <v>636</v>
      </c>
      <c r="E523" s="22" t="s">
        <v>636</v>
      </c>
      <c r="F523" s="22" t="s">
        <v>636</v>
      </c>
      <c r="G523" s="22" t="s">
        <v>636</v>
      </c>
      <c r="H523" s="24">
        <v>1</v>
      </c>
      <c r="I523" s="22"/>
    </row>
    <row r="524" spans="1:9">
      <c r="A524" s="22" t="s">
        <v>559</v>
      </c>
      <c r="B524" s="24">
        <v>72</v>
      </c>
      <c r="C524" s="22" t="s">
        <v>636</v>
      </c>
      <c r="D524" s="22" t="s">
        <v>636</v>
      </c>
      <c r="E524" s="22" t="s">
        <v>636</v>
      </c>
      <c r="F524" s="22" t="s">
        <v>636</v>
      </c>
      <c r="G524" s="22" t="s">
        <v>636</v>
      </c>
      <c r="H524" s="24">
        <v>72</v>
      </c>
      <c r="I524" s="22"/>
    </row>
    <row r="525" spans="1:9">
      <c r="A525" s="22" t="s">
        <v>564</v>
      </c>
      <c r="B525" s="24">
        <v>12</v>
      </c>
      <c r="C525" s="24" t="s">
        <v>636</v>
      </c>
      <c r="D525" s="22" t="s">
        <v>636</v>
      </c>
      <c r="E525" s="22" t="s">
        <v>636</v>
      </c>
      <c r="F525" s="24" t="s">
        <v>636</v>
      </c>
      <c r="G525" s="22" t="s">
        <v>636</v>
      </c>
      <c r="H525" s="22">
        <v>12</v>
      </c>
      <c r="I525" s="22"/>
    </row>
    <row r="526" spans="1:9">
      <c r="A526" s="22" t="s">
        <v>575</v>
      </c>
      <c r="B526" s="25">
        <v>4</v>
      </c>
      <c r="C526" s="23" t="s">
        <v>636</v>
      </c>
      <c r="D526" s="26" t="s">
        <v>636</v>
      </c>
      <c r="E526" s="26" t="s">
        <v>636</v>
      </c>
      <c r="F526" s="24" t="s">
        <v>636</v>
      </c>
      <c r="G526" s="22" t="s">
        <v>636</v>
      </c>
      <c r="H526" s="23">
        <v>4</v>
      </c>
      <c r="I526" s="22"/>
    </row>
    <row r="527" spans="1:9">
      <c r="A527" s="22" t="s">
        <v>576</v>
      </c>
      <c r="B527" s="24">
        <v>34</v>
      </c>
      <c r="C527" s="22" t="s">
        <v>636</v>
      </c>
      <c r="D527" s="22" t="s">
        <v>636</v>
      </c>
      <c r="E527" s="22" t="s">
        <v>636</v>
      </c>
      <c r="F527" s="24" t="s">
        <v>636</v>
      </c>
      <c r="G527" s="22" t="s">
        <v>636</v>
      </c>
      <c r="H527" s="24">
        <v>34</v>
      </c>
      <c r="I527" s="22"/>
    </row>
    <row r="528" spans="1:9">
      <c r="A528" s="22" t="s">
        <v>577</v>
      </c>
      <c r="B528" s="24">
        <v>-1</v>
      </c>
      <c r="C528" s="22">
        <v>5</v>
      </c>
      <c r="D528" s="22" t="s">
        <v>636</v>
      </c>
      <c r="E528" s="22" t="s">
        <v>636</v>
      </c>
      <c r="F528" s="24">
        <v>-3</v>
      </c>
      <c r="G528" s="24" t="s">
        <v>636</v>
      </c>
      <c r="H528" s="24">
        <v>1</v>
      </c>
      <c r="I528" s="22"/>
    </row>
    <row r="529" spans="1:9">
      <c r="A529" s="22" t="s">
        <v>582</v>
      </c>
      <c r="B529" s="25">
        <v>43</v>
      </c>
      <c r="C529" s="22">
        <v>40</v>
      </c>
      <c r="D529" s="22" t="s">
        <v>636</v>
      </c>
      <c r="E529" s="22" t="s">
        <v>636</v>
      </c>
      <c r="F529" s="24">
        <v>-1</v>
      </c>
      <c r="G529" s="22" t="s">
        <v>636</v>
      </c>
      <c r="H529" s="25">
        <v>82</v>
      </c>
      <c r="I529" s="22"/>
    </row>
    <row r="530" spans="1:9">
      <c r="A530" s="22" t="s">
        <v>640</v>
      </c>
      <c r="B530" s="25">
        <v>66</v>
      </c>
      <c r="C530" s="27" t="s">
        <v>636</v>
      </c>
      <c r="D530" s="26" t="s">
        <v>636</v>
      </c>
      <c r="E530" s="26" t="s">
        <v>636</v>
      </c>
      <c r="F530" s="24">
        <v>-10</v>
      </c>
      <c r="G530" s="22" t="s">
        <v>636</v>
      </c>
      <c r="H530" s="23">
        <v>56</v>
      </c>
      <c r="I530" s="22"/>
    </row>
    <row r="531" spans="1:9">
      <c r="A531" s="22" t="s">
        <v>583</v>
      </c>
      <c r="B531" s="24">
        <v>81</v>
      </c>
      <c r="C531" s="22" t="s">
        <v>636</v>
      </c>
      <c r="D531" s="22" t="s">
        <v>636</v>
      </c>
      <c r="E531" s="22" t="s">
        <v>636</v>
      </c>
      <c r="F531" s="24">
        <v>-15</v>
      </c>
      <c r="G531" s="22">
        <v>4</v>
      </c>
      <c r="H531" s="24">
        <v>70</v>
      </c>
      <c r="I531" s="22"/>
    </row>
    <row r="532" spans="1:9">
      <c r="A532" s="22" t="s">
        <v>693</v>
      </c>
      <c r="B532" s="25">
        <v>2097</v>
      </c>
      <c r="C532" s="22" t="s">
        <v>636</v>
      </c>
      <c r="D532" s="22" t="s">
        <v>636</v>
      </c>
      <c r="E532" s="22" t="s">
        <v>636</v>
      </c>
      <c r="F532" s="24">
        <v>-445</v>
      </c>
      <c r="G532" s="22" t="s">
        <v>636</v>
      </c>
      <c r="H532" s="25">
        <v>1652</v>
      </c>
      <c r="I532" s="22"/>
    </row>
    <row r="533" spans="1:9">
      <c r="A533" s="22" t="s">
        <v>586</v>
      </c>
      <c r="B533" s="24">
        <v>17</v>
      </c>
      <c r="C533" s="22" t="s">
        <v>636</v>
      </c>
      <c r="D533" s="22" t="s">
        <v>636</v>
      </c>
      <c r="E533" s="22" t="s">
        <v>636</v>
      </c>
      <c r="F533" s="24">
        <v>-10</v>
      </c>
      <c r="G533" s="22" t="s">
        <v>636</v>
      </c>
      <c r="H533" s="24">
        <v>7</v>
      </c>
      <c r="I533" s="22"/>
    </row>
    <row r="534" spans="1:9">
      <c r="A534" s="22" t="s">
        <v>587</v>
      </c>
      <c r="B534" s="24">
        <v>50</v>
      </c>
      <c r="C534" s="27" t="s">
        <v>636</v>
      </c>
      <c r="D534" s="26" t="s">
        <v>636</v>
      </c>
      <c r="E534" s="22" t="s">
        <v>636</v>
      </c>
      <c r="F534" s="22">
        <v>-10</v>
      </c>
      <c r="G534" s="22" t="s">
        <v>636</v>
      </c>
      <c r="H534" s="23">
        <v>40</v>
      </c>
      <c r="I534" s="22"/>
    </row>
    <row r="535" spans="1:9">
      <c r="A535" s="22" t="s">
        <v>588</v>
      </c>
      <c r="B535" s="24">
        <v>2</v>
      </c>
      <c r="C535" s="22" t="s">
        <v>636</v>
      </c>
      <c r="D535" s="22" t="s">
        <v>636</v>
      </c>
      <c r="E535" s="22" t="s">
        <v>636</v>
      </c>
      <c r="F535" s="24">
        <v>-1</v>
      </c>
      <c r="G535" s="22" t="s">
        <v>636</v>
      </c>
      <c r="H535" s="24">
        <v>1</v>
      </c>
      <c r="I535" s="22"/>
    </row>
    <row r="536" spans="1:9">
      <c r="A536" s="22" t="s">
        <v>589</v>
      </c>
      <c r="B536" s="24">
        <v>3</v>
      </c>
      <c r="C536" s="24" t="s">
        <v>636</v>
      </c>
      <c r="D536" s="22" t="s">
        <v>636</v>
      </c>
      <c r="E536" s="22" t="s">
        <v>636</v>
      </c>
      <c r="F536" s="24">
        <v>-1</v>
      </c>
      <c r="G536" s="24" t="s">
        <v>636</v>
      </c>
      <c r="H536" s="24">
        <v>2</v>
      </c>
      <c r="I536" s="22"/>
    </row>
    <row r="537" spans="1:9">
      <c r="A537" s="22" t="s">
        <v>604</v>
      </c>
      <c r="B537" s="24">
        <v>-1</v>
      </c>
      <c r="C537" s="22" t="s">
        <v>636</v>
      </c>
      <c r="D537" s="22" t="s">
        <v>636</v>
      </c>
      <c r="E537" s="22" t="s">
        <v>636</v>
      </c>
      <c r="F537" s="24" t="s">
        <v>636</v>
      </c>
      <c r="G537" s="22" t="s">
        <v>636</v>
      </c>
      <c r="H537" s="24">
        <v>-1</v>
      </c>
      <c r="I537" s="22"/>
    </row>
    <row r="538" spans="1:9">
      <c r="A538" s="22" t="s">
        <v>605</v>
      </c>
      <c r="B538" s="24">
        <v>100</v>
      </c>
      <c r="C538" s="22" t="s">
        <v>636</v>
      </c>
      <c r="D538" s="22" t="s">
        <v>636</v>
      </c>
      <c r="E538" s="22" t="s">
        <v>636</v>
      </c>
      <c r="F538" s="22">
        <v>-2</v>
      </c>
      <c r="G538" s="22" t="s">
        <v>636</v>
      </c>
      <c r="H538" s="24">
        <v>98</v>
      </c>
      <c r="I538" s="22"/>
    </row>
    <row r="539" spans="1:9">
      <c r="A539" s="22" t="s">
        <v>606</v>
      </c>
      <c r="B539" s="24">
        <v>77</v>
      </c>
      <c r="C539" s="22">
        <v>40</v>
      </c>
      <c r="D539" s="22" t="s">
        <v>636</v>
      </c>
      <c r="E539" s="22" t="s">
        <v>636</v>
      </c>
      <c r="F539" s="22">
        <v>-13</v>
      </c>
      <c r="G539" s="22">
        <v>4</v>
      </c>
      <c r="H539" s="24">
        <v>108</v>
      </c>
      <c r="I539" s="22"/>
    </row>
    <row r="540" spans="1:9">
      <c r="A540" s="22" t="s">
        <v>607</v>
      </c>
      <c r="B540" s="24">
        <v>105</v>
      </c>
      <c r="C540" s="22" t="s">
        <v>636</v>
      </c>
      <c r="D540" s="22" t="s">
        <v>636</v>
      </c>
      <c r="E540" s="22" t="s">
        <v>636</v>
      </c>
      <c r="F540" s="24">
        <v>-5</v>
      </c>
      <c r="G540" s="22" t="s">
        <v>636</v>
      </c>
      <c r="H540" s="24">
        <v>100</v>
      </c>
      <c r="I540" s="22"/>
    </row>
    <row r="541" spans="1:9">
      <c r="A541" s="22" t="s">
        <v>608</v>
      </c>
      <c r="B541" s="24">
        <v>148</v>
      </c>
      <c r="C541" s="22" t="s">
        <v>636</v>
      </c>
      <c r="D541" s="22" t="s">
        <v>636</v>
      </c>
      <c r="E541" s="22" t="s">
        <v>636</v>
      </c>
      <c r="F541" s="22" t="s">
        <v>636</v>
      </c>
      <c r="G541" s="22" t="s">
        <v>636</v>
      </c>
      <c r="H541" s="24">
        <v>148</v>
      </c>
      <c r="I541" s="22"/>
    </row>
    <row r="542" spans="1:9">
      <c r="A542" s="22" t="s">
        <v>609</v>
      </c>
      <c r="B542" s="24">
        <v>23</v>
      </c>
      <c r="C542" s="22" t="s">
        <v>636</v>
      </c>
      <c r="D542" s="22" t="s">
        <v>636</v>
      </c>
      <c r="E542" s="22" t="s">
        <v>636</v>
      </c>
      <c r="F542" s="22" t="s">
        <v>636</v>
      </c>
      <c r="G542" s="22" t="s">
        <v>636</v>
      </c>
      <c r="H542" s="24">
        <v>23</v>
      </c>
      <c r="I542" s="22"/>
    </row>
    <row r="543" spans="1:9">
      <c r="A543" s="22" t="s">
        <v>610</v>
      </c>
      <c r="B543" s="24">
        <v>17</v>
      </c>
      <c r="C543" s="22" t="s">
        <v>636</v>
      </c>
      <c r="D543" s="22" t="s">
        <v>636</v>
      </c>
      <c r="E543" s="22" t="s">
        <v>636</v>
      </c>
      <c r="F543" s="22">
        <v>-1</v>
      </c>
      <c r="G543" s="22" t="s">
        <v>636</v>
      </c>
      <c r="H543" s="24">
        <v>16</v>
      </c>
      <c r="I543" s="22"/>
    </row>
    <row r="544" spans="1:9">
      <c r="A544" s="22" t="s">
        <v>611</v>
      </c>
      <c r="B544" s="24">
        <v>18</v>
      </c>
      <c r="C544" s="22" t="s">
        <v>636</v>
      </c>
      <c r="D544" s="22" t="s">
        <v>636</v>
      </c>
      <c r="E544" s="22" t="s">
        <v>636</v>
      </c>
      <c r="F544" s="22" t="s">
        <v>636</v>
      </c>
      <c r="G544" s="22" t="s">
        <v>636</v>
      </c>
      <c r="H544" s="24">
        <v>18</v>
      </c>
      <c r="I544" s="22"/>
    </row>
    <row r="545" spans="1:9">
      <c r="A545" s="22" t="s">
        <v>612</v>
      </c>
      <c r="B545" s="24">
        <v>49</v>
      </c>
      <c r="C545" s="22" t="s">
        <v>636</v>
      </c>
      <c r="D545" s="22" t="s">
        <v>636</v>
      </c>
      <c r="E545" s="22" t="s">
        <v>636</v>
      </c>
      <c r="F545" s="22" t="s">
        <v>636</v>
      </c>
      <c r="G545" s="22" t="s">
        <v>636</v>
      </c>
      <c r="H545" s="24">
        <v>49</v>
      </c>
      <c r="I545" s="22"/>
    </row>
    <row r="546" spans="1:9">
      <c r="A546" s="22" t="s">
        <v>613</v>
      </c>
      <c r="B546" s="24">
        <v>50</v>
      </c>
      <c r="C546" s="24" t="s">
        <v>636</v>
      </c>
      <c r="D546" s="22" t="s">
        <v>636</v>
      </c>
      <c r="E546" s="22" t="s">
        <v>636</v>
      </c>
      <c r="F546" s="24" t="s">
        <v>636</v>
      </c>
      <c r="G546" s="22" t="s">
        <v>636</v>
      </c>
      <c r="H546" s="24">
        <v>50</v>
      </c>
      <c r="I546" s="22"/>
    </row>
    <row r="547" spans="1:9">
      <c r="A547" s="22" t="s">
        <v>614</v>
      </c>
      <c r="B547" s="24">
        <v>25</v>
      </c>
      <c r="C547" s="27" t="s">
        <v>636</v>
      </c>
      <c r="D547" s="27" t="s">
        <v>636</v>
      </c>
      <c r="E547" s="22" t="s">
        <v>636</v>
      </c>
      <c r="F547" s="27" t="s">
        <v>636</v>
      </c>
      <c r="G547" s="22" t="s">
        <v>636</v>
      </c>
      <c r="H547" s="23">
        <v>25</v>
      </c>
      <c r="I547" s="22"/>
    </row>
    <row r="548" spans="1:9">
      <c r="A548" s="22" t="s">
        <v>615</v>
      </c>
      <c r="B548" s="24">
        <v>22</v>
      </c>
      <c r="C548" s="22" t="s">
        <v>636</v>
      </c>
      <c r="D548" s="22" t="s">
        <v>636</v>
      </c>
      <c r="E548" s="22" t="s">
        <v>636</v>
      </c>
      <c r="F548" s="24" t="s">
        <v>636</v>
      </c>
      <c r="G548" s="22" t="s">
        <v>636</v>
      </c>
      <c r="H548" s="24">
        <v>22</v>
      </c>
      <c r="I548" s="22"/>
    </row>
    <row r="549" spans="1:9">
      <c r="A549" s="22" t="s">
        <v>616</v>
      </c>
      <c r="B549" s="24">
        <v>114</v>
      </c>
      <c r="C549" s="22">
        <v>70</v>
      </c>
      <c r="D549" s="22" t="s">
        <v>636</v>
      </c>
      <c r="E549" s="22" t="s">
        <v>636</v>
      </c>
      <c r="F549" s="24">
        <v>-19</v>
      </c>
      <c r="G549" s="22" t="s">
        <v>636</v>
      </c>
      <c r="H549" s="24">
        <v>165</v>
      </c>
      <c r="I549" s="22"/>
    </row>
    <row r="550" spans="1:9">
      <c r="A550" s="22" t="s">
        <v>617</v>
      </c>
      <c r="B550" s="24">
        <v>27</v>
      </c>
      <c r="C550" s="27" t="s">
        <v>636</v>
      </c>
      <c r="D550" s="27" t="s">
        <v>636</v>
      </c>
      <c r="E550" s="22" t="s">
        <v>636</v>
      </c>
      <c r="F550" s="27" t="s">
        <v>636</v>
      </c>
      <c r="G550" s="22" t="s">
        <v>636</v>
      </c>
      <c r="H550" s="24">
        <v>27</v>
      </c>
      <c r="I550" s="27"/>
    </row>
    <row r="551" spans="1:9">
      <c r="A551" s="22" t="s">
        <v>694</v>
      </c>
      <c r="B551" s="24">
        <v>72</v>
      </c>
      <c r="C551" s="27" t="s">
        <v>636</v>
      </c>
      <c r="D551" s="27" t="s">
        <v>636</v>
      </c>
      <c r="E551" s="22" t="s">
        <v>636</v>
      </c>
      <c r="F551" s="23">
        <v>-16</v>
      </c>
      <c r="G551" s="22" t="s">
        <v>636</v>
      </c>
      <c r="H551" s="23">
        <v>56</v>
      </c>
      <c r="I551" s="22"/>
    </row>
    <row r="552" spans="1:9">
      <c r="A552" s="22" t="s">
        <v>695</v>
      </c>
      <c r="B552" s="24">
        <v>170</v>
      </c>
      <c r="C552" s="22" t="s">
        <v>636</v>
      </c>
      <c r="D552" s="22" t="s">
        <v>636</v>
      </c>
      <c r="E552" s="22" t="s">
        <v>636</v>
      </c>
      <c r="F552" s="24">
        <v>-25</v>
      </c>
      <c r="G552" s="22" t="s">
        <v>636</v>
      </c>
      <c r="H552" s="24">
        <v>145</v>
      </c>
      <c r="I552" s="22"/>
    </row>
    <row r="553" spans="1:9">
      <c r="A553" s="22" t="s">
        <v>620</v>
      </c>
      <c r="B553" s="24">
        <v>8</v>
      </c>
      <c r="C553" s="22" t="s">
        <v>636</v>
      </c>
      <c r="D553" s="22" t="s">
        <v>636</v>
      </c>
      <c r="E553" s="24" t="s">
        <v>636</v>
      </c>
      <c r="F553" s="24" t="s">
        <v>636</v>
      </c>
      <c r="G553" s="22" t="s">
        <v>636</v>
      </c>
      <c r="H553" s="24">
        <v>8</v>
      </c>
      <c r="I553" s="22"/>
    </row>
    <row r="554" spans="1:9">
      <c r="A554" s="22" t="s">
        <v>621</v>
      </c>
      <c r="B554" s="24">
        <v>45</v>
      </c>
      <c r="C554" s="22" t="s">
        <v>636</v>
      </c>
      <c r="D554" s="22" t="s">
        <v>636</v>
      </c>
      <c r="E554" s="24" t="s">
        <v>636</v>
      </c>
      <c r="F554" s="24">
        <v>-36</v>
      </c>
      <c r="G554" s="22" t="s">
        <v>636</v>
      </c>
      <c r="H554" s="24">
        <v>9</v>
      </c>
      <c r="I554" s="22"/>
    </row>
    <row r="555" spans="1:9">
      <c r="A555" s="22" t="s">
        <v>623</v>
      </c>
      <c r="B555" s="24">
        <v>262</v>
      </c>
      <c r="C555" s="22" t="s">
        <v>636</v>
      </c>
      <c r="D555" s="22" t="s">
        <v>636</v>
      </c>
      <c r="E555" s="22" t="s">
        <v>636</v>
      </c>
      <c r="F555" s="24">
        <v>-6</v>
      </c>
      <c r="G555" s="22" t="s">
        <v>636</v>
      </c>
      <c r="H555" s="24">
        <v>256</v>
      </c>
      <c r="I555" s="22"/>
    </row>
    <row r="556" spans="1:9">
      <c r="A556" s="22" t="s">
        <v>624</v>
      </c>
      <c r="B556" s="24">
        <v>267</v>
      </c>
      <c r="C556" s="22" t="s">
        <v>636</v>
      </c>
      <c r="D556" s="22" t="s">
        <v>636</v>
      </c>
      <c r="E556" s="22">
        <v>-1</v>
      </c>
      <c r="F556" s="24">
        <v>-36</v>
      </c>
      <c r="G556" s="22" t="s">
        <v>636</v>
      </c>
      <c r="H556" s="24">
        <v>230</v>
      </c>
      <c r="I556" s="22"/>
    </row>
    <row r="557" spans="1:9">
      <c r="A557" s="22" t="s">
        <v>625</v>
      </c>
      <c r="B557" s="24">
        <v>425</v>
      </c>
      <c r="C557" s="26" t="s">
        <v>636</v>
      </c>
      <c r="D557" s="22" t="s">
        <v>636</v>
      </c>
      <c r="E557" s="22">
        <v>-1</v>
      </c>
      <c r="F557" s="25">
        <v>-117</v>
      </c>
      <c r="G557" s="22" t="s">
        <v>636</v>
      </c>
      <c r="H557" s="24">
        <v>307</v>
      </c>
      <c r="I557" s="22"/>
    </row>
    <row r="558" spans="1:9">
      <c r="A558" s="22" t="s">
        <v>626</v>
      </c>
      <c r="B558" s="24">
        <v>68</v>
      </c>
      <c r="C558" s="24" t="s">
        <v>636</v>
      </c>
      <c r="D558" s="22" t="s">
        <v>636</v>
      </c>
      <c r="E558" s="22" t="s">
        <v>636</v>
      </c>
      <c r="F558" s="22">
        <v>-6</v>
      </c>
      <c r="G558" s="22" t="s">
        <v>636</v>
      </c>
      <c r="H558" s="24">
        <v>62</v>
      </c>
      <c r="I558" s="22"/>
    </row>
    <row r="559" spans="1:9">
      <c r="A559" s="22" t="s">
        <v>627</v>
      </c>
      <c r="B559" s="24">
        <v>73</v>
      </c>
      <c r="C559" s="24" t="s">
        <v>636</v>
      </c>
      <c r="D559" s="22" t="s">
        <v>636</v>
      </c>
      <c r="E559" s="22" t="s">
        <v>636</v>
      </c>
      <c r="F559" s="24">
        <v>-1</v>
      </c>
      <c r="G559" s="22" t="s">
        <v>636</v>
      </c>
      <c r="H559" s="24">
        <v>72</v>
      </c>
      <c r="I559" s="22"/>
    </row>
    <row r="560" spans="1:9">
      <c r="A560" s="22" t="s">
        <v>630</v>
      </c>
      <c r="B560" s="24">
        <v>52</v>
      </c>
      <c r="C560" s="24" t="s">
        <v>636</v>
      </c>
      <c r="D560" s="22" t="s">
        <v>636</v>
      </c>
      <c r="E560" s="22" t="s">
        <v>636</v>
      </c>
      <c r="F560" s="24">
        <v>-8</v>
      </c>
      <c r="G560" s="22" t="s">
        <v>636</v>
      </c>
      <c r="H560" s="24">
        <v>44</v>
      </c>
      <c r="I560" s="22"/>
    </row>
    <row r="561" spans="1:9">
      <c r="A561" s="22" t="s">
        <v>631</v>
      </c>
      <c r="B561" s="24">
        <v>280</v>
      </c>
      <c r="C561" s="22">
        <v>100</v>
      </c>
      <c r="D561" s="22" t="s">
        <v>636</v>
      </c>
      <c r="E561" s="22" t="s">
        <v>636</v>
      </c>
      <c r="F561" s="24" t="s">
        <v>636</v>
      </c>
      <c r="G561" s="22" t="s">
        <v>636</v>
      </c>
      <c r="H561" s="24">
        <v>380</v>
      </c>
      <c r="I561" s="22"/>
    </row>
    <row r="562" spans="1:9">
      <c r="A562" s="22" t="s">
        <v>632</v>
      </c>
      <c r="B562" s="22">
        <v>309</v>
      </c>
      <c r="C562" s="24">
        <v>100</v>
      </c>
      <c r="D562" s="26" t="s">
        <v>636</v>
      </c>
      <c r="E562" s="22" t="s">
        <v>636</v>
      </c>
      <c r="F562" s="24">
        <v>-2</v>
      </c>
      <c r="G562" s="22" t="s">
        <v>636</v>
      </c>
      <c r="H562" s="22">
        <v>407</v>
      </c>
      <c r="I562" s="26"/>
    </row>
    <row r="563" spans="1:9">
      <c r="A563" s="22" t="s">
        <v>633</v>
      </c>
      <c r="B563" s="24">
        <v>325</v>
      </c>
      <c r="C563" s="22">
        <v>100</v>
      </c>
      <c r="D563" s="26" t="s">
        <v>636</v>
      </c>
      <c r="E563" s="24" t="s">
        <v>636</v>
      </c>
      <c r="F563" s="22">
        <v>-1</v>
      </c>
      <c r="G563" s="22" t="s">
        <v>636</v>
      </c>
      <c r="H563" s="24">
        <v>424</v>
      </c>
      <c r="I563" s="26"/>
    </row>
    <row r="564" spans="1:9">
      <c r="A564" s="22" t="s">
        <v>634</v>
      </c>
      <c r="B564" s="24">
        <v>6</v>
      </c>
      <c r="C564" s="26" t="s">
        <v>636</v>
      </c>
      <c r="D564" s="26" t="s">
        <v>636</v>
      </c>
      <c r="E564" s="22" t="s">
        <v>636</v>
      </c>
      <c r="F564" s="24">
        <v>-2</v>
      </c>
      <c r="G564" s="22" t="s">
        <v>636</v>
      </c>
      <c r="H564" s="24">
        <v>4</v>
      </c>
      <c r="I564" s="26"/>
    </row>
    <row r="565" spans="1:9">
      <c r="A565" s="22" t="s">
        <v>729</v>
      </c>
      <c r="B565" s="24" t="s">
        <v>636</v>
      </c>
      <c r="C565" s="22">
        <v>15</v>
      </c>
      <c r="D565" s="22" t="s">
        <v>636</v>
      </c>
      <c r="E565" s="22" t="s">
        <v>636</v>
      </c>
      <c r="F565" s="24">
        <v>-5</v>
      </c>
      <c r="G565" s="22" t="s">
        <v>636</v>
      </c>
      <c r="H565" s="24">
        <v>10</v>
      </c>
      <c r="I565" s="22"/>
    </row>
    <row r="566" spans="1:9">
      <c r="A566" s="22" t="s">
        <v>641</v>
      </c>
      <c r="B566" s="24">
        <v>197</v>
      </c>
      <c r="C566" s="26" t="s">
        <v>636</v>
      </c>
      <c r="D566" s="22" t="s">
        <v>636</v>
      </c>
      <c r="E566" s="22">
        <v>-1</v>
      </c>
      <c r="F566" s="24" t="s">
        <v>636</v>
      </c>
      <c r="G566" s="22" t="s">
        <v>636</v>
      </c>
      <c r="H566" s="24">
        <v>196</v>
      </c>
      <c r="I566" s="26"/>
    </row>
    <row r="567" spans="1:9">
      <c r="A567" s="22" t="s">
        <v>642</v>
      </c>
      <c r="B567" s="24">
        <v>55</v>
      </c>
      <c r="C567" s="22" t="s">
        <v>636</v>
      </c>
      <c r="D567" s="22" t="s">
        <v>636</v>
      </c>
      <c r="E567" s="22" t="s">
        <v>636</v>
      </c>
      <c r="F567" s="22">
        <v>-9</v>
      </c>
      <c r="G567" s="22" t="s">
        <v>636</v>
      </c>
      <c r="H567" s="24">
        <v>46</v>
      </c>
      <c r="I567" s="22"/>
    </row>
    <row r="568" spans="1:9">
      <c r="A568" s="22" t="s">
        <v>643</v>
      </c>
      <c r="B568" s="24">
        <v>225</v>
      </c>
      <c r="C568" s="26" t="s">
        <v>636</v>
      </c>
      <c r="D568" s="22" t="s">
        <v>636</v>
      </c>
      <c r="E568" s="22" t="s">
        <v>636</v>
      </c>
      <c r="F568" s="24">
        <v>-14</v>
      </c>
      <c r="G568" s="22" t="s">
        <v>636</v>
      </c>
      <c r="H568" s="24">
        <v>211</v>
      </c>
      <c r="I568" s="22"/>
    </row>
    <row r="569" spans="1:9">
      <c r="A569" s="22" t="s">
        <v>646</v>
      </c>
      <c r="B569" s="24">
        <v>9</v>
      </c>
      <c r="C569" s="22" t="s">
        <v>636</v>
      </c>
      <c r="D569" s="22" t="s">
        <v>636</v>
      </c>
      <c r="E569" s="22" t="s">
        <v>636</v>
      </c>
      <c r="F569" s="24">
        <v>-2</v>
      </c>
      <c r="G569" s="22" t="s">
        <v>636</v>
      </c>
      <c r="H569" s="24">
        <v>7</v>
      </c>
      <c r="I569" s="22"/>
    </row>
    <row r="570" spans="1:9">
      <c r="A570" s="22" t="s">
        <v>647</v>
      </c>
      <c r="B570" s="24">
        <v>2</v>
      </c>
      <c r="C570" s="26" t="s">
        <v>636</v>
      </c>
      <c r="D570" s="22" t="s">
        <v>636</v>
      </c>
      <c r="E570" s="22" t="s">
        <v>636</v>
      </c>
      <c r="F570" s="24" t="s">
        <v>636</v>
      </c>
      <c r="G570" s="22" t="s">
        <v>636</v>
      </c>
      <c r="H570" s="24">
        <v>2</v>
      </c>
      <c r="I570" s="26"/>
    </row>
    <row r="571" spans="1:9">
      <c r="A571" s="22" t="s">
        <v>648</v>
      </c>
      <c r="B571" s="24">
        <v>4</v>
      </c>
      <c r="C571" s="22" t="s">
        <v>636</v>
      </c>
      <c r="D571" s="22" t="s">
        <v>636</v>
      </c>
      <c r="E571" s="22" t="s">
        <v>636</v>
      </c>
      <c r="F571" s="24" t="s">
        <v>636</v>
      </c>
      <c r="G571" s="22" t="s">
        <v>636</v>
      </c>
      <c r="H571" s="24">
        <v>4</v>
      </c>
      <c r="I571" s="22"/>
    </row>
    <row r="572" spans="1:9">
      <c r="A572" s="22" t="s">
        <v>649</v>
      </c>
      <c r="B572" s="24">
        <v>83</v>
      </c>
      <c r="C572" s="22" t="s">
        <v>636</v>
      </c>
      <c r="D572" s="22" t="s">
        <v>636</v>
      </c>
      <c r="E572" s="22" t="s">
        <v>636</v>
      </c>
      <c r="F572" s="24">
        <v>-2</v>
      </c>
      <c r="G572" s="22" t="s">
        <v>636</v>
      </c>
      <c r="H572" s="24">
        <v>81</v>
      </c>
      <c r="I572" s="22"/>
    </row>
    <row r="573" spans="1:9">
      <c r="A573" s="22" t="s">
        <v>656</v>
      </c>
      <c r="B573" s="24">
        <v>15</v>
      </c>
      <c r="C573" s="22" t="s">
        <v>636</v>
      </c>
      <c r="D573" s="22" t="s">
        <v>636</v>
      </c>
      <c r="E573" s="22" t="s">
        <v>636</v>
      </c>
      <c r="F573" s="24">
        <v>-0.42</v>
      </c>
      <c r="G573" s="22" t="s">
        <v>636</v>
      </c>
      <c r="H573" s="24">
        <v>14.58</v>
      </c>
      <c r="I573" s="22"/>
    </row>
    <row r="574" spans="1:9">
      <c r="A574" s="22" t="s">
        <v>657</v>
      </c>
      <c r="B574" s="24">
        <v>11.7</v>
      </c>
      <c r="C574" s="26" t="s">
        <v>636</v>
      </c>
      <c r="D574" s="22" t="s">
        <v>636</v>
      </c>
      <c r="E574" s="22" t="s">
        <v>636</v>
      </c>
      <c r="F574" s="22">
        <v>-0.4</v>
      </c>
      <c r="G574" s="22" t="s">
        <v>636</v>
      </c>
      <c r="H574" s="24">
        <v>11.3</v>
      </c>
      <c r="I574" s="22"/>
    </row>
    <row r="575" spans="1:9">
      <c r="A575" s="22" t="s">
        <v>658</v>
      </c>
      <c r="B575" s="24">
        <v>26.9</v>
      </c>
      <c r="C575" s="22" t="s">
        <v>636</v>
      </c>
      <c r="D575" s="22" t="s">
        <v>636</v>
      </c>
      <c r="E575" s="22" t="s">
        <v>636</v>
      </c>
      <c r="F575" s="22">
        <v>-0.12</v>
      </c>
      <c r="G575" s="22" t="s">
        <v>636</v>
      </c>
      <c r="H575" s="24">
        <v>26.78</v>
      </c>
      <c r="I575" s="22"/>
    </row>
    <row r="576" spans="1:9">
      <c r="A576" s="22" t="s">
        <v>659</v>
      </c>
      <c r="B576" s="24">
        <v>34.159999999999997</v>
      </c>
      <c r="C576" s="22" t="s">
        <v>636</v>
      </c>
      <c r="D576" s="22" t="s">
        <v>636</v>
      </c>
      <c r="E576" s="22" t="s">
        <v>636</v>
      </c>
      <c r="F576" s="24">
        <v>-1.74</v>
      </c>
      <c r="G576" s="22" t="s">
        <v>636</v>
      </c>
      <c r="H576" s="24">
        <v>32.42</v>
      </c>
      <c r="I576" s="22"/>
    </row>
    <row r="577" spans="1:9">
      <c r="A577" s="22" t="s">
        <v>660</v>
      </c>
      <c r="B577" s="24">
        <v>5</v>
      </c>
      <c r="C577" s="22" t="s">
        <v>636</v>
      </c>
      <c r="D577" s="22" t="s">
        <v>636</v>
      </c>
      <c r="E577" s="22" t="s">
        <v>636</v>
      </c>
      <c r="F577" s="22" t="s">
        <v>636</v>
      </c>
      <c r="G577" s="22" t="s">
        <v>636</v>
      </c>
      <c r="H577" s="24">
        <v>5</v>
      </c>
      <c r="I577" s="22"/>
    </row>
    <row r="578" spans="1:9">
      <c r="A578" s="22" t="s">
        <v>662</v>
      </c>
      <c r="B578" s="24">
        <v>19</v>
      </c>
      <c r="C578" s="22" t="s">
        <v>636</v>
      </c>
      <c r="D578" s="22" t="s">
        <v>636</v>
      </c>
      <c r="E578" s="22" t="s">
        <v>636</v>
      </c>
      <c r="F578" s="22" t="s">
        <v>636</v>
      </c>
      <c r="G578" s="22" t="s">
        <v>636</v>
      </c>
      <c r="H578" s="24">
        <v>19</v>
      </c>
      <c r="I578" s="22"/>
    </row>
    <row r="579" spans="1:9">
      <c r="A579" s="22" t="s">
        <v>663</v>
      </c>
      <c r="B579" s="24">
        <v>47</v>
      </c>
      <c r="C579" s="22" t="s">
        <v>636</v>
      </c>
      <c r="D579" s="22" t="s">
        <v>636</v>
      </c>
      <c r="E579" s="22" t="s">
        <v>636</v>
      </c>
      <c r="F579" s="24">
        <v>-33</v>
      </c>
      <c r="G579" s="22" t="s">
        <v>636</v>
      </c>
      <c r="H579" s="24">
        <v>14</v>
      </c>
      <c r="I579" s="22"/>
    </row>
    <row r="580" spans="1:9">
      <c r="A580" s="22" t="s">
        <v>664</v>
      </c>
      <c r="B580" s="24">
        <v>50</v>
      </c>
      <c r="C580" s="22" t="s">
        <v>636</v>
      </c>
      <c r="D580" s="22" t="s">
        <v>636</v>
      </c>
      <c r="E580" s="22" t="s">
        <v>636</v>
      </c>
      <c r="F580" s="24" t="s">
        <v>636</v>
      </c>
      <c r="G580" s="22" t="s">
        <v>636</v>
      </c>
      <c r="H580" s="24">
        <v>50</v>
      </c>
      <c r="I580" s="22"/>
    </row>
    <row r="581" spans="1:9">
      <c r="A581" s="22" t="s">
        <v>665</v>
      </c>
      <c r="B581" s="24">
        <v>6</v>
      </c>
      <c r="C581" s="22" t="s">
        <v>636</v>
      </c>
      <c r="D581" s="22" t="s">
        <v>636</v>
      </c>
      <c r="E581" s="22" t="s">
        <v>636</v>
      </c>
      <c r="F581" s="24" t="s">
        <v>636</v>
      </c>
      <c r="G581" s="22" t="s">
        <v>636</v>
      </c>
      <c r="H581" s="24">
        <v>6</v>
      </c>
      <c r="I581" s="22"/>
    </row>
    <row r="582" spans="1:9">
      <c r="A582" s="22" t="s">
        <v>697</v>
      </c>
      <c r="B582" s="24">
        <v>127</v>
      </c>
      <c r="C582" s="22" t="s">
        <v>636</v>
      </c>
      <c r="D582" s="22" t="s">
        <v>636</v>
      </c>
      <c r="E582" s="22" t="s">
        <v>636</v>
      </c>
      <c r="F582" s="24">
        <v>-4</v>
      </c>
      <c r="G582" s="22" t="s">
        <v>636</v>
      </c>
      <c r="H582" s="24">
        <v>123</v>
      </c>
      <c r="I582" s="22"/>
    </row>
    <row r="583" spans="1:9">
      <c r="A583" s="22" t="s">
        <v>667</v>
      </c>
      <c r="B583" s="24">
        <v>2</v>
      </c>
      <c r="C583" s="22" t="s">
        <v>636</v>
      </c>
      <c r="D583" s="22" t="s">
        <v>636</v>
      </c>
      <c r="E583" s="22" t="s">
        <v>636</v>
      </c>
      <c r="F583" s="22">
        <v>-4</v>
      </c>
      <c r="G583" s="22" t="s">
        <v>636</v>
      </c>
      <c r="H583" s="24">
        <v>-2</v>
      </c>
      <c r="I583" s="22"/>
    </row>
    <row r="584" spans="1:9">
      <c r="A584" s="22" t="s">
        <v>651</v>
      </c>
      <c r="B584" s="24">
        <v>139</v>
      </c>
      <c r="C584" s="22" t="s">
        <v>636</v>
      </c>
      <c r="D584" s="22" t="s">
        <v>636</v>
      </c>
      <c r="E584" s="22" t="s">
        <v>636</v>
      </c>
      <c r="F584" s="24">
        <v>-1</v>
      </c>
      <c r="G584" s="22" t="s">
        <v>636</v>
      </c>
      <c r="H584" s="24">
        <v>138</v>
      </c>
      <c r="I584" s="22"/>
    </row>
    <row r="585" spans="1:9">
      <c r="A585" s="22" t="s">
        <v>668</v>
      </c>
      <c r="B585" s="24">
        <v>130</v>
      </c>
      <c r="C585" s="22" t="s">
        <v>636</v>
      </c>
      <c r="D585" s="22" t="s">
        <v>636</v>
      </c>
      <c r="E585" s="22" t="s">
        <v>636</v>
      </c>
      <c r="F585" s="22">
        <v>-1</v>
      </c>
      <c r="G585" s="22" t="s">
        <v>636</v>
      </c>
      <c r="H585" s="24">
        <v>129</v>
      </c>
      <c r="I585" s="22"/>
    </row>
    <row r="586" spans="1:9">
      <c r="A586" s="22" t="s">
        <v>669</v>
      </c>
      <c r="B586" s="24">
        <v>189</v>
      </c>
      <c r="C586" s="22" t="s">
        <v>636</v>
      </c>
      <c r="D586" s="22" t="s">
        <v>636</v>
      </c>
      <c r="E586" s="22" t="s">
        <v>636</v>
      </c>
      <c r="F586" s="22" t="s">
        <v>636</v>
      </c>
      <c r="G586" s="22" t="s">
        <v>636</v>
      </c>
      <c r="H586" s="24">
        <v>189</v>
      </c>
      <c r="I586" s="22"/>
    </row>
    <row r="587" spans="1:9">
      <c r="A587" s="22" t="s">
        <v>670</v>
      </c>
      <c r="B587" s="24">
        <v>43</v>
      </c>
      <c r="C587" s="22" t="s">
        <v>636</v>
      </c>
      <c r="D587" s="22" t="s">
        <v>636</v>
      </c>
      <c r="E587" s="22" t="s">
        <v>636</v>
      </c>
      <c r="F587" s="22">
        <v>-1</v>
      </c>
      <c r="G587" s="22" t="s">
        <v>636</v>
      </c>
      <c r="H587" s="24">
        <v>42</v>
      </c>
      <c r="I587" s="22"/>
    </row>
    <row r="588" spans="1:9">
      <c r="A588" s="22" t="s">
        <v>671</v>
      </c>
      <c r="B588" s="24">
        <v>1</v>
      </c>
      <c r="C588" s="24" t="s">
        <v>636</v>
      </c>
      <c r="D588" s="22" t="s">
        <v>636</v>
      </c>
      <c r="E588" s="22" t="s">
        <v>636</v>
      </c>
      <c r="F588" s="24" t="s">
        <v>636</v>
      </c>
      <c r="G588" s="22" t="s">
        <v>636</v>
      </c>
      <c r="H588" s="24">
        <v>1</v>
      </c>
      <c r="I588" s="22"/>
    </row>
    <row r="589" spans="1:9">
      <c r="A589" s="22" t="s">
        <v>653</v>
      </c>
      <c r="B589" s="24">
        <v>1</v>
      </c>
      <c r="C589" s="22" t="s">
        <v>636</v>
      </c>
      <c r="D589" s="22" t="s">
        <v>636</v>
      </c>
      <c r="E589" s="22" t="s">
        <v>636</v>
      </c>
      <c r="F589" s="22" t="s">
        <v>636</v>
      </c>
      <c r="G589" s="22" t="s">
        <v>636</v>
      </c>
      <c r="H589" s="24">
        <v>1</v>
      </c>
      <c r="I589" s="22"/>
    </row>
    <row r="590" spans="1:9">
      <c r="A590" s="22" t="s">
        <v>710</v>
      </c>
      <c r="B590" s="24">
        <v>-4</v>
      </c>
      <c r="C590" s="24" t="s">
        <v>636</v>
      </c>
      <c r="D590" s="22" t="s">
        <v>636</v>
      </c>
      <c r="E590" s="22" t="s">
        <v>636</v>
      </c>
      <c r="F590" s="22" t="s">
        <v>636</v>
      </c>
      <c r="G590" s="22" t="s">
        <v>636</v>
      </c>
      <c r="H590" s="24">
        <v>-4</v>
      </c>
      <c r="I590" s="22"/>
    </row>
    <row r="591" spans="1:9">
      <c r="A591" s="22" t="s">
        <v>698</v>
      </c>
      <c r="B591" s="22">
        <v>75</v>
      </c>
      <c r="C591" s="22">
        <v>100</v>
      </c>
      <c r="D591" s="22" t="s">
        <v>636</v>
      </c>
      <c r="E591" s="24" t="s">
        <v>636</v>
      </c>
      <c r="F591" s="22">
        <v>-3</v>
      </c>
      <c r="G591" s="22" t="s">
        <v>636</v>
      </c>
      <c r="H591" s="24">
        <v>172</v>
      </c>
      <c r="I591" s="22"/>
    </row>
    <row r="592" spans="1:9">
      <c r="A592" s="22" t="s">
        <v>699</v>
      </c>
      <c r="B592" s="24">
        <v>100</v>
      </c>
      <c r="C592" s="24" t="s">
        <v>636</v>
      </c>
      <c r="D592" s="22" t="s">
        <v>636</v>
      </c>
      <c r="E592" s="22" t="s">
        <v>636</v>
      </c>
      <c r="F592" s="22" t="s">
        <v>636</v>
      </c>
      <c r="G592" s="22" t="s">
        <v>636</v>
      </c>
      <c r="H592" s="24">
        <v>100</v>
      </c>
      <c r="I592" s="22"/>
    </row>
    <row r="593" spans="1:9">
      <c r="A593" s="22" t="s">
        <v>711</v>
      </c>
      <c r="B593" s="24">
        <v>100</v>
      </c>
      <c r="C593" s="22">
        <v>100</v>
      </c>
      <c r="D593" s="22" t="s">
        <v>636</v>
      </c>
      <c r="E593" s="22" t="s">
        <v>636</v>
      </c>
      <c r="F593" s="22" t="s">
        <v>636</v>
      </c>
      <c r="G593" s="22" t="s">
        <v>636</v>
      </c>
      <c r="H593" s="24">
        <v>200</v>
      </c>
      <c r="I593" s="22"/>
    </row>
    <row r="594" spans="1:9">
      <c r="A594" s="22" t="s">
        <v>730</v>
      </c>
      <c r="B594" s="24" t="s">
        <v>636</v>
      </c>
      <c r="C594" s="22" t="s">
        <v>636</v>
      </c>
      <c r="D594" s="22" t="s">
        <v>636</v>
      </c>
      <c r="E594" s="22">
        <v>-2</v>
      </c>
      <c r="F594" s="24" t="s">
        <v>636</v>
      </c>
      <c r="G594" s="22" t="s">
        <v>636</v>
      </c>
      <c r="H594" s="24">
        <v>-2</v>
      </c>
      <c r="I594" s="22"/>
    </row>
    <row r="595" spans="1:9">
      <c r="A595" s="22" t="s">
        <v>701</v>
      </c>
      <c r="B595" s="24">
        <v>30</v>
      </c>
      <c r="C595" s="22">
        <v>20</v>
      </c>
      <c r="D595" s="22" t="s">
        <v>636</v>
      </c>
      <c r="E595" s="22" t="s">
        <v>636</v>
      </c>
      <c r="F595" s="24" t="s">
        <v>636</v>
      </c>
      <c r="G595" s="22" t="s">
        <v>636</v>
      </c>
      <c r="H595" s="24">
        <v>50</v>
      </c>
      <c r="I595" s="22"/>
    </row>
    <row r="596" spans="1:9">
      <c r="A596" s="22" t="s">
        <v>712</v>
      </c>
      <c r="B596" s="24">
        <v>50</v>
      </c>
      <c r="C596" s="22" t="s">
        <v>636</v>
      </c>
      <c r="D596" s="22" t="s">
        <v>636</v>
      </c>
      <c r="E596" s="22" t="s">
        <v>636</v>
      </c>
      <c r="F596" s="22" t="s">
        <v>636</v>
      </c>
      <c r="G596" s="22" t="s">
        <v>636</v>
      </c>
      <c r="H596" s="24">
        <v>50</v>
      </c>
      <c r="I596" s="22"/>
    </row>
    <row r="597" spans="1:9">
      <c r="A597" s="22" t="s">
        <v>713</v>
      </c>
      <c r="B597" s="24">
        <v>50</v>
      </c>
      <c r="C597" s="22" t="s">
        <v>636</v>
      </c>
      <c r="D597" s="22" t="s">
        <v>636</v>
      </c>
      <c r="E597" s="22" t="s">
        <v>636</v>
      </c>
      <c r="F597" s="22">
        <v>-9</v>
      </c>
      <c r="G597" s="22" t="s">
        <v>636</v>
      </c>
      <c r="H597" s="24">
        <v>41</v>
      </c>
      <c r="I597" s="22"/>
    </row>
    <row r="598" spans="1:9">
      <c r="A598" s="22" t="s">
        <v>714</v>
      </c>
      <c r="B598" s="24">
        <v>400</v>
      </c>
      <c r="C598" s="22" t="s">
        <v>636</v>
      </c>
      <c r="D598" s="22" t="s">
        <v>636</v>
      </c>
      <c r="E598" s="22" t="s">
        <v>636</v>
      </c>
      <c r="F598" s="22">
        <v>-28</v>
      </c>
      <c r="G598" s="22" t="s">
        <v>636</v>
      </c>
      <c r="H598" s="24">
        <v>372</v>
      </c>
      <c r="I598" s="22"/>
    </row>
    <row r="599" spans="1:9">
      <c r="A599" s="22" t="s">
        <v>715</v>
      </c>
      <c r="B599" s="24">
        <v>29</v>
      </c>
      <c r="C599" s="22" t="s">
        <v>636</v>
      </c>
      <c r="D599" s="22" t="s">
        <v>636</v>
      </c>
      <c r="E599" s="22" t="s">
        <v>636</v>
      </c>
      <c r="F599" s="22" t="s">
        <v>636</v>
      </c>
      <c r="G599" s="22" t="s">
        <v>636</v>
      </c>
      <c r="H599" s="24">
        <v>29</v>
      </c>
      <c r="I599" s="22"/>
    </row>
    <row r="600" spans="1:9">
      <c r="A600" s="22" t="s">
        <v>716</v>
      </c>
      <c r="B600" s="24">
        <v>50</v>
      </c>
      <c r="C600" s="22" t="s">
        <v>636</v>
      </c>
      <c r="D600" s="22" t="s">
        <v>636</v>
      </c>
      <c r="E600" s="22" t="s">
        <v>636</v>
      </c>
      <c r="F600" s="22" t="s">
        <v>636</v>
      </c>
      <c r="G600" s="22" t="s">
        <v>636</v>
      </c>
      <c r="H600" s="24">
        <v>50</v>
      </c>
      <c r="I600" s="22"/>
    </row>
    <row r="601" spans="1:9">
      <c r="A601" s="22" t="s">
        <v>717</v>
      </c>
      <c r="B601" s="24">
        <v>50</v>
      </c>
      <c r="C601" s="24" t="s">
        <v>636</v>
      </c>
      <c r="D601" s="22" t="s">
        <v>636</v>
      </c>
      <c r="E601" s="22" t="s">
        <v>636</v>
      </c>
      <c r="F601" s="22" t="s">
        <v>636</v>
      </c>
      <c r="G601" s="22" t="s">
        <v>636</v>
      </c>
      <c r="H601" s="24">
        <v>50</v>
      </c>
      <c r="I601" s="22"/>
    </row>
    <row r="602" spans="1:9">
      <c r="A602" s="22" t="s">
        <v>718</v>
      </c>
      <c r="B602" s="23">
        <v>50</v>
      </c>
      <c r="C602" s="23" t="s">
        <v>636</v>
      </c>
      <c r="D602" s="24" t="s">
        <v>636</v>
      </c>
      <c r="E602" s="27" t="s">
        <v>636</v>
      </c>
      <c r="F602" s="22" t="s">
        <v>636</v>
      </c>
      <c r="G602" s="22" t="s">
        <v>636</v>
      </c>
      <c r="H602" s="23">
        <v>50</v>
      </c>
      <c r="I602" s="22"/>
    </row>
    <row r="603" spans="1:9">
      <c r="A603" s="22" t="s">
        <v>719</v>
      </c>
      <c r="B603" s="24">
        <v>300</v>
      </c>
      <c r="C603" s="24" t="s">
        <v>636</v>
      </c>
      <c r="D603" s="22" t="s">
        <v>636</v>
      </c>
      <c r="E603" s="22" t="s">
        <v>636</v>
      </c>
      <c r="F603" s="22" t="s">
        <v>636</v>
      </c>
      <c r="G603" s="22" t="s">
        <v>636</v>
      </c>
      <c r="H603" s="24">
        <v>300</v>
      </c>
      <c r="I603" s="22"/>
    </row>
    <row r="604" spans="1:9">
      <c r="A604" s="22" t="s">
        <v>720</v>
      </c>
      <c r="B604" s="24">
        <v>20</v>
      </c>
      <c r="C604" s="22">
        <v>280</v>
      </c>
      <c r="D604" s="22" t="s">
        <v>636</v>
      </c>
      <c r="E604" s="22" t="s">
        <v>636</v>
      </c>
      <c r="F604" s="22" t="s">
        <v>636</v>
      </c>
      <c r="G604" s="22" t="s">
        <v>636</v>
      </c>
      <c r="H604" s="24">
        <v>300</v>
      </c>
      <c r="I604" s="22"/>
    </row>
    <row r="605" spans="1:9">
      <c r="A605" s="22" t="s">
        <v>721</v>
      </c>
      <c r="B605" s="24">
        <v>35</v>
      </c>
      <c r="C605" s="22">
        <v>65</v>
      </c>
      <c r="D605" s="22">
        <v>-1</v>
      </c>
      <c r="E605" s="22" t="s">
        <v>636</v>
      </c>
      <c r="F605" s="24" t="s">
        <v>636</v>
      </c>
      <c r="G605" s="22" t="s">
        <v>636</v>
      </c>
      <c r="H605" s="22">
        <v>99</v>
      </c>
      <c r="I605" s="22"/>
    </row>
    <row r="606" spans="1:9">
      <c r="A606" s="22" t="s">
        <v>722</v>
      </c>
      <c r="B606" s="24">
        <v>108</v>
      </c>
      <c r="C606" s="22">
        <v>92</v>
      </c>
      <c r="D606" s="22" t="s">
        <v>636</v>
      </c>
      <c r="E606" s="22" t="s">
        <v>636</v>
      </c>
      <c r="F606" s="24" t="s">
        <v>636</v>
      </c>
      <c r="G606" s="22" t="s">
        <v>636</v>
      </c>
      <c r="H606" s="22">
        <v>200</v>
      </c>
      <c r="I606" s="22"/>
    </row>
    <row r="607" spans="1:9">
      <c r="A607" s="22" t="s">
        <v>723</v>
      </c>
      <c r="B607" s="23">
        <v>-1</v>
      </c>
      <c r="C607" s="27" t="s">
        <v>636</v>
      </c>
      <c r="D607" s="22" t="s">
        <v>636</v>
      </c>
      <c r="E607" s="27" t="s">
        <v>636</v>
      </c>
      <c r="F607" s="22" t="s">
        <v>636</v>
      </c>
      <c r="G607" s="22" t="s">
        <v>636</v>
      </c>
      <c r="H607" s="23">
        <v>-1</v>
      </c>
      <c r="I607" s="22"/>
    </row>
    <row r="608" spans="1:9">
      <c r="A608" s="22" t="s">
        <v>724</v>
      </c>
      <c r="B608" s="22">
        <v>4</v>
      </c>
      <c r="C608" s="22" t="s">
        <v>636</v>
      </c>
      <c r="D608" s="22" t="s">
        <v>636</v>
      </c>
      <c r="E608" s="22" t="s">
        <v>636</v>
      </c>
      <c r="F608" s="24">
        <v>-4</v>
      </c>
      <c r="G608" s="22" t="s">
        <v>636</v>
      </c>
      <c r="H608" s="24" t="s">
        <v>636</v>
      </c>
      <c r="I608" s="22"/>
    </row>
    <row r="609" spans="1:9">
      <c r="A609" s="22" t="s">
        <v>725</v>
      </c>
      <c r="B609" s="22">
        <v>62</v>
      </c>
      <c r="C609" s="24" t="s">
        <v>636</v>
      </c>
      <c r="D609" s="22" t="s">
        <v>636</v>
      </c>
      <c r="E609" s="22" t="s">
        <v>636</v>
      </c>
      <c r="F609" s="24">
        <v>-62</v>
      </c>
      <c r="G609" s="22" t="s">
        <v>636</v>
      </c>
      <c r="H609" s="24" t="s">
        <v>636</v>
      </c>
      <c r="I609" s="22"/>
    </row>
    <row r="610" spans="1:9">
      <c r="A610" s="22" t="s">
        <v>727</v>
      </c>
      <c r="B610" s="22">
        <v>80</v>
      </c>
      <c r="C610" s="24" t="s">
        <v>636</v>
      </c>
      <c r="D610" s="22" t="s">
        <v>636</v>
      </c>
      <c r="E610" s="22" t="s">
        <v>636</v>
      </c>
      <c r="F610" s="24" t="s">
        <v>636</v>
      </c>
      <c r="G610" s="22" t="s">
        <v>636</v>
      </c>
      <c r="H610" s="24">
        <v>80</v>
      </c>
      <c r="I610" s="22"/>
    </row>
    <row r="611" spans="1:9">
      <c r="A611" s="22" t="s">
        <v>731</v>
      </c>
      <c r="B611" s="27" t="s">
        <v>636</v>
      </c>
      <c r="C611" s="23" t="s">
        <v>636</v>
      </c>
      <c r="D611" s="22" t="s">
        <v>636</v>
      </c>
      <c r="E611" s="27" t="s">
        <v>636</v>
      </c>
      <c r="F611" s="24">
        <v>-8</v>
      </c>
      <c r="G611" s="22" t="s">
        <v>636</v>
      </c>
      <c r="H611" s="23">
        <v>-8</v>
      </c>
      <c r="I611" s="22"/>
    </row>
    <row r="612" spans="1:9">
      <c r="A612" s="22" t="s">
        <v>732</v>
      </c>
      <c r="B612" s="22" t="s">
        <v>636</v>
      </c>
      <c r="C612" s="24">
        <v>300</v>
      </c>
      <c r="D612" s="22" t="s">
        <v>636</v>
      </c>
      <c r="E612" s="22" t="s">
        <v>636</v>
      </c>
      <c r="F612" s="24">
        <v>-6</v>
      </c>
      <c r="G612" s="22" t="s">
        <v>636</v>
      </c>
      <c r="H612" s="24">
        <v>294</v>
      </c>
      <c r="I612" s="22"/>
    </row>
    <row r="613" spans="1:9">
      <c r="A613" s="22" t="s">
        <v>733</v>
      </c>
      <c r="B613" s="22" t="s">
        <v>636</v>
      </c>
      <c r="C613" s="24">
        <v>300</v>
      </c>
      <c r="D613" s="22" t="s">
        <v>636</v>
      </c>
      <c r="E613" s="22" t="s">
        <v>636</v>
      </c>
      <c r="F613" s="22">
        <v>-6</v>
      </c>
      <c r="G613" s="22" t="s">
        <v>636</v>
      </c>
      <c r="H613" s="24">
        <v>294</v>
      </c>
      <c r="I613" s="22"/>
    </row>
    <row r="614" spans="1:9">
      <c r="A614" s="22" t="s">
        <v>734</v>
      </c>
      <c r="B614" s="22" t="s">
        <v>636</v>
      </c>
      <c r="C614" s="24">
        <v>100</v>
      </c>
      <c r="D614" s="22" t="s">
        <v>636</v>
      </c>
      <c r="E614" s="22" t="s">
        <v>636</v>
      </c>
      <c r="F614" s="22">
        <v>-50</v>
      </c>
      <c r="G614" s="22" t="s">
        <v>636</v>
      </c>
      <c r="H614" s="24">
        <v>50</v>
      </c>
      <c r="I614" s="22"/>
    </row>
    <row r="615" spans="1:9">
      <c r="A615" s="22" t="s">
        <v>735</v>
      </c>
      <c r="B615" s="22" t="s">
        <v>636</v>
      </c>
      <c r="C615" s="24">
        <v>100</v>
      </c>
      <c r="D615" s="22" t="s">
        <v>636</v>
      </c>
      <c r="E615" s="24" t="s">
        <v>636</v>
      </c>
      <c r="F615" s="24">
        <v>-50</v>
      </c>
      <c r="G615" s="22" t="s">
        <v>636</v>
      </c>
      <c r="H615" s="24">
        <v>50</v>
      </c>
      <c r="I615" s="22"/>
    </row>
    <row r="616" spans="1:9">
      <c r="A616" s="22" t="s">
        <v>736</v>
      </c>
      <c r="B616" s="22" t="s">
        <v>636</v>
      </c>
      <c r="C616" s="24">
        <v>30</v>
      </c>
      <c r="D616" s="22" t="s">
        <v>636</v>
      </c>
      <c r="E616" s="22" t="s">
        <v>636</v>
      </c>
      <c r="F616" s="24" t="s">
        <v>636</v>
      </c>
      <c r="G616" s="22" t="s">
        <v>636</v>
      </c>
      <c r="H616" s="24">
        <v>30</v>
      </c>
      <c r="I616" s="22"/>
    </row>
    <row r="617" spans="1:9">
      <c r="A617" s="22" t="s">
        <v>737</v>
      </c>
      <c r="B617" s="22" t="s">
        <v>636</v>
      </c>
      <c r="C617" s="24">
        <v>300</v>
      </c>
      <c r="D617" s="22" t="s">
        <v>636</v>
      </c>
      <c r="E617" s="22" t="s">
        <v>636</v>
      </c>
      <c r="F617" s="22" t="s">
        <v>636</v>
      </c>
      <c r="G617" s="22" t="s">
        <v>636</v>
      </c>
      <c r="H617" s="24">
        <v>300</v>
      </c>
      <c r="I617" s="22"/>
    </row>
    <row r="618" spans="1:9">
      <c r="A618" s="22" t="s">
        <v>738</v>
      </c>
      <c r="B618" s="22" t="s">
        <v>636</v>
      </c>
      <c r="C618" s="24">
        <v>210</v>
      </c>
      <c r="D618" s="22" t="s">
        <v>636</v>
      </c>
      <c r="E618" s="22">
        <v>-2</v>
      </c>
      <c r="F618" s="22">
        <v>-40</v>
      </c>
      <c r="G618" s="22" t="s">
        <v>636</v>
      </c>
      <c r="H618" s="24">
        <v>168</v>
      </c>
      <c r="I618" s="22"/>
    </row>
    <row r="619" spans="1:9">
      <c r="A619" s="22" t="s">
        <v>739</v>
      </c>
      <c r="B619" s="22" t="s">
        <v>636</v>
      </c>
      <c r="C619" s="24">
        <v>200</v>
      </c>
      <c r="D619" s="22" t="s">
        <v>636</v>
      </c>
      <c r="E619" s="22" t="s">
        <v>636</v>
      </c>
      <c r="F619" s="22" t="s">
        <v>636</v>
      </c>
      <c r="G619" s="22" t="s">
        <v>636</v>
      </c>
      <c r="H619" s="24">
        <v>200</v>
      </c>
      <c r="I619" s="22"/>
    </row>
    <row r="620" spans="1:9">
      <c r="A620" s="22" t="s">
        <v>740</v>
      </c>
      <c r="B620" s="22" t="s">
        <v>636</v>
      </c>
      <c r="C620" s="24">
        <v>128</v>
      </c>
      <c r="D620" s="22" t="s">
        <v>636</v>
      </c>
      <c r="E620" s="22" t="s">
        <v>636</v>
      </c>
      <c r="F620" s="22" t="s">
        <v>636</v>
      </c>
      <c r="G620" s="22" t="s">
        <v>636</v>
      </c>
      <c r="H620" s="24">
        <v>128</v>
      </c>
      <c r="I620" s="22"/>
    </row>
    <row r="621" spans="1:9">
      <c r="A621" s="22" t="s">
        <v>741</v>
      </c>
      <c r="B621" s="22" t="s">
        <v>636</v>
      </c>
      <c r="C621" s="24">
        <v>40</v>
      </c>
      <c r="D621" s="22" t="s">
        <v>636</v>
      </c>
      <c r="E621" s="22" t="s">
        <v>636</v>
      </c>
      <c r="F621" s="24" t="s">
        <v>636</v>
      </c>
      <c r="G621" s="22" t="s">
        <v>636</v>
      </c>
      <c r="H621" s="24">
        <v>40</v>
      </c>
      <c r="I621" s="22"/>
    </row>
    <row r="622" spans="1:9">
      <c r="A622" s="22" t="s">
        <v>742</v>
      </c>
      <c r="B622" s="22" t="s">
        <v>636</v>
      </c>
      <c r="C622" s="22">
        <v>40</v>
      </c>
      <c r="D622" s="22" t="s">
        <v>636</v>
      </c>
      <c r="E622" s="22" t="s">
        <v>636</v>
      </c>
      <c r="F622" s="22" t="s">
        <v>636</v>
      </c>
      <c r="G622" s="22" t="s">
        <v>636</v>
      </c>
      <c r="H622" s="22">
        <v>40</v>
      </c>
      <c r="I622" s="22"/>
    </row>
    <row r="623" spans="1:9">
      <c r="A623" s="30" t="s">
        <v>743</v>
      </c>
      <c r="B623" s="4" t="s">
        <v>636</v>
      </c>
      <c r="C623" s="4">
        <v>40</v>
      </c>
      <c r="D623" s="4" t="s">
        <v>636</v>
      </c>
      <c r="E623" s="4" t="s">
        <v>636</v>
      </c>
      <c r="F623" s="4" t="s">
        <v>636</v>
      </c>
      <c r="G623" s="4" t="s">
        <v>636</v>
      </c>
      <c r="H623" s="4">
        <v>40</v>
      </c>
    </row>
    <row r="624" spans="1:9">
      <c r="A624" s="30" t="s">
        <v>744</v>
      </c>
      <c r="B624" s="4" t="s">
        <v>636</v>
      </c>
      <c r="C624" s="4">
        <v>40</v>
      </c>
      <c r="D624" s="4" t="s">
        <v>636</v>
      </c>
      <c r="E624" s="4" t="s">
        <v>636</v>
      </c>
      <c r="F624" s="4">
        <v>-4</v>
      </c>
      <c r="G624" s="4" t="s">
        <v>636</v>
      </c>
      <c r="H624" s="4">
        <v>36</v>
      </c>
    </row>
    <row r="625" spans="1:8">
      <c r="A625" s="30"/>
    </row>
    <row r="626" spans="1:8">
      <c r="A626" s="30"/>
      <c r="B626" s="5">
        <v>93259.801999999996</v>
      </c>
      <c r="C626" s="6">
        <v>26682</v>
      </c>
      <c r="D626" s="4">
        <v>-61</v>
      </c>
      <c r="E626" s="4">
        <v>-21</v>
      </c>
      <c r="F626" s="5">
        <v>-18609.305</v>
      </c>
      <c r="G626" s="4">
        <v>28</v>
      </c>
      <c r="H626" s="5">
        <v>101278.497</v>
      </c>
    </row>
    <row r="627" spans="1:8">
      <c r="A627" s="30"/>
    </row>
    <row r="628" spans="1:8">
      <c r="A628" s="30"/>
    </row>
    <row r="629" spans="1:8">
      <c r="A629" s="30"/>
    </row>
    <row r="630" spans="1:8">
      <c r="A630" s="30"/>
    </row>
    <row r="631" spans="1:8">
      <c r="A631" s="30"/>
    </row>
    <row r="632" spans="1:8">
      <c r="A632" s="30"/>
    </row>
    <row r="633" spans="1:8">
      <c r="A633" s="30"/>
    </row>
    <row r="634" spans="1:8">
      <c r="A634" s="30"/>
    </row>
    <row r="635" spans="1:8">
      <c r="A635" s="30"/>
    </row>
    <row r="636" spans="1:8">
      <c r="A636" s="30"/>
    </row>
    <row r="637" spans="1:8">
      <c r="A637" s="30"/>
    </row>
    <row r="638" spans="1:8">
      <c r="A638" s="30"/>
    </row>
    <row r="639" spans="1:8">
      <c r="A639" s="30"/>
    </row>
    <row r="640" spans="1:8">
      <c r="A640" s="30"/>
    </row>
    <row r="641" spans="1:1">
      <c r="A641" s="30"/>
    </row>
    <row r="642" spans="1:1">
      <c r="A642" s="30"/>
    </row>
    <row r="643" spans="1:1">
      <c r="A643" s="30"/>
    </row>
    <row r="644" spans="1:1">
      <c r="A644" s="30"/>
    </row>
    <row r="645" spans="1:1">
      <c r="A645" s="30"/>
    </row>
    <row r="646" spans="1:1">
      <c r="A646" s="30"/>
    </row>
    <row r="647" spans="1:1">
      <c r="A647" s="30"/>
    </row>
    <row r="648" spans="1:1">
      <c r="A648" s="30"/>
    </row>
    <row r="649" spans="1:1">
      <c r="A649" s="30"/>
    </row>
    <row r="650" spans="1:1">
      <c r="A650" s="30"/>
    </row>
    <row r="651" spans="1:1">
      <c r="A651" s="30"/>
    </row>
    <row r="652" spans="1:1">
      <c r="A652" s="30"/>
    </row>
    <row r="653" spans="1:1">
      <c r="A653" s="30"/>
    </row>
    <row r="654" spans="1:1">
      <c r="A654" s="30"/>
    </row>
    <row r="655" spans="1:1">
      <c r="A655" s="30"/>
    </row>
    <row r="656" spans="1:1">
      <c r="A656" s="30"/>
    </row>
    <row r="657" spans="1:1">
      <c r="A657" s="30"/>
    </row>
    <row r="658" spans="1:1">
      <c r="A658" s="30"/>
    </row>
    <row r="659" spans="1:1">
      <c r="A659" s="30"/>
    </row>
    <row r="660" spans="1:1">
      <c r="A660" s="30"/>
    </row>
    <row r="661" spans="1:1">
      <c r="A661" s="30"/>
    </row>
    <row r="662" spans="1:1">
      <c r="A662" s="30"/>
    </row>
    <row r="663" spans="1:1">
      <c r="A663" s="30"/>
    </row>
    <row r="664" spans="1:1">
      <c r="A664" s="30"/>
    </row>
    <row r="665" spans="1:1">
      <c r="A665" s="30"/>
    </row>
    <row r="666" spans="1:1">
      <c r="A666" s="30"/>
    </row>
    <row r="667" spans="1:1">
      <c r="A667" s="30"/>
    </row>
    <row r="668" spans="1:1">
      <c r="A668" s="30"/>
    </row>
    <row r="669" spans="1:1">
      <c r="A669" s="30"/>
    </row>
    <row r="670" spans="1:1">
      <c r="A670" s="30"/>
    </row>
    <row r="671" spans="1:1">
      <c r="A671" s="30"/>
    </row>
    <row r="672" spans="1:1">
      <c r="A672" s="30"/>
    </row>
    <row r="673" spans="1:1">
      <c r="A673" s="30"/>
    </row>
    <row r="674" spans="1:1">
      <c r="A674" s="30"/>
    </row>
    <row r="675" spans="1:1">
      <c r="A675" s="30"/>
    </row>
    <row r="676" spans="1:1">
      <c r="A676" s="30"/>
    </row>
    <row r="677" spans="1:1">
      <c r="A677" s="30"/>
    </row>
    <row r="678" spans="1:1">
      <c r="A678" s="30"/>
    </row>
    <row r="679" spans="1:1">
      <c r="A679" s="30"/>
    </row>
    <row r="680" spans="1:1">
      <c r="A680" s="30"/>
    </row>
    <row r="681" spans="1:1">
      <c r="A681" s="30"/>
    </row>
    <row r="682" spans="1:1">
      <c r="A682" s="30"/>
    </row>
    <row r="683" spans="1:1">
      <c r="A683" s="30"/>
    </row>
    <row r="684" spans="1:1">
      <c r="A684" s="30"/>
    </row>
    <row r="685" spans="1:1">
      <c r="A685" s="30"/>
    </row>
    <row r="686" spans="1:1">
      <c r="A686" s="30"/>
    </row>
    <row r="687" spans="1:1">
      <c r="A687" s="30"/>
    </row>
    <row r="688" spans="1:1">
      <c r="A688" s="30"/>
    </row>
    <row r="689" spans="1:1">
      <c r="A689" s="30"/>
    </row>
    <row r="690" spans="1:1">
      <c r="A690" s="30"/>
    </row>
    <row r="691" spans="1:1">
      <c r="A691" s="30"/>
    </row>
    <row r="692" spans="1:1">
      <c r="A692" s="30"/>
    </row>
    <row r="693" spans="1:1">
      <c r="A693" s="30"/>
    </row>
    <row r="694" spans="1:1">
      <c r="A694" s="30"/>
    </row>
    <row r="695" spans="1:1">
      <c r="A695" s="30"/>
    </row>
    <row r="696" spans="1:1">
      <c r="A696" s="30"/>
    </row>
    <row r="697" spans="1:1">
      <c r="A697" s="30"/>
    </row>
    <row r="698" spans="1:1">
      <c r="A698" s="30"/>
    </row>
    <row r="699" spans="1:1">
      <c r="A699" s="30"/>
    </row>
    <row r="700" spans="1:1">
      <c r="A700" s="30"/>
    </row>
    <row r="701" spans="1:1">
      <c r="A701" s="30"/>
    </row>
    <row r="702" spans="1:1">
      <c r="A702" s="30"/>
    </row>
    <row r="703" spans="1:1">
      <c r="A703" s="30"/>
    </row>
    <row r="704" spans="1:1">
      <c r="A704" s="30"/>
    </row>
    <row r="705" spans="1:1">
      <c r="A705" s="30"/>
    </row>
    <row r="706" spans="1:1">
      <c r="A706" s="30"/>
    </row>
    <row r="707" spans="1:1">
      <c r="A707" s="30"/>
    </row>
    <row r="708" spans="1:1">
      <c r="A708" s="30"/>
    </row>
    <row r="709" spans="1:1">
      <c r="A709" s="30"/>
    </row>
    <row r="710" spans="1:1">
      <c r="A710" s="30"/>
    </row>
    <row r="711" spans="1:1">
      <c r="A711" s="30"/>
    </row>
    <row r="712" spans="1:1">
      <c r="A712" s="30"/>
    </row>
    <row r="713" spans="1:1">
      <c r="A713" s="30"/>
    </row>
    <row r="714" spans="1:1">
      <c r="A714" s="30"/>
    </row>
    <row r="715" spans="1:1">
      <c r="A715" s="30"/>
    </row>
    <row r="716" spans="1:1">
      <c r="A716" s="30"/>
    </row>
    <row r="717" spans="1:1">
      <c r="A717" s="30"/>
    </row>
    <row r="718" spans="1:1">
      <c r="A718" s="30"/>
    </row>
    <row r="719" spans="1:1">
      <c r="A719" s="30"/>
    </row>
    <row r="720" spans="1:1">
      <c r="A720" s="30"/>
    </row>
    <row r="721" spans="1:1">
      <c r="A721" s="30"/>
    </row>
    <row r="722" spans="1:1">
      <c r="A722" s="30"/>
    </row>
    <row r="723" spans="1:1">
      <c r="A723" s="30"/>
    </row>
    <row r="724" spans="1:1">
      <c r="A724" s="30"/>
    </row>
    <row r="725" spans="1:1">
      <c r="A725" s="30"/>
    </row>
    <row r="726" spans="1:1">
      <c r="A726" s="30"/>
    </row>
    <row r="727" spans="1:1">
      <c r="A727" s="30"/>
    </row>
    <row r="728" spans="1:1">
      <c r="A728" s="30"/>
    </row>
    <row r="729" spans="1:1">
      <c r="A729" s="30"/>
    </row>
    <row r="730" spans="1:1">
      <c r="A730" s="30"/>
    </row>
    <row r="731" spans="1:1">
      <c r="A731" s="30"/>
    </row>
    <row r="732" spans="1:1">
      <c r="A732" s="30"/>
    </row>
    <row r="733" spans="1:1">
      <c r="A733" s="30"/>
    </row>
    <row r="734" spans="1:1">
      <c r="A734" s="30"/>
    </row>
    <row r="735" spans="1:1">
      <c r="A735" s="30"/>
    </row>
    <row r="736" spans="1:1">
      <c r="A736" s="30"/>
    </row>
    <row r="737" spans="1:1">
      <c r="A737" s="30"/>
    </row>
    <row r="738" spans="1:1">
      <c r="A738" s="30"/>
    </row>
    <row r="739" spans="1:1">
      <c r="A739" s="30"/>
    </row>
    <row r="740" spans="1:1">
      <c r="A740" s="30"/>
    </row>
    <row r="741" spans="1:1">
      <c r="A741" s="30"/>
    </row>
    <row r="742" spans="1:1">
      <c r="A742" s="30"/>
    </row>
    <row r="743" spans="1:1">
      <c r="A743" s="30"/>
    </row>
    <row r="744" spans="1:1">
      <c r="A744" s="30"/>
    </row>
    <row r="745" spans="1:1">
      <c r="A745" s="30"/>
    </row>
    <row r="746" spans="1:1">
      <c r="A746" s="30"/>
    </row>
    <row r="747" spans="1:1">
      <c r="A747" s="30"/>
    </row>
    <row r="748" spans="1:1">
      <c r="A748" s="30"/>
    </row>
    <row r="749" spans="1:1">
      <c r="A749" s="30"/>
    </row>
    <row r="750" spans="1:1">
      <c r="A750" s="30"/>
    </row>
    <row r="751" spans="1:1">
      <c r="A751" s="30"/>
    </row>
    <row r="752" spans="1:1">
      <c r="A752" s="30"/>
    </row>
    <row r="753" spans="1:1">
      <c r="A753" s="30"/>
    </row>
    <row r="754" spans="1:1">
      <c r="A754" s="30"/>
    </row>
    <row r="755" spans="1:1">
      <c r="A755" s="30"/>
    </row>
    <row r="756" spans="1:1">
      <c r="A756" s="30"/>
    </row>
    <row r="757" spans="1:1">
      <c r="A757" s="30"/>
    </row>
    <row r="758" spans="1:1">
      <c r="A758" s="30"/>
    </row>
    <row r="759" spans="1:1">
      <c r="A759" s="30"/>
    </row>
    <row r="760" spans="1:1">
      <c r="A760" s="30"/>
    </row>
    <row r="761" spans="1:1">
      <c r="A761" s="30"/>
    </row>
    <row r="762" spans="1:1">
      <c r="A762" s="30"/>
    </row>
    <row r="763" spans="1:1">
      <c r="A763" s="30"/>
    </row>
    <row r="764" spans="1:1">
      <c r="A764" s="30"/>
    </row>
    <row r="765" spans="1:1">
      <c r="A765" s="30"/>
    </row>
    <row r="766" spans="1:1">
      <c r="A766" s="30"/>
    </row>
    <row r="767" spans="1:1">
      <c r="A767" s="30"/>
    </row>
    <row r="768" spans="1:1">
      <c r="A768" s="30"/>
    </row>
    <row r="769" spans="1:1">
      <c r="A769" s="30"/>
    </row>
    <row r="770" spans="1:1">
      <c r="A770" s="30"/>
    </row>
    <row r="771" spans="1:1">
      <c r="A771" s="30"/>
    </row>
    <row r="772" spans="1:1">
      <c r="A772" s="30"/>
    </row>
    <row r="773" spans="1:1">
      <c r="A773" s="30"/>
    </row>
    <row r="774" spans="1:1">
      <c r="A774" s="30"/>
    </row>
    <row r="775" spans="1:1">
      <c r="A775" s="30"/>
    </row>
    <row r="776" spans="1:1">
      <c r="A776" s="30"/>
    </row>
    <row r="777" spans="1:1">
      <c r="A777" s="30"/>
    </row>
    <row r="778" spans="1:1">
      <c r="A778" s="30"/>
    </row>
    <row r="779" spans="1:1">
      <c r="A779" s="30"/>
    </row>
    <row r="780" spans="1:1">
      <c r="A780" s="30"/>
    </row>
    <row r="781" spans="1:1">
      <c r="A781" s="30"/>
    </row>
    <row r="782" spans="1:1">
      <c r="A782" s="30"/>
    </row>
    <row r="783" spans="1:1">
      <c r="A783" s="30"/>
    </row>
    <row r="784" spans="1:1">
      <c r="A784" s="30"/>
    </row>
    <row r="785" spans="1:1">
      <c r="A785" s="30"/>
    </row>
    <row r="786" spans="1:1">
      <c r="A786" s="30"/>
    </row>
    <row r="787" spans="1:1">
      <c r="A787" s="30"/>
    </row>
    <row r="788" spans="1:1">
      <c r="A788" s="30"/>
    </row>
    <row r="789" spans="1:1">
      <c r="A789" s="30"/>
    </row>
    <row r="790" spans="1:1">
      <c r="A790" s="30"/>
    </row>
    <row r="791" spans="1:1">
      <c r="A791" s="30"/>
    </row>
    <row r="792" spans="1:1">
      <c r="A792" s="30"/>
    </row>
    <row r="793" spans="1:1">
      <c r="A793" s="30"/>
    </row>
    <row r="794" spans="1:1">
      <c r="A794" s="30"/>
    </row>
    <row r="795" spans="1:1">
      <c r="A795" s="30"/>
    </row>
    <row r="796" spans="1:1">
      <c r="A796" s="30"/>
    </row>
    <row r="797" spans="1:1">
      <c r="A797" s="30"/>
    </row>
    <row r="798" spans="1:1">
      <c r="A798" s="30"/>
    </row>
    <row r="799" spans="1:1">
      <c r="A799" s="30"/>
    </row>
    <row r="800" spans="1:1">
      <c r="A800" s="30"/>
    </row>
    <row r="801" spans="1:1">
      <c r="A801" s="30"/>
    </row>
    <row r="802" spans="1:1">
      <c r="A802" s="30"/>
    </row>
    <row r="803" spans="1:1">
      <c r="A803" s="30"/>
    </row>
    <row r="804" spans="1:1">
      <c r="A804" s="30"/>
    </row>
    <row r="805" spans="1:1">
      <c r="A805" s="30"/>
    </row>
    <row r="806" spans="1:1">
      <c r="A806" s="30"/>
    </row>
    <row r="807" spans="1:1">
      <c r="A807" s="30"/>
    </row>
    <row r="808" spans="1:1">
      <c r="A808" s="30"/>
    </row>
    <row r="809" spans="1:1">
      <c r="A809" s="30"/>
    </row>
    <row r="810" spans="1:1">
      <c r="A810" s="30"/>
    </row>
    <row r="811" spans="1:1">
      <c r="A811" s="30"/>
    </row>
    <row r="812" spans="1:1">
      <c r="A812" s="30"/>
    </row>
    <row r="813" spans="1:1">
      <c r="A813" s="30"/>
    </row>
    <row r="814" spans="1:1">
      <c r="A814" s="30"/>
    </row>
    <row r="815" spans="1:1">
      <c r="A815" s="30"/>
    </row>
    <row r="816" spans="1:1">
      <c r="A816" s="30"/>
    </row>
    <row r="817" spans="1:1">
      <c r="A817" s="30"/>
    </row>
    <row r="818" spans="1:1">
      <c r="A818" s="30"/>
    </row>
    <row r="819" spans="1:1">
      <c r="A819" s="30"/>
    </row>
    <row r="820" spans="1:1">
      <c r="A820" s="30"/>
    </row>
    <row r="821" spans="1:1">
      <c r="A821" s="30"/>
    </row>
    <row r="822" spans="1:1">
      <c r="A822" s="30"/>
    </row>
    <row r="823" spans="1:1">
      <c r="A823" s="30"/>
    </row>
    <row r="824" spans="1:1">
      <c r="A824" s="30"/>
    </row>
    <row r="825" spans="1:1">
      <c r="A825" s="30"/>
    </row>
    <row r="826" spans="1:1">
      <c r="A826" s="30"/>
    </row>
    <row r="827" spans="1:1">
      <c r="A827" s="30"/>
    </row>
    <row r="828" spans="1:1">
      <c r="A828" s="30"/>
    </row>
    <row r="829" spans="1:1">
      <c r="A829" s="30"/>
    </row>
    <row r="830" spans="1:1">
      <c r="A830" s="30"/>
    </row>
    <row r="831" spans="1:1">
      <c r="A831" s="30"/>
    </row>
    <row r="832" spans="1:1">
      <c r="A832" s="30"/>
    </row>
    <row r="833" spans="1:1">
      <c r="A833" s="30"/>
    </row>
    <row r="834" spans="1:1">
      <c r="A834" s="30"/>
    </row>
    <row r="835" spans="1:1">
      <c r="A835" s="30"/>
    </row>
    <row r="836" spans="1:1">
      <c r="A836" s="30"/>
    </row>
    <row r="837" spans="1:1">
      <c r="A837" s="30"/>
    </row>
    <row r="838" spans="1:1">
      <c r="A838" s="30"/>
    </row>
    <row r="839" spans="1:1">
      <c r="A839" s="30"/>
    </row>
    <row r="840" spans="1:1">
      <c r="A840" s="30"/>
    </row>
    <row r="841" spans="1:1">
      <c r="A841" s="30"/>
    </row>
    <row r="842" spans="1:1">
      <c r="A842" s="30"/>
    </row>
    <row r="843" spans="1:1">
      <c r="A843" s="30"/>
    </row>
    <row r="844" spans="1:1">
      <c r="A844" s="30"/>
    </row>
    <row r="845" spans="1:1">
      <c r="A845" s="30"/>
    </row>
    <row r="846" spans="1:1">
      <c r="A846" s="30"/>
    </row>
    <row r="847" spans="1:1">
      <c r="A847" s="30"/>
    </row>
    <row r="848" spans="1:1">
      <c r="A848" s="30"/>
    </row>
    <row r="849" spans="1:1">
      <c r="A849" s="30"/>
    </row>
    <row r="850" spans="1:1">
      <c r="A850" s="30"/>
    </row>
    <row r="851" spans="1:1">
      <c r="A851" s="30"/>
    </row>
    <row r="852" spans="1:1">
      <c r="A852" s="30"/>
    </row>
    <row r="853" spans="1:1">
      <c r="A853" s="30"/>
    </row>
    <row r="854" spans="1:1">
      <c r="A854" s="30"/>
    </row>
    <row r="855" spans="1:1">
      <c r="A855" s="30"/>
    </row>
    <row r="856" spans="1:1">
      <c r="A856" s="30"/>
    </row>
    <row r="857" spans="1:1">
      <c r="A857" s="30"/>
    </row>
    <row r="858" spans="1:1">
      <c r="A858" s="30"/>
    </row>
    <row r="859" spans="1:1">
      <c r="A859" s="30"/>
    </row>
    <row r="860" spans="1:1">
      <c r="A860" s="30"/>
    </row>
    <row r="861" spans="1:1">
      <c r="A861" s="30"/>
    </row>
    <row r="862" spans="1:1">
      <c r="A862" s="30"/>
    </row>
    <row r="863" spans="1:1">
      <c r="A863" s="30"/>
    </row>
    <row r="864" spans="1:1">
      <c r="A864" s="30"/>
    </row>
    <row r="865" spans="1:1">
      <c r="A865" s="30"/>
    </row>
    <row r="866" spans="1:1">
      <c r="A866" s="30"/>
    </row>
    <row r="867" spans="1:1">
      <c r="A867" s="30"/>
    </row>
    <row r="868" spans="1:1">
      <c r="A868" s="30"/>
    </row>
    <row r="869" spans="1:1">
      <c r="A869" s="30"/>
    </row>
    <row r="870" spans="1:1">
      <c r="A870" s="30"/>
    </row>
    <row r="871" spans="1:1">
      <c r="A871" s="30"/>
    </row>
    <row r="872" spans="1:1">
      <c r="A872" s="30"/>
    </row>
    <row r="873" spans="1:1">
      <c r="A873" s="30"/>
    </row>
    <row r="874" spans="1:1">
      <c r="A874" s="30"/>
    </row>
    <row r="875" spans="1:1">
      <c r="A875" s="30"/>
    </row>
    <row r="876" spans="1:1">
      <c r="A876" s="30"/>
    </row>
    <row r="877" spans="1:1">
      <c r="A877" s="30"/>
    </row>
    <row r="878" spans="1:1">
      <c r="A878" s="30"/>
    </row>
    <row r="879" spans="1:1">
      <c r="A879" s="30"/>
    </row>
    <row r="880" spans="1:1">
      <c r="A880" s="30"/>
    </row>
    <row r="881" spans="1:1">
      <c r="A881" s="30"/>
    </row>
    <row r="882" spans="1:1">
      <c r="A882" s="30"/>
    </row>
    <row r="883" spans="1:1">
      <c r="A883" s="30"/>
    </row>
    <row r="884" spans="1:1">
      <c r="A884" s="30"/>
    </row>
    <row r="885" spans="1:1">
      <c r="A885" s="30"/>
    </row>
    <row r="886" spans="1:1">
      <c r="A886" s="30"/>
    </row>
    <row r="887" spans="1:1">
      <c r="A887" s="30"/>
    </row>
    <row r="888" spans="1:1">
      <c r="A888" s="30"/>
    </row>
    <row r="889" spans="1:1">
      <c r="A889" s="30"/>
    </row>
    <row r="890" spans="1:1">
      <c r="A890" s="30"/>
    </row>
    <row r="891" spans="1:1">
      <c r="A891" s="30"/>
    </row>
    <row r="892" spans="1:1">
      <c r="A892" s="30"/>
    </row>
    <row r="893" spans="1:1">
      <c r="A893" s="30"/>
    </row>
    <row r="894" spans="1:1">
      <c r="A894" s="30"/>
    </row>
    <row r="895" spans="1:1">
      <c r="A895" s="30"/>
    </row>
    <row r="896" spans="1:1">
      <c r="A896" s="30"/>
    </row>
    <row r="897" spans="1:1">
      <c r="A897" s="30"/>
    </row>
    <row r="898" spans="1:1">
      <c r="A898" s="30"/>
    </row>
    <row r="899" spans="1:1">
      <c r="A899" s="30"/>
    </row>
    <row r="900" spans="1:1">
      <c r="A900" s="30"/>
    </row>
    <row r="901" spans="1:1">
      <c r="A901" s="30"/>
    </row>
    <row r="902" spans="1:1">
      <c r="A902" s="30"/>
    </row>
    <row r="903" spans="1:1">
      <c r="A903" s="30"/>
    </row>
    <row r="904" spans="1:1">
      <c r="A904" s="30"/>
    </row>
    <row r="905" spans="1:1">
      <c r="A905" s="30"/>
    </row>
    <row r="906" spans="1:1">
      <c r="A906" s="30"/>
    </row>
    <row r="907" spans="1:1">
      <c r="A907" s="30"/>
    </row>
    <row r="908" spans="1:1">
      <c r="A908" s="30"/>
    </row>
    <row r="909" spans="1:1">
      <c r="A909" s="30"/>
    </row>
    <row r="910" spans="1:1">
      <c r="A910" s="30"/>
    </row>
    <row r="911" spans="1:1">
      <c r="A911" s="30"/>
    </row>
    <row r="912" spans="1:1">
      <c r="A912" s="30"/>
    </row>
    <row r="913" spans="1:1">
      <c r="A913" s="30"/>
    </row>
    <row r="914" spans="1:1">
      <c r="A914" s="30"/>
    </row>
    <row r="915" spans="1:1">
      <c r="A915" s="30"/>
    </row>
    <row r="916" spans="1:1">
      <c r="A916" s="30"/>
    </row>
    <row r="917" spans="1:1">
      <c r="A917" s="30"/>
    </row>
  </sheetData>
  <autoFilter ref="A1:S917" xr:uid="{00000000-0009-0000-0000-000011000000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W169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T2" sqref="AT2"/>
    </sheetView>
  </sheetViews>
  <sheetFormatPr defaultColWidth="14.42578125" defaultRowHeight="15" customHeight="1"/>
  <cols>
    <col min="1" max="1" width="11.7109375" customWidth="1"/>
    <col min="2" max="2" width="52.28515625" customWidth="1"/>
    <col min="3" max="3" width="10.7109375" customWidth="1"/>
    <col min="4" max="4" width="10.5703125" hidden="1" customWidth="1"/>
    <col min="5" max="5" width="10.28515625" hidden="1" customWidth="1"/>
    <col min="6" max="7" width="10.5703125" hidden="1" customWidth="1"/>
    <col min="8" max="8" width="8.85546875" hidden="1" customWidth="1"/>
    <col min="9" max="11" width="10.5703125" hidden="1" customWidth="1"/>
    <col min="12" max="12" width="8.85546875" hidden="1" customWidth="1"/>
    <col min="13" max="18" width="10.5703125" hidden="1" customWidth="1"/>
    <col min="19" max="20" width="8.85546875" hidden="1" customWidth="1"/>
    <col min="21" max="24" width="10.5703125" hidden="1" customWidth="1"/>
    <col min="25" max="25" width="9.28515625" hidden="1" customWidth="1"/>
    <col min="26" max="27" width="10.5703125" hidden="1" customWidth="1"/>
    <col min="28" max="28" width="8.85546875" hidden="1" customWidth="1"/>
    <col min="29" max="30" width="10.140625" hidden="1" customWidth="1"/>
    <col min="31" max="31" width="9" hidden="1" customWidth="1"/>
    <col min="32" max="34" width="10.140625" hidden="1" customWidth="1"/>
    <col min="35" max="36" width="9.7109375" hidden="1" customWidth="1"/>
    <col min="37" max="37" width="10.140625" hidden="1" customWidth="1"/>
    <col min="38" max="43" width="10.140625" customWidth="1"/>
    <col min="44" max="49" width="7.140625" customWidth="1"/>
  </cols>
  <sheetData>
    <row r="1" spans="1:49" ht="14.25" customHeight="1">
      <c r="A1" s="31" t="s">
        <v>745</v>
      </c>
      <c r="B1" s="31" t="s">
        <v>746</v>
      </c>
      <c r="C1" s="32" t="s">
        <v>747</v>
      </c>
      <c r="D1" s="33">
        <v>44774</v>
      </c>
      <c r="E1" s="33">
        <v>44805</v>
      </c>
      <c r="F1" s="33">
        <v>44835</v>
      </c>
      <c r="G1" s="33">
        <v>44866</v>
      </c>
      <c r="H1" s="33">
        <v>44896</v>
      </c>
      <c r="I1" s="33">
        <v>44927</v>
      </c>
      <c r="J1" s="33">
        <v>44958</v>
      </c>
      <c r="K1" s="33">
        <v>44986</v>
      </c>
      <c r="L1" s="33">
        <v>45017</v>
      </c>
      <c r="M1" s="33">
        <v>45047</v>
      </c>
      <c r="N1" s="33">
        <v>45078</v>
      </c>
      <c r="O1" s="33">
        <v>45108</v>
      </c>
      <c r="P1" s="33">
        <v>45139</v>
      </c>
      <c r="Q1" s="33">
        <v>45170</v>
      </c>
      <c r="R1" s="33">
        <v>45200</v>
      </c>
      <c r="S1" s="33">
        <v>45231</v>
      </c>
      <c r="T1" s="33">
        <v>45261</v>
      </c>
      <c r="U1" s="33">
        <v>45292</v>
      </c>
      <c r="V1" s="33">
        <v>45323</v>
      </c>
      <c r="W1" s="33">
        <v>45352</v>
      </c>
      <c r="X1" s="33">
        <v>45383</v>
      </c>
      <c r="Y1" s="33">
        <v>45413</v>
      </c>
      <c r="Z1" s="33">
        <v>45444</v>
      </c>
      <c r="AA1" s="33">
        <v>45474</v>
      </c>
      <c r="AB1" s="33">
        <v>45505</v>
      </c>
      <c r="AC1" s="33">
        <v>45536</v>
      </c>
      <c r="AD1" s="33">
        <v>45566</v>
      </c>
      <c r="AE1" s="33">
        <v>45597</v>
      </c>
      <c r="AF1" s="33">
        <v>45627</v>
      </c>
      <c r="AG1" s="33">
        <v>45658</v>
      </c>
      <c r="AH1" s="33">
        <v>45689</v>
      </c>
      <c r="AI1" s="33">
        <v>45717</v>
      </c>
      <c r="AJ1" s="33">
        <v>45748</v>
      </c>
      <c r="AK1" s="33">
        <v>45778</v>
      </c>
      <c r="AL1" s="33">
        <v>45833</v>
      </c>
      <c r="AM1" s="33">
        <v>45863</v>
      </c>
      <c r="AN1" s="33">
        <v>45894</v>
      </c>
      <c r="AO1" s="33">
        <v>45925</v>
      </c>
      <c r="AP1" s="33">
        <v>45955</v>
      </c>
      <c r="AQ1" s="34">
        <v>45986</v>
      </c>
      <c r="AR1" s="35">
        <v>46016</v>
      </c>
      <c r="AS1" s="31" t="s">
        <v>748</v>
      </c>
      <c r="AT1" s="31"/>
      <c r="AU1" s="31"/>
      <c r="AV1" s="31"/>
      <c r="AW1" s="31"/>
    </row>
    <row r="2" spans="1:49" ht="14.25" customHeight="1">
      <c r="A2" s="4" t="s">
        <v>680</v>
      </c>
      <c r="B2" s="4" t="s">
        <v>7</v>
      </c>
      <c r="C2" s="1">
        <f t="shared" ref="C2:C6" si="0">-AVERAGE(AL2:AV2)</f>
        <v>251.65625</v>
      </c>
      <c r="D2" s="1">
        <v>-234.75</v>
      </c>
      <c r="E2" s="1">
        <v>-208.25</v>
      </c>
      <c r="F2" s="1">
        <v>-213.25</v>
      </c>
      <c r="G2" s="1">
        <v>-112</v>
      </c>
      <c r="H2" s="1">
        <v>-127.5</v>
      </c>
      <c r="I2" s="1">
        <v>-224.5</v>
      </c>
      <c r="J2" s="1">
        <v>-237.25</v>
      </c>
      <c r="K2" s="1">
        <v>-254.25</v>
      </c>
      <c r="L2" s="1">
        <v>-119</v>
      </c>
      <c r="M2" s="1">
        <v>-153.25</v>
      </c>
      <c r="N2" s="1">
        <v>-203</v>
      </c>
      <c r="O2" s="1">
        <v>-121.75</v>
      </c>
      <c r="P2" s="1">
        <v>-205.75</v>
      </c>
      <c r="Q2" s="1">
        <v>-139.25</v>
      </c>
      <c r="R2" s="1">
        <v>-158</v>
      </c>
      <c r="S2" s="1">
        <v>-187.25</v>
      </c>
      <c r="T2" s="1">
        <v>-215.25</v>
      </c>
      <c r="U2" s="1">
        <v>-194.25</v>
      </c>
      <c r="V2" s="1">
        <v>-257</v>
      </c>
      <c r="W2" s="1">
        <v>-176.75</v>
      </c>
      <c r="X2" s="1">
        <v>-216.75</v>
      </c>
      <c r="Y2" s="1">
        <v>-187.5</v>
      </c>
      <c r="Z2" s="1">
        <v>-137.25</v>
      </c>
      <c r="AA2" s="1">
        <v>-129.25</v>
      </c>
      <c r="AB2" s="1">
        <v>-211.75</v>
      </c>
      <c r="AC2" s="1">
        <v>-132.75</v>
      </c>
      <c r="AD2" s="1">
        <f>VLOOKUP(B2,'OCT24'!$A$1:H1173,6,0)</f>
        <v>-188.5</v>
      </c>
      <c r="AE2" s="1">
        <f>VLOOKUP(B2,'NOV24'!$A$1:H558,6,0)</f>
        <v>-228.75</v>
      </c>
      <c r="AF2" s="1">
        <f>VLOOKUP(B2,'DEC24'!$A$1:$H$914,5,0)</f>
        <v>-169.5</v>
      </c>
      <c r="AG2" s="1">
        <f>VLOOKUP(B2,'JAN25'!$A$1:G629,5,0)</f>
        <v>-189.75</v>
      </c>
      <c r="AH2" s="1">
        <f>VLOOKUP(B2,'FEB25'!A$1:G1063,5,0)</f>
        <v>-220</v>
      </c>
      <c r="AI2" s="1">
        <f>VLOOKUP(B2,'MAR25'!$A$1:G896,5,0)</f>
        <v>-272</v>
      </c>
      <c r="AJ2" s="1">
        <f>VLOOKUP(B2,'APR25'!$A$1:G525,5,0)</f>
        <v>-245.25</v>
      </c>
      <c r="AK2" s="1">
        <f>VLOOKUP(B2,'MAY25'!$A$1:G918,5,0)</f>
        <v>-257.25</v>
      </c>
      <c r="AL2" s="1">
        <f>VLOOKUP(B2,JUNE25!$A$1:G621,5,0)</f>
        <v>-257</v>
      </c>
      <c r="AM2" s="1">
        <f>VLOOKUP(B2, JULY25!$A$1:$E$544, 5, FALSE)</f>
        <v>-211.75</v>
      </c>
      <c r="AN2" s="1">
        <f>VLOOKUP(B2, 'AUG25'!$A$1:$E$540, 5, FALSE)</f>
        <v>-145.25</v>
      </c>
      <c r="AO2" s="1">
        <f>VLOOKUP(B2, 'SEP25'!$A$1:$F$520, 6, FALSE)</f>
        <v>-228.25</v>
      </c>
      <c r="AP2" s="1">
        <f>VLOOKUP(B2, 'OCT25'!$A$1:$F$520, 5, FALSE)</f>
        <v>-331.25</v>
      </c>
      <c r="AQ2" s="36">
        <f>VLOOKUP(B2, 'NOV25'!$B$1:$I$616, 5, FALSE)</f>
        <v>-234.75</v>
      </c>
      <c r="AR2" s="1">
        <f>VLOOKUP(B2, 'DEC25'!$A$1:$I$611, 5, FALSE)</f>
        <v>-256</v>
      </c>
      <c r="AS2" s="1">
        <f>VLOOKUP(B2, 'JAN26'!$A$1:$I$607, 6, FALSE)</f>
        <v>-349</v>
      </c>
      <c r="AT2" s="1"/>
      <c r="AU2" s="1"/>
      <c r="AV2" s="1"/>
      <c r="AW2" s="1"/>
    </row>
    <row r="3" spans="1:49" ht="14.25" customHeight="1">
      <c r="A3" s="4" t="s">
        <v>680</v>
      </c>
      <c r="B3" s="4" t="s">
        <v>8</v>
      </c>
      <c r="C3" s="1">
        <f t="shared" si="0"/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-1</v>
      </c>
      <c r="J3" s="1">
        <v>-1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f>VLOOKUP(B3,'OCT24'!$A$1:H1174,6,0)</f>
        <v>0</v>
      </c>
      <c r="AE3" s="1">
        <f>VLOOKUP(B3,'NOV24'!$A$1:H559,6,0)</f>
        <v>0</v>
      </c>
      <c r="AF3" s="1">
        <f>VLOOKUP(B3,'DEC24'!$A$1:$H$914,5,0)</f>
        <v>0</v>
      </c>
      <c r="AG3" s="1">
        <f>VLOOKUP(B3,'JAN25'!$A$1:G630,5,0)</f>
        <v>0</v>
      </c>
      <c r="AH3" s="1">
        <f>VLOOKUP(B3,'FEB25'!A$1:G1064,5,0)</f>
        <v>0</v>
      </c>
      <c r="AI3" s="1">
        <f>VLOOKUP(B3,'MAR25'!$A$1:G897,5,0)</f>
        <v>0</v>
      </c>
      <c r="AJ3" s="1">
        <f>VLOOKUP(B3,'APR25'!$A$1:G526,5,0)</f>
        <v>0</v>
      </c>
      <c r="AK3" s="1">
        <f>VLOOKUP(B3,'MAY25'!$A$1:G919,5,0)</f>
        <v>0</v>
      </c>
      <c r="AL3" s="1">
        <f>VLOOKUP(B3,JUNE25!$A$1:G622,5,0)</f>
        <v>0</v>
      </c>
      <c r="AM3" s="1">
        <f>VLOOKUP(B3, JULY25!$A$1:$E$544, 5, FALSE)</f>
        <v>0</v>
      </c>
      <c r="AN3" s="1">
        <f>VLOOKUP(B3, 'AUG25'!$A$1:$E$540, 5, FALSE)</f>
        <v>0</v>
      </c>
      <c r="AO3" s="1" t="str">
        <f>VLOOKUP(B3, 'SEP25'!$A$1:$F$520, 6, FALSE)</f>
        <v>-</v>
      </c>
      <c r="AP3" s="1" t="str">
        <f>VLOOKUP(B3, 'OCT25'!$A$1:$F$520, 5, FALSE)</f>
        <v>-</v>
      </c>
      <c r="AQ3" s="36" t="str">
        <f>VLOOKUP(B3, 'NOV25'!$B$1:$I$616, 5, FALSE)</f>
        <v>-</v>
      </c>
      <c r="AR3" s="1" t="str">
        <f>VLOOKUP(B3, 'DEC25'!$A$1:$I$611, 5, FALSE)</f>
        <v>-</v>
      </c>
      <c r="AS3" s="1" t="str">
        <f>VLOOKUP(B3, 'JAN26'!$A$1:$I$607, 6, FALSE)</f>
        <v>-</v>
      </c>
      <c r="AT3" s="1"/>
      <c r="AU3" s="1"/>
      <c r="AV3" s="1"/>
      <c r="AW3" s="1"/>
    </row>
    <row r="4" spans="1:49" ht="14.25" customHeight="1">
      <c r="A4" s="4" t="s">
        <v>680</v>
      </c>
      <c r="B4" s="4" t="s">
        <v>9</v>
      </c>
      <c r="C4" s="1">
        <f t="shared" si="0"/>
        <v>12.40625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-2</v>
      </c>
      <c r="T4" s="1">
        <v>0</v>
      </c>
      <c r="U4" s="1">
        <v>0</v>
      </c>
      <c r="V4" s="1">
        <v>-2</v>
      </c>
      <c r="W4" s="1">
        <v>-14</v>
      </c>
      <c r="X4" s="1">
        <v>-8</v>
      </c>
      <c r="Y4" s="1">
        <v>-9</v>
      </c>
      <c r="Z4" s="1">
        <v>0</v>
      </c>
      <c r="AA4" s="1">
        <v>-3</v>
      </c>
      <c r="AB4" s="1">
        <v>-4</v>
      </c>
      <c r="AC4" s="1">
        <v>-10</v>
      </c>
      <c r="AD4" s="1">
        <f>VLOOKUP(B4,'OCT24'!$A$1:H1175,6,0)</f>
        <v>-6</v>
      </c>
      <c r="AE4" s="1">
        <f>VLOOKUP(B4,'NOV24'!$A$1:H560,6,0)</f>
        <v>-12</v>
      </c>
      <c r="AF4" s="1">
        <f>VLOOKUP(B4,'DEC24'!$A$1:$H$914,5,0)</f>
        <v>-27.75</v>
      </c>
      <c r="AG4" s="1">
        <f>VLOOKUP(B4,'JAN25'!$A$1:G631,5,0)</f>
        <v>-5</v>
      </c>
      <c r="AH4" s="1">
        <f>VLOOKUP(B4,'FEB25'!A$1:G1065,5,0)</f>
        <v>-11.25</v>
      </c>
      <c r="AI4" s="1">
        <f>VLOOKUP(B4,'MAR25'!$A$1:G898,5,0)</f>
        <v>-6.5</v>
      </c>
      <c r="AJ4" s="1">
        <f>VLOOKUP(B4,'APR25'!$A$1:G527,5,0)</f>
        <v>-5</v>
      </c>
      <c r="AK4" s="1">
        <f>VLOOKUP(B4,'MAY25'!$A$1:G920,5,0)</f>
        <v>-8</v>
      </c>
      <c r="AL4" s="1">
        <f>VLOOKUP(B4,JUNE25!$A$1:G623,5,0)</f>
        <v>-1.25</v>
      </c>
      <c r="AM4" s="1">
        <f>VLOOKUP(B4, JULY25!$A$1:$E$544, 5, FALSE)</f>
        <v>-15</v>
      </c>
      <c r="AN4" s="1">
        <f>VLOOKUP(B4, 'AUG25'!$A$1:$E$540, 5, FALSE)</f>
        <v>-21.25</v>
      </c>
      <c r="AO4" s="1">
        <f>VLOOKUP(B4, 'SEP25'!$A$1:$F$520, 6, FALSE)</f>
        <v>-15.75</v>
      </c>
      <c r="AP4" s="1">
        <f>VLOOKUP(B4, 'OCT25'!$A$1:$F$520, 5, FALSE)</f>
        <v>-8.5</v>
      </c>
      <c r="AQ4" s="36">
        <f>VLOOKUP(B4, 'NOV25'!$B$1:$I$616, 5, FALSE)</f>
        <v>-10.5</v>
      </c>
      <c r="AR4" s="1">
        <f>VLOOKUP(B4, 'DEC25'!$A$1:$I$611, 5, FALSE)</f>
        <v>-8</v>
      </c>
      <c r="AS4" s="1">
        <f>VLOOKUP(B4, 'JAN26'!$A$1:$I$607, 6, FALSE)</f>
        <v>-19</v>
      </c>
      <c r="AT4" s="1"/>
      <c r="AU4" s="1"/>
      <c r="AV4" s="1"/>
      <c r="AW4" s="1"/>
    </row>
    <row r="5" spans="1:49" ht="14.25" customHeight="1">
      <c r="A5" s="4" t="s">
        <v>680</v>
      </c>
      <c r="B5" s="4" t="s">
        <v>10</v>
      </c>
      <c r="C5" s="1">
        <f t="shared" si="0"/>
        <v>15.8125</v>
      </c>
      <c r="D5" s="1">
        <v>-1.75</v>
      </c>
      <c r="E5" s="1">
        <v>-4</v>
      </c>
      <c r="F5" s="1"/>
      <c r="G5" s="1"/>
      <c r="H5" s="1"/>
      <c r="I5" s="1">
        <v>-12.5</v>
      </c>
      <c r="J5" s="1">
        <v>-10.25</v>
      </c>
      <c r="K5" s="1">
        <v>-22.75</v>
      </c>
      <c r="L5" s="1">
        <v>-33</v>
      </c>
      <c r="M5" s="1">
        <v>-61.25</v>
      </c>
      <c r="N5" s="1">
        <v>-37.75</v>
      </c>
      <c r="O5" s="1">
        <v>-38.5</v>
      </c>
      <c r="P5" s="1">
        <v>-6.5</v>
      </c>
      <c r="Q5" s="1">
        <v>-27.75</v>
      </c>
      <c r="R5" s="1">
        <v>-17.5</v>
      </c>
      <c r="S5" s="1">
        <v>-15.5</v>
      </c>
      <c r="T5" s="1">
        <v>-0.75</v>
      </c>
      <c r="U5" s="1">
        <v>-2</v>
      </c>
      <c r="V5" s="1">
        <v>-3.5</v>
      </c>
      <c r="W5" s="1">
        <v>-6.5</v>
      </c>
      <c r="X5" s="1">
        <v>-26.5</v>
      </c>
      <c r="Y5" s="1">
        <v>-1.75</v>
      </c>
      <c r="Z5" s="1">
        <v>-0.25</v>
      </c>
      <c r="AA5" s="1">
        <v>-20.75</v>
      </c>
      <c r="AB5" s="1">
        <v>-5</v>
      </c>
      <c r="AC5" s="1">
        <v>-6</v>
      </c>
      <c r="AD5" s="1">
        <f>VLOOKUP(B5,'OCT24'!$A$1:H1176,6,0)</f>
        <v>-4</v>
      </c>
      <c r="AE5" s="1">
        <f>VLOOKUP(B5,'NOV24'!$A$1:H561,6,0)</f>
        <v>-7</v>
      </c>
      <c r="AF5" s="1">
        <f>VLOOKUP(B5,'DEC24'!$A$1:$H$914,5,0)</f>
        <v>-2.5</v>
      </c>
      <c r="AG5" s="1">
        <f>VLOOKUP(B5,'JAN25'!$A$1:G632,5,0)</f>
        <v>-13.25</v>
      </c>
      <c r="AH5" s="1">
        <f>VLOOKUP(B5,'FEB25'!A$1:G1066,5,0)</f>
        <v>-20.5</v>
      </c>
      <c r="AI5" s="1">
        <f>VLOOKUP(B5,'MAR25'!$A$1:G899,5,0)</f>
        <v>0</v>
      </c>
      <c r="AJ5" s="1">
        <f>VLOOKUP(B5,'APR25'!$A$1:G528,5,0)</f>
        <v>-3.5</v>
      </c>
      <c r="AK5" s="1">
        <f>VLOOKUP(B5,'MAY25'!$A$1:G921,5,0)</f>
        <v>-17</v>
      </c>
      <c r="AL5" s="1">
        <f>VLOOKUP(B5,JUNE25!$A$1:G624,5,0)</f>
        <v>-34.25</v>
      </c>
      <c r="AM5" s="1">
        <f>VLOOKUP(B5, JULY25!$A$1:$E$544, 5, FALSE)</f>
        <v>-26</v>
      </c>
      <c r="AN5" s="1">
        <f>VLOOKUP(B5, 'AUG25'!$A$1:$E$540, 5, FALSE)</f>
        <v>-10.625</v>
      </c>
      <c r="AO5" s="1">
        <f>VLOOKUP(B5, 'SEP25'!$A$1:$F$520, 6, FALSE)</f>
        <v>-9</v>
      </c>
      <c r="AP5" s="1">
        <f>VLOOKUP(B5, 'OCT25'!$A$1:$F$520, 5, FALSE)</f>
        <v>-11</v>
      </c>
      <c r="AQ5" s="36">
        <f>VLOOKUP(B5, 'NOV25'!$B$1:$I$616, 5, FALSE)</f>
        <v>-13</v>
      </c>
      <c r="AR5" s="1">
        <f>VLOOKUP(B5, 'DEC25'!$A$1:$I$611, 5, FALSE)</f>
        <v>-7.5</v>
      </c>
      <c r="AS5" s="1">
        <f>VLOOKUP(B5, 'JAN26'!$A$1:$I$607, 6, FALSE)</f>
        <v>-15.125</v>
      </c>
      <c r="AT5" s="1"/>
      <c r="AU5" s="1"/>
      <c r="AV5" s="1"/>
      <c r="AW5" s="1"/>
    </row>
    <row r="6" spans="1:49" ht="14.25" customHeight="1">
      <c r="A6" s="4" t="s">
        <v>680</v>
      </c>
      <c r="B6" s="4" t="s">
        <v>11</v>
      </c>
      <c r="C6" s="1">
        <f t="shared" si="0"/>
        <v>33</v>
      </c>
      <c r="D6" s="1">
        <v>-12</v>
      </c>
      <c r="E6" s="1">
        <v>-27.75</v>
      </c>
      <c r="F6" s="1">
        <v>-20</v>
      </c>
      <c r="G6" s="1">
        <v>-12.25</v>
      </c>
      <c r="H6" s="1">
        <v>-21.25</v>
      </c>
      <c r="I6" s="1">
        <v>-11.5</v>
      </c>
      <c r="J6" s="1">
        <v>-2</v>
      </c>
      <c r="K6" s="1">
        <v>-23.75</v>
      </c>
      <c r="L6" s="1">
        <v>-15.25</v>
      </c>
      <c r="M6" s="1">
        <v>-4.5</v>
      </c>
      <c r="N6" s="1">
        <v>-30.75</v>
      </c>
      <c r="O6" s="1">
        <v>-13.25</v>
      </c>
      <c r="P6" s="1">
        <v>-3.75</v>
      </c>
      <c r="Q6" s="1">
        <v>-2</v>
      </c>
      <c r="R6" s="1">
        <v>-8.75</v>
      </c>
      <c r="S6" s="1">
        <v>-30</v>
      </c>
      <c r="T6" s="1">
        <v>-3</v>
      </c>
      <c r="U6" s="1">
        <v>-8</v>
      </c>
      <c r="V6" s="1">
        <v>-24.25</v>
      </c>
      <c r="W6" s="1">
        <v>-16.75</v>
      </c>
      <c r="X6" s="1">
        <v>-17.5</v>
      </c>
      <c r="Y6" s="1">
        <v>-5.5</v>
      </c>
      <c r="Z6" s="1"/>
      <c r="AA6" s="1">
        <v>-22.25</v>
      </c>
      <c r="AB6" s="1"/>
      <c r="AC6" s="1"/>
      <c r="AD6" s="1">
        <f>VLOOKUP(B6,'OCT24'!$A$1:H1177,6,0)</f>
        <v>-30.5</v>
      </c>
      <c r="AE6" s="1">
        <f>VLOOKUP(B6,'NOV24'!$A$1:H562,6,0)</f>
        <v>-38.5</v>
      </c>
      <c r="AF6" s="1">
        <f>VLOOKUP(B6,'DEC24'!$A$1:$H$914,5,0)</f>
        <v>-32.75</v>
      </c>
      <c r="AG6" s="1">
        <f>VLOOKUP(B6,'JAN25'!$A$1:G633,5,0)</f>
        <v>-35.75</v>
      </c>
      <c r="AH6" s="1">
        <f>VLOOKUP(B6,'FEB25'!A$1:G1067,5,0)</f>
        <v>-27</v>
      </c>
      <c r="AI6" s="1"/>
      <c r="AJ6" s="1">
        <f>VLOOKUP(B6,'APR25'!$A$1:G529,5,0)</f>
        <v>-9</v>
      </c>
      <c r="AK6" s="1">
        <f>VLOOKUP(B6,'MAY25'!$A$1:G922,5,0)</f>
        <v>-20.5</v>
      </c>
      <c r="AL6" s="1">
        <f>VLOOKUP(B6,JUNE25!$A$1:G625,5,0)</f>
        <v>-10</v>
      </c>
      <c r="AM6" s="1">
        <f>VLOOKUP(B6, JULY25!$A$1:$E$544, 5, FALSE)</f>
        <v>-27.25</v>
      </c>
      <c r="AN6" s="1">
        <f>VLOOKUP(B6, 'AUG25'!$A$1:$E$540, 5, FALSE)</f>
        <v>-29.25</v>
      </c>
      <c r="AO6" s="1">
        <f>VLOOKUP(B6, 'SEP25'!$A$1:$F$520, 6, FALSE)</f>
        <v>-28</v>
      </c>
      <c r="AP6" s="1">
        <f>VLOOKUP(B6, 'OCT25'!$A$1:$F$520, 5, FALSE)</f>
        <v>-45.5</v>
      </c>
      <c r="AQ6" s="36">
        <f>VLOOKUP(B6, 'NOV25'!$B$1:$I$616, 5, FALSE)</f>
        <v>-58.75</v>
      </c>
      <c r="AR6" s="1">
        <f>VLOOKUP(B6, 'DEC25'!$A$1:$I$611, 5, FALSE)</f>
        <v>-25.5</v>
      </c>
      <c r="AS6" s="1">
        <f>VLOOKUP(B6, 'JAN26'!$A$1:$I$607, 6, FALSE)</f>
        <v>-39.75</v>
      </c>
      <c r="AT6" s="1"/>
      <c r="AU6" s="1"/>
      <c r="AV6" s="1"/>
      <c r="AW6" s="1"/>
    </row>
    <row r="7" spans="1:49" ht="14.25" customHeight="1">
      <c r="A7" s="4" t="s">
        <v>675</v>
      </c>
      <c r="B7" s="4" t="s">
        <v>749</v>
      </c>
      <c r="C7" s="37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36"/>
      <c r="AR7" s="1"/>
      <c r="AS7" s="1"/>
      <c r="AT7" s="1"/>
      <c r="AU7" s="1"/>
      <c r="AV7" s="1"/>
      <c r="AW7" s="1"/>
    </row>
    <row r="8" spans="1:49" ht="14.25" customHeight="1">
      <c r="A8" s="4" t="s">
        <v>675</v>
      </c>
      <c r="B8" s="4" t="s">
        <v>750</v>
      </c>
      <c r="C8" s="37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36"/>
      <c r="AR8" s="1"/>
      <c r="AS8" s="1"/>
      <c r="AT8" s="1"/>
      <c r="AU8" s="1"/>
      <c r="AV8" s="1"/>
      <c r="AW8" s="1"/>
    </row>
    <row r="9" spans="1:49" ht="14.25" customHeight="1">
      <c r="A9" s="4" t="s">
        <v>674</v>
      </c>
      <c r="B9" s="4" t="s">
        <v>12</v>
      </c>
      <c r="C9" s="1">
        <f t="shared" ref="C9:C12" si="1">-AVERAGE(AL9:AV9)</f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f>VLOOKUP(B9,'OCT24'!$A$1:H1180,6,0)</f>
        <v>0</v>
      </c>
      <c r="AE9" s="1">
        <f>VLOOKUP(B9,'NOV24'!$A$1:H565,6,0)</f>
        <v>0</v>
      </c>
      <c r="AF9" s="1">
        <f>VLOOKUP(B9,'DEC24'!$A$1:$H$914,5,0)</f>
        <v>0</v>
      </c>
      <c r="AG9" s="1">
        <f>VLOOKUP(B9,'JAN25'!$A$1:G636,5,0)</f>
        <v>0</v>
      </c>
      <c r="AH9" s="1">
        <f>VLOOKUP(B9,'FEB25'!A$1:G1070,5,0)</f>
        <v>0</v>
      </c>
      <c r="AI9" s="1">
        <f>VLOOKUP(B9,'MAR25'!$A$1:G903,5,0)</f>
        <v>0</v>
      </c>
      <c r="AJ9" s="1">
        <f>VLOOKUP(B9,'APR25'!$A$1:G532,5,0)</f>
        <v>0</v>
      </c>
      <c r="AK9" s="1">
        <f>VLOOKUP(B9,'MAY25'!$A$1:G925,5,0)</f>
        <v>0</v>
      </c>
      <c r="AL9" s="1">
        <f>VLOOKUP(B9,JUNE25!$A$1:G628,5,0)</f>
        <v>0</v>
      </c>
      <c r="AM9" s="1">
        <f>VLOOKUP(B9, JULY25!$A$1:$E$544, 5, FALSE)</f>
        <v>0</v>
      </c>
      <c r="AN9" s="1">
        <f>VLOOKUP(B9, 'AUG25'!$A$1:$E$540, 5, FALSE)</f>
        <v>0</v>
      </c>
      <c r="AO9" s="1" t="str">
        <f>VLOOKUP(B9, 'SEP25'!$A$1:$F$520, 6, FALSE)</f>
        <v>-</v>
      </c>
      <c r="AP9" s="1" t="str">
        <f>VLOOKUP(B9, 'OCT25'!$A$1:$F$520, 5, FALSE)</f>
        <v>-</v>
      </c>
      <c r="AQ9" s="36" t="str">
        <f>VLOOKUP(B9, 'NOV25'!$B$1:$I$616, 5, FALSE)</f>
        <v>-</v>
      </c>
      <c r="AR9" s="1" t="str">
        <f>VLOOKUP(B9, 'DEC25'!$A$1:$I$611, 5, FALSE)</f>
        <v>-</v>
      </c>
      <c r="AS9" s="1" t="str">
        <f>VLOOKUP(B9, 'JAN26'!$A$1:$I$607, 6, FALSE)</f>
        <v>-</v>
      </c>
      <c r="AT9" s="1"/>
      <c r="AU9" s="1"/>
      <c r="AV9" s="1"/>
      <c r="AW9" s="1"/>
    </row>
    <row r="10" spans="1:49" ht="14.25" customHeight="1">
      <c r="A10" s="4" t="s">
        <v>674</v>
      </c>
      <c r="B10" s="4" t="s">
        <v>13</v>
      </c>
      <c r="C10" s="1">
        <f t="shared" si="1"/>
        <v>2.6666666666666665</v>
      </c>
      <c r="D10" s="1">
        <v>-16</v>
      </c>
      <c r="E10" s="1">
        <v>-1</v>
      </c>
      <c r="F10" s="1">
        <v>-1</v>
      </c>
      <c r="G10" s="1">
        <v>-6</v>
      </c>
      <c r="H10" s="1">
        <v>0</v>
      </c>
      <c r="I10" s="1">
        <v>-3</v>
      </c>
      <c r="J10" s="1">
        <v>0</v>
      </c>
      <c r="K10" s="1">
        <v>-19</v>
      </c>
      <c r="L10" s="1">
        <v>0</v>
      </c>
      <c r="M10" s="1">
        <v>0</v>
      </c>
      <c r="N10" s="1">
        <v>-5</v>
      </c>
      <c r="O10" s="1">
        <v>-11</v>
      </c>
      <c r="P10" s="1">
        <v>-9</v>
      </c>
      <c r="Q10" s="1">
        <v>-8</v>
      </c>
      <c r="R10" s="1">
        <v>-8</v>
      </c>
      <c r="S10" s="1">
        <v>-6</v>
      </c>
      <c r="T10" s="1">
        <v>-1</v>
      </c>
      <c r="U10" s="1">
        <v>-2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-1</v>
      </c>
      <c r="AB10" s="1">
        <v>0</v>
      </c>
      <c r="AC10" s="1">
        <v>0</v>
      </c>
      <c r="AD10" s="1">
        <f>VLOOKUP(B10,'OCT24'!$A$1:H1181,6,0)</f>
        <v>-1</v>
      </c>
      <c r="AE10" s="1">
        <f>VLOOKUP(B10,'NOV24'!$A$1:H566,6,0)</f>
        <v>0</v>
      </c>
      <c r="AF10" s="1">
        <f>VLOOKUP(B10,'DEC24'!$A$1:$H$914,5,0)</f>
        <v>0</v>
      </c>
      <c r="AG10" s="1">
        <f>VLOOKUP(B10,'JAN25'!$A$1:G637,5,0)</f>
        <v>0</v>
      </c>
      <c r="AH10" s="1">
        <f>VLOOKUP(B10,'FEB25'!A$1:G1071,5,0)</f>
        <v>0</v>
      </c>
      <c r="AI10" s="1">
        <f>VLOOKUP(B10,'MAR25'!$A$1:G904,5,0)</f>
        <v>-2</v>
      </c>
      <c r="AJ10" s="1">
        <f>VLOOKUP(B10,'APR25'!$A$1:G533,5,0)</f>
        <v>0</v>
      </c>
      <c r="AK10" s="1">
        <f>VLOOKUP(B10,'MAY25'!$A$1:G926,5,0)</f>
        <v>-6</v>
      </c>
      <c r="AL10" s="1">
        <f>VLOOKUP(B10,JUNE25!$A$1:G629,5,0)</f>
        <v>-6</v>
      </c>
      <c r="AM10" s="1">
        <f>VLOOKUP(B10, JULY25!$A$1:$E$544, 5, FALSE)</f>
        <v>-2</v>
      </c>
      <c r="AN10" s="1">
        <f>VLOOKUP(B10, 'AUG25'!$A$1:$E$540, 5, FALSE)</f>
        <v>0</v>
      </c>
      <c r="AO10" s="1" t="str">
        <f>VLOOKUP(B10, 'SEP25'!$A$1:$F$520, 6, FALSE)</f>
        <v>-</v>
      </c>
      <c r="AP10" s="1" t="str">
        <f>VLOOKUP(B10, 'OCT25'!$A$1:$F$520, 5, FALSE)</f>
        <v>-</v>
      </c>
      <c r="AQ10" s="36" t="str">
        <f>VLOOKUP(B10, 'NOV25'!$B$1:$I$616, 5, FALSE)</f>
        <v>-</v>
      </c>
      <c r="AR10" s="1" t="str">
        <f>VLOOKUP(B10, 'DEC25'!$A$1:$I$611, 5, FALSE)</f>
        <v>-</v>
      </c>
      <c r="AS10" s="1" t="str">
        <f>VLOOKUP(B10, 'JAN26'!$A$1:$I$607, 6, FALSE)</f>
        <v>-</v>
      </c>
      <c r="AT10" s="1"/>
      <c r="AU10" s="1"/>
      <c r="AV10" s="1"/>
      <c r="AW10" s="1"/>
    </row>
    <row r="11" spans="1:49" ht="14.25" customHeight="1">
      <c r="A11" s="4" t="s">
        <v>674</v>
      </c>
      <c r="B11" s="4" t="s">
        <v>14</v>
      </c>
      <c r="C11" s="1">
        <f t="shared" si="1"/>
        <v>2.25</v>
      </c>
      <c r="D11" s="1">
        <v>0</v>
      </c>
      <c r="E11" s="1">
        <v>0</v>
      </c>
      <c r="F11" s="1">
        <v>-1</v>
      </c>
      <c r="G11" s="1">
        <v>-16</v>
      </c>
      <c r="H11" s="1">
        <v>-1</v>
      </c>
      <c r="I11" s="1">
        <v>0</v>
      </c>
      <c r="J11" s="1">
        <v>-13</v>
      </c>
      <c r="K11" s="1">
        <v>0</v>
      </c>
      <c r="L11" s="1">
        <v>0</v>
      </c>
      <c r="M11" s="1">
        <v>-8</v>
      </c>
      <c r="N11" s="1">
        <v>-1</v>
      </c>
      <c r="O11" s="1">
        <v>-1</v>
      </c>
      <c r="P11" s="1">
        <v>-3</v>
      </c>
      <c r="Q11" s="1">
        <v>-1</v>
      </c>
      <c r="R11" s="1">
        <v>0</v>
      </c>
      <c r="S11" s="1">
        <v>0</v>
      </c>
      <c r="T11" s="1">
        <v>-1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-4</v>
      </c>
      <c r="AB11" s="1">
        <v>0</v>
      </c>
      <c r="AC11" s="1">
        <v>-1</v>
      </c>
      <c r="AD11" s="1">
        <f>VLOOKUP(B11,'OCT24'!$A$1:H1182,6,0)</f>
        <v>0</v>
      </c>
      <c r="AE11" s="1">
        <f>VLOOKUP(B11,'NOV24'!$A$1:H567,6,0)</f>
        <v>0</v>
      </c>
      <c r="AF11" s="1">
        <f>VLOOKUP(B11,'DEC24'!$A$1:$H$914,5,0)</f>
        <v>-1</v>
      </c>
      <c r="AG11" s="1">
        <f>VLOOKUP(B11,'JAN25'!$A$1:G638,5,0)</f>
        <v>0</v>
      </c>
      <c r="AH11" s="1">
        <f>VLOOKUP(B11,'FEB25'!A$1:G1072,5,0)</f>
        <v>0</v>
      </c>
      <c r="AI11" s="1">
        <f>VLOOKUP(B11,'MAR25'!$A$1:G905,5,0)</f>
        <v>-2</v>
      </c>
      <c r="AJ11" s="1">
        <f>VLOOKUP(B11,'APR25'!$A$1:G534,5,0)</f>
        <v>0</v>
      </c>
      <c r="AK11" s="1">
        <f>VLOOKUP(B11,'MAY25'!$A$1:G927,5,0)</f>
        <v>-1</v>
      </c>
      <c r="AL11" s="1">
        <f>VLOOKUP(B11,JUNE25!$A$1:G630,5,0)</f>
        <v>-2</v>
      </c>
      <c r="AM11" s="1">
        <f>VLOOKUP(B11, JULY25!$A$1:$E$544, 5, FALSE)</f>
        <v>-1</v>
      </c>
      <c r="AN11" s="1">
        <f>VLOOKUP(B11, 'AUG25'!$A$1:$E$540, 5, FALSE)</f>
        <v>-2</v>
      </c>
      <c r="AO11" s="1">
        <f>VLOOKUP(B11, 'SEP25'!$A$1:$F$520, 6, FALSE)</f>
        <v>-3</v>
      </c>
      <c r="AP11" s="1">
        <f>VLOOKUP(B11, 'OCT25'!$A$1:$F$520, 5, FALSE)</f>
        <v>-3</v>
      </c>
      <c r="AQ11" s="36">
        <f>VLOOKUP(B11, 'NOV25'!$B$1:$I$616, 5, FALSE)</f>
        <v>-3</v>
      </c>
      <c r="AR11" s="1">
        <f>VLOOKUP(B11, 'DEC25'!$A$1:$I$611, 5, FALSE)</f>
        <v>-2</v>
      </c>
      <c r="AS11" s="1">
        <f>VLOOKUP(B11, 'JAN26'!$A$1:$I$607, 6, FALSE)</f>
        <v>-2</v>
      </c>
      <c r="AT11" s="1"/>
      <c r="AU11" s="1"/>
      <c r="AV11" s="1"/>
      <c r="AW11" s="1"/>
    </row>
    <row r="12" spans="1:49" ht="14.25" customHeight="1">
      <c r="A12" s="4" t="s">
        <v>674</v>
      </c>
      <c r="B12" s="4" t="s">
        <v>15</v>
      </c>
      <c r="C12" s="1">
        <f t="shared" si="1"/>
        <v>4.75</v>
      </c>
      <c r="D12" s="1">
        <v>-21</v>
      </c>
      <c r="E12" s="1">
        <v>-34</v>
      </c>
      <c r="F12" s="1">
        <v>-22</v>
      </c>
      <c r="G12" s="1">
        <v>-17</v>
      </c>
      <c r="H12" s="1">
        <v>-31</v>
      </c>
      <c r="I12" s="1">
        <v>-27</v>
      </c>
      <c r="J12" s="1">
        <v>-36</v>
      </c>
      <c r="K12" s="1">
        <v>-16</v>
      </c>
      <c r="L12" s="1">
        <v>-8</v>
      </c>
      <c r="M12" s="1">
        <v>-18</v>
      </c>
      <c r="N12" s="1">
        <v>-21</v>
      </c>
      <c r="O12" s="1">
        <v>-22</v>
      </c>
      <c r="P12" s="1">
        <v>-12</v>
      </c>
      <c r="Q12" s="1">
        <v>-16</v>
      </c>
      <c r="R12" s="1">
        <v>-13</v>
      </c>
      <c r="S12" s="1">
        <v>-15</v>
      </c>
      <c r="T12" s="1">
        <v>-3</v>
      </c>
      <c r="U12" s="1">
        <v>0</v>
      </c>
      <c r="V12" s="1">
        <v>-5</v>
      </c>
      <c r="W12" s="1">
        <v>0</v>
      </c>
      <c r="X12" s="1">
        <v>0</v>
      </c>
      <c r="Y12" s="1">
        <v>-5</v>
      </c>
      <c r="Z12" s="1">
        <v>-2</v>
      </c>
      <c r="AA12" s="1">
        <v>-1</v>
      </c>
      <c r="AB12" s="1">
        <v>-4</v>
      </c>
      <c r="AC12" s="1">
        <v>-1</v>
      </c>
      <c r="AD12" s="1">
        <f>VLOOKUP(B12,'OCT24'!$A$1:H1183,6,0)</f>
        <v>-9</v>
      </c>
      <c r="AE12" s="1">
        <f>VLOOKUP(B12,'NOV24'!$A$1:H568,6,0)</f>
        <v>-22</v>
      </c>
      <c r="AF12" s="1">
        <f>VLOOKUP(B12,'DEC24'!$A$1:$H$914,5,0)</f>
        <v>-18</v>
      </c>
      <c r="AG12" s="1">
        <f>VLOOKUP(B12,'JAN25'!$A$1:G639,5,0)</f>
        <v>-13</v>
      </c>
      <c r="AH12" s="1">
        <f>VLOOKUP(B12,'FEB25'!A$1:G1073,5,0)</f>
        <v>0</v>
      </c>
      <c r="AI12" s="1">
        <f>VLOOKUP(B12,'MAR25'!$A$1:G906,5,0)</f>
        <v>-5</v>
      </c>
      <c r="AJ12" s="1">
        <f>VLOOKUP(B12,'APR25'!$A$1:G535,5,0)</f>
        <v>-15</v>
      </c>
      <c r="AK12" s="1">
        <f>VLOOKUP(B12,'MAY25'!$A$1:G928,5,0)</f>
        <v>-7</v>
      </c>
      <c r="AL12" s="1">
        <f>VLOOKUP(B12,JUNE25!$A$1:G631,5,0)</f>
        <v>-1</v>
      </c>
      <c r="AM12" s="1">
        <f>VLOOKUP(B12, JULY25!$A$1:$E$544, 5, FALSE)</f>
        <v>-11</v>
      </c>
      <c r="AN12" s="1">
        <f>VLOOKUP(B12, 'AUG25'!$A$1:$E$540, 5, FALSE)</f>
        <v>-2</v>
      </c>
      <c r="AO12" s="1">
        <f>VLOOKUP(B12, 'SEP25'!$A$1:$F$520, 6, FALSE)</f>
        <v>-9</v>
      </c>
      <c r="AP12" s="1">
        <f>VLOOKUP(B12, 'OCT25'!$A$1:$F$520, 5, FALSE)</f>
        <v>-1</v>
      </c>
      <c r="AQ12" s="36">
        <f>VLOOKUP(B12, 'NOV25'!$B$1:$I$616, 5, FALSE)</f>
        <v>-8</v>
      </c>
      <c r="AR12" s="1">
        <f>VLOOKUP(B12, 'DEC25'!$A$1:$I$611, 5, FALSE)</f>
        <v>-5</v>
      </c>
      <c r="AS12" s="1">
        <f>VLOOKUP(B12, 'JAN26'!$A$1:$I$607, 6, FALSE)</f>
        <v>-1</v>
      </c>
      <c r="AT12" s="1"/>
      <c r="AU12" s="1"/>
      <c r="AV12" s="1"/>
      <c r="AW12" s="1"/>
    </row>
    <row r="13" spans="1:49" ht="14.25" customHeight="1">
      <c r="A13" s="4" t="s">
        <v>678</v>
      </c>
      <c r="B13" s="4" t="s">
        <v>728</v>
      </c>
      <c r="C13" s="37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36"/>
      <c r="AR13" s="1"/>
      <c r="AS13" s="1"/>
      <c r="AT13" s="1"/>
      <c r="AU13" s="1"/>
      <c r="AV13" s="1"/>
      <c r="AW13" s="1"/>
    </row>
    <row r="14" spans="1:49" ht="14.25" customHeight="1">
      <c r="A14" s="4" t="s">
        <v>674</v>
      </c>
      <c r="B14" s="4" t="s">
        <v>751</v>
      </c>
      <c r="C14" s="37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36"/>
      <c r="AR14" s="1"/>
      <c r="AS14" s="1"/>
      <c r="AT14" s="1"/>
      <c r="AU14" s="1"/>
      <c r="AV14" s="1"/>
      <c r="AW14" s="1"/>
    </row>
    <row r="15" spans="1:49" ht="14.25" customHeight="1">
      <c r="A15" s="4" t="s">
        <v>674</v>
      </c>
      <c r="B15" s="4" t="s">
        <v>561</v>
      </c>
      <c r="C15" s="1">
        <f>-AVERAGE(AL15:AV15)</f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/>
      <c r="AB15" s="1"/>
      <c r="AC15" s="1"/>
      <c r="AD15" s="1"/>
      <c r="AE15" s="1"/>
      <c r="AF15" s="1"/>
      <c r="AG15" s="1"/>
      <c r="AH15" s="1"/>
      <c r="AI15" s="1">
        <f>VLOOKUP(B15,'MAR25'!$A$1:G909,5,0)</f>
        <v>-14</v>
      </c>
      <c r="AJ15" s="1">
        <f>VLOOKUP(B15,'APR25'!$A$1:G538,5,0)</f>
        <v>0</v>
      </c>
      <c r="AK15" s="1">
        <f>VLOOKUP(B15,'MAY25'!$A$1:G931,5,0)</f>
        <v>0</v>
      </c>
      <c r="AL15" s="1">
        <f>VLOOKUP(B15,JUNE25!$A$1:G634,5,0)</f>
        <v>0</v>
      </c>
      <c r="AM15" s="1">
        <f>VLOOKUP(B15, JULY25!$A$1:$E$544, 5, FALSE)</f>
        <v>0</v>
      </c>
      <c r="AN15" s="1">
        <f>VLOOKUP(B15, 'AUG25'!$A$1:$E$540, 5, FALSE)</f>
        <v>0</v>
      </c>
      <c r="AO15" s="1" t="str">
        <f>VLOOKUP(B15, 'SEP25'!$A$1:$F$520, 6, FALSE)</f>
        <v>-</v>
      </c>
      <c r="AP15" s="1" t="str">
        <f>VLOOKUP(B15, 'OCT25'!$A$1:$F$520, 5, FALSE)</f>
        <v>-</v>
      </c>
      <c r="AQ15" s="36" t="str">
        <f>VLOOKUP(B15, 'NOV25'!$B$1:$I$616, 5, FALSE)</f>
        <v>-</v>
      </c>
      <c r="AR15" s="1" t="str">
        <f>VLOOKUP(B15, 'DEC25'!$A$1:$I$611, 5, FALSE)</f>
        <v>-</v>
      </c>
      <c r="AS15" s="1" t="str">
        <f>VLOOKUP(B15, 'JAN26'!$A$1:$I$607, 6, FALSE)</f>
        <v>-</v>
      </c>
      <c r="AT15" s="1"/>
      <c r="AU15" s="1"/>
      <c r="AV15" s="1"/>
      <c r="AW15" s="1"/>
    </row>
    <row r="16" spans="1:49" ht="14.25" customHeight="1">
      <c r="A16" s="4" t="s">
        <v>674</v>
      </c>
      <c r="B16" s="4" t="s">
        <v>752</v>
      </c>
      <c r="C16" s="37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36"/>
      <c r="AR16" s="1"/>
      <c r="AS16" s="1"/>
      <c r="AT16" s="1"/>
      <c r="AU16" s="1"/>
      <c r="AV16" s="1"/>
      <c r="AW16" s="1"/>
    </row>
    <row r="17" spans="1:49" ht="14.25" customHeight="1">
      <c r="A17" s="4" t="s">
        <v>674</v>
      </c>
      <c r="B17" s="4" t="s">
        <v>753</v>
      </c>
      <c r="C17" s="37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36"/>
      <c r="AR17" s="1"/>
      <c r="AS17" s="1"/>
      <c r="AT17" s="1"/>
      <c r="AU17" s="1"/>
      <c r="AV17" s="1"/>
      <c r="AW17" s="1"/>
    </row>
    <row r="18" spans="1:49" ht="14.25" customHeight="1">
      <c r="A18" s="4" t="s">
        <v>674</v>
      </c>
      <c r="B18" s="4" t="s">
        <v>754</v>
      </c>
      <c r="C18" s="37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36"/>
      <c r="AR18" s="1"/>
      <c r="AS18" s="1"/>
      <c r="AT18" s="1"/>
      <c r="AU18" s="1"/>
      <c r="AV18" s="1"/>
      <c r="AW18" s="1"/>
    </row>
    <row r="19" spans="1:49" ht="14.25" customHeight="1">
      <c r="A19" s="4" t="s">
        <v>674</v>
      </c>
      <c r="B19" s="4" t="s">
        <v>755</v>
      </c>
      <c r="C19" s="37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36"/>
      <c r="AR19" s="1"/>
      <c r="AS19" s="1"/>
      <c r="AT19" s="1"/>
      <c r="AU19" s="1"/>
      <c r="AV19" s="1"/>
      <c r="AW19" s="1"/>
    </row>
    <row r="20" spans="1:49" ht="14.25" customHeight="1">
      <c r="A20" s="4" t="s">
        <v>678</v>
      </c>
      <c r="B20" s="4" t="s">
        <v>16</v>
      </c>
      <c r="C20" s="1">
        <f t="shared" ref="C20:C21" si="2">-AVERAGE(AL20:AV20)</f>
        <v>8.75</v>
      </c>
      <c r="D20" s="1">
        <v>-50</v>
      </c>
      <c r="E20" s="1">
        <v>-12</v>
      </c>
      <c r="F20" s="1">
        <v>-6</v>
      </c>
      <c r="G20" s="1">
        <v>-6</v>
      </c>
      <c r="H20" s="1">
        <v>-8</v>
      </c>
      <c r="I20" s="1">
        <v>-37</v>
      </c>
      <c r="J20" s="1">
        <v>-21</v>
      </c>
      <c r="K20" s="1">
        <v>-62</v>
      </c>
      <c r="L20" s="1">
        <v>-3</v>
      </c>
      <c r="M20" s="1">
        <v>-6</v>
      </c>
      <c r="N20" s="1">
        <v>-4</v>
      </c>
      <c r="O20" s="1">
        <v>0</v>
      </c>
      <c r="P20" s="1">
        <v>0</v>
      </c>
      <c r="Q20" s="1">
        <v>0</v>
      </c>
      <c r="R20" s="1">
        <v>-20</v>
      </c>
      <c r="S20" s="1">
        <v>0</v>
      </c>
      <c r="T20" s="1">
        <v>0</v>
      </c>
      <c r="U20" s="1">
        <v>-10</v>
      </c>
      <c r="V20" s="1">
        <v>0</v>
      </c>
      <c r="W20" s="1">
        <v>-50</v>
      </c>
      <c r="X20" s="1">
        <v>0</v>
      </c>
      <c r="Y20" s="1">
        <v>-115</v>
      </c>
      <c r="Z20" s="1">
        <v>-23</v>
      </c>
      <c r="AA20" s="1">
        <v>0</v>
      </c>
      <c r="AB20" s="1">
        <v>0</v>
      </c>
      <c r="AC20" s="1">
        <v>0</v>
      </c>
      <c r="AD20" s="1">
        <f>VLOOKUP(B20,'OCT24'!$A$1:H1191,6,0)</f>
        <v>0</v>
      </c>
      <c r="AE20" s="1">
        <f>VLOOKUP(B20,'NOV24'!$A$1:H576,6,0)</f>
        <v>-2</v>
      </c>
      <c r="AF20" s="1">
        <f>VLOOKUP(B20,'DEC24'!$A$1:$H$914,5,0)</f>
        <v>0</v>
      </c>
      <c r="AG20" s="1">
        <f>VLOOKUP(B20,'JAN25'!$A$1:G647,5,0)</f>
        <v>-26</v>
      </c>
      <c r="AH20" s="1">
        <f>VLOOKUP(B20,'FEB25'!A$1:G1081,5,0)</f>
        <v>-1</v>
      </c>
      <c r="AI20" s="1">
        <f>VLOOKUP(B20,'MAR25'!$A$1:G914,5,0)</f>
        <v>-20</v>
      </c>
      <c r="AJ20" s="1">
        <f>VLOOKUP(B20,'APR25'!$A$1:G543,5,0)</f>
        <v>-1</v>
      </c>
      <c r="AK20" s="1">
        <f>VLOOKUP(B20,'MAY25'!$A$1:G936,5,0)</f>
        <v>0</v>
      </c>
      <c r="AL20" s="1">
        <f>VLOOKUP(B20,JUNE25!$A$1:G639,5,0)</f>
        <v>-2</v>
      </c>
      <c r="AM20" s="1">
        <f>VLOOKUP(B20, JULY25!$A$1:$E$544, 5, FALSE)</f>
        <v>0</v>
      </c>
      <c r="AN20" s="1">
        <f>VLOOKUP(B20, 'AUG25'!$A$1:$E$540, 5, FALSE)</f>
        <v>-18</v>
      </c>
      <c r="AO20" s="1">
        <f>VLOOKUP(B20, 'SEP25'!$A$1:$F$520, 6, FALSE)</f>
        <v>-1</v>
      </c>
      <c r="AP20" s="1">
        <f>VLOOKUP(B20, 'OCT25'!$A$1:$F$520, 5, FALSE)</f>
        <v>-7</v>
      </c>
      <c r="AQ20" s="36">
        <f>VLOOKUP(B20, 'NOV25'!$B$1:$I$616, 5, FALSE)</f>
        <v>-26</v>
      </c>
      <c r="AR20" s="1">
        <f>VLOOKUP(B20, 'DEC25'!$A$1:$I$611, 5, FALSE)</f>
        <v>-5</v>
      </c>
      <c r="AS20" s="1">
        <f>VLOOKUP(B20, 'JAN26'!$A$1:$I$607, 6, FALSE)</f>
        <v>-11</v>
      </c>
      <c r="AT20" s="1"/>
      <c r="AU20" s="1"/>
      <c r="AV20" s="1"/>
      <c r="AW20" s="1"/>
    </row>
    <row r="21" spans="1:49" ht="14.25" customHeight="1">
      <c r="A21" s="4" t="s">
        <v>678</v>
      </c>
      <c r="B21" s="4" t="s">
        <v>17</v>
      </c>
      <c r="C21" s="1">
        <f t="shared" si="2"/>
        <v>3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f>VLOOKUP(B21,'OCT24'!$A$1:H1192,6,0)</f>
        <v>0</v>
      </c>
      <c r="AE21" s="1">
        <f>VLOOKUP(B21,'NOV24'!$A$1:H577,6,0)</f>
        <v>0</v>
      </c>
      <c r="AF21" s="1">
        <f>VLOOKUP(B21,'DEC24'!$A$1:$H$914,5,0)</f>
        <v>0</v>
      </c>
      <c r="AG21" s="1">
        <f>VLOOKUP(B21,'JAN25'!$A$1:G648,5,0)</f>
        <v>0</v>
      </c>
      <c r="AH21" s="1">
        <f>VLOOKUP(B21,'FEB25'!A$1:G1082,5,0)</f>
        <v>0</v>
      </c>
      <c r="AI21" s="1">
        <f>VLOOKUP(B21,'MAR25'!$A$1:G915,5,0)</f>
        <v>0</v>
      </c>
      <c r="AJ21" s="1">
        <f>VLOOKUP(B21,'APR25'!$A$1:G544,5,0)</f>
        <v>0</v>
      </c>
      <c r="AK21" s="1">
        <f>VLOOKUP(B21,'MAY25'!$A$1:G937,5,0)</f>
        <v>0</v>
      </c>
      <c r="AL21" s="1">
        <f>VLOOKUP(B21,JUNE25!$A$1:G640,5,0)</f>
        <v>-4</v>
      </c>
      <c r="AM21" s="1">
        <f>VLOOKUP(B21, JULY25!$A$1:$E$544, 5, FALSE)</f>
        <v>-1</v>
      </c>
      <c r="AN21" s="1">
        <f>VLOOKUP(B21, 'AUG25'!$A$1:$E$540, 5, FALSE)</f>
        <v>-5</v>
      </c>
      <c r="AO21" s="1">
        <f>VLOOKUP(B21, 'SEP25'!$A$1:$F$520, 6, FALSE)</f>
        <v>-1</v>
      </c>
      <c r="AP21" s="1">
        <f>VLOOKUP(B21, 'OCT25'!$A$1:$F$520, 5, FALSE)</f>
        <v>-6</v>
      </c>
      <c r="AQ21" s="36" t="str">
        <f>VLOOKUP(B21, 'NOV25'!$B$1:$I$616, 5, FALSE)</f>
        <v>-</v>
      </c>
      <c r="AR21" s="1">
        <f>VLOOKUP(B21, 'DEC25'!$A$1:$I$611, 5, FALSE)</f>
        <v>-1</v>
      </c>
      <c r="AS21" s="1" t="str">
        <f>VLOOKUP(B21, 'JAN26'!$A$1:$I$607, 6, FALSE)</f>
        <v>-</v>
      </c>
      <c r="AT21" s="1"/>
      <c r="AU21" s="1"/>
      <c r="AV21" s="1"/>
      <c r="AW21" s="1"/>
    </row>
    <row r="22" spans="1:49" ht="14.25" customHeight="1">
      <c r="B22" s="4" t="s">
        <v>756</v>
      </c>
      <c r="C22" s="37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-2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36"/>
      <c r="AR22" s="1"/>
      <c r="AS22" s="1"/>
      <c r="AT22" s="1"/>
      <c r="AU22" s="1"/>
      <c r="AV22" s="1"/>
      <c r="AW22" s="1"/>
    </row>
    <row r="23" spans="1:49" ht="14.25" customHeight="1">
      <c r="B23" s="4" t="s">
        <v>18</v>
      </c>
      <c r="C23" s="1">
        <f t="shared" ref="C23:C24" si="3">-AVERAGE(AL23:AV23)</f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f>VLOOKUP(B23,'OCT24'!$A$1:H1194,6,0)</f>
        <v>0</v>
      </c>
      <c r="AE23" s="1">
        <f>VLOOKUP(B23,'NOV24'!$A$1:H579,6,0)</f>
        <v>0</v>
      </c>
      <c r="AF23" s="1">
        <f>VLOOKUP(B23,'DEC24'!$A$1:$H$914,5,0)</f>
        <v>0</v>
      </c>
      <c r="AG23" s="1">
        <f>VLOOKUP(B23,'JAN25'!$A$1:G650,5,0)</f>
        <v>0</v>
      </c>
      <c r="AH23" s="1">
        <f>VLOOKUP(B23,'FEB25'!A$1:G1084,5,0)</f>
        <v>0</v>
      </c>
      <c r="AI23" s="1">
        <f>VLOOKUP(B23,'MAR25'!$A$1:G917,5,0)</f>
        <v>0</v>
      </c>
      <c r="AJ23" s="1">
        <f>VLOOKUP(B23,'APR25'!$A$1:G546,5,0)</f>
        <v>0</v>
      </c>
      <c r="AK23" s="1">
        <f>VLOOKUP(B23,'MAY25'!$A$1:G939,5,0)</f>
        <v>0</v>
      </c>
      <c r="AL23" s="1">
        <f>VLOOKUP(B23,JUNE25!$A$1:G642,5,0)</f>
        <v>0</v>
      </c>
      <c r="AM23" s="1">
        <f>VLOOKUP(B23, JULY25!$A$1:$E$544, 5, FALSE)</f>
        <v>0</v>
      </c>
      <c r="AN23" s="1">
        <f>VLOOKUP(B23, 'AUG25'!$A$1:$E$540, 5, FALSE)</f>
        <v>0</v>
      </c>
      <c r="AO23" s="1" t="str">
        <f>VLOOKUP(B23, 'SEP25'!$A$1:$F$520, 6, FALSE)</f>
        <v>-</v>
      </c>
      <c r="AP23" s="1" t="str">
        <f>VLOOKUP(B23, 'OCT25'!$A$1:$F$520, 5, FALSE)</f>
        <v>-</v>
      </c>
      <c r="AQ23" s="36" t="str">
        <f>VLOOKUP(B23, 'NOV25'!$B$1:$I$616, 5, FALSE)</f>
        <v>-</v>
      </c>
      <c r="AR23" s="1" t="str">
        <f>VLOOKUP(B23, 'DEC25'!$A$1:$I$611, 5, FALSE)</f>
        <v>-</v>
      </c>
      <c r="AS23" s="1" t="str">
        <f>VLOOKUP(B23, 'JAN26'!$A$1:$I$607, 6, FALSE)</f>
        <v>-</v>
      </c>
      <c r="AT23" s="1"/>
      <c r="AU23" s="1"/>
      <c r="AV23" s="1"/>
      <c r="AW23" s="1"/>
    </row>
    <row r="24" spans="1:49" ht="14.25" customHeight="1">
      <c r="A24" s="4" t="s">
        <v>678</v>
      </c>
      <c r="B24" s="4" t="s">
        <v>19</v>
      </c>
      <c r="C24" s="1">
        <f t="shared" si="3"/>
        <v>20.571428571428573</v>
      </c>
      <c r="D24" s="1">
        <v>-10</v>
      </c>
      <c r="E24" s="1">
        <v>-20</v>
      </c>
      <c r="F24" s="1">
        <v>-55</v>
      </c>
      <c r="G24" s="1">
        <v>-8</v>
      </c>
      <c r="H24" s="1">
        <v>-18</v>
      </c>
      <c r="I24" s="1">
        <v>-10</v>
      </c>
      <c r="J24" s="1">
        <v>-12</v>
      </c>
      <c r="K24" s="1">
        <v>-3</v>
      </c>
      <c r="L24" s="1">
        <v>-4</v>
      </c>
      <c r="M24" s="1">
        <v>-1</v>
      </c>
      <c r="N24" s="1">
        <v>-44</v>
      </c>
      <c r="O24" s="1">
        <v>-12</v>
      </c>
      <c r="P24" s="1">
        <v>-22</v>
      </c>
      <c r="Q24" s="1">
        <v>-4</v>
      </c>
      <c r="R24" s="1">
        <v>-20</v>
      </c>
      <c r="S24" s="1">
        <v>-20</v>
      </c>
      <c r="T24" s="1">
        <v>-1</v>
      </c>
      <c r="U24" s="1">
        <v>-63</v>
      </c>
      <c r="V24" s="1">
        <v>-3</v>
      </c>
      <c r="W24" s="1">
        <v>-35</v>
      </c>
      <c r="X24" s="1">
        <v>-22</v>
      </c>
      <c r="Y24" s="1">
        <v>-34</v>
      </c>
      <c r="Z24" s="1">
        <v>-4</v>
      </c>
      <c r="AA24" s="1">
        <v>-34</v>
      </c>
      <c r="AB24" s="1">
        <v>0</v>
      </c>
      <c r="AC24" s="1">
        <v>-4</v>
      </c>
      <c r="AD24" s="1">
        <f>VLOOKUP(B24,'OCT24'!$A$1:H1195,6,0)</f>
        <v>0</v>
      </c>
      <c r="AE24" s="1">
        <f>VLOOKUP(B24,'NOV24'!$A$1:H580,6,0)</f>
        <v>-27</v>
      </c>
      <c r="AF24" s="1">
        <f>VLOOKUP(B24,'DEC24'!$A$1:$H$914,5,0)</f>
        <v>-9</v>
      </c>
      <c r="AG24" s="1">
        <f>VLOOKUP(B24,'JAN25'!$A$1:G651,5,0)</f>
        <v>-15</v>
      </c>
      <c r="AH24" s="1">
        <f>VLOOKUP(B24,'FEB25'!A$1:G1085,5,0)</f>
        <v>-4</v>
      </c>
      <c r="AI24" s="1">
        <f>VLOOKUP(B24,'MAR25'!$A$1:G918,5,0)</f>
        <v>-76</v>
      </c>
      <c r="AJ24" s="1">
        <f>VLOOKUP(B24,'APR25'!$A$1:G547,5,0)</f>
        <v>-40</v>
      </c>
      <c r="AK24" s="1">
        <f>VLOOKUP(B24,'MAY25'!$A$1:G940,5,0)</f>
        <v>-82</v>
      </c>
      <c r="AL24" s="1">
        <f>VLOOKUP(B24,JUNE25!$A$1:G643,5,0)</f>
        <v>-48</v>
      </c>
      <c r="AM24" s="1">
        <f>VLOOKUP(B24, JULY25!$A$1:$E$544, 5, FALSE)</f>
        <v>-2</v>
      </c>
      <c r="AN24" s="1">
        <f>VLOOKUP(B24, 'AUG25'!$A$1:$E$540, 5, FALSE)</f>
        <v>-2</v>
      </c>
      <c r="AO24" s="1">
        <f>VLOOKUP(B24, 'SEP25'!$A$1:$F$520, 6, FALSE)</f>
        <v>-12</v>
      </c>
      <c r="AP24" s="1">
        <f>VLOOKUP(B24, 'OCT25'!$A$1:$F$520, 5, FALSE)</f>
        <v>-31</v>
      </c>
      <c r="AQ24" s="36" t="str">
        <f>VLOOKUP(B24, 'NOV25'!$B$1:$I$616, 5, FALSE)</f>
        <v>-</v>
      </c>
      <c r="AR24" s="1">
        <f>VLOOKUP(B24, 'DEC25'!$A$1:$I$611, 5, FALSE)</f>
        <v>-8</v>
      </c>
      <c r="AS24" s="1">
        <f>VLOOKUP(B24, 'JAN26'!$A$1:$I$607, 6, FALSE)</f>
        <v>-41</v>
      </c>
      <c r="AT24" s="1"/>
      <c r="AU24" s="1"/>
      <c r="AV24" s="1"/>
      <c r="AW24" s="1"/>
    </row>
    <row r="25" spans="1:49" ht="14.25" customHeight="1">
      <c r="B25" s="4" t="s">
        <v>757</v>
      </c>
      <c r="C25" s="37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36"/>
      <c r="AR25" s="1"/>
      <c r="AS25" s="1"/>
      <c r="AT25" s="1"/>
      <c r="AU25" s="1"/>
      <c r="AV25" s="1"/>
      <c r="AW25" s="1"/>
    </row>
    <row r="26" spans="1:49" ht="14.25" customHeight="1">
      <c r="B26" s="4" t="s">
        <v>758</v>
      </c>
      <c r="C26" s="37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36"/>
      <c r="AR26" s="1"/>
      <c r="AS26" s="1"/>
      <c r="AT26" s="1"/>
      <c r="AU26" s="1"/>
      <c r="AV26" s="1"/>
      <c r="AW26" s="1"/>
    </row>
    <row r="27" spans="1:49" ht="14.25" customHeight="1">
      <c r="B27" s="4" t="s">
        <v>759</v>
      </c>
      <c r="C27" s="37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36"/>
      <c r="AR27" s="1"/>
      <c r="AS27" s="1"/>
      <c r="AT27" s="1"/>
      <c r="AU27" s="1"/>
      <c r="AV27" s="1"/>
      <c r="AW27" s="1"/>
    </row>
    <row r="28" spans="1:49" ht="14.25" customHeight="1">
      <c r="B28" s="4" t="s">
        <v>760</v>
      </c>
      <c r="C28" s="37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36"/>
      <c r="AR28" s="1"/>
      <c r="AS28" s="1"/>
      <c r="AT28" s="1"/>
      <c r="AU28" s="1"/>
      <c r="AV28" s="1"/>
      <c r="AW28" s="1"/>
    </row>
    <row r="29" spans="1:49" ht="14.25" customHeight="1">
      <c r="B29" s="4" t="s">
        <v>761</v>
      </c>
      <c r="C29" s="37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36"/>
      <c r="AR29" s="1"/>
      <c r="AS29" s="1"/>
      <c r="AT29" s="1"/>
      <c r="AU29" s="1"/>
      <c r="AV29" s="1"/>
      <c r="AW29" s="1"/>
    </row>
    <row r="30" spans="1:49" ht="14.25" customHeight="1">
      <c r="B30" s="4" t="s">
        <v>20</v>
      </c>
      <c r="C30" s="1">
        <f t="shared" ref="C30:C31" si="4">-AVERAGE(AL30:AV30)</f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-1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-31</v>
      </c>
      <c r="V30" s="1">
        <v>0</v>
      </c>
      <c r="W30" s="1">
        <v>-2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-1</v>
      </c>
      <c r="AD30" s="1">
        <f>VLOOKUP(B30,'OCT24'!$A$1:H1201,6,0)</f>
        <v>-3</v>
      </c>
      <c r="AE30" s="1">
        <f>VLOOKUP(B30,'NOV24'!$A$1:H586,6,0)</f>
        <v>0</v>
      </c>
      <c r="AF30" s="1">
        <f>VLOOKUP(B30,'DEC24'!$A$1:$H$914,5,0)</f>
        <v>0</v>
      </c>
      <c r="AG30" s="1">
        <f>VLOOKUP(B30,'JAN25'!$A$1:G657,5,0)</f>
        <v>0</v>
      </c>
      <c r="AH30" s="1">
        <f>VLOOKUP(B30,'FEB25'!A$1:G1091,5,0)</f>
        <v>-4</v>
      </c>
      <c r="AI30" s="1">
        <f>VLOOKUP(B30,'MAR25'!$A$1:G924,5,0)</f>
        <v>0</v>
      </c>
      <c r="AJ30" s="1">
        <f>VLOOKUP(B30,'APR25'!$A$1:G553,5,0)</f>
        <v>0</v>
      </c>
      <c r="AK30" s="1">
        <f>VLOOKUP(B30,'MAY25'!$A$1:G946,5,0)</f>
        <v>0</v>
      </c>
      <c r="AL30" s="1">
        <f>VLOOKUP(B30,JUNE25!$A$1:G649,5,0)</f>
        <v>0</v>
      </c>
      <c r="AM30" s="1">
        <f>VLOOKUP(B30, JULY25!$A$1:$E$544, 5, FALSE)</f>
        <v>0</v>
      </c>
      <c r="AN30" s="1">
        <f>VLOOKUP(B30, 'AUG25'!$A$1:$E$540, 5, FALSE)</f>
        <v>0</v>
      </c>
      <c r="AO30" s="1" t="str">
        <f>VLOOKUP(B30, 'SEP25'!$A$1:$F$520, 6, FALSE)</f>
        <v>-</v>
      </c>
      <c r="AP30" s="1" t="str">
        <f>VLOOKUP(B30, 'OCT25'!$A$1:$F$520, 5, FALSE)</f>
        <v>-</v>
      </c>
      <c r="AQ30" s="36" t="str">
        <f>VLOOKUP(B30, 'NOV25'!$B$1:$I$616, 5, FALSE)</f>
        <v>-</v>
      </c>
      <c r="AR30" s="1" t="str">
        <f>VLOOKUP(B30, 'DEC25'!$A$1:$I$611, 5, FALSE)</f>
        <v>-</v>
      </c>
      <c r="AS30" s="1" t="str">
        <f>VLOOKUP(B30, 'JAN26'!$A$1:$I$607, 6, FALSE)</f>
        <v>-</v>
      </c>
      <c r="AT30" s="1"/>
      <c r="AU30" s="1"/>
      <c r="AV30" s="1"/>
      <c r="AW30" s="1"/>
    </row>
    <row r="31" spans="1:49" ht="14.25" customHeight="1">
      <c r="B31" s="4" t="s">
        <v>21</v>
      </c>
      <c r="C31" s="1">
        <f t="shared" si="4"/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f>VLOOKUP(B31,'OCT24'!$A$1:H1203,6,0)</f>
        <v>0</v>
      </c>
      <c r="AE31" s="1">
        <f>VLOOKUP(B31,'NOV24'!$A$1:H588,6,0)</f>
        <v>0</v>
      </c>
      <c r="AF31" s="1">
        <f>VLOOKUP(B31,'DEC24'!$A$1:$H$914,5,0)</f>
        <v>0</v>
      </c>
      <c r="AG31" s="1">
        <f>VLOOKUP(B31,'JAN25'!$A$1:G659,5,0)</f>
        <v>0</v>
      </c>
      <c r="AH31" s="1">
        <f>VLOOKUP(B31,'FEB25'!A$1:G1093,5,0)</f>
        <v>0</v>
      </c>
      <c r="AI31" s="1">
        <f>VLOOKUP(B31,'MAR25'!$A$1:G926,5,0)</f>
        <v>0</v>
      </c>
      <c r="AJ31" s="1">
        <f>VLOOKUP(B31,'APR25'!$A$1:G555,5,0)</f>
        <v>0</v>
      </c>
      <c r="AK31" s="1">
        <f>VLOOKUP(B31,'MAY25'!$A$1:G948,5,0)</f>
        <v>0</v>
      </c>
      <c r="AL31" s="1">
        <f>VLOOKUP(B31,JUNE25!$A$1:G651,5,0)</f>
        <v>0</v>
      </c>
      <c r="AM31" s="1">
        <f>VLOOKUP(B31, JULY25!$A$1:$E$544, 5, FALSE)</f>
        <v>0</v>
      </c>
      <c r="AN31" s="1">
        <f>VLOOKUP(B31, 'AUG25'!$A$1:$E$540, 5, FALSE)</f>
        <v>0</v>
      </c>
      <c r="AO31" s="1" t="str">
        <f>VLOOKUP(B31, 'SEP25'!$A$1:$F$520, 6, FALSE)</f>
        <v>-</v>
      </c>
      <c r="AP31" s="1" t="str">
        <f>VLOOKUP(B31, 'OCT25'!$A$1:$F$520, 5, FALSE)</f>
        <v>-</v>
      </c>
      <c r="AQ31" s="36" t="str">
        <f>VLOOKUP(B31, 'NOV25'!$B$1:$I$616, 5, FALSE)</f>
        <v>-</v>
      </c>
      <c r="AR31" s="1" t="str">
        <f>VLOOKUP(B31, 'DEC25'!$A$1:$I$611, 5, FALSE)</f>
        <v>-</v>
      </c>
      <c r="AS31" s="1" t="str">
        <f>VLOOKUP(B31, 'JAN26'!$A$1:$I$607, 6, FALSE)</f>
        <v>-</v>
      </c>
      <c r="AT31" s="1"/>
      <c r="AU31" s="1"/>
      <c r="AV31" s="1"/>
      <c r="AW31" s="1"/>
    </row>
    <row r="32" spans="1:49" ht="14.25" customHeight="1">
      <c r="B32" s="4" t="s">
        <v>762</v>
      </c>
      <c r="C32" s="37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36"/>
      <c r="AR32" s="1"/>
      <c r="AS32" s="1"/>
      <c r="AT32" s="1"/>
      <c r="AU32" s="1"/>
      <c r="AV32" s="1"/>
      <c r="AW32" s="1"/>
    </row>
    <row r="33" spans="1:49" ht="14.25" customHeight="1">
      <c r="B33" s="4" t="s">
        <v>763</v>
      </c>
      <c r="C33" s="37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36"/>
      <c r="AR33" s="1"/>
      <c r="AS33" s="1"/>
      <c r="AT33" s="1"/>
      <c r="AU33" s="1"/>
      <c r="AV33" s="1"/>
      <c r="AW33" s="1"/>
    </row>
    <row r="34" spans="1:49" ht="14.25" customHeight="1">
      <c r="B34" s="4" t="s">
        <v>764</v>
      </c>
      <c r="C34" s="37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36"/>
      <c r="AR34" s="1"/>
      <c r="AS34" s="1"/>
      <c r="AT34" s="1"/>
      <c r="AU34" s="1"/>
      <c r="AV34" s="1"/>
      <c r="AW34" s="1"/>
    </row>
    <row r="35" spans="1:49" ht="14.25" customHeight="1">
      <c r="B35" s="4" t="s">
        <v>765</v>
      </c>
      <c r="C35" s="37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36"/>
      <c r="AR35" s="1"/>
      <c r="AS35" s="1"/>
      <c r="AT35" s="1"/>
      <c r="AU35" s="1"/>
      <c r="AV35" s="1"/>
      <c r="AW35" s="1"/>
    </row>
    <row r="36" spans="1:49" ht="14.25" customHeight="1">
      <c r="B36" s="4" t="s">
        <v>766</v>
      </c>
      <c r="C36" s="37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36"/>
      <c r="AR36" s="1"/>
      <c r="AS36" s="1"/>
      <c r="AT36" s="1"/>
      <c r="AU36" s="1"/>
      <c r="AV36" s="1"/>
      <c r="AW36" s="1"/>
    </row>
    <row r="37" spans="1:49" ht="14.25" customHeight="1">
      <c r="A37" s="4" t="s">
        <v>678</v>
      </c>
      <c r="B37" s="4" t="s">
        <v>22</v>
      </c>
      <c r="C37" s="1">
        <f>-AVERAGE(AL37:AV37)</f>
        <v>0.4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f>VLOOKUP(B37,'OCT24'!$A$1:H1209,6,0)</f>
        <v>0</v>
      </c>
      <c r="AE37" s="1">
        <f>VLOOKUP(B37,'NOV24'!$A$1:H594,6,0)</f>
        <v>0</v>
      </c>
      <c r="AF37" s="1">
        <f>VLOOKUP(B37,'DEC24'!$A$1:$H$914,5,0)</f>
        <v>0</v>
      </c>
      <c r="AG37" s="1">
        <f>VLOOKUP(B37,'JAN25'!$A$1:G665,5,0)</f>
        <v>0</v>
      </c>
      <c r="AH37" s="1">
        <f>VLOOKUP(B37,'FEB25'!A$1:G1099,5,0)</f>
        <v>0</v>
      </c>
      <c r="AI37" s="1">
        <f>VLOOKUP(B37,'MAR25'!$A$1:G932,5,0)</f>
        <v>0</v>
      </c>
      <c r="AJ37" s="1">
        <f>VLOOKUP(B37,'APR25'!$A$1:G561,5,0)</f>
        <v>0</v>
      </c>
      <c r="AK37" s="1">
        <f>VLOOKUP(B37,'MAY25'!$A$1:G954,5,0)</f>
        <v>0</v>
      </c>
      <c r="AL37" s="1">
        <f>VLOOKUP(B37,JUNE25!$A$1:G657,5,0)</f>
        <v>0</v>
      </c>
      <c r="AM37" s="1">
        <f>VLOOKUP(B37, JULY25!$A$1:$E$544, 5, FALSE)</f>
        <v>0</v>
      </c>
      <c r="AN37" s="1">
        <f>VLOOKUP(B37, 'AUG25'!$A$1:$E$540, 5, FALSE)</f>
        <v>0</v>
      </c>
      <c r="AO37" s="1">
        <f>VLOOKUP(B37, 'SEP25'!$A$1:$F$520, 6, FALSE)</f>
        <v>-1</v>
      </c>
      <c r="AP37" s="1" t="str">
        <f>VLOOKUP(B37, 'OCT25'!$A$1:$F$520, 5, FALSE)</f>
        <v>-</v>
      </c>
      <c r="AQ37" s="36" t="str">
        <f>VLOOKUP(B37, 'NOV25'!$B$1:$I$616, 5, FALSE)</f>
        <v>-</v>
      </c>
      <c r="AR37" s="1" t="str">
        <f>VLOOKUP(B37, 'DEC25'!$A$1:$I$611, 5, FALSE)</f>
        <v>-</v>
      </c>
      <c r="AS37" s="1">
        <f>VLOOKUP(B37, 'JAN26'!$A$1:$I$607, 6, FALSE)</f>
        <v>-1</v>
      </c>
      <c r="AT37" s="1"/>
      <c r="AU37" s="1"/>
      <c r="AV37" s="1"/>
      <c r="AW37" s="1"/>
    </row>
    <row r="38" spans="1:49" ht="14.25" customHeight="1">
      <c r="B38" s="4" t="s">
        <v>767</v>
      </c>
      <c r="C38" s="37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36"/>
      <c r="AR38" s="1"/>
      <c r="AS38" s="1"/>
      <c r="AT38" s="1"/>
      <c r="AU38" s="1"/>
      <c r="AV38" s="1"/>
      <c r="AW38" s="1"/>
    </row>
    <row r="39" spans="1:49" ht="14.25" customHeight="1">
      <c r="B39" s="4" t="s">
        <v>768</v>
      </c>
      <c r="C39" s="37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36"/>
      <c r="AR39" s="1"/>
      <c r="AS39" s="1"/>
      <c r="AT39" s="1"/>
      <c r="AU39" s="1"/>
      <c r="AV39" s="1"/>
      <c r="AW39" s="1"/>
    </row>
    <row r="40" spans="1:49" ht="14.25" customHeight="1">
      <c r="B40" s="4" t="s">
        <v>769</v>
      </c>
      <c r="C40" s="37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36"/>
      <c r="AR40" s="1"/>
      <c r="AS40" s="1"/>
      <c r="AT40" s="1"/>
      <c r="AU40" s="1"/>
      <c r="AV40" s="1"/>
      <c r="AW40" s="1"/>
    </row>
    <row r="41" spans="1:49" ht="14.25" customHeight="1">
      <c r="B41" s="4" t="s">
        <v>770</v>
      </c>
      <c r="C41" s="37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36"/>
      <c r="AR41" s="1"/>
      <c r="AS41" s="1"/>
      <c r="AT41" s="1"/>
      <c r="AU41" s="1"/>
      <c r="AV41" s="1"/>
      <c r="AW41" s="1"/>
    </row>
    <row r="42" spans="1:49" ht="14.25" customHeight="1">
      <c r="B42" s="4" t="s">
        <v>771</v>
      </c>
      <c r="C42" s="37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36"/>
      <c r="AR42" s="1"/>
      <c r="AS42" s="1"/>
      <c r="AT42" s="1"/>
      <c r="AU42" s="1"/>
      <c r="AV42" s="1"/>
      <c r="AW42" s="1"/>
    </row>
    <row r="43" spans="1:49" ht="14.25" customHeight="1">
      <c r="B43" s="4" t="s">
        <v>772</v>
      </c>
      <c r="C43" s="37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36"/>
      <c r="AR43" s="1"/>
      <c r="AS43" s="1"/>
      <c r="AT43" s="1"/>
      <c r="AU43" s="1"/>
      <c r="AV43" s="1"/>
      <c r="AW43" s="1"/>
    </row>
    <row r="44" spans="1:49" ht="14.25" customHeight="1">
      <c r="B44" s="4" t="s">
        <v>773</v>
      </c>
      <c r="C44" s="37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36"/>
      <c r="AR44" s="1"/>
      <c r="AS44" s="1"/>
      <c r="AT44" s="1"/>
      <c r="AU44" s="1"/>
      <c r="AV44" s="1"/>
      <c r="AW44" s="1"/>
    </row>
    <row r="45" spans="1:49" ht="14.25" customHeight="1">
      <c r="B45" s="4" t="s">
        <v>23</v>
      </c>
      <c r="C45" s="1">
        <f>-AVERAGE(AL45:AV45)</f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f>VLOOKUP(B45,'OCT24'!$A$1:H1217,6,0)</f>
        <v>0</v>
      </c>
      <c r="AE45" s="1">
        <f>VLOOKUP(B45,'NOV24'!$A$1:H602,6,0)</f>
        <v>0</v>
      </c>
      <c r="AF45" s="1">
        <f>VLOOKUP(B45,'DEC24'!$A$1:$H$914,5,0)</f>
        <v>0</v>
      </c>
      <c r="AG45" s="1">
        <f>VLOOKUP(B45,'JAN25'!$A$1:G673,5,0)</f>
        <v>0</v>
      </c>
      <c r="AH45" s="1">
        <f>VLOOKUP(B45,'FEB25'!A$1:G1107,5,0)</f>
        <v>0</v>
      </c>
      <c r="AI45" s="1">
        <f>VLOOKUP(B45,'MAR25'!$A$1:G940,5,0)</f>
        <v>0</v>
      </c>
      <c r="AJ45" s="1">
        <f>VLOOKUP(B45,'APR25'!$A$1:G569,5,0)</f>
        <v>0</v>
      </c>
      <c r="AK45" s="1">
        <f>VLOOKUP(B45,'MAY25'!$A$1:G962,5,0)</f>
        <v>0</v>
      </c>
      <c r="AL45" s="1">
        <f>VLOOKUP(B45,JUNE25!$A$1:G665,5,0)</f>
        <v>0</v>
      </c>
      <c r="AM45" s="1">
        <f>VLOOKUP(B45, JULY25!$A$1:$E$544, 5, FALSE)</f>
        <v>0</v>
      </c>
      <c r="AN45" s="1">
        <f>VLOOKUP(B45, 'AUG25'!$A$1:$E$540, 5, FALSE)</f>
        <v>0</v>
      </c>
      <c r="AO45" s="1" t="str">
        <f>VLOOKUP(B45, 'SEP25'!$A$1:$F$520, 6, FALSE)</f>
        <v>-</v>
      </c>
      <c r="AP45" s="1" t="str">
        <f>VLOOKUP(B45, 'OCT25'!$A$1:$F$520, 5, FALSE)</f>
        <v>-</v>
      </c>
      <c r="AQ45" s="36" t="str">
        <f>VLOOKUP(B45, 'NOV25'!$B$1:$I$616, 5, FALSE)</f>
        <v>-</v>
      </c>
      <c r="AR45" s="1" t="str">
        <f>VLOOKUP(B45, 'DEC25'!$A$1:$I$611, 5, FALSE)</f>
        <v>-</v>
      </c>
      <c r="AS45" s="1" t="str">
        <f>VLOOKUP(B45, 'JAN26'!$A$1:$I$607, 6, FALSE)</f>
        <v>-</v>
      </c>
      <c r="AT45" s="1"/>
      <c r="AU45" s="1"/>
      <c r="AV45" s="1"/>
      <c r="AW45" s="1"/>
    </row>
    <row r="46" spans="1:49" ht="14.25" customHeight="1">
      <c r="B46" s="4" t="s">
        <v>774</v>
      </c>
      <c r="C46" s="37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36"/>
      <c r="AR46" s="1"/>
      <c r="AS46" s="1"/>
      <c r="AT46" s="1"/>
      <c r="AU46" s="1"/>
      <c r="AV46" s="1"/>
      <c r="AW46" s="1"/>
    </row>
    <row r="47" spans="1:49" ht="14.25" customHeight="1">
      <c r="B47" s="4" t="s">
        <v>24</v>
      </c>
      <c r="C47" s="1">
        <f>-AVERAGE(AL47:AV47)</f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f>VLOOKUP(B47,'OCT24'!$A$1:H1219,6,0)</f>
        <v>0</v>
      </c>
      <c r="AE47" s="1">
        <f>VLOOKUP(B47,'NOV24'!$A$1:H604,6,0)</f>
        <v>0</v>
      </c>
      <c r="AF47" s="1">
        <f>VLOOKUP(B47,'DEC24'!$A$1:$H$914,5,0)</f>
        <v>0</v>
      </c>
      <c r="AG47" s="1">
        <f>VLOOKUP(B47,'JAN25'!$A$1:G675,5,0)</f>
        <v>0</v>
      </c>
      <c r="AH47" s="1">
        <f>VLOOKUP(B47,'FEB25'!A$1:G1109,5,0)</f>
        <v>0</v>
      </c>
      <c r="AI47" s="1">
        <f>VLOOKUP(B47,'MAR25'!$A$1:G942,5,0)</f>
        <v>0</v>
      </c>
      <c r="AJ47" s="1">
        <f>VLOOKUP(B47,'APR25'!$A$1:G571,5,0)</f>
        <v>0</v>
      </c>
      <c r="AK47" s="1">
        <f>VLOOKUP(B47,'MAY25'!$A$1:G964,5,0)</f>
        <v>0</v>
      </c>
      <c r="AL47" s="1">
        <f>VLOOKUP(B47,JUNE25!$A$1:G667,5,0)</f>
        <v>0</v>
      </c>
      <c r="AM47" s="1">
        <f>VLOOKUP(B47, JULY25!$A$1:$E$544, 5, FALSE)</f>
        <v>0</v>
      </c>
      <c r="AN47" s="1">
        <f>VLOOKUP(B47, 'AUG25'!$A$1:$E$540, 5, FALSE)</f>
        <v>0</v>
      </c>
      <c r="AO47" s="1" t="str">
        <f>VLOOKUP(B47, 'SEP25'!$A$1:$F$520, 6, FALSE)</f>
        <v>-</v>
      </c>
      <c r="AP47" s="1" t="str">
        <f>VLOOKUP(B47, 'OCT25'!$A$1:$F$520, 5, FALSE)</f>
        <v>-</v>
      </c>
      <c r="AQ47" s="36" t="str">
        <f>VLOOKUP(B47, 'NOV25'!$B$1:$I$616, 5, FALSE)</f>
        <v>-</v>
      </c>
      <c r="AR47" s="1" t="str">
        <f>VLOOKUP(B47, 'DEC25'!$A$1:$I$611, 5, FALSE)</f>
        <v>-</v>
      </c>
      <c r="AS47" s="1" t="str">
        <f>VLOOKUP(B47, 'JAN26'!$A$1:$I$607, 6, FALSE)</f>
        <v>-</v>
      </c>
      <c r="AT47" s="1"/>
      <c r="AU47" s="1"/>
      <c r="AV47" s="1"/>
      <c r="AW47" s="1"/>
    </row>
    <row r="48" spans="1:49" ht="14.25" customHeight="1">
      <c r="B48" s="4" t="s">
        <v>775</v>
      </c>
      <c r="C48" s="37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36"/>
      <c r="AR48" s="1"/>
      <c r="AS48" s="1"/>
      <c r="AT48" s="1"/>
      <c r="AU48" s="1"/>
      <c r="AV48" s="1"/>
      <c r="AW48" s="1"/>
    </row>
    <row r="49" spans="1:49" ht="14.25" customHeight="1">
      <c r="A49" s="4" t="s">
        <v>678</v>
      </c>
      <c r="B49" s="4" t="s">
        <v>637</v>
      </c>
      <c r="C49" s="1">
        <f t="shared" ref="C49:C51" si="5">-AVERAGE(AL49:AV49)</f>
        <v>79.875</v>
      </c>
      <c r="D49" s="1">
        <v>-57</v>
      </c>
      <c r="E49" s="1">
        <v>-57</v>
      </c>
      <c r="F49" s="1">
        <v>-54</v>
      </c>
      <c r="G49" s="1">
        <v>-34</v>
      </c>
      <c r="H49" s="1">
        <v>-16</v>
      </c>
      <c r="I49" s="1">
        <v>-53</v>
      </c>
      <c r="J49" s="1">
        <v>-34</v>
      </c>
      <c r="K49" s="1">
        <v>-71</v>
      </c>
      <c r="L49" s="1">
        <v>-44</v>
      </c>
      <c r="M49" s="1">
        <v>-73</v>
      </c>
      <c r="N49" s="1">
        <v>-68</v>
      </c>
      <c r="O49" s="1">
        <v>-89</v>
      </c>
      <c r="P49" s="1">
        <v>-45</v>
      </c>
      <c r="Q49" s="1">
        <v>-70</v>
      </c>
      <c r="R49" s="1">
        <v>-43</v>
      </c>
      <c r="S49" s="1">
        <v>-35</v>
      </c>
      <c r="T49" s="1">
        <v>-26</v>
      </c>
      <c r="U49" s="1">
        <v>-40</v>
      </c>
      <c r="V49" s="1">
        <v>-83</v>
      </c>
      <c r="W49" s="1">
        <v>-81</v>
      </c>
      <c r="X49" s="1">
        <v>-56</v>
      </c>
      <c r="Y49" s="1">
        <v>-94</v>
      </c>
      <c r="Z49" s="1">
        <v>-117</v>
      </c>
      <c r="AA49" s="1">
        <v>-45</v>
      </c>
      <c r="AB49" s="1">
        <v>-64</v>
      </c>
      <c r="AC49" s="1">
        <v>-54</v>
      </c>
      <c r="AD49" s="1" t="e">
        <f>VLOOKUP(B49,'OCT24'!$A$1:H1221,6,0)</f>
        <v>#N/A</v>
      </c>
      <c r="AE49" s="1" t="e">
        <f>VLOOKUP(B49,'NOV24'!$A$1:H606,6,0)</f>
        <v>#N/A</v>
      </c>
      <c r="AF49" s="1" t="e">
        <f>VLOOKUP(B49,'DEC24'!$A$1:$H$914,5,0)</f>
        <v>#N/A</v>
      </c>
      <c r="AG49" s="1" t="e">
        <f>VLOOKUP(B49,'JAN25'!$A$1:G677,5,0)</f>
        <v>#N/A</v>
      </c>
      <c r="AH49" s="1">
        <v>-114</v>
      </c>
      <c r="AI49" s="1">
        <v>-85</v>
      </c>
      <c r="AJ49" s="1">
        <v>-89</v>
      </c>
      <c r="AK49" s="1">
        <v>-67</v>
      </c>
      <c r="AL49" s="1">
        <v>-78</v>
      </c>
      <c r="AM49" s="1">
        <v>-109</v>
      </c>
      <c r="AN49" s="1">
        <v>-85</v>
      </c>
      <c r="AO49" s="1">
        <v>-15</v>
      </c>
      <c r="AP49" s="1">
        <f>VLOOKUP(B49, 'OCT25'!$A$1:$F$520, 5, FALSE)</f>
        <v>-121</v>
      </c>
      <c r="AQ49" s="36">
        <f>VLOOKUP(B49, 'NOV25'!$B$1:$I$616, 5, FALSE)</f>
        <v>-34</v>
      </c>
      <c r="AR49" s="1">
        <f>VLOOKUP(B49, 'DEC25'!$A$1:$I$611, 5, FALSE)</f>
        <v>-101</v>
      </c>
      <c r="AS49" s="1">
        <f>VLOOKUP(B49, 'JAN26'!$A$1:$I$607, 6, FALSE)</f>
        <v>-96</v>
      </c>
      <c r="AT49" s="1"/>
      <c r="AU49" s="1"/>
      <c r="AV49" s="1"/>
      <c r="AW49" s="1"/>
    </row>
    <row r="50" spans="1:49" ht="14.25" customHeight="1">
      <c r="B50" s="4" t="s">
        <v>26</v>
      </c>
      <c r="C50" s="1">
        <f t="shared" si="5"/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f>VLOOKUP(B50,'OCT24'!$A$1:H1222,6,0)</f>
        <v>0</v>
      </c>
      <c r="AE50" s="1">
        <f>VLOOKUP(B50,'NOV24'!$A$1:H607,6,0)</f>
        <v>0</v>
      </c>
      <c r="AF50" s="1">
        <f>VLOOKUP(B50,'DEC24'!$A$1:$H$914,5,0)</f>
        <v>0</v>
      </c>
      <c r="AG50" s="1">
        <f>VLOOKUP(B50,'JAN25'!$A$1:G678,5,0)</f>
        <v>0</v>
      </c>
      <c r="AH50" s="1">
        <f>VLOOKUP(B50,'FEB25'!A$1:G1112,5,0)</f>
        <v>0</v>
      </c>
      <c r="AI50" s="1">
        <f>VLOOKUP(B50,'MAR25'!$A$1:G945,5,0)</f>
        <v>0</v>
      </c>
      <c r="AJ50" s="1">
        <f>VLOOKUP(B50,'APR25'!$A$1:G574,5,0)</f>
        <v>0</v>
      </c>
      <c r="AK50" s="1">
        <f>VLOOKUP(B50,'MAY25'!$A$1:G967,5,0)</f>
        <v>0</v>
      </c>
      <c r="AL50" s="1">
        <f>VLOOKUP(B50,JUNE25!$A$1:G670,5,0)</f>
        <v>0</v>
      </c>
      <c r="AM50" s="1">
        <f>VLOOKUP(B50, JULY25!$A$1:$E$544, 5, FALSE)</f>
        <v>0</v>
      </c>
      <c r="AN50" s="1">
        <f>VLOOKUP(B50, 'AUG25'!$A$1:$E$540, 5, FALSE)</f>
        <v>0</v>
      </c>
      <c r="AO50" s="1" t="str">
        <f>VLOOKUP(B50, 'SEP25'!$A$1:$F$520, 6, FALSE)</f>
        <v>-</v>
      </c>
      <c r="AP50" s="1" t="str">
        <f>VLOOKUP(B50, 'OCT25'!$A$1:$F$520, 5, FALSE)</f>
        <v>-</v>
      </c>
      <c r="AQ50" s="36" t="str">
        <f>VLOOKUP(B50, 'NOV25'!$B$1:$I$616, 5, FALSE)</f>
        <v>-</v>
      </c>
      <c r="AR50" s="1" t="str">
        <f>VLOOKUP(B50, 'DEC25'!$A$1:$I$611, 5, FALSE)</f>
        <v>-</v>
      </c>
      <c r="AS50" s="1" t="str">
        <f>VLOOKUP(B50, 'JAN26'!$A$1:$I$607, 6, FALSE)</f>
        <v>-</v>
      </c>
      <c r="AT50" s="1"/>
      <c r="AU50" s="1"/>
      <c r="AV50" s="1"/>
      <c r="AW50" s="1"/>
    </row>
    <row r="51" spans="1:49" ht="14.25" customHeight="1">
      <c r="B51" s="4" t="s">
        <v>27</v>
      </c>
      <c r="C51" s="1">
        <f t="shared" si="5"/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f>VLOOKUP(B51,'OCT24'!$A$1:H1223,6,0)</f>
        <v>0</v>
      </c>
      <c r="AE51" s="1">
        <f>VLOOKUP(B51,'NOV24'!$A$1:H608,6,0)</f>
        <v>0</v>
      </c>
      <c r="AF51" s="1">
        <f>VLOOKUP(B51,'DEC24'!$A$1:$H$914,5,0)</f>
        <v>0</v>
      </c>
      <c r="AG51" s="1">
        <f>VLOOKUP(B51,'JAN25'!$A$1:G679,5,0)</f>
        <v>0</v>
      </c>
      <c r="AH51" s="1">
        <f>VLOOKUP(B51,'FEB25'!A$1:G1113,5,0)</f>
        <v>0</v>
      </c>
      <c r="AI51" s="1">
        <f>VLOOKUP(B51,'MAR25'!$A$1:G946,5,0)</f>
        <v>0</v>
      </c>
      <c r="AJ51" s="1">
        <f>VLOOKUP(B51,'APR25'!$A$1:G575,5,0)</f>
        <v>0</v>
      </c>
      <c r="AK51" s="1">
        <f>VLOOKUP(B51,'MAY25'!$A$1:G968,5,0)</f>
        <v>0</v>
      </c>
      <c r="AL51" s="1">
        <f>VLOOKUP(B51,JUNE25!$A$1:G671,5,0)</f>
        <v>0</v>
      </c>
      <c r="AM51" s="1">
        <f>VLOOKUP(B51, JULY25!$A$1:$E$544, 5, FALSE)</f>
        <v>0</v>
      </c>
      <c r="AN51" s="1">
        <f>VLOOKUP(B51, 'AUG25'!$A$1:$E$540, 5, FALSE)</f>
        <v>0</v>
      </c>
      <c r="AO51" s="1" t="str">
        <f>VLOOKUP(B51, 'SEP25'!$A$1:$F$520, 6, FALSE)</f>
        <v>-</v>
      </c>
      <c r="AP51" s="1" t="str">
        <f>VLOOKUP(B51, 'OCT25'!$A$1:$F$520, 5, FALSE)</f>
        <v>-</v>
      </c>
      <c r="AQ51" s="36" t="str">
        <f>VLOOKUP(B51, 'NOV25'!$B$1:$I$616, 5, FALSE)</f>
        <v>-</v>
      </c>
      <c r="AR51" s="1" t="str">
        <f>VLOOKUP(B51, 'DEC25'!$A$1:$I$611, 5, FALSE)</f>
        <v>-</v>
      </c>
      <c r="AS51" s="1" t="str">
        <f>VLOOKUP(B51, 'JAN26'!$A$1:$I$607, 6, FALSE)</f>
        <v>-</v>
      </c>
      <c r="AT51" s="1"/>
      <c r="AU51" s="1"/>
      <c r="AV51" s="1"/>
      <c r="AW51" s="1"/>
    </row>
    <row r="52" spans="1:49" ht="14.25" customHeight="1">
      <c r="B52" s="4" t="s">
        <v>776</v>
      </c>
      <c r="C52" s="37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36"/>
      <c r="AR52" s="1"/>
      <c r="AS52" s="1"/>
      <c r="AT52" s="1"/>
      <c r="AU52" s="1"/>
      <c r="AV52" s="1"/>
      <c r="AW52" s="1"/>
    </row>
    <row r="53" spans="1:49" ht="14.25" customHeight="1">
      <c r="B53" s="4" t="s">
        <v>777</v>
      </c>
      <c r="C53" s="37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36"/>
      <c r="AR53" s="1"/>
      <c r="AS53" s="1"/>
      <c r="AT53" s="1"/>
      <c r="AU53" s="1"/>
      <c r="AV53" s="1"/>
      <c r="AW53" s="1"/>
    </row>
    <row r="54" spans="1:49" ht="14.25" customHeight="1">
      <c r="A54" s="4" t="s">
        <v>680</v>
      </c>
      <c r="B54" s="4" t="s">
        <v>28</v>
      </c>
      <c r="C54" s="1">
        <f t="shared" ref="C54:C59" si="6">-AVERAGE(AL54:AV54)</f>
        <v>0.875</v>
      </c>
      <c r="D54" s="1">
        <v>-55</v>
      </c>
      <c r="E54" s="1">
        <v>-24.5</v>
      </c>
      <c r="F54" s="1">
        <v>-13</v>
      </c>
      <c r="G54" s="1">
        <v>-40.5</v>
      </c>
      <c r="H54" s="1">
        <v>-25.5</v>
      </c>
      <c r="I54" s="1">
        <v>-13</v>
      </c>
      <c r="J54" s="1">
        <v>-1</v>
      </c>
      <c r="K54" s="1">
        <v>-14</v>
      </c>
      <c r="L54" s="1">
        <v>-13</v>
      </c>
      <c r="M54" s="1">
        <v>-10.5</v>
      </c>
      <c r="N54" s="1">
        <v>-31.75</v>
      </c>
      <c r="O54" s="1">
        <v>-46</v>
      </c>
      <c r="P54" s="1">
        <v>-42</v>
      </c>
      <c r="Q54" s="1">
        <v>-44</v>
      </c>
      <c r="R54" s="1">
        <v>-15</v>
      </c>
      <c r="S54" s="1">
        <v>-11</v>
      </c>
      <c r="T54" s="1">
        <v>-0.5</v>
      </c>
      <c r="U54" s="1">
        <v>-1</v>
      </c>
      <c r="V54" s="1">
        <v>-4.75</v>
      </c>
      <c r="W54" s="1">
        <v>0</v>
      </c>
      <c r="X54" s="1">
        <v>-0.5</v>
      </c>
      <c r="Y54" s="1">
        <v>-3</v>
      </c>
      <c r="Z54" s="1">
        <v>0</v>
      </c>
      <c r="AA54" s="1">
        <v>0</v>
      </c>
      <c r="AB54" s="1">
        <v>-0.5</v>
      </c>
      <c r="AC54" s="1">
        <v>-2.25</v>
      </c>
      <c r="AD54" s="1">
        <f>VLOOKUP(B54,'OCT24'!$A$1:H1226,6,0)</f>
        <v>-7.5</v>
      </c>
      <c r="AE54" s="1">
        <f>VLOOKUP(B54,'NOV24'!$A$1:H611,6,0)</f>
        <v>-4.5</v>
      </c>
      <c r="AF54" s="1">
        <f>VLOOKUP(B54,'DEC24'!$A$1:$H$914,5,0)</f>
        <v>-8</v>
      </c>
      <c r="AG54" s="1">
        <f>VLOOKUP(B54,'JAN25'!$A$1:G682,5,0)</f>
        <v>-2</v>
      </c>
      <c r="AH54" s="1">
        <f>VLOOKUP(B54,'FEB25'!A$1:G1116,5,0)</f>
        <v>0</v>
      </c>
      <c r="AI54" s="1">
        <f>VLOOKUP(B54,'MAR25'!$A$1:G949,5,0)</f>
        <v>0</v>
      </c>
      <c r="AJ54" s="1">
        <f>VLOOKUP(B54,'APR25'!$A$1:G578,5,0)</f>
        <v>-0.5</v>
      </c>
      <c r="AK54" s="1">
        <f>VLOOKUP(B54,'MAY25'!$A$1:G971,5,0)</f>
        <v>0</v>
      </c>
      <c r="AL54" s="1">
        <f>VLOOKUP(B54,JUNE25!$A$1:G674,5,0)</f>
        <v>-0.25</v>
      </c>
      <c r="AM54" s="1">
        <f>VLOOKUP(B54, JULY25!$A$1:$E$544, 5, FALSE)</f>
        <v>-1.25</v>
      </c>
      <c r="AN54" s="1">
        <f>VLOOKUP(B54, 'AUG25'!$A$1:$E$540, 5, FALSE)</f>
        <v>0</v>
      </c>
      <c r="AO54" s="1" t="str">
        <f>VLOOKUP(B54, 'SEP25'!$A$1:$F$520, 6, FALSE)</f>
        <v>-</v>
      </c>
      <c r="AP54" s="1" t="str">
        <f>VLOOKUP(B54, 'OCT25'!$A$1:$F$520, 5, FALSE)</f>
        <v>-</v>
      </c>
      <c r="AQ54" s="36" t="str">
        <f>VLOOKUP(B54, 'NOV25'!$B$1:$I$616, 5, FALSE)</f>
        <v>-</v>
      </c>
      <c r="AR54" s="1">
        <f>VLOOKUP(B54, 'DEC25'!$A$1:$I$611, 5, FALSE)</f>
        <v>-2</v>
      </c>
      <c r="AS54" s="1" t="str">
        <f>VLOOKUP(B54, 'JAN26'!$A$1:$I$607, 6, FALSE)</f>
        <v>-</v>
      </c>
      <c r="AT54" s="1"/>
      <c r="AU54" s="1"/>
      <c r="AV54" s="1"/>
      <c r="AW54" s="1"/>
    </row>
    <row r="55" spans="1:49" ht="14.25" customHeight="1">
      <c r="A55" s="4" t="s">
        <v>680</v>
      </c>
      <c r="B55" s="4" t="s">
        <v>29</v>
      </c>
      <c r="C55" s="1">
        <f t="shared" si="6"/>
        <v>0.8125</v>
      </c>
      <c r="D55" s="1">
        <v>-31</v>
      </c>
      <c r="E55" s="1">
        <v>-18.5</v>
      </c>
      <c r="F55" s="1">
        <v>-10</v>
      </c>
      <c r="G55" s="1">
        <v>-25</v>
      </c>
      <c r="H55" s="1">
        <v>-16</v>
      </c>
      <c r="I55" s="1">
        <v>-10</v>
      </c>
      <c r="J55" s="1">
        <v>0</v>
      </c>
      <c r="K55" s="1">
        <v>-10</v>
      </c>
      <c r="L55" s="1">
        <v>-8</v>
      </c>
      <c r="M55" s="1">
        <v>-4.25</v>
      </c>
      <c r="N55" s="1">
        <v>-13.25</v>
      </c>
      <c r="O55" s="1">
        <v>-26</v>
      </c>
      <c r="P55" s="1">
        <v>-15</v>
      </c>
      <c r="Q55" s="1">
        <v>-10</v>
      </c>
      <c r="R55" s="1">
        <v>-9</v>
      </c>
      <c r="S55" s="1">
        <v>0</v>
      </c>
      <c r="T55" s="1">
        <v>0</v>
      </c>
      <c r="U55" s="1">
        <v>-12</v>
      </c>
      <c r="V55" s="1">
        <v>0</v>
      </c>
      <c r="W55" s="1">
        <v>0</v>
      </c>
      <c r="X55" s="1">
        <v>0</v>
      </c>
      <c r="Y55" s="1">
        <v>0</v>
      </c>
      <c r="Z55" s="1">
        <v>-5</v>
      </c>
      <c r="AA55" s="1">
        <v>0</v>
      </c>
      <c r="AB55" s="1">
        <v>-2</v>
      </c>
      <c r="AC55" s="1">
        <v>-2.5</v>
      </c>
      <c r="AD55" s="1">
        <f>VLOOKUP(B55,'OCT24'!$A$1:H1227,6,0)</f>
        <v>-5.5</v>
      </c>
      <c r="AE55" s="1">
        <f>VLOOKUP(B55,'NOV24'!$A$1:H612,6,0)</f>
        <v>-2.5</v>
      </c>
      <c r="AF55" s="1">
        <f>VLOOKUP(B55,'DEC24'!$A$1:$H$914,5,0)</f>
        <v>-2.75</v>
      </c>
      <c r="AG55" s="1">
        <f>VLOOKUP(B55,'JAN25'!$A$1:G683,5,0)</f>
        <v>-1.5</v>
      </c>
      <c r="AH55" s="1">
        <f>VLOOKUP(B55,'FEB25'!A$1:G1117,5,0)</f>
        <v>-5</v>
      </c>
      <c r="AI55" s="1">
        <f>VLOOKUP(B55,'MAR25'!$A$1:G950,5,0)</f>
        <v>-5.5</v>
      </c>
      <c r="AJ55" s="1">
        <f>VLOOKUP(B55,'APR25'!$A$1:G579,5,0)</f>
        <v>0</v>
      </c>
      <c r="AK55" s="1">
        <f>VLOOKUP(B55,'MAY25'!$A$1:G972,5,0)</f>
        <v>0</v>
      </c>
      <c r="AL55" s="1">
        <f>VLOOKUP(B55,JUNE25!$A$1:G675,5,0)</f>
        <v>-0.25</v>
      </c>
      <c r="AM55" s="1">
        <f>VLOOKUP(B55, JULY25!$A$1:$E$544, 5, FALSE)</f>
        <v>-2</v>
      </c>
      <c r="AN55" s="1">
        <f>VLOOKUP(B55, 'AUG25'!$A$1:$E$540, 5, FALSE)</f>
        <v>0</v>
      </c>
      <c r="AO55" s="1" t="str">
        <f>VLOOKUP(B55, 'SEP25'!$A$1:$F$520, 6, FALSE)</f>
        <v>-</v>
      </c>
      <c r="AP55" s="1" t="str">
        <f>VLOOKUP(B55, 'OCT25'!$A$1:$F$520, 5, FALSE)</f>
        <v>-</v>
      </c>
      <c r="AQ55" s="36" t="str">
        <f>VLOOKUP(B55, 'NOV25'!$B$1:$I$616, 5, FALSE)</f>
        <v>-</v>
      </c>
      <c r="AR55" s="1" t="str">
        <f>VLOOKUP(B55, 'DEC25'!$A$1:$I$611, 5, FALSE)</f>
        <v>-</v>
      </c>
      <c r="AS55" s="1">
        <f>VLOOKUP(B55, 'JAN26'!$A$1:$I$607, 6, FALSE)</f>
        <v>-1</v>
      </c>
      <c r="AT55" s="1"/>
      <c r="AU55" s="1"/>
      <c r="AV55" s="1"/>
      <c r="AW55" s="1"/>
    </row>
    <row r="56" spans="1:49" ht="14.25" customHeight="1">
      <c r="A56" s="4" t="s">
        <v>680</v>
      </c>
      <c r="B56" s="4" t="s">
        <v>30</v>
      </c>
      <c r="C56" s="1">
        <f t="shared" si="6"/>
        <v>3.90625</v>
      </c>
      <c r="D56" s="1">
        <v>-6</v>
      </c>
      <c r="E56" s="1">
        <v>-10</v>
      </c>
      <c r="F56" s="1">
        <v>-6</v>
      </c>
      <c r="G56" s="1">
        <v>-8.25</v>
      </c>
      <c r="H56" s="1">
        <v>-6.25</v>
      </c>
      <c r="I56" s="1">
        <v>-8.25</v>
      </c>
      <c r="J56" s="1">
        <v>-5</v>
      </c>
      <c r="K56" s="1">
        <v>-3.5</v>
      </c>
      <c r="L56" s="1">
        <v>-5.75</v>
      </c>
      <c r="M56" s="1">
        <v>-6.5</v>
      </c>
      <c r="N56" s="1">
        <v>-3.25</v>
      </c>
      <c r="O56" s="1">
        <v>-5.5</v>
      </c>
      <c r="P56" s="1">
        <v>-6.25</v>
      </c>
      <c r="Q56" s="1">
        <v>-9.25</v>
      </c>
      <c r="R56" s="1">
        <v>-4.25</v>
      </c>
      <c r="S56" s="1">
        <v>-6</v>
      </c>
      <c r="T56" s="1">
        <v>-1</v>
      </c>
      <c r="U56" s="1">
        <v>-4</v>
      </c>
      <c r="V56" s="1">
        <v>-5</v>
      </c>
      <c r="W56" s="1">
        <v>-2</v>
      </c>
      <c r="X56" s="1">
        <v>-3</v>
      </c>
      <c r="Y56" s="1">
        <v>0</v>
      </c>
      <c r="Z56" s="1">
        <v>0</v>
      </c>
      <c r="AA56" s="1">
        <v>-1</v>
      </c>
      <c r="AB56" s="1"/>
      <c r="AC56" s="1"/>
      <c r="AD56" s="1">
        <f>VLOOKUP(B56,'OCT24'!$A$1:H1228,6,0)</f>
        <v>-6.5</v>
      </c>
      <c r="AE56" s="1">
        <f>VLOOKUP(B56,'NOV24'!$A$1:H613,6,0)</f>
        <v>-1</v>
      </c>
      <c r="AF56" s="1">
        <f>VLOOKUP(B56,'DEC24'!$A$1:$H$914,5,0)</f>
        <v>-4</v>
      </c>
      <c r="AG56" s="1">
        <f>VLOOKUP(B56,'JAN25'!$A$1:G684,5,0)</f>
        <v>-3.5</v>
      </c>
      <c r="AH56" s="1">
        <f>VLOOKUP(B56,'FEB25'!A$1:G1118,5,0)</f>
        <v>0</v>
      </c>
      <c r="AI56" s="1">
        <f>VLOOKUP(B56,'MAR25'!$A$1:G951,5,0)</f>
        <v>-0.5</v>
      </c>
      <c r="AJ56" s="1">
        <f>VLOOKUP(B56,'APR25'!$A$1:G580,5,0)</f>
        <v>-2</v>
      </c>
      <c r="AK56" s="1">
        <f>VLOOKUP(B56,'MAY25'!$A$1:G973,5,0)</f>
        <v>-7.25</v>
      </c>
      <c r="AL56" s="1">
        <f>VLOOKUP(B56,JUNE25!$A$1:G676,5,0)</f>
        <v>-5</v>
      </c>
      <c r="AM56" s="1">
        <f>VLOOKUP(B56, JULY25!$A$1:$E$544, 5, FALSE)</f>
        <v>-2.75</v>
      </c>
      <c r="AN56" s="1">
        <f>VLOOKUP(B56, 'AUG25'!$A$1:$E$540, 5, FALSE)</f>
        <v>-4.5</v>
      </c>
      <c r="AO56" s="1">
        <f>VLOOKUP(B56, 'SEP25'!$A$1:$F$520, 6, FALSE)</f>
        <v>-5.25</v>
      </c>
      <c r="AP56" s="1">
        <f>VLOOKUP(B56, 'OCT25'!$A$1:$F$520, 5, FALSE)</f>
        <v>-4</v>
      </c>
      <c r="AQ56" s="36">
        <f>VLOOKUP(B56, 'NOV25'!$B$1:$I$616, 5, FALSE)</f>
        <v>-3.75</v>
      </c>
      <c r="AR56" s="1">
        <f>VLOOKUP(B56, 'DEC25'!$A$1:$I$611, 5, FALSE)</f>
        <v>-5</v>
      </c>
      <c r="AS56" s="1">
        <f>VLOOKUP(B56, 'JAN26'!$A$1:$I$607, 6, FALSE)</f>
        <v>-1</v>
      </c>
      <c r="AT56" s="1"/>
      <c r="AU56" s="1"/>
      <c r="AV56" s="1"/>
      <c r="AW56" s="1"/>
    </row>
    <row r="57" spans="1:49" ht="14.25" customHeight="1">
      <c r="A57" s="4" t="s">
        <v>680</v>
      </c>
      <c r="B57" s="4" t="s">
        <v>31</v>
      </c>
      <c r="C57" s="1">
        <f t="shared" si="6"/>
        <v>8.71875</v>
      </c>
      <c r="D57" s="1">
        <v>-17.5</v>
      </c>
      <c r="E57" s="1">
        <v>-18.5</v>
      </c>
      <c r="F57" s="1">
        <v>-7.25</v>
      </c>
      <c r="G57" s="1">
        <v>-6.5</v>
      </c>
      <c r="H57" s="1">
        <v>-4.25</v>
      </c>
      <c r="I57" s="1">
        <v>-9.5</v>
      </c>
      <c r="J57" s="1">
        <v>-6.75</v>
      </c>
      <c r="K57" s="1">
        <v>-2.75</v>
      </c>
      <c r="L57" s="1">
        <v>-12.5</v>
      </c>
      <c r="M57" s="1">
        <v>-1.5</v>
      </c>
      <c r="N57" s="1">
        <v>-9.5</v>
      </c>
      <c r="O57" s="1">
        <v>-14</v>
      </c>
      <c r="P57" s="1">
        <v>-17</v>
      </c>
      <c r="Q57" s="1">
        <v>-21.75</v>
      </c>
      <c r="R57" s="1">
        <v>-6.5</v>
      </c>
      <c r="S57" s="1">
        <v>-6.5</v>
      </c>
      <c r="T57" s="1">
        <v>-3.75</v>
      </c>
      <c r="U57" s="1">
        <v>-9.5</v>
      </c>
      <c r="V57" s="1">
        <v>-17.25</v>
      </c>
      <c r="W57" s="1">
        <v>-8</v>
      </c>
      <c r="X57" s="1">
        <v>-12.5</v>
      </c>
      <c r="Y57" s="1">
        <v>-3</v>
      </c>
      <c r="Z57" s="1">
        <v>0</v>
      </c>
      <c r="AA57" s="1">
        <v>0</v>
      </c>
      <c r="AB57" s="1">
        <v>-3</v>
      </c>
      <c r="AC57" s="1">
        <v>-3</v>
      </c>
      <c r="AD57" s="1">
        <f>VLOOKUP(B57,'OCT24'!$A$1:H1229,6,0)</f>
        <v>-10.25</v>
      </c>
      <c r="AE57" s="1">
        <f>VLOOKUP(B57,'NOV24'!$A$1:H614,6,0)</f>
        <v>-4</v>
      </c>
      <c r="AF57" s="1">
        <f>VLOOKUP(B57,'DEC24'!$A$1:$H$914,5,0)</f>
        <v>-9.5</v>
      </c>
      <c r="AG57" s="1">
        <f>VLOOKUP(B57,'JAN25'!$A$1:G685,5,0)</f>
        <v>-1.25</v>
      </c>
      <c r="AH57" s="1">
        <f>VLOOKUP(B57,'FEB25'!A$1:G1119,5,0)</f>
        <v>0</v>
      </c>
      <c r="AI57" s="1">
        <f>VLOOKUP(B57,'MAR25'!$A$1:G952,5,0)</f>
        <v>-1</v>
      </c>
      <c r="AJ57" s="1">
        <f>VLOOKUP(B57,'APR25'!$A$1:G581,5,0)</f>
        <v>-2.75</v>
      </c>
      <c r="AK57" s="1">
        <f>VLOOKUP(B57,'MAY25'!$A$1:G974,5,0)</f>
        <v>-3.75</v>
      </c>
      <c r="AL57" s="1">
        <f>VLOOKUP(B57,JUNE25!$A$1:G677,5,0)</f>
        <v>-1</v>
      </c>
      <c r="AM57" s="1">
        <f>VLOOKUP(B57, JULY25!$A$1:$E$544, 5, FALSE)</f>
        <v>-8.5</v>
      </c>
      <c r="AN57" s="1">
        <f>VLOOKUP(B57, 'AUG25'!$A$1:$E$540, 5, FALSE)</f>
        <v>-9.75</v>
      </c>
      <c r="AO57" s="1">
        <f>VLOOKUP(B57, 'SEP25'!$A$1:$F$520, 6, FALSE)</f>
        <v>-5</v>
      </c>
      <c r="AP57" s="1">
        <f>VLOOKUP(B57, 'OCT25'!$A$1:$F$520, 5, FALSE)</f>
        <v>-4</v>
      </c>
      <c r="AQ57" s="36">
        <f>VLOOKUP(B57, 'NOV25'!$B$1:$I$616, 5, FALSE)</f>
        <v>-11.5</v>
      </c>
      <c r="AR57" s="1">
        <f>VLOOKUP(B57, 'DEC25'!$A$1:$I$611, 5, FALSE)</f>
        <v>-15.75</v>
      </c>
      <c r="AS57" s="1">
        <f>VLOOKUP(B57, 'JAN26'!$A$1:$I$607, 6, FALSE)</f>
        <v>-14.25</v>
      </c>
      <c r="AT57" s="1"/>
      <c r="AU57" s="1"/>
      <c r="AV57" s="1"/>
      <c r="AW57" s="1"/>
    </row>
    <row r="58" spans="1:49" ht="14.25" customHeight="1">
      <c r="B58" s="4" t="s">
        <v>32</v>
      </c>
      <c r="C58" s="1">
        <f t="shared" si="6"/>
        <v>0</v>
      </c>
      <c r="D58" s="1">
        <v>0</v>
      </c>
      <c r="E58" s="1">
        <v>-0.5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-0.25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f>VLOOKUP(B58,'OCT24'!$A$1:H1230,6,0)</f>
        <v>0</v>
      </c>
      <c r="AE58" s="1">
        <f>VLOOKUP(B58,'NOV24'!$A$1:H615,6,0)</f>
        <v>0</v>
      </c>
      <c r="AF58" s="1">
        <f>VLOOKUP(B58,'DEC24'!$A$1:$H$914,5,0)</f>
        <v>0</v>
      </c>
      <c r="AG58" s="1">
        <f>VLOOKUP(B58,'JAN25'!$A$1:G686,5,0)</f>
        <v>0</v>
      </c>
      <c r="AH58" s="1">
        <f>VLOOKUP(B58,'FEB25'!A$1:G1120,5,0)</f>
        <v>0</v>
      </c>
      <c r="AI58" s="1">
        <f>VLOOKUP(B58,'MAR25'!$A$1:G953,5,0)</f>
        <v>0</v>
      </c>
      <c r="AJ58" s="1">
        <f>VLOOKUP(B58,'APR25'!$A$1:G582,5,0)</f>
        <v>0</v>
      </c>
      <c r="AK58" s="1">
        <f>VLOOKUP(B58,'MAY25'!$A$1:G975,5,0)</f>
        <v>0</v>
      </c>
      <c r="AL58" s="1">
        <f>VLOOKUP(B58,JUNE25!$A$1:G678,5,0)</f>
        <v>0</v>
      </c>
      <c r="AM58" s="1">
        <f>VLOOKUP(B58, JULY25!$A$1:$E$544, 5, FALSE)</f>
        <v>0</v>
      </c>
      <c r="AN58" s="1">
        <f>VLOOKUP(B58, 'AUG25'!$A$1:$E$540, 5, FALSE)</f>
        <v>0</v>
      </c>
      <c r="AO58" s="1" t="str">
        <f>VLOOKUP(B58, 'SEP25'!$A$1:$F$520, 6, FALSE)</f>
        <v>-</v>
      </c>
      <c r="AP58" s="1" t="str">
        <f>VLOOKUP(B58, 'OCT25'!$A$1:$F$520, 5, FALSE)</f>
        <v>-</v>
      </c>
      <c r="AQ58" s="36" t="str">
        <f>VLOOKUP(B58, 'NOV25'!$B$1:$I$616, 5, FALSE)</f>
        <v>-</v>
      </c>
      <c r="AR58" s="1" t="str">
        <f>VLOOKUP(B58, 'DEC25'!$A$1:$I$611, 5, FALSE)</f>
        <v>-</v>
      </c>
      <c r="AS58" s="1" t="str">
        <f>VLOOKUP(B58, 'JAN26'!$A$1:$I$607, 6, FALSE)</f>
        <v>-</v>
      </c>
      <c r="AT58" s="1"/>
      <c r="AU58" s="1"/>
      <c r="AV58" s="1"/>
      <c r="AW58" s="1"/>
    </row>
    <row r="59" spans="1:49" ht="14.25" customHeight="1">
      <c r="A59" s="4" t="s">
        <v>680</v>
      </c>
      <c r="B59" s="4" t="s">
        <v>33</v>
      </c>
      <c r="C59" s="1">
        <f t="shared" si="6"/>
        <v>61.34375</v>
      </c>
      <c r="D59" s="1">
        <v>-13.75</v>
      </c>
      <c r="E59" s="1">
        <v>-30.75</v>
      </c>
      <c r="F59" s="1">
        <v>-22.25</v>
      </c>
      <c r="G59" s="1">
        <v>-17.5</v>
      </c>
      <c r="H59" s="1">
        <v>-15.5</v>
      </c>
      <c r="I59" s="1">
        <v>-31.5</v>
      </c>
      <c r="J59" s="1">
        <v>-18.5</v>
      </c>
      <c r="K59" s="1">
        <v>-14</v>
      </c>
      <c r="L59" s="1">
        <v>-11.5</v>
      </c>
      <c r="M59" s="1">
        <v>-47.5</v>
      </c>
      <c r="N59" s="1">
        <v>-42</v>
      </c>
      <c r="O59" s="1">
        <v>-17</v>
      </c>
      <c r="P59" s="1">
        <v>-8</v>
      </c>
      <c r="Q59" s="1">
        <v>-18.25</v>
      </c>
      <c r="R59" s="1">
        <v>-76.75</v>
      </c>
      <c r="S59" s="1">
        <v>-29</v>
      </c>
      <c r="T59" s="1"/>
      <c r="U59" s="1">
        <v>-32.75</v>
      </c>
      <c r="V59" s="1">
        <v>-37</v>
      </c>
      <c r="W59" s="1">
        <v>-56.25</v>
      </c>
      <c r="X59" s="1">
        <v>-40</v>
      </c>
      <c r="Y59" s="1">
        <v>-97</v>
      </c>
      <c r="Z59" s="1">
        <v>-63</v>
      </c>
      <c r="AA59" s="1">
        <v>-85</v>
      </c>
      <c r="AB59" s="1"/>
      <c r="AC59" s="1">
        <v>-68.5</v>
      </c>
      <c r="AD59" s="1">
        <f>VLOOKUP(B59,'OCT24'!$A$1:H1231,6,0)</f>
        <v>-69</v>
      </c>
      <c r="AE59" s="1"/>
      <c r="AF59" s="1">
        <f>VLOOKUP(B59,'DEC24'!$A$1:$H$914,5,0)</f>
        <v>-78.5</v>
      </c>
      <c r="AG59" s="1"/>
      <c r="AH59" s="1">
        <f>VLOOKUP(B59,'FEB25'!A$1:G1121,5,0)</f>
        <v>-71.25</v>
      </c>
      <c r="AI59" s="1">
        <f>VLOOKUP(B59,'MAR25'!$A$1:G954,5,0)</f>
        <v>-95.75</v>
      </c>
      <c r="AJ59" s="1">
        <f>VLOOKUP(B59,'APR25'!$A$1:G583,5,0)</f>
        <v>-69</v>
      </c>
      <c r="AK59" s="1"/>
      <c r="AL59" s="1">
        <f>VLOOKUP(B59,JUNE25!$A$1:G679,5,0)</f>
        <v>-78.5</v>
      </c>
      <c r="AM59" s="1">
        <f>VLOOKUP(B59, JULY25!$A$1:$E$544, 5, FALSE)</f>
        <v>-84</v>
      </c>
      <c r="AN59" s="1">
        <f>VLOOKUP(B59, 'AUG25'!$A$1:$E$540, 5, FALSE)</f>
        <v>-48.25</v>
      </c>
      <c r="AO59" s="1">
        <f>VLOOKUP(B59, 'SEP25'!$A$1:$F$520, 6, FALSE)</f>
        <v>-23</v>
      </c>
      <c r="AP59" s="1">
        <f>VLOOKUP(B59, 'OCT25'!$A$1:$F$520, 5, FALSE)</f>
        <v>-125.5</v>
      </c>
      <c r="AQ59" s="36">
        <f>VLOOKUP(B59, 'NOV25'!$B$1:$I$616, 5, FALSE)</f>
        <v>-58.25</v>
      </c>
      <c r="AR59" s="1">
        <f>VLOOKUP(B59, 'DEC25'!$A$1:$I$611, 5, FALSE)</f>
        <v>-20</v>
      </c>
      <c r="AS59" s="1">
        <f>VLOOKUP(B59, 'JAN26'!$A$1:$I$607, 6, FALSE)</f>
        <v>-53.25</v>
      </c>
      <c r="AT59" s="1"/>
      <c r="AU59" s="1"/>
      <c r="AV59" s="1"/>
      <c r="AW59" s="1"/>
    </row>
    <row r="60" spans="1:49" ht="14.25" customHeight="1">
      <c r="B60" s="4" t="s">
        <v>778</v>
      </c>
      <c r="C60" s="37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36"/>
      <c r="AR60" s="1"/>
      <c r="AS60" s="1"/>
      <c r="AT60" s="1"/>
      <c r="AU60" s="1"/>
      <c r="AV60" s="1"/>
      <c r="AW60" s="1"/>
    </row>
    <row r="61" spans="1:49" ht="14.25" customHeight="1">
      <c r="B61" s="4" t="s">
        <v>34</v>
      </c>
      <c r="C61" s="1">
        <f t="shared" ref="C61:C64" si="7">-AVERAGE(AL61:AV61)</f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-1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-1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f>VLOOKUP(B61,'OCT24'!$A$1:H1233,6,0)</f>
        <v>-1</v>
      </c>
      <c r="AE61" s="1">
        <f>VLOOKUP(B61,'NOV24'!$A$1:H618,6,0)</f>
        <v>0</v>
      </c>
      <c r="AF61" s="1">
        <f>VLOOKUP(B61,'DEC24'!$A$1:$H$914,5,0)</f>
        <v>0</v>
      </c>
      <c r="AG61" s="1">
        <f>VLOOKUP(B61,'JAN25'!$A$1:G689,5,0)</f>
        <v>0</v>
      </c>
      <c r="AH61" s="1">
        <f>VLOOKUP(B61,'FEB25'!A$1:G1123,5,0)</f>
        <v>0</v>
      </c>
      <c r="AI61" s="1">
        <f>VLOOKUP(B61,'MAR25'!$A$1:G956,5,0)</f>
        <v>0</v>
      </c>
      <c r="AJ61" s="1">
        <f>VLOOKUP(B61,'APR25'!$A$1:G585,5,0)</f>
        <v>0</v>
      </c>
      <c r="AK61" s="1">
        <f>VLOOKUP(B61,'MAY25'!$A$1:G978,5,0)</f>
        <v>0</v>
      </c>
      <c r="AL61" s="1">
        <f>VLOOKUP(B61,JUNE25!$A$1:G681,5,0)</f>
        <v>0</v>
      </c>
      <c r="AM61" s="1">
        <f>VLOOKUP(B61, JULY25!$A$1:$E$544, 5, FALSE)</f>
        <v>0</v>
      </c>
      <c r="AN61" s="1">
        <f>VLOOKUP(B61, 'AUG25'!$A$1:$E$540, 5, FALSE)</f>
        <v>0</v>
      </c>
      <c r="AO61" s="1" t="str">
        <f>VLOOKUP(B61, 'SEP25'!$A$1:$F$520, 6, FALSE)</f>
        <v>-</v>
      </c>
      <c r="AP61" s="1" t="str">
        <f>VLOOKUP(B61, 'OCT25'!$A$1:$F$520, 5, FALSE)</f>
        <v>-</v>
      </c>
      <c r="AQ61" s="36" t="str">
        <f>VLOOKUP(B61, 'NOV25'!$B$1:$I$616, 5, FALSE)</f>
        <v>-</v>
      </c>
      <c r="AR61" s="1" t="str">
        <f>VLOOKUP(B61, 'DEC25'!$A$1:$I$611, 5, FALSE)</f>
        <v>-</v>
      </c>
      <c r="AS61" s="1" t="str">
        <f>VLOOKUP(B61, 'JAN26'!$A$1:$I$607, 6, FALSE)</f>
        <v>-</v>
      </c>
      <c r="AT61" s="1"/>
      <c r="AU61" s="1"/>
      <c r="AV61" s="1"/>
      <c r="AW61" s="1"/>
    </row>
    <row r="62" spans="1:49" ht="14.25" customHeight="1">
      <c r="A62" s="4" t="s">
        <v>674</v>
      </c>
      <c r="B62" s="4" t="s">
        <v>35</v>
      </c>
      <c r="C62" s="1">
        <f t="shared" si="7"/>
        <v>35.25</v>
      </c>
      <c r="D62" s="1">
        <v>-45</v>
      </c>
      <c r="E62" s="1">
        <v>-47</v>
      </c>
      <c r="F62" s="1">
        <v>-39</v>
      </c>
      <c r="G62" s="1">
        <v>-15</v>
      </c>
      <c r="H62" s="1">
        <v>-31</v>
      </c>
      <c r="I62" s="1">
        <v>-43</v>
      </c>
      <c r="J62" s="1">
        <v>-44</v>
      </c>
      <c r="K62" s="1">
        <v>-24</v>
      </c>
      <c r="L62" s="1">
        <v>-39</v>
      </c>
      <c r="M62" s="1">
        <v>-46</v>
      </c>
      <c r="N62" s="1">
        <v>-40</v>
      </c>
      <c r="O62" s="1">
        <v>-51</v>
      </c>
      <c r="P62" s="1">
        <v>-64</v>
      </c>
      <c r="Q62" s="1">
        <v>-42</v>
      </c>
      <c r="R62" s="1">
        <v>-72</v>
      </c>
      <c r="S62" s="1">
        <v>-24</v>
      </c>
      <c r="T62" s="1">
        <v>-51</v>
      </c>
      <c r="U62" s="1"/>
      <c r="V62" s="1">
        <v>-14</v>
      </c>
      <c r="W62" s="1">
        <v>-35</v>
      </c>
      <c r="X62" s="1">
        <v>-28</v>
      </c>
      <c r="Y62" s="1">
        <v>-24</v>
      </c>
      <c r="Z62" s="1">
        <v>-32</v>
      </c>
      <c r="AA62" s="1">
        <v>-51</v>
      </c>
      <c r="AB62" s="1">
        <v>-55</v>
      </c>
      <c r="AC62" s="1">
        <v>-33</v>
      </c>
      <c r="AD62" s="1">
        <f>VLOOKUP(B62,'OCT24'!$A$1:H1234,6,0)</f>
        <v>-45</v>
      </c>
      <c r="AE62" s="1">
        <f>VLOOKUP(B62,'NOV24'!$A$1:H619,6,0)</f>
        <v>-46</v>
      </c>
      <c r="AF62" s="1">
        <f>VLOOKUP(B62,'DEC24'!$A$1:$H$914,5,0)</f>
        <v>-31</v>
      </c>
      <c r="AG62" s="1">
        <f>VLOOKUP(B62,'JAN25'!$A$1:G690,5,0)</f>
        <v>-23</v>
      </c>
      <c r="AH62" s="1">
        <f>VLOOKUP(B62,'FEB25'!A$1:G1124,5,0)</f>
        <v>-36</v>
      </c>
      <c r="AI62" s="1">
        <f>VLOOKUP(B62,'MAR25'!$A$1:G957,5,0)</f>
        <v>-28</v>
      </c>
      <c r="AJ62" s="1">
        <f>VLOOKUP(B62,'APR25'!$A$1:G586,5,0)</f>
        <v>-45</v>
      </c>
      <c r="AK62" s="1"/>
      <c r="AL62" s="1">
        <f>VLOOKUP(B62,JUNE25!$A$1:G682,5,0)</f>
        <v>-50</v>
      </c>
      <c r="AM62" s="1">
        <f>VLOOKUP(B62, JULY25!$A$1:$E$544, 5, FALSE)</f>
        <v>-6</v>
      </c>
      <c r="AN62" s="1">
        <f>VLOOKUP(B62, 'AUG25'!$A$1:$E$540, 5, FALSE)</f>
        <v>-49</v>
      </c>
      <c r="AO62" s="1">
        <f>VLOOKUP(B62, 'SEP25'!$A$1:$F$520, 6, FALSE)</f>
        <v>-60</v>
      </c>
      <c r="AP62" s="1">
        <f>VLOOKUP(B62, 'OCT25'!$A$1:$F$520, 5, FALSE)</f>
        <v>-24</v>
      </c>
      <c r="AQ62" s="36">
        <f>VLOOKUP(B62, 'NOV25'!$B$1:$I$616, 5, FALSE)</f>
        <v>-24</v>
      </c>
      <c r="AR62" s="1">
        <f>VLOOKUP(B62, 'DEC25'!$A$1:$I$611, 5, FALSE)</f>
        <v>-49</v>
      </c>
      <c r="AS62" s="1">
        <f>VLOOKUP(B62, 'JAN26'!$A$1:$I$607, 6, FALSE)</f>
        <v>-20</v>
      </c>
      <c r="AT62" s="1"/>
      <c r="AU62" s="1"/>
      <c r="AV62" s="1"/>
      <c r="AW62" s="1"/>
    </row>
    <row r="63" spans="1:49" ht="14.25" customHeight="1">
      <c r="B63" s="4" t="s">
        <v>36</v>
      </c>
      <c r="C63" s="1">
        <f t="shared" si="7"/>
        <v>0</v>
      </c>
      <c r="D63" s="1">
        <v>-1</v>
      </c>
      <c r="E63" s="1">
        <v>0</v>
      </c>
      <c r="F63" s="1">
        <v>-2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f>VLOOKUP(B63,'OCT24'!$A$1:H1235,6,0)</f>
        <v>0</v>
      </c>
      <c r="AE63" s="1">
        <f>VLOOKUP(B63,'NOV24'!$A$1:H620,6,0)</f>
        <v>0</v>
      </c>
      <c r="AF63" s="1">
        <f>VLOOKUP(B63,'DEC24'!$A$1:$H$914,5,0)</f>
        <v>0</v>
      </c>
      <c r="AG63" s="1">
        <f>VLOOKUP(B63,'JAN25'!$A$1:G691,5,0)</f>
        <v>0</v>
      </c>
      <c r="AH63" s="1">
        <f>VLOOKUP(B63,'FEB25'!A$1:G1125,5,0)</f>
        <v>0</v>
      </c>
      <c r="AI63" s="1">
        <f>VLOOKUP(B63,'MAR25'!$A$1:G958,5,0)</f>
        <v>0</v>
      </c>
      <c r="AJ63" s="1">
        <f>VLOOKUP(B63,'APR25'!$A$1:G587,5,0)</f>
        <v>0</v>
      </c>
      <c r="AK63" s="1">
        <f>VLOOKUP(B63,'MAY25'!$A$1:G980,5,0)</f>
        <v>0</v>
      </c>
      <c r="AL63" s="1">
        <f>VLOOKUP(B63,JUNE25!$A$1:G683,5,0)</f>
        <v>0</v>
      </c>
      <c r="AM63" s="1">
        <f>VLOOKUP(B63, JULY25!$A$1:$E$544, 5, FALSE)</f>
        <v>0</v>
      </c>
      <c r="AN63" s="1">
        <f>VLOOKUP(B63, 'AUG25'!$A$1:$E$540, 5, FALSE)</f>
        <v>0</v>
      </c>
      <c r="AO63" s="1" t="str">
        <f>VLOOKUP(B63, 'SEP25'!$A$1:$F$520, 6, FALSE)</f>
        <v>-</v>
      </c>
      <c r="AP63" s="1" t="str">
        <f>VLOOKUP(B63, 'OCT25'!$A$1:$F$520, 5, FALSE)</f>
        <v>-</v>
      </c>
      <c r="AQ63" s="36" t="str">
        <f>VLOOKUP(B63, 'NOV25'!$B$1:$I$616, 5, FALSE)</f>
        <v>-</v>
      </c>
      <c r="AR63" s="1" t="str">
        <f>VLOOKUP(B63, 'DEC25'!$A$1:$I$611, 5, FALSE)</f>
        <v>-</v>
      </c>
      <c r="AS63" s="1" t="str">
        <f>VLOOKUP(B63, 'JAN26'!$A$1:$I$607, 6, FALSE)</f>
        <v>-</v>
      </c>
      <c r="AT63" s="1"/>
      <c r="AU63" s="1"/>
      <c r="AV63" s="1"/>
      <c r="AW63" s="1"/>
    </row>
    <row r="64" spans="1:49" ht="14.25" customHeight="1">
      <c r="A64" s="38"/>
      <c r="B64" s="38" t="s">
        <v>36</v>
      </c>
      <c r="C64" s="1">
        <f t="shared" si="7"/>
        <v>0</v>
      </c>
      <c r="D64" s="1"/>
      <c r="E64" s="1"/>
      <c r="F64" s="1"/>
      <c r="G64" s="1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2"/>
      <c r="T64" s="2"/>
      <c r="U64" s="1"/>
      <c r="V64" s="1"/>
      <c r="W64" s="1"/>
      <c r="X64" s="1"/>
      <c r="Y64" s="1"/>
      <c r="Z64" s="1"/>
      <c r="AA64" s="1"/>
      <c r="AB64" s="2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>
        <f>VLOOKUP(B64, 'AUG25'!$A$1:$E$792, 5, FALSE)</f>
        <v>0</v>
      </c>
      <c r="AO64" s="1" t="str">
        <f>VLOOKUP(B64, 'SEP25'!$A$1:$F$520, 6, FALSE)</f>
        <v>-</v>
      </c>
      <c r="AP64" s="1" t="str">
        <f>VLOOKUP(B64, 'OCT25'!$A$1:$F$520, 5, FALSE)</f>
        <v>-</v>
      </c>
      <c r="AQ64" s="36" t="str">
        <f>VLOOKUP(B64, 'NOV25'!$B$1:$I$616, 5, FALSE)</f>
        <v>-</v>
      </c>
      <c r="AR64" s="1" t="str">
        <f>VLOOKUP(B64, 'DEC25'!$A$1:$I$611, 5, FALSE)</f>
        <v>-</v>
      </c>
      <c r="AS64" s="1" t="str">
        <f>VLOOKUP(B64, 'JAN26'!$A$1:$I$607, 6, FALSE)</f>
        <v>-</v>
      </c>
      <c r="AT64" s="1"/>
      <c r="AU64" s="1"/>
      <c r="AV64" s="1"/>
      <c r="AW64" s="1"/>
    </row>
    <row r="65" spans="1:49" ht="14.25" customHeight="1">
      <c r="B65" s="4" t="s">
        <v>779</v>
      </c>
      <c r="C65" s="37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36"/>
      <c r="AR65" s="1"/>
      <c r="AS65" s="1"/>
      <c r="AT65" s="1"/>
      <c r="AU65" s="1"/>
      <c r="AV65" s="1"/>
      <c r="AW65" s="1"/>
    </row>
    <row r="66" spans="1:49" ht="14.25" customHeight="1">
      <c r="B66" s="4" t="s">
        <v>780</v>
      </c>
      <c r="C66" s="37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36"/>
      <c r="AR66" s="1"/>
      <c r="AS66" s="1"/>
      <c r="AT66" s="1"/>
      <c r="AU66" s="1"/>
      <c r="AV66" s="1"/>
      <c r="AW66" s="1"/>
    </row>
    <row r="67" spans="1:49" ht="14.25" customHeight="1">
      <c r="A67" s="4" t="s">
        <v>678</v>
      </c>
      <c r="B67" s="4" t="s">
        <v>37</v>
      </c>
      <c r="C67" s="1">
        <f t="shared" ref="C67:C73" si="8">-AVERAGE(AL67:AV67)</f>
        <v>1.5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-12</v>
      </c>
      <c r="J67" s="1">
        <v>0</v>
      </c>
      <c r="K67" s="1">
        <v>-3</v>
      </c>
      <c r="L67" s="1">
        <v>0</v>
      </c>
      <c r="M67" s="1">
        <v>0</v>
      </c>
      <c r="N67" s="1">
        <v>-2</v>
      </c>
      <c r="O67" s="1">
        <v>0</v>
      </c>
      <c r="P67" s="1">
        <v>0</v>
      </c>
      <c r="Q67" s="1">
        <v>0</v>
      </c>
      <c r="R67" s="1">
        <v>0</v>
      </c>
      <c r="S67" s="1">
        <v>-9</v>
      </c>
      <c r="T67" s="1">
        <v>0</v>
      </c>
      <c r="U67" s="1">
        <v>-8</v>
      </c>
      <c r="V67" s="1">
        <v>-12</v>
      </c>
      <c r="W67" s="1">
        <v>-16</v>
      </c>
      <c r="X67" s="1">
        <v>0</v>
      </c>
      <c r="Y67" s="1">
        <v>0</v>
      </c>
      <c r="Z67" s="1">
        <v>0</v>
      </c>
      <c r="AA67" s="1">
        <v>-2</v>
      </c>
      <c r="AB67" s="1">
        <v>-10</v>
      </c>
      <c r="AC67" s="1">
        <v>0</v>
      </c>
      <c r="AD67" s="1">
        <f>VLOOKUP(B67,'OCT24'!$A$1:H1238,6,0)</f>
        <v>0</v>
      </c>
      <c r="AE67" s="1">
        <f>VLOOKUP(B67,'NOV24'!$A$1:H623,6,0)</f>
        <v>0</v>
      </c>
      <c r="AF67" s="1">
        <f>VLOOKUP(B67,'DEC24'!$A$1:$H$914,5,0)</f>
        <v>0</v>
      </c>
      <c r="AG67" s="1">
        <f>VLOOKUP(B67,'JAN25'!$A$1:G694,5,0)</f>
        <v>-6</v>
      </c>
      <c r="AH67" s="1">
        <f>VLOOKUP(B67,'FEB25'!A$1:G1128,5,0)</f>
        <v>0</v>
      </c>
      <c r="AI67" s="1">
        <f>VLOOKUP(B67,'MAR25'!$A$1:G961,5,0)</f>
        <v>-4</v>
      </c>
      <c r="AJ67" s="1">
        <f>VLOOKUP(B67,'APR25'!$A$1:G590,5,0)</f>
        <v>-16</v>
      </c>
      <c r="AK67" s="1">
        <f>VLOOKUP(B67,'MAY25'!$A$1:G983,5,0)</f>
        <v>0</v>
      </c>
      <c r="AL67" s="1">
        <f>VLOOKUP(B67,JUNE25!$A$1:G686,5,0)</f>
        <v>0</v>
      </c>
      <c r="AM67" s="1">
        <f>VLOOKUP(B67, JULY25!$A$1:$E$544, 5, FALSE)</f>
        <v>0</v>
      </c>
      <c r="AN67" s="1">
        <f>VLOOKUP(B67, 'AUG25'!$A$1:$E$540, 5, FALSE)</f>
        <v>-2</v>
      </c>
      <c r="AO67" s="1">
        <f>VLOOKUP(B67, 'SEP25'!$A$1:$F$520, 6, FALSE)</f>
        <v>-4</v>
      </c>
      <c r="AP67" s="1">
        <f>VLOOKUP(B67, 'OCT25'!$A$1:$F$520, 5, FALSE)</f>
        <v>-2</v>
      </c>
      <c r="AQ67" s="36">
        <f>VLOOKUP(B67, 'NOV25'!$B$1:$I$616, 5, FALSE)</f>
        <v>-1</v>
      </c>
      <c r="AR67" s="1" t="str">
        <f>VLOOKUP(B67, 'DEC25'!$A$1:$I$611, 5, FALSE)</f>
        <v>-</v>
      </c>
      <c r="AS67" s="1" t="str">
        <f>VLOOKUP(B67, 'JAN26'!$A$1:$I$607, 6, FALSE)</f>
        <v>-</v>
      </c>
      <c r="AT67" s="1"/>
      <c r="AU67" s="1"/>
      <c r="AV67" s="1"/>
      <c r="AW67" s="1"/>
    </row>
    <row r="68" spans="1:49" ht="14.25" customHeight="1">
      <c r="A68" s="4" t="s">
        <v>678</v>
      </c>
      <c r="B68" s="4" t="s">
        <v>38</v>
      </c>
      <c r="C68" s="1">
        <f t="shared" si="8"/>
        <v>24.375</v>
      </c>
      <c r="D68" s="1">
        <v>-18</v>
      </c>
      <c r="E68" s="1">
        <v>-4</v>
      </c>
      <c r="F68" s="1">
        <v>-13</v>
      </c>
      <c r="G68" s="1">
        <v>-26</v>
      </c>
      <c r="H68" s="1">
        <v>-16</v>
      </c>
      <c r="I68" s="1">
        <v>-7</v>
      </c>
      <c r="J68" s="1">
        <v>-12</v>
      </c>
      <c r="K68" s="1">
        <v>0</v>
      </c>
      <c r="L68" s="1">
        <v>0</v>
      </c>
      <c r="M68" s="1">
        <v>-21</v>
      </c>
      <c r="N68" s="1">
        <v>-28</v>
      </c>
      <c r="O68" s="1">
        <v>-35</v>
      </c>
      <c r="P68" s="1">
        <v>-27</v>
      </c>
      <c r="Q68" s="1">
        <v>-21</v>
      </c>
      <c r="R68" s="1">
        <v>-6</v>
      </c>
      <c r="S68" s="1">
        <v>-30</v>
      </c>
      <c r="T68" s="1">
        <v>-56</v>
      </c>
      <c r="U68" s="1">
        <v>-4</v>
      </c>
      <c r="V68" s="1"/>
      <c r="W68" s="1">
        <v>-6</v>
      </c>
      <c r="X68" s="1">
        <v>-29</v>
      </c>
      <c r="Y68" s="1">
        <v>-30</v>
      </c>
      <c r="Z68" s="1">
        <v>-8</v>
      </c>
      <c r="AA68" s="1"/>
      <c r="AB68" s="1">
        <v>-57</v>
      </c>
      <c r="AC68" s="1">
        <v>-15</v>
      </c>
      <c r="AD68" s="1">
        <f>VLOOKUP(B68,'OCT24'!$A$1:H1239,6,0)</f>
        <v>0</v>
      </c>
      <c r="AE68" s="1">
        <f>VLOOKUP(B68,'NOV24'!$A$1:H624,6,0)</f>
        <v>-6</v>
      </c>
      <c r="AF68" s="1">
        <f>VLOOKUP(B68,'DEC24'!$A$1:$H$914,5,0)</f>
        <v>-12</v>
      </c>
      <c r="AG68" s="1">
        <f>VLOOKUP(B68,'JAN25'!$A$1:G695,5,0)</f>
        <v>-9</v>
      </c>
      <c r="AH68" s="1">
        <f>VLOOKUP(B68,'FEB25'!A$1:G1129,5,0)</f>
        <v>-15</v>
      </c>
      <c r="AI68" s="1">
        <f>VLOOKUP(B68,'MAR25'!$A$1:G962,5,0)</f>
        <v>-74</v>
      </c>
      <c r="AJ68" s="1">
        <f>VLOOKUP(B68,'APR25'!$A$1:G591,5,0)</f>
        <v>-51</v>
      </c>
      <c r="AK68" s="1">
        <f>VLOOKUP(B68,'MAY25'!$A$1:G984,5,0)</f>
        <v>-61</v>
      </c>
      <c r="AL68" s="1">
        <f>VLOOKUP(B68,JUNE25!$A$1:G687,5,0)</f>
        <v>-15</v>
      </c>
      <c r="AM68" s="1">
        <f>VLOOKUP(B68, JULY25!$A$1:$E$544, 5, FALSE)</f>
        <v>-3</v>
      </c>
      <c r="AN68" s="1">
        <f>VLOOKUP(B68, 'AUG25'!$A$1:$E$540, 5, FALSE)</f>
        <v>-18</v>
      </c>
      <c r="AO68" s="1">
        <f>VLOOKUP(B68, 'SEP25'!$A$1:$F$520, 6, FALSE)</f>
        <v>-2</v>
      </c>
      <c r="AP68" s="1">
        <f>VLOOKUP(B68, 'OCT25'!$A$1:$F$520, 5, FALSE)</f>
        <v>-34</v>
      </c>
      <c r="AQ68" s="36">
        <f>VLOOKUP(B68, 'NOV25'!$B$1:$I$616, 5, FALSE)</f>
        <v>-49</v>
      </c>
      <c r="AR68" s="1">
        <f>VLOOKUP(B68, 'DEC25'!$A$1:$I$611, 5, FALSE)</f>
        <v>-27</v>
      </c>
      <c r="AS68" s="1">
        <f>VLOOKUP(B68, 'JAN26'!$A$1:$I$607, 6, FALSE)</f>
        <v>-47</v>
      </c>
      <c r="AT68" s="1"/>
      <c r="AU68" s="1"/>
      <c r="AV68" s="1"/>
      <c r="AW68" s="1"/>
    </row>
    <row r="69" spans="1:49" ht="14.25" customHeight="1">
      <c r="B69" s="4" t="s">
        <v>39</v>
      </c>
      <c r="C69" s="1">
        <f t="shared" si="8"/>
        <v>36.5</v>
      </c>
      <c r="D69" s="1">
        <v>-38</v>
      </c>
      <c r="E69" s="1">
        <v>-24</v>
      </c>
      <c r="F69" s="1">
        <v>-16</v>
      </c>
      <c r="G69" s="1">
        <v>-14</v>
      </c>
      <c r="H69" s="1">
        <v>-12</v>
      </c>
      <c r="I69" s="1">
        <v>-42</v>
      </c>
      <c r="J69" s="1"/>
      <c r="K69" s="1"/>
      <c r="L69" s="1">
        <v>-21</v>
      </c>
      <c r="M69" s="1">
        <v>-42</v>
      </c>
      <c r="N69" s="1">
        <v>-50</v>
      </c>
      <c r="O69" s="1">
        <v>-43</v>
      </c>
      <c r="P69" s="1">
        <v>-44</v>
      </c>
      <c r="Q69" s="1">
        <v>-30</v>
      </c>
      <c r="R69" s="1">
        <v>-13</v>
      </c>
      <c r="S69" s="1">
        <v>-31</v>
      </c>
      <c r="T69" s="1">
        <v>-9</v>
      </c>
      <c r="U69" s="1">
        <v>-10</v>
      </c>
      <c r="V69" s="1">
        <v>-9</v>
      </c>
      <c r="W69" s="1">
        <v>-15</v>
      </c>
      <c r="X69" s="1">
        <v>-9</v>
      </c>
      <c r="Y69" s="1">
        <v>-18</v>
      </c>
      <c r="Z69" s="1">
        <v>-15</v>
      </c>
      <c r="AA69" s="1">
        <v>-13</v>
      </c>
      <c r="AB69" s="1">
        <v>-17</v>
      </c>
      <c r="AC69" s="1">
        <v>-24</v>
      </c>
      <c r="AD69" s="1">
        <f>VLOOKUP(B69,'OCT24'!$A$1:H1240,6,0)</f>
        <v>-44</v>
      </c>
      <c r="AE69" s="1">
        <f>VLOOKUP(B69,'NOV24'!$A$1:H625,6,0)</f>
        <v>-7</v>
      </c>
      <c r="AF69" s="1">
        <f>VLOOKUP(B69,'DEC24'!$A$1:$H$914,5,0)</f>
        <v>-40</v>
      </c>
      <c r="AG69" s="1">
        <f>VLOOKUP(B69,'JAN25'!$A$1:G696,5,0)</f>
        <v>-11</v>
      </c>
      <c r="AH69" s="1">
        <f>VLOOKUP(B69,'FEB25'!A$1:G1130,5,0)</f>
        <v>-39</v>
      </c>
      <c r="AI69" s="1">
        <f>VLOOKUP(B69,'MAR25'!$A$1:G963,5,0)</f>
        <v>-15</v>
      </c>
      <c r="AJ69" s="1">
        <f>VLOOKUP(B69,'APR25'!$A$1:G592,5,0)</f>
        <v>-28</v>
      </c>
      <c r="AK69" s="1">
        <f>VLOOKUP(B69,'MAY25'!$A$1:G985,5,0)</f>
        <v>-35</v>
      </c>
      <c r="AL69" s="1">
        <f>VLOOKUP(B69,JUNE25!$A$1:G688,5,0)</f>
        <v>-36</v>
      </c>
      <c r="AM69" s="1">
        <f>VLOOKUP(B69, JULY25!$A$1:$E$544, 5, FALSE)</f>
        <v>-15</v>
      </c>
      <c r="AN69" s="1">
        <f>VLOOKUP(B69, 'AUG25'!$A$1:$E$540, 5, FALSE)</f>
        <v>-42</v>
      </c>
      <c r="AO69" s="1">
        <f>VLOOKUP(B69, 'SEP25'!$A$1:$F$520, 6, FALSE)</f>
        <v>-35</v>
      </c>
      <c r="AP69" s="1">
        <f>VLOOKUP(B69, 'OCT25'!$A$1:$F$520, 5, FALSE)</f>
        <v>-38</v>
      </c>
      <c r="AQ69" s="36">
        <f>VLOOKUP(B69, 'NOV25'!$B$1:$I$616, 5, FALSE)</f>
        <v>-33</v>
      </c>
      <c r="AR69" s="1">
        <f>VLOOKUP(B69, 'DEC25'!$A$1:$I$611, 5, FALSE)</f>
        <v>-53</v>
      </c>
      <c r="AS69" s="1">
        <f>VLOOKUP(B69, 'JAN26'!$A$1:$I$607, 6, FALSE)</f>
        <v>-40</v>
      </c>
      <c r="AT69" s="1"/>
      <c r="AU69" s="1"/>
      <c r="AV69" s="1"/>
      <c r="AW69" s="1"/>
    </row>
    <row r="70" spans="1:49" ht="14.25" customHeight="1">
      <c r="A70" s="4" t="s">
        <v>678</v>
      </c>
      <c r="B70" s="4" t="s">
        <v>40</v>
      </c>
      <c r="C70" s="1">
        <f t="shared" si="8"/>
        <v>107.875</v>
      </c>
      <c r="D70" s="1">
        <v>-57</v>
      </c>
      <c r="E70" s="1">
        <v>-20</v>
      </c>
      <c r="F70" s="1">
        <v>0</v>
      </c>
      <c r="G70" s="1">
        <v>-25</v>
      </c>
      <c r="H70" s="1">
        <v>-60</v>
      </c>
      <c r="I70" s="1">
        <v>-8</v>
      </c>
      <c r="J70" s="1">
        <v>-140</v>
      </c>
      <c r="K70" s="1">
        <v>-39</v>
      </c>
      <c r="L70" s="1">
        <v>-70</v>
      </c>
      <c r="M70" s="1">
        <v>-7</v>
      </c>
      <c r="N70" s="1">
        <v>-1</v>
      </c>
      <c r="O70" s="1">
        <v>-41</v>
      </c>
      <c r="P70" s="1">
        <v>-188</v>
      </c>
      <c r="Q70" s="1">
        <v>-28</v>
      </c>
      <c r="R70" s="1">
        <v>-54</v>
      </c>
      <c r="S70" s="1">
        <v>-19</v>
      </c>
      <c r="T70" s="1">
        <v>-103</v>
      </c>
      <c r="U70" s="1">
        <v>-30</v>
      </c>
      <c r="V70" s="1">
        <v>-58</v>
      </c>
      <c r="W70" s="1">
        <v>-65</v>
      </c>
      <c r="X70" s="1">
        <v>-152</v>
      </c>
      <c r="Y70" s="1">
        <v>-108</v>
      </c>
      <c r="Z70" s="1">
        <v>-162</v>
      </c>
      <c r="AA70" s="1">
        <v>-84</v>
      </c>
      <c r="AB70" s="1">
        <v>-90</v>
      </c>
      <c r="AC70" s="1">
        <v>-83</v>
      </c>
      <c r="AD70" s="1">
        <f>VLOOKUP(B70,'OCT24'!$A$1:H1241,6,0)</f>
        <v>-142</v>
      </c>
      <c r="AE70" s="1">
        <f>VLOOKUP(B70,'NOV24'!$A$1:H626,6,0)</f>
        <v>-148</v>
      </c>
      <c r="AF70" s="1">
        <f>VLOOKUP(B70,'DEC24'!$A$1:$H$914,5,0)</f>
        <v>-53</v>
      </c>
      <c r="AG70" s="1">
        <f>VLOOKUP(B70,'JAN25'!$A$1:G697,5,0)</f>
        <v>-120</v>
      </c>
      <c r="AH70" s="1">
        <f>VLOOKUP(B70,'FEB25'!A$1:G1131,5,0)</f>
        <v>-219</v>
      </c>
      <c r="AI70" s="1">
        <f>VLOOKUP(B70,'MAR25'!$A$1:G964,5,0)</f>
        <v>-190</v>
      </c>
      <c r="AJ70" s="1">
        <f>VLOOKUP(B70,'APR25'!$A$1:G593,5,0)</f>
        <v>-206</v>
      </c>
      <c r="AK70" s="1">
        <f>VLOOKUP(B70,'MAY25'!$A$1:G986,5,0)</f>
        <v>-224</v>
      </c>
      <c r="AL70" s="1">
        <f>VLOOKUP(B70,JUNE25!$A$1:G689,5,0)</f>
        <v>-212</v>
      </c>
      <c r="AM70" s="1">
        <f>VLOOKUP(B70, JULY25!$A$1:$E$544, 5, FALSE)</f>
        <v>-75</v>
      </c>
      <c r="AN70" s="1">
        <f>VLOOKUP(B70, 'AUG25'!$A$1:$E$540, 5, FALSE)</f>
        <v>-59</v>
      </c>
      <c r="AO70" s="1">
        <f>VLOOKUP(B70, 'SEP25'!$A$1:$F$520, 6, FALSE)</f>
        <v>-29</v>
      </c>
      <c r="AP70" s="1">
        <f>VLOOKUP(B70, 'OCT25'!$A$1:$F$520, 5, FALSE)</f>
        <v>-8</v>
      </c>
      <c r="AQ70" s="36">
        <f>VLOOKUP(B70, 'NOV25'!$B$1:$I$616, 5, FALSE)</f>
        <v>-65</v>
      </c>
      <c r="AR70" s="1">
        <f>VLOOKUP(B70, 'DEC25'!$A$1:$I$611, 5, FALSE)</f>
        <v>-238</v>
      </c>
      <c r="AS70" s="1">
        <f>VLOOKUP(B70, 'JAN26'!$A$1:$I$607, 6, FALSE)</f>
        <v>-177</v>
      </c>
      <c r="AT70" s="1"/>
      <c r="AU70" s="1"/>
      <c r="AV70" s="1"/>
      <c r="AW70" s="1"/>
    </row>
    <row r="71" spans="1:49" ht="14.25" customHeight="1">
      <c r="A71" s="4" t="s">
        <v>678</v>
      </c>
      <c r="B71" s="4" t="s">
        <v>41</v>
      </c>
      <c r="C71" s="1">
        <f t="shared" si="8"/>
        <v>205.625</v>
      </c>
      <c r="D71" s="1">
        <v>-18</v>
      </c>
      <c r="E71" s="1">
        <v>-64</v>
      </c>
      <c r="F71" s="1">
        <v>-2</v>
      </c>
      <c r="G71" s="1">
        <v>-84</v>
      </c>
      <c r="H71" s="1">
        <v>-20</v>
      </c>
      <c r="I71" s="1">
        <v>-87</v>
      </c>
      <c r="J71" s="1">
        <v>-88</v>
      </c>
      <c r="K71" s="1">
        <v>-32</v>
      </c>
      <c r="L71" s="1">
        <v>-20</v>
      </c>
      <c r="M71" s="1">
        <v>-36</v>
      </c>
      <c r="N71" s="1">
        <v>-32</v>
      </c>
      <c r="O71" s="1">
        <v>-31</v>
      </c>
      <c r="P71" s="1">
        <v>-70</v>
      </c>
      <c r="Q71" s="1">
        <v>-76</v>
      </c>
      <c r="R71" s="1">
        <v>-77</v>
      </c>
      <c r="S71" s="1">
        <v>-46</v>
      </c>
      <c r="T71" s="1">
        <v>-196</v>
      </c>
      <c r="U71" s="1">
        <v>-40</v>
      </c>
      <c r="V71" s="1">
        <v>-66</v>
      </c>
      <c r="W71" s="1">
        <v>-74</v>
      </c>
      <c r="X71" s="1">
        <v>-232</v>
      </c>
      <c r="Y71" s="1">
        <v>-112</v>
      </c>
      <c r="Z71" s="1">
        <v>-75</v>
      </c>
      <c r="AA71" s="1">
        <v>-106</v>
      </c>
      <c r="AB71" s="1">
        <v>-211</v>
      </c>
      <c r="AC71" s="1">
        <v>-150</v>
      </c>
      <c r="AD71" s="1">
        <f>VLOOKUP(B71,'OCT24'!$A$1:H1242,6,0)</f>
        <v>-242</v>
      </c>
      <c r="AE71" s="1">
        <f>VLOOKUP(B71,'NOV24'!$A$1:H627,6,0)</f>
        <v>-210</v>
      </c>
      <c r="AF71" s="1">
        <f>VLOOKUP(B71,'DEC24'!$A$1:$H$914,5,0)</f>
        <v>-220</v>
      </c>
      <c r="AG71" s="1">
        <f>VLOOKUP(B71,'JAN25'!$A$1:G698,5,0)</f>
        <v>-178</v>
      </c>
      <c r="AH71" s="1">
        <f>VLOOKUP(B71,'FEB25'!A$1:G1132,5,0)</f>
        <v>-224</v>
      </c>
      <c r="AI71" s="1">
        <f>VLOOKUP(B71,'MAR25'!$A$1:G965,5,0)</f>
        <v>-290</v>
      </c>
      <c r="AJ71" s="1">
        <f>VLOOKUP(B71,'APR25'!$A$1:G594,5,0)</f>
        <v>-248</v>
      </c>
      <c r="AK71" s="1">
        <f>VLOOKUP(B71,'MAY25'!$A$1:G987,5,0)</f>
        <v>-396</v>
      </c>
      <c r="AL71" s="1">
        <f>VLOOKUP(B71,JUNE25!$A$1:G690,5,0)</f>
        <v>-310</v>
      </c>
      <c r="AM71" s="1">
        <f>VLOOKUP(B71, JULY25!$A$1:$E$544, 5, FALSE)</f>
        <v>-228</v>
      </c>
      <c r="AN71" s="1">
        <f>VLOOKUP(B71, 'AUG25'!$A$1:$E$540, 5, FALSE)</f>
        <v>-168</v>
      </c>
      <c r="AO71" s="1">
        <f>VLOOKUP(B71, 'SEP25'!$A$1:$F$520, 6, FALSE)</f>
        <v>-79</v>
      </c>
      <c r="AP71" s="1">
        <f>VLOOKUP(B71, 'OCT25'!$A$1:$F$520, 5, FALSE)</f>
        <v>-93</v>
      </c>
      <c r="AQ71" s="36">
        <f>VLOOKUP(B71, 'NOV25'!$B$1:$I$616, 5, FALSE)</f>
        <v>-106</v>
      </c>
      <c r="AR71" s="1">
        <f>VLOOKUP(B71, 'DEC25'!$A$1:$I$611, 5, FALSE)</f>
        <v>-330</v>
      </c>
      <c r="AS71" s="1">
        <f>VLOOKUP(B71, 'JAN26'!$A$1:$I$607, 6, FALSE)</f>
        <v>-331</v>
      </c>
      <c r="AT71" s="1"/>
      <c r="AU71" s="1"/>
      <c r="AV71" s="1"/>
      <c r="AW71" s="1"/>
    </row>
    <row r="72" spans="1:49" ht="14.25" customHeight="1">
      <c r="B72" s="4" t="s">
        <v>42</v>
      </c>
      <c r="C72" s="1">
        <f t="shared" si="8"/>
        <v>0</v>
      </c>
      <c r="D72" s="1">
        <v>0</v>
      </c>
      <c r="E72" s="1">
        <v>-18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-5</v>
      </c>
      <c r="M72" s="1">
        <v>-2</v>
      </c>
      <c r="N72" s="1">
        <v>-2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-27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f>VLOOKUP(B72,'OCT24'!$A$1:H1243,6,0)</f>
        <v>0</v>
      </c>
      <c r="AE72" s="1">
        <f>VLOOKUP(B72,'NOV24'!$A$1:H628,6,0)</f>
        <v>0</v>
      </c>
      <c r="AF72" s="1">
        <f>VLOOKUP(B72,'DEC24'!$A$1:$H$914,5,0)</f>
        <v>0</v>
      </c>
      <c r="AG72" s="1">
        <f>VLOOKUP(B72,'JAN25'!$A$1:G699,5,0)</f>
        <v>0</v>
      </c>
      <c r="AH72" s="1">
        <f>VLOOKUP(B72,'FEB25'!A$1:G1133,5,0)</f>
        <v>0</v>
      </c>
      <c r="AI72" s="1">
        <f>VLOOKUP(B72,'MAR25'!$A$1:G966,5,0)</f>
        <v>0</v>
      </c>
      <c r="AJ72" s="1">
        <f>VLOOKUP(B72,'APR25'!$A$1:G595,5,0)</f>
        <v>0</v>
      </c>
      <c r="AK72" s="1">
        <f>VLOOKUP(B72,'MAY25'!$A$1:G988,5,0)</f>
        <v>0</v>
      </c>
      <c r="AL72" s="1">
        <f>VLOOKUP(B72,JUNE25!$A$1:G691,5,0)</f>
        <v>0</v>
      </c>
      <c r="AM72" s="1">
        <f>VLOOKUP(B72, JULY25!$A$1:$E$544, 5, FALSE)</f>
        <v>0</v>
      </c>
      <c r="AN72" s="1">
        <f>VLOOKUP(B72, 'AUG25'!$A$1:$E$540, 5, FALSE)</f>
        <v>0</v>
      </c>
      <c r="AO72" s="1" t="str">
        <f>VLOOKUP(B72, 'SEP25'!$A$1:$F$520, 6, FALSE)</f>
        <v>-</v>
      </c>
      <c r="AP72" s="1" t="str">
        <f>VLOOKUP(B72, 'OCT25'!$A$1:$F$520, 5, FALSE)</f>
        <v>-</v>
      </c>
      <c r="AQ72" s="36" t="str">
        <f>VLOOKUP(B72, 'NOV25'!$B$1:$I$616, 5, FALSE)</f>
        <v>-</v>
      </c>
      <c r="AR72" s="1" t="str">
        <f>VLOOKUP(B72, 'DEC25'!$A$1:$I$611, 5, FALSE)</f>
        <v>-</v>
      </c>
      <c r="AS72" s="1" t="str">
        <f>VLOOKUP(B72, 'JAN26'!$A$1:$I$607, 6, FALSE)</f>
        <v>-</v>
      </c>
      <c r="AT72" s="1"/>
      <c r="AU72" s="1"/>
      <c r="AV72" s="1"/>
      <c r="AW72" s="1"/>
    </row>
    <row r="73" spans="1:49" ht="14.25" customHeight="1">
      <c r="A73" s="4" t="s">
        <v>678</v>
      </c>
      <c r="B73" s="4" t="s">
        <v>43</v>
      </c>
      <c r="C73" s="1">
        <f t="shared" si="8"/>
        <v>9.5</v>
      </c>
      <c r="D73" s="1">
        <v>-6</v>
      </c>
      <c r="E73" s="1">
        <v>-1</v>
      </c>
      <c r="F73" s="1">
        <v>0</v>
      </c>
      <c r="G73" s="1">
        <v>-8</v>
      </c>
      <c r="H73" s="1">
        <v>-14</v>
      </c>
      <c r="I73" s="1">
        <v>-46</v>
      </c>
      <c r="J73" s="1">
        <v>-138</v>
      </c>
      <c r="K73" s="1">
        <v>-4</v>
      </c>
      <c r="L73" s="1">
        <v>-20</v>
      </c>
      <c r="M73" s="1">
        <v>0</v>
      </c>
      <c r="N73" s="1">
        <v>0</v>
      </c>
      <c r="O73" s="1">
        <v>0</v>
      </c>
      <c r="P73" s="1">
        <v>-46</v>
      </c>
      <c r="Q73" s="1">
        <v>-30</v>
      </c>
      <c r="R73" s="1">
        <v>-50</v>
      </c>
      <c r="S73" s="1">
        <v>-1</v>
      </c>
      <c r="T73" s="1">
        <v>-20</v>
      </c>
      <c r="U73" s="1">
        <v>-60</v>
      </c>
      <c r="V73" s="1">
        <v>0</v>
      </c>
      <c r="W73" s="1">
        <v>-4</v>
      </c>
      <c r="X73" s="1">
        <v>-107</v>
      </c>
      <c r="Y73" s="1">
        <v>-44</v>
      </c>
      <c r="Z73" s="1">
        <v>-45</v>
      </c>
      <c r="AA73" s="1">
        <v>-3</v>
      </c>
      <c r="AB73" s="1">
        <v>0</v>
      </c>
      <c r="AC73" s="1">
        <v>-65</v>
      </c>
      <c r="AD73" s="1">
        <f>VLOOKUP(B73,'OCT24'!$A$1:H1244,6,0)</f>
        <v>-40</v>
      </c>
      <c r="AE73" s="1">
        <f>VLOOKUP(B73,'NOV24'!$A$1:H629,6,0)</f>
        <v>-20</v>
      </c>
      <c r="AF73" s="1">
        <f>VLOOKUP(B73,'DEC24'!$A$1:$H$914,5,0)</f>
        <v>0</v>
      </c>
      <c r="AG73" s="1">
        <f>VLOOKUP(B73,'JAN25'!$A$1:G700,5,0)</f>
        <v>0</v>
      </c>
      <c r="AH73" s="1">
        <f>VLOOKUP(B73,'FEB25'!A$1:G1134,5,0)</f>
        <v>0</v>
      </c>
      <c r="AI73" s="1">
        <f>VLOOKUP(B73,'MAR25'!$A$1:G967,5,0)</f>
        <v>-2</v>
      </c>
      <c r="AJ73" s="1">
        <f>VLOOKUP(B73,'APR25'!$A$1:G596,5,0)</f>
        <v>0</v>
      </c>
      <c r="AK73" s="1">
        <f>VLOOKUP(B73,'MAY25'!$A$1:G989,5,0)</f>
        <v>0</v>
      </c>
      <c r="AL73" s="1">
        <f>VLOOKUP(B73,JUNE25!$A$1:G692,5,0)</f>
        <v>-30</v>
      </c>
      <c r="AM73" s="1">
        <f>VLOOKUP(B73, JULY25!$A$1:$E$544, 5, FALSE)</f>
        <v>0</v>
      </c>
      <c r="AN73" s="1">
        <f>VLOOKUP(B73, 'AUG25'!$A$1:$E$540, 5, FALSE)</f>
        <v>0</v>
      </c>
      <c r="AO73" s="1" t="str">
        <f>VLOOKUP(B73, 'SEP25'!$A$1:$F$520, 6, FALSE)</f>
        <v>-</v>
      </c>
      <c r="AP73" s="1" t="str">
        <f>VLOOKUP(B73, 'OCT25'!$A$1:$F$520, 5, FALSE)</f>
        <v>-</v>
      </c>
      <c r="AQ73" s="36">
        <f>VLOOKUP(B73, 'NOV25'!$B$1:$I$616, 5, FALSE)</f>
        <v>-8</v>
      </c>
      <c r="AR73" s="1" t="str">
        <f>VLOOKUP(B73, 'DEC25'!$A$1:$I$611, 5, FALSE)</f>
        <v>-</v>
      </c>
      <c r="AS73" s="1" t="str">
        <f>VLOOKUP(B73, 'JAN26'!$A$1:$I$607, 6, FALSE)</f>
        <v>-</v>
      </c>
      <c r="AT73" s="1"/>
      <c r="AU73" s="1"/>
      <c r="AV73" s="1"/>
      <c r="AW73" s="1"/>
    </row>
    <row r="74" spans="1:49" ht="14.25" customHeight="1">
      <c r="B74" s="4" t="s">
        <v>781</v>
      </c>
      <c r="C74" s="37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36"/>
      <c r="AR74" s="1"/>
      <c r="AS74" s="1"/>
      <c r="AT74" s="1"/>
      <c r="AU74" s="1"/>
      <c r="AV74" s="1"/>
      <c r="AW74" s="1"/>
    </row>
    <row r="75" spans="1:49" ht="14.25" customHeight="1">
      <c r="A75" s="4" t="s">
        <v>678</v>
      </c>
      <c r="B75" s="4" t="s">
        <v>782</v>
      </c>
      <c r="C75" s="37">
        <v>0</v>
      </c>
      <c r="D75" s="1">
        <v>0</v>
      </c>
      <c r="E75" s="1">
        <v>0</v>
      </c>
      <c r="F75" s="1">
        <v>0</v>
      </c>
      <c r="G75" s="1">
        <v>0</v>
      </c>
      <c r="H75" s="1">
        <v>-1</v>
      </c>
      <c r="I75" s="1">
        <v>0</v>
      </c>
      <c r="J75" s="1">
        <v>0</v>
      </c>
      <c r="K75" s="1">
        <v>0</v>
      </c>
      <c r="L75" s="1">
        <v>-1</v>
      </c>
      <c r="M75" s="1">
        <v>-1</v>
      </c>
      <c r="N75" s="1">
        <v>-1</v>
      </c>
      <c r="O75" s="1">
        <v>0</v>
      </c>
      <c r="P75" s="1">
        <v>0</v>
      </c>
      <c r="Q75" s="1">
        <v>-2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36"/>
      <c r="AR75" s="1"/>
      <c r="AS75" s="1"/>
      <c r="AT75" s="1"/>
      <c r="AU75" s="1"/>
      <c r="AV75" s="1"/>
      <c r="AW75" s="1"/>
    </row>
    <row r="76" spans="1:49" ht="14.25" customHeight="1">
      <c r="A76" s="4" t="s">
        <v>678</v>
      </c>
      <c r="B76" s="4" t="s">
        <v>44</v>
      </c>
      <c r="C76" s="1">
        <f>-AVERAGE(AL76:AV76)</f>
        <v>3.65625</v>
      </c>
      <c r="D76" s="1">
        <v>-21.5</v>
      </c>
      <c r="E76" s="1">
        <v>-44.25</v>
      </c>
      <c r="F76" s="1">
        <v>-22</v>
      </c>
      <c r="G76" s="1">
        <v>-14.25</v>
      </c>
      <c r="H76" s="1">
        <v>-10.25</v>
      </c>
      <c r="I76" s="1">
        <v>-14.75</v>
      </c>
      <c r="J76" s="1">
        <v>-17.75</v>
      </c>
      <c r="K76" s="1">
        <v>-24.25</v>
      </c>
      <c r="L76" s="1">
        <v>-10.5</v>
      </c>
      <c r="M76" s="1">
        <v>-6.75</v>
      </c>
      <c r="N76" s="1">
        <v>-4.25</v>
      </c>
      <c r="O76" s="1">
        <v>-15</v>
      </c>
      <c r="P76" s="1">
        <v>-7.75</v>
      </c>
      <c r="Q76" s="1">
        <v>-6.75</v>
      </c>
      <c r="R76" s="1">
        <v>-3.25</v>
      </c>
      <c r="S76" s="1">
        <v>-1</v>
      </c>
      <c r="T76" s="1">
        <v>-2</v>
      </c>
      <c r="U76" s="1">
        <v>-2</v>
      </c>
      <c r="V76" s="1">
        <v>-18</v>
      </c>
      <c r="W76" s="1">
        <v>-10.5</v>
      </c>
      <c r="X76" s="1">
        <v>-3.5</v>
      </c>
      <c r="Y76" s="1">
        <v>0</v>
      </c>
      <c r="Z76" s="1">
        <v>-8.25</v>
      </c>
      <c r="AA76" s="1">
        <v>-2.25</v>
      </c>
      <c r="AB76" s="1">
        <v>-3</v>
      </c>
      <c r="AC76" s="1">
        <v>-4</v>
      </c>
      <c r="AD76" s="1">
        <f>VLOOKUP(B76,'OCT24'!$A$1:H1247,6,0)</f>
        <v>-3</v>
      </c>
      <c r="AE76" s="1">
        <f>VLOOKUP(B76,'NOV24'!$A$1:H632,6,0)</f>
        <v>-3.25</v>
      </c>
      <c r="AF76" s="1">
        <f>VLOOKUP(B76,'DEC24'!$A$1:$H$914,5,0)</f>
        <v>-1.5</v>
      </c>
      <c r="AG76" s="1">
        <f>VLOOKUP(B76,'JAN25'!$A$1:G703,5,0)</f>
        <v>-8.75</v>
      </c>
      <c r="AH76" s="1">
        <f>VLOOKUP(B76,'FEB25'!A$1:G1137,5,0)</f>
        <v>-5.5</v>
      </c>
      <c r="AI76" s="1">
        <f>VLOOKUP(B76,'MAR25'!$A$1:G970,5,0)</f>
        <v>-4</v>
      </c>
      <c r="AJ76" s="1">
        <f>VLOOKUP(B76,'APR25'!$A$1:G599,5,0)</f>
        <v>-3.75</v>
      </c>
      <c r="AK76" s="1">
        <f>VLOOKUP(B76,'MAY25'!$A$1:G992,5,0)</f>
        <v>-6.75</v>
      </c>
      <c r="AL76" s="1">
        <f>VLOOKUP(B76,JUNE25!$A$1:G695,5,0)</f>
        <v>-2.5</v>
      </c>
      <c r="AM76" s="1">
        <f>VLOOKUP(B76, JULY25!$A$1:$E$544, 5, FALSE)</f>
        <v>-3.25</v>
      </c>
      <c r="AN76" s="1">
        <f>VLOOKUP(B76, 'AUG25'!$A$1:$E$540, 5, FALSE)</f>
        <v>-4.75</v>
      </c>
      <c r="AO76" s="1">
        <f>VLOOKUP(B76, 'SEP25'!$A$1:$F$520, 6, FALSE)</f>
        <v>-2</v>
      </c>
      <c r="AP76" s="1">
        <f>VLOOKUP(B76, 'OCT25'!$A$1:$F$520, 5, FALSE)</f>
        <v>-3</v>
      </c>
      <c r="AQ76" s="36">
        <f>VLOOKUP(B76, 'NOV25'!$B$1:$I$616, 5, FALSE)</f>
        <v>-7.25</v>
      </c>
      <c r="AR76" s="1">
        <f>VLOOKUP(B76, 'DEC25'!$A$1:$I$611, 5, FALSE)</f>
        <v>-2.5</v>
      </c>
      <c r="AS76" s="1">
        <f>VLOOKUP(B76, 'JAN26'!$A$1:$I$607, 6, FALSE)</f>
        <v>-4</v>
      </c>
      <c r="AT76" s="1"/>
      <c r="AU76" s="1"/>
      <c r="AV76" s="1"/>
      <c r="AW76" s="1"/>
    </row>
    <row r="77" spans="1:49" ht="14.25" customHeight="1">
      <c r="B77" s="4" t="s">
        <v>783</v>
      </c>
      <c r="C77" s="37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36"/>
      <c r="AR77" s="1"/>
      <c r="AS77" s="1"/>
      <c r="AT77" s="1"/>
      <c r="AU77" s="1"/>
      <c r="AV77" s="1"/>
      <c r="AW77" s="1"/>
    </row>
    <row r="78" spans="1:49" ht="14.25" customHeight="1">
      <c r="B78" s="4" t="s">
        <v>784</v>
      </c>
      <c r="C78" s="37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36"/>
      <c r="AR78" s="1"/>
      <c r="AS78" s="1"/>
      <c r="AT78" s="1"/>
      <c r="AU78" s="1"/>
      <c r="AV78" s="1"/>
      <c r="AW78" s="1"/>
    </row>
    <row r="79" spans="1:49" ht="14.25" customHeight="1">
      <c r="B79" s="4" t="s">
        <v>785</v>
      </c>
      <c r="C79" s="37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36"/>
      <c r="AR79" s="1"/>
      <c r="AS79" s="1"/>
      <c r="AT79" s="1"/>
      <c r="AU79" s="1"/>
      <c r="AV79" s="1"/>
      <c r="AW79" s="1"/>
    </row>
    <row r="80" spans="1:49" ht="14.25" customHeight="1">
      <c r="B80" s="4" t="s">
        <v>786</v>
      </c>
      <c r="C80" s="37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36"/>
      <c r="AR80" s="1"/>
      <c r="AS80" s="1"/>
      <c r="AT80" s="1"/>
      <c r="AU80" s="1"/>
      <c r="AV80" s="1"/>
      <c r="AW80" s="1"/>
    </row>
    <row r="81" spans="1:49" ht="14.25" customHeight="1">
      <c r="B81" s="4" t="s">
        <v>787</v>
      </c>
      <c r="C81" s="37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36"/>
      <c r="AR81" s="1"/>
      <c r="AS81" s="1"/>
      <c r="AT81" s="1"/>
      <c r="AU81" s="1"/>
      <c r="AV81" s="1"/>
      <c r="AW81" s="1"/>
    </row>
    <row r="82" spans="1:49" ht="14.25" customHeight="1">
      <c r="B82" s="4" t="s">
        <v>788</v>
      </c>
      <c r="C82" s="37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36"/>
      <c r="AR82" s="1"/>
      <c r="AS82" s="1"/>
      <c r="AT82" s="1"/>
      <c r="AU82" s="1"/>
      <c r="AV82" s="1"/>
      <c r="AW82" s="1"/>
    </row>
    <row r="83" spans="1:49" ht="14.25" customHeight="1">
      <c r="B83" s="4" t="s">
        <v>789</v>
      </c>
      <c r="C83" s="37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36"/>
      <c r="AR83" s="1"/>
      <c r="AS83" s="1"/>
      <c r="AT83" s="1"/>
      <c r="AU83" s="1"/>
      <c r="AV83" s="1"/>
      <c r="AW83" s="1"/>
    </row>
    <row r="84" spans="1:49" ht="14.25" customHeight="1">
      <c r="A84" s="4" t="s">
        <v>674</v>
      </c>
      <c r="B84" s="4" t="s">
        <v>45</v>
      </c>
      <c r="C84" s="1">
        <f t="shared" ref="C84:C92" si="9">-AVERAGE(AL84:AV84)</f>
        <v>31</v>
      </c>
      <c r="D84" s="1">
        <v>-56</v>
      </c>
      <c r="E84" s="1">
        <v>-54</v>
      </c>
      <c r="F84" s="1">
        <v>-46</v>
      </c>
      <c r="G84" s="1">
        <v>-47</v>
      </c>
      <c r="H84" s="1">
        <v>-33</v>
      </c>
      <c r="I84" s="1">
        <v>-58</v>
      </c>
      <c r="J84" s="1">
        <v>-51</v>
      </c>
      <c r="K84" s="1">
        <v>-62</v>
      </c>
      <c r="L84" s="1">
        <v>-36</v>
      </c>
      <c r="M84" s="1">
        <v>-75</v>
      </c>
      <c r="N84" s="1">
        <v>-83</v>
      </c>
      <c r="O84" s="1">
        <v>-40</v>
      </c>
      <c r="P84" s="1">
        <v>-43</v>
      </c>
      <c r="Q84" s="1">
        <v>-38</v>
      </c>
      <c r="R84" s="1">
        <v>-23</v>
      </c>
      <c r="S84" s="1">
        <v>-18</v>
      </c>
      <c r="T84" s="1">
        <v>-8</v>
      </c>
      <c r="U84" s="1">
        <v>-22</v>
      </c>
      <c r="V84" s="1">
        <v>-22</v>
      </c>
      <c r="W84" s="1">
        <v>-10</v>
      </c>
      <c r="X84" s="1">
        <v>-13</v>
      </c>
      <c r="Y84" s="1">
        <v>-10</v>
      </c>
      <c r="Z84" s="1">
        <v>-11</v>
      </c>
      <c r="AA84" s="1">
        <v>-26</v>
      </c>
      <c r="AB84" s="1">
        <v>-23</v>
      </c>
      <c r="AC84" s="1">
        <v>-20</v>
      </c>
      <c r="AD84" s="1">
        <f>VLOOKUP(B84,'OCT24'!$A$1:H1255,6,0)</f>
        <v>-25</v>
      </c>
      <c r="AE84" s="1">
        <f>VLOOKUP(B84,'NOV24'!$A$1:H640,6,0)</f>
        <v>-31</v>
      </c>
      <c r="AF84" s="1">
        <f>VLOOKUP(B84,'DEC24'!$A$1:$H$914,5,0)</f>
        <v>-11</v>
      </c>
      <c r="AG84" s="1">
        <f>VLOOKUP(B84,'JAN25'!$A$1:G711,5,0)</f>
        <v>-13</v>
      </c>
      <c r="AH84" s="1">
        <f>VLOOKUP(B84,'FEB25'!A$1:G1145,5,0)</f>
        <v>-14</v>
      </c>
      <c r="AI84" s="1">
        <f>VLOOKUP(B84,'MAR25'!$A$1:G978,5,0)</f>
        <v>-9</v>
      </c>
      <c r="AJ84" s="1">
        <f>VLOOKUP(B84,'APR25'!$A$1:G607,5,0)</f>
        <v>-11</v>
      </c>
      <c r="AK84" s="1">
        <f>VLOOKUP(B84,'MAY25'!$A$1:G1000,5,0)</f>
        <v>-15</v>
      </c>
      <c r="AL84" s="1">
        <f>VLOOKUP(B84,JUNE25!$A$1:G703,5,0)</f>
        <v>-28</v>
      </c>
      <c r="AM84" s="1">
        <f>VLOOKUP(B84, JULY25!$A$1:$E$544, 5, FALSE)</f>
        <v>-31</v>
      </c>
      <c r="AN84" s="1">
        <f>VLOOKUP(B84, 'AUG25'!$A$1:$E$540, 5, FALSE)</f>
        <v>-35</v>
      </c>
      <c r="AO84" s="1">
        <f>VLOOKUP(B84, 'SEP25'!$A$1:$F$520, 6, FALSE)</f>
        <v>-49</v>
      </c>
      <c r="AP84" s="1">
        <f>VLOOKUP(B84, 'OCT25'!$A$1:$F$520, 5, FALSE)</f>
        <v>-20</v>
      </c>
      <c r="AQ84" s="36">
        <f>VLOOKUP(B84, 'NOV25'!$B$1:$I$616, 5, FALSE)</f>
        <v>-17</v>
      </c>
      <c r="AR84" s="1">
        <f>VLOOKUP(B84, 'DEC25'!$A$1:$I$611, 5, FALSE)</f>
        <v>-30</v>
      </c>
      <c r="AS84" s="1">
        <f>VLOOKUP(B84, 'JAN26'!$A$1:$I$607, 6, FALSE)</f>
        <v>-38</v>
      </c>
      <c r="AT84" s="1"/>
      <c r="AU84" s="1"/>
      <c r="AV84" s="1"/>
      <c r="AW84" s="1"/>
    </row>
    <row r="85" spans="1:49" ht="14.25" customHeight="1">
      <c r="B85" s="4" t="s">
        <v>46</v>
      </c>
      <c r="C85" s="1">
        <f t="shared" si="9"/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f>VLOOKUP(B85,'OCT24'!$A$1:H1256,6,0)</f>
        <v>0</v>
      </c>
      <c r="AE85" s="1">
        <f>VLOOKUP(B85,'NOV24'!$A$1:H641,6,0)</f>
        <v>0</v>
      </c>
      <c r="AF85" s="1">
        <f>VLOOKUP(B85,'DEC24'!$A$1:$H$914,5,0)</f>
        <v>0</v>
      </c>
      <c r="AG85" s="1">
        <f>VLOOKUP(B85,'JAN25'!$A$1:G712,5,0)</f>
        <v>0</v>
      </c>
      <c r="AH85" s="1">
        <f>VLOOKUP(B85,'FEB25'!A$1:G1146,5,0)</f>
        <v>0</v>
      </c>
      <c r="AI85" s="1">
        <f>VLOOKUP(B85,'MAR25'!$A$1:G979,5,0)</f>
        <v>0</v>
      </c>
      <c r="AJ85" s="1">
        <f>VLOOKUP(B85,'APR25'!$A$1:G608,5,0)</f>
        <v>0</v>
      </c>
      <c r="AK85" s="1">
        <f>VLOOKUP(B85,'MAY25'!$A$1:G1001,5,0)</f>
        <v>0</v>
      </c>
      <c r="AL85" s="1">
        <f>VLOOKUP(B85,JUNE25!$A$1:G704,5,0)</f>
        <v>0</v>
      </c>
      <c r="AM85" s="1">
        <f>VLOOKUP(B85, JULY25!$A$1:$E$544, 5, FALSE)</f>
        <v>0</v>
      </c>
      <c r="AN85" s="1">
        <f>VLOOKUP(B85, 'AUG25'!$A$1:$E$540, 5, FALSE)</f>
        <v>0</v>
      </c>
      <c r="AO85" s="1" t="str">
        <f>VLOOKUP(B85, 'SEP25'!$A$1:$F$520, 6, FALSE)</f>
        <v>-</v>
      </c>
      <c r="AP85" s="1" t="str">
        <f>VLOOKUP(B85, 'OCT25'!$A$1:$F$520, 5, FALSE)</f>
        <v>-</v>
      </c>
      <c r="AQ85" s="36" t="str">
        <f>VLOOKUP(B85, 'NOV25'!$B$1:$I$616, 5, FALSE)</f>
        <v>-</v>
      </c>
      <c r="AR85" s="1" t="str">
        <f>VLOOKUP(B85, 'DEC25'!$A$1:$I$611, 5, FALSE)</f>
        <v>-</v>
      </c>
      <c r="AS85" s="1" t="str">
        <f>VLOOKUP(B85, 'JAN26'!$A$1:$I$607, 6, FALSE)</f>
        <v>-</v>
      </c>
      <c r="AT85" s="1"/>
      <c r="AU85" s="1"/>
      <c r="AV85" s="1"/>
      <c r="AW85" s="1"/>
    </row>
    <row r="86" spans="1:49" ht="14.25" customHeight="1">
      <c r="B86" s="4" t="s">
        <v>47</v>
      </c>
      <c r="C86" s="1">
        <f t="shared" si="9"/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f>VLOOKUP(B86,'OCT24'!$A$1:H1257,6,0)</f>
        <v>0</v>
      </c>
      <c r="AE86" s="1">
        <f>VLOOKUP(B86,'NOV24'!$A$1:H642,6,0)</f>
        <v>0</v>
      </c>
      <c r="AF86" s="1">
        <f>VLOOKUP(B86,'DEC24'!$A$1:$H$914,5,0)</f>
        <v>0</v>
      </c>
      <c r="AG86" s="1">
        <f>VLOOKUP(B86,'JAN25'!$A$1:G713,5,0)</f>
        <v>0</v>
      </c>
      <c r="AH86" s="1">
        <f>VLOOKUP(B86,'FEB25'!A$1:G1147,5,0)</f>
        <v>0</v>
      </c>
      <c r="AI86" s="1">
        <f>VLOOKUP(B86,'MAR25'!$A$1:G980,5,0)</f>
        <v>0</v>
      </c>
      <c r="AJ86" s="1">
        <f>VLOOKUP(B86,'APR25'!$A$1:G609,5,0)</f>
        <v>0</v>
      </c>
      <c r="AK86" s="1">
        <f>VLOOKUP(B86,'MAY25'!$A$1:G1002,5,0)</f>
        <v>0</v>
      </c>
      <c r="AL86" s="1">
        <f>VLOOKUP(B86,JUNE25!$A$1:G705,5,0)</f>
        <v>0</v>
      </c>
      <c r="AM86" s="1">
        <f>VLOOKUP(B86, JULY25!$A$1:$E$544, 5, FALSE)</f>
        <v>0</v>
      </c>
      <c r="AN86" s="1">
        <f>VLOOKUP(B86, 'AUG25'!$A$1:$E$540, 5, FALSE)</f>
        <v>0</v>
      </c>
      <c r="AO86" s="1" t="str">
        <f>VLOOKUP(B86, 'SEP25'!$A$1:$F$520, 6, FALSE)</f>
        <v>-</v>
      </c>
      <c r="AP86" s="1" t="str">
        <f>VLOOKUP(B86, 'OCT25'!$A$1:$F$520, 5, FALSE)</f>
        <v>-</v>
      </c>
      <c r="AQ86" s="36" t="str">
        <f>VLOOKUP(B86, 'NOV25'!$B$1:$I$616, 5, FALSE)</f>
        <v>-</v>
      </c>
      <c r="AR86" s="1" t="str">
        <f>VLOOKUP(B86, 'DEC25'!$A$1:$I$611, 5, FALSE)</f>
        <v>-</v>
      </c>
      <c r="AS86" s="1" t="str">
        <f>VLOOKUP(B86, 'JAN26'!$A$1:$I$607, 6, FALSE)</f>
        <v>-</v>
      </c>
      <c r="AT86" s="1"/>
      <c r="AU86" s="1"/>
      <c r="AV86" s="1"/>
      <c r="AW86" s="1"/>
    </row>
    <row r="87" spans="1:49" ht="14.25" customHeight="1">
      <c r="A87" s="4" t="s">
        <v>696</v>
      </c>
      <c r="B87" s="4" t="s">
        <v>48</v>
      </c>
      <c r="C87" s="1">
        <f t="shared" si="9"/>
        <v>977.42857142857144</v>
      </c>
      <c r="D87" s="1">
        <v>-134</v>
      </c>
      <c r="E87" s="1">
        <v>-377</v>
      </c>
      <c r="F87" s="1">
        <v>-240</v>
      </c>
      <c r="G87" s="1">
        <v>-203</v>
      </c>
      <c r="H87" s="1">
        <v>-166</v>
      </c>
      <c r="I87" s="1">
        <v>-251</v>
      </c>
      <c r="J87" s="1">
        <v>-296</v>
      </c>
      <c r="K87" s="1">
        <v>-339</v>
      </c>
      <c r="L87" s="1">
        <v>-174</v>
      </c>
      <c r="M87" s="1"/>
      <c r="N87" s="1">
        <v>-292</v>
      </c>
      <c r="O87" s="1">
        <v>-237</v>
      </c>
      <c r="P87" s="1">
        <v>-234</v>
      </c>
      <c r="Q87" s="1">
        <v>-339</v>
      </c>
      <c r="R87" s="1">
        <v>-296</v>
      </c>
      <c r="S87" s="1">
        <v>-448</v>
      </c>
      <c r="T87" s="1">
        <v>-455</v>
      </c>
      <c r="U87" s="1">
        <v>-488</v>
      </c>
      <c r="V87" s="1">
        <v>-141</v>
      </c>
      <c r="W87" s="1">
        <v>-353</v>
      </c>
      <c r="X87" s="1">
        <v>-356</v>
      </c>
      <c r="Y87" s="1">
        <v>-420</v>
      </c>
      <c r="Z87" s="1">
        <v>-741</v>
      </c>
      <c r="AA87" s="1">
        <v>-247</v>
      </c>
      <c r="AB87" s="1">
        <v>-374</v>
      </c>
      <c r="AC87" s="1">
        <v>-629</v>
      </c>
      <c r="AD87" s="1">
        <f>VLOOKUP(B87,'OCT24'!$A$1:H1258,6,0)</f>
        <v>-363</v>
      </c>
      <c r="AE87" s="1">
        <f>VLOOKUP(B87,'NOV24'!$A$1:H643,6,0)</f>
        <v>-443</v>
      </c>
      <c r="AF87" s="1">
        <f>VLOOKUP(B87,'DEC24'!$A$1:$H$914,5,0)</f>
        <v>-574</v>
      </c>
      <c r="AG87" s="1">
        <f>VLOOKUP(B87,'JAN25'!$A$1:G714,5,0)</f>
        <v>-343</v>
      </c>
      <c r="AH87" s="1">
        <f>VLOOKUP(B87,'FEB25'!A$1:G1148,5,0)</f>
        <v>-963</v>
      </c>
      <c r="AI87" s="1">
        <f>VLOOKUP(B87,'MAR25'!$A$1:G981,5,0)</f>
        <v>-686</v>
      </c>
      <c r="AJ87" s="1"/>
      <c r="AK87" s="1">
        <f>VLOOKUP(B87,'MAY25'!$A$1:G1003,5,0)</f>
        <v>-690</v>
      </c>
      <c r="AL87" s="1">
        <f>VLOOKUP(B87,JUNE25!$A$1:G706,5,0)</f>
        <v>-699</v>
      </c>
      <c r="AM87" s="1"/>
      <c r="AN87" s="1">
        <f>VLOOKUP(B87, 'AUG25'!$A$1:$E$540, 5, FALSE)</f>
        <v>-635</v>
      </c>
      <c r="AO87" s="1">
        <f>VLOOKUP(B87, 'SEP25'!$A$1:$F$520, 6, FALSE)</f>
        <v>-1383</v>
      </c>
      <c r="AP87" s="1">
        <f>VLOOKUP(B87, 'OCT25'!$A$1:$F$520, 5, FALSE)</f>
        <v>-1392</v>
      </c>
      <c r="AQ87" s="36">
        <f>VLOOKUP(B87, 'NOV25'!$B$1:$I$616, 5, FALSE)</f>
        <v>-1181</v>
      </c>
      <c r="AR87" s="1">
        <f>VLOOKUP(B87, 'DEC25'!$A$1:$I$611, 5, FALSE)</f>
        <v>-642</v>
      </c>
      <c r="AS87" s="1">
        <f>VLOOKUP(B87, 'JAN26'!$A$1:$I$607, 6, FALSE)</f>
        <v>-910</v>
      </c>
      <c r="AT87" s="1"/>
      <c r="AU87" s="1"/>
      <c r="AV87" s="1"/>
      <c r="AW87" s="1"/>
    </row>
    <row r="88" spans="1:49" ht="14.25" customHeight="1">
      <c r="A88" s="4" t="s">
        <v>696</v>
      </c>
      <c r="B88" s="4" t="s">
        <v>49</v>
      </c>
      <c r="C88" s="1">
        <f t="shared" si="9"/>
        <v>169.125</v>
      </c>
      <c r="D88" s="1">
        <v>-11</v>
      </c>
      <c r="E88" s="1">
        <v>-55</v>
      </c>
      <c r="F88" s="1">
        <v>-14</v>
      </c>
      <c r="G88" s="1">
        <v>-30</v>
      </c>
      <c r="H88" s="1">
        <v>-58</v>
      </c>
      <c r="I88" s="1">
        <v>-82</v>
      </c>
      <c r="J88" s="1">
        <v>-12</v>
      </c>
      <c r="K88" s="1">
        <v>-21</v>
      </c>
      <c r="L88" s="1">
        <v>-49</v>
      </c>
      <c r="M88" s="1">
        <v>-90</v>
      </c>
      <c r="N88" s="1">
        <v>-51</v>
      </c>
      <c r="O88" s="1">
        <v>-55</v>
      </c>
      <c r="P88" s="1">
        <v>-76</v>
      </c>
      <c r="Q88" s="1">
        <v>-48</v>
      </c>
      <c r="R88" s="1">
        <v>-44</v>
      </c>
      <c r="S88" s="1">
        <v>-52</v>
      </c>
      <c r="T88" s="1">
        <v>-87</v>
      </c>
      <c r="U88" s="1">
        <v>-49</v>
      </c>
      <c r="V88" s="1">
        <v>-46</v>
      </c>
      <c r="W88" s="1">
        <v>-34</v>
      </c>
      <c r="X88" s="1">
        <v>-35</v>
      </c>
      <c r="Y88" s="1">
        <v>-106</v>
      </c>
      <c r="Z88" s="1">
        <v>-71</v>
      </c>
      <c r="AA88" s="1">
        <v>-120</v>
      </c>
      <c r="AB88" s="1">
        <v>-153</v>
      </c>
      <c r="AC88" s="1"/>
      <c r="AD88" s="1">
        <f>VLOOKUP(B88,'OCT24'!$A$1:H1259,6,0)</f>
        <v>-20</v>
      </c>
      <c r="AE88" s="1">
        <f>VLOOKUP(B88,'NOV24'!$A$1:H644,6,0)</f>
        <v>-66</v>
      </c>
      <c r="AF88" s="1">
        <f>VLOOKUP(B88,'DEC24'!$A$1:$H$914,5,0)</f>
        <v>-135</v>
      </c>
      <c r="AG88" s="1">
        <f>VLOOKUP(B88,'JAN25'!$A$1:G715,5,0)</f>
        <v>-63</v>
      </c>
      <c r="AH88" s="1">
        <f>VLOOKUP(B88,'FEB25'!A$1:G1149,5,0)</f>
        <v>-111</v>
      </c>
      <c r="AI88" s="1">
        <f>VLOOKUP(B88,'MAR25'!$A$1:G982,5,0)</f>
        <v>-153</v>
      </c>
      <c r="AJ88" s="1">
        <f>VLOOKUP(B88,'APR25'!$A$1:G611,5,0)</f>
        <v>-129</v>
      </c>
      <c r="AK88" s="1">
        <f>VLOOKUP(B88,'MAY25'!$A$1:G1004,5,0)</f>
        <v>-121</v>
      </c>
      <c r="AL88" s="1">
        <f>VLOOKUP(B88,JUNE25!$A$1:G707,5,0)</f>
        <v>-145</v>
      </c>
      <c r="AM88" s="1">
        <v>-100</v>
      </c>
      <c r="AN88" s="1">
        <f>VLOOKUP(B88, 'AUG25'!$A$1:$E$540, 5, FALSE)</f>
        <v>-142</v>
      </c>
      <c r="AO88" s="1">
        <f>VLOOKUP(B88, 'SEP25'!$A$1:$F$520, 6, FALSE)</f>
        <v>-177</v>
      </c>
      <c r="AP88" s="1">
        <f>VLOOKUP(B88, 'OCT25'!$A$1:$F$520, 5, FALSE)</f>
        <v>-296</v>
      </c>
      <c r="AQ88" s="36">
        <f>VLOOKUP(B88, 'NOV25'!$B$1:$I$616, 5, FALSE)</f>
        <v>-274</v>
      </c>
      <c r="AR88" s="1">
        <f>VLOOKUP(B88, 'DEC25'!$A$1:$I$611, 5, FALSE)</f>
        <v>-136</v>
      </c>
      <c r="AS88" s="1">
        <f>VLOOKUP(B88, 'JAN26'!$A$1:$I$607, 6, FALSE)</f>
        <v>-83</v>
      </c>
      <c r="AT88" s="1"/>
      <c r="AU88" s="1"/>
      <c r="AV88" s="1"/>
      <c r="AW88" s="1"/>
    </row>
    <row r="89" spans="1:49" ht="14.25" customHeight="1">
      <c r="A89" s="4" t="s">
        <v>696</v>
      </c>
      <c r="B89" s="4" t="s">
        <v>50</v>
      </c>
      <c r="C89" s="1">
        <f t="shared" si="9"/>
        <v>313.375</v>
      </c>
      <c r="D89" s="1">
        <v>-120</v>
      </c>
      <c r="E89" s="1">
        <v>-140</v>
      </c>
      <c r="F89" s="1">
        <v>-142</v>
      </c>
      <c r="G89" s="1">
        <v>-168</v>
      </c>
      <c r="H89" s="1">
        <v>-135</v>
      </c>
      <c r="I89" s="1">
        <v>-265</v>
      </c>
      <c r="J89" s="1">
        <v>-334</v>
      </c>
      <c r="K89" s="1">
        <v>-113</v>
      </c>
      <c r="L89" s="1">
        <v>-120</v>
      </c>
      <c r="M89" s="1">
        <v>-134</v>
      </c>
      <c r="N89" s="1">
        <v>-135</v>
      </c>
      <c r="O89" s="1">
        <v>-166</v>
      </c>
      <c r="P89" s="1">
        <v>-155</v>
      </c>
      <c r="Q89" s="1">
        <v>-193</v>
      </c>
      <c r="R89" s="1">
        <v>-111</v>
      </c>
      <c r="S89" s="1">
        <v>-105</v>
      </c>
      <c r="T89" s="39">
        <v>-105</v>
      </c>
      <c r="U89" s="1">
        <v>-63</v>
      </c>
      <c r="V89" s="1">
        <v>-175</v>
      </c>
      <c r="W89" s="1">
        <v>-71</v>
      </c>
      <c r="X89" s="1">
        <v>-132</v>
      </c>
      <c r="Y89" s="1">
        <v>-82</v>
      </c>
      <c r="Z89" s="1">
        <v>-195</v>
      </c>
      <c r="AA89" s="1">
        <v>-91</v>
      </c>
      <c r="AB89" s="1">
        <v>-87</v>
      </c>
      <c r="AC89" s="1">
        <v>-192</v>
      </c>
      <c r="AD89" s="1">
        <f>VLOOKUP(B89,'OCT24'!$A$1:H1260,6,0)</f>
        <v>-192</v>
      </c>
      <c r="AE89" s="1">
        <f>VLOOKUP(B89,'NOV24'!$A$1:H645,6,0)</f>
        <v>-140</v>
      </c>
      <c r="AF89" s="1">
        <f>VLOOKUP(B89,'DEC24'!$A$1:$H$914,5,0)</f>
        <v>-115</v>
      </c>
      <c r="AG89" s="1">
        <f>VLOOKUP(B89,'JAN25'!$A$1:G716,5,0)</f>
        <v>-186</v>
      </c>
      <c r="AH89" s="1">
        <f>VLOOKUP(B89,'FEB25'!A$1:G1150,5,0)</f>
        <v>-195</v>
      </c>
      <c r="AI89" s="1">
        <f>VLOOKUP(B89,'MAR25'!$A$1:G983,5,0)</f>
        <v>-237</v>
      </c>
      <c r="AJ89" s="1">
        <f>VLOOKUP(B89,'APR25'!$A$1:G612,5,0)</f>
        <v>-311</v>
      </c>
      <c r="AK89" s="1">
        <f>VLOOKUP(B89,'MAY25'!$A$1:G1005,5,0)</f>
        <v>-254</v>
      </c>
      <c r="AL89" s="1">
        <f>VLOOKUP(B89,JUNE25!$A$1:G708,5,0)</f>
        <v>-230</v>
      </c>
      <c r="AM89" s="1">
        <f>VLOOKUP(B89, JULY25!$A$1:$E$544, 5, FALSE)</f>
        <v>-230</v>
      </c>
      <c r="AN89" s="1">
        <f>VLOOKUP(B89, 'AUG25'!$A$1:$E$540, 5, FALSE)</f>
        <v>-260</v>
      </c>
      <c r="AO89" s="1">
        <f>VLOOKUP(B89, 'SEP25'!$A$1:$F$520, 6, FALSE)</f>
        <v>-427</v>
      </c>
      <c r="AP89" s="40">
        <f>VLOOKUP(B89, 'OCT25'!$A$1:$F$520, 5, FALSE)</f>
        <v>-709</v>
      </c>
      <c r="AQ89" s="36">
        <f>VLOOKUP(B89, 'NOV25'!$B$1:$I$616, 5, FALSE)</f>
        <v>-295</v>
      </c>
      <c r="AR89" s="1">
        <f>VLOOKUP(B89, 'DEC25'!$A$1:$I$611, 5, FALSE)</f>
        <v>-60</v>
      </c>
      <c r="AS89" s="1">
        <f>VLOOKUP(B89, 'JAN26'!$A$1:$I$607, 6, FALSE)</f>
        <v>-296</v>
      </c>
      <c r="AT89" s="1"/>
      <c r="AU89" s="1"/>
      <c r="AV89" s="1"/>
      <c r="AW89" s="1"/>
    </row>
    <row r="90" spans="1:49" ht="14.25" customHeight="1">
      <c r="A90" s="4" t="s">
        <v>696</v>
      </c>
      <c r="B90" s="4" t="s">
        <v>51</v>
      </c>
      <c r="C90" s="1">
        <f t="shared" si="9"/>
        <v>221.125</v>
      </c>
      <c r="D90" s="1">
        <v>-368</v>
      </c>
      <c r="E90" s="1">
        <v>-295</v>
      </c>
      <c r="F90" s="1">
        <v>-175</v>
      </c>
      <c r="G90" s="1">
        <v>-262</v>
      </c>
      <c r="H90" s="1">
        <v>-182</v>
      </c>
      <c r="I90" s="1">
        <v>-172</v>
      </c>
      <c r="J90" s="1">
        <v>-129</v>
      </c>
      <c r="K90" s="1"/>
      <c r="L90" s="1">
        <v>-128</v>
      </c>
      <c r="M90" s="1">
        <v>-152</v>
      </c>
      <c r="N90" s="1">
        <v>-208</v>
      </c>
      <c r="O90" s="1">
        <v>-200</v>
      </c>
      <c r="P90" s="1"/>
      <c r="Q90" s="1">
        <v>-193</v>
      </c>
      <c r="R90" s="1">
        <v>-148</v>
      </c>
      <c r="S90" s="1">
        <v>-123</v>
      </c>
      <c r="T90" s="1">
        <v>-66</v>
      </c>
      <c r="U90" s="1">
        <v>-153</v>
      </c>
      <c r="V90" s="1">
        <v>-137</v>
      </c>
      <c r="W90" s="1">
        <v>-119</v>
      </c>
      <c r="X90" s="1">
        <v>-143</v>
      </c>
      <c r="Y90" s="1">
        <v>-162</v>
      </c>
      <c r="Z90" s="1">
        <v>-151</v>
      </c>
      <c r="AA90" s="1">
        <v>-103</v>
      </c>
      <c r="AB90" s="1">
        <v>-17</v>
      </c>
      <c r="AC90" s="1">
        <v>-22</v>
      </c>
      <c r="AD90" s="1">
        <f>VLOOKUP(B90,'OCT24'!$A$1:H1261,6,0)</f>
        <v>-102</v>
      </c>
      <c r="AE90" s="1">
        <f>VLOOKUP(B90,'NOV24'!$A$1:H646,6,0)</f>
        <v>-173</v>
      </c>
      <c r="AF90" s="1">
        <f>VLOOKUP(B90,'DEC24'!$A$1:$H$914,5,0)</f>
        <v>-126</v>
      </c>
      <c r="AG90" s="1">
        <f>VLOOKUP(B90,'JAN25'!$A$1:G717,5,0)</f>
        <v>-245</v>
      </c>
      <c r="AH90" s="1">
        <f>VLOOKUP(B90,'FEB25'!A$1:G1151,5,0)</f>
        <v>-127</v>
      </c>
      <c r="AI90" s="1">
        <f>VLOOKUP(B90,'MAR25'!$A$1:G984,5,0)</f>
        <v>-96</v>
      </c>
      <c r="AJ90" s="1">
        <f>VLOOKUP(B90,'APR25'!$A$1:G613,5,0)</f>
        <v>-134</v>
      </c>
      <c r="AK90" s="1">
        <f>VLOOKUP(B90,'MAY25'!$A$1:G1006,5,0)</f>
        <v>-266</v>
      </c>
      <c r="AL90" s="1">
        <f>VLOOKUP(B90,JUNE25!$A$1:G709,5,0)</f>
        <v>-117</v>
      </c>
      <c r="AM90" s="1">
        <f>VLOOKUP(B90, JULY25!$A$1:$E$544, 5, FALSE)</f>
        <v>-130</v>
      </c>
      <c r="AN90" s="1">
        <f>VLOOKUP(B90, 'AUG25'!$A$1:$E$540, 5, FALSE)</f>
        <v>-177</v>
      </c>
      <c r="AO90" s="1">
        <f>VLOOKUP(B90, 'SEP25'!$A$1:$F$520, 6, FALSE)</f>
        <v>-250</v>
      </c>
      <c r="AP90" s="1">
        <f>VLOOKUP(B90, 'OCT25'!$A$1:$F$520, 5, FALSE)</f>
        <v>-445</v>
      </c>
      <c r="AQ90" s="36">
        <f>VLOOKUP(B90, 'NOV25'!$B$1:$I$616, 5, FALSE)</f>
        <v>-293</v>
      </c>
      <c r="AR90" s="1">
        <f>VLOOKUP(B90, 'DEC25'!$A$1:$I$611, 5, FALSE)</f>
        <v>-217</v>
      </c>
      <c r="AS90" s="1">
        <f>VLOOKUP(B90, 'JAN26'!$A$1:$I$607, 6, FALSE)</f>
        <v>-140</v>
      </c>
      <c r="AT90" s="1"/>
      <c r="AU90" s="1"/>
      <c r="AV90" s="1"/>
      <c r="AW90" s="1"/>
    </row>
    <row r="91" spans="1:49" ht="14.25" customHeight="1">
      <c r="A91" s="4" t="s">
        <v>674</v>
      </c>
      <c r="B91" s="4" t="s">
        <v>52</v>
      </c>
      <c r="C91" s="1">
        <f t="shared" si="9"/>
        <v>0.8</v>
      </c>
      <c r="D91" s="1">
        <v>-1</v>
      </c>
      <c r="E91" s="1">
        <v>-1</v>
      </c>
      <c r="F91" s="1">
        <v>-2</v>
      </c>
      <c r="G91" s="1">
        <v>-2</v>
      </c>
      <c r="H91" s="1">
        <v>0</v>
      </c>
      <c r="I91" s="1">
        <v>-2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-5</v>
      </c>
      <c r="T91" s="1">
        <v>0</v>
      </c>
      <c r="U91" s="1">
        <v>-4</v>
      </c>
      <c r="V91" s="1">
        <v>-1</v>
      </c>
      <c r="W91" s="1">
        <v>0</v>
      </c>
      <c r="X91" s="1">
        <v>0</v>
      </c>
      <c r="Y91" s="1">
        <v>-1</v>
      </c>
      <c r="Z91" s="1">
        <v>0</v>
      </c>
      <c r="AA91" s="1">
        <v>0</v>
      </c>
      <c r="AB91" s="1">
        <v>0</v>
      </c>
      <c r="AC91" s="1">
        <v>0</v>
      </c>
      <c r="AD91" s="1">
        <f>VLOOKUP(B91,'OCT24'!$A$1:H1262,6,0)</f>
        <v>0</v>
      </c>
      <c r="AE91" s="1">
        <f>VLOOKUP(B91,'NOV24'!$A$1:H647,6,0)</f>
        <v>-3</v>
      </c>
      <c r="AF91" s="1">
        <f>VLOOKUP(B91,'DEC24'!$A$1:$H$914,5,0)</f>
        <v>-2</v>
      </c>
      <c r="AG91" s="1">
        <f>VLOOKUP(B91,'JAN25'!$A$1:G718,5,0)</f>
        <v>0</v>
      </c>
      <c r="AH91" s="1">
        <f>VLOOKUP(B91,'FEB25'!A$1:G1152,5,0)</f>
        <v>0</v>
      </c>
      <c r="AI91" s="1">
        <f>VLOOKUP(B91,'MAR25'!$A$1:G985,5,0)</f>
        <v>0</v>
      </c>
      <c r="AJ91" s="1">
        <f>VLOOKUP(B91,'APR25'!$A$1:G614,5,0)</f>
        <v>0</v>
      </c>
      <c r="AK91" s="1">
        <f>VLOOKUP(B91,'MAY25'!$A$1:G1007,5,0)</f>
        <v>0</v>
      </c>
      <c r="AL91" s="1">
        <f>VLOOKUP(B91,JUNE25!$A$1:G710,5,0)</f>
        <v>0</v>
      </c>
      <c r="AM91" s="1">
        <f>VLOOKUP(B91, JULY25!$A$1:$E$544, 5, FALSE)</f>
        <v>-1</v>
      </c>
      <c r="AN91" s="1">
        <f>VLOOKUP(B91, 'AUG25'!$A$1:$E$540, 5, FALSE)</f>
        <v>0</v>
      </c>
      <c r="AO91" s="1">
        <f>VLOOKUP(B91, 'SEP25'!$A$1:$F$520, 6, FALSE)</f>
        <v>-2</v>
      </c>
      <c r="AP91" s="1" t="str">
        <f>VLOOKUP(B91, 'OCT25'!$A$1:$F$520, 5, FALSE)</f>
        <v>-</v>
      </c>
      <c r="AQ91" s="36">
        <f>VLOOKUP(B91, 'NOV25'!$B$1:$I$616, 5, FALSE)</f>
        <v>-1</v>
      </c>
      <c r="AR91" s="1" t="str">
        <f>VLOOKUP(B91, 'DEC25'!$A$1:$I$611, 5, FALSE)</f>
        <v>-</v>
      </c>
      <c r="AS91" s="1" t="str">
        <f>VLOOKUP(B91, 'JAN26'!$A$1:$I$607, 6, FALSE)</f>
        <v>-</v>
      </c>
      <c r="AT91" s="1"/>
      <c r="AU91" s="1"/>
      <c r="AV91" s="1"/>
      <c r="AW91" s="1"/>
    </row>
    <row r="92" spans="1:49" ht="14.25" customHeight="1">
      <c r="A92" s="4" t="s">
        <v>674</v>
      </c>
      <c r="B92" s="4" t="s">
        <v>53</v>
      </c>
      <c r="C92" s="1">
        <f t="shared" si="9"/>
        <v>2.7142857142857144</v>
      </c>
      <c r="D92" s="1">
        <v>-12</v>
      </c>
      <c r="E92" s="1">
        <v>-3</v>
      </c>
      <c r="F92" s="1">
        <v>0</v>
      </c>
      <c r="G92" s="1">
        <v>-6</v>
      </c>
      <c r="H92" s="1">
        <v>-7</v>
      </c>
      <c r="I92" s="1">
        <v>-1</v>
      </c>
      <c r="J92" s="1">
        <v>-5</v>
      </c>
      <c r="K92" s="1">
        <v>-1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-6</v>
      </c>
      <c r="AA92" s="1">
        <v>0</v>
      </c>
      <c r="AB92" s="1">
        <v>0</v>
      </c>
      <c r="AC92" s="1">
        <v>-1</v>
      </c>
      <c r="AD92" s="1">
        <f>VLOOKUP(B92,'OCT24'!$A$1:H1263,6,0)</f>
        <v>-1</v>
      </c>
      <c r="AE92" s="1">
        <f>VLOOKUP(B92,'NOV24'!$A$1:H648,6,0)</f>
        <v>0</v>
      </c>
      <c r="AF92" s="1">
        <f>VLOOKUP(B92,'DEC24'!$A$1:$H$914,5,0)</f>
        <v>0</v>
      </c>
      <c r="AG92" s="1">
        <f>VLOOKUP(B92,'JAN25'!$A$1:G719,5,0)</f>
        <v>0</v>
      </c>
      <c r="AH92" s="1">
        <f>VLOOKUP(B92,'FEB25'!A$1:G1153,5,0)</f>
        <v>0</v>
      </c>
      <c r="AI92" s="1">
        <f>VLOOKUP(B92,'MAR25'!$A$1:G986,5,0)</f>
        <v>-1</v>
      </c>
      <c r="AJ92" s="1">
        <f>VLOOKUP(B92,'APR25'!$A$1:G615,5,0)</f>
        <v>-2</v>
      </c>
      <c r="AK92" s="1">
        <f>VLOOKUP(B92,'MAY25'!$A$1:G1008,5,0)</f>
        <v>-1</v>
      </c>
      <c r="AL92" s="1">
        <f>VLOOKUP(B92,JUNE25!$A$1:G711,5,0)</f>
        <v>-1</v>
      </c>
      <c r="AM92" s="1">
        <f>VLOOKUP(B92, JULY25!$A$1:$E$544, 5, FALSE)</f>
        <v>-11</v>
      </c>
      <c r="AN92" s="1">
        <f>VLOOKUP(B92, 'AUG25'!$A$1:$E$540, 5, FALSE)</f>
        <v>0</v>
      </c>
      <c r="AO92" s="1">
        <f>VLOOKUP(B92, 'SEP25'!$A$1:$F$520, 6, FALSE)</f>
        <v>-3</v>
      </c>
      <c r="AP92" s="1">
        <f>VLOOKUP(B92, 'OCT25'!$A$1:$F$520, 5, FALSE)</f>
        <v>-1</v>
      </c>
      <c r="AQ92" s="36" t="str">
        <f>VLOOKUP(B92, 'NOV25'!$B$1:$I$616, 5, FALSE)</f>
        <v>-</v>
      </c>
      <c r="AR92" s="1">
        <f>VLOOKUP(B92, 'DEC25'!$A$1:$I$611, 5, FALSE)</f>
        <v>-1</v>
      </c>
      <c r="AS92" s="1">
        <f>VLOOKUP(B92, 'JAN26'!$A$1:$I$607, 6, FALSE)</f>
        <v>-2</v>
      </c>
      <c r="AT92" s="1"/>
      <c r="AU92" s="1"/>
      <c r="AV92" s="1"/>
      <c r="AW92" s="1"/>
    </row>
    <row r="93" spans="1:49" ht="14.25" customHeight="1">
      <c r="B93" s="4" t="s">
        <v>790</v>
      </c>
      <c r="C93" s="37">
        <v>0</v>
      </c>
      <c r="D93" s="1">
        <v>0</v>
      </c>
      <c r="E93" s="1">
        <v>-4</v>
      </c>
      <c r="F93" s="1">
        <v>-5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36"/>
      <c r="AR93" s="1"/>
      <c r="AS93" s="1"/>
      <c r="AT93" s="1"/>
      <c r="AU93" s="1"/>
      <c r="AV93" s="1"/>
      <c r="AW93" s="1"/>
    </row>
    <row r="94" spans="1:49" ht="14.25" customHeight="1">
      <c r="A94" s="4" t="s">
        <v>678</v>
      </c>
      <c r="B94" s="4" t="s">
        <v>54</v>
      </c>
      <c r="C94" s="1">
        <f t="shared" ref="C94:C100" si="10">-AVERAGE(AL94:AV94)</f>
        <v>21.285714285714285</v>
      </c>
      <c r="D94" s="1">
        <v>-3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/>
      <c r="V94" s="1"/>
      <c r="W94" s="1"/>
      <c r="X94" s="1"/>
      <c r="Y94" s="1"/>
      <c r="Z94" s="1"/>
      <c r="AA94" s="1">
        <v>-22</v>
      </c>
      <c r="AB94" s="1">
        <v>-19</v>
      </c>
      <c r="AC94" s="1">
        <v>-30</v>
      </c>
      <c r="AD94" s="1">
        <f>VLOOKUP(B94,'OCT24'!$A$1:H1265,6,0)</f>
        <v>-7</v>
      </c>
      <c r="AE94" s="1">
        <f>VLOOKUP(B94,'NOV24'!$A$1:H650,6,0)</f>
        <v>-16</v>
      </c>
      <c r="AF94" s="1">
        <f>VLOOKUP(B94,'DEC24'!$A$1:$H$914,5,0)</f>
        <v>-12</v>
      </c>
      <c r="AG94" s="1">
        <f>VLOOKUP(B94,'JAN25'!$A$1:G721,5,0)</f>
        <v>-20</v>
      </c>
      <c r="AH94" s="1">
        <f>VLOOKUP(B94,'FEB25'!A$1:G1155,5,0)</f>
        <v>-12</v>
      </c>
      <c r="AI94" s="1">
        <f>VLOOKUP(B94,'MAR25'!$A$1:G988,5,0)</f>
        <v>-18</v>
      </c>
      <c r="AJ94" s="1">
        <f>VLOOKUP(B94,'APR25'!$A$1:G617,5,0)</f>
        <v>-57</v>
      </c>
      <c r="AK94" s="1">
        <f>VLOOKUP(B94,'MAY25'!$A$1:G1010,5,0)</f>
        <v>-17</v>
      </c>
      <c r="AL94" s="1">
        <f>VLOOKUP(B94,JUNE25!$A$1:G713,5,0)</f>
        <v>-32</v>
      </c>
      <c r="AM94" s="1">
        <f>VLOOKUP(B94, JULY25!$A$1:$E$544, 5, FALSE)</f>
        <v>-45</v>
      </c>
      <c r="AN94" s="1">
        <f>VLOOKUP(B94, 'AUG25'!$A$1:$E$540, 5, FALSE)</f>
        <v>-33</v>
      </c>
      <c r="AO94" s="1">
        <f>VLOOKUP(B94, 'SEP25'!$A$1:$F$520, 6, FALSE)</f>
        <v>-8</v>
      </c>
      <c r="AP94" s="1">
        <f>VLOOKUP(B94, 'OCT25'!$A$1:$F$520, 5, FALSE)</f>
        <v>-2</v>
      </c>
      <c r="AQ94" s="36"/>
      <c r="AR94" s="1">
        <f>VLOOKUP(B94, 'DEC25'!$A$1:$I$611, 5, FALSE)</f>
        <v>-18</v>
      </c>
      <c r="AS94" s="1">
        <f>VLOOKUP(B94, 'JAN26'!$A$1:$I$607, 6, FALSE)</f>
        <v>-11</v>
      </c>
      <c r="AT94" s="1"/>
      <c r="AU94" s="1"/>
      <c r="AV94" s="1"/>
      <c r="AW94" s="1"/>
    </row>
    <row r="95" spans="1:49" ht="14.25" customHeight="1">
      <c r="B95" s="4" t="s">
        <v>55</v>
      </c>
      <c r="C95" s="1">
        <f t="shared" si="10"/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f>VLOOKUP(B95,'OCT24'!$A$1:H1267,6,0)</f>
        <v>0</v>
      </c>
      <c r="AE95" s="1">
        <f>VLOOKUP(B95,'NOV24'!$A$1:H652,6,0)</f>
        <v>0</v>
      </c>
      <c r="AF95" s="1">
        <f>VLOOKUP(B95,'DEC24'!$A$1:$H$914,5,0)</f>
        <v>0</v>
      </c>
      <c r="AG95" s="1">
        <f>VLOOKUP(B95,'JAN25'!$A$1:G723,5,0)</f>
        <v>0</v>
      </c>
      <c r="AH95" s="1">
        <f>VLOOKUP(B95,'FEB25'!A$1:G1157,5,0)</f>
        <v>0</v>
      </c>
      <c r="AI95" s="1">
        <f>VLOOKUP(B95,'MAR25'!$A$1:G990,5,0)</f>
        <v>0</v>
      </c>
      <c r="AJ95" s="1">
        <f>VLOOKUP(B95,'APR25'!$A$1:G619,5,0)</f>
        <v>0</v>
      </c>
      <c r="AK95" s="1">
        <f>VLOOKUP(B95,'MAY25'!$A$1:G1012,5,0)</f>
        <v>0</v>
      </c>
      <c r="AL95" s="1">
        <f>VLOOKUP(B95,JUNE25!$A$1:G715,5,0)</f>
        <v>0</v>
      </c>
      <c r="AM95" s="1">
        <f>VLOOKUP(B95, JULY25!$A$1:$E$544, 5, FALSE)</f>
        <v>0</v>
      </c>
      <c r="AN95" s="1">
        <f>VLOOKUP(B95, 'AUG25'!$A$1:$E$540, 5, FALSE)</f>
        <v>0</v>
      </c>
      <c r="AO95" s="1" t="str">
        <f>VLOOKUP(B95, 'SEP25'!$A$1:$F$520, 6, FALSE)</f>
        <v>-</v>
      </c>
      <c r="AP95" s="1" t="str">
        <f>VLOOKUP(B95, 'OCT25'!$A$1:$F$520, 5, FALSE)</f>
        <v>-</v>
      </c>
      <c r="AQ95" s="36" t="str">
        <f>VLOOKUP(B95, 'NOV25'!$B$1:$I$616, 5, FALSE)</f>
        <v>-</v>
      </c>
      <c r="AR95" s="1" t="str">
        <f>VLOOKUP(B95, 'DEC25'!$A$1:$I$611, 5, FALSE)</f>
        <v>-</v>
      </c>
      <c r="AS95" s="1" t="str">
        <f>VLOOKUP(B95, 'JAN26'!$A$1:$I$607, 6, FALSE)</f>
        <v>-</v>
      </c>
      <c r="AT95" s="1"/>
      <c r="AU95" s="1"/>
      <c r="AV95" s="1"/>
      <c r="AW95" s="1"/>
    </row>
    <row r="96" spans="1:49" ht="14.25" customHeight="1">
      <c r="A96" s="4" t="s">
        <v>680</v>
      </c>
      <c r="B96" s="4" t="s">
        <v>56</v>
      </c>
      <c r="C96" s="1">
        <f t="shared" si="10"/>
        <v>14.78125</v>
      </c>
      <c r="D96" s="1">
        <v>-14</v>
      </c>
      <c r="E96" s="1">
        <v>-12</v>
      </c>
      <c r="F96" s="1">
        <v>-18.5</v>
      </c>
      <c r="G96" s="1">
        <v>-13</v>
      </c>
      <c r="H96" s="1">
        <v>-12</v>
      </c>
      <c r="I96" s="1">
        <v>-27.5</v>
      </c>
      <c r="J96" s="1">
        <v>-8</v>
      </c>
      <c r="K96" s="1">
        <v>-19.5</v>
      </c>
      <c r="L96" s="1">
        <v>-10</v>
      </c>
      <c r="M96" s="1">
        <v>-9.5</v>
      </c>
      <c r="N96" s="1">
        <v>-19.5</v>
      </c>
      <c r="O96" s="1">
        <v>-15.5</v>
      </c>
      <c r="P96" s="1">
        <v>-7.75</v>
      </c>
      <c r="Q96" s="1">
        <v>-4</v>
      </c>
      <c r="R96" s="1">
        <v>-3.25</v>
      </c>
      <c r="S96" s="1">
        <v>-14.75</v>
      </c>
      <c r="T96" s="1">
        <v>-3.75</v>
      </c>
      <c r="U96" s="1">
        <v>-25.5</v>
      </c>
      <c r="V96" s="1">
        <v>-8.5</v>
      </c>
      <c r="W96" s="1">
        <v>-4</v>
      </c>
      <c r="X96" s="1">
        <v>-9.5</v>
      </c>
      <c r="Y96" s="1">
        <v>-15.5</v>
      </c>
      <c r="Z96" s="1">
        <v>-10</v>
      </c>
      <c r="AA96" s="1">
        <v>-13.5</v>
      </c>
      <c r="AB96" s="1">
        <v>-11.25</v>
      </c>
      <c r="AC96" s="1"/>
      <c r="AD96" s="1">
        <f>VLOOKUP(B96,'OCT24'!$A$1:H1268,6,0)</f>
        <v>-5.25</v>
      </c>
      <c r="AE96" s="1"/>
      <c r="AF96" s="1">
        <f>VLOOKUP(B96,'DEC24'!$A$1:$H$914,5,0)</f>
        <v>-10.875</v>
      </c>
      <c r="AG96" s="1">
        <f>VLOOKUP(B96,'JAN25'!$A$1:G724,5,0)</f>
        <v>-6.75</v>
      </c>
      <c r="AH96" s="1">
        <f>VLOOKUP(B96,'FEB25'!A$1:G1158,5,0)</f>
        <v>-19.25</v>
      </c>
      <c r="AI96" s="1">
        <f>VLOOKUP(B96,'MAR25'!$A$1:G991,5,0)</f>
        <v>-22</v>
      </c>
      <c r="AJ96" s="1">
        <f>VLOOKUP(B96,'APR25'!$A$1:G620,5,0)</f>
        <v>-16.5</v>
      </c>
      <c r="AK96" s="1">
        <f>VLOOKUP(B96,'MAY25'!$A$1:G1013,5,0)</f>
        <v>-12.75</v>
      </c>
      <c r="AL96" s="1">
        <f>VLOOKUP(B96,JUNE25!$A$1:G716,5,0)</f>
        <v>-22.5</v>
      </c>
      <c r="AM96" s="1">
        <f>VLOOKUP(B96, JULY25!$A$1:$E$544, 5, FALSE)</f>
        <v>-6</v>
      </c>
      <c r="AN96" s="1">
        <f>VLOOKUP(B96, 'AUG25'!$A$1:$E$540, 5, FALSE)</f>
        <v>-6</v>
      </c>
      <c r="AO96" s="1">
        <f>VLOOKUP(B96, 'SEP25'!$A$1:$F$520, 6, FALSE)</f>
        <v>-18</v>
      </c>
      <c r="AP96" s="1">
        <f>VLOOKUP(B96, 'OCT25'!$A$1:$F$520, 5, FALSE)</f>
        <v>-38.5</v>
      </c>
      <c r="AQ96" s="36">
        <f>VLOOKUP(B96, 'NOV25'!$B$1:$I$616, 5, FALSE)</f>
        <v>-15</v>
      </c>
      <c r="AR96" s="1">
        <f>VLOOKUP(B96, 'DEC25'!$A$1:$I$611, 5, FALSE)</f>
        <v>-6.5</v>
      </c>
      <c r="AS96" s="1">
        <f>VLOOKUP(B96, 'JAN26'!$A$1:$I$607, 6, FALSE)</f>
        <v>-5.75</v>
      </c>
      <c r="AT96" s="1"/>
      <c r="AU96" s="1"/>
      <c r="AV96" s="1"/>
      <c r="AW96" s="1"/>
    </row>
    <row r="97" spans="1:49" ht="14.25" customHeight="1">
      <c r="A97" s="4" t="s">
        <v>678</v>
      </c>
      <c r="B97" s="4" t="s">
        <v>57</v>
      </c>
      <c r="C97" s="1">
        <f t="shared" si="10"/>
        <v>67.75</v>
      </c>
      <c r="D97" s="1">
        <v>-5</v>
      </c>
      <c r="E97" s="1">
        <v>-7</v>
      </c>
      <c r="F97" s="1">
        <v>-14</v>
      </c>
      <c r="G97" s="1">
        <v>-3</v>
      </c>
      <c r="H97" s="1"/>
      <c r="I97" s="1"/>
      <c r="J97" s="1"/>
      <c r="K97" s="1"/>
      <c r="L97" s="1">
        <v>-42</v>
      </c>
      <c r="M97" s="1">
        <v>-32</v>
      </c>
      <c r="N97" s="1">
        <v>-44</v>
      </c>
      <c r="O97" s="1"/>
      <c r="P97" s="1">
        <v>-48</v>
      </c>
      <c r="Q97" s="1">
        <v>-42</v>
      </c>
      <c r="R97" s="1">
        <v>-55</v>
      </c>
      <c r="S97" s="1">
        <v>-48</v>
      </c>
      <c r="T97" s="1">
        <v>-73</v>
      </c>
      <c r="U97" s="1">
        <v>-58</v>
      </c>
      <c r="V97" s="1">
        <v>-22</v>
      </c>
      <c r="W97" s="1">
        <v>-38</v>
      </c>
      <c r="X97" s="1">
        <v>-3</v>
      </c>
      <c r="Y97" s="1">
        <v>-48</v>
      </c>
      <c r="Z97" s="1">
        <v>-20</v>
      </c>
      <c r="AA97" s="1">
        <v>-34</v>
      </c>
      <c r="AB97" s="1">
        <v>-31</v>
      </c>
      <c r="AC97" s="1">
        <v>-35</v>
      </c>
      <c r="AD97" s="1">
        <f>VLOOKUP(B97,'OCT24'!$A$1:H1269,6,0)</f>
        <v>-12</v>
      </c>
      <c r="AE97" s="1">
        <f>VLOOKUP(B97,'NOV24'!$A$1:H654,6,0)</f>
        <v>-48</v>
      </c>
      <c r="AF97" s="1">
        <f>VLOOKUP(B97,'DEC24'!$A$1:$H$914,5,0)</f>
        <v>-56</v>
      </c>
      <c r="AG97" s="1">
        <f>VLOOKUP(B97,'JAN25'!$A$1:G725,5,0)</f>
        <v>-37</v>
      </c>
      <c r="AH97" s="1">
        <f>VLOOKUP(B97,'FEB25'!A$1:G1159,5,0)</f>
        <v>-56</v>
      </c>
      <c r="AI97" s="1">
        <f>VLOOKUP(B97,'MAR25'!$A$1:G992,5,0)</f>
        <v>-15</v>
      </c>
      <c r="AJ97" s="1">
        <f>VLOOKUP(B97,'APR25'!$A$1:G621,5,0)</f>
        <v>-29</v>
      </c>
      <c r="AK97" s="1">
        <f>VLOOKUP(B97,'MAY25'!$A$1:G1014,5,0)</f>
        <v>-40</v>
      </c>
      <c r="AL97" s="1">
        <f>VLOOKUP(B97,JUNE25!$A$1:G717,5,0)</f>
        <v>-62</v>
      </c>
      <c r="AM97" s="1">
        <f>VLOOKUP(B97, JULY25!$A$1:$E$544, 5, FALSE)</f>
        <v>-43</v>
      </c>
      <c r="AN97" s="1">
        <f>VLOOKUP(B97, 'AUG25'!$A$1:$E$540, 5, FALSE)</f>
        <v>-91</v>
      </c>
      <c r="AO97" s="1">
        <f>VLOOKUP(B97, 'SEP25'!$A$1:$F$520, 6, FALSE)</f>
        <v>-60</v>
      </c>
      <c r="AP97" s="1">
        <f>VLOOKUP(B97, 'OCT25'!$A$1:$F$520, 5, FALSE)</f>
        <v>-88</v>
      </c>
      <c r="AQ97" s="36">
        <f>VLOOKUP(B97, 'NOV25'!$B$1:$I$616, 5, FALSE)</f>
        <v>-77</v>
      </c>
      <c r="AR97" s="1">
        <f>VLOOKUP(B97, 'DEC25'!$A$1:$I$611, 5, FALSE)</f>
        <v>-55</v>
      </c>
      <c r="AS97" s="1">
        <f>VLOOKUP(B97, 'JAN26'!$A$1:$I$607, 6, FALSE)</f>
        <v>-66</v>
      </c>
      <c r="AT97" s="1"/>
      <c r="AU97" s="1"/>
      <c r="AV97" s="1"/>
      <c r="AW97" s="1"/>
    </row>
    <row r="98" spans="1:49" ht="14.25" customHeight="1">
      <c r="A98" s="4" t="s">
        <v>678</v>
      </c>
      <c r="B98" s="4" t="s">
        <v>58</v>
      </c>
      <c r="C98" s="1">
        <f t="shared" si="10"/>
        <v>65.75</v>
      </c>
      <c r="D98" s="1">
        <v>-5</v>
      </c>
      <c r="E98" s="1">
        <v>-7</v>
      </c>
      <c r="F98" s="1">
        <v>-13</v>
      </c>
      <c r="G98" s="1">
        <v>-4</v>
      </c>
      <c r="H98" s="1"/>
      <c r="I98" s="1"/>
      <c r="J98" s="1"/>
      <c r="K98" s="1"/>
      <c r="L98" s="1">
        <v>-37</v>
      </c>
      <c r="M98" s="1">
        <v>-41</v>
      </c>
      <c r="N98" s="1">
        <v>-46</v>
      </c>
      <c r="O98" s="1"/>
      <c r="P98" s="1">
        <v>-47</v>
      </c>
      <c r="Q98" s="1">
        <v>-72</v>
      </c>
      <c r="R98" s="1">
        <v>-48</v>
      </c>
      <c r="S98" s="1">
        <v>-47</v>
      </c>
      <c r="T98" s="1">
        <v>-72</v>
      </c>
      <c r="U98" s="1">
        <v>-45</v>
      </c>
      <c r="V98" s="1">
        <v>-21</v>
      </c>
      <c r="W98" s="1">
        <v>-28</v>
      </c>
      <c r="X98" s="1">
        <v>-3</v>
      </c>
      <c r="Y98" s="1">
        <v>-47</v>
      </c>
      <c r="Z98" s="1">
        <v>-54</v>
      </c>
      <c r="AA98" s="1">
        <v>-34</v>
      </c>
      <c r="AB98" s="1">
        <v>-51</v>
      </c>
      <c r="AC98" s="1">
        <v>-14</v>
      </c>
      <c r="AD98" s="1">
        <f>VLOOKUP(B98,'OCT24'!$A$1:H1270,6,0)</f>
        <v>-10</v>
      </c>
      <c r="AE98" s="1">
        <f>VLOOKUP(B98,'NOV24'!$A$1:H655,6,0)</f>
        <v>-53</v>
      </c>
      <c r="AF98" s="1">
        <f>VLOOKUP(B98,'DEC24'!$A$1:$H$914,5,0)</f>
        <v>-50</v>
      </c>
      <c r="AG98" s="1">
        <f>VLOOKUP(B98,'JAN25'!$A$1:G726,5,0)</f>
        <v>-35</v>
      </c>
      <c r="AH98" s="1">
        <f>VLOOKUP(B98,'FEB25'!A$1:G1160,5,0)</f>
        <v>-32</v>
      </c>
      <c r="AI98" s="1">
        <f>VLOOKUP(B98,'MAR25'!$A$1:G993,5,0)</f>
        <v>-18</v>
      </c>
      <c r="AJ98" s="1">
        <f>VLOOKUP(B98,'APR25'!$A$1:G622,5,0)</f>
        <v>-28</v>
      </c>
      <c r="AK98" s="1">
        <f>VLOOKUP(B98,'MAY25'!$A$1:G1015,5,0)</f>
        <v>-50</v>
      </c>
      <c r="AL98" s="1">
        <f>VLOOKUP(B98,JUNE25!$A$1:G718,5,0)</f>
        <v>-66</v>
      </c>
      <c r="AM98" s="1">
        <f>VLOOKUP(B98, JULY25!$A$1:$E$544, 5, FALSE)</f>
        <v>-48</v>
      </c>
      <c r="AN98" s="1">
        <f>VLOOKUP(B98, 'AUG25'!$A$1:$E$540, 5, FALSE)</f>
        <v>-104</v>
      </c>
      <c r="AO98" s="1">
        <f>VLOOKUP(B98, 'SEP25'!$A$1:$F$520, 6, FALSE)</f>
        <v>-70</v>
      </c>
      <c r="AP98" s="1">
        <f>VLOOKUP(B98, 'OCT25'!$A$1:$F$520, 5, FALSE)</f>
        <v>-76</v>
      </c>
      <c r="AQ98" s="36">
        <f>VLOOKUP(B98, 'NOV25'!$B$1:$I$616, 5, FALSE)</f>
        <v>-76</v>
      </c>
      <c r="AR98" s="1">
        <f>VLOOKUP(B98, 'DEC25'!$A$1:$I$611, 5, FALSE)</f>
        <v>-33</v>
      </c>
      <c r="AS98" s="1">
        <f>VLOOKUP(B98, 'JAN26'!$A$1:$I$607, 6, FALSE)</f>
        <v>-53</v>
      </c>
      <c r="AT98" s="1"/>
      <c r="AU98" s="1"/>
      <c r="AV98" s="1"/>
      <c r="AW98" s="1"/>
    </row>
    <row r="99" spans="1:49" ht="14.25" customHeight="1">
      <c r="A99" s="4" t="s">
        <v>678</v>
      </c>
      <c r="B99" s="4" t="s">
        <v>59</v>
      </c>
      <c r="C99" s="1">
        <f t="shared" si="10"/>
        <v>5.2</v>
      </c>
      <c r="D99" s="1">
        <v>0</v>
      </c>
      <c r="E99" s="1">
        <v>-2</v>
      </c>
      <c r="F99" s="1">
        <v>0</v>
      </c>
      <c r="G99" s="1">
        <v>0</v>
      </c>
      <c r="H99" s="1">
        <v>0</v>
      </c>
      <c r="I99" s="1">
        <v>-12</v>
      </c>
      <c r="J99" s="1">
        <v>0</v>
      </c>
      <c r="K99" s="1">
        <v>0</v>
      </c>
      <c r="L99" s="1">
        <v>-12</v>
      </c>
      <c r="M99" s="1">
        <v>-2</v>
      </c>
      <c r="N99" s="1">
        <v>-2</v>
      </c>
      <c r="O99" s="1">
        <v>0</v>
      </c>
      <c r="P99" s="1">
        <v>0</v>
      </c>
      <c r="Q99" s="1">
        <v>-2</v>
      </c>
      <c r="R99" s="1">
        <v>-2</v>
      </c>
      <c r="S99" s="1">
        <v>0</v>
      </c>
      <c r="T99" s="1">
        <v>0</v>
      </c>
      <c r="U99" s="1">
        <v>-1</v>
      </c>
      <c r="V99" s="1">
        <v>0</v>
      </c>
      <c r="W99" s="1">
        <v>0</v>
      </c>
      <c r="X99" s="1">
        <v>0</v>
      </c>
      <c r="Y99" s="1">
        <v>-2</v>
      </c>
      <c r="Z99" s="1">
        <v>0</v>
      </c>
      <c r="AA99" s="1">
        <v>-2</v>
      </c>
      <c r="AB99" s="1">
        <v>0</v>
      </c>
      <c r="AC99" s="1">
        <v>-2</v>
      </c>
      <c r="AD99" s="1">
        <f>VLOOKUP(B99,'OCT24'!$A$1:H1271,6,0)</f>
        <v>0</v>
      </c>
      <c r="AE99" s="1">
        <f>VLOOKUP(B99,'NOV24'!$A$1:H656,6,0)</f>
        <v>-2</v>
      </c>
      <c r="AF99" s="1">
        <f>VLOOKUP(B99,'DEC24'!$A$1:$H$914,5,0)</f>
        <v>-2</v>
      </c>
      <c r="AG99" s="1">
        <f>VLOOKUP(B99,'JAN25'!$A$1:G727,5,0)</f>
        <v>0</v>
      </c>
      <c r="AH99" s="1">
        <f>VLOOKUP(B99,'FEB25'!A$1:G1161,5,0)</f>
        <v>-10</v>
      </c>
      <c r="AI99" s="1">
        <f>VLOOKUP(B99,'MAR25'!$A$1:G994,5,0)</f>
        <v>0</v>
      </c>
      <c r="AJ99" s="1">
        <f>VLOOKUP(B99,'APR25'!$A$1:G623,5,0)</f>
        <v>0</v>
      </c>
      <c r="AK99" s="1">
        <f>VLOOKUP(B99,'MAY25'!$A$1:G1016,5,0)</f>
        <v>0</v>
      </c>
      <c r="AL99" s="1">
        <f>VLOOKUP(B99,JUNE25!$A$1:G719,5,0)</f>
        <v>0</v>
      </c>
      <c r="AM99" s="1">
        <f>VLOOKUP(B99, JULY25!$A$1:$E$544, 5, FALSE)</f>
        <v>0</v>
      </c>
      <c r="AN99" s="1">
        <f>VLOOKUP(B99, 'AUG25'!$A$1:$E$540, 5, FALSE)</f>
        <v>0</v>
      </c>
      <c r="AO99" s="1" t="str">
        <f>VLOOKUP(B99, 'SEP25'!$A$1:$F$520, 6, FALSE)</f>
        <v>-</v>
      </c>
      <c r="AP99" s="1">
        <f>VLOOKUP(B99, 'OCT25'!$A$1:$F$520, 5, FALSE)</f>
        <v>-24</v>
      </c>
      <c r="AQ99" s="36">
        <f>VLOOKUP(B99, 'NOV25'!$B$1:$I$616, 5, FALSE)</f>
        <v>-2</v>
      </c>
      <c r="AR99" s="1" t="str">
        <f>VLOOKUP(B99, 'DEC25'!$A$1:$I$611, 5, FALSE)</f>
        <v>-</v>
      </c>
      <c r="AS99" s="1" t="str">
        <f>VLOOKUP(B99, 'JAN26'!$A$1:$I$607, 6, FALSE)</f>
        <v>-</v>
      </c>
      <c r="AT99" s="1"/>
      <c r="AU99" s="1"/>
      <c r="AV99" s="1"/>
      <c r="AW99" s="1"/>
    </row>
    <row r="100" spans="1:49" ht="14.25" customHeight="1">
      <c r="A100" s="4" t="s">
        <v>678</v>
      </c>
      <c r="B100" s="4" t="s">
        <v>60</v>
      </c>
      <c r="C100" s="1">
        <f t="shared" si="10"/>
        <v>9.4285714285714288</v>
      </c>
      <c r="D100" s="1">
        <v>-10</v>
      </c>
      <c r="E100" s="1">
        <v>-4</v>
      </c>
      <c r="F100" s="1">
        <v>-20</v>
      </c>
      <c r="G100" s="1">
        <v>-6</v>
      </c>
      <c r="H100" s="1">
        <v>0</v>
      </c>
      <c r="I100" s="1">
        <v>0</v>
      </c>
      <c r="J100" s="1">
        <v>-6</v>
      </c>
      <c r="K100" s="1">
        <v>-8</v>
      </c>
      <c r="L100" s="1">
        <v>0</v>
      </c>
      <c r="M100" s="1">
        <v>-25</v>
      </c>
      <c r="N100" s="1">
        <v>-1</v>
      </c>
      <c r="O100" s="1">
        <v>0</v>
      </c>
      <c r="P100" s="1">
        <v>-6</v>
      </c>
      <c r="Q100" s="1">
        <v>-1</v>
      </c>
      <c r="R100" s="1">
        <v>0</v>
      </c>
      <c r="S100" s="1">
        <v>-25</v>
      </c>
      <c r="T100" s="1">
        <v>-14</v>
      </c>
      <c r="U100" s="1">
        <v>0</v>
      </c>
      <c r="V100" s="1">
        <v>0</v>
      </c>
      <c r="W100" s="1">
        <v>0</v>
      </c>
      <c r="X100" s="1">
        <v>0</v>
      </c>
      <c r="Y100" s="1">
        <v>-20</v>
      </c>
      <c r="Z100" s="1">
        <v>-2</v>
      </c>
      <c r="AA100" s="1">
        <v>-10</v>
      </c>
      <c r="AB100" s="1">
        <v>0</v>
      </c>
      <c r="AC100" s="1">
        <v>0</v>
      </c>
      <c r="AD100" s="1">
        <f>VLOOKUP(B100,'OCT24'!$A$1:H1273,6,0)</f>
        <v>-1</v>
      </c>
      <c r="AE100" s="1">
        <f>VLOOKUP(B100,'NOV24'!$A$1:H658,6,0)</f>
        <v>0</v>
      </c>
      <c r="AF100" s="1">
        <f>VLOOKUP(B100,'DEC24'!$A$1:$H$914,5,0)</f>
        <v>-10</v>
      </c>
      <c r="AG100" s="1">
        <f>VLOOKUP(B100,'JAN25'!$A$1:G729,5,0)</f>
        <v>-2</v>
      </c>
      <c r="AH100" s="1">
        <f>VLOOKUP(B100,'FEB25'!A$1:G1163,5,0)</f>
        <v>-2</v>
      </c>
      <c r="AI100" s="1">
        <f>VLOOKUP(B100,'MAR25'!$A$1:G996,5,0)</f>
        <v>0</v>
      </c>
      <c r="AJ100" s="1">
        <f>VLOOKUP(B100,'APR25'!$A$1:G625,5,0)</f>
        <v>0</v>
      </c>
      <c r="AK100" s="1">
        <f>VLOOKUP(B100,'MAY25'!$A$1:G1018,5,0)</f>
        <v>0</v>
      </c>
      <c r="AL100" s="1">
        <f>VLOOKUP(B100,JUNE25!$A$1:G721,5,0)</f>
        <v>-22</v>
      </c>
      <c r="AM100" s="1">
        <f>VLOOKUP(B100, JULY25!$A$1:$E$544, 5, FALSE)</f>
        <v>0</v>
      </c>
      <c r="AN100" s="1">
        <f>VLOOKUP(B100, 'AUG25'!$A$1:$E$540, 5, FALSE)</f>
        <v>-9</v>
      </c>
      <c r="AO100" s="1">
        <f>VLOOKUP(B100, 'SEP25'!$A$1:$F$520, 6, FALSE)</f>
        <v>-1</v>
      </c>
      <c r="AP100" s="1">
        <f>VLOOKUP(B100, 'OCT25'!$A$1:$F$520, 5, FALSE)</f>
        <v>-13</v>
      </c>
      <c r="AQ100" s="36" t="str">
        <f>VLOOKUP(B100, 'NOV25'!$B$1:$I$616, 5, FALSE)</f>
        <v>-</v>
      </c>
      <c r="AR100" s="1">
        <f>VLOOKUP(B100, 'DEC25'!$A$1:$I$611, 5, FALSE)</f>
        <v>-12</v>
      </c>
      <c r="AS100" s="1">
        <f>VLOOKUP(B100, 'JAN26'!$A$1:$I$607, 6, FALSE)</f>
        <v>-9</v>
      </c>
      <c r="AT100" s="1"/>
      <c r="AU100" s="1"/>
      <c r="AV100" s="1"/>
      <c r="AW100" s="1"/>
    </row>
    <row r="101" spans="1:49" ht="14.25" customHeight="1">
      <c r="B101" s="4" t="s">
        <v>791</v>
      </c>
      <c r="C101" s="37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36"/>
      <c r="AR101" s="1"/>
      <c r="AS101" s="1"/>
      <c r="AT101" s="1"/>
      <c r="AU101" s="1"/>
      <c r="AV101" s="1"/>
      <c r="AW101" s="1"/>
    </row>
    <row r="102" spans="1:49" ht="14.25" customHeight="1">
      <c r="B102" s="4" t="s">
        <v>792</v>
      </c>
      <c r="C102" s="37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-1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36"/>
      <c r="AR102" s="1"/>
      <c r="AS102" s="1"/>
      <c r="AT102" s="1"/>
      <c r="AU102" s="1"/>
      <c r="AV102" s="1"/>
      <c r="AW102" s="1"/>
    </row>
    <row r="103" spans="1:49" ht="14.25" customHeight="1">
      <c r="B103" s="4" t="s">
        <v>61</v>
      </c>
      <c r="C103" s="1">
        <f t="shared" ref="C103:C112" si="11">-AVERAGE(AL103:AV103)</f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f>VLOOKUP(B103,'OCT24'!$A$1:H1276,6,0)</f>
        <v>0</v>
      </c>
      <c r="AE103" s="1">
        <f>VLOOKUP(B103,'NOV24'!$A$1:H661,6,0)</f>
        <v>0</v>
      </c>
      <c r="AF103" s="1">
        <f>VLOOKUP(B103,'DEC24'!$A$1:$H$914,5,0)</f>
        <v>0</v>
      </c>
      <c r="AG103" s="1">
        <f>VLOOKUP(B103,'JAN25'!$A$1:G732,5,0)</f>
        <v>0</v>
      </c>
      <c r="AH103" s="1">
        <f>VLOOKUP(B103,'FEB25'!A$1:G1166,5,0)</f>
        <v>0</v>
      </c>
      <c r="AI103" s="1">
        <f>VLOOKUP(B103,'MAR25'!$A$1:G999,5,0)</f>
        <v>0</v>
      </c>
      <c r="AJ103" s="1">
        <f>VLOOKUP(B103,'APR25'!$A$1:G628,5,0)</f>
        <v>0</v>
      </c>
      <c r="AK103" s="1">
        <f>VLOOKUP(B103,'MAY25'!$A$1:G1021,5,0)</f>
        <v>0</v>
      </c>
      <c r="AL103" s="1">
        <f>VLOOKUP(B103,JUNE25!$A$1:G724,5,0)</f>
        <v>0</v>
      </c>
      <c r="AM103" s="1">
        <f>VLOOKUP(B103, JULY25!$A$1:$E$544, 5, FALSE)</f>
        <v>0</v>
      </c>
      <c r="AN103" s="1">
        <f>VLOOKUP(B103, 'AUG25'!$A$1:$E$540, 5, FALSE)</f>
        <v>0</v>
      </c>
      <c r="AO103" s="1" t="str">
        <f>VLOOKUP(B103, 'SEP25'!$A$1:$F$520, 6, FALSE)</f>
        <v>-</v>
      </c>
      <c r="AP103" s="1" t="str">
        <f>VLOOKUP(B103, 'OCT25'!$A$1:$F$520, 5, FALSE)</f>
        <v>-</v>
      </c>
      <c r="AQ103" s="36" t="str">
        <f>VLOOKUP(B103, 'NOV25'!$B$1:$I$616, 5, FALSE)</f>
        <v>-</v>
      </c>
      <c r="AR103" s="1" t="str">
        <f>VLOOKUP(B103, 'DEC25'!$A$1:$I$611, 5, FALSE)</f>
        <v>-</v>
      </c>
      <c r="AS103" s="1" t="str">
        <f>VLOOKUP(B103, 'JAN26'!$A$1:$I$607, 6, FALSE)</f>
        <v>-</v>
      </c>
      <c r="AT103" s="1"/>
      <c r="AU103" s="1"/>
      <c r="AV103" s="1"/>
      <c r="AW103" s="1"/>
    </row>
    <row r="104" spans="1:49" ht="14.25" customHeight="1">
      <c r="A104" s="4" t="s">
        <v>678</v>
      </c>
      <c r="B104" s="4" t="s">
        <v>62</v>
      </c>
      <c r="C104" s="1">
        <f t="shared" si="11"/>
        <v>11.75</v>
      </c>
      <c r="D104" s="1">
        <v>-8</v>
      </c>
      <c r="E104" s="1">
        <v>-1</v>
      </c>
      <c r="F104" s="1">
        <v>0</v>
      </c>
      <c r="G104" s="1">
        <v>-12</v>
      </c>
      <c r="H104" s="1">
        <v>-2</v>
      </c>
      <c r="I104" s="1">
        <v>0</v>
      </c>
      <c r="J104" s="1">
        <v>-2</v>
      </c>
      <c r="K104" s="1">
        <v>-2</v>
      </c>
      <c r="L104" s="1">
        <v>-6</v>
      </c>
      <c r="M104" s="1">
        <v>-4</v>
      </c>
      <c r="N104" s="1">
        <v>-3</v>
      </c>
      <c r="O104" s="1">
        <v>-5</v>
      </c>
      <c r="P104" s="1">
        <v>-8</v>
      </c>
      <c r="Q104" s="1">
        <v>-2</v>
      </c>
      <c r="R104" s="1">
        <v>-6</v>
      </c>
      <c r="S104" s="1">
        <v>-6</v>
      </c>
      <c r="T104" s="1">
        <v>-3</v>
      </c>
      <c r="U104" s="1">
        <v>-6</v>
      </c>
      <c r="V104" s="1">
        <v>-8</v>
      </c>
      <c r="W104" s="1">
        <v>-3</v>
      </c>
      <c r="X104" s="1">
        <v>-9</v>
      </c>
      <c r="Y104" s="1">
        <v>-2</v>
      </c>
      <c r="Z104" s="1">
        <v>-4</v>
      </c>
      <c r="AA104" s="1">
        <v>-4</v>
      </c>
      <c r="AB104" s="1">
        <v>0</v>
      </c>
      <c r="AC104" s="1">
        <v>-1</v>
      </c>
      <c r="AD104" s="1">
        <f>VLOOKUP(B104,'OCT24'!$A$1:H1277,6,0)</f>
        <v>-2</v>
      </c>
      <c r="AE104" s="1">
        <f>VLOOKUP(B104,'NOV24'!$A$1:H662,6,0)</f>
        <v>-2</v>
      </c>
      <c r="AF104" s="1">
        <f>VLOOKUP(B104,'DEC24'!$A$1:$H$914,5,0)</f>
        <v>-2</v>
      </c>
      <c r="AG104" s="1">
        <f>VLOOKUP(B104,'JAN25'!$A$1:G733,5,0)</f>
        <v>-1</v>
      </c>
      <c r="AH104" s="1">
        <f>VLOOKUP(B104,'FEB25'!A$1:G1167,5,0)</f>
        <v>-19</v>
      </c>
      <c r="AI104" s="1">
        <f>VLOOKUP(B104,'MAR25'!$A$1:G1000,5,0)</f>
        <v>-9</v>
      </c>
      <c r="AJ104" s="1">
        <f>VLOOKUP(B104,'APR25'!$A$1:G629,5,0)</f>
        <v>-14</v>
      </c>
      <c r="AK104" s="1">
        <f>VLOOKUP(B104,'MAY25'!$A$1:G1022,5,0)</f>
        <v>-8</v>
      </c>
      <c r="AL104" s="1">
        <f>VLOOKUP(B104,JUNE25!$A$1:G725,5,0)</f>
        <v>-7</v>
      </c>
      <c r="AM104" s="1">
        <f>VLOOKUP(B104, JULY25!$A$1:$E$544, 5, FALSE)</f>
        <v>-8</v>
      </c>
      <c r="AN104" s="1">
        <f>VLOOKUP(B104, 'AUG25'!$A$1:$E$540, 5, FALSE)</f>
        <v>-3</v>
      </c>
      <c r="AO104" s="1">
        <f>VLOOKUP(B104, 'SEP25'!$A$1:$F$520, 6, FALSE)</f>
        <v>-10</v>
      </c>
      <c r="AP104" s="1">
        <f>VLOOKUP(B104, 'OCT25'!$A$1:$F$520, 5, FALSE)</f>
        <v>-17</v>
      </c>
      <c r="AQ104" s="36">
        <f>VLOOKUP(B104, 'NOV25'!$B$1:$I$616, 5, FALSE)</f>
        <v>-24</v>
      </c>
      <c r="AR104" s="1">
        <f>VLOOKUP(B104, 'DEC25'!$A$1:$I$611, 5, FALSE)</f>
        <v>-15</v>
      </c>
      <c r="AS104" s="1">
        <f>VLOOKUP(B104, 'JAN26'!$A$1:$I$607, 6, FALSE)</f>
        <v>-10</v>
      </c>
      <c r="AT104" s="1"/>
      <c r="AU104" s="1"/>
      <c r="AV104" s="1"/>
      <c r="AW104" s="1"/>
    </row>
    <row r="105" spans="1:49" ht="14.25" customHeight="1">
      <c r="B105" s="4" t="s">
        <v>63</v>
      </c>
      <c r="C105" s="1">
        <f t="shared" si="11"/>
        <v>0.25</v>
      </c>
      <c r="D105" s="1">
        <v>0</v>
      </c>
      <c r="E105" s="1">
        <v>0</v>
      </c>
      <c r="F105" s="1">
        <v>0</v>
      </c>
      <c r="G105" s="1">
        <v>0</v>
      </c>
      <c r="H105" s="1">
        <v>-1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-1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f>VLOOKUP(B105,'OCT24'!$A$1:H1278,6,0)</f>
        <v>0</v>
      </c>
      <c r="AE105" s="1">
        <f>VLOOKUP(B105,'NOV24'!$A$1:H663,6,0)</f>
        <v>0</v>
      </c>
      <c r="AF105" s="1">
        <f>VLOOKUP(B105,'DEC24'!$A$1:$H$914,5,0)</f>
        <v>0</v>
      </c>
      <c r="AG105" s="1">
        <f>VLOOKUP(B105,'JAN25'!$A$1:G734,5,0)</f>
        <v>0</v>
      </c>
      <c r="AH105" s="1">
        <f>VLOOKUP(B105,'FEB25'!A$1:G1168,5,0)</f>
        <v>0</v>
      </c>
      <c r="AI105" s="1">
        <f>VLOOKUP(B105,'MAR25'!$A$1:G1001,5,0)</f>
        <v>0</v>
      </c>
      <c r="AJ105" s="1">
        <f>VLOOKUP(B105,'APR25'!$A$1:G630,5,0)</f>
        <v>0</v>
      </c>
      <c r="AK105" s="1">
        <f>VLOOKUP(B105,'MAY25'!$A$1:G1023,5,0)</f>
        <v>-1</v>
      </c>
      <c r="AL105" s="1">
        <f>VLOOKUP(B105,JUNE25!$A$1:G726,5,0)</f>
        <v>0</v>
      </c>
      <c r="AM105" s="1">
        <f>VLOOKUP(B105, JULY25!$A$1:$E$544, 5, FALSE)</f>
        <v>0</v>
      </c>
      <c r="AN105" s="1">
        <f>VLOOKUP(B105, 'AUG25'!$A$1:$E$540, 5, FALSE)</f>
        <v>0</v>
      </c>
      <c r="AO105" s="1" t="str">
        <f>VLOOKUP(B105, 'SEP25'!$A$1:$F$520, 6, FALSE)</f>
        <v>-</v>
      </c>
      <c r="AP105" s="1" t="str">
        <f>VLOOKUP(B105, 'OCT25'!$A$1:$F$520, 5, FALSE)</f>
        <v>-</v>
      </c>
      <c r="AQ105" s="36" t="str">
        <f>VLOOKUP(B105, 'NOV25'!$B$1:$I$616, 5, FALSE)</f>
        <v>-</v>
      </c>
      <c r="AR105" s="1">
        <f>VLOOKUP(B105, 'DEC25'!$A$1:$I$611, 5, FALSE)</f>
        <v>-1</v>
      </c>
      <c r="AS105" s="1" t="str">
        <f>VLOOKUP(B105, 'JAN26'!$A$1:$I$607, 6, FALSE)</f>
        <v>-</v>
      </c>
      <c r="AT105" s="1"/>
      <c r="AU105" s="1"/>
      <c r="AV105" s="1"/>
      <c r="AW105" s="1"/>
    </row>
    <row r="106" spans="1:49" ht="14.25" customHeight="1">
      <c r="B106" s="4" t="s">
        <v>65</v>
      </c>
      <c r="C106" s="1">
        <f t="shared" si="11"/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f>VLOOKUP(B106,'OCT24'!$A$1:H1280,6,0)</f>
        <v>0</v>
      </c>
      <c r="AE106" s="1">
        <f>VLOOKUP(B106,'NOV24'!$A$1:H665,6,0)</f>
        <v>0</v>
      </c>
      <c r="AF106" s="1">
        <f>VLOOKUP(B106,'DEC24'!$A$1:$H$914,5,0)</f>
        <v>0</v>
      </c>
      <c r="AG106" s="1">
        <f>VLOOKUP(B106,'JAN25'!$A$1:G736,5,0)</f>
        <v>0</v>
      </c>
      <c r="AH106" s="1">
        <f>VLOOKUP(B106,'FEB25'!A$1:G1170,5,0)</f>
        <v>0</v>
      </c>
      <c r="AI106" s="1">
        <f>VLOOKUP(B106,'MAR25'!$A$1:G1003,5,0)</f>
        <v>0</v>
      </c>
      <c r="AJ106" s="1">
        <f>VLOOKUP(B106,'APR25'!$A$1:G632,5,0)</f>
        <v>0</v>
      </c>
      <c r="AK106" s="1">
        <f>VLOOKUP(B106,'MAY25'!$A$1:G1025,5,0)</f>
        <v>0</v>
      </c>
      <c r="AL106" s="1">
        <f>VLOOKUP(B106,JUNE25!$A$1:G728,5,0)</f>
        <v>0</v>
      </c>
      <c r="AM106" s="1">
        <f>VLOOKUP(B106, JULY25!$A$1:$E$544, 5, FALSE)</f>
        <v>0</v>
      </c>
      <c r="AN106" s="1">
        <f>VLOOKUP(B106, 'AUG25'!$A$1:$E$540, 5, FALSE)</f>
        <v>0</v>
      </c>
      <c r="AO106" s="1" t="str">
        <f>VLOOKUP(B106, 'SEP25'!$A$1:$F$520, 6, FALSE)</f>
        <v>-</v>
      </c>
      <c r="AP106" s="1" t="str">
        <f>VLOOKUP(B106, 'OCT25'!$A$1:$F$520, 5, FALSE)</f>
        <v>-</v>
      </c>
      <c r="AQ106" s="36" t="str">
        <f>VLOOKUP(B106, 'NOV25'!$B$1:$I$616, 5, FALSE)</f>
        <v>-</v>
      </c>
      <c r="AR106" s="1" t="str">
        <f>VLOOKUP(B106, 'DEC25'!$A$1:$I$611, 5, FALSE)</f>
        <v>-</v>
      </c>
      <c r="AS106" s="1" t="str">
        <f>VLOOKUP(B106, 'JAN26'!$A$1:$I$607, 6, FALSE)</f>
        <v>-</v>
      </c>
      <c r="AT106" s="1"/>
      <c r="AU106" s="1"/>
      <c r="AV106" s="1"/>
      <c r="AW106" s="1"/>
    </row>
    <row r="107" spans="1:49" ht="14.25" customHeight="1">
      <c r="B107" s="4" t="s">
        <v>66</v>
      </c>
      <c r="C107" s="1">
        <f t="shared" si="11"/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f>VLOOKUP(B107,'OCT24'!$A$1:H1281,6,0)</f>
        <v>0</v>
      </c>
      <c r="AE107" s="1">
        <f>VLOOKUP(B107,'NOV24'!$A$1:H666,6,0)</f>
        <v>0</v>
      </c>
      <c r="AF107" s="1">
        <f>VLOOKUP(B107,'DEC24'!$A$1:$H$914,5,0)</f>
        <v>0</v>
      </c>
      <c r="AG107" s="1">
        <f>VLOOKUP(B107,'JAN25'!$A$1:G737,5,0)</f>
        <v>0</v>
      </c>
      <c r="AH107" s="1">
        <f>VLOOKUP(B107,'FEB25'!A$1:G1171,5,0)</f>
        <v>0</v>
      </c>
      <c r="AI107" s="1">
        <f>VLOOKUP(B107,'MAR25'!$A$1:G1004,5,0)</f>
        <v>0</v>
      </c>
      <c r="AJ107" s="1">
        <f>VLOOKUP(B107,'APR25'!$A$1:G633,5,0)</f>
        <v>0</v>
      </c>
      <c r="AK107" s="1">
        <f>VLOOKUP(B107,'MAY25'!$A$1:G1026,5,0)</f>
        <v>0</v>
      </c>
      <c r="AL107" s="1">
        <f>VLOOKUP(B107,JUNE25!$A$1:G729,5,0)</f>
        <v>0</v>
      </c>
      <c r="AM107" s="1">
        <f>VLOOKUP(B107, JULY25!$A$1:$E$544, 5, FALSE)</f>
        <v>0</v>
      </c>
      <c r="AN107" s="1">
        <f>VLOOKUP(B107, 'AUG25'!$A$1:$E$540, 5, FALSE)</f>
        <v>0</v>
      </c>
      <c r="AO107" s="1" t="str">
        <f>VLOOKUP(B107, 'SEP25'!$A$1:$F$520, 6, FALSE)</f>
        <v>-</v>
      </c>
      <c r="AP107" s="1" t="str">
        <f>VLOOKUP(B107, 'OCT25'!$A$1:$F$520, 5, FALSE)</f>
        <v>-</v>
      </c>
      <c r="AQ107" s="36" t="str">
        <f>VLOOKUP(B107, 'NOV25'!$B$1:$I$616, 5, FALSE)</f>
        <v>-</v>
      </c>
      <c r="AR107" s="1" t="str">
        <f>VLOOKUP(B107, 'DEC25'!$A$1:$I$611, 5, FALSE)</f>
        <v>-</v>
      </c>
      <c r="AS107" s="1" t="str">
        <f>VLOOKUP(B107, 'JAN26'!$A$1:$I$607, 6, FALSE)</f>
        <v>-</v>
      </c>
      <c r="AT107" s="1"/>
      <c r="AU107" s="1"/>
      <c r="AV107" s="1"/>
      <c r="AW107" s="1"/>
    </row>
    <row r="108" spans="1:49" ht="14.25" customHeight="1">
      <c r="B108" s="4" t="s">
        <v>67</v>
      </c>
      <c r="C108" s="1">
        <f t="shared" si="11"/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f>VLOOKUP(B108,'OCT24'!$A$1:H1282,6,0)</f>
        <v>0</v>
      </c>
      <c r="AE108" s="1">
        <f>VLOOKUP(B108,'NOV24'!$A$1:H667,6,0)</f>
        <v>0</v>
      </c>
      <c r="AF108" s="1">
        <f>VLOOKUP(B108,'DEC24'!$A$1:$H$914,5,0)</f>
        <v>0</v>
      </c>
      <c r="AG108" s="1">
        <f>VLOOKUP(B108,'JAN25'!$A$1:G738,5,0)</f>
        <v>0</v>
      </c>
      <c r="AH108" s="1">
        <f>VLOOKUP(B108,'FEB25'!A$1:G1172,5,0)</f>
        <v>0</v>
      </c>
      <c r="AI108" s="1">
        <f>VLOOKUP(B108,'MAR25'!$A$1:G1005,5,0)</f>
        <v>0</v>
      </c>
      <c r="AJ108" s="1">
        <f>VLOOKUP(B108,'APR25'!$A$1:G634,5,0)</f>
        <v>0</v>
      </c>
      <c r="AK108" s="1">
        <f>VLOOKUP(B108,'MAY25'!$A$1:G1027,5,0)</f>
        <v>0</v>
      </c>
      <c r="AL108" s="1">
        <f>VLOOKUP(B108,JUNE25!$A$1:G730,5,0)</f>
        <v>0</v>
      </c>
      <c r="AM108" s="1">
        <f>VLOOKUP(B108, JULY25!$A$1:$E$544, 5, FALSE)</f>
        <v>0</v>
      </c>
      <c r="AN108" s="1">
        <f>VLOOKUP(B108, 'AUG25'!$A$1:$E$540, 5, FALSE)</f>
        <v>0</v>
      </c>
      <c r="AO108" s="1" t="str">
        <f>VLOOKUP(B108, 'SEP25'!$A$1:$F$520, 6, FALSE)</f>
        <v>-</v>
      </c>
      <c r="AP108" s="1" t="str">
        <f>VLOOKUP(B108, 'OCT25'!$A$1:$F$520, 5, FALSE)</f>
        <v>-</v>
      </c>
      <c r="AQ108" s="36" t="str">
        <f>VLOOKUP(B108, 'NOV25'!$B$1:$I$616, 5, FALSE)</f>
        <v>-</v>
      </c>
      <c r="AR108" s="1" t="str">
        <f>VLOOKUP(B108, 'DEC25'!$A$1:$I$611, 5, FALSE)</f>
        <v>-</v>
      </c>
      <c r="AS108" s="1" t="str">
        <f>VLOOKUP(B108, 'JAN26'!$A$1:$I$607, 6, FALSE)</f>
        <v>-</v>
      </c>
      <c r="AT108" s="1"/>
      <c r="AU108" s="1"/>
      <c r="AV108" s="1"/>
      <c r="AW108" s="1"/>
    </row>
    <row r="109" spans="1:49" ht="14.25" customHeight="1">
      <c r="B109" s="4" t="s">
        <v>68</v>
      </c>
      <c r="C109" s="1">
        <f t="shared" si="11"/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f>VLOOKUP(B109,'OCT24'!$A$1:H1283,6,0)</f>
        <v>0</v>
      </c>
      <c r="AE109" s="1">
        <f>VLOOKUP(B109,'NOV24'!$A$1:H668,6,0)</f>
        <v>0</v>
      </c>
      <c r="AF109" s="1">
        <f>VLOOKUP(B109,'DEC24'!$A$1:$H$914,5,0)</f>
        <v>0</v>
      </c>
      <c r="AG109" s="1">
        <f>VLOOKUP(B109,'JAN25'!$A$1:G739,5,0)</f>
        <v>0</v>
      </c>
      <c r="AH109" s="1">
        <f>VLOOKUP(B109,'FEB25'!A$1:G1173,5,0)</f>
        <v>0</v>
      </c>
      <c r="AI109" s="1">
        <f>VLOOKUP(B109,'MAR25'!$A$1:G1006,5,0)</f>
        <v>0</v>
      </c>
      <c r="AJ109" s="1">
        <f>VLOOKUP(B109,'APR25'!$A$1:G635,5,0)</f>
        <v>0</v>
      </c>
      <c r="AK109" s="1">
        <f>VLOOKUP(B109,'MAY25'!$A$1:G1028,5,0)</f>
        <v>0</v>
      </c>
      <c r="AL109" s="1">
        <f>VLOOKUP(B109,JUNE25!$A$1:G731,5,0)</f>
        <v>0</v>
      </c>
      <c r="AM109" s="1">
        <f>VLOOKUP(B109, JULY25!$A$1:$E$544, 5, FALSE)</f>
        <v>0</v>
      </c>
      <c r="AN109" s="1">
        <f>VLOOKUP(B109, 'AUG25'!$A$1:$E$540, 5, FALSE)</f>
        <v>0</v>
      </c>
      <c r="AO109" s="1" t="str">
        <f>VLOOKUP(B109, 'SEP25'!$A$1:$F$520, 6, FALSE)</f>
        <v>-</v>
      </c>
      <c r="AP109" s="1" t="str">
        <f>VLOOKUP(B109, 'OCT25'!$A$1:$F$520, 5, FALSE)</f>
        <v>-</v>
      </c>
      <c r="AQ109" s="36" t="str">
        <f>VLOOKUP(B109, 'NOV25'!$B$1:$I$616, 5, FALSE)</f>
        <v>-</v>
      </c>
      <c r="AR109" s="1" t="str">
        <f>VLOOKUP(B109, 'DEC25'!$A$1:$I$611, 5, FALSE)</f>
        <v>-</v>
      </c>
      <c r="AS109" s="1" t="str">
        <f>VLOOKUP(B109, 'JAN26'!$A$1:$I$607, 6, FALSE)</f>
        <v>-</v>
      </c>
      <c r="AT109" s="1"/>
      <c r="AU109" s="1"/>
      <c r="AV109" s="1"/>
      <c r="AW109" s="1"/>
    </row>
    <row r="110" spans="1:49" ht="14.25" customHeight="1">
      <c r="A110" s="4" t="s">
        <v>678</v>
      </c>
      <c r="B110" s="4" t="s">
        <v>69</v>
      </c>
      <c r="C110" s="1">
        <f t="shared" si="11"/>
        <v>18.714285714285715</v>
      </c>
      <c r="D110" s="1">
        <v>0</v>
      </c>
      <c r="E110" s="1">
        <v>-15</v>
      </c>
      <c r="F110" s="1">
        <v>0</v>
      </c>
      <c r="G110" s="1">
        <v>-2</v>
      </c>
      <c r="H110" s="1">
        <v>0</v>
      </c>
      <c r="I110" s="1">
        <v>-24</v>
      </c>
      <c r="J110" s="1">
        <v>-10</v>
      </c>
      <c r="K110" s="1">
        <v>-48</v>
      </c>
      <c r="L110" s="1">
        <v>-1</v>
      </c>
      <c r="M110" s="1">
        <v>-5</v>
      </c>
      <c r="N110" s="1">
        <v>0</v>
      </c>
      <c r="O110" s="1">
        <v>-2</v>
      </c>
      <c r="P110" s="1">
        <v>-1</v>
      </c>
      <c r="Q110" s="1">
        <v>-1</v>
      </c>
      <c r="R110" s="1">
        <v>0</v>
      </c>
      <c r="S110" s="1">
        <v>-14</v>
      </c>
      <c r="T110" s="1">
        <v>-40</v>
      </c>
      <c r="U110" s="1">
        <v>-3</v>
      </c>
      <c r="V110" s="1">
        <v>-15</v>
      </c>
      <c r="W110" s="1">
        <v>-42</v>
      </c>
      <c r="X110" s="1">
        <v>0</v>
      </c>
      <c r="Y110" s="1">
        <v>-2</v>
      </c>
      <c r="Z110" s="1">
        <v>-2</v>
      </c>
      <c r="AA110" s="1">
        <v>0</v>
      </c>
      <c r="AB110" s="1">
        <v>-7</v>
      </c>
      <c r="AC110" s="1">
        <v>-30</v>
      </c>
      <c r="AD110" s="1">
        <f>VLOOKUP(B110,'OCT24'!$A$1:H1284,6,0)</f>
        <v>-3</v>
      </c>
      <c r="AE110" s="1">
        <f>VLOOKUP(B110,'NOV24'!$A$1:H669,6,0)</f>
        <v>-3</v>
      </c>
      <c r="AF110" s="1">
        <f>VLOOKUP(B110,'DEC24'!$A$1:$H$914,5,0)</f>
        <v>0</v>
      </c>
      <c r="AG110" s="1">
        <f>VLOOKUP(B110,'JAN25'!$A$1:G740,5,0)</f>
        <v>-1</v>
      </c>
      <c r="AH110" s="1">
        <f>VLOOKUP(B110,'FEB25'!A$1:G1174,5,0)</f>
        <v>-1</v>
      </c>
      <c r="AI110" s="1">
        <f>VLOOKUP(B110,'MAR25'!$A$1:G1007,5,0)</f>
        <v>-4</v>
      </c>
      <c r="AJ110" s="1">
        <f>VLOOKUP(B110,'APR25'!$A$1:G636,5,0)</f>
        <v>-8</v>
      </c>
      <c r="AK110" s="1">
        <f>VLOOKUP(B110,'MAY25'!$A$1:G1029,5,0)</f>
        <v>-25</v>
      </c>
      <c r="AL110" s="1">
        <f>VLOOKUP(B110,JUNE25!$A$1:G732,5,0)</f>
        <v>-3</v>
      </c>
      <c r="AM110" s="1"/>
      <c r="AN110" s="1">
        <f>VLOOKUP(B110, 'AUG25'!$A$1:$E$540, 5, FALSE)</f>
        <v>-23</v>
      </c>
      <c r="AO110" s="1">
        <f>VLOOKUP(B110, 'SEP25'!$A$1:$F$520, 6, FALSE)</f>
        <v>-4</v>
      </c>
      <c r="AP110" s="1">
        <f>VLOOKUP(B110, 'OCT25'!$A$1:$F$520, 5, FALSE)</f>
        <v>-11</v>
      </c>
      <c r="AQ110" s="36">
        <f>VLOOKUP(B110, 'NOV25'!$B$1:$I$616, 5, FALSE)</f>
        <v>-32</v>
      </c>
      <c r="AR110" s="1">
        <f>VLOOKUP(B110, 'DEC25'!$A$1:$I$611, 5, FALSE)</f>
        <v>-55</v>
      </c>
      <c r="AS110" s="1">
        <f>VLOOKUP(B110, 'JAN26'!$A$1:$I$607, 6, FALSE)</f>
        <v>-3</v>
      </c>
      <c r="AT110" s="1"/>
      <c r="AU110" s="1"/>
      <c r="AV110" s="1"/>
      <c r="AW110" s="1"/>
    </row>
    <row r="111" spans="1:49" ht="14.25" customHeight="1">
      <c r="A111" s="4" t="s">
        <v>678</v>
      </c>
      <c r="B111" s="4" t="s">
        <v>70</v>
      </c>
      <c r="C111" s="1">
        <f t="shared" si="11"/>
        <v>105.14285714285714</v>
      </c>
      <c r="D111" s="1">
        <v>-47</v>
      </c>
      <c r="E111" s="1">
        <v>-63</v>
      </c>
      <c r="F111" s="1">
        <v>-64</v>
      </c>
      <c r="G111" s="1">
        <v>-84</v>
      </c>
      <c r="H111" s="1">
        <v>-1</v>
      </c>
      <c r="I111" s="1">
        <v>-31</v>
      </c>
      <c r="J111" s="1">
        <v>-51</v>
      </c>
      <c r="K111" s="1">
        <v>-62</v>
      </c>
      <c r="L111" s="1">
        <v>-56</v>
      </c>
      <c r="M111" s="1">
        <v>-37</v>
      </c>
      <c r="N111" s="1">
        <v>-21</v>
      </c>
      <c r="O111" s="1">
        <v>-44</v>
      </c>
      <c r="P111" s="1">
        <v>-24</v>
      </c>
      <c r="Q111" s="1">
        <v>-61</v>
      </c>
      <c r="R111" s="1">
        <v>-40</v>
      </c>
      <c r="S111" s="1">
        <v>-36</v>
      </c>
      <c r="T111" s="1">
        <v>-71</v>
      </c>
      <c r="U111" s="1">
        <v>-61</v>
      </c>
      <c r="V111" s="1">
        <v>-4</v>
      </c>
      <c r="W111" s="1">
        <v>-117</v>
      </c>
      <c r="X111" s="1">
        <v>-76</v>
      </c>
      <c r="Y111" s="1">
        <v>-92</v>
      </c>
      <c r="Z111" s="1">
        <v>-101</v>
      </c>
      <c r="AA111" s="1">
        <v>-160</v>
      </c>
      <c r="AB111" s="1">
        <v>-115</v>
      </c>
      <c r="AC111" s="1">
        <v>-55</v>
      </c>
      <c r="AD111" s="1">
        <f>VLOOKUP(B111,'OCT24'!$A$1:H1285,6,0)</f>
        <v>-52</v>
      </c>
      <c r="AE111" s="1">
        <f>VLOOKUP(B111,'NOV24'!$A$1:H670,6,0)</f>
        <v>-64</v>
      </c>
      <c r="AF111" s="1">
        <f>VLOOKUP(B111,'DEC24'!$A$1:$H$914,5,0)</f>
        <v>-58</v>
      </c>
      <c r="AG111" s="1">
        <f>VLOOKUP(B111,'JAN25'!$A$1:G741,5,0)</f>
        <v>-64</v>
      </c>
      <c r="AH111" s="1">
        <f>VLOOKUP(B111,'FEB25'!A$1:G1175,5,0)</f>
        <v>-70</v>
      </c>
      <c r="AI111" s="1">
        <f>VLOOKUP(B111,'MAR25'!$A$1:G1008,5,0)</f>
        <v>-62</v>
      </c>
      <c r="AJ111" s="1">
        <f>VLOOKUP(B111,'APR25'!$A$1:G637,5,0)</f>
        <v>-101</v>
      </c>
      <c r="AK111" s="1"/>
      <c r="AL111" s="1">
        <f>VLOOKUP(B111,JUNE25!$A$1:G733,5,0)</f>
        <v>-105</v>
      </c>
      <c r="AM111" s="1">
        <f>VLOOKUP(B111, JULY25!$A$1:$E$544, 5, FALSE)</f>
        <v>-111</v>
      </c>
      <c r="AN111" s="1"/>
      <c r="AO111" s="1">
        <f>VLOOKUP(B111, 'SEP25'!$A$1:$F$520, 6, FALSE)</f>
        <v>-112</v>
      </c>
      <c r="AP111" s="1">
        <f>VLOOKUP(B111, 'OCT25'!$A$1:$F$520, 5, FALSE)</f>
        <v>-117</v>
      </c>
      <c r="AQ111" s="36">
        <f>VLOOKUP(B111, 'NOV25'!$B$1:$I$616, 5, FALSE)</f>
        <v>-76</v>
      </c>
      <c r="AR111" s="1">
        <f>VLOOKUP(B111, 'DEC25'!$A$1:$I$611, 5, FALSE)</f>
        <v>-176</v>
      </c>
      <c r="AS111" s="1">
        <f>VLOOKUP(B111, 'JAN26'!$A$1:$I$607, 6, FALSE)</f>
        <v>-39</v>
      </c>
      <c r="AT111" s="1"/>
      <c r="AU111" s="1"/>
      <c r="AV111" s="1"/>
      <c r="AW111" s="1"/>
    </row>
    <row r="112" spans="1:49" ht="14.25" customHeight="1">
      <c r="A112" s="4" t="s">
        <v>677</v>
      </c>
      <c r="B112" s="4" t="s">
        <v>71</v>
      </c>
      <c r="C112" s="1">
        <f t="shared" si="11"/>
        <v>108</v>
      </c>
      <c r="D112" s="1">
        <v>-49</v>
      </c>
      <c r="E112" s="1">
        <v>-93</v>
      </c>
      <c r="F112" s="1">
        <v>-83</v>
      </c>
      <c r="G112" s="1">
        <v>-106</v>
      </c>
      <c r="H112" s="1">
        <v>-54</v>
      </c>
      <c r="I112" s="1">
        <v>-73</v>
      </c>
      <c r="J112" s="1">
        <v>-52</v>
      </c>
      <c r="K112" s="1">
        <v>-97</v>
      </c>
      <c r="L112" s="1">
        <v>-156</v>
      </c>
      <c r="M112" s="1">
        <v>-65</v>
      </c>
      <c r="N112" s="1">
        <v>-100</v>
      </c>
      <c r="O112" s="1">
        <v>-109</v>
      </c>
      <c r="P112" s="1">
        <v>-39</v>
      </c>
      <c r="Q112" s="1">
        <v>-90</v>
      </c>
      <c r="R112" s="1">
        <v>-41</v>
      </c>
      <c r="S112" s="1">
        <v>-74</v>
      </c>
      <c r="T112" s="1">
        <v>-163</v>
      </c>
      <c r="U112" s="1">
        <v>-6</v>
      </c>
      <c r="V112" s="1">
        <v>-54</v>
      </c>
      <c r="W112" s="1">
        <v>-88</v>
      </c>
      <c r="X112" s="1">
        <v>-104</v>
      </c>
      <c r="Y112" s="1">
        <v>-40</v>
      </c>
      <c r="Z112" s="1">
        <v>-129</v>
      </c>
      <c r="AA112" s="1">
        <v>-3</v>
      </c>
      <c r="AB112" s="1">
        <v>-21</v>
      </c>
      <c r="AC112" s="1">
        <v>-46</v>
      </c>
      <c r="AD112" s="1">
        <f>VLOOKUP(B112,'OCT24'!$A$1:H1286,6,0)</f>
        <v>-152</v>
      </c>
      <c r="AE112" s="1">
        <f>VLOOKUP(B112,'NOV24'!$A$1:H671,6,0)</f>
        <v>-28</v>
      </c>
      <c r="AF112" s="1">
        <f>VLOOKUP(B112,'DEC24'!$A$1:$H$914,5,0)</f>
        <v>-124</v>
      </c>
      <c r="AG112" s="1">
        <f>VLOOKUP(B112,'JAN25'!$A$1:G742,5,0)</f>
        <v>-22</v>
      </c>
      <c r="AH112" s="1">
        <f>VLOOKUP(B112,'FEB25'!A$1:G1176,5,0)</f>
        <v>-40</v>
      </c>
      <c r="AI112" s="1">
        <f>VLOOKUP(B112,'MAR25'!$A$1:G1009,5,0)</f>
        <v>-116</v>
      </c>
      <c r="AJ112" s="1">
        <f>VLOOKUP(B112,'APR25'!$A$1:G638,5,0)</f>
        <v>-112</v>
      </c>
      <c r="AK112" s="1">
        <f>VLOOKUP(B112,'MAY25'!$A$1:G1031,5,0)</f>
        <v>-101</v>
      </c>
      <c r="AL112" s="1">
        <f>VLOOKUP(B112,JUNE25!$A$1:G734,5,0)</f>
        <v>-66</v>
      </c>
      <c r="AM112" s="1">
        <f>VLOOKUP(B112, JULY25!$A$1:$E$544, 5, FALSE)</f>
        <v>-52</v>
      </c>
      <c r="AN112" s="1">
        <f>VLOOKUP(B112, 'AUG25'!$A$1:$E$540, 5, FALSE)</f>
        <v>-128</v>
      </c>
      <c r="AO112" s="1">
        <f>VLOOKUP(B112, 'SEP25'!$A$1:$F$520, 6, FALSE)</f>
        <v>-170</v>
      </c>
      <c r="AP112" s="1">
        <f>VLOOKUP(B112, 'OCT25'!$A$1:$F$520, 5, FALSE)</f>
        <v>-107</v>
      </c>
      <c r="AQ112" s="36">
        <f>VLOOKUP(B112, 'NOV25'!$B$1:$I$616, 5, FALSE)</f>
        <v>-122</v>
      </c>
      <c r="AR112" s="1">
        <f>VLOOKUP(B112, 'DEC25'!$A$1:$I$611, 5, FALSE)</f>
        <v>-196</v>
      </c>
      <c r="AS112" s="1">
        <f>VLOOKUP(B112, 'JAN26'!$A$1:$I$607, 6, FALSE)</f>
        <v>-23</v>
      </c>
      <c r="AT112" s="1"/>
      <c r="AU112" s="1"/>
      <c r="AV112" s="1"/>
      <c r="AW112" s="1"/>
    </row>
    <row r="113" spans="1:49" ht="14.25" customHeight="1">
      <c r="B113" s="4" t="s">
        <v>793</v>
      </c>
      <c r="C113" s="37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36"/>
      <c r="AR113" s="1"/>
      <c r="AS113" s="1"/>
      <c r="AT113" s="1"/>
      <c r="AU113" s="1"/>
      <c r="AV113" s="1"/>
      <c r="AW113" s="1"/>
    </row>
    <row r="114" spans="1:49" ht="14.25" customHeight="1">
      <c r="A114" s="4" t="s">
        <v>678</v>
      </c>
      <c r="B114" s="4" t="s">
        <v>72</v>
      </c>
      <c r="C114" s="1">
        <f t="shared" ref="C114:C115" si="12">-AVERAGE(AL114:AV114)</f>
        <v>7</v>
      </c>
      <c r="D114" s="1">
        <v>-3</v>
      </c>
      <c r="E114" s="1">
        <v>-4</v>
      </c>
      <c r="F114" s="1">
        <v>-1</v>
      </c>
      <c r="G114" s="1">
        <v>-5</v>
      </c>
      <c r="H114" s="1">
        <v>-36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-6</v>
      </c>
      <c r="O114" s="1">
        <v>-1</v>
      </c>
      <c r="P114" s="1">
        <v>-1</v>
      </c>
      <c r="Q114" s="1">
        <v>-5</v>
      </c>
      <c r="R114" s="1">
        <v>-8</v>
      </c>
      <c r="S114" s="1">
        <v>-8</v>
      </c>
      <c r="T114" s="1">
        <v>-1</v>
      </c>
      <c r="U114" s="1">
        <v>-10</v>
      </c>
      <c r="V114" s="1">
        <v>-10</v>
      </c>
      <c r="W114" s="1">
        <v>0</v>
      </c>
      <c r="X114" s="1">
        <v>-1</v>
      </c>
      <c r="Y114" s="1">
        <v>-3</v>
      </c>
      <c r="Z114" s="1">
        <v>-1</v>
      </c>
      <c r="AA114" s="1">
        <v>-5</v>
      </c>
      <c r="AB114" s="1">
        <v>-2</v>
      </c>
      <c r="AC114" s="1">
        <v>-4</v>
      </c>
      <c r="AD114" s="1">
        <f>VLOOKUP(B114,'OCT24'!$A$1:H1288,6,0)</f>
        <v>-3</v>
      </c>
      <c r="AE114" s="1">
        <f>VLOOKUP(B114,'NOV24'!$A$1:H673,6,0)</f>
        <v>-13</v>
      </c>
      <c r="AF114" s="1">
        <f>VLOOKUP(B114,'DEC24'!$A$1:$H$914,5,0)</f>
        <v>-2</v>
      </c>
      <c r="AG114" s="1">
        <f>VLOOKUP(B114,'JAN25'!$A$1:G744,5,0)</f>
        <v>-1</v>
      </c>
      <c r="AH114" s="1">
        <f>VLOOKUP(B114,'FEB25'!A$1:G1178,5,0)</f>
        <v>-1</v>
      </c>
      <c r="AI114" s="1">
        <f>VLOOKUP(B114,'MAR25'!$A$1:G1011,5,0)</f>
        <v>-9</v>
      </c>
      <c r="AJ114" s="1">
        <f>VLOOKUP(B114,'APR25'!$A$1:G640,5,0)</f>
        <v>-8</v>
      </c>
      <c r="AK114" s="1">
        <f>VLOOKUP(B114,'MAY25'!$A$1:G1033,5,0)</f>
        <v>-2</v>
      </c>
      <c r="AL114" s="1">
        <f>VLOOKUP(B114,JUNE25!$A$1:G736,5,0)</f>
        <v>-21</v>
      </c>
      <c r="AM114" s="1">
        <f>VLOOKUP(B114, JULY25!$A$1:$E$544, 5, FALSE)</f>
        <v>-5</v>
      </c>
      <c r="AN114" s="1">
        <f>VLOOKUP(B114, 'AUG25'!$A$1:$E$540, 5, FALSE)</f>
        <v>-6</v>
      </c>
      <c r="AO114" s="1" t="str">
        <f>VLOOKUP(B114, 'SEP25'!$A$1:$F$520, 6, FALSE)</f>
        <v>-</v>
      </c>
      <c r="AP114" s="1" t="str">
        <f>VLOOKUP(B114, 'OCT25'!$A$1:$F$520, 5, FALSE)</f>
        <v>-</v>
      </c>
      <c r="AQ114" s="36">
        <f>VLOOKUP(B114, 'NOV25'!$B$1:$I$616, 5, FALSE)</f>
        <v>-2</v>
      </c>
      <c r="AR114" s="1">
        <f>VLOOKUP(B114, 'DEC25'!$A$1:$I$611, 5, FALSE)</f>
        <v>-5</v>
      </c>
      <c r="AS114" s="1">
        <f>VLOOKUP(B114, 'JAN26'!$A$1:$I$607, 6, FALSE)</f>
        <v>-3</v>
      </c>
      <c r="AT114" s="1"/>
      <c r="AU114" s="1"/>
      <c r="AV114" s="1"/>
      <c r="AW114" s="1"/>
    </row>
    <row r="115" spans="1:49" ht="14.25" customHeight="1">
      <c r="B115" s="4" t="s">
        <v>73</v>
      </c>
      <c r="C115" s="1">
        <f t="shared" si="12"/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f>VLOOKUP(B115,'OCT24'!$A$1:H1289,6,0)</f>
        <v>0</v>
      </c>
      <c r="AE115" s="1">
        <f>VLOOKUP(B115,'NOV24'!$A$1:H674,6,0)</f>
        <v>0</v>
      </c>
      <c r="AF115" s="1">
        <f>VLOOKUP(B115,'DEC24'!$A$1:$H$914,5,0)</f>
        <v>0</v>
      </c>
      <c r="AG115" s="1">
        <f>VLOOKUP(B115,'JAN25'!$A$1:G745,5,0)</f>
        <v>0</v>
      </c>
      <c r="AH115" s="1">
        <f>VLOOKUP(B115,'FEB25'!A$1:G1179,5,0)</f>
        <v>0</v>
      </c>
      <c r="AI115" s="1">
        <f>VLOOKUP(B115,'MAR25'!$A$1:G1012,5,0)</f>
        <v>0</v>
      </c>
      <c r="AJ115" s="1">
        <f>VLOOKUP(B115,'APR25'!$A$1:G641,5,0)</f>
        <v>0</v>
      </c>
      <c r="AK115" s="1">
        <f>VLOOKUP(B115,'MAY25'!$A$1:G1034,5,0)</f>
        <v>0</v>
      </c>
      <c r="AL115" s="1">
        <f>VLOOKUP(B115,JUNE25!$A$1:G737,5,0)</f>
        <v>0</v>
      </c>
      <c r="AM115" s="1">
        <f>VLOOKUP(B115, JULY25!$A$1:$E$544, 5, FALSE)</f>
        <v>0</v>
      </c>
      <c r="AN115" s="1">
        <f>VLOOKUP(B115, 'AUG25'!$A$1:$E$540, 5, FALSE)</f>
        <v>0</v>
      </c>
      <c r="AO115" s="1" t="str">
        <f>VLOOKUP(B115, 'SEP25'!$A$1:$F$520, 6, FALSE)</f>
        <v>-</v>
      </c>
      <c r="AP115" s="1" t="str">
        <f>VLOOKUP(B115, 'OCT25'!$A$1:$F$520, 5, FALSE)</f>
        <v>-</v>
      </c>
      <c r="AQ115" s="36" t="str">
        <f>VLOOKUP(B115, 'NOV25'!$B$1:$I$616, 5, FALSE)</f>
        <v>-</v>
      </c>
      <c r="AR115" s="1" t="str">
        <f>VLOOKUP(B115, 'DEC25'!$A$1:$I$611, 5, FALSE)</f>
        <v>-</v>
      </c>
      <c r="AS115" s="1" t="str">
        <f>VLOOKUP(B115, 'JAN26'!$A$1:$I$607, 6, FALSE)</f>
        <v>-</v>
      </c>
      <c r="AT115" s="1"/>
      <c r="AU115" s="1"/>
      <c r="AV115" s="1"/>
      <c r="AW115" s="1"/>
    </row>
    <row r="116" spans="1:49" ht="14.25" customHeight="1">
      <c r="B116" s="4" t="s">
        <v>794</v>
      </c>
      <c r="C116" s="37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36"/>
      <c r="AR116" s="1"/>
      <c r="AS116" s="1"/>
      <c r="AT116" s="1"/>
      <c r="AU116" s="1"/>
      <c r="AV116" s="1"/>
      <c r="AW116" s="1"/>
    </row>
    <row r="117" spans="1:49" ht="14.25" customHeight="1">
      <c r="B117" s="4" t="s">
        <v>74</v>
      </c>
      <c r="C117" s="1">
        <f t="shared" ref="C117:C121" si="13">-AVERAGE(AL117:AV117)</f>
        <v>0.25</v>
      </c>
      <c r="D117" s="1">
        <v>-1</v>
      </c>
      <c r="E117" s="1">
        <v>0</v>
      </c>
      <c r="F117" s="1">
        <v>-2</v>
      </c>
      <c r="G117" s="1">
        <v>0</v>
      </c>
      <c r="H117" s="1">
        <v>0</v>
      </c>
      <c r="I117" s="1">
        <v>0</v>
      </c>
      <c r="J117" s="1">
        <v>-2</v>
      </c>
      <c r="K117" s="1">
        <v>-1</v>
      </c>
      <c r="L117" s="1">
        <v>0</v>
      </c>
      <c r="M117" s="1">
        <v>-3</v>
      </c>
      <c r="N117" s="1">
        <v>0</v>
      </c>
      <c r="O117" s="1">
        <v>-4</v>
      </c>
      <c r="P117" s="1">
        <v>-3</v>
      </c>
      <c r="Q117" s="1">
        <v>0</v>
      </c>
      <c r="R117" s="1">
        <v>-2</v>
      </c>
      <c r="S117" s="1">
        <v>-1</v>
      </c>
      <c r="T117" s="1">
        <v>-1</v>
      </c>
      <c r="U117" s="1">
        <v>0</v>
      </c>
      <c r="V117" s="1">
        <v>0</v>
      </c>
      <c r="W117" s="1">
        <v>-1</v>
      </c>
      <c r="X117" s="1">
        <v>-2</v>
      </c>
      <c r="Y117" s="1">
        <v>-4</v>
      </c>
      <c r="Z117" s="1">
        <v>0</v>
      </c>
      <c r="AA117" s="1">
        <v>-2</v>
      </c>
      <c r="AB117" s="1">
        <v>0</v>
      </c>
      <c r="AC117" s="1">
        <v>0</v>
      </c>
      <c r="AD117" s="1">
        <f>VLOOKUP(B117,'OCT24'!$A$1:H1291,6,0)</f>
        <v>-1</v>
      </c>
      <c r="AE117" s="1">
        <f>VLOOKUP(B117,'NOV24'!$A$1:H676,6,0)</f>
        <v>-1</v>
      </c>
      <c r="AF117" s="1">
        <f>VLOOKUP(B117,'DEC24'!$A$1:$H$914,5,0)</f>
        <v>0</v>
      </c>
      <c r="AG117" s="1">
        <f>VLOOKUP(B117,'JAN25'!$A$1:G747,5,0)</f>
        <v>0</v>
      </c>
      <c r="AH117" s="1">
        <f>VLOOKUP(B117,'FEB25'!A$1:G1181,5,0)</f>
        <v>-1</v>
      </c>
      <c r="AI117" s="1">
        <f>VLOOKUP(B117,'MAR25'!$A$1:G1014,5,0)</f>
        <v>0</v>
      </c>
      <c r="AJ117" s="1">
        <f>VLOOKUP(B117,'APR25'!$A$1:G643,5,0)</f>
        <v>0</v>
      </c>
      <c r="AK117" s="1">
        <f>VLOOKUP(B117,'MAY25'!$A$1:G1036,5,0)</f>
        <v>-1</v>
      </c>
      <c r="AL117" s="1">
        <f>VLOOKUP(B117,JUNE25!$A$1:G739,5,0)</f>
        <v>0</v>
      </c>
      <c r="AM117" s="1">
        <f>VLOOKUP(B117, JULY25!$A$1:$E$544, 5, FALSE)</f>
        <v>0</v>
      </c>
      <c r="AN117" s="1">
        <f>VLOOKUP(B117, 'AUG25'!$A$1:$E$540, 5, FALSE)</f>
        <v>0</v>
      </c>
      <c r="AO117" s="1">
        <f>VLOOKUP(B117, 'SEP25'!$A$1:$F$520, 6, FALSE)</f>
        <v>-1</v>
      </c>
      <c r="AP117" s="1"/>
      <c r="AQ117" s="36"/>
      <c r="AR117" s="1"/>
      <c r="AS117" s="1"/>
      <c r="AT117" s="1"/>
      <c r="AU117" s="1"/>
      <c r="AV117" s="1"/>
      <c r="AW117" s="1"/>
    </row>
    <row r="118" spans="1:49" ht="14.25" customHeight="1">
      <c r="A118" s="4" t="s">
        <v>673</v>
      </c>
      <c r="B118" s="4" t="s">
        <v>75</v>
      </c>
      <c r="C118" s="1">
        <f t="shared" si="13"/>
        <v>1</v>
      </c>
      <c r="D118" s="1">
        <v>0</v>
      </c>
      <c r="E118" s="1">
        <v>-1</v>
      </c>
      <c r="F118" s="1">
        <v>-3</v>
      </c>
      <c r="G118" s="1">
        <v>-2</v>
      </c>
      <c r="H118" s="1">
        <v>-1</v>
      </c>
      <c r="I118" s="1">
        <v>-4</v>
      </c>
      <c r="J118" s="1">
        <v>0</v>
      </c>
      <c r="K118" s="1">
        <v>-4</v>
      </c>
      <c r="L118" s="1">
        <v>-3</v>
      </c>
      <c r="M118" s="1">
        <v>-1</v>
      </c>
      <c r="N118" s="1">
        <v>0</v>
      </c>
      <c r="O118" s="1">
        <v>0</v>
      </c>
      <c r="P118" s="1">
        <v>-2</v>
      </c>
      <c r="Q118" s="1">
        <v>-1</v>
      </c>
      <c r="R118" s="1">
        <v>-1</v>
      </c>
      <c r="S118" s="1">
        <v>0</v>
      </c>
      <c r="T118" s="1">
        <v>0</v>
      </c>
      <c r="U118" s="1">
        <v>-1</v>
      </c>
      <c r="V118" s="1"/>
      <c r="W118" s="1">
        <v>-1</v>
      </c>
      <c r="X118" s="1">
        <v>0</v>
      </c>
      <c r="Y118" s="1">
        <v>0</v>
      </c>
      <c r="Z118" s="1">
        <v>-10</v>
      </c>
      <c r="AA118" s="1">
        <v>-2</v>
      </c>
      <c r="AB118" s="1">
        <v>-13</v>
      </c>
      <c r="AC118" s="1">
        <v>0</v>
      </c>
      <c r="AD118" s="1">
        <f>VLOOKUP(B118,'OCT24'!$A$1:H1292,6,0)</f>
        <v>-2</v>
      </c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>
        <f>VLOOKUP(B118, 'SEP25'!$A$1:$F$520, 6, FALSE)</f>
        <v>-1</v>
      </c>
      <c r="AP118" s="1" t="str">
        <f>VLOOKUP(B118, 'OCT25'!$A$1:$F$520, 5, FALSE)</f>
        <v>-</v>
      </c>
      <c r="AQ118" s="36" t="str">
        <f>VLOOKUP(B118, 'NOV25'!$B$1:$I$616, 5, FALSE)</f>
        <v>-</v>
      </c>
      <c r="AR118" s="1" t="str">
        <f>VLOOKUP(B118, 'DEC25'!$A$1:$I$611, 5, FALSE)</f>
        <v>-</v>
      </c>
      <c r="AS118" s="1" t="str">
        <f>VLOOKUP(B118, 'JAN26'!$A$1:$I$607, 6, FALSE)</f>
        <v>-</v>
      </c>
      <c r="AT118" s="1"/>
      <c r="AU118" s="1"/>
      <c r="AV118" s="1"/>
      <c r="AW118" s="1"/>
    </row>
    <row r="119" spans="1:49" ht="14.25" customHeight="1">
      <c r="A119" s="4" t="s">
        <v>673</v>
      </c>
      <c r="B119" s="4" t="s">
        <v>76</v>
      </c>
      <c r="C119" s="1">
        <f t="shared" si="13"/>
        <v>0.75</v>
      </c>
      <c r="D119" s="1">
        <v>-5</v>
      </c>
      <c r="E119" s="1">
        <v>-3</v>
      </c>
      <c r="F119" s="1">
        <v>-2</v>
      </c>
      <c r="G119" s="1">
        <v>-3</v>
      </c>
      <c r="H119" s="1">
        <v>0</v>
      </c>
      <c r="I119" s="1">
        <v>0</v>
      </c>
      <c r="J119" s="1">
        <v>0</v>
      </c>
      <c r="K119" s="1">
        <v>0</v>
      </c>
      <c r="L119" s="1">
        <v>-2</v>
      </c>
      <c r="M119" s="1">
        <v>0</v>
      </c>
      <c r="N119" s="1">
        <v>0</v>
      </c>
      <c r="O119" s="1">
        <v>-3</v>
      </c>
      <c r="P119" s="1">
        <v>-4</v>
      </c>
      <c r="Q119" s="1">
        <v>0</v>
      </c>
      <c r="R119" s="1">
        <v>-1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-1</v>
      </c>
      <c r="AB119" s="1">
        <v>0</v>
      </c>
      <c r="AC119" s="1">
        <v>-12</v>
      </c>
      <c r="AD119" s="1">
        <f>VLOOKUP(B119,'OCT24'!$A$1:H1293,6,0)</f>
        <v>-21</v>
      </c>
      <c r="AE119" s="1">
        <f>VLOOKUP(B119,'NOV24'!$A$1:H678,6,0)</f>
        <v>0</v>
      </c>
      <c r="AF119" s="1">
        <f>VLOOKUP(B119,'DEC24'!$A$1:$H$914,5,0)</f>
        <v>0</v>
      </c>
      <c r="AG119" s="1">
        <f>VLOOKUP(B119,'JAN25'!$A$1:G749,5,0)</f>
        <v>0</v>
      </c>
      <c r="AH119" s="1">
        <f>VLOOKUP(B119,'FEB25'!A$1:G1183,5,0)</f>
        <v>0</v>
      </c>
      <c r="AI119" s="1">
        <f>VLOOKUP(B119,'MAR25'!$A$1:G1016,5,0)</f>
        <v>0</v>
      </c>
      <c r="AJ119" s="1">
        <f>VLOOKUP(B119,'APR25'!$A$1:G645,5,0)</f>
        <v>0</v>
      </c>
      <c r="AK119" s="1">
        <f>VLOOKUP(B119,'MAY25'!$A$1:G1038,5,0)</f>
        <v>-2</v>
      </c>
      <c r="AL119" s="1">
        <f>VLOOKUP(B119,JUNE25!$A$1:G741,5,0)</f>
        <v>-2</v>
      </c>
      <c r="AM119" s="1">
        <f>VLOOKUP(B119, JULY25!$A$1:$E$544, 5, FALSE)</f>
        <v>0</v>
      </c>
      <c r="AN119" s="1">
        <f>VLOOKUP(B119, 'AUG25'!$A$1:$E$540, 5, FALSE)</f>
        <v>0</v>
      </c>
      <c r="AO119" s="1">
        <f>VLOOKUP(B119, 'SEP25'!$A$1:$F$520, 6, FALSE)</f>
        <v>-1</v>
      </c>
      <c r="AP119" s="1" t="str">
        <f>VLOOKUP(B119, 'OCT25'!$A$1:$F$520, 5, FALSE)</f>
        <v>-</v>
      </c>
      <c r="AQ119" s="36" t="str">
        <f>VLOOKUP(B119, 'NOV25'!$B$1:$I$616, 5, FALSE)</f>
        <v>-</v>
      </c>
      <c r="AR119" s="1" t="str">
        <f>VLOOKUP(B119, 'DEC25'!$A$1:$I$611, 5, FALSE)</f>
        <v>-</v>
      </c>
      <c r="AS119" s="1" t="str">
        <f>VLOOKUP(B119, 'JAN26'!$A$1:$I$607, 6, FALSE)</f>
        <v>-</v>
      </c>
      <c r="AT119" s="1"/>
      <c r="AU119" s="1"/>
      <c r="AV119" s="1"/>
      <c r="AW119" s="1"/>
    </row>
    <row r="120" spans="1:49" ht="14.25" customHeight="1">
      <c r="A120" s="4" t="s">
        <v>680</v>
      </c>
      <c r="B120" s="4" t="s">
        <v>77</v>
      </c>
      <c r="C120" s="1">
        <f t="shared" si="13"/>
        <v>0.83333333333333337</v>
      </c>
      <c r="D120" s="1">
        <v>-0.5</v>
      </c>
      <c r="E120" s="1">
        <v>-3.5</v>
      </c>
      <c r="F120" s="1">
        <v>0</v>
      </c>
      <c r="G120" s="1">
        <v>-1.75</v>
      </c>
      <c r="H120" s="1">
        <v>-1</v>
      </c>
      <c r="I120" s="1">
        <v>-0.5</v>
      </c>
      <c r="J120" s="1">
        <v>-3</v>
      </c>
      <c r="K120" s="1">
        <v>-4</v>
      </c>
      <c r="L120" s="1">
        <v>-9.5</v>
      </c>
      <c r="M120" s="1">
        <v>-3</v>
      </c>
      <c r="N120" s="1">
        <v>-3</v>
      </c>
      <c r="O120" s="1">
        <v>0</v>
      </c>
      <c r="P120" s="1">
        <v>-2</v>
      </c>
      <c r="Q120" s="1">
        <v>-5</v>
      </c>
      <c r="R120" s="1">
        <v>-4</v>
      </c>
      <c r="S120" s="1">
        <v>-7.5</v>
      </c>
      <c r="T120" s="1">
        <v>0</v>
      </c>
      <c r="U120" s="1">
        <v>-14</v>
      </c>
      <c r="V120" s="1">
        <v>-4.5</v>
      </c>
      <c r="W120" s="1">
        <v>-2.5</v>
      </c>
      <c r="X120" s="1">
        <v>-12</v>
      </c>
      <c r="Y120" s="1">
        <v>-1</v>
      </c>
      <c r="Z120" s="1">
        <v>-1.5</v>
      </c>
      <c r="AA120" s="1">
        <v>-2</v>
      </c>
      <c r="AB120" s="1">
        <v>-2.5</v>
      </c>
      <c r="AC120" s="1"/>
      <c r="AD120" s="1">
        <f>VLOOKUP(B120,'OCT24'!$A$1:H1294,6,0)</f>
        <v>-1.5</v>
      </c>
      <c r="AE120" s="1">
        <f>VLOOKUP(B120,'NOV24'!$A$1:H679,6,0)</f>
        <v>0</v>
      </c>
      <c r="AF120" s="1">
        <f>VLOOKUP(B120,'DEC24'!$A$1:$H$914,5,0)</f>
        <v>-1.5</v>
      </c>
      <c r="AG120" s="1">
        <f>VLOOKUP(B120,'JAN25'!$A$1:G750,5,0)</f>
        <v>-1</v>
      </c>
      <c r="AH120" s="1">
        <f>VLOOKUP(B120,'FEB25'!A$1:G1184,5,0)</f>
        <v>-15.5</v>
      </c>
      <c r="AI120" s="1">
        <f>VLOOKUP(B120,'MAR25'!$A$1:G1017,5,0)</f>
        <v>-1</v>
      </c>
      <c r="AJ120" s="1">
        <f>VLOOKUP(B120,'APR25'!$A$1:G646,5,0)</f>
        <v>-0.5</v>
      </c>
      <c r="AK120" s="1">
        <f>VLOOKUP(B120,'MAY25'!$A$1:G1039,5,0)</f>
        <v>-2</v>
      </c>
      <c r="AL120" s="1">
        <f>VLOOKUP(B120,JUNE25!$A$1:G742,5,0)</f>
        <v>-0.5</v>
      </c>
      <c r="AM120" s="1">
        <f>VLOOKUP(B120, JULY25!$A$1:$E$544, 5, FALSE)</f>
        <v>0</v>
      </c>
      <c r="AN120" s="1">
        <f>VLOOKUP(B120, 'AUG25'!$A$1:$E$540, 5, FALSE)</f>
        <v>-1</v>
      </c>
      <c r="AO120" s="1" t="str">
        <f>VLOOKUP(B120, 'SEP25'!$A$1:$F$520, 6, FALSE)</f>
        <v>-</v>
      </c>
      <c r="AP120" s="1">
        <f>VLOOKUP(B120, 'OCT25'!$A$1:$F$520, 5, FALSE)</f>
        <v>-1.5</v>
      </c>
      <c r="AQ120" s="36">
        <f>VLOOKUP(B120, 'NOV25'!$B$1:$I$616, 5, FALSE)</f>
        <v>-1</v>
      </c>
      <c r="AR120" s="1">
        <f>VLOOKUP(B120, 'DEC25'!$A$1:$I$611, 5, FALSE)</f>
        <v>-1</v>
      </c>
      <c r="AS120" s="1" t="str">
        <f>VLOOKUP(B120, 'JAN26'!$A$1:$I$607, 6, FALSE)</f>
        <v>-</v>
      </c>
      <c r="AT120" s="1"/>
      <c r="AU120" s="1"/>
      <c r="AV120" s="1"/>
      <c r="AW120" s="1"/>
    </row>
    <row r="121" spans="1:49" ht="14.25" customHeight="1">
      <c r="A121" s="4" t="s">
        <v>674</v>
      </c>
      <c r="B121" s="4" t="s">
        <v>78</v>
      </c>
      <c r="C121" s="1">
        <f t="shared" si="13"/>
        <v>22.375</v>
      </c>
      <c r="D121" s="1">
        <v>-13</v>
      </c>
      <c r="E121" s="1">
        <v>-29</v>
      </c>
      <c r="F121" s="1">
        <v>-3</v>
      </c>
      <c r="G121" s="1">
        <v>-1</v>
      </c>
      <c r="H121" s="1">
        <v>-33</v>
      </c>
      <c r="I121" s="1">
        <v>-19</v>
      </c>
      <c r="J121" s="1">
        <v>-27</v>
      </c>
      <c r="K121" s="1">
        <v>-17</v>
      </c>
      <c r="L121" s="1">
        <v>-37</v>
      </c>
      <c r="M121" s="1">
        <v>-19</v>
      </c>
      <c r="N121" s="1">
        <v>-24</v>
      </c>
      <c r="O121" s="1">
        <v>-51</v>
      </c>
      <c r="P121" s="1">
        <v>-7</v>
      </c>
      <c r="Q121" s="1">
        <v>-17</v>
      </c>
      <c r="R121" s="1">
        <v>-11</v>
      </c>
      <c r="S121" s="1">
        <v>-21</v>
      </c>
      <c r="T121" s="1">
        <v>-25</v>
      </c>
      <c r="U121" s="1">
        <v>-30</v>
      </c>
      <c r="V121" s="1">
        <v>-28</v>
      </c>
      <c r="W121" s="1">
        <v>-35</v>
      </c>
      <c r="X121" s="1">
        <v>-22</v>
      </c>
      <c r="Y121" s="1"/>
      <c r="Z121" s="1"/>
      <c r="AA121" s="1">
        <v>-35</v>
      </c>
      <c r="AB121" s="1">
        <v>-34</v>
      </c>
      <c r="AC121" s="1">
        <v>-11</v>
      </c>
      <c r="AD121" s="1">
        <f>VLOOKUP(B121,'OCT24'!$A$1:H1295,6,0)</f>
        <v>-7</v>
      </c>
      <c r="AE121" s="1">
        <f>VLOOKUP(B121,'NOV24'!$A$1:H680,6,0)</f>
        <v>-12</v>
      </c>
      <c r="AF121" s="1">
        <f>VLOOKUP(B121,'DEC24'!$A$1:$H$914,5,0)</f>
        <v>-19</v>
      </c>
      <c r="AG121" s="1">
        <f>VLOOKUP(B121,'JAN25'!$A$1:G751,5,0)</f>
        <v>-15</v>
      </c>
      <c r="AH121" s="1">
        <f>VLOOKUP(B121,'FEB25'!A$1:G1185,5,0)</f>
        <v>-15</v>
      </c>
      <c r="AI121" s="1">
        <f>VLOOKUP(B121,'MAR25'!$A$1:G1018,5,0)</f>
        <v>-4</v>
      </c>
      <c r="AJ121" s="1">
        <f>VLOOKUP(B121,'APR25'!$A$1:G647,5,0)</f>
        <v>-35</v>
      </c>
      <c r="AK121" s="1">
        <f>VLOOKUP(B121,'MAY25'!$A$1:G1040,5,0)</f>
        <v>-24</v>
      </c>
      <c r="AL121" s="1">
        <f>VLOOKUP(B121,JUNE25!$A$1:G743,5,0)</f>
        <v>-16</v>
      </c>
      <c r="AM121" s="1">
        <f>VLOOKUP(B121, JULY25!$A$1:$E$544, 5, FALSE)</f>
        <v>-20</v>
      </c>
      <c r="AN121" s="1">
        <f>VLOOKUP(B121, 'AUG25'!$A$1:$E$540, 5, FALSE)</f>
        <v>-22</v>
      </c>
      <c r="AO121" s="1">
        <f>VLOOKUP(B121, 'SEP25'!$A$1:$F$520, 6, FALSE)</f>
        <v>-13</v>
      </c>
      <c r="AP121" s="1">
        <f>VLOOKUP(B121, 'OCT25'!$A$1:$F$520, 5, FALSE)</f>
        <v>-20</v>
      </c>
      <c r="AQ121" s="36">
        <f>VLOOKUP(B121, 'NOV25'!$B$1:$I$616, 5, FALSE)</f>
        <v>-38</v>
      </c>
      <c r="AR121" s="1">
        <f>VLOOKUP(B121, 'DEC25'!$A$1:$I$611, 5, FALSE)</f>
        <v>-3</v>
      </c>
      <c r="AS121" s="1">
        <f>VLOOKUP(B121, 'JAN26'!$A$1:$I$607, 6, FALSE)</f>
        <v>-47</v>
      </c>
      <c r="AT121" s="1"/>
      <c r="AU121" s="1"/>
      <c r="AV121" s="1"/>
      <c r="AW121" s="1"/>
    </row>
    <row r="122" spans="1:49" ht="14.25" customHeight="1">
      <c r="B122" s="4" t="s">
        <v>795</v>
      </c>
      <c r="C122" s="37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36"/>
      <c r="AR122" s="1"/>
      <c r="AS122" s="1"/>
      <c r="AT122" s="1"/>
      <c r="AU122" s="1"/>
      <c r="AV122" s="1"/>
      <c r="AW122" s="1"/>
    </row>
    <row r="123" spans="1:49" ht="14.25" customHeight="1">
      <c r="B123" s="4" t="s">
        <v>79</v>
      </c>
      <c r="C123" s="1">
        <f t="shared" ref="C123:C130" si="14">-AVERAGE(AL123:AV123)</f>
        <v>0</v>
      </c>
      <c r="D123" s="1">
        <v>0</v>
      </c>
      <c r="E123" s="1">
        <v>-10</v>
      </c>
      <c r="F123" s="1">
        <v>-2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-6</v>
      </c>
      <c r="M123" s="1">
        <v>-7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-2</v>
      </c>
      <c r="AC123" s="1">
        <v>-1</v>
      </c>
      <c r="AD123" s="1">
        <f>VLOOKUP(B123,'OCT24'!$A$1:H1297,6,0)</f>
        <v>0</v>
      </c>
      <c r="AE123" s="1">
        <f>VLOOKUP(B123,'NOV24'!$A$1:H682,6,0)</f>
        <v>-10</v>
      </c>
      <c r="AF123" s="1">
        <f>VLOOKUP(B123,'DEC24'!$A$1:$H$914,5,0)</f>
        <v>-6</v>
      </c>
      <c r="AG123" s="1">
        <f>VLOOKUP(B123,'JAN25'!$A$1:G753,5,0)</f>
        <v>-3</v>
      </c>
      <c r="AH123" s="1">
        <f>VLOOKUP(B123,'FEB25'!A$1:G1187,5,0)</f>
        <v>0</v>
      </c>
      <c r="AI123" s="1">
        <f>VLOOKUP(B123,'MAR25'!$A$1:G1020,5,0)</f>
        <v>0</v>
      </c>
      <c r="AJ123" s="1">
        <f>VLOOKUP(B123,'APR25'!$A$1:G649,5,0)</f>
        <v>0</v>
      </c>
      <c r="AK123" s="1">
        <f>VLOOKUP(B123,'MAY25'!$A$1:G1042,5,0)</f>
        <v>0</v>
      </c>
      <c r="AL123" s="1">
        <f>VLOOKUP(B123,JUNE25!$A$1:G745,5,0)</f>
        <v>0</v>
      </c>
      <c r="AM123" s="1">
        <f>VLOOKUP(B123, JULY25!$A$1:$E$544, 5, FALSE)</f>
        <v>0</v>
      </c>
      <c r="AN123" s="1"/>
      <c r="AO123" s="1"/>
      <c r="AP123" s="1"/>
      <c r="AQ123" s="36"/>
      <c r="AR123" s="1" t="str">
        <f>VLOOKUP(B123, 'DEC25'!$A$1:$I$611, 5, FALSE)</f>
        <v>-</v>
      </c>
      <c r="AS123" s="1" t="str">
        <f>VLOOKUP(B123, 'JAN26'!$A$1:$I$607, 6, FALSE)</f>
        <v>-</v>
      </c>
      <c r="AT123" s="1"/>
      <c r="AU123" s="1"/>
      <c r="AV123" s="1"/>
      <c r="AW123" s="1"/>
    </row>
    <row r="124" spans="1:49" ht="14.25" customHeight="1">
      <c r="A124" s="4" t="s">
        <v>674</v>
      </c>
      <c r="B124" s="4" t="s">
        <v>80</v>
      </c>
      <c r="C124" s="1">
        <f t="shared" si="14"/>
        <v>4.2857142857142856</v>
      </c>
      <c r="D124" s="1">
        <v>0</v>
      </c>
      <c r="E124" s="1">
        <v>-16</v>
      </c>
      <c r="F124" s="1">
        <v>-4</v>
      </c>
      <c r="G124" s="1">
        <v>-6</v>
      </c>
      <c r="H124" s="1">
        <v>-17</v>
      </c>
      <c r="I124" s="1">
        <v>-1</v>
      </c>
      <c r="J124" s="1">
        <v>-2</v>
      </c>
      <c r="K124" s="1">
        <v>0</v>
      </c>
      <c r="L124" s="1">
        <v>-2</v>
      </c>
      <c r="M124" s="1">
        <v>-1</v>
      </c>
      <c r="N124" s="1">
        <v>-2</v>
      </c>
      <c r="O124" s="1">
        <v>0</v>
      </c>
      <c r="P124" s="1">
        <v>0</v>
      </c>
      <c r="Q124" s="1">
        <v>-2</v>
      </c>
      <c r="R124" s="1">
        <v>0</v>
      </c>
      <c r="S124" s="1">
        <v>-4</v>
      </c>
      <c r="T124" s="1">
        <v>-2</v>
      </c>
      <c r="U124" s="1">
        <v>-1</v>
      </c>
      <c r="V124" s="1">
        <v>0</v>
      </c>
      <c r="W124" s="1">
        <v>-2</v>
      </c>
      <c r="X124" s="1">
        <v>-5</v>
      </c>
      <c r="Y124" s="1">
        <v>-6</v>
      </c>
      <c r="Z124" s="1">
        <v>0</v>
      </c>
      <c r="AA124" s="1">
        <v>0</v>
      </c>
      <c r="AB124" s="1">
        <v>-2</v>
      </c>
      <c r="AC124" s="1"/>
      <c r="AD124" s="1"/>
      <c r="AE124" s="1"/>
      <c r="AF124" s="1"/>
      <c r="AG124" s="1"/>
      <c r="AH124" s="1"/>
      <c r="AI124" s="1">
        <f>VLOOKUP(B124,'MAR25'!$A$1:G1021,5,0)</f>
        <v>-1</v>
      </c>
      <c r="AJ124" s="1"/>
      <c r="AK124" s="1">
        <f>VLOOKUP(B124,'MAY25'!$A$1:G1043,5,0)</f>
        <v>-2</v>
      </c>
      <c r="AL124" s="1">
        <f>VLOOKUP(B124,JUNE25!$A$1:G746,5,0)</f>
        <v>-4</v>
      </c>
      <c r="AM124" s="1">
        <f>VLOOKUP(B124, JULY25!$A$1:$E$544, 5, FALSE)</f>
        <v>-1</v>
      </c>
      <c r="AN124" s="1">
        <f>VLOOKUP(B124, 'AUG25'!$A$1:$E$540, 5, FALSE)</f>
        <v>-8</v>
      </c>
      <c r="AO124" s="1">
        <f>VLOOKUP(B124, 'SEP25'!$A$1:$F$520, 6, FALSE)</f>
        <v>-8</v>
      </c>
      <c r="AP124" s="1">
        <f>VLOOKUP(B124, 'OCT25'!$A$1:$F$520, 5, FALSE)</f>
        <v>-4</v>
      </c>
      <c r="AQ124" s="36">
        <f>VLOOKUP(B124, 'NOV25'!$B$1:$I$616, 5, FALSE)</f>
        <v>-4</v>
      </c>
      <c r="AR124" s="1" t="str">
        <f>VLOOKUP(B124, 'DEC25'!$A$1:$I$611, 5, FALSE)</f>
        <v>-</v>
      </c>
      <c r="AS124" s="1">
        <f>VLOOKUP(B124, 'JAN26'!$A$1:$I$607, 6, FALSE)</f>
        <v>-1</v>
      </c>
      <c r="AT124" s="1"/>
      <c r="AU124" s="1"/>
      <c r="AV124" s="1"/>
      <c r="AW124" s="1"/>
    </row>
    <row r="125" spans="1:49" ht="14.25" customHeight="1">
      <c r="A125" s="4" t="s">
        <v>680</v>
      </c>
      <c r="B125" s="4" t="s">
        <v>81</v>
      </c>
      <c r="C125" s="1">
        <f t="shared" si="14"/>
        <v>16.75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/>
      <c r="V125" s="1"/>
      <c r="W125" s="1"/>
      <c r="X125" s="1"/>
      <c r="Y125" s="1"/>
      <c r="Z125" s="1"/>
      <c r="AA125" s="1">
        <v>-0.5</v>
      </c>
      <c r="AB125" s="1"/>
      <c r="AC125" s="1"/>
      <c r="AD125" s="1">
        <f>VLOOKUP(B125,'OCT24'!$A$1:H1299,6,0)</f>
        <v>-5.5</v>
      </c>
      <c r="AE125" s="1">
        <f>VLOOKUP(B125,'NOV24'!$A$1:H684,6,0)</f>
        <v>-13</v>
      </c>
      <c r="AF125" s="1">
        <f>VLOOKUP(B125,'DEC24'!$A$1:$H$914,5,0)</f>
        <v>-4</v>
      </c>
      <c r="AG125" s="1">
        <f>VLOOKUP(B125,'JAN25'!$A$1:G755,5,0)</f>
        <v>-35</v>
      </c>
      <c r="AH125" s="1">
        <f>VLOOKUP(B125,'FEB25'!A$1:G1189,5,0)</f>
        <v>-9</v>
      </c>
      <c r="AI125" s="1">
        <f>VLOOKUP(B125,'MAR25'!$A$1:G1022,5,0)</f>
        <v>-9</v>
      </c>
      <c r="AJ125" s="1">
        <f>VLOOKUP(B125,'APR25'!$A$1:G651,5,0)</f>
        <v>-27.5</v>
      </c>
      <c r="AK125" s="1"/>
      <c r="AL125" s="1"/>
      <c r="AM125" s="1">
        <f>VLOOKUP(B125, JULY25!$A$1:$E$544, 5, FALSE)</f>
        <v>0</v>
      </c>
      <c r="AN125" s="1">
        <f>VLOOKUP(B125, 'AUG25'!$A$1:$E$540, 5, FALSE)</f>
        <v>-28.5</v>
      </c>
      <c r="AO125" s="1">
        <f>VLOOKUP(B125, 'SEP25'!$A$1:$F$520, 6, FALSE)</f>
        <v>-5</v>
      </c>
      <c r="AP125" s="1">
        <f>VLOOKUP(B125, 'OCT25'!$A$1:$F$520, 5, FALSE)</f>
        <v>-6.5</v>
      </c>
      <c r="AQ125" s="36">
        <f>VLOOKUP(B125, 'NOV25'!$B$1:$I$616, 5, FALSE)</f>
        <v>-5</v>
      </c>
      <c r="AR125" s="1" t="str">
        <f>VLOOKUP(B125, 'DEC25'!$A$1:$I$611, 5, FALSE)</f>
        <v>-</v>
      </c>
      <c r="AS125" s="1">
        <f>VLOOKUP(B125, 'JAN26'!$A$1:$I$607, 6, FALSE)</f>
        <v>-55.5</v>
      </c>
      <c r="AT125" s="1"/>
      <c r="AU125" s="1"/>
      <c r="AV125" s="1"/>
      <c r="AW125" s="1"/>
    </row>
    <row r="126" spans="1:49" ht="14.25" customHeight="1">
      <c r="A126" s="4" t="s">
        <v>680</v>
      </c>
      <c r="B126" s="4" t="s">
        <v>82</v>
      </c>
      <c r="C126" s="1">
        <f t="shared" si="14"/>
        <v>4.666666666666667</v>
      </c>
      <c r="D126" s="1">
        <v>-8.25</v>
      </c>
      <c r="E126" s="1">
        <v>-6.75</v>
      </c>
      <c r="F126" s="1">
        <v>-3</v>
      </c>
      <c r="G126" s="1">
        <v>0</v>
      </c>
      <c r="H126" s="1">
        <v>0</v>
      </c>
      <c r="I126" s="1">
        <v>0</v>
      </c>
      <c r="J126" s="1">
        <v>0</v>
      </c>
      <c r="K126" s="1">
        <v>-2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-1</v>
      </c>
      <c r="AC126" s="1">
        <v>0</v>
      </c>
      <c r="AD126" s="1">
        <f>VLOOKUP(B126,'OCT24'!$A$1:H1300,6,0)</f>
        <v>-1</v>
      </c>
      <c r="AE126" s="1">
        <f>VLOOKUP(B126,'NOV24'!$A$1:H685,6,0)</f>
        <v>-20</v>
      </c>
      <c r="AF126" s="1">
        <f>VLOOKUP(B126,'DEC24'!$A$1:$H$914,5,0)</f>
        <v>-8</v>
      </c>
      <c r="AG126" s="1">
        <f>VLOOKUP(B126,'JAN25'!$A$1:G756,5,0)</f>
        <v>0</v>
      </c>
      <c r="AH126" s="1">
        <f>VLOOKUP(B126,'FEB25'!A$1:G1190,5,0)</f>
        <v>-6.5</v>
      </c>
      <c r="AI126" s="1">
        <f>VLOOKUP(B126,'MAR25'!$A$1:G1023,5,0)</f>
        <v>-12</v>
      </c>
      <c r="AJ126" s="1">
        <f>VLOOKUP(B126,'APR25'!$A$1:G652,5,0)</f>
        <v>0</v>
      </c>
      <c r="AK126" s="1">
        <f>VLOOKUP(B126,'MAY25'!$A$1:G1045,5,0)</f>
        <v>-30</v>
      </c>
      <c r="AL126" s="1">
        <f>VLOOKUP(B126,JUNE25!$A$1:G748,5,0)</f>
        <v>-14</v>
      </c>
      <c r="AM126" s="1">
        <f>VLOOKUP(B126, JULY25!$A$1:$E$544, 5, FALSE)</f>
        <v>0</v>
      </c>
      <c r="AN126" s="1">
        <f>VLOOKUP(B126, 'AUG25'!$A$1:$E$540, 5, FALSE)</f>
        <v>0</v>
      </c>
      <c r="AO126" s="1" t="str">
        <f>VLOOKUP(B126, 'SEP25'!$A$1:$F$520, 6, FALSE)</f>
        <v>-</v>
      </c>
      <c r="AP126" s="1" t="str">
        <f>VLOOKUP(B126, 'OCT25'!$A$1:$F$520, 5, FALSE)</f>
        <v>-</v>
      </c>
      <c r="AQ126" s="36" t="str">
        <f>VLOOKUP(B126, 'NOV25'!$B$1:$I$616, 5, FALSE)</f>
        <v>-</v>
      </c>
      <c r="AR126" s="1" t="str">
        <f>VLOOKUP(B126, 'DEC25'!$A$1:$I$611, 5, FALSE)</f>
        <v>-</v>
      </c>
      <c r="AS126" s="1" t="str">
        <f>VLOOKUP(B126, 'JAN26'!$A$1:$I$607, 6, FALSE)</f>
        <v>-</v>
      </c>
      <c r="AT126" s="1"/>
      <c r="AU126" s="1"/>
      <c r="AV126" s="1"/>
      <c r="AW126" s="1"/>
    </row>
    <row r="127" spans="1:49" ht="14.25" customHeight="1">
      <c r="A127" s="4" t="s">
        <v>680</v>
      </c>
      <c r="B127" s="4" t="s">
        <v>83</v>
      </c>
      <c r="C127" s="1">
        <f t="shared" si="14"/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f>VLOOKUP(B127,'OCT24'!$A$1:H1301,6,0)</f>
        <v>0</v>
      </c>
      <c r="AE127" s="1">
        <f>VLOOKUP(B127,'NOV24'!$A$1:H686,6,0)</f>
        <v>0</v>
      </c>
      <c r="AF127" s="1">
        <f>VLOOKUP(B127,'DEC24'!$A$1:$H$914,5,0)</f>
        <v>0</v>
      </c>
      <c r="AG127" s="1">
        <f>VLOOKUP(B127,'JAN25'!$A$1:G757,5,0)</f>
        <v>0</v>
      </c>
      <c r="AH127" s="1">
        <f>VLOOKUP(B127,'FEB25'!A$1:G1191,5,0)</f>
        <v>0</v>
      </c>
      <c r="AI127" s="1">
        <f>VLOOKUP(B127,'MAR25'!$A$1:G1024,5,0)</f>
        <v>0</v>
      </c>
      <c r="AJ127" s="1">
        <f>VLOOKUP(B127,'APR25'!$A$1:G653,5,0)</f>
        <v>0</v>
      </c>
      <c r="AK127" s="1">
        <f>VLOOKUP(B127,'MAY25'!$A$1:G1046,5,0)</f>
        <v>0</v>
      </c>
      <c r="AL127" s="1">
        <f>VLOOKUP(B127,JUNE25!$A$1:G749,5,0)</f>
        <v>0</v>
      </c>
      <c r="AM127" s="1">
        <f>VLOOKUP(B127, JULY25!$A$1:$E$544, 5, FALSE)</f>
        <v>0</v>
      </c>
      <c r="AN127" s="1">
        <f>VLOOKUP(B127, 'AUG25'!$A$1:$E$540, 5, FALSE)</f>
        <v>0</v>
      </c>
      <c r="AO127" s="1" t="str">
        <f>VLOOKUP(B127, 'SEP25'!$A$1:$F$520, 6, FALSE)</f>
        <v>-</v>
      </c>
      <c r="AP127" s="1" t="str">
        <f>VLOOKUP(B127, 'OCT25'!$A$1:$F$520, 5, FALSE)</f>
        <v>-</v>
      </c>
      <c r="AQ127" s="36" t="str">
        <f>VLOOKUP(B127, 'NOV25'!$B$1:$I$616, 5, FALSE)</f>
        <v>-</v>
      </c>
      <c r="AR127" s="1" t="str">
        <f>VLOOKUP(B127, 'DEC25'!$A$1:$I$611, 5, FALSE)</f>
        <v>-</v>
      </c>
      <c r="AS127" s="1" t="str">
        <f>VLOOKUP(B127, 'JAN26'!$A$1:$I$607, 6, FALSE)</f>
        <v>-</v>
      </c>
      <c r="AT127" s="1"/>
      <c r="AU127" s="1"/>
      <c r="AV127" s="1"/>
      <c r="AW127" s="1"/>
    </row>
    <row r="128" spans="1:49" ht="14.25" customHeight="1">
      <c r="B128" s="4" t="s">
        <v>702</v>
      </c>
      <c r="C128" s="1">
        <f t="shared" si="14"/>
        <v>1.5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-1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-1</v>
      </c>
      <c r="Z128" s="1">
        <v>0</v>
      </c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36"/>
      <c r="AR128" s="1">
        <f>VLOOKUP(B128, 'DEC25'!$A$1:$I$611, 5, FALSE)</f>
        <v>-2</v>
      </c>
      <c r="AS128" s="1">
        <f>VLOOKUP(B128, 'JAN26'!$A$1:$I$607, 6, FALSE)</f>
        <v>-1</v>
      </c>
      <c r="AT128" s="1"/>
      <c r="AU128" s="1"/>
      <c r="AV128" s="1"/>
      <c r="AW128" s="1"/>
    </row>
    <row r="129" spans="1:49" ht="14.25" customHeight="1">
      <c r="A129" s="4" t="s">
        <v>680</v>
      </c>
      <c r="B129" s="4" t="s">
        <v>84</v>
      </c>
      <c r="C129" s="1">
        <f t="shared" si="14"/>
        <v>0.66666666666666663</v>
      </c>
      <c r="D129" s="1">
        <v>-6</v>
      </c>
      <c r="E129" s="1">
        <v>0</v>
      </c>
      <c r="F129" s="1">
        <v>0</v>
      </c>
      <c r="G129" s="1">
        <v>-0.5</v>
      </c>
      <c r="H129" s="1">
        <v>0</v>
      </c>
      <c r="I129" s="1">
        <v>0</v>
      </c>
      <c r="J129" s="1">
        <v>-0.5</v>
      </c>
      <c r="K129" s="1">
        <v>0</v>
      </c>
      <c r="L129" s="1">
        <v>-0.5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-1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f>VLOOKUP(B129,'OCT24'!$A$1:H1303,6,0)</f>
        <v>0</v>
      </c>
      <c r="AE129" s="1">
        <f>VLOOKUP(B129,'NOV24'!$A$1:H688,6,0)</f>
        <v>0</v>
      </c>
      <c r="AF129" s="1">
        <f>VLOOKUP(B129,'DEC24'!$A$1:$H$914,5,0)</f>
        <v>0</v>
      </c>
      <c r="AG129" s="1">
        <f>VLOOKUP(B129,'JAN25'!$A$1:G759,5,0)</f>
        <v>0</v>
      </c>
      <c r="AH129" s="1">
        <f>VLOOKUP(B129,'FEB25'!A$1:G1193,5,0)</f>
        <v>0</v>
      </c>
      <c r="AI129" s="1">
        <f>VLOOKUP(B129,'MAR25'!$A$1:G1026,5,0)</f>
        <v>0</v>
      </c>
      <c r="AJ129" s="1">
        <f>VLOOKUP(B129,'APR25'!$A$1:G655,5,0)</f>
        <v>0</v>
      </c>
      <c r="AK129" s="1">
        <f>VLOOKUP(B129,'MAY25'!$A$1:G1048,5,0)</f>
        <v>0</v>
      </c>
      <c r="AL129" s="1">
        <f>VLOOKUP(B129,JUNE25!$A$1:G751,5,0)</f>
        <v>0</v>
      </c>
      <c r="AM129" s="1">
        <f>VLOOKUP(B129, JULY25!$A$1:$E$544, 5, FALSE)</f>
        <v>-2</v>
      </c>
      <c r="AN129" s="1">
        <f>VLOOKUP(B129, 'AUG25'!$A$1:$E$540, 5, FALSE)</f>
        <v>0</v>
      </c>
      <c r="AO129" s="1" t="str">
        <f>VLOOKUP(B129, 'SEP25'!$A$1:$F$520, 6, FALSE)</f>
        <v>-</v>
      </c>
      <c r="AP129" s="1" t="str">
        <f>VLOOKUP(B129, 'OCT25'!$A$1:$F$520, 5, FALSE)</f>
        <v>-</v>
      </c>
      <c r="AQ129" s="36" t="str">
        <f>VLOOKUP(B129, 'NOV25'!$B$1:$I$616, 5, FALSE)</f>
        <v>-</v>
      </c>
      <c r="AR129" s="1" t="str">
        <f>VLOOKUP(B129, 'DEC25'!$A$1:$I$611, 5, FALSE)</f>
        <v>-</v>
      </c>
      <c r="AS129" s="1" t="str">
        <f>VLOOKUP(B129, 'JAN26'!$A$1:$I$607, 6, FALSE)</f>
        <v>-</v>
      </c>
      <c r="AT129" s="1"/>
      <c r="AU129" s="1"/>
      <c r="AV129" s="1"/>
      <c r="AW129" s="1"/>
    </row>
    <row r="130" spans="1:49" ht="14.25" customHeight="1">
      <c r="A130" s="4" t="s">
        <v>680</v>
      </c>
      <c r="B130" s="4" t="s">
        <v>85</v>
      </c>
      <c r="C130" s="1">
        <f t="shared" si="14"/>
        <v>45.09375</v>
      </c>
      <c r="D130" s="1">
        <v>-14.25</v>
      </c>
      <c r="E130" s="1">
        <v>-20.5</v>
      </c>
      <c r="F130" s="1">
        <v>-12.25</v>
      </c>
      <c r="G130" s="1">
        <v>-25</v>
      </c>
      <c r="H130" s="1">
        <v>-16.5</v>
      </c>
      <c r="I130" s="1">
        <v>-54.5</v>
      </c>
      <c r="J130" s="1">
        <v>-32</v>
      </c>
      <c r="K130" s="1">
        <v>-38.5</v>
      </c>
      <c r="L130" s="1">
        <v>-40.5</v>
      </c>
      <c r="M130" s="1">
        <v>-31</v>
      </c>
      <c r="N130" s="1">
        <v>-26.5</v>
      </c>
      <c r="O130" s="1">
        <v>-37</v>
      </c>
      <c r="P130" s="1">
        <v>-66.5</v>
      </c>
      <c r="Q130" s="1">
        <v>-34.5</v>
      </c>
      <c r="R130" s="1">
        <v>-23.75</v>
      </c>
      <c r="S130" s="1">
        <v>-53.5</v>
      </c>
      <c r="T130" s="1">
        <v>-10</v>
      </c>
      <c r="U130" s="1">
        <v>-39.5</v>
      </c>
      <c r="V130" s="1">
        <v>-43.5</v>
      </c>
      <c r="W130" s="1">
        <v>-12.75</v>
      </c>
      <c r="X130" s="1">
        <v>-72</v>
      </c>
      <c r="Y130" s="1">
        <v>-38.25</v>
      </c>
      <c r="Z130" s="1">
        <v>-41.25</v>
      </c>
      <c r="AA130" s="1">
        <v>-20.25</v>
      </c>
      <c r="AB130" s="1"/>
      <c r="AC130" s="1"/>
      <c r="AD130" s="1">
        <f>VLOOKUP(B130,'OCT24'!$A$1:H1304,6,0)</f>
        <v>-68</v>
      </c>
      <c r="AE130" s="1">
        <f>VLOOKUP(B130,'NOV24'!$A$1:H689,6,0)</f>
        <v>-30.5</v>
      </c>
      <c r="AF130" s="1">
        <f>VLOOKUP(B130,'DEC24'!$A$1:$H$914,5,0)</f>
        <v>-32.25</v>
      </c>
      <c r="AG130" s="1">
        <f>VLOOKUP(B130,'JAN25'!$A$1:G760,5,0)</f>
        <v>-48.25</v>
      </c>
      <c r="AH130" s="1">
        <f>VLOOKUP(B130,'FEB25'!A$1:G1194,5,0)</f>
        <v>-50.25</v>
      </c>
      <c r="AI130" s="1">
        <f>VLOOKUP(B130,'MAR25'!$A$1:G1027,5,0)</f>
        <v>-96.5</v>
      </c>
      <c r="AJ130" s="1">
        <f>VLOOKUP(B130,'APR25'!$A$1:G656,5,0)</f>
        <v>-41</v>
      </c>
      <c r="AK130" s="1">
        <f>VLOOKUP(B130,'MAY25'!$A$1:G1049,5,0)</f>
        <v>-50</v>
      </c>
      <c r="AL130" s="1">
        <f>VLOOKUP(B130,JUNE25!$A$1:G752,5,0)</f>
        <v>-36</v>
      </c>
      <c r="AM130" s="1">
        <f>VLOOKUP(B130, JULY25!$A$1:$E$544, 5, FALSE)</f>
        <v>-76</v>
      </c>
      <c r="AN130" s="1">
        <f>VLOOKUP(B130, 'AUG25'!$A$1:$E$540, 5, FALSE)</f>
        <v>-42.75</v>
      </c>
      <c r="AO130" s="1">
        <f>VLOOKUP(B130, 'SEP25'!$A$1:$F$520, 6, FALSE)</f>
        <v>-50.5</v>
      </c>
      <c r="AP130" s="1">
        <f>VLOOKUP(B130, 'OCT25'!$A$1:$F$520, 5, FALSE)</f>
        <v>-62.5</v>
      </c>
      <c r="AQ130" s="36">
        <f>VLOOKUP(B130, 'NOV25'!$B$1:$I$616, 5, FALSE)</f>
        <v>-37.5</v>
      </c>
      <c r="AR130" s="1">
        <f>VLOOKUP(B130, 'DEC25'!$A$1:$I$611, 5, FALSE)</f>
        <v>-26.5</v>
      </c>
      <c r="AS130" s="1">
        <f>VLOOKUP(B130, 'JAN26'!$A$1:$I$607, 6, FALSE)</f>
        <v>-29</v>
      </c>
      <c r="AT130" s="1"/>
      <c r="AU130" s="1"/>
      <c r="AV130" s="1"/>
      <c r="AW130" s="1"/>
    </row>
    <row r="131" spans="1:49" ht="14.25" customHeight="1">
      <c r="B131" s="4" t="s">
        <v>796</v>
      </c>
      <c r="C131" s="37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36"/>
      <c r="AR131" s="1"/>
      <c r="AS131" s="1"/>
      <c r="AT131" s="1"/>
      <c r="AU131" s="1"/>
      <c r="AV131" s="1"/>
      <c r="AW131" s="1"/>
    </row>
    <row r="132" spans="1:49" ht="14.25" customHeight="1">
      <c r="A132" s="4" t="s">
        <v>673</v>
      </c>
      <c r="B132" s="4" t="s">
        <v>797</v>
      </c>
      <c r="C132" s="37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36"/>
      <c r="AR132" s="1"/>
      <c r="AS132" s="1"/>
      <c r="AT132" s="1"/>
      <c r="AU132" s="1"/>
      <c r="AV132" s="1"/>
      <c r="AW132" s="1"/>
    </row>
    <row r="133" spans="1:49" ht="14.25" customHeight="1">
      <c r="A133" s="4" t="s">
        <v>673</v>
      </c>
      <c r="B133" s="4" t="s">
        <v>86</v>
      </c>
      <c r="C133" s="1">
        <f t="shared" ref="C133:C136" si="15">-AVERAGE(AL133:AV133)</f>
        <v>0.5</v>
      </c>
      <c r="D133" s="1">
        <v>0</v>
      </c>
      <c r="E133" s="1">
        <v>-1</v>
      </c>
      <c r="F133" s="1">
        <v>0</v>
      </c>
      <c r="G133" s="1">
        <v>0</v>
      </c>
      <c r="H133" s="1">
        <v>-1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f>VLOOKUP(B133,'OCT24'!$A$1:H1308,6,0)</f>
        <v>0</v>
      </c>
      <c r="AE133" s="1">
        <f>VLOOKUP(B133,'NOV24'!$A$1:H693,6,0)</f>
        <v>0</v>
      </c>
      <c r="AF133" s="1">
        <f>VLOOKUP(B133,'DEC24'!$A$1:$H$914,5,0)</f>
        <v>0</v>
      </c>
      <c r="AG133" s="1">
        <f>VLOOKUP(B133,'JAN25'!$A$1:G764,5,0)</f>
        <v>0</v>
      </c>
      <c r="AH133" s="1">
        <f>VLOOKUP(B133,'FEB25'!A$1:G1198,5,0)</f>
        <v>-2</v>
      </c>
      <c r="AI133" s="1">
        <f>VLOOKUP(B133,'MAR25'!$A$1:G1031,5,0)</f>
        <v>0</v>
      </c>
      <c r="AJ133" s="1">
        <f>VLOOKUP(B133,'APR25'!$A$1:G660,5,0)</f>
        <v>0</v>
      </c>
      <c r="AK133" s="1">
        <f>VLOOKUP(B133,'MAY25'!$A$1:G1053,5,0)</f>
        <v>0</v>
      </c>
      <c r="AL133" s="1">
        <f>VLOOKUP(B133,JUNE25!$A$1:G756,5,0)</f>
        <v>-1</v>
      </c>
      <c r="AM133" s="1">
        <f>VLOOKUP(B133, JULY25!$A$1:$E$544, 5, FALSE)</f>
        <v>0</v>
      </c>
      <c r="AN133" s="1">
        <f>VLOOKUP(B133, 'AUG25'!$A$1:$E$540, 5, FALSE)</f>
        <v>0</v>
      </c>
      <c r="AO133" s="1">
        <f>VLOOKUP(B133, 'SEP25'!$A$1:$F$520, 6, FALSE)</f>
        <v>-1</v>
      </c>
      <c r="AP133" s="1" t="str">
        <f>VLOOKUP(B133, 'OCT25'!$A$1:$F$520, 5, FALSE)</f>
        <v>-</v>
      </c>
      <c r="AQ133" s="36" t="str">
        <f>VLOOKUP(B133, 'NOV25'!$B$1:$I$616, 5, FALSE)</f>
        <v>-</v>
      </c>
      <c r="AR133" s="1" t="str">
        <f>VLOOKUP(B133, 'DEC25'!$A$1:$I$611, 5, FALSE)</f>
        <v>-</v>
      </c>
      <c r="AS133" s="1" t="str">
        <f>VLOOKUP(B133, 'JAN26'!$A$1:$I$607, 6, FALSE)</f>
        <v>-</v>
      </c>
      <c r="AT133" s="1"/>
      <c r="AU133" s="1"/>
      <c r="AV133" s="1"/>
      <c r="AW133" s="1"/>
    </row>
    <row r="134" spans="1:49" ht="14.25" customHeight="1">
      <c r="A134" s="4" t="s">
        <v>673</v>
      </c>
      <c r="B134" s="4" t="s">
        <v>87</v>
      </c>
      <c r="C134" s="1">
        <f t="shared" si="15"/>
        <v>1</v>
      </c>
      <c r="D134" s="1">
        <v>-5</v>
      </c>
      <c r="E134" s="1">
        <v>-1</v>
      </c>
      <c r="F134" s="1">
        <v>-5</v>
      </c>
      <c r="G134" s="1">
        <v>0</v>
      </c>
      <c r="H134" s="1">
        <v>-3</v>
      </c>
      <c r="I134" s="1">
        <v>-5</v>
      </c>
      <c r="J134" s="1">
        <v>0</v>
      </c>
      <c r="K134" s="1">
        <v>-1</v>
      </c>
      <c r="L134" s="1">
        <v>-5</v>
      </c>
      <c r="M134" s="1">
        <v>-1</v>
      </c>
      <c r="N134" s="1">
        <v>-7</v>
      </c>
      <c r="O134" s="1">
        <v>-4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-1</v>
      </c>
      <c r="W134" s="1">
        <v>0</v>
      </c>
      <c r="X134" s="1">
        <v>0</v>
      </c>
      <c r="Y134" s="1">
        <v>-1</v>
      </c>
      <c r="Z134" s="1">
        <v>0</v>
      </c>
      <c r="AA134" s="1">
        <v>0</v>
      </c>
      <c r="AB134" s="1">
        <v>-4</v>
      </c>
      <c r="AC134" s="1">
        <v>-1</v>
      </c>
      <c r="AD134" s="1">
        <f>VLOOKUP(B134,'OCT24'!$A$1:H1309,6,0)</f>
        <v>0</v>
      </c>
      <c r="AE134" s="1">
        <f>VLOOKUP(B134,'NOV24'!$A$1:H694,6,0)</f>
        <v>0</v>
      </c>
      <c r="AF134" s="1">
        <f>VLOOKUP(B134,'DEC24'!$A$1:$H$914,5,0)</f>
        <v>0</v>
      </c>
      <c r="AG134" s="1">
        <f>VLOOKUP(B134,'JAN25'!$A$1:G765,5,0)</f>
        <v>0</v>
      </c>
      <c r="AH134" s="1">
        <f>VLOOKUP(B134,'FEB25'!A$1:G1199,5,0)</f>
        <v>0</v>
      </c>
      <c r="AI134" s="1">
        <f>VLOOKUP(B134,'MAR25'!$A$1:G1032,5,0)</f>
        <v>-5</v>
      </c>
      <c r="AJ134" s="1">
        <f>VLOOKUP(B134,'APR25'!$A$1:G661,5,0)</f>
        <v>-1</v>
      </c>
      <c r="AK134" s="1">
        <f>VLOOKUP(B134,'MAY25'!$A$1:G1054,5,0)</f>
        <v>-1</v>
      </c>
      <c r="AL134" s="1">
        <f>VLOOKUP(B134,JUNE25!$A$1:G757,5,0)</f>
        <v>0</v>
      </c>
      <c r="AM134" s="1">
        <f>VLOOKUP(B134, JULY25!$A$1:$E$544, 5, FALSE)</f>
        <v>-1</v>
      </c>
      <c r="AN134" s="1">
        <f>VLOOKUP(B134, 'AUG25'!$A$1:$E$540, 5, FALSE)</f>
        <v>-1</v>
      </c>
      <c r="AO134" s="1" t="str">
        <f>VLOOKUP(B134, 'SEP25'!$A$1:$F$520, 6, FALSE)</f>
        <v>-</v>
      </c>
      <c r="AP134" s="1" t="str">
        <f>VLOOKUP(B134, 'OCT25'!$A$1:$F$520, 5, FALSE)</f>
        <v>-</v>
      </c>
      <c r="AQ134" s="36" t="str">
        <f>VLOOKUP(B134, 'NOV25'!$B$1:$I$616, 5, FALSE)</f>
        <v>-</v>
      </c>
      <c r="AR134" s="1">
        <f>VLOOKUP(B134, 'DEC25'!$A$1:$I$611, 5, FALSE)</f>
        <v>-2</v>
      </c>
      <c r="AS134" s="1" t="str">
        <f>VLOOKUP(B134, 'JAN26'!$A$1:$I$607, 6, FALSE)</f>
        <v>-</v>
      </c>
      <c r="AT134" s="1"/>
      <c r="AU134" s="1"/>
      <c r="AV134" s="1"/>
      <c r="AW134" s="1"/>
    </row>
    <row r="135" spans="1:49" ht="14.25" customHeight="1">
      <c r="A135" s="4" t="s">
        <v>673</v>
      </c>
      <c r="B135" s="4" t="s">
        <v>88</v>
      </c>
      <c r="C135" s="1">
        <f t="shared" si="15"/>
        <v>9.8333333333333339</v>
      </c>
      <c r="D135" s="1">
        <v>0</v>
      </c>
      <c r="E135" s="1">
        <v>-10</v>
      </c>
      <c r="F135" s="1">
        <v>-7</v>
      </c>
      <c r="G135" s="1">
        <v>-2</v>
      </c>
      <c r="H135" s="1">
        <v>-2</v>
      </c>
      <c r="I135" s="1">
        <v>-2</v>
      </c>
      <c r="J135" s="1">
        <v>-5</v>
      </c>
      <c r="K135" s="1">
        <v>-1</v>
      </c>
      <c r="L135" s="1">
        <v>-4</v>
      </c>
      <c r="M135" s="1">
        <v>-11</v>
      </c>
      <c r="N135" s="1">
        <v>-13</v>
      </c>
      <c r="O135" s="1">
        <v>0</v>
      </c>
      <c r="P135" s="1">
        <v>-5</v>
      </c>
      <c r="Q135" s="1">
        <v>-1</v>
      </c>
      <c r="R135" s="1">
        <v>-1</v>
      </c>
      <c r="S135" s="1">
        <v>0</v>
      </c>
      <c r="T135" s="1">
        <v>0</v>
      </c>
      <c r="U135" s="1">
        <v>-3</v>
      </c>
      <c r="V135" s="1">
        <v>-4</v>
      </c>
      <c r="W135" s="1">
        <v>-1</v>
      </c>
      <c r="X135" s="1">
        <v>-4</v>
      </c>
      <c r="Y135" s="1">
        <v>-4</v>
      </c>
      <c r="Z135" s="1">
        <v>-7</v>
      </c>
      <c r="AA135" s="1">
        <v>-1</v>
      </c>
      <c r="AB135" s="1">
        <v>-7</v>
      </c>
      <c r="AC135" s="1">
        <v>-6</v>
      </c>
      <c r="AD135" s="1">
        <f>VLOOKUP(B135,'OCT24'!$A$1:H1310,6,0)</f>
        <v>-3</v>
      </c>
      <c r="AE135" s="1">
        <f>VLOOKUP(B135,'NOV24'!$A$1:H695,6,0)</f>
        <v>-3</v>
      </c>
      <c r="AF135" s="1">
        <f>VLOOKUP(B135,'DEC24'!$A$1:$H$914,5,0)</f>
        <v>-6</v>
      </c>
      <c r="AG135" s="1">
        <f>VLOOKUP(B135,'JAN25'!$A$1:G766,5,0)</f>
        <v>-7</v>
      </c>
      <c r="AH135" s="1">
        <f>VLOOKUP(B135,'FEB25'!A$1:G1200,5,0)</f>
        <v>-5</v>
      </c>
      <c r="AI135" s="1">
        <f>VLOOKUP(B135,'MAR25'!$A$1:G1033,5,0)</f>
        <v>-6</v>
      </c>
      <c r="AJ135" s="1">
        <f>VLOOKUP(B135,'APR25'!$A$1:G662,5,0)</f>
        <v>-12</v>
      </c>
      <c r="AK135" s="1">
        <f>VLOOKUP(B135,'MAY25'!$A$1:G1055,5,0)</f>
        <v>-5</v>
      </c>
      <c r="AL135" s="1">
        <f>VLOOKUP(B135,JUNE25!$A$1:G758,5,0)</f>
        <v>-7</v>
      </c>
      <c r="AM135" s="1"/>
      <c r="AN135" s="1"/>
      <c r="AO135" s="1">
        <f>VLOOKUP(B135, 'SEP25'!$A$1:$F$520, 6, FALSE)</f>
        <v>-5</v>
      </c>
      <c r="AP135" s="1">
        <f>VLOOKUP(B135, 'OCT25'!$A$1:$F$520, 5, FALSE)</f>
        <v>-16</v>
      </c>
      <c r="AQ135" s="36">
        <f>VLOOKUP(B135, 'NOV25'!$B$1:$I$616, 5, FALSE)</f>
        <v>-18</v>
      </c>
      <c r="AR135" s="1">
        <f>VLOOKUP(B135, 'DEC25'!$A$1:$I$611, 5, FALSE)</f>
        <v>-5</v>
      </c>
      <c r="AS135" s="1">
        <f>VLOOKUP(B135, 'JAN26'!$A$1:$I$607, 6, FALSE)</f>
        <v>-8</v>
      </c>
      <c r="AT135" s="1"/>
      <c r="AU135" s="1"/>
      <c r="AV135" s="1"/>
      <c r="AW135" s="1"/>
    </row>
    <row r="136" spans="1:49" ht="14.25" customHeight="1">
      <c r="B136" s="4" t="s">
        <v>89</v>
      </c>
      <c r="C136" s="1">
        <f t="shared" si="15"/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f>VLOOKUP(B136,'OCT24'!$A$1:H1311,6,0)</f>
        <v>0</v>
      </c>
      <c r="AE136" s="1">
        <f>VLOOKUP(B136,'NOV24'!$A$1:H696,6,0)</f>
        <v>0</v>
      </c>
      <c r="AF136" s="1">
        <f>VLOOKUP(B136,'DEC24'!$A$1:$H$914,5,0)</f>
        <v>0</v>
      </c>
      <c r="AG136" s="1">
        <f>VLOOKUP(B136,'JAN25'!$A$1:G767,5,0)</f>
        <v>0</v>
      </c>
      <c r="AH136" s="1">
        <f>VLOOKUP(B136,'FEB25'!A$1:G1201,5,0)</f>
        <v>0</v>
      </c>
      <c r="AI136" s="1">
        <f>VLOOKUP(B136,'MAR25'!$A$1:G1034,5,0)</f>
        <v>0</v>
      </c>
      <c r="AJ136" s="1">
        <f>VLOOKUP(B136,'APR25'!$A$1:G663,5,0)</f>
        <v>0</v>
      </c>
      <c r="AK136" s="1">
        <f>VLOOKUP(B136,'MAY25'!$A$1:G1056,5,0)</f>
        <v>0</v>
      </c>
      <c r="AL136" s="1">
        <f>VLOOKUP(B136,JUNE25!$A$1:G759,5,0)</f>
        <v>0</v>
      </c>
      <c r="AM136" s="1">
        <f>VLOOKUP(B136, JULY25!$A$1:$E$544, 5, FALSE)</f>
        <v>0</v>
      </c>
      <c r="AN136" s="1">
        <f>VLOOKUP(B136, 'AUG25'!$A$1:$E$540, 5, FALSE)</f>
        <v>0</v>
      </c>
      <c r="AO136" s="1" t="str">
        <f>VLOOKUP(B136, 'SEP25'!$A$1:$F$520, 6, FALSE)</f>
        <v>-</v>
      </c>
      <c r="AP136" s="1" t="str">
        <f>VLOOKUP(B136, 'OCT25'!$A$1:$F$520, 5, FALSE)</f>
        <v>-</v>
      </c>
      <c r="AQ136" s="36" t="str">
        <f>VLOOKUP(B136, 'NOV25'!$B$1:$I$616, 5, FALSE)</f>
        <v>-</v>
      </c>
      <c r="AR136" s="1" t="str">
        <f>VLOOKUP(B136, 'DEC25'!$A$1:$I$611, 5, FALSE)</f>
        <v>-</v>
      </c>
      <c r="AS136" s="1" t="str">
        <f>VLOOKUP(B136, 'JAN26'!$A$1:$I$607, 6, FALSE)</f>
        <v>-</v>
      </c>
      <c r="AT136" s="1"/>
      <c r="AU136" s="1"/>
      <c r="AV136" s="1"/>
      <c r="AW136" s="1"/>
    </row>
    <row r="137" spans="1:49" ht="14.25" customHeight="1">
      <c r="B137" s="4" t="s">
        <v>798</v>
      </c>
      <c r="C137" s="37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36"/>
      <c r="AR137" s="1"/>
      <c r="AS137" s="1"/>
      <c r="AT137" s="1"/>
      <c r="AU137" s="1"/>
      <c r="AV137" s="1"/>
      <c r="AW137" s="1"/>
    </row>
    <row r="138" spans="1:49" ht="14.25" customHeight="1">
      <c r="B138" s="4" t="s">
        <v>90</v>
      </c>
      <c r="C138" s="1">
        <f t="shared" ref="C138:C141" si="16">-AVERAGE(AL138:AV138)</f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f>VLOOKUP(B138,'OCT24'!$A$1:H1313,6,0)</f>
        <v>0</v>
      </c>
      <c r="AE138" s="1">
        <f>VLOOKUP(B138,'NOV24'!$A$1:H698,6,0)</f>
        <v>0</v>
      </c>
      <c r="AF138" s="1">
        <f>VLOOKUP(B138,'DEC24'!$A$1:$H$914,5,0)</f>
        <v>0</v>
      </c>
      <c r="AG138" s="1">
        <f>VLOOKUP(B138,'JAN25'!$A$1:G769,5,0)</f>
        <v>0</v>
      </c>
      <c r="AH138" s="1">
        <f>VLOOKUP(B138,'FEB25'!A$1:G1203,5,0)</f>
        <v>0</v>
      </c>
      <c r="AI138" s="1">
        <f>VLOOKUP(B138,'MAR25'!$A$1:G1036,5,0)</f>
        <v>0</v>
      </c>
      <c r="AJ138" s="1">
        <f>VLOOKUP(B138,'APR25'!$A$1:G665,5,0)</f>
        <v>0</v>
      </c>
      <c r="AK138" s="1">
        <f>VLOOKUP(B138,'MAY25'!$A$1:G1058,5,0)</f>
        <v>0</v>
      </c>
      <c r="AL138" s="1">
        <f>VLOOKUP(B138,JUNE25!$A$1:G761,5,0)</f>
        <v>0</v>
      </c>
      <c r="AM138" s="1">
        <f>VLOOKUP(B138, JULY25!$A$1:$E$544, 5, FALSE)</f>
        <v>0</v>
      </c>
      <c r="AN138" s="1">
        <f>VLOOKUP(B138, 'AUG25'!$A$1:$E$540, 5, FALSE)</f>
        <v>0</v>
      </c>
      <c r="AO138" s="1" t="str">
        <f>VLOOKUP(B138, 'SEP25'!$A$1:$F$520, 6, FALSE)</f>
        <v>-</v>
      </c>
      <c r="AP138" s="1" t="str">
        <f>VLOOKUP(B138, 'OCT25'!$A$1:$F$520, 5, FALSE)</f>
        <v>-</v>
      </c>
      <c r="AQ138" s="36" t="str">
        <f>VLOOKUP(B138, 'NOV25'!$B$1:$I$616, 5, FALSE)</f>
        <v>-</v>
      </c>
      <c r="AR138" s="1" t="str">
        <f>VLOOKUP(B138, 'DEC25'!$A$1:$I$611, 5, FALSE)</f>
        <v>-</v>
      </c>
      <c r="AS138" s="1" t="str">
        <f>VLOOKUP(B138, 'JAN26'!$A$1:$I$607, 6, FALSE)</f>
        <v>-</v>
      </c>
      <c r="AT138" s="1"/>
      <c r="AU138" s="1"/>
      <c r="AV138" s="1"/>
      <c r="AW138" s="1"/>
    </row>
    <row r="139" spans="1:49" ht="14.25" customHeight="1">
      <c r="A139" s="4" t="s">
        <v>799</v>
      </c>
      <c r="B139" s="4" t="s">
        <v>91</v>
      </c>
      <c r="C139" s="1">
        <f t="shared" si="16"/>
        <v>40.5</v>
      </c>
      <c r="D139" s="1">
        <v>-11</v>
      </c>
      <c r="E139" s="1">
        <v>-13</v>
      </c>
      <c r="F139" s="1">
        <v>-23</v>
      </c>
      <c r="G139" s="1">
        <v>-21</v>
      </c>
      <c r="H139" s="1">
        <v>-17</v>
      </c>
      <c r="I139" s="1">
        <v>-21</v>
      </c>
      <c r="J139" s="1">
        <v>-40</v>
      </c>
      <c r="K139" s="1">
        <v>-51</v>
      </c>
      <c r="L139" s="1">
        <v>-23</v>
      </c>
      <c r="M139" s="1">
        <v>-37</v>
      </c>
      <c r="N139" s="1">
        <v>-15</v>
      </c>
      <c r="O139" s="1">
        <v>-5</v>
      </c>
      <c r="P139" s="1">
        <v>-34</v>
      </c>
      <c r="Q139" s="1">
        <v>-12</v>
      </c>
      <c r="R139" s="1">
        <v>-17</v>
      </c>
      <c r="S139" s="1">
        <v>-28</v>
      </c>
      <c r="T139" s="1">
        <v>-11</v>
      </c>
      <c r="U139" s="1">
        <v>-7</v>
      </c>
      <c r="V139" s="1">
        <v>-32</v>
      </c>
      <c r="W139" s="1">
        <v>-12</v>
      </c>
      <c r="X139" s="1">
        <v>-4</v>
      </c>
      <c r="Y139" s="1">
        <v>-31</v>
      </c>
      <c r="Z139" s="1">
        <v>-14</v>
      </c>
      <c r="AA139" s="1">
        <v>-25</v>
      </c>
      <c r="AB139" s="1">
        <v>-15</v>
      </c>
      <c r="AC139" s="1">
        <v>-28</v>
      </c>
      <c r="AD139" s="1">
        <f>VLOOKUP(B139,'OCT24'!$A$1:H1314,6,0)</f>
        <v>-15</v>
      </c>
      <c r="AE139" s="1">
        <f>VLOOKUP(B139,'NOV24'!$A$1:H699,6,0)</f>
        <v>-22</v>
      </c>
      <c r="AF139" s="1">
        <f>VLOOKUP(B139,'DEC24'!$A$1:$H$914,5,0)</f>
        <v>-27</v>
      </c>
      <c r="AG139" s="1">
        <f>VLOOKUP(B139,'JAN25'!$A$1:G770,5,0)</f>
        <v>-5</v>
      </c>
      <c r="AH139" s="1">
        <f>VLOOKUP(B139,'FEB25'!A$1:G1204,5,0)</f>
        <v>-15</v>
      </c>
      <c r="AI139" s="1">
        <f>VLOOKUP(B139,'MAR25'!$A$1:G1037,5,0)</f>
        <v>-38</v>
      </c>
      <c r="AJ139" s="1"/>
      <c r="AK139" s="1">
        <f>VLOOKUP(B139,'MAY25'!$A$1:G1059,5,0)</f>
        <v>-44</v>
      </c>
      <c r="AL139" s="1">
        <f>VLOOKUP(B139,JUNE25!$A$1:G762,5,0)</f>
        <v>-30</v>
      </c>
      <c r="AM139" s="1"/>
      <c r="AN139" s="1"/>
      <c r="AO139" s="1">
        <f>VLOOKUP(B139, 'SEP25'!$A$1:$F$520, 6, FALSE)</f>
        <v>-31</v>
      </c>
      <c r="AP139" s="1">
        <f>VLOOKUP(B139, 'OCT25'!$A$1:$F$520, 5, FALSE)</f>
        <v>-50</v>
      </c>
      <c r="AQ139" s="36">
        <f>VLOOKUP(B139, 'NOV25'!$B$1:$I$616, 5, FALSE)</f>
        <v>-41</v>
      </c>
      <c r="AR139" s="1">
        <f>VLOOKUP(B139, 'DEC25'!$A$1:$I$611, 5, FALSE)</f>
        <v>-48</v>
      </c>
      <c r="AS139" s="1">
        <f>VLOOKUP(B139, 'JAN26'!$A$1:$I$607, 6, FALSE)</f>
        <v>-43</v>
      </c>
      <c r="AT139" s="1"/>
      <c r="AU139" s="1"/>
      <c r="AV139" s="1"/>
      <c r="AW139" s="1"/>
    </row>
    <row r="140" spans="1:49" ht="14.25" customHeight="1">
      <c r="A140" s="4" t="s">
        <v>799</v>
      </c>
      <c r="B140" s="4" t="s">
        <v>92</v>
      </c>
      <c r="C140" s="1">
        <f t="shared" si="16"/>
        <v>0</v>
      </c>
      <c r="D140" s="1">
        <v>0</v>
      </c>
      <c r="E140" s="1">
        <v>0</v>
      </c>
      <c r="F140" s="1">
        <v>0</v>
      </c>
      <c r="G140" s="1">
        <v>0</v>
      </c>
      <c r="H140" s="1">
        <v>-6</v>
      </c>
      <c r="I140" s="1">
        <v>0</v>
      </c>
      <c r="J140" s="1">
        <v>-11</v>
      </c>
      <c r="K140" s="1">
        <v>0</v>
      </c>
      <c r="L140" s="1">
        <v>0</v>
      </c>
      <c r="M140" s="1">
        <v>-2</v>
      </c>
      <c r="N140" s="1">
        <v>0</v>
      </c>
      <c r="O140" s="1">
        <v>-1</v>
      </c>
      <c r="P140" s="1">
        <v>-3</v>
      </c>
      <c r="Q140" s="1">
        <v>0</v>
      </c>
      <c r="R140" s="1">
        <v>0</v>
      </c>
      <c r="S140" s="1">
        <v>-3</v>
      </c>
      <c r="T140" s="1">
        <v>0</v>
      </c>
      <c r="U140" s="1">
        <v>-2</v>
      </c>
      <c r="V140" s="1">
        <v>0</v>
      </c>
      <c r="W140" s="1">
        <v>0</v>
      </c>
      <c r="X140" s="1">
        <v>0</v>
      </c>
      <c r="Y140" s="1">
        <v>0</v>
      </c>
      <c r="Z140" s="1">
        <v>-1</v>
      </c>
      <c r="AA140" s="1">
        <v>0</v>
      </c>
      <c r="AB140" s="1">
        <v>0</v>
      </c>
      <c r="AC140" s="1">
        <v>0</v>
      </c>
      <c r="AD140" s="1">
        <f>VLOOKUP(B140,'OCT24'!$A$1:H1315,6,0)</f>
        <v>0</v>
      </c>
      <c r="AE140" s="1">
        <f>VLOOKUP(B140,'NOV24'!$A$1:H700,6,0)</f>
        <v>0</v>
      </c>
      <c r="AF140" s="1">
        <f>VLOOKUP(B140,'DEC24'!$A$1:$H$914,5,0)</f>
        <v>0</v>
      </c>
      <c r="AG140" s="1">
        <f>VLOOKUP(B140,'JAN25'!$A$1:G771,5,0)</f>
        <v>0</v>
      </c>
      <c r="AH140" s="1">
        <f>VLOOKUP(B140,'FEB25'!A$1:G1205,5,0)</f>
        <v>0</v>
      </c>
      <c r="AI140" s="1">
        <f>VLOOKUP(B140,'MAR25'!$A$1:G1038,5,0)</f>
        <v>0</v>
      </c>
      <c r="AJ140" s="1">
        <f>VLOOKUP(B140,'APR25'!$A$1:G667,5,0)</f>
        <v>0</v>
      </c>
      <c r="AK140" s="1">
        <f>VLOOKUP(B140,'MAY25'!$A$1:G1060,5,0)</f>
        <v>0</v>
      </c>
      <c r="AL140" s="1">
        <f>VLOOKUP(B140,JUNE25!$A$1:G763,5,0)</f>
        <v>0</v>
      </c>
      <c r="AM140" s="1">
        <f>VLOOKUP(B140, JULY25!$A$1:$E$544, 5, FALSE)</f>
        <v>0</v>
      </c>
      <c r="AN140" s="1">
        <f>VLOOKUP(B140, 'AUG25'!$A$1:$E$540, 5, FALSE)</f>
        <v>0</v>
      </c>
      <c r="AO140" s="1" t="str">
        <f>VLOOKUP(B140, 'SEP25'!$A$1:$F$520, 6, FALSE)</f>
        <v>-</v>
      </c>
      <c r="AP140" s="1" t="str">
        <f>VLOOKUP(B140, 'OCT25'!$A$1:$F$520, 5, FALSE)</f>
        <v>-</v>
      </c>
      <c r="AQ140" s="36" t="str">
        <f>VLOOKUP(B140, 'NOV25'!$B$1:$I$616, 5, FALSE)</f>
        <v>-</v>
      </c>
      <c r="AR140" s="1" t="str">
        <f>VLOOKUP(B140, 'DEC25'!$A$1:$I$611, 5, FALSE)</f>
        <v>-</v>
      </c>
      <c r="AS140" s="1" t="str">
        <f>VLOOKUP(B140, 'JAN26'!$A$1:$I$607, 6, FALSE)</f>
        <v>-</v>
      </c>
      <c r="AT140" s="1"/>
      <c r="AU140" s="1"/>
      <c r="AV140" s="1"/>
      <c r="AW140" s="1"/>
    </row>
    <row r="141" spans="1:49" ht="14.25" customHeight="1">
      <c r="A141" s="4" t="s">
        <v>799</v>
      </c>
      <c r="B141" s="4" t="s">
        <v>93</v>
      </c>
      <c r="C141" s="1">
        <f t="shared" si="16"/>
        <v>14.4</v>
      </c>
      <c r="D141" s="1">
        <v>-12</v>
      </c>
      <c r="E141" s="1">
        <v>-11</v>
      </c>
      <c r="F141" s="1">
        <v>-4</v>
      </c>
      <c r="G141" s="1">
        <v>-9</v>
      </c>
      <c r="H141" s="1">
        <v>-11</v>
      </c>
      <c r="I141" s="1">
        <v>-11</v>
      </c>
      <c r="J141" s="1">
        <v>-2</v>
      </c>
      <c r="K141" s="1">
        <v>-4</v>
      </c>
      <c r="L141" s="1">
        <v>-5</v>
      </c>
      <c r="M141" s="1">
        <v>-7</v>
      </c>
      <c r="N141" s="1">
        <v>-12</v>
      </c>
      <c r="O141" s="1">
        <v>-13</v>
      </c>
      <c r="P141" s="1">
        <v>-18</v>
      </c>
      <c r="Q141" s="1">
        <v>-28</v>
      </c>
      <c r="R141" s="1">
        <v>-30</v>
      </c>
      <c r="S141" s="1">
        <v>-10</v>
      </c>
      <c r="T141" s="1">
        <v>-6</v>
      </c>
      <c r="U141" s="1">
        <v>-12</v>
      </c>
      <c r="V141" s="1">
        <v>-12</v>
      </c>
      <c r="W141" s="1">
        <v>-3</v>
      </c>
      <c r="X141" s="1">
        <v>-9</v>
      </c>
      <c r="Y141" s="1">
        <v>-9</v>
      </c>
      <c r="Z141" s="1">
        <v>-8</v>
      </c>
      <c r="AA141" s="1">
        <v>-6</v>
      </c>
      <c r="AB141" s="1">
        <v>-4</v>
      </c>
      <c r="AC141" s="1">
        <v>-7</v>
      </c>
      <c r="AD141" s="1">
        <f>VLOOKUP(B141,'OCT24'!$A$1:H1316,6,0)</f>
        <v>-5</v>
      </c>
      <c r="AE141" s="1">
        <f>VLOOKUP(B141,'NOV24'!$A$1:H701,6,0)</f>
        <v>-13</v>
      </c>
      <c r="AF141" s="1">
        <f>VLOOKUP(B141,'DEC24'!$A$1:$H$914,5,0)</f>
        <v>-4</v>
      </c>
      <c r="AG141" s="1">
        <f>VLOOKUP(B141,'JAN25'!$A$1:G772,5,0)</f>
        <v>-10</v>
      </c>
      <c r="AH141" s="1">
        <f>VLOOKUP(B141,'FEB25'!A$1:G1206,5,0)</f>
        <v>0</v>
      </c>
      <c r="AI141" s="1">
        <f>VLOOKUP(B141,'MAR25'!$A$1:G1039,5,0)</f>
        <v>-19</v>
      </c>
      <c r="AJ141" s="1"/>
      <c r="AK141" s="1"/>
      <c r="AL141" s="1">
        <f>VLOOKUP(B141,JUNE25!$A$1:G764,5,0)</f>
        <v>-12</v>
      </c>
      <c r="AM141" s="1">
        <f>VLOOKUP(B141, JULY25!$A$1:$E$544, 5, FALSE)</f>
        <v>-23</v>
      </c>
      <c r="AN141" s="1">
        <f>VLOOKUP(B141, 'AUG25'!$A$1:$E$540, 5, FALSE)</f>
        <v>-11</v>
      </c>
      <c r="AO141" s="1"/>
      <c r="AP141" s="1"/>
      <c r="AQ141" s="36">
        <f>VLOOKUP(B141, 'NOV25'!$B$1:$I$616, 5, FALSE)</f>
        <v>-7</v>
      </c>
      <c r="AR141" s="1" t="str">
        <f>VLOOKUP(B141, 'DEC25'!$A$1:$I$611, 5, FALSE)</f>
        <v>-</v>
      </c>
      <c r="AS141" s="1">
        <f>VLOOKUP(B141, 'JAN26'!$A$1:$I$607, 6, FALSE)</f>
        <v>-19</v>
      </c>
      <c r="AT141" s="1"/>
      <c r="AU141" s="1"/>
      <c r="AV141" s="1"/>
      <c r="AW141" s="1"/>
    </row>
    <row r="142" spans="1:49" ht="14.25" customHeight="1">
      <c r="B142" s="4" t="s">
        <v>800</v>
      </c>
      <c r="C142" s="37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36"/>
      <c r="AR142" s="1"/>
      <c r="AS142" s="1"/>
      <c r="AT142" s="1"/>
      <c r="AU142" s="1"/>
      <c r="AV142" s="1"/>
      <c r="AW142" s="1"/>
    </row>
    <row r="143" spans="1:49" ht="14.25" customHeight="1">
      <c r="B143" s="4" t="s">
        <v>801</v>
      </c>
      <c r="C143" s="37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-1</v>
      </c>
      <c r="K143" s="1">
        <v>0</v>
      </c>
      <c r="L143" s="1">
        <v>-2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36"/>
      <c r="AR143" s="1"/>
      <c r="AS143" s="1"/>
      <c r="AT143" s="1"/>
      <c r="AU143" s="1"/>
      <c r="AV143" s="1"/>
      <c r="AW143" s="1"/>
    </row>
    <row r="144" spans="1:49" ht="14.25" customHeight="1">
      <c r="B144" s="4" t="s">
        <v>802</v>
      </c>
      <c r="C144" s="37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36"/>
      <c r="AR144" s="1"/>
      <c r="AS144" s="1"/>
      <c r="AT144" s="1"/>
      <c r="AU144" s="1"/>
      <c r="AV144" s="1"/>
      <c r="AW144" s="1"/>
    </row>
    <row r="145" spans="2:49" ht="14.25" customHeight="1">
      <c r="B145" s="4" t="s">
        <v>803</v>
      </c>
      <c r="C145" s="37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-1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36"/>
      <c r="AR145" s="1"/>
      <c r="AS145" s="1"/>
      <c r="AT145" s="1"/>
      <c r="AU145" s="1"/>
      <c r="AV145" s="1"/>
      <c r="AW145" s="1"/>
    </row>
    <row r="146" spans="2:49" ht="14.25" customHeight="1">
      <c r="B146" s="4" t="s">
        <v>94</v>
      </c>
      <c r="C146" s="1">
        <f>-AVERAGE(AL146:AV146)</f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f>VLOOKUP(B146,'OCT24'!$A$1:H1321,6,0)</f>
        <v>0</v>
      </c>
      <c r="AE146" s="1">
        <f>VLOOKUP(B146,'NOV24'!$A$1:H706,6,0)</f>
        <v>0</v>
      </c>
      <c r="AF146" s="1">
        <f>VLOOKUP(B146,'DEC24'!$A$1:$H$914,5,0)</f>
        <v>0</v>
      </c>
      <c r="AG146" s="1">
        <f>VLOOKUP(B146,'JAN25'!$A$1:G777,5,0)</f>
        <v>0</v>
      </c>
      <c r="AH146" s="1">
        <f>VLOOKUP(B146,'FEB25'!A$1:G1211,5,0)</f>
        <v>0</v>
      </c>
      <c r="AI146" s="1">
        <f>VLOOKUP(B146,'MAR25'!$A$1:G1044,5,0)</f>
        <v>0</v>
      </c>
      <c r="AJ146" s="1">
        <f>VLOOKUP(B146,'APR25'!$A$1:G673,5,0)</f>
        <v>0</v>
      </c>
      <c r="AK146" s="1">
        <f>VLOOKUP(B146,'MAY25'!$A$1:G1066,5,0)</f>
        <v>0</v>
      </c>
      <c r="AL146" s="1">
        <f>VLOOKUP(B146,JUNE25!$A$1:G769,5,0)</f>
        <v>0</v>
      </c>
      <c r="AM146" s="1">
        <f>VLOOKUP(B146, JULY25!$A$1:$E$544, 5, FALSE)</f>
        <v>0</v>
      </c>
      <c r="AN146" s="1">
        <f>VLOOKUP(B146, 'AUG25'!$A$1:$E$540, 5, FALSE)</f>
        <v>0</v>
      </c>
      <c r="AO146" s="1" t="str">
        <f>VLOOKUP(B146, 'SEP25'!$A$1:$F$520, 6, FALSE)</f>
        <v>-</v>
      </c>
      <c r="AP146" s="1" t="str">
        <f>VLOOKUP(B146, 'OCT25'!$A$1:$F$520, 5, FALSE)</f>
        <v>-</v>
      </c>
      <c r="AQ146" s="36" t="str">
        <f>VLOOKUP(B146, 'NOV25'!$B$1:$I$616, 5, FALSE)</f>
        <v>-</v>
      </c>
      <c r="AR146" s="1" t="str">
        <f>VLOOKUP(B146, 'DEC25'!$A$1:$I$611, 5, FALSE)</f>
        <v>-</v>
      </c>
      <c r="AS146" s="1" t="str">
        <f>VLOOKUP(B146, 'JAN26'!$A$1:$I$607, 6, FALSE)</f>
        <v>-</v>
      </c>
      <c r="AT146" s="1"/>
      <c r="AU146" s="1"/>
      <c r="AV146" s="1"/>
      <c r="AW146" s="1"/>
    </row>
    <row r="147" spans="2:49" ht="14.25" customHeight="1">
      <c r="B147" s="4" t="s">
        <v>804</v>
      </c>
      <c r="C147" s="37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36"/>
      <c r="AR147" s="1"/>
      <c r="AS147" s="1"/>
      <c r="AT147" s="1"/>
      <c r="AU147" s="1"/>
      <c r="AV147" s="1"/>
      <c r="AW147" s="1"/>
    </row>
    <row r="148" spans="2:49" ht="14.25" customHeight="1">
      <c r="B148" s="4" t="s">
        <v>805</v>
      </c>
      <c r="C148" s="37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36"/>
      <c r="AR148" s="1"/>
      <c r="AS148" s="1"/>
      <c r="AT148" s="1"/>
      <c r="AU148" s="1"/>
      <c r="AV148" s="1"/>
      <c r="AW148" s="1"/>
    </row>
    <row r="149" spans="2:49" ht="14.25" customHeight="1">
      <c r="B149" s="4" t="s">
        <v>806</v>
      </c>
      <c r="C149" s="37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36"/>
      <c r="AR149" s="1"/>
      <c r="AS149" s="1"/>
      <c r="AT149" s="1"/>
      <c r="AU149" s="1"/>
      <c r="AV149" s="1"/>
      <c r="AW149" s="1"/>
    </row>
    <row r="150" spans="2:49" ht="14.25" customHeight="1">
      <c r="B150" s="4" t="s">
        <v>96</v>
      </c>
      <c r="C150" s="1">
        <f t="shared" ref="C150:C152" si="17">-AVERAGE(AL150:AV150)</f>
        <v>0.33333333333333331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f>VLOOKUP(B150,'OCT24'!$A$1:H1326,6,0)</f>
        <v>0</v>
      </c>
      <c r="AE150" s="1">
        <f>VLOOKUP(B150,'NOV24'!$A$1:H711,6,0)</f>
        <v>0</v>
      </c>
      <c r="AF150" s="1">
        <f>VLOOKUP(B150,'DEC24'!$A$1:$H$914,5,0)</f>
        <v>0</v>
      </c>
      <c r="AG150" s="1">
        <f>VLOOKUP(B150,'JAN25'!$A$1:G782,5,0)</f>
        <v>0</v>
      </c>
      <c r="AH150" s="1">
        <f>VLOOKUP(B150,'FEB25'!A$1:G1216,5,0)</f>
        <v>0</v>
      </c>
      <c r="AI150" s="1">
        <f>VLOOKUP(B150,'MAR25'!$A$1:G1049,5,0)</f>
        <v>0</v>
      </c>
      <c r="AJ150" s="1">
        <f>VLOOKUP(B150,'APR25'!$A$1:G678,5,0)</f>
        <v>0</v>
      </c>
      <c r="AK150" s="1">
        <f>VLOOKUP(B150,'MAY25'!$A$1:G1071,5,0)</f>
        <v>0</v>
      </c>
      <c r="AL150" s="1">
        <f>VLOOKUP(B150,JUNE25!$A$1:G774,5,0)</f>
        <v>0</v>
      </c>
      <c r="AM150" s="1">
        <f>VLOOKUP(B150, JULY25!$A$1:$E$544, 5, FALSE)</f>
        <v>0</v>
      </c>
      <c r="AN150" s="1">
        <f>VLOOKUP(B150, 'AUG25'!$A$1:$E$540, 5, FALSE)</f>
        <v>-1</v>
      </c>
      <c r="AO150" s="1" t="str">
        <f>VLOOKUP(B150, 'SEP25'!$A$1:$F$520, 6, FALSE)</f>
        <v>-</v>
      </c>
      <c r="AP150" s="1" t="str">
        <f>VLOOKUP(B150, 'OCT25'!$A$1:$F$520, 5, FALSE)</f>
        <v>-</v>
      </c>
      <c r="AQ150" s="36" t="str">
        <f>VLOOKUP(B150, 'NOV25'!$B$1:$I$616, 5, FALSE)</f>
        <v>-</v>
      </c>
      <c r="AR150" s="1" t="str">
        <f>VLOOKUP(B150, 'DEC25'!$A$1:$I$611, 5, FALSE)</f>
        <v>-</v>
      </c>
      <c r="AS150" s="1" t="str">
        <f>VLOOKUP(B150, 'JAN26'!$A$1:$I$607, 6, FALSE)</f>
        <v>-</v>
      </c>
      <c r="AT150" s="1"/>
      <c r="AU150" s="1"/>
      <c r="AV150" s="1"/>
      <c r="AW150" s="1"/>
    </row>
    <row r="151" spans="2:49" ht="14.25" customHeight="1">
      <c r="B151" s="4" t="s">
        <v>97</v>
      </c>
      <c r="C151" s="1">
        <f t="shared" si="17"/>
        <v>1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f>VLOOKUP(B151,'OCT24'!$A$1:H1327,6,0)</f>
        <v>0</v>
      </c>
      <c r="AE151" s="1">
        <f>VLOOKUP(B151,'NOV24'!$A$1:H712,6,0)</f>
        <v>0</v>
      </c>
      <c r="AF151" s="1">
        <f>VLOOKUP(B151,'DEC24'!$A$1:$H$914,5,0)</f>
        <v>0</v>
      </c>
      <c r="AG151" s="1">
        <f>VLOOKUP(B151,'JAN25'!$A$1:G783,5,0)</f>
        <v>0</v>
      </c>
      <c r="AH151" s="1">
        <f>VLOOKUP(B151,'FEB25'!A$1:G1217,5,0)</f>
        <v>0</v>
      </c>
      <c r="AI151" s="1">
        <f>VLOOKUP(B151,'MAR25'!$A$1:G1050,5,0)</f>
        <v>0</v>
      </c>
      <c r="AJ151" s="1">
        <f>VLOOKUP(B151,'APR25'!$A$1:G679,5,0)</f>
        <v>0</v>
      </c>
      <c r="AK151" s="1">
        <f>VLOOKUP(B151,'MAY25'!$A$1:G1072,5,0)</f>
        <v>0</v>
      </c>
      <c r="AL151" s="1">
        <f>VLOOKUP(B151,JUNE25!$A$1:G775,5,0)</f>
        <v>0</v>
      </c>
      <c r="AM151" s="1">
        <f>VLOOKUP(B151, JULY25!$A$1:$E$544, 5, FALSE)</f>
        <v>0</v>
      </c>
      <c r="AN151" s="1">
        <f>VLOOKUP(B151, 'AUG25'!$A$1:$E$540, 5, FALSE)</f>
        <v>0</v>
      </c>
      <c r="AO151" s="1">
        <f>VLOOKUP(B151, 'SEP25'!$A$1:$F$520, 6, FALSE)</f>
        <v>-2</v>
      </c>
      <c r="AP151" s="1" t="str">
        <f>VLOOKUP(B151, 'OCT25'!$A$1:$F$520, 5, FALSE)</f>
        <v>-</v>
      </c>
      <c r="AQ151" s="36" t="str">
        <f>VLOOKUP(B151, 'NOV25'!$B$1:$I$616, 5, FALSE)</f>
        <v>-</v>
      </c>
      <c r="AR151" s="1">
        <f>VLOOKUP(B151, 'DEC25'!$A$1:$I$611, 5, FALSE)</f>
        <v>-1</v>
      </c>
      <c r="AS151" s="1">
        <f>VLOOKUP(B151, 'JAN26'!$A$1:$I$607, 6, FALSE)</f>
        <v>-3</v>
      </c>
      <c r="AT151" s="1"/>
      <c r="AU151" s="1"/>
      <c r="AV151" s="1"/>
      <c r="AW151" s="1"/>
    </row>
    <row r="152" spans="2:49" ht="14.25" customHeight="1">
      <c r="B152" s="4" t="s">
        <v>98</v>
      </c>
      <c r="C152" s="1">
        <f t="shared" si="17"/>
        <v>0.6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f>VLOOKUP(B152,'OCT24'!$A$1:H1328,6,0)</f>
        <v>0</v>
      </c>
      <c r="AE152" s="1">
        <f>VLOOKUP(B152,'NOV24'!$A$1:H713,6,0)</f>
        <v>0</v>
      </c>
      <c r="AF152" s="1">
        <f>VLOOKUP(B152,'DEC24'!$A$1:$H$914,5,0)</f>
        <v>0</v>
      </c>
      <c r="AG152" s="1">
        <f>VLOOKUP(B152,'JAN25'!$A$1:G784,5,0)</f>
        <v>0</v>
      </c>
      <c r="AH152" s="1">
        <f>VLOOKUP(B152,'FEB25'!A$1:G1218,5,0)</f>
        <v>0</v>
      </c>
      <c r="AI152" s="1">
        <f>VLOOKUP(B152,'MAR25'!$A$1:G1051,5,0)</f>
        <v>0</v>
      </c>
      <c r="AJ152" s="1">
        <f>VLOOKUP(B152,'APR25'!$A$1:G680,5,0)</f>
        <v>0</v>
      </c>
      <c r="AK152" s="1">
        <f>VLOOKUP(B152,'MAY25'!$A$1:G1073,5,0)</f>
        <v>0</v>
      </c>
      <c r="AL152" s="1">
        <f>VLOOKUP(B152,JUNE25!$A$1:G776,5,0)</f>
        <v>0</v>
      </c>
      <c r="AM152" s="1">
        <f>VLOOKUP(B152, JULY25!$A$1:$E$544, 5, FALSE)</f>
        <v>0</v>
      </c>
      <c r="AN152" s="1">
        <f>VLOOKUP(B152, 'AUG25'!$A$1:$E$540, 5, FALSE)</f>
        <v>0</v>
      </c>
      <c r="AO152" s="1" t="str">
        <f>VLOOKUP(B152, 'SEP25'!$A$1:$F$520, 6, FALSE)</f>
        <v>-</v>
      </c>
      <c r="AP152" s="1" t="str">
        <f>VLOOKUP(B152, 'OCT25'!$A$1:$F$520, 5, FALSE)</f>
        <v>-</v>
      </c>
      <c r="AQ152" s="36" t="str">
        <f>VLOOKUP(B152, 'NOV25'!$B$1:$I$616, 5, FALSE)</f>
        <v>-</v>
      </c>
      <c r="AR152" s="1">
        <f>VLOOKUP(B152, 'DEC25'!$A$1:$I$611, 5, FALSE)</f>
        <v>-1</v>
      </c>
      <c r="AS152" s="1">
        <f>VLOOKUP(B152, 'JAN26'!$A$1:$I$607, 6, FALSE)</f>
        <v>-2</v>
      </c>
      <c r="AT152" s="1"/>
      <c r="AU152" s="1"/>
      <c r="AV152" s="1"/>
      <c r="AW152" s="1"/>
    </row>
    <row r="153" spans="2:49" ht="14.25" customHeight="1">
      <c r="B153" s="4" t="s">
        <v>807</v>
      </c>
      <c r="C153" s="37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36"/>
      <c r="AR153" s="1"/>
      <c r="AS153" s="1"/>
      <c r="AT153" s="1"/>
      <c r="AU153" s="1"/>
      <c r="AV153" s="1"/>
      <c r="AW153" s="1"/>
    </row>
    <row r="154" spans="2:49" ht="14.25" customHeight="1">
      <c r="B154" s="4" t="s">
        <v>99</v>
      </c>
      <c r="C154" s="1">
        <f t="shared" ref="C154:C155" si="18">-AVERAGE(AL154:AV154)</f>
        <v>1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-6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-4</v>
      </c>
      <c r="P154" s="1">
        <v>-2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-1</v>
      </c>
      <c r="AA154" s="1">
        <v>0</v>
      </c>
      <c r="AB154" s="1">
        <v>0</v>
      </c>
      <c r="AC154" s="1">
        <v>0</v>
      </c>
      <c r="AD154" s="1">
        <f>VLOOKUP(B154,'OCT24'!$A$1:H1330,6,0)</f>
        <v>0</v>
      </c>
      <c r="AE154" s="1">
        <f>VLOOKUP(B154,'NOV24'!$A$1:H715,6,0)</f>
        <v>0</v>
      </c>
      <c r="AF154" s="1">
        <f>VLOOKUP(B154,'DEC24'!$A$1:$H$914,5,0)</f>
        <v>0</v>
      </c>
      <c r="AG154" s="1">
        <f>VLOOKUP(B154,'JAN25'!$A$1:G786,5,0)</f>
        <v>0</v>
      </c>
      <c r="AH154" s="1">
        <f>VLOOKUP(B154,'FEB25'!A$1:G1220,5,0)</f>
        <v>0</v>
      </c>
      <c r="AI154" s="1">
        <f>VLOOKUP(B154,'MAR25'!$A$1:G1053,5,0)</f>
        <v>0</v>
      </c>
      <c r="AJ154" s="1">
        <f>VLOOKUP(B154,'APR25'!$A$1:G682,5,0)</f>
        <v>-1</v>
      </c>
      <c r="AK154" s="1">
        <f>VLOOKUP(B154,'MAY25'!$A$1:G1075,5,0)</f>
        <v>0</v>
      </c>
      <c r="AL154" s="1">
        <f>VLOOKUP(B154,JUNE25!$A$1:G778,5,0)</f>
        <v>-2</v>
      </c>
      <c r="AM154" s="1">
        <f>VLOOKUP(B154, JULY25!$A$1:$E$544, 5, FALSE)</f>
        <v>0</v>
      </c>
      <c r="AN154" s="1">
        <f>VLOOKUP(B154, 'AUG25'!$A$1:$E$540, 5, FALSE)</f>
        <v>0</v>
      </c>
      <c r="AO154" s="1" t="str">
        <f>VLOOKUP(B154, 'SEP25'!$A$1:$F$520, 6, FALSE)</f>
        <v>-</v>
      </c>
      <c r="AP154" s="1">
        <f>VLOOKUP(B154, 'OCT25'!$A$1:$F$520, 5, FALSE)</f>
        <v>-2</v>
      </c>
      <c r="AQ154" s="36" t="str">
        <f>VLOOKUP(B154, 'NOV25'!$B$1:$I$616, 5, FALSE)</f>
        <v>-</v>
      </c>
      <c r="AR154" s="1" t="str">
        <f>VLOOKUP(B154, 'DEC25'!$A$1:$I$611, 5, FALSE)</f>
        <v>-</v>
      </c>
      <c r="AS154" s="1" t="str">
        <f>VLOOKUP(B154, 'JAN26'!$A$1:$I$607, 6, FALSE)</f>
        <v>-</v>
      </c>
      <c r="AT154" s="1"/>
      <c r="AU154" s="1"/>
      <c r="AV154" s="1"/>
      <c r="AW154" s="1"/>
    </row>
    <row r="155" spans="2:49" ht="14.25" customHeight="1">
      <c r="B155" s="4" t="s">
        <v>100</v>
      </c>
      <c r="C155" s="1">
        <f t="shared" si="18"/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-1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-1</v>
      </c>
      <c r="Z155" s="1">
        <v>0</v>
      </c>
      <c r="AA155" s="1">
        <v>0</v>
      </c>
      <c r="AB155" s="1">
        <v>0</v>
      </c>
      <c r="AC155" s="1">
        <v>0</v>
      </c>
      <c r="AD155" s="1">
        <f>VLOOKUP(B155,'OCT24'!$A$1:H1331,6,0)</f>
        <v>0</v>
      </c>
      <c r="AE155" s="1">
        <f>VLOOKUP(B155,'NOV24'!$A$1:H716,6,0)</f>
        <v>0</v>
      </c>
      <c r="AF155" s="1">
        <f>VLOOKUP(B155,'DEC24'!$A$1:$H$914,5,0)</f>
        <v>0</v>
      </c>
      <c r="AG155" s="1">
        <f>VLOOKUP(B155,'JAN25'!$A$1:G787,5,0)</f>
        <v>0</v>
      </c>
      <c r="AH155" s="1">
        <f>VLOOKUP(B155,'FEB25'!A$1:G1221,5,0)</f>
        <v>0</v>
      </c>
      <c r="AI155" s="1">
        <f>VLOOKUP(B155,'MAR25'!$A$1:G1054,5,0)</f>
        <v>0</v>
      </c>
      <c r="AJ155" s="1">
        <f>VLOOKUP(B155,'APR25'!$A$1:G683,5,0)</f>
        <v>0</v>
      </c>
      <c r="AK155" s="1">
        <f>VLOOKUP(B155,'MAY25'!$A$1:G1076,5,0)</f>
        <v>0</v>
      </c>
      <c r="AL155" s="1">
        <f>VLOOKUP(B155,JUNE25!$A$1:G779,5,0)</f>
        <v>0</v>
      </c>
      <c r="AM155" s="1">
        <f>VLOOKUP(B155, JULY25!$A$1:$E$544, 5, FALSE)</f>
        <v>0</v>
      </c>
      <c r="AN155" s="1">
        <f>VLOOKUP(B155, 'AUG25'!$A$1:$E$540, 5, FALSE)</f>
        <v>0</v>
      </c>
      <c r="AO155" s="1" t="str">
        <f>VLOOKUP(B155, 'SEP25'!$A$1:$F$520, 6, FALSE)</f>
        <v>-</v>
      </c>
      <c r="AP155" s="1" t="str">
        <f>VLOOKUP(B155, 'OCT25'!$A$1:$F$520, 5, FALSE)</f>
        <v>-</v>
      </c>
      <c r="AQ155" s="36" t="str">
        <f>VLOOKUP(B155, 'NOV25'!$B$1:$I$616, 5, FALSE)</f>
        <v>-</v>
      </c>
      <c r="AR155" s="1" t="str">
        <f>VLOOKUP(B155, 'DEC25'!$A$1:$I$611, 5, FALSE)</f>
        <v>-</v>
      </c>
      <c r="AS155" s="1" t="str">
        <f>VLOOKUP(B155, 'JAN26'!$A$1:$I$607, 6, FALSE)</f>
        <v>-</v>
      </c>
      <c r="AT155" s="1"/>
      <c r="AU155" s="1"/>
      <c r="AV155" s="1"/>
      <c r="AW155" s="1"/>
    </row>
    <row r="156" spans="2:49" ht="14.25" customHeight="1">
      <c r="B156" s="4" t="s">
        <v>808</v>
      </c>
      <c r="C156" s="37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36"/>
      <c r="AR156" s="1"/>
      <c r="AS156" s="1"/>
      <c r="AT156" s="1"/>
      <c r="AU156" s="1"/>
      <c r="AV156" s="1"/>
      <c r="AW156" s="1"/>
    </row>
    <row r="157" spans="2:49" ht="14.25" customHeight="1">
      <c r="B157" s="4" t="s">
        <v>809</v>
      </c>
      <c r="C157" s="37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36"/>
      <c r="AR157" s="1"/>
      <c r="AS157" s="1"/>
      <c r="AT157" s="1"/>
      <c r="AU157" s="1"/>
      <c r="AV157" s="1"/>
      <c r="AW157" s="1"/>
    </row>
    <row r="158" spans="2:49" ht="14.25" customHeight="1">
      <c r="B158" s="4" t="s">
        <v>101</v>
      </c>
      <c r="C158" s="1">
        <f t="shared" ref="C158:C159" si="19">-AVERAGE(AL158:AV158)</f>
        <v>3.6</v>
      </c>
      <c r="D158" s="1">
        <v>-5</v>
      </c>
      <c r="E158" s="1">
        <v>-16</v>
      </c>
      <c r="F158" s="1">
        <v>-4</v>
      </c>
      <c r="G158" s="1">
        <v>-2</v>
      </c>
      <c r="H158" s="1">
        <v>-4</v>
      </c>
      <c r="I158" s="1">
        <v>-2</v>
      </c>
      <c r="J158" s="1">
        <v>0</v>
      </c>
      <c r="K158" s="1">
        <v>0</v>
      </c>
      <c r="L158" s="1">
        <v>0</v>
      </c>
      <c r="M158" s="1">
        <v>-2</v>
      </c>
      <c r="N158" s="1">
        <v>-4</v>
      </c>
      <c r="O158" s="1">
        <v>-3</v>
      </c>
      <c r="P158" s="1">
        <v>-3</v>
      </c>
      <c r="Q158" s="1">
        <v>-6</v>
      </c>
      <c r="R158" s="1">
        <v>-2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-5</v>
      </c>
      <c r="AA158" s="1">
        <v>0</v>
      </c>
      <c r="AB158" s="1">
        <v>0</v>
      </c>
      <c r="AC158" s="1">
        <v>0</v>
      </c>
      <c r="AD158" s="1">
        <f>VLOOKUP(B158,'OCT24'!$A$1:H1334,6,0)</f>
        <v>0</v>
      </c>
      <c r="AE158" s="1">
        <f>VLOOKUP(B158,'NOV24'!$A$1:H719,6,0)</f>
        <v>-1</v>
      </c>
      <c r="AF158" s="1">
        <f>VLOOKUP(B158,'DEC24'!$A$1:$H$914,5,0)</f>
        <v>0</v>
      </c>
      <c r="AG158" s="1">
        <f>VLOOKUP(B158,'JAN25'!$A$1:G790,5,0)</f>
        <v>0</v>
      </c>
      <c r="AH158" s="1">
        <f>VLOOKUP(B158,'FEB25'!A$1:G1224,5,0)</f>
        <v>-1</v>
      </c>
      <c r="AI158" s="1">
        <f>VLOOKUP(B158,'MAR25'!$A$1:G1057,5,0)</f>
        <v>-8</v>
      </c>
      <c r="AJ158" s="1">
        <f>VLOOKUP(B158,'APR25'!$A$1:G686,5,0)</f>
        <v>0</v>
      </c>
      <c r="AK158" s="1">
        <f>VLOOKUP(B158,'MAY25'!$A$1:G1079,5,0)</f>
        <v>-2</v>
      </c>
      <c r="AL158" s="1">
        <f>VLOOKUP(B158,JUNE25!$A$1:G782,5,0)</f>
        <v>-1</v>
      </c>
      <c r="AM158" s="1">
        <f>VLOOKUP(B158, JULY25!$A$1:$E$544, 5, FALSE)</f>
        <v>-1</v>
      </c>
      <c r="AN158" s="1">
        <f>VLOOKUP(B158, 'AUG25'!$A$1:$E$540, 5, FALSE)</f>
        <v>0</v>
      </c>
      <c r="AO158" s="1">
        <f>VLOOKUP(B158, 'SEP25'!$A$1:$F$520, 6, FALSE)</f>
        <v>-14</v>
      </c>
      <c r="AP158" s="1" t="str">
        <f>VLOOKUP(B158, 'OCT25'!$A$1:$F$520, 5, FALSE)</f>
        <v>-</v>
      </c>
      <c r="AQ158" s="36" t="str">
        <f>VLOOKUP(B158, 'NOV25'!$B$1:$I$616, 5, FALSE)</f>
        <v>-</v>
      </c>
      <c r="AR158" s="1">
        <f>VLOOKUP(B158, 'DEC25'!$A$1:$I$611, 5, FALSE)</f>
        <v>-2</v>
      </c>
      <c r="AS158" s="1" t="str">
        <f>VLOOKUP(B158, 'JAN26'!$A$1:$I$607, 6, FALSE)</f>
        <v>-</v>
      </c>
      <c r="AT158" s="1"/>
      <c r="AU158" s="1"/>
      <c r="AV158" s="1"/>
      <c r="AW158" s="1"/>
    </row>
    <row r="159" spans="2:49" ht="14.25" customHeight="1">
      <c r="B159" s="4" t="s">
        <v>102</v>
      </c>
      <c r="C159" s="1">
        <f t="shared" si="19"/>
        <v>0</v>
      </c>
      <c r="D159" s="1">
        <v>-2</v>
      </c>
      <c r="E159" s="1">
        <v>-14</v>
      </c>
      <c r="F159" s="1">
        <v>-1</v>
      </c>
      <c r="G159" s="1">
        <v>-23</v>
      </c>
      <c r="H159" s="1">
        <v>-1</v>
      </c>
      <c r="I159" s="1">
        <v>-2</v>
      </c>
      <c r="J159" s="1">
        <v>-2</v>
      </c>
      <c r="K159" s="1">
        <v>-9</v>
      </c>
      <c r="L159" s="1">
        <v>0</v>
      </c>
      <c r="M159" s="1">
        <v>0</v>
      </c>
      <c r="N159" s="1">
        <v>-1</v>
      </c>
      <c r="O159" s="1">
        <v>-2</v>
      </c>
      <c r="P159" s="1">
        <v>-4</v>
      </c>
      <c r="Q159" s="1">
        <v>-3</v>
      </c>
      <c r="R159" s="1">
        <v>-1</v>
      </c>
      <c r="S159" s="1">
        <v>0</v>
      </c>
      <c r="T159" s="1">
        <v>0</v>
      </c>
      <c r="U159" s="1">
        <v>-1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f>VLOOKUP(B159,'OCT24'!$A$1:H1335,6,0)</f>
        <v>0</v>
      </c>
      <c r="AE159" s="1">
        <f>VLOOKUP(B159,'NOV24'!$A$1:H720,6,0)</f>
        <v>0</v>
      </c>
      <c r="AF159" s="1">
        <f>VLOOKUP(B159,'DEC24'!$A$1:$H$914,5,0)</f>
        <v>0</v>
      </c>
      <c r="AG159" s="1">
        <f>VLOOKUP(B159,'JAN25'!$A$1:G791,5,0)</f>
        <v>0</v>
      </c>
      <c r="AH159" s="1">
        <f>VLOOKUP(B159,'FEB25'!A$1:G1225,5,0)</f>
        <v>0</v>
      </c>
      <c r="AI159" s="1">
        <f>VLOOKUP(B159,'MAR25'!$A$1:G1058,5,0)</f>
        <v>0</v>
      </c>
      <c r="AJ159" s="1">
        <f>VLOOKUP(B159,'APR25'!$A$1:G687,5,0)</f>
        <v>0</v>
      </c>
      <c r="AK159" s="1">
        <f>VLOOKUP(B159,'MAY25'!$A$1:G1080,5,0)</f>
        <v>0</v>
      </c>
      <c r="AL159" s="1">
        <f>VLOOKUP(B159,JUNE25!$A$1:G783,5,0)</f>
        <v>0</v>
      </c>
      <c r="AM159" s="1">
        <f>VLOOKUP(B159, JULY25!$A$1:$E$544, 5, FALSE)</f>
        <v>0</v>
      </c>
      <c r="AN159" s="1">
        <f>VLOOKUP(B159, 'AUG25'!$A$1:$E$540, 5, FALSE)</f>
        <v>0</v>
      </c>
      <c r="AO159" s="1" t="str">
        <f>VLOOKUP(B159, 'SEP25'!$A$1:$F$520, 6, FALSE)</f>
        <v>-</v>
      </c>
      <c r="AP159" s="1" t="str">
        <f>VLOOKUP(B159, 'OCT25'!$A$1:$F$520, 5, FALSE)</f>
        <v>-</v>
      </c>
      <c r="AQ159" s="36" t="str">
        <f>VLOOKUP(B159, 'NOV25'!$B$1:$I$616, 5, FALSE)</f>
        <v>-</v>
      </c>
      <c r="AR159" s="1" t="str">
        <f>VLOOKUP(B159, 'DEC25'!$A$1:$I$611, 5, FALSE)</f>
        <v>-</v>
      </c>
      <c r="AS159" s="1" t="str">
        <f>VLOOKUP(B159, 'JAN26'!$A$1:$I$607, 6, FALSE)</f>
        <v>-</v>
      </c>
      <c r="AT159" s="1"/>
      <c r="AU159" s="1"/>
      <c r="AV159" s="1"/>
      <c r="AW159" s="1"/>
    </row>
    <row r="160" spans="2:49" ht="14.25" customHeight="1">
      <c r="B160" s="4" t="s">
        <v>810</v>
      </c>
      <c r="C160" s="37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36"/>
      <c r="AR160" s="1"/>
      <c r="AS160" s="1"/>
      <c r="AT160" s="1"/>
      <c r="AU160" s="1"/>
      <c r="AV160" s="1"/>
      <c r="AW160" s="1"/>
    </row>
    <row r="161" spans="2:49" ht="14.25" customHeight="1">
      <c r="B161" s="4" t="s">
        <v>103</v>
      </c>
      <c r="C161" s="1">
        <f>-AVERAGE(AL161:AV161)</f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f>VLOOKUP(B161,'OCT24'!$A$1:H1337,6,0)</f>
        <v>0</v>
      </c>
      <c r="AE161" s="1">
        <f>VLOOKUP(B161,'NOV24'!$A$1:H722,6,0)</f>
        <v>0</v>
      </c>
      <c r="AF161" s="1">
        <f>VLOOKUP(B161,'DEC24'!$A$1:$H$914,5,0)</f>
        <v>0</v>
      </c>
      <c r="AG161" s="1">
        <f>VLOOKUP(B161,'JAN25'!$A$1:G793,5,0)</f>
        <v>0</v>
      </c>
      <c r="AH161" s="1">
        <f>VLOOKUP(B161,'FEB25'!A$1:G1227,5,0)</f>
        <v>0</v>
      </c>
      <c r="AI161" s="1">
        <f>VLOOKUP(B161,'MAR25'!$A$1:G1060,5,0)</f>
        <v>0</v>
      </c>
      <c r="AJ161" s="1">
        <f>VLOOKUP(B161,'APR25'!$A$1:G689,5,0)</f>
        <v>0</v>
      </c>
      <c r="AK161" s="1">
        <f>VLOOKUP(B161,'MAY25'!$A$1:G1082,5,0)</f>
        <v>0</v>
      </c>
      <c r="AL161" s="1">
        <f>VLOOKUP(B161,JUNE25!$A$1:G785,5,0)</f>
        <v>0</v>
      </c>
      <c r="AM161" s="1">
        <f>VLOOKUP(B161, JULY25!$A$1:$E$544, 5, FALSE)</f>
        <v>0</v>
      </c>
      <c r="AN161" s="1">
        <f>VLOOKUP(B161, 'AUG25'!$A$1:$E$540, 5, FALSE)</f>
        <v>0</v>
      </c>
      <c r="AO161" s="1" t="str">
        <f>VLOOKUP(B161, 'SEP25'!$A$1:$F$520, 6, FALSE)</f>
        <v>-</v>
      </c>
      <c r="AP161" s="1" t="str">
        <f>VLOOKUP(B161, 'OCT25'!$A$1:$F$520, 5, FALSE)</f>
        <v>-</v>
      </c>
      <c r="AQ161" s="36" t="str">
        <f>VLOOKUP(B161, 'NOV25'!$B$1:$I$616, 5, FALSE)</f>
        <v>-</v>
      </c>
      <c r="AR161" s="1" t="str">
        <f>VLOOKUP(B161, 'DEC25'!$A$1:$I$611, 5, FALSE)</f>
        <v>-</v>
      </c>
      <c r="AS161" s="1" t="str">
        <f>VLOOKUP(B161, 'JAN26'!$A$1:$I$607, 6, FALSE)</f>
        <v>-</v>
      </c>
      <c r="AT161" s="1"/>
      <c r="AU161" s="1"/>
      <c r="AV161" s="1"/>
      <c r="AW161" s="1"/>
    </row>
    <row r="162" spans="2:49" ht="14.25" customHeight="1">
      <c r="B162" s="4" t="s">
        <v>811</v>
      </c>
      <c r="C162" s="37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36"/>
      <c r="AR162" s="1"/>
      <c r="AS162" s="1"/>
      <c r="AT162" s="1"/>
      <c r="AU162" s="1"/>
      <c r="AV162" s="1"/>
      <c r="AW162" s="1"/>
    </row>
    <row r="163" spans="2:49" ht="14.25" customHeight="1">
      <c r="B163" s="4" t="s">
        <v>104</v>
      </c>
      <c r="C163" s="1">
        <f t="shared" ref="C163:C167" si="20">-AVERAGE(AL163:AV163)</f>
        <v>1</v>
      </c>
      <c r="D163" s="1">
        <v>-3</v>
      </c>
      <c r="E163" s="1">
        <v>-2</v>
      </c>
      <c r="F163" s="1">
        <v>-6</v>
      </c>
      <c r="G163" s="1">
        <v>-37</v>
      </c>
      <c r="H163" s="1">
        <v>-3</v>
      </c>
      <c r="I163" s="1">
        <v>-1</v>
      </c>
      <c r="J163" s="1">
        <v>-6</v>
      </c>
      <c r="K163" s="1">
        <v>-4</v>
      </c>
      <c r="L163" s="1">
        <v>-4</v>
      </c>
      <c r="M163" s="1">
        <v>0</v>
      </c>
      <c r="N163" s="1">
        <v>-2</v>
      </c>
      <c r="O163" s="1">
        <v>-5</v>
      </c>
      <c r="P163" s="1">
        <v>-1</v>
      </c>
      <c r="Q163" s="1">
        <v>-3</v>
      </c>
      <c r="R163" s="1">
        <v>0</v>
      </c>
      <c r="S163" s="1">
        <v>0</v>
      </c>
      <c r="T163" s="1">
        <v>-1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-3</v>
      </c>
      <c r="AB163" s="1">
        <v>0</v>
      </c>
      <c r="AC163" s="1">
        <v>-6</v>
      </c>
      <c r="AD163" s="1">
        <f>VLOOKUP(B163,'OCT24'!$A$1:H1339,6,0)</f>
        <v>-8</v>
      </c>
      <c r="AE163" s="1">
        <f>VLOOKUP(B163,'NOV24'!$A$1:H724,6,0)</f>
        <v>-2</v>
      </c>
      <c r="AF163" s="1">
        <f>VLOOKUP(B163,'DEC24'!$A$1:$H$914,5,0)</f>
        <v>0</v>
      </c>
      <c r="AG163" s="1">
        <f>VLOOKUP(B163,'JAN25'!$A$1:G795,5,0)</f>
        <v>0</v>
      </c>
      <c r="AH163" s="1">
        <f>VLOOKUP(B163,'FEB25'!A$1:G1229,5,0)</f>
        <v>0</v>
      </c>
      <c r="AI163" s="1">
        <f>VLOOKUP(B163,'MAR25'!$A$1:G1062,5,0)</f>
        <v>-3</v>
      </c>
      <c r="AJ163" s="1">
        <f>VLOOKUP(B163,'APR25'!$A$1:G691,5,0)</f>
        <v>0</v>
      </c>
      <c r="AK163" s="1">
        <f>VLOOKUP(B163,'MAY25'!$A$1:G1084,5,0)</f>
        <v>0</v>
      </c>
      <c r="AL163" s="1">
        <f>VLOOKUP(B163,JUNE25!$A$1:G787,5,0)</f>
        <v>0</v>
      </c>
      <c r="AM163" s="1">
        <f>VLOOKUP(B163, JULY25!$A$1:$E$544, 5, FALSE)</f>
        <v>-2</v>
      </c>
      <c r="AN163" s="1">
        <f>VLOOKUP(B163, 'AUG25'!$A$1:$E$540, 5, FALSE)</f>
        <v>-1</v>
      </c>
      <c r="AO163" s="1">
        <f>VLOOKUP(B163, 'SEP25'!$A$1:$F$520, 6, FALSE)</f>
        <v>-1</v>
      </c>
      <c r="AP163" s="1" t="str">
        <f>VLOOKUP(B163, 'OCT25'!$A$1:$F$520, 5, FALSE)</f>
        <v>-</v>
      </c>
      <c r="AQ163" s="36" t="str">
        <f>VLOOKUP(B163, 'NOV25'!$B$1:$I$616, 5, FALSE)</f>
        <v>-</v>
      </c>
      <c r="AR163" s="1">
        <f>VLOOKUP(B163, 'DEC25'!$A$1:$I$611, 5, FALSE)</f>
        <v>-1</v>
      </c>
      <c r="AS163" s="1" t="str">
        <f>VLOOKUP(B163, 'JAN26'!$A$1:$I$607, 6, FALSE)</f>
        <v>-</v>
      </c>
      <c r="AT163" s="1"/>
      <c r="AU163" s="1"/>
      <c r="AV163" s="1"/>
      <c r="AW163" s="1"/>
    </row>
    <row r="164" spans="2:49" ht="14.25" customHeight="1">
      <c r="B164" s="4" t="s">
        <v>105</v>
      </c>
      <c r="C164" s="1">
        <f t="shared" si="20"/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-2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f>VLOOKUP(B164,'OCT24'!$A$1:H1340,6,0)</f>
        <v>0</v>
      </c>
      <c r="AE164" s="1">
        <f>VLOOKUP(B164,'NOV24'!$A$1:H725,6,0)</f>
        <v>0</v>
      </c>
      <c r="AF164" s="1">
        <f>VLOOKUP(B164,'DEC24'!$A$1:$H$914,5,0)</f>
        <v>0</v>
      </c>
      <c r="AG164" s="1">
        <f>VLOOKUP(B164,'JAN25'!$A$1:G796,5,0)</f>
        <v>0</v>
      </c>
      <c r="AH164" s="1">
        <f>VLOOKUP(B164,'FEB25'!A$1:G1230,5,0)</f>
        <v>0</v>
      </c>
      <c r="AI164" s="1">
        <f>VLOOKUP(B164,'MAR25'!$A$1:G1063,5,0)</f>
        <v>0</v>
      </c>
      <c r="AJ164" s="1">
        <f>VLOOKUP(B164,'APR25'!$A$1:G692,5,0)</f>
        <v>0</v>
      </c>
      <c r="AK164" s="1">
        <f>VLOOKUP(B164,'MAY25'!$A$1:G1085,5,0)</f>
        <v>0</v>
      </c>
      <c r="AL164" s="1">
        <f>VLOOKUP(B164,JUNE25!$A$1:G788,5,0)</f>
        <v>0</v>
      </c>
      <c r="AM164" s="1">
        <f>VLOOKUP(B164, JULY25!$A$1:$E$544, 5, FALSE)</f>
        <v>0</v>
      </c>
      <c r="AN164" s="1">
        <f>VLOOKUP(B164, 'AUG25'!$A$1:$E$540, 5, FALSE)</f>
        <v>0</v>
      </c>
      <c r="AO164" s="1" t="str">
        <f>VLOOKUP(B164, 'SEP25'!$A$1:$F$520, 6, FALSE)</f>
        <v>-</v>
      </c>
      <c r="AP164" s="1" t="str">
        <f>VLOOKUP(B164, 'OCT25'!$A$1:$F$520, 5, FALSE)</f>
        <v>-</v>
      </c>
      <c r="AQ164" s="36" t="str">
        <f>VLOOKUP(B164, 'NOV25'!$B$1:$I$616, 5, FALSE)</f>
        <v>-</v>
      </c>
      <c r="AR164" s="1" t="str">
        <f>VLOOKUP(B164, 'DEC25'!$A$1:$I$611, 5, FALSE)</f>
        <v>-</v>
      </c>
      <c r="AS164" s="1" t="str">
        <f>VLOOKUP(B164, 'JAN26'!$A$1:$I$607, 6, FALSE)</f>
        <v>-</v>
      </c>
      <c r="AT164" s="1"/>
      <c r="AU164" s="1"/>
      <c r="AV164" s="1"/>
      <c r="AW164" s="1"/>
    </row>
    <row r="165" spans="2:49" ht="14.25" customHeight="1">
      <c r="B165" s="4" t="s">
        <v>106</v>
      </c>
      <c r="C165" s="1">
        <f t="shared" si="20"/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f>VLOOKUP(B165,'OCT24'!$A$1:H1341,6,0)</f>
        <v>0</v>
      </c>
      <c r="AE165" s="1">
        <f>VLOOKUP(B165,'NOV24'!$A$1:H726,6,0)</f>
        <v>0</v>
      </c>
      <c r="AF165" s="1">
        <f>VLOOKUP(B165,'DEC24'!$A$1:$H$914,5,0)</f>
        <v>0</v>
      </c>
      <c r="AG165" s="1">
        <f>VLOOKUP(B165,'JAN25'!$A$1:G797,5,0)</f>
        <v>0</v>
      </c>
      <c r="AH165" s="1">
        <f>VLOOKUP(B165,'FEB25'!A$1:G1231,5,0)</f>
        <v>0</v>
      </c>
      <c r="AI165" s="1">
        <f>VLOOKUP(B165,'MAR25'!$A$1:G1064,5,0)</f>
        <v>0</v>
      </c>
      <c r="AJ165" s="1">
        <f>VLOOKUP(B165,'APR25'!$A$1:G693,5,0)</f>
        <v>0</v>
      </c>
      <c r="AK165" s="1">
        <f>VLOOKUP(B165,'MAY25'!$A$1:G1086,5,0)</f>
        <v>0</v>
      </c>
      <c r="AL165" s="1">
        <f>VLOOKUP(B165,JUNE25!$A$1:G789,5,0)</f>
        <v>0</v>
      </c>
      <c r="AM165" s="1">
        <f>VLOOKUP(B165, JULY25!$A$1:$E$544, 5, FALSE)</f>
        <v>0</v>
      </c>
      <c r="AN165" s="1">
        <f>VLOOKUP(B165, 'AUG25'!$A$1:$E$540, 5, FALSE)</f>
        <v>0</v>
      </c>
      <c r="AO165" s="1" t="str">
        <f>VLOOKUP(B165, 'SEP25'!$A$1:$F$520, 6, FALSE)</f>
        <v>-</v>
      </c>
      <c r="AP165" s="1" t="str">
        <f>VLOOKUP(B165, 'OCT25'!$A$1:$F$520, 5, FALSE)</f>
        <v>-</v>
      </c>
      <c r="AQ165" s="36" t="str">
        <f>VLOOKUP(B165, 'NOV25'!$B$1:$I$616, 5, FALSE)</f>
        <v>-</v>
      </c>
      <c r="AR165" s="1" t="str">
        <f>VLOOKUP(B165, 'DEC25'!$A$1:$I$611, 5, FALSE)</f>
        <v>-</v>
      </c>
      <c r="AS165" s="1" t="str">
        <f>VLOOKUP(B165, 'JAN26'!$A$1:$I$607, 6, FALSE)</f>
        <v>-</v>
      </c>
      <c r="AT165" s="1"/>
      <c r="AU165" s="1"/>
      <c r="AV165" s="1"/>
      <c r="AW165" s="1"/>
    </row>
    <row r="166" spans="2:49" ht="14.25" customHeight="1">
      <c r="B166" s="4" t="s">
        <v>107</v>
      </c>
      <c r="C166" s="1">
        <f t="shared" si="20"/>
        <v>0.66666666666666663</v>
      </c>
      <c r="D166" s="1">
        <v>-4</v>
      </c>
      <c r="E166" s="1">
        <v>-15</v>
      </c>
      <c r="F166" s="1">
        <v>-2</v>
      </c>
      <c r="G166" s="1">
        <v>-1</v>
      </c>
      <c r="H166" s="1">
        <v>-1</v>
      </c>
      <c r="I166" s="1">
        <v>-1</v>
      </c>
      <c r="J166" s="1">
        <v>-1</v>
      </c>
      <c r="K166" s="1">
        <v>-6</v>
      </c>
      <c r="L166" s="1">
        <v>-2</v>
      </c>
      <c r="M166" s="1">
        <v>0</v>
      </c>
      <c r="N166" s="1">
        <v>0</v>
      </c>
      <c r="O166" s="1">
        <v>-3</v>
      </c>
      <c r="P166" s="1">
        <v>0</v>
      </c>
      <c r="Q166" s="1">
        <v>-3</v>
      </c>
      <c r="R166" s="1">
        <v>0</v>
      </c>
      <c r="S166" s="1">
        <v>-1</v>
      </c>
      <c r="T166" s="1">
        <v>-1</v>
      </c>
      <c r="U166" s="1">
        <v>0</v>
      </c>
      <c r="V166" s="1">
        <v>-2</v>
      </c>
      <c r="W166" s="1">
        <v>0</v>
      </c>
      <c r="X166" s="1">
        <v>-1</v>
      </c>
      <c r="Y166" s="1">
        <v>-2</v>
      </c>
      <c r="Z166" s="1">
        <v>0</v>
      </c>
      <c r="AA166" s="1">
        <v>-2</v>
      </c>
      <c r="AB166" s="1">
        <v>0</v>
      </c>
      <c r="AC166" s="1">
        <v>0</v>
      </c>
      <c r="AD166" s="1">
        <f>VLOOKUP(B166,'OCT24'!$A$1:H1342,6,0)</f>
        <v>-2</v>
      </c>
      <c r="AE166" s="1">
        <f>VLOOKUP(B166,'NOV24'!$A$1:H727,6,0)</f>
        <v>0</v>
      </c>
      <c r="AF166" s="1">
        <f>VLOOKUP(B166,'DEC24'!$A$1:$H$914,5,0)</f>
        <v>0</v>
      </c>
      <c r="AG166" s="1">
        <f>VLOOKUP(B166,'JAN25'!$A$1:G798,5,0)</f>
        <v>0</v>
      </c>
      <c r="AH166" s="1">
        <f>VLOOKUP(B166,'FEB25'!A$1:G1232,5,0)</f>
        <v>0</v>
      </c>
      <c r="AI166" s="1">
        <f>VLOOKUP(B166,'MAR25'!$A$1:G1065,5,0)</f>
        <v>0</v>
      </c>
      <c r="AJ166" s="1">
        <f>VLOOKUP(B166,'APR25'!$A$1:G694,5,0)</f>
        <v>0</v>
      </c>
      <c r="AK166" s="1">
        <f>VLOOKUP(B166,'MAY25'!$A$1:G1087,5,0)</f>
        <v>0</v>
      </c>
      <c r="AL166" s="1">
        <f>VLOOKUP(B166,JUNE25!$A$1:G790,5,0)</f>
        <v>0</v>
      </c>
      <c r="AM166" s="1">
        <f>VLOOKUP(B166, JULY25!$A$1:$E$544, 5, FALSE)</f>
        <v>-1</v>
      </c>
      <c r="AN166" s="1">
        <f>VLOOKUP(B166, 'AUG25'!$A$1:$E$540, 5, FALSE)</f>
        <v>-1</v>
      </c>
      <c r="AO166" s="1" t="str">
        <f>VLOOKUP(B166, 'SEP25'!$A$1:$F$520, 6, FALSE)</f>
        <v>-</v>
      </c>
      <c r="AP166" s="1" t="str">
        <f>VLOOKUP(B166, 'OCT25'!$A$1:$F$520, 5, FALSE)</f>
        <v>-</v>
      </c>
      <c r="AQ166" s="36" t="str">
        <f>VLOOKUP(B166, 'NOV25'!$B$1:$I$616, 5, FALSE)</f>
        <v>-</v>
      </c>
      <c r="AR166" s="1" t="str">
        <f>VLOOKUP(B166, 'DEC25'!$A$1:$I$611, 5, FALSE)</f>
        <v>-</v>
      </c>
      <c r="AS166" s="1" t="str">
        <f>VLOOKUP(B166, 'JAN26'!$A$1:$I$607, 6, FALSE)</f>
        <v>-</v>
      </c>
      <c r="AT166" s="1"/>
      <c r="AU166" s="1"/>
      <c r="AV166" s="1"/>
      <c r="AW166" s="1"/>
    </row>
    <row r="167" spans="2:49" ht="14.25" customHeight="1">
      <c r="B167" s="4" t="s">
        <v>108</v>
      </c>
      <c r="C167" s="1">
        <f t="shared" si="20"/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f>VLOOKUP(B167,'OCT24'!$A$1:H1343,6,0)</f>
        <v>0</v>
      </c>
      <c r="AE167" s="1">
        <f>VLOOKUP(B167,'NOV24'!$A$1:H728,6,0)</f>
        <v>0</v>
      </c>
      <c r="AF167" s="1">
        <f>VLOOKUP(B167,'DEC24'!$A$1:$H$914,5,0)</f>
        <v>0</v>
      </c>
      <c r="AG167" s="1">
        <f>VLOOKUP(B167,'JAN25'!$A$1:G799,5,0)</f>
        <v>0</v>
      </c>
      <c r="AH167" s="1">
        <f>VLOOKUP(B167,'FEB25'!A$1:G1233,5,0)</f>
        <v>0</v>
      </c>
      <c r="AI167" s="1">
        <f>VLOOKUP(B167,'MAR25'!$A$1:G1066,5,0)</f>
        <v>0</v>
      </c>
      <c r="AJ167" s="1">
        <f>VLOOKUP(B167,'APR25'!$A$1:G695,5,0)</f>
        <v>0</v>
      </c>
      <c r="AK167" s="1">
        <f>VLOOKUP(B167,'MAY25'!$A$1:G1088,5,0)</f>
        <v>0</v>
      </c>
      <c r="AL167" s="1">
        <f>VLOOKUP(B167,JUNE25!$A$1:G791,5,0)</f>
        <v>0</v>
      </c>
      <c r="AM167" s="1">
        <f>VLOOKUP(B167, JULY25!$A$1:$E$544, 5, FALSE)</f>
        <v>0</v>
      </c>
      <c r="AN167" s="1">
        <f>VLOOKUP(B167, 'AUG25'!$A$1:$E$540, 5, FALSE)</f>
        <v>0</v>
      </c>
      <c r="AO167" s="1" t="str">
        <f>VLOOKUP(B167, 'SEP25'!$A$1:$F$520, 6, FALSE)</f>
        <v>-</v>
      </c>
      <c r="AP167" s="1" t="str">
        <f>VLOOKUP(B167, 'OCT25'!$A$1:$F$520, 5, FALSE)</f>
        <v>-</v>
      </c>
      <c r="AQ167" s="36" t="str">
        <f>VLOOKUP(B167, 'NOV25'!$B$1:$I$616, 5, FALSE)</f>
        <v>-</v>
      </c>
      <c r="AR167" s="1" t="str">
        <f>VLOOKUP(B167, 'DEC25'!$A$1:$I$611, 5, FALSE)</f>
        <v>-</v>
      </c>
      <c r="AS167" s="1" t="str">
        <f>VLOOKUP(B167, 'JAN26'!$A$1:$I$607, 6, FALSE)</f>
        <v>-</v>
      </c>
      <c r="AT167" s="1"/>
      <c r="AU167" s="1"/>
      <c r="AV167" s="1"/>
      <c r="AW167" s="1"/>
    </row>
    <row r="168" spans="2:49" ht="14.25" customHeight="1">
      <c r="B168" s="4" t="s">
        <v>812</v>
      </c>
      <c r="C168" s="37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36"/>
      <c r="AR168" s="1"/>
      <c r="AS168" s="1"/>
      <c r="AT168" s="1"/>
      <c r="AU168" s="1"/>
      <c r="AV168" s="1"/>
      <c r="AW168" s="1"/>
    </row>
    <row r="169" spans="2:49" ht="14.25" customHeight="1">
      <c r="B169" s="4" t="s">
        <v>813</v>
      </c>
      <c r="C169" s="37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36"/>
      <c r="AR169" s="1"/>
      <c r="AS169" s="1"/>
      <c r="AT169" s="1"/>
      <c r="AU169" s="1"/>
      <c r="AV169" s="1"/>
      <c r="AW169" s="1"/>
    </row>
    <row r="170" spans="2:49" ht="14.25" customHeight="1">
      <c r="B170" s="4" t="s">
        <v>109</v>
      </c>
      <c r="C170" s="1">
        <f>-AVERAGE(AL170:AV170)</f>
        <v>0.25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-1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f>VLOOKUP(B170,'OCT24'!$A$1:H1346,6,0)</f>
        <v>0</v>
      </c>
      <c r="AE170" s="1">
        <f>VLOOKUP(B170,'NOV24'!$A$1:H731,6,0)</f>
        <v>0</v>
      </c>
      <c r="AF170" s="1">
        <f>VLOOKUP(B170,'DEC24'!$A$1:$H$914,5,0)</f>
        <v>-1</v>
      </c>
      <c r="AG170" s="1">
        <f>VLOOKUP(B170,'JAN25'!$A$1:G802,5,0)</f>
        <v>-1</v>
      </c>
      <c r="AH170" s="1">
        <f>VLOOKUP(B170,'FEB25'!A$1:G1236,5,0)</f>
        <v>0</v>
      </c>
      <c r="AI170" s="1">
        <f>VLOOKUP(B170,'MAR25'!$A$1:G1069,5,0)</f>
        <v>0</v>
      </c>
      <c r="AJ170" s="1">
        <f>VLOOKUP(B170,'APR25'!$A$1:G698,5,0)</f>
        <v>-1</v>
      </c>
      <c r="AK170" s="1">
        <f>VLOOKUP(B170,'MAY25'!$A$1:G1091,5,0)</f>
        <v>0</v>
      </c>
      <c r="AL170" s="1">
        <f>VLOOKUP(B170,JUNE25!$A$1:G794,5,0)</f>
        <v>0</v>
      </c>
      <c r="AM170" s="1">
        <f>VLOOKUP(B170, JULY25!$A$1:$E$544, 5, FALSE)</f>
        <v>0</v>
      </c>
      <c r="AN170" s="1">
        <f>VLOOKUP(B170, 'AUG25'!$A$1:$E$540, 5, FALSE)</f>
        <v>0</v>
      </c>
      <c r="AO170" s="1" t="str">
        <f>VLOOKUP(B170, 'SEP25'!$A$1:$F$520, 6, FALSE)</f>
        <v>-</v>
      </c>
      <c r="AP170" s="1" t="str">
        <f>VLOOKUP(B170, 'OCT25'!$A$1:$F$520, 5, FALSE)</f>
        <v>-</v>
      </c>
      <c r="AQ170" s="36">
        <f>VLOOKUP(B170, 'NOV25'!$B$1:$I$616, 5, FALSE)</f>
        <v>-1</v>
      </c>
      <c r="AR170" s="1" t="str">
        <f>VLOOKUP(B170, 'DEC25'!$A$1:$I$611, 5, FALSE)</f>
        <v>-</v>
      </c>
      <c r="AS170" s="1" t="str">
        <f>VLOOKUP(B170, 'JAN26'!$A$1:$I$607, 6, FALSE)</f>
        <v>-</v>
      </c>
      <c r="AT170" s="1"/>
      <c r="AU170" s="1"/>
      <c r="AV170" s="1"/>
      <c r="AW170" s="1"/>
    </row>
    <row r="171" spans="2:49" ht="14.25" customHeight="1">
      <c r="B171" s="4" t="s">
        <v>814</v>
      </c>
      <c r="C171" s="37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36"/>
      <c r="AR171" s="1"/>
      <c r="AS171" s="1"/>
      <c r="AT171" s="1"/>
      <c r="AU171" s="1"/>
      <c r="AV171" s="1"/>
      <c r="AW171" s="1"/>
    </row>
    <row r="172" spans="2:49" ht="14.25" customHeight="1">
      <c r="B172" s="4" t="s">
        <v>815</v>
      </c>
      <c r="C172" s="37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36"/>
      <c r="AR172" s="1"/>
      <c r="AS172" s="1"/>
      <c r="AT172" s="1"/>
      <c r="AU172" s="1"/>
      <c r="AV172" s="1"/>
      <c r="AW172" s="1"/>
    </row>
    <row r="173" spans="2:49" ht="14.25" customHeight="1">
      <c r="B173" s="4" t="s">
        <v>816</v>
      </c>
      <c r="C173" s="37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36"/>
      <c r="AR173" s="1"/>
      <c r="AS173" s="1"/>
      <c r="AT173" s="1"/>
      <c r="AU173" s="1"/>
      <c r="AV173" s="1"/>
      <c r="AW173" s="1"/>
    </row>
    <row r="174" spans="2:49" ht="14.25" customHeight="1">
      <c r="B174" s="4" t="s">
        <v>817</v>
      </c>
      <c r="C174" s="37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36"/>
      <c r="AR174" s="1"/>
      <c r="AS174" s="1"/>
      <c r="AT174" s="1"/>
      <c r="AU174" s="1"/>
      <c r="AV174" s="1"/>
      <c r="AW174" s="1"/>
    </row>
    <row r="175" spans="2:49" ht="14.25" customHeight="1">
      <c r="B175" s="4" t="s">
        <v>110</v>
      </c>
      <c r="C175" s="1">
        <f>-AVERAGE(AL175:AV175)</f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f>VLOOKUP(B175,'OCT24'!$A$1:H1351,6,0)</f>
        <v>0</v>
      </c>
      <c r="AE175" s="1">
        <f>VLOOKUP(B175,'NOV24'!$A$1:H736,6,0)</f>
        <v>0</v>
      </c>
      <c r="AF175" s="1">
        <f>VLOOKUP(B175,'DEC24'!$A$1:$H$914,5,0)</f>
        <v>0</v>
      </c>
      <c r="AG175" s="1">
        <f>VLOOKUP(B175,'JAN25'!$A$1:G807,5,0)</f>
        <v>0</v>
      </c>
      <c r="AH175" s="1">
        <f>VLOOKUP(B175,'FEB25'!A$1:G1241,5,0)</f>
        <v>0</v>
      </c>
      <c r="AI175" s="1">
        <f>VLOOKUP(B175,'MAR25'!$A$1:G1074,5,0)</f>
        <v>0</v>
      </c>
      <c r="AJ175" s="1">
        <f>VLOOKUP(B175,'APR25'!$A$1:G703,5,0)</f>
        <v>0</v>
      </c>
      <c r="AK175" s="1">
        <f>VLOOKUP(B175,'MAY25'!$A$1:G1096,5,0)</f>
        <v>0</v>
      </c>
      <c r="AL175" s="1">
        <f>VLOOKUP(B175,JUNE25!$A$1:G799,5,0)</f>
        <v>0</v>
      </c>
      <c r="AM175" s="1">
        <f>VLOOKUP(B175, JULY25!$A$1:$E$544, 5, FALSE)</f>
        <v>0</v>
      </c>
      <c r="AN175" s="1">
        <f>VLOOKUP(B175, 'AUG25'!$A$1:$E$540, 5, FALSE)</f>
        <v>0</v>
      </c>
      <c r="AO175" s="1" t="str">
        <f>VLOOKUP(B175, 'SEP25'!$A$1:$F$520, 6, FALSE)</f>
        <v>-</v>
      </c>
      <c r="AP175" s="1" t="str">
        <f>VLOOKUP(B175, 'OCT25'!$A$1:$F$520, 5, FALSE)</f>
        <v>-</v>
      </c>
      <c r="AQ175" s="36" t="str">
        <f>VLOOKUP(B175, 'NOV25'!$B$1:$I$616, 5, FALSE)</f>
        <v>-</v>
      </c>
      <c r="AR175" s="1" t="str">
        <f>VLOOKUP(B175, 'DEC25'!$A$1:$I$611, 5, FALSE)</f>
        <v>-</v>
      </c>
      <c r="AS175" s="1" t="str">
        <f>VLOOKUP(B175, 'JAN26'!$A$1:$I$607, 6, FALSE)</f>
        <v>-</v>
      </c>
      <c r="AT175" s="1"/>
      <c r="AU175" s="1"/>
      <c r="AV175" s="1"/>
      <c r="AW175" s="1"/>
    </row>
    <row r="176" spans="2:49" ht="14.25" customHeight="1">
      <c r="B176" s="4" t="s">
        <v>818</v>
      </c>
      <c r="C176" s="37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36"/>
      <c r="AR176" s="1"/>
      <c r="AS176" s="1"/>
      <c r="AT176" s="1"/>
      <c r="AU176" s="1"/>
      <c r="AV176" s="1"/>
      <c r="AW176" s="1"/>
    </row>
    <row r="177" spans="1:49" ht="14.25" customHeight="1">
      <c r="B177" s="4" t="s">
        <v>111</v>
      </c>
      <c r="C177" s="1">
        <f>-AVERAGE(AL177:AV177)</f>
        <v>0.5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-1</v>
      </c>
      <c r="M177" s="1">
        <v>0</v>
      </c>
      <c r="N177" s="1">
        <v>-2</v>
      </c>
      <c r="O177" s="1">
        <v>-1</v>
      </c>
      <c r="P177" s="1">
        <v>-1</v>
      </c>
      <c r="Q177" s="1">
        <v>0</v>
      </c>
      <c r="R177" s="1">
        <v>-1</v>
      </c>
      <c r="S177" s="1">
        <v>-1</v>
      </c>
      <c r="T177" s="1">
        <v>-1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-1</v>
      </c>
      <c r="AA177" s="1">
        <v>0</v>
      </c>
      <c r="AB177" s="1">
        <v>0</v>
      </c>
      <c r="AC177" s="1">
        <v>0</v>
      </c>
      <c r="AD177" s="1">
        <f>VLOOKUP(B177,'OCT24'!$A$1:H1353,6,0)</f>
        <v>0</v>
      </c>
      <c r="AE177" s="1">
        <f>VLOOKUP(B177,'NOV24'!$A$1:H738,6,0)</f>
        <v>0</v>
      </c>
      <c r="AF177" s="1">
        <f>VLOOKUP(B177,'DEC24'!$A$1:$H$914,5,0)</f>
        <v>-1</v>
      </c>
      <c r="AG177" s="1">
        <f>VLOOKUP(B177,'JAN25'!$A$1:G809,5,0)</f>
        <v>0</v>
      </c>
      <c r="AH177" s="1">
        <f>VLOOKUP(B177,'FEB25'!A$1:G1243,5,0)</f>
        <v>0</v>
      </c>
      <c r="AI177" s="1">
        <f>VLOOKUP(B177,'MAR25'!$A$1:G1076,5,0)</f>
        <v>0</v>
      </c>
      <c r="AJ177" s="1">
        <f>VLOOKUP(B177,'APR25'!$A$1:G705,5,0)</f>
        <v>0</v>
      </c>
      <c r="AK177" s="1">
        <f>VLOOKUP(B177,'MAY25'!$A$1:G1098,5,0)</f>
        <v>0</v>
      </c>
      <c r="AL177" s="1">
        <f>VLOOKUP(B177,JUNE25!$A$1:G801,5,0)</f>
        <v>0</v>
      </c>
      <c r="AM177" s="1">
        <f>VLOOKUP(B177, JULY25!$A$1:$E$544, 5, FALSE)</f>
        <v>0</v>
      </c>
      <c r="AN177" s="1">
        <f>VLOOKUP(B177, 'AUG25'!$A$1:$E$540, 5, FALSE)</f>
        <v>0</v>
      </c>
      <c r="AO177" s="1">
        <f>VLOOKUP(B177, 'SEP25'!$A$1:$F$520, 6, FALSE)</f>
        <v>-2</v>
      </c>
      <c r="AP177" s="1" t="str">
        <f>VLOOKUP(B177, 'OCT25'!$A$1:$F$520, 5, FALSE)</f>
        <v>-</v>
      </c>
      <c r="AQ177" s="36" t="str">
        <f>VLOOKUP(B177, 'NOV25'!$B$1:$I$616, 5, FALSE)</f>
        <v>-</v>
      </c>
      <c r="AR177" s="1" t="str">
        <f>VLOOKUP(B177, 'DEC25'!$A$1:$I$611, 5, FALSE)</f>
        <v>-</v>
      </c>
      <c r="AS177" s="1" t="str">
        <f>VLOOKUP(B177, 'JAN26'!$A$1:$I$607, 6, FALSE)</f>
        <v>-</v>
      </c>
      <c r="AT177" s="1"/>
      <c r="AU177" s="1"/>
      <c r="AV177" s="1"/>
      <c r="AW177" s="1"/>
    </row>
    <row r="178" spans="1:49" ht="14.25" customHeight="1">
      <c r="B178" s="4" t="s">
        <v>819</v>
      </c>
      <c r="C178" s="37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36"/>
      <c r="AR178" s="1"/>
      <c r="AS178" s="1"/>
      <c r="AT178" s="1"/>
      <c r="AU178" s="1"/>
      <c r="AV178" s="1"/>
      <c r="AW178" s="1"/>
    </row>
    <row r="179" spans="1:49" ht="14.25" customHeight="1">
      <c r="A179" s="4" t="s">
        <v>678</v>
      </c>
      <c r="B179" s="4" t="s">
        <v>112</v>
      </c>
      <c r="C179" s="1">
        <f t="shared" ref="C179:C184" si="21">-AVERAGE(AL179:AV179)</f>
        <v>25.625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-55</v>
      </c>
      <c r="AB179" s="1">
        <v>-125</v>
      </c>
      <c r="AC179" s="1">
        <v>0</v>
      </c>
      <c r="AD179" s="1">
        <f>VLOOKUP(B179,'OCT24'!$A$1:H1355,6,0)</f>
        <v>0</v>
      </c>
      <c r="AE179" s="1">
        <f>VLOOKUP(B179,'NOV24'!$A$1:H740,6,0)</f>
        <v>-10</v>
      </c>
      <c r="AF179" s="1">
        <f>VLOOKUP(B179,'DEC24'!$A$1:$H$914,5,0)</f>
        <v>-4</v>
      </c>
      <c r="AG179" s="1">
        <f>VLOOKUP(B179,'JAN25'!$A$1:G811,5,0)</f>
        <v>0</v>
      </c>
      <c r="AH179" s="1">
        <f>VLOOKUP(B179,'FEB25'!A$1:G1245,5,0)</f>
        <v>0</v>
      </c>
      <c r="AI179" s="1">
        <f>VLOOKUP(B179,'MAR25'!$A$1:G1078,5,0)</f>
        <v>-6</v>
      </c>
      <c r="AJ179" s="1"/>
      <c r="AK179" s="1"/>
      <c r="AL179" s="1">
        <f>VLOOKUP(B179,JUNE25!$A$1:G803,5,0)</f>
        <v>-20</v>
      </c>
      <c r="AM179" s="1">
        <f>VLOOKUP(B179, JULY25!$A$1:$E$544, 5, FALSE)</f>
        <v>-4</v>
      </c>
      <c r="AN179" s="1">
        <f>VLOOKUP(B179, 'AUG25'!$A$1:$E$540, 5, FALSE)</f>
        <v>-51</v>
      </c>
      <c r="AO179" s="1">
        <f>VLOOKUP(B179, 'SEP25'!$A$1:$F$520, 6, FALSE)</f>
        <v>-20</v>
      </c>
      <c r="AP179" s="1">
        <f>VLOOKUP(B179, 'OCT25'!$A$1:$F$520, 5, FALSE)</f>
        <v>-10</v>
      </c>
      <c r="AQ179" s="36">
        <f>VLOOKUP(B179, 'NOV25'!$B$1:$I$616, 5, FALSE)</f>
        <v>-14</v>
      </c>
      <c r="AR179" s="1">
        <f>VLOOKUP(B179, 'DEC25'!$A$1:$I$611, 5, FALSE)</f>
        <v>-72</v>
      </c>
      <c r="AS179" s="1">
        <f>VLOOKUP(B179, 'JAN26'!$A$1:$I$607, 6, FALSE)</f>
        <v>-14</v>
      </c>
      <c r="AT179" s="1"/>
      <c r="AU179" s="1"/>
      <c r="AV179" s="1"/>
      <c r="AW179" s="1"/>
    </row>
    <row r="180" spans="1:49" ht="14.25" customHeight="1">
      <c r="A180" s="4" t="s">
        <v>678</v>
      </c>
      <c r="B180" s="4" t="s">
        <v>113</v>
      </c>
      <c r="C180" s="1">
        <f t="shared" si="21"/>
        <v>45.5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/>
      <c r="V180" s="1"/>
      <c r="W180" s="1"/>
      <c r="X180" s="1"/>
      <c r="Y180" s="1"/>
      <c r="Z180" s="1"/>
      <c r="AA180" s="1"/>
      <c r="AB180" s="1">
        <v>-173</v>
      </c>
      <c r="AC180" s="1">
        <v>0</v>
      </c>
      <c r="AD180" s="1">
        <f>VLOOKUP(B180,'OCT24'!$A$1:H1356,6,0)</f>
        <v>-2</v>
      </c>
      <c r="AE180" s="1">
        <f>VLOOKUP(B180,'NOV24'!$A$1:H741,6,0)</f>
        <v>0</v>
      </c>
      <c r="AF180" s="1">
        <f>VLOOKUP(B180,'DEC24'!$A$1:$H$914,5,0)</f>
        <v>-10</v>
      </c>
      <c r="AG180" s="1"/>
      <c r="AH180" s="1"/>
      <c r="AI180" s="1"/>
      <c r="AJ180" s="1">
        <f>VLOOKUP(B180,'APR25'!$A$1:G708,5,0)</f>
        <v>-1</v>
      </c>
      <c r="AK180" s="1">
        <f>VLOOKUP(B180,'MAY25'!$A$1:G1101,5,0)</f>
        <v>-1</v>
      </c>
      <c r="AL180" s="1">
        <f>VLOOKUP(B180,JUNE25!$A$1:G804,5,0)</f>
        <v>0</v>
      </c>
      <c r="AM180" s="1">
        <f>VLOOKUP(B180, JULY25!$A$1:$E$544, 5, FALSE)</f>
        <v>-1</v>
      </c>
      <c r="AN180" s="1">
        <f>VLOOKUP(B180, 'AUG25'!$A$1:$E$540, 5, FALSE)</f>
        <v>-70</v>
      </c>
      <c r="AO180" s="1">
        <f>VLOOKUP(B180, 'SEP25'!$A$1:$F$520, 6, FALSE)</f>
        <v>-14</v>
      </c>
      <c r="AP180" s="1">
        <f>VLOOKUP(B180, 'OCT25'!$A$1:$F$520, 5, FALSE)</f>
        <v>-200</v>
      </c>
      <c r="AQ180" s="36">
        <f>VLOOKUP(B180, 'NOV25'!$B$1:$I$616, 5, FALSE)</f>
        <v>-8</v>
      </c>
      <c r="AR180" s="1">
        <f>VLOOKUP(B180, 'DEC25'!$A$1:$I$611, 5, FALSE)</f>
        <v>-20</v>
      </c>
      <c r="AS180" s="1">
        <f>VLOOKUP(B180, 'JAN26'!$A$1:$I$607, 6, FALSE)</f>
        <v>-51</v>
      </c>
      <c r="AT180" s="1"/>
      <c r="AU180" s="1"/>
      <c r="AV180" s="1"/>
      <c r="AW180" s="1"/>
    </row>
    <row r="181" spans="1:49" ht="14.25" customHeight="1">
      <c r="A181" s="4" t="s">
        <v>678</v>
      </c>
      <c r="B181" s="4" t="s">
        <v>114</v>
      </c>
      <c r="C181" s="1">
        <f t="shared" si="21"/>
        <v>59.375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-31</v>
      </c>
      <c r="AB181" s="1">
        <v>-141</v>
      </c>
      <c r="AC181" s="1">
        <v>-10</v>
      </c>
      <c r="AD181" s="1">
        <f>VLOOKUP(B181,'OCT24'!$A$1:H1357,6,0)</f>
        <v>-10</v>
      </c>
      <c r="AE181" s="1">
        <f>VLOOKUP(B181,'NOV24'!$A$1:H742,6,0)</f>
        <v>-2</v>
      </c>
      <c r="AF181" s="1">
        <f>VLOOKUP(B181,'DEC24'!$A$1:$H$914,5,0)</f>
        <v>-6</v>
      </c>
      <c r="AG181" s="1"/>
      <c r="AH181" s="1"/>
      <c r="AI181" s="1"/>
      <c r="AJ181" s="1"/>
      <c r="AK181" s="1"/>
      <c r="AL181" s="1">
        <f>VLOOKUP(B181,JUNE25!$A$1:G805,5,0)</f>
        <v>-20</v>
      </c>
      <c r="AM181" s="1">
        <f>VLOOKUP(B181, JULY25!$A$1:$E$544, 5, FALSE)</f>
        <v>-13</v>
      </c>
      <c r="AN181" s="1">
        <f>VLOOKUP(B181, 'AUG25'!$A$1:$E$540, 5, FALSE)</f>
        <v>-57</v>
      </c>
      <c r="AO181" s="1">
        <f>VLOOKUP(B181, 'SEP25'!$A$1:$F$520, 6, FALSE)</f>
        <v>-220</v>
      </c>
      <c r="AP181" s="1">
        <f>VLOOKUP(B181, 'OCT25'!$A$1:$F$520, 5, FALSE)</f>
        <v>-10</v>
      </c>
      <c r="AQ181" s="36">
        <f>VLOOKUP(B181, 'NOV25'!$B$1:$I$616, 5, FALSE)</f>
        <v>-10</v>
      </c>
      <c r="AR181" s="1">
        <f>VLOOKUP(B181, 'DEC25'!$A$1:$I$611, 5, FALSE)</f>
        <v>-100</v>
      </c>
      <c r="AS181" s="1">
        <f>VLOOKUP(B181, 'JAN26'!$A$1:$I$607, 6, FALSE)</f>
        <v>-45</v>
      </c>
      <c r="AT181" s="1"/>
      <c r="AU181" s="1"/>
      <c r="AV181" s="1"/>
      <c r="AW181" s="1"/>
    </row>
    <row r="182" spans="1:49" ht="14.25" customHeight="1">
      <c r="A182" s="4" t="s">
        <v>678</v>
      </c>
      <c r="B182" s="4" t="s">
        <v>115</v>
      </c>
      <c r="C182" s="1">
        <f t="shared" si="21"/>
        <v>14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/>
      <c r="V182" s="1"/>
      <c r="W182" s="1"/>
      <c r="X182" s="1"/>
      <c r="Y182" s="1"/>
      <c r="Z182" s="1"/>
      <c r="AA182" s="1">
        <v>-22</v>
      </c>
      <c r="AB182" s="1">
        <v>-8</v>
      </c>
      <c r="AC182" s="1">
        <v>0</v>
      </c>
      <c r="AD182" s="1">
        <f>VLOOKUP(B182,'OCT24'!$A$1:H1358,6,0)</f>
        <v>0</v>
      </c>
      <c r="AE182" s="1">
        <f>VLOOKUP(B182,'NOV24'!$A$1:H743,6,0)</f>
        <v>-2</v>
      </c>
      <c r="AF182" s="1">
        <f>VLOOKUP(B182,'DEC24'!$A$1:$H$914,5,0)</f>
        <v>-60</v>
      </c>
      <c r="AG182" s="1">
        <f>VLOOKUP(B182,'JAN25'!$A$1:G814,5,0)</f>
        <v>-32</v>
      </c>
      <c r="AH182" s="1">
        <f>VLOOKUP(B182,'FEB25'!A$1:G1248,5,0)</f>
        <v>-1</v>
      </c>
      <c r="AI182" s="1">
        <f>VLOOKUP(B182,'MAR25'!$A$1:G1081,5,0)</f>
        <v>-1</v>
      </c>
      <c r="AJ182" s="1">
        <f>VLOOKUP(B182,'APR25'!$A$1:G710,5,0)</f>
        <v>-2</v>
      </c>
      <c r="AK182" s="1">
        <f>VLOOKUP(B182,'MAY25'!$A$1:G1103,5,0)</f>
        <v>-2</v>
      </c>
      <c r="AL182" s="1">
        <f>VLOOKUP(B182,JUNE25!$A$1:G806,5,0)</f>
        <v>-10</v>
      </c>
      <c r="AM182" s="1">
        <f>VLOOKUP(B182, JULY25!$A$1:$E$544, 5, FALSE)</f>
        <v>-3</v>
      </c>
      <c r="AN182" s="1">
        <f>VLOOKUP(B182, 'AUG25'!$A$1:$E$540, 5, FALSE)</f>
        <v>-17</v>
      </c>
      <c r="AO182" s="1">
        <f>VLOOKUP(B182, 'SEP25'!$A$1:$F$520, 6, FALSE)</f>
        <v>-28</v>
      </c>
      <c r="AP182" s="1" t="str">
        <f>VLOOKUP(B182, 'OCT25'!$A$1:$F$520, 5, FALSE)</f>
        <v>-</v>
      </c>
      <c r="AQ182" s="36" t="str">
        <f>VLOOKUP(B182, 'NOV25'!$B$1:$I$616, 5, FALSE)</f>
        <v>-</v>
      </c>
      <c r="AR182" s="1">
        <f>VLOOKUP(B182, 'DEC25'!$A$1:$I$611, 5, FALSE)</f>
        <v>-12</v>
      </c>
      <c r="AS182" s="1"/>
      <c r="AT182" s="1"/>
      <c r="AU182" s="1"/>
      <c r="AV182" s="1"/>
      <c r="AW182" s="1"/>
    </row>
    <row r="183" spans="1:49" ht="14.25" customHeight="1">
      <c r="B183" s="4" t="s">
        <v>116</v>
      </c>
      <c r="C183" s="1">
        <f t="shared" si="21"/>
        <v>0.5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f>VLOOKUP(B183,'OCT24'!$A$1:H1359,6,0)</f>
        <v>0</v>
      </c>
      <c r="AE183" s="1">
        <f>VLOOKUP(B183,'NOV24'!$A$1:H744,6,0)</f>
        <v>0</v>
      </c>
      <c r="AF183" s="1">
        <f>VLOOKUP(B183,'DEC24'!$A$1:$H$914,5,0)</f>
        <v>0</v>
      </c>
      <c r="AG183" s="1">
        <f>VLOOKUP(B183,'JAN25'!$A$1:G815,5,0)</f>
        <v>0</v>
      </c>
      <c r="AH183" s="1">
        <f>VLOOKUP(B183,'FEB25'!A$1:G1249,5,0)</f>
        <v>0</v>
      </c>
      <c r="AI183" s="1">
        <f>VLOOKUP(B183,'MAR25'!$A$1:G1082,5,0)</f>
        <v>0</v>
      </c>
      <c r="AJ183" s="1">
        <f>VLOOKUP(B183,'APR25'!$A$1:G711,5,0)</f>
        <v>0</v>
      </c>
      <c r="AK183" s="1">
        <f>VLOOKUP(B183,'MAY25'!$A$1:G1104,5,0)</f>
        <v>0</v>
      </c>
      <c r="AL183" s="1">
        <f>VLOOKUP(B183,JUNE25!$A$1:G807,5,0)</f>
        <v>0</v>
      </c>
      <c r="AM183" s="1">
        <f>VLOOKUP(B183, JULY25!$A$1:$E$544, 5, FALSE)</f>
        <v>-1</v>
      </c>
      <c r="AN183" s="1"/>
      <c r="AO183" s="1"/>
      <c r="AP183" s="1"/>
      <c r="AQ183" s="36"/>
      <c r="AR183" s="1"/>
      <c r="AS183" s="1"/>
      <c r="AT183" s="1"/>
      <c r="AU183" s="1"/>
      <c r="AV183" s="1"/>
      <c r="AW183" s="1"/>
    </row>
    <row r="184" spans="1:49" ht="14.25" customHeight="1">
      <c r="B184" s="4" t="s">
        <v>117</v>
      </c>
      <c r="C184" s="1">
        <f t="shared" si="21"/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f>VLOOKUP(B184,'OCT24'!$A$1:H1360,6,0)</f>
        <v>0</v>
      </c>
      <c r="AE184" s="1">
        <f>VLOOKUP(B184,'NOV24'!$A$1:H745,6,0)</f>
        <v>0</v>
      </c>
      <c r="AF184" s="1">
        <f>VLOOKUP(B184,'DEC24'!$A$1:$H$914,5,0)</f>
        <v>0</v>
      </c>
      <c r="AG184" s="1">
        <f>VLOOKUP(B184,'JAN25'!$A$1:G816,5,0)</f>
        <v>0</v>
      </c>
      <c r="AH184" s="1">
        <f>VLOOKUP(B184,'FEB25'!A$1:G1250,5,0)</f>
        <v>0</v>
      </c>
      <c r="AI184" s="1">
        <f>VLOOKUP(B184,'MAR25'!$A$1:G1083,5,0)</f>
        <v>0</v>
      </c>
      <c r="AJ184" s="1">
        <f>VLOOKUP(B184,'APR25'!$A$1:G712,5,0)</f>
        <v>0</v>
      </c>
      <c r="AK184" s="1">
        <f>VLOOKUP(B184,'MAY25'!$A$1:G1105,5,0)</f>
        <v>0</v>
      </c>
      <c r="AL184" s="1">
        <f>VLOOKUP(B184,JUNE25!$A$1:G808,5,0)</f>
        <v>0</v>
      </c>
      <c r="AM184" s="1">
        <f>VLOOKUP(B184, JULY25!$A$1:$E$544, 5, FALSE)</f>
        <v>0</v>
      </c>
      <c r="AN184" s="1">
        <f>VLOOKUP(B184, 'AUG25'!$A$1:$E$540, 5, FALSE)</f>
        <v>0</v>
      </c>
      <c r="AO184" s="1" t="str">
        <f>VLOOKUP(B184, 'SEP25'!$A$1:$F$520, 6, FALSE)</f>
        <v>-</v>
      </c>
      <c r="AP184" s="1" t="str">
        <f>VLOOKUP(B184, 'OCT25'!$A$1:$F$520, 5, FALSE)</f>
        <v>-</v>
      </c>
      <c r="AQ184" s="36" t="str">
        <f>VLOOKUP(B184, 'NOV25'!$B$1:$I$616, 5, FALSE)</f>
        <v>-</v>
      </c>
      <c r="AR184" s="1" t="str">
        <f>VLOOKUP(B184, 'DEC25'!$A$1:$I$611, 5, FALSE)</f>
        <v>-</v>
      </c>
      <c r="AS184" s="1" t="str">
        <f>VLOOKUP(B184, 'JAN26'!$A$1:$I$607, 6, FALSE)</f>
        <v>-</v>
      </c>
      <c r="AT184" s="1"/>
      <c r="AU184" s="1"/>
      <c r="AV184" s="1"/>
      <c r="AW184" s="1"/>
    </row>
    <row r="185" spans="1:49" ht="14.25" customHeight="1">
      <c r="B185" s="4" t="s">
        <v>820</v>
      </c>
      <c r="C185" s="37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36"/>
      <c r="AR185" s="1"/>
      <c r="AS185" s="1"/>
      <c r="AT185" s="1"/>
      <c r="AU185" s="1"/>
      <c r="AV185" s="1"/>
      <c r="AW185" s="1"/>
    </row>
    <row r="186" spans="1:49" ht="14.25" customHeight="1">
      <c r="B186" s="4" t="s">
        <v>821</v>
      </c>
      <c r="C186" s="37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36"/>
      <c r="AR186" s="1"/>
      <c r="AS186" s="1"/>
      <c r="AT186" s="1"/>
      <c r="AU186" s="1"/>
      <c r="AV186" s="1"/>
      <c r="AW186" s="1"/>
    </row>
    <row r="187" spans="1:49" ht="14.25" customHeight="1">
      <c r="B187" s="4" t="s">
        <v>118</v>
      </c>
      <c r="C187" s="1">
        <f>-AVERAGE(AL187:AV187)</f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f>VLOOKUP(B187,'OCT24'!$A$1:H1363,6,0)</f>
        <v>0</v>
      </c>
      <c r="AE187" s="1">
        <f>VLOOKUP(B187,'NOV24'!$A$1:H748,6,0)</f>
        <v>0</v>
      </c>
      <c r="AF187" s="1">
        <f>VLOOKUP(B187,'DEC24'!$A$1:$H$914,5,0)</f>
        <v>0</v>
      </c>
      <c r="AG187" s="1">
        <f>VLOOKUP(B187,'JAN25'!$A$1:G819,5,0)</f>
        <v>0</v>
      </c>
      <c r="AH187" s="1">
        <f>VLOOKUP(B187,'FEB25'!A$1:G1253,5,0)</f>
        <v>0</v>
      </c>
      <c r="AI187" s="1">
        <f>VLOOKUP(B187,'MAR25'!$A$1:G1086,5,0)</f>
        <v>0</v>
      </c>
      <c r="AJ187" s="1">
        <f>VLOOKUP(B187,'APR25'!$A$1:G715,5,0)</f>
        <v>0</v>
      </c>
      <c r="AK187" s="1">
        <f>VLOOKUP(B187,'MAY25'!$A$1:G1108,5,0)</f>
        <v>0</v>
      </c>
      <c r="AL187" s="1">
        <f>VLOOKUP(B187,JUNE25!$A$1:G811,5,0)</f>
        <v>0</v>
      </c>
      <c r="AM187" s="1">
        <f>VLOOKUP(B187, JULY25!$A$1:$E$544, 5, FALSE)</f>
        <v>0</v>
      </c>
      <c r="AN187" s="1">
        <f>VLOOKUP(B187, 'AUG25'!$A$1:$E$540, 5, FALSE)</f>
        <v>0</v>
      </c>
      <c r="AO187" s="1" t="str">
        <f>VLOOKUP(B187, 'SEP25'!$A$1:$F$520, 6, FALSE)</f>
        <v>-</v>
      </c>
      <c r="AP187" s="1" t="str">
        <f>VLOOKUP(B187, 'OCT25'!$A$1:$F$520, 5, FALSE)</f>
        <v>-</v>
      </c>
      <c r="AQ187" s="36" t="str">
        <f>VLOOKUP(B187, 'NOV25'!$B$1:$I$616, 5, FALSE)</f>
        <v>-</v>
      </c>
      <c r="AR187" s="1" t="str">
        <f>VLOOKUP(B187, 'DEC25'!$A$1:$I$611, 5, FALSE)</f>
        <v>-</v>
      </c>
      <c r="AS187" s="1" t="str">
        <f>VLOOKUP(B187, 'JAN26'!$A$1:$I$607, 6, FALSE)</f>
        <v>-</v>
      </c>
      <c r="AT187" s="1"/>
      <c r="AU187" s="1"/>
      <c r="AV187" s="1"/>
      <c r="AW187" s="1"/>
    </row>
    <row r="188" spans="1:49" ht="14.25" customHeight="1">
      <c r="B188" s="4" t="s">
        <v>822</v>
      </c>
      <c r="C188" s="37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36"/>
      <c r="AR188" s="1"/>
      <c r="AS188" s="1"/>
      <c r="AT188" s="1"/>
      <c r="AU188" s="1"/>
      <c r="AV188" s="1"/>
      <c r="AW188" s="1"/>
    </row>
    <row r="189" spans="1:49" ht="14.25" customHeight="1">
      <c r="B189" s="4" t="s">
        <v>119</v>
      </c>
      <c r="C189" s="1">
        <f>-AVERAGE(AL189:AV189)</f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-1</v>
      </c>
      <c r="O189" s="1">
        <v>0</v>
      </c>
      <c r="P189" s="1">
        <v>0</v>
      </c>
      <c r="Q189" s="1">
        <v>0</v>
      </c>
      <c r="R189" s="1">
        <v>0</v>
      </c>
      <c r="S189" s="1">
        <v>-1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-1</v>
      </c>
      <c r="AC189" s="1">
        <v>0</v>
      </c>
      <c r="AD189" s="1">
        <f>VLOOKUP(B189,'OCT24'!$A$1:H1365,6,0)</f>
        <v>0</v>
      </c>
      <c r="AE189" s="1">
        <f>VLOOKUP(B189,'NOV24'!$A$1:H750,6,0)</f>
        <v>0</v>
      </c>
      <c r="AF189" s="1">
        <f>VLOOKUP(B189,'DEC24'!$A$1:$H$914,5,0)</f>
        <v>0</v>
      </c>
      <c r="AG189" s="1">
        <f>VLOOKUP(B189,'JAN25'!$A$1:G821,5,0)</f>
        <v>0</v>
      </c>
      <c r="AH189" s="1">
        <f>VLOOKUP(B189,'FEB25'!A$1:G1255,5,0)</f>
        <v>0</v>
      </c>
      <c r="AI189" s="1">
        <f>VLOOKUP(B189,'MAR25'!$A$1:G1088,5,0)</f>
        <v>0</v>
      </c>
      <c r="AJ189" s="1">
        <f>VLOOKUP(B189,'APR25'!$A$1:G717,5,0)</f>
        <v>0</v>
      </c>
      <c r="AK189" s="1">
        <f>VLOOKUP(B189,'MAY25'!$A$1:G1110,5,0)</f>
        <v>0</v>
      </c>
      <c r="AL189" s="1">
        <f>VLOOKUP(B189,JUNE25!$A$1:G813,5,0)</f>
        <v>0</v>
      </c>
      <c r="AM189" s="1">
        <f>VLOOKUP(B189, JULY25!$A$1:$E$544, 5, FALSE)</f>
        <v>0</v>
      </c>
      <c r="AN189" s="1">
        <f>VLOOKUP(B189, 'AUG25'!$A$1:$E$540, 5, FALSE)</f>
        <v>0</v>
      </c>
      <c r="AO189" s="1" t="str">
        <f>VLOOKUP(B189, 'SEP25'!$A$1:$F$520, 6, FALSE)</f>
        <v>-</v>
      </c>
      <c r="AP189" s="1" t="str">
        <f>VLOOKUP(B189, 'OCT25'!$A$1:$F$520, 5, FALSE)</f>
        <v>-</v>
      </c>
      <c r="AQ189" s="36" t="str">
        <f>VLOOKUP(B189, 'NOV25'!$B$1:$I$616, 5, FALSE)</f>
        <v>-</v>
      </c>
      <c r="AR189" s="1" t="str">
        <f>VLOOKUP(B189, 'DEC25'!$A$1:$I$611, 5, FALSE)</f>
        <v>-</v>
      </c>
      <c r="AS189" s="1" t="str">
        <f>VLOOKUP(B189, 'JAN26'!$A$1:$I$607, 6, FALSE)</f>
        <v>-</v>
      </c>
      <c r="AT189" s="1"/>
      <c r="AU189" s="1"/>
      <c r="AV189" s="1"/>
      <c r="AW189" s="1"/>
    </row>
    <row r="190" spans="1:49" ht="14.25" customHeight="1">
      <c r="B190" s="4" t="s">
        <v>823</v>
      </c>
      <c r="C190" s="37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36"/>
      <c r="AR190" s="1"/>
      <c r="AS190" s="1"/>
      <c r="AT190" s="1"/>
      <c r="AU190" s="1"/>
      <c r="AV190" s="1"/>
      <c r="AW190" s="1"/>
    </row>
    <row r="191" spans="1:49" ht="14.25" customHeight="1">
      <c r="B191" s="4" t="s">
        <v>120</v>
      </c>
      <c r="C191" s="1">
        <f>-AVERAGE(AL191:AV191)</f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f>VLOOKUP(B191,'OCT24'!$A$1:H1367,6,0)</f>
        <v>0</v>
      </c>
      <c r="AE191" s="1">
        <f>VLOOKUP(B191,'NOV24'!$A$1:H752,6,0)</f>
        <v>0</v>
      </c>
      <c r="AF191" s="1">
        <f>VLOOKUP(B191,'DEC24'!$A$1:$H$914,5,0)</f>
        <v>0</v>
      </c>
      <c r="AG191" s="1">
        <f>VLOOKUP(B191,'JAN25'!$A$1:G823,5,0)</f>
        <v>0</v>
      </c>
      <c r="AH191" s="1">
        <f>VLOOKUP(B191,'FEB25'!A$1:G1257,5,0)</f>
        <v>0</v>
      </c>
      <c r="AI191" s="1">
        <f>VLOOKUP(B191,'MAR25'!$A$1:G1090,5,0)</f>
        <v>0</v>
      </c>
      <c r="AJ191" s="1">
        <f>VLOOKUP(B191,'APR25'!$A$1:G719,5,0)</f>
        <v>0</v>
      </c>
      <c r="AK191" s="1">
        <f>VLOOKUP(B191,'MAY25'!$A$1:G1112,5,0)</f>
        <v>0</v>
      </c>
      <c r="AL191" s="1">
        <f>VLOOKUP(B191,JUNE25!$A$1:G815,5,0)</f>
        <v>0</v>
      </c>
      <c r="AM191" s="1">
        <f>VLOOKUP(B191, JULY25!$A$1:$E$544, 5, FALSE)</f>
        <v>0</v>
      </c>
      <c r="AN191" s="1">
        <f>VLOOKUP(B191, 'AUG25'!$A$1:$E$540, 5, FALSE)</f>
        <v>0</v>
      </c>
      <c r="AO191" s="1" t="str">
        <f>VLOOKUP(B191, 'SEP25'!$A$1:$F$520, 6, FALSE)</f>
        <v>-</v>
      </c>
      <c r="AP191" s="1" t="str">
        <f>VLOOKUP(B191, 'OCT25'!$A$1:$F$520, 5, FALSE)</f>
        <v>-</v>
      </c>
      <c r="AQ191" s="36" t="str">
        <f>VLOOKUP(B191, 'NOV25'!$B$1:$I$616, 5, FALSE)</f>
        <v>-</v>
      </c>
      <c r="AR191" s="1" t="str">
        <f>VLOOKUP(B191, 'DEC25'!$A$1:$I$611, 5, FALSE)</f>
        <v>-</v>
      </c>
      <c r="AS191" s="1" t="str">
        <f>VLOOKUP(B191, 'JAN26'!$A$1:$I$607, 6, FALSE)</f>
        <v>-</v>
      </c>
      <c r="AT191" s="1"/>
      <c r="AU191" s="1"/>
      <c r="AV191" s="1"/>
      <c r="AW191" s="1"/>
    </row>
    <row r="192" spans="1:49" ht="14.25" customHeight="1">
      <c r="B192" s="4" t="s">
        <v>824</v>
      </c>
      <c r="C192" s="37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36"/>
      <c r="AR192" s="1"/>
      <c r="AS192" s="1"/>
      <c r="AT192" s="1"/>
      <c r="AU192" s="1"/>
      <c r="AV192" s="1"/>
      <c r="AW192" s="1"/>
    </row>
    <row r="193" spans="1:49" ht="14.25" customHeight="1">
      <c r="B193" s="4" t="s">
        <v>825</v>
      </c>
      <c r="C193" s="37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36"/>
      <c r="AR193" s="1"/>
      <c r="AS193" s="1"/>
      <c r="AT193" s="1"/>
      <c r="AU193" s="1"/>
      <c r="AV193" s="1"/>
      <c r="AW193" s="1"/>
    </row>
    <row r="194" spans="1:49" ht="14.25" customHeight="1">
      <c r="B194" s="4" t="s">
        <v>826</v>
      </c>
      <c r="C194" s="37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36"/>
      <c r="AR194" s="1"/>
      <c r="AS194" s="1"/>
      <c r="AT194" s="1"/>
      <c r="AU194" s="1"/>
      <c r="AV194" s="1"/>
      <c r="AW194" s="1"/>
    </row>
    <row r="195" spans="1:49" ht="14.25" customHeight="1">
      <c r="B195" s="4" t="s">
        <v>827</v>
      </c>
      <c r="C195" s="37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36"/>
      <c r="AR195" s="1"/>
      <c r="AS195" s="1"/>
      <c r="AT195" s="1"/>
      <c r="AU195" s="1"/>
      <c r="AV195" s="1"/>
      <c r="AW195" s="1"/>
    </row>
    <row r="196" spans="1:49" ht="14.25" customHeight="1">
      <c r="B196" s="4" t="s">
        <v>828</v>
      </c>
      <c r="C196" s="37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36"/>
      <c r="AR196" s="1"/>
      <c r="AS196" s="1"/>
      <c r="AT196" s="1"/>
      <c r="AU196" s="1"/>
      <c r="AV196" s="1"/>
      <c r="AW196" s="1"/>
    </row>
    <row r="197" spans="1:49" ht="14.25" customHeight="1">
      <c r="B197" s="4" t="s">
        <v>829</v>
      </c>
      <c r="C197" s="37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36"/>
      <c r="AR197" s="1"/>
      <c r="AS197" s="1"/>
      <c r="AT197" s="1"/>
      <c r="AU197" s="1"/>
      <c r="AV197" s="1"/>
      <c r="AW197" s="1"/>
    </row>
    <row r="198" spans="1:49" ht="14.25" customHeight="1">
      <c r="B198" s="4" t="s">
        <v>121</v>
      </c>
      <c r="C198" s="1">
        <f>-AVERAGE(AL198:AV198)</f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-1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f>VLOOKUP(B198,'OCT24'!$A$1:H1374,6,0)</f>
        <v>0</v>
      </c>
      <c r="AE198" s="1">
        <f>VLOOKUP(B198,'NOV24'!$A$1:H759,6,0)</f>
        <v>0</v>
      </c>
      <c r="AF198" s="1">
        <f>VLOOKUP(B198,'DEC24'!$A$1:$H$914,5,0)</f>
        <v>0</v>
      </c>
      <c r="AG198" s="1">
        <f>VLOOKUP(B198,'JAN25'!$A$1:G830,5,0)</f>
        <v>0</v>
      </c>
      <c r="AH198" s="1">
        <f>VLOOKUP(B198,'FEB25'!A$1:G1264,5,0)</f>
        <v>0</v>
      </c>
      <c r="AI198" s="1">
        <f>VLOOKUP(B198,'MAR25'!$A$1:G1097,5,0)</f>
        <v>0</v>
      </c>
      <c r="AJ198" s="1">
        <f>VLOOKUP(B198,'APR25'!$A$1:G726,5,0)</f>
        <v>0</v>
      </c>
      <c r="AK198" s="1">
        <f>VLOOKUP(B198,'MAY25'!$A$1:G1119,5,0)</f>
        <v>0</v>
      </c>
      <c r="AL198" s="1">
        <f>VLOOKUP(B198,JUNE25!$A$1:G822,5,0)</f>
        <v>0</v>
      </c>
      <c r="AM198" s="1">
        <f>VLOOKUP(B198, JULY25!$A$1:$E$544, 5, FALSE)</f>
        <v>0</v>
      </c>
      <c r="AN198" s="1">
        <f>VLOOKUP(B198, 'AUG25'!$A$1:$E$540, 5, FALSE)</f>
        <v>0</v>
      </c>
      <c r="AO198" s="1" t="str">
        <f>VLOOKUP(B198, 'SEP25'!$A$1:$F$520, 6, FALSE)</f>
        <v>-</v>
      </c>
      <c r="AP198" s="1" t="str">
        <f>VLOOKUP(B198, 'OCT25'!$A$1:$F$520, 5, FALSE)</f>
        <v>-</v>
      </c>
      <c r="AQ198" s="36" t="str">
        <f>VLOOKUP(B198, 'NOV25'!$B$1:$I$616, 5, FALSE)</f>
        <v>-</v>
      </c>
      <c r="AR198" s="1" t="str">
        <f>VLOOKUP(B198, 'DEC25'!$A$1:$I$611, 5, FALSE)</f>
        <v>-</v>
      </c>
      <c r="AS198" s="1" t="str">
        <f>VLOOKUP(B198, 'JAN26'!$A$1:$I$607, 6, FALSE)</f>
        <v>-</v>
      </c>
      <c r="AT198" s="1"/>
      <c r="AU198" s="1"/>
      <c r="AV198" s="1"/>
      <c r="AW198" s="1"/>
    </row>
    <row r="199" spans="1:49" ht="14.25" customHeight="1">
      <c r="B199" s="4" t="s">
        <v>830</v>
      </c>
      <c r="C199" s="37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36"/>
      <c r="AR199" s="1"/>
      <c r="AS199" s="1"/>
      <c r="AT199" s="1"/>
      <c r="AU199" s="1"/>
      <c r="AV199" s="1"/>
      <c r="AW199" s="1"/>
    </row>
    <row r="200" spans="1:49" ht="14.25" customHeight="1">
      <c r="B200" s="4" t="s">
        <v>831</v>
      </c>
      <c r="C200" s="37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36"/>
      <c r="AR200" s="1"/>
      <c r="AS200" s="1"/>
      <c r="AT200" s="1"/>
      <c r="AU200" s="1"/>
      <c r="AV200" s="1"/>
      <c r="AW200" s="1"/>
    </row>
    <row r="201" spans="1:49" ht="14.25" customHeight="1">
      <c r="B201" s="4" t="s">
        <v>832</v>
      </c>
      <c r="C201" s="37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36"/>
      <c r="AR201" s="1"/>
      <c r="AS201" s="1"/>
      <c r="AT201" s="1"/>
      <c r="AU201" s="1"/>
      <c r="AV201" s="1"/>
      <c r="AW201" s="1"/>
    </row>
    <row r="202" spans="1:49" ht="14.25" customHeight="1">
      <c r="B202" s="4" t="s">
        <v>833</v>
      </c>
      <c r="C202" s="37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36"/>
      <c r="AR202" s="1"/>
      <c r="AS202" s="1"/>
      <c r="AT202" s="1"/>
      <c r="AU202" s="1"/>
      <c r="AV202" s="1"/>
      <c r="AW202" s="1"/>
    </row>
    <row r="203" spans="1:49" ht="14.25" customHeight="1">
      <c r="B203" s="4" t="s">
        <v>834</v>
      </c>
      <c r="C203" s="37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36"/>
      <c r="AR203" s="1"/>
      <c r="AS203" s="1"/>
      <c r="AT203" s="1"/>
      <c r="AU203" s="1"/>
      <c r="AV203" s="1"/>
      <c r="AW203" s="1"/>
    </row>
    <row r="204" spans="1:49" ht="14.25" customHeight="1">
      <c r="A204" s="4" t="s">
        <v>678</v>
      </c>
      <c r="B204" s="4" t="s">
        <v>122</v>
      </c>
      <c r="C204" s="1">
        <f t="shared" ref="C204:C207" si="22">-AVERAGE(AL204:AV204)</f>
        <v>30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-2</v>
      </c>
      <c r="X204" s="1">
        <v>-2</v>
      </c>
      <c r="Y204" s="1">
        <v>-4</v>
      </c>
      <c r="Z204" s="1">
        <v>0</v>
      </c>
      <c r="AA204" s="1">
        <v>0</v>
      </c>
      <c r="AB204" s="1">
        <v>-2</v>
      </c>
      <c r="AC204" s="1">
        <v>-20</v>
      </c>
      <c r="AD204" s="1">
        <f>VLOOKUP(B204,'OCT24'!$A$1:H1380,6,0)</f>
        <v>0</v>
      </c>
      <c r="AE204" s="1">
        <f>VLOOKUP(B204,'NOV24'!$A$1:H765,6,0)</f>
        <v>0</v>
      </c>
      <c r="AF204" s="1">
        <f>VLOOKUP(B204,'DEC24'!$A$1:$H$914,5,0)</f>
        <v>0</v>
      </c>
      <c r="AG204" s="1">
        <f>VLOOKUP(B204,'JAN25'!$A$1:G836,5,0)</f>
        <v>0</v>
      </c>
      <c r="AH204" s="1">
        <f>VLOOKUP(B204,'FEB25'!A$1:G1270,5,0)</f>
        <v>0</v>
      </c>
      <c r="AI204" s="1">
        <f>VLOOKUP(B204,'MAR25'!$A$1:G1103,5,0)</f>
        <v>0</v>
      </c>
      <c r="AJ204" s="1">
        <f>VLOOKUP(B204,'APR25'!$A$1:G732,5,0)</f>
        <v>-11</v>
      </c>
      <c r="AK204" s="1">
        <f>VLOOKUP(B204,'MAY25'!$A$1:G1125,5,0)</f>
        <v>-10</v>
      </c>
      <c r="AL204" s="1"/>
      <c r="AM204" s="1"/>
      <c r="AN204" s="1"/>
      <c r="AO204" s="1"/>
      <c r="AP204" s="1"/>
      <c r="AQ204" s="36" t="str">
        <f>VLOOKUP(B204, 'NOV25'!$B$1:$I$616, 5, FALSE)</f>
        <v>-</v>
      </c>
      <c r="AR204" s="1">
        <f>VLOOKUP(B204, 'DEC25'!$A$1:$I$611, 5, FALSE)</f>
        <v>-30</v>
      </c>
      <c r="AS204" s="1" t="str">
        <f>VLOOKUP(B204, 'JAN26'!$A$1:$I$607, 6, FALSE)</f>
        <v>-</v>
      </c>
      <c r="AT204" s="1"/>
      <c r="AU204" s="1"/>
      <c r="AV204" s="1"/>
      <c r="AW204" s="1"/>
    </row>
    <row r="205" spans="1:49" ht="14.25" customHeight="1">
      <c r="A205" s="4" t="s">
        <v>674</v>
      </c>
      <c r="B205" s="4" t="s">
        <v>123</v>
      </c>
      <c r="C205" s="1">
        <f t="shared" si="22"/>
        <v>38.285714285714285</v>
      </c>
      <c r="D205" s="1">
        <v>-46</v>
      </c>
      <c r="E205" s="1">
        <v>-26</v>
      </c>
      <c r="F205" s="1">
        <v>-38</v>
      </c>
      <c r="G205" s="1">
        <v>-24</v>
      </c>
      <c r="H205" s="1">
        <v>-8</v>
      </c>
      <c r="I205" s="1">
        <v>-17</v>
      </c>
      <c r="J205" s="1">
        <v>-30</v>
      </c>
      <c r="K205" s="1">
        <v>-36</v>
      </c>
      <c r="L205" s="1">
        <v>-33</v>
      </c>
      <c r="M205" s="1">
        <v>-35</v>
      </c>
      <c r="N205" s="1">
        <v>-77</v>
      </c>
      <c r="O205" s="1">
        <v>-56</v>
      </c>
      <c r="P205" s="1">
        <v>-26</v>
      </c>
      <c r="Q205" s="1">
        <v>-78</v>
      </c>
      <c r="R205" s="1">
        <v>-101</v>
      </c>
      <c r="S205" s="1">
        <v>-23</v>
      </c>
      <c r="T205" s="1">
        <v>-8</v>
      </c>
      <c r="U205" s="1">
        <v>-25</v>
      </c>
      <c r="V205" s="1">
        <v>-21</v>
      </c>
      <c r="W205" s="1">
        <v>-18</v>
      </c>
      <c r="X205" s="1">
        <v>-29</v>
      </c>
      <c r="Y205" s="1">
        <v>-32</v>
      </c>
      <c r="Z205" s="1">
        <v>-41</v>
      </c>
      <c r="AA205" s="1">
        <v>-32</v>
      </c>
      <c r="AB205" s="1">
        <v>-61</v>
      </c>
      <c r="AC205" s="1">
        <v>-24</v>
      </c>
      <c r="AD205" s="1">
        <f>VLOOKUP(B205,'OCT24'!$A$1:H1381,6,0)</f>
        <v>-30</v>
      </c>
      <c r="AE205" s="1">
        <f>VLOOKUP(B205,'NOV24'!$A$1:H766,6,0)</f>
        <v>-14</v>
      </c>
      <c r="AF205" s="1">
        <f>VLOOKUP(B205,'DEC24'!$A$1:$H$914,5,0)</f>
        <v>-19</v>
      </c>
      <c r="AG205" s="1">
        <f>VLOOKUP(B205,'JAN25'!$A$1:G837,5,0)</f>
        <v>-27</v>
      </c>
      <c r="AH205" s="1">
        <f>VLOOKUP(B205,'FEB25'!A$1:G1271,5,0)</f>
        <v>-40</v>
      </c>
      <c r="AI205" s="1">
        <f>VLOOKUP(B205,'MAR25'!$A$1:G1104,5,0)</f>
        <v>-10</v>
      </c>
      <c r="AJ205" s="1">
        <f>VLOOKUP(B205,'APR25'!$A$1:G733,5,0)</f>
        <v>-15</v>
      </c>
      <c r="AK205" s="1">
        <f>VLOOKUP(B205,'MAY25'!$A$1:G1126,5,0)</f>
        <v>-5</v>
      </c>
      <c r="AL205" s="1"/>
      <c r="AM205" s="1">
        <f>VLOOKUP(B205, JULY25!$A$1:$E$544, 5, FALSE)</f>
        <v>-6</v>
      </c>
      <c r="AN205" s="1">
        <f>VLOOKUP(B205, 'AUG25'!$A$1:$E$540, 5, FALSE)</f>
        <v>-33</v>
      </c>
      <c r="AO205" s="1">
        <f>VLOOKUP(B205, 'SEP25'!$A$1:$F$520, 6, FALSE)</f>
        <v>-33</v>
      </c>
      <c r="AP205" s="1">
        <f>VLOOKUP(B205, 'OCT25'!$A$1:$F$520, 5, FALSE)</f>
        <v>-44</v>
      </c>
      <c r="AQ205" s="36">
        <f>VLOOKUP(B205, 'NOV25'!$B$1:$I$616, 5, FALSE)</f>
        <v>-64</v>
      </c>
      <c r="AR205" s="1">
        <f>VLOOKUP(B205, 'DEC25'!$A$1:$I$611, 5, FALSE)</f>
        <v>-59</v>
      </c>
      <c r="AS205" s="1">
        <f>VLOOKUP(B205, 'JAN26'!$A$1:$I$607, 6, FALSE)</f>
        <v>-29</v>
      </c>
      <c r="AT205" s="1"/>
      <c r="AU205" s="1"/>
      <c r="AV205" s="1"/>
      <c r="AW205" s="1"/>
    </row>
    <row r="206" spans="1:49" ht="14.25" customHeight="1">
      <c r="A206" s="4" t="s">
        <v>674</v>
      </c>
      <c r="B206" s="4" t="s">
        <v>124</v>
      </c>
      <c r="C206" s="1">
        <f t="shared" si="22"/>
        <v>6.5</v>
      </c>
      <c r="D206" s="1">
        <v>-19</v>
      </c>
      <c r="E206" s="1">
        <v>-42</v>
      </c>
      <c r="F206" s="1">
        <v>-58</v>
      </c>
      <c r="G206" s="1">
        <v>-54</v>
      </c>
      <c r="H206" s="1">
        <v>-18</v>
      </c>
      <c r="I206" s="1">
        <v>-1</v>
      </c>
      <c r="J206" s="1">
        <v>-2</v>
      </c>
      <c r="K206" s="1">
        <v>-1</v>
      </c>
      <c r="L206" s="1">
        <v>-4</v>
      </c>
      <c r="M206" s="1">
        <v>-34</v>
      </c>
      <c r="N206" s="1">
        <v>-10</v>
      </c>
      <c r="O206" s="1">
        <v>-21</v>
      </c>
      <c r="P206" s="1">
        <v>-7</v>
      </c>
      <c r="Q206" s="1">
        <v>-13</v>
      </c>
      <c r="R206" s="1">
        <v>-1</v>
      </c>
      <c r="S206" s="1">
        <v>-6</v>
      </c>
      <c r="T206" s="1">
        <v>0</v>
      </c>
      <c r="U206" s="1"/>
      <c r="V206" s="1">
        <v>-33</v>
      </c>
      <c r="W206" s="1">
        <v>-8</v>
      </c>
      <c r="X206" s="1"/>
      <c r="Y206" s="1"/>
      <c r="Z206" s="1"/>
      <c r="AA206" s="1">
        <v>-27</v>
      </c>
      <c r="AB206" s="1">
        <v>-21</v>
      </c>
      <c r="AC206" s="1">
        <v>-31</v>
      </c>
      <c r="AD206" s="1">
        <f>VLOOKUP(B206,'OCT24'!$A$1:H1382,6,0)</f>
        <v>-3</v>
      </c>
      <c r="AE206" s="1">
        <f>VLOOKUP(B206,'NOV24'!$A$1:H767,6,0)</f>
        <v>-3</v>
      </c>
      <c r="AF206" s="1">
        <f>VLOOKUP(B206,'DEC24'!$A$1:$H$914,5,0)</f>
        <v>-7</v>
      </c>
      <c r="AG206" s="1">
        <f>VLOOKUP(B206,'JAN25'!$A$1:G838,5,0)</f>
        <v>-5</v>
      </c>
      <c r="AH206" s="1">
        <f>VLOOKUP(B206,'FEB25'!A$1:G1272,5,0)</f>
        <v>-7</v>
      </c>
      <c r="AI206" s="1">
        <f>VLOOKUP(B206,'MAR25'!$A$1:G1105,5,0)</f>
        <v>-2</v>
      </c>
      <c r="AJ206" s="1">
        <f>VLOOKUP(B206,'APR25'!$A$1:G734,5,0)</f>
        <v>-3</v>
      </c>
      <c r="AK206" s="1">
        <f>VLOOKUP(B206,'MAY25'!$A$1:G1127,5,0)</f>
        <v>-65</v>
      </c>
      <c r="AL206" s="1">
        <f>VLOOKUP(B206,JUNE25!$A$1:G830,5,0)</f>
        <v>-3</v>
      </c>
      <c r="AM206" s="1">
        <f>VLOOKUP(B206, JULY25!$A$1:$E$544, 5, FALSE)</f>
        <v>-17</v>
      </c>
      <c r="AN206" s="1">
        <f>VLOOKUP(B206, 'AUG25'!$A$1:$E$540, 5, FALSE)</f>
        <v>-11</v>
      </c>
      <c r="AO206" s="1" t="str">
        <f>VLOOKUP(B206, 'SEP25'!$A$1:$F$520, 6, FALSE)</f>
        <v>-</v>
      </c>
      <c r="AP206" s="1">
        <f>VLOOKUP(B206, 'OCT25'!$A$1:$F$520, 5, FALSE)</f>
        <v>-1</v>
      </c>
      <c r="AQ206" s="36" t="str">
        <f>VLOOKUP(B206, 'NOV25'!$B$1:$I$616, 5, FALSE)</f>
        <v>-</v>
      </c>
      <c r="AR206" s="1">
        <f>VLOOKUP(B206, 'DEC25'!$A$1:$I$611, 5, FALSE)</f>
        <v>-1</v>
      </c>
      <c r="AS206" s="1">
        <f>VLOOKUP(B206, 'JAN26'!$A$1:$I$607, 6, FALSE)</f>
        <v>-6</v>
      </c>
      <c r="AT206" s="1"/>
      <c r="AU206" s="1"/>
      <c r="AV206" s="1"/>
      <c r="AW206" s="1"/>
    </row>
    <row r="207" spans="1:49" ht="14.25" customHeight="1">
      <c r="A207" s="4" t="s">
        <v>678</v>
      </c>
      <c r="B207" s="4" t="s">
        <v>591</v>
      </c>
      <c r="C207" s="1">
        <f t="shared" si="22"/>
        <v>15.4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>
        <f>VLOOKUP(B207,JUNE25!$A$1:G831,5,0)</f>
        <v>-32</v>
      </c>
      <c r="AM207" s="1"/>
      <c r="AN207" s="1">
        <f>VLOOKUP(B207, 'AUG25'!$A$1:$E$540, 5, FALSE)</f>
        <v>-19</v>
      </c>
      <c r="AO207" s="1"/>
      <c r="AP207" s="1"/>
      <c r="AQ207" s="36">
        <f>VLOOKUP(B207, 'NOV25'!$B$1:$I$616, 5, FALSE)</f>
        <v>-10</v>
      </c>
      <c r="AR207" s="1">
        <f>VLOOKUP(B207, 'DEC25'!$A$1:$I$611, 5, FALSE)</f>
        <v>-9</v>
      </c>
      <c r="AS207" s="1">
        <f>VLOOKUP(B207, 'JAN26'!$A$1:$I$607, 6, FALSE)</f>
        <v>-7</v>
      </c>
      <c r="AT207" s="1"/>
      <c r="AU207" s="1"/>
      <c r="AV207" s="1"/>
      <c r="AW207" s="1"/>
    </row>
    <row r="208" spans="1:49" ht="14.25" customHeight="1">
      <c r="A208" s="4" t="s">
        <v>696</v>
      </c>
      <c r="B208" s="4" t="s">
        <v>835</v>
      </c>
      <c r="C208" s="37">
        <v>0</v>
      </c>
      <c r="D208" s="1">
        <v>0</v>
      </c>
      <c r="E208" s="1">
        <v>0</v>
      </c>
      <c r="F208" s="1">
        <v>0</v>
      </c>
      <c r="G208" s="1">
        <v>-9</v>
      </c>
      <c r="H208" s="1">
        <v>0</v>
      </c>
      <c r="I208" s="1">
        <v>-2</v>
      </c>
      <c r="J208" s="1">
        <v>-2</v>
      </c>
      <c r="K208" s="1">
        <v>-23</v>
      </c>
      <c r="L208" s="1">
        <v>0</v>
      </c>
      <c r="M208" s="1">
        <v>0</v>
      </c>
      <c r="N208" s="1">
        <v>0</v>
      </c>
      <c r="O208" s="1">
        <v>-2</v>
      </c>
      <c r="P208" s="1">
        <v>-2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36"/>
      <c r="AR208" s="1"/>
      <c r="AS208" s="1"/>
      <c r="AT208" s="1"/>
      <c r="AU208" s="1"/>
      <c r="AV208" s="1"/>
      <c r="AW208" s="1"/>
    </row>
    <row r="209" spans="1:49" ht="14.25" customHeight="1">
      <c r="A209" s="4" t="s">
        <v>696</v>
      </c>
      <c r="B209" s="4" t="s">
        <v>836</v>
      </c>
      <c r="C209" s="37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36"/>
      <c r="AR209" s="1"/>
      <c r="AS209" s="1"/>
      <c r="AT209" s="1"/>
      <c r="AU209" s="1"/>
      <c r="AV209" s="1"/>
      <c r="AW209" s="1"/>
    </row>
    <row r="210" spans="1:49" ht="14.25" customHeight="1">
      <c r="A210" s="4" t="s">
        <v>678</v>
      </c>
      <c r="B210" s="4" t="s">
        <v>125</v>
      </c>
      <c r="C210" s="1">
        <f t="shared" ref="C210:C219" si="23">-AVERAGE(AL210:AV210)</f>
        <v>144.5</v>
      </c>
      <c r="D210" s="1"/>
      <c r="E210" s="1"/>
      <c r="F210" s="1"/>
      <c r="G210" s="1"/>
      <c r="I210" s="1"/>
      <c r="J210" s="1"/>
      <c r="K210" s="1"/>
      <c r="L210" s="1"/>
      <c r="M210" s="1">
        <v>-46</v>
      </c>
      <c r="N210" s="1">
        <v>-127</v>
      </c>
      <c r="O210" s="1">
        <v>-90</v>
      </c>
      <c r="P210" s="1">
        <v>-132</v>
      </c>
      <c r="Q210" s="1"/>
      <c r="R210" s="1">
        <v>-142</v>
      </c>
      <c r="S210" s="1">
        <v>-78</v>
      </c>
      <c r="T210" s="1">
        <v>-152</v>
      </c>
      <c r="U210" s="1">
        <v>-100</v>
      </c>
      <c r="V210" s="1">
        <v>-167</v>
      </c>
      <c r="W210" s="1">
        <v>-84</v>
      </c>
      <c r="X210" s="1">
        <v>-166</v>
      </c>
      <c r="Y210" s="1">
        <v>-172</v>
      </c>
      <c r="Z210" s="1">
        <v>-139</v>
      </c>
      <c r="AA210" s="1">
        <v>-108</v>
      </c>
      <c r="AB210" s="1">
        <v>-147</v>
      </c>
      <c r="AC210" s="1">
        <v>-90</v>
      </c>
      <c r="AD210" s="1">
        <f>VLOOKUP(B210,'OCT24'!$A$1:H1386,6,0)</f>
        <v>-231</v>
      </c>
      <c r="AE210" s="1">
        <f>VLOOKUP(B210,'NOV24'!$A$1:H771,6,0)</f>
        <v>-85</v>
      </c>
      <c r="AF210" s="1">
        <f>VLOOKUP(B210,'DEC24'!$A$1:$H$914,5,0)</f>
        <v>-49</v>
      </c>
      <c r="AG210" s="1">
        <f>VLOOKUP(B210,'JAN25'!$A$1:G842,5,0)</f>
        <v>-257</v>
      </c>
      <c r="AH210" s="1">
        <f>VLOOKUP(B210,'FEB25'!A$1:G1276,5,0)</f>
        <v>-120</v>
      </c>
      <c r="AI210" s="1">
        <f>VLOOKUP(B210,'MAR25'!$A$1:G1109,5,0)</f>
        <v>-205</v>
      </c>
      <c r="AJ210" s="1">
        <f>VLOOKUP(B210,'APR25'!$A$1:G738,5,0)</f>
        <v>-101</v>
      </c>
      <c r="AK210" s="1">
        <f>VLOOKUP(B210,'MAY25'!$A$1:G1131,5,0)</f>
        <v>-123</v>
      </c>
      <c r="AL210" s="1">
        <f>VLOOKUP(B210,JUNE25!$A$1:G834,5,0)</f>
        <v>-86</v>
      </c>
      <c r="AM210" s="1">
        <f>VLOOKUP(B210, JULY25!$A$1:$E$544, 5, FALSE)</f>
        <v>-209</v>
      </c>
      <c r="AN210" s="1">
        <f>VLOOKUP(B210, 'AUG25'!$A$1:$E$540, 5, FALSE)</f>
        <v>-86</v>
      </c>
      <c r="AO210" s="1">
        <f>VLOOKUP(B210, 'SEP25'!$A$1:$F$520, 6, FALSE)</f>
        <v>-74</v>
      </c>
      <c r="AP210" s="1">
        <f>VLOOKUP(B210, 'OCT25'!$A$1:$F$520, 5, FALSE)</f>
        <v>-94</v>
      </c>
      <c r="AQ210" s="36">
        <f>VLOOKUP(B210, 'NOV25'!$B$1:$I$616, 5, FALSE)</f>
        <v>-165</v>
      </c>
      <c r="AR210" s="1">
        <f>VLOOKUP(B210, 'DEC25'!$A$1:$I$611, 5, FALSE)</f>
        <v>-163</v>
      </c>
      <c r="AS210" s="1">
        <f>VLOOKUP(B210, 'JAN26'!$A$1:$I$607, 6, FALSE)</f>
        <v>-279</v>
      </c>
      <c r="AT210" s="1"/>
      <c r="AU210" s="1"/>
      <c r="AV210" s="1"/>
      <c r="AW210" s="1"/>
    </row>
    <row r="211" spans="1:49" ht="14.25" customHeight="1">
      <c r="A211" s="4" t="s">
        <v>678</v>
      </c>
      <c r="B211" s="4" t="s">
        <v>546</v>
      </c>
      <c r="C211" s="1">
        <f t="shared" si="23"/>
        <v>25</v>
      </c>
      <c r="D211" s="1">
        <v>-4</v>
      </c>
      <c r="E211" s="1">
        <v>0</v>
      </c>
      <c r="F211" s="1">
        <v>-7</v>
      </c>
      <c r="G211" s="1">
        <v>0</v>
      </c>
      <c r="H211" s="1">
        <v>0</v>
      </c>
      <c r="I211" s="1">
        <v>-10</v>
      </c>
      <c r="J211" s="1">
        <v>-1</v>
      </c>
      <c r="K211" s="1">
        <v>0</v>
      </c>
      <c r="L211" s="1">
        <v>0</v>
      </c>
      <c r="M211" s="1">
        <v>-6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-4</v>
      </c>
      <c r="X211" s="1">
        <v>0</v>
      </c>
      <c r="Y211" s="1">
        <v>0</v>
      </c>
      <c r="Z211" s="1">
        <v>0</v>
      </c>
      <c r="AA211" s="1"/>
      <c r="AB211" s="1"/>
      <c r="AC211" s="1"/>
      <c r="AD211" s="1"/>
      <c r="AE211" s="1"/>
      <c r="AF211" s="1"/>
      <c r="AG211" s="1">
        <f>VLOOKUP(B211,'JAN25'!$A$1:G843,5,0)</f>
        <v>-1</v>
      </c>
      <c r="AH211" s="1">
        <f>VLOOKUP(B211,'FEB25'!A$1:G1277,5,0)</f>
        <v>0</v>
      </c>
      <c r="AI211" s="1">
        <f>VLOOKUP(B211,'MAR25'!$A$1:G1110,5,0)</f>
        <v>0</v>
      </c>
      <c r="AJ211" s="1">
        <f>VLOOKUP(B211,'APR25'!$A$1:G739,5,0)</f>
        <v>0</v>
      </c>
      <c r="AK211" s="1">
        <f>VLOOKUP(B211,'MAY25'!$A$1:G1132,5,0)</f>
        <v>0</v>
      </c>
      <c r="AL211" s="1">
        <f>VLOOKUP(B211,JUNE25!$A$1:G835,5,0)</f>
        <v>0</v>
      </c>
      <c r="AM211" s="1">
        <f>VLOOKUP(B211, JULY25!$A$1:$E$544, 5, FALSE)</f>
        <v>0</v>
      </c>
      <c r="AN211" s="1">
        <f>VLOOKUP(B211, 'AUG25'!$A$1:$E$540, 5, FALSE)</f>
        <v>0</v>
      </c>
      <c r="AO211" s="1" t="str">
        <f>VLOOKUP(B211, 'SEP25'!$A$1:$F$520, 6, FALSE)</f>
        <v>-</v>
      </c>
      <c r="AP211" s="1">
        <f>VLOOKUP(B211, 'OCT25'!$A$1:$F$520, 5, FALSE)</f>
        <v>-100</v>
      </c>
      <c r="AQ211" s="36" t="str">
        <f>VLOOKUP(B211, 'NOV25'!$B$1:$I$616, 5, FALSE)</f>
        <v>-</v>
      </c>
      <c r="AR211" s="1" t="str">
        <f>VLOOKUP(B211, 'DEC25'!$A$1:$I$611, 5, FALSE)</f>
        <v>-</v>
      </c>
      <c r="AS211" s="1" t="str">
        <f>VLOOKUP(B211, 'JAN26'!$A$1:$I$607, 6, FALSE)</f>
        <v>-</v>
      </c>
      <c r="AT211" s="1"/>
      <c r="AU211" s="1"/>
      <c r="AV211" s="1"/>
      <c r="AW211" s="1"/>
    </row>
    <row r="212" spans="1:49" ht="14.25" customHeight="1">
      <c r="A212" s="4" t="s">
        <v>678</v>
      </c>
      <c r="B212" s="4" t="s">
        <v>547</v>
      </c>
      <c r="C212" s="1">
        <f t="shared" si="23"/>
        <v>25</v>
      </c>
      <c r="D212" s="1">
        <v>-4</v>
      </c>
      <c r="E212" s="1">
        <v>0</v>
      </c>
      <c r="F212" s="1">
        <v>-7</v>
      </c>
      <c r="G212" s="1">
        <v>0</v>
      </c>
      <c r="H212" s="1">
        <v>0</v>
      </c>
      <c r="I212" s="1">
        <v>-10</v>
      </c>
      <c r="J212" s="1">
        <v>-1</v>
      </c>
      <c r="K212" s="1">
        <v>0</v>
      </c>
      <c r="L212" s="1">
        <v>0</v>
      </c>
      <c r="M212" s="1">
        <v>-6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-4</v>
      </c>
      <c r="X212" s="1">
        <v>0</v>
      </c>
      <c r="Y212" s="1">
        <v>0</v>
      </c>
      <c r="Z212" s="1">
        <v>0</v>
      </c>
      <c r="AA212" s="1"/>
      <c r="AB212" s="1"/>
      <c r="AC212" s="1"/>
      <c r="AD212" s="1"/>
      <c r="AE212" s="1"/>
      <c r="AF212" s="1"/>
      <c r="AG212" s="1">
        <f>VLOOKUP(B212,'JAN25'!$A$1:G844,5,0)</f>
        <v>-1</v>
      </c>
      <c r="AH212" s="1">
        <f>VLOOKUP(B212,'FEB25'!A$1:G1278,5,0)</f>
        <v>0</v>
      </c>
      <c r="AI212" s="1">
        <f>VLOOKUP(B212,'MAR25'!$A$1:G1111,5,0)</f>
        <v>0</v>
      </c>
      <c r="AJ212" s="1">
        <f>VLOOKUP(B212,'APR25'!$A$1:G740,5,0)</f>
        <v>0</v>
      </c>
      <c r="AK212" s="1">
        <f>VLOOKUP(B212,'MAY25'!$A$1:G1133,5,0)</f>
        <v>0</v>
      </c>
      <c r="AL212" s="1">
        <f>VLOOKUP(B212,JUNE25!$A$1:G836,5,0)</f>
        <v>0</v>
      </c>
      <c r="AM212" s="1">
        <f>VLOOKUP(B212, JULY25!$A$1:$E$544, 5, FALSE)</f>
        <v>0</v>
      </c>
      <c r="AN212" s="1">
        <f>VLOOKUP(B212, 'AUG25'!$A$1:$E$540, 5, FALSE)</f>
        <v>0</v>
      </c>
      <c r="AO212" s="1" t="str">
        <f>VLOOKUP(B212, 'SEP25'!$A$1:$F$520, 6, FALSE)</f>
        <v>-</v>
      </c>
      <c r="AP212" s="1">
        <f>VLOOKUP(B212, 'OCT25'!$A$1:$F$520, 5, FALSE)</f>
        <v>-100</v>
      </c>
      <c r="AQ212" s="36" t="str">
        <f>VLOOKUP(B212, 'NOV25'!$B$1:$I$616, 5, FALSE)</f>
        <v>-</v>
      </c>
      <c r="AR212" s="1" t="str">
        <f>VLOOKUP(B212, 'DEC25'!$A$1:$I$611, 5, FALSE)</f>
        <v>-</v>
      </c>
      <c r="AS212" s="1" t="str">
        <f>VLOOKUP(B212, 'JAN26'!$A$1:$I$607, 6, FALSE)</f>
        <v>-</v>
      </c>
      <c r="AT212" s="1"/>
      <c r="AU212" s="1"/>
      <c r="AV212" s="1"/>
      <c r="AW212" s="1"/>
    </row>
    <row r="213" spans="1:49" ht="14.25" customHeight="1">
      <c r="A213" s="4" t="s">
        <v>678</v>
      </c>
      <c r="B213" s="4" t="s">
        <v>126</v>
      </c>
      <c r="C213" s="1">
        <f t="shared" si="23"/>
        <v>48.125</v>
      </c>
      <c r="D213" s="1">
        <v>0</v>
      </c>
      <c r="E213" s="1">
        <v>-56</v>
      </c>
      <c r="F213" s="1">
        <v>-50</v>
      </c>
      <c r="G213" s="1">
        <v>-135</v>
      </c>
      <c r="H213" s="1">
        <v>-66</v>
      </c>
      <c r="I213" s="1">
        <v>-154</v>
      </c>
      <c r="J213" s="1">
        <v>-44</v>
      </c>
      <c r="K213" s="1">
        <v>0</v>
      </c>
      <c r="L213" s="1">
        <v>-100</v>
      </c>
      <c r="M213" s="1">
        <v>0</v>
      </c>
      <c r="N213" s="1">
        <v>-70</v>
      </c>
      <c r="O213" s="1">
        <v>-10</v>
      </c>
      <c r="P213" s="1">
        <v>-6</v>
      </c>
      <c r="Q213" s="1">
        <v>-100</v>
      </c>
      <c r="R213" s="1">
        <v>-20</v>
      </c>
      <c r="S213" s="1">
        <v>-24</v>
      </c>
      <c r="T213" s="1">
        <v>-64</v>
      </c>
      <c r="U213" s="1">
        <v>0</v>
      </c>
      <c r="V213" s="1">
        <v>-100</v>
      </c>
      <c r="W213" s="1">
        <v>-50</v>
      </c>
      <c r="X213" s="1">
        <v>-52</v>
      </c>
      <c r="Y213" s="1">
        <v>-6</v>
      </c>
      <c r="Z213" s="1">
        <v>-112</v>
      </c>
      <c r="AA213" s="1">
        <v>0</v>
      </c>
      <c r="AB213" s="1">
        <v>0</v>
      </c>
      <c r="AC213" s="1">
        <v>-50</v>
      </c>
      <c r="AD213" s="1">
        <f>VLOOKUP(B213,'OCT24'!$A$1:H1389,6,0)</f>
        <v>0</v>
      </c>
      <c r="AE213" s="1">
        <f>VLOOKUP(B213,'NOV24'!$A$1:H774,6,0)</f>
        <v>-6</v>
      </c>
      <c r="AF213" s="1">
        <f>VLOOKUP(B213,'DEC24'!$A$1:$H$914,5,0)</f>
        <v>-10</v>
      </c>
      <c r="AG213" s="1">
        <f>VLOOKUP(B213,'JAN25'!$A$1:G845,5,0)</f>
        <v>-68</v>
      </c>
      <c r="AH213" s="1">
        <f>VLOOKUP(B213,'FEB25'!A$1:G1279,5,0)</f>
        <v>-29</v>
      </c>
      <c r="AI213" s="1">
        <f>VLOOKUP(B213,'MAR25'!$A$1:G1112,5,0)</f>
        <v>-50</v>
      </c>
      <c r="AJ213" s="1">
        <f>VLOOKUP(B213,'APR25'!$A$1:G741,5,0)</f>
        <v>-18</v>
      </c>
      <c r="AK213" s="1">
        <f>VLOOKUP(B213,'MAY25'!$A$1:G1134,5,0)</f>
        <v>-172</v>
      </c>
      <c r="AL213" s="1">
        <f>VLOOKUP(B213,JUNE25!$A$1:G837,5,0)</f>
        <v>0</v>
      </c>
      <c r="AM213" s="1">
        <f>VLOOKUP(B213, JULY25!$A$1:$E$544, 5, FALSE)</f>
        <v>-36</v>
      </c>
      <c r="AN213" s="1">
        <f>VLOOKUP(B213, 'AUG25'!$A$1:$E$540, 5, FALSE)</f>
        <v>0</v>
      </c>
      <c r="AO213" s="1">
        <f>VLOOKUP(B213, 'SEP25'!$A$1:$F$520, 6, FALSE)</f>
        <v>-5</v>
      </c>
      <c r="AP213" s="1">
        <f>VLOOKUP(B213, 'OCT25'!$A$1:$F$520, 5, FALSE)</f>
        <v>-200</v>
      </c>
      <c r="AQ213" s="36">
        <f>VLOOKUP(B213, 'NOV25'!$B$1:$I$616, 5, FALSE)</f>
        <v>-34</v>
      </c>
      <c r="AR213" s="1">
        <f>VLOOKUP(B213, 'DEC25'!$A$1:$I$611, 5, FALSE)</f>
        <v>-12</v>
      </c>
      <c r="AS213" s="1">
        <f>VLOOKUP(B213, 'JAN26'!$A$1:$I$607, 6, FALSE)</f>
        <v>-98</v>
      </c>
      <c r="AT213" s="1"/>
      <c r="AU213" s="1"/>
      <c r="AV213" s="1"/>
      <c r="AW213" s="1"/>
    </row>
    <row r="214" spans="1:49" ht="14.25" customHeight="1">
      <c r="A214" s="4" t="s">
        <v>678</v>
      </c>
      <c r="B214" s="4" t="s">
        <v>127</v>
      </c>
      <c r="C214" s="1">
        <f t="shared" si="23"/>
        <v>34.875</v>
      </c>
      <c r="D214" s="1">
        <v>-14</v>
      </c>
      <c r="E214" s="1">
        <v>-22</v>
      </c>
      <c r="F214" s="1">
        <v>-50</v>
      </c>
      <c r="G214" s="1">
        <v>-8</v>
      </c>
      <c r="H214" s="1">
        <v>-18</v>
      </c>
      <c r="I214" s="1">
        <v>-10</v>
      </c>
      <c r="J214" s="1">
        <v>-22</v>
      </c>
      <c r="K214" s="1">
        <v>-19</v>
      </c>
      <c r="L214" s="1">
        <v>-54</v>
      </c>
      <c r="M214" s="1">
        <v>-30</v>
      </c>
      <c r="N214" s="1">
        <v>-1</v>
      </c>
      <c r="O214" s="1">
        <v>-18</v>
      </c>
      <c r="P214" s="1">
        <v>-56</v>
      </c>
      <c r="Q214" s="1">
        <v>-4</v>
      </c>
      <c r="R214" s="1">
        <v>-46</v>
      </c>
      <c r="S214" s="1">
        <v>-29</v>
      </c>
      <c r="T214" s="1">
        <v>0</v>
      </c>
      <c r="U214" s="1">
        <v>-28</v>
      </c>
      <c r="V214" s="1">
        <v>-2</v>
      </c>
      <c r="W214" s="1">
        <v>-77</v>
      </c>
      <c r="X214" s="1">
        <v>-33</v>
      </c>
      <c r="Y214" s="1">
        <v>-18</v>
      </c>
      <c r="Z214" s="1">
        <v>-4</v>
      </c>
      <c r="AA214" s="1">
        <v>-33</v>
      </c>
      <c r="AB214" s="1">
        <v>0</v>
      </c>
      <c r="AC214" s="1">
        <v>-102</v>
      </c>
      <c r="AD214" s="1">
        <f>VLOOKUP(B214,'OCT24'!$A$1:H1390,6,0)</f>
        <v>-20</v>
      </c>
      <c r="AE214" s="1">
        <f>VLOOKUP(B214,'NOV24'!$A$1:H775,6,0)</f>
        <v>-19</v>
      </c>
      <c r="AF214" s="1">
        <f>VLOOKUP(B214,'DEC24'!$A$1:$H$914,5,0)</f>
        <v>-78</v>
      </c>
      <c r="AG214" s="1">
        <f>VLOOKUP(B214,'JAN25'!$A$1:G846,5,0)</f>
        <v>-22</v>
      </c>
      <c r="AH214" s="1">
        <f>VLOOKUP(B214,'FEB25'!A$1:G1280,5,0)</f>
        <v>-6</v>
      </c>
      <c r="AI214" s="1">
        <f>VLOOKUP(B214,'MAR25'!$A$1:G1113,5,0)</f>
        <v>-72</v>
      </c>
      <c r="AJ214" s="1">
        <f>VLOOKUP(B214,'APR25'!$A$1:G742,5,0)</f>
        <v>-52</v>
      </c>
      <c r="AK214" s="1">
        <f>VLOOKUP(B214,'MAY25'!$A$1:G1135,5,0)</f>
        <v>-54</v>
      </c>
      <c r="AL214" s="1">
        <f>VLOOKUP(B214,JUNE25!$A$1:G838,5,0)</f>
        <v>-46</v>
      </c>
      <c r="AM214" s="1">
        <f>VLOOKUP(B214, JULY25!$A$1:$E$544, 5, FALSE)</f>
        <v>0</v>
      </c>
      <c r="AN214" s="1">
        <f>VLOOKUP(B214, 'AUG25'!$A$1:$E$540, 5, FALSE)</f>
        <v>-8</v>
      </c>
      <c r="AO214" s="1">
        <f>VLOOKUP(B214, 'SEP25'!$A$1:$F$520, 6, FALSE)</f>
        <v>-67</v>
      </c>
      <c r="AP214" s="1">
        <f>VLOOKUP(B214, 'OCT25'!$A$1:$F$520, 5, FALSE)</f>
        <v>-82</v>
      </c>
      <c r="AQ214" s="36">
        <f>VLOOKUP(B214, 'NOV25'!$B$1:$I$616, 5, FALSE)</f>
        <v>-3</v>
      </c>
      <c r="AR214" s="1">
        <f>VLOOKUP(B214, 'DEC25'!$A$1:$I$611, 5, FALSE)</f>
        <v>-58</v>
      </c>
      <c r="AS214" s="1">
        <f>VLOOKUP(B214, 'JAN26'!$A$1:$I$607, 6, FALSE)</f>
        <v>-15</v>
      </c>
      <c r="AT214" s="1"/>
      <c r="AU214" s="1"/>
      <c r="AV214" s="1"/>
      <c r="AW214" s="1"/>
    </row>
    <row r="215" spans="1:49" ht="14.25" customHeight="1">
      <c r="A215" s="4" t="s">
        <v>678</v>
      </c>
      <c r="B215" s="4" t="s">
        <v>128</v>
      </c>
      <c r="C215" s="1">
        <f t="shared" si="23"/>
        <v>4.8</v>
      </c>
      <c r="D215" s="1">
        <v>-4</v>
      </c>
      <c r="E215" s="1">
        <v>-5</v>
      </c>
      <c r="F215" s="1">
        <v>-6</v>
      </c>
      <c r="G215" s="1">
        <v>-5</v>
      </c>
      <c r="H215" s="1">
        <v>0</v>
      </c>
      <c r="I215" s="1">
        <v>0</v>
      </c>
      <c r="J215" s="1">
        <v>0</v>
      </c>
      <c r="K215" s="1">
        <v>-6</v>
      </c>
      <c r="L215" s="1">
        <v>-6</v>
      </c>
      <c r="M215" s="1">
        <v>-20</v>
      </c>
      <c r="N215" s="1">
        <v>-3</v>
      </c>
      <c r="O215" s="1">
        <v>0</v>
      </c>
      <c r="P215" s="1">
        <v>0</v>
      </c>
      <c r="Q215" s="1">
        <v>-1</v>
      </c>
      <c r="R215" s="1">
        <v>-7</v>
      </c>
      <c r="S215" s="1">
        <v>-2</v>
      </c>
      <c r="T215" s="1">
        <v>-5</v>
      </c>
      <c r="U215" s="1">
        <v>-7</v>
      </c>
      <c r="V215" s="1">
        <v>-11</v>
      </c>
      <c r="W215" s="1">
        <v>0</v>
      </c>
      <c r="X215" s="1">
        <v>-3</v>
      </c>
      <c r="Y215" s="1">
        <v>-4</v>
      </c>
      <c r="Z215" s="1">
        <v>-2</v>
      </c>
      <c r="AA215" s="1">
        <v>-2</v>
      </c>
      <c r="AB215" s="1">
        <v>-5</v>
      </c>
      <c r="AC215" s="1">
        <v>-3</v>
      </c>
      <c r="AD215" s="1">
        <f>VLOOKUP(B215,'OCT24'!$A$1:H1391,6,0)</f>
        <v>-1</v>
      </c>
      <c r="AE215" s="1">
        <f>VLOOKUP(B215,'NOV24'!$A$1:H776,6,0)</f>
        <v>-4</v>
      </c>
      <c r="AF215" s="1">
        <f>VLOOKUP(B215,'DEC24'!$A$1:$H$914,5,0)</f>
        <v>-6</v>
      </c>
      <c r="AG215" s="1">
        <f>VLOOKUP(B215,'JAN25'!$A$1:G847,5,0)</f>
        <v>-3</v>
      </c>
      <c r="AH215" s="1">
        <f>VLOOKUP(B215,'FEB25'!A$1:G1281,5,0)</f>
        <v>-6</v>
      </c>
      <c r="AI215" s="1">
        <f>VLOOKUP(B215,'MAR25'!$A$1:G1114,5,0)</f>
        <v>0</v>
      </c>
      <c r="AJ215" s="1">
        <f>VLOOKUP(B215,'APR25'!$A$1:G743,5,0)</f>
        <v>-7</v>
      </c>
      <c r="AK215" s="1">
        <f>VLOOKUP(B215,'MAY25'!$A$1:G1136,5,0)</f>
        <v>-1</v>
      </c>
      <c r="AL215" s="1">
        <f>VLOOKUP(B215,JUNE25!$A$1:G839,5,0)</f>
        <v>-6</v>
      </c>
      <c r="AM215" s="1"/>
      <c r="AN215" s="1">
        <f>VLOOKUP(B215, 'AUG25'!$A$1:$E$540, 5, FALSE)</f>
        <v>-1</v>
      </c>
      <c r="AO215" s="1">
        <f>VLOOKUP(B215, 'SEP25'!$A$1:$F$520, 6, FALSE)</f>
        <v>-6</v>
      </c>
      <c r="AP215" s="1">
        <f>VLOOKUP(B215, 'OCT25'!$A$1:$F$520, 5, FALSE)</f>
        <v>-6</v>
      </c>
      <c r="AQ215" s="36">
        <f>VLOOKUP(B215, 'NOV25'!$B$1:$I$616, 5, FALSE)</f>
        <v>-5</v>
      </c>
      <c r="AR215" s="1" t="str">
        <f>VLOOKUP(B215, 'DEC25'!$A$1:$I$611, 5, FALSE)</f>
        <v>-</v>
      </c>
      <c r="AS215" s="1" t="str">
        <f>VLOOKUP(B215, 'JAN26'!$A$1:$I$607, 6, FALSE)</f>
        <v>-</v>
      </c>
      <c r="AT215" s="1"/>
      <c r="AU215" s="1"/>
      <c r="AV215" s="1"/>
      <c r="AW215" s="1"/>
    </row>
    <row r="216" spans="1:49" ht="14.25" customHeight="1">
      <c r="A216" s="4" t="s">
        <v>680</v>
      </c>
      <c r="B216" s="4" t="s">
        <v>129</v>
      </c>
      <c r="C216" s="1">
        <f t="shared" si="23"/>
        <v>11.1875</v>
      </c>
      <c r="D216" s="1">
        <v>0</v>
      </c>
      <c r="E216" s="1">
        <v>-5</v>
      </c>
      <c r="F216" s="1">
        <v>0</v>
      </c>
      <c r="G216" s="1">
        <v>0</v>
      </c>
      <c r="H216" s="1">
        <v>0</v>
      </c>
      <c r="I216" s="1">
        <v>-1.25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/>
      <c r="V216" s="1"/>
      <c r="W216" s="1"/>
      <c r="X216" s="1"/>
      <c r="Y216" s="1"/>
      <c r="Z216" s="1"/>
      <c r="AA216" s="1"/>
      <c r="AB216" s="1"/>
      <c r="AC216" s="1">
        <v>-26</v>
      </c>
      <c r="AD216" s="1">
        <f>VLOOKUP(B216,'OCT24'!$A$1:H1392,6,0)</f>
        <v>-21</v>
      </c>
      <c r="AE216" s="1">
        <f>VLOOKUP(B216,'NOV24'!$A$1:H777,6,0)</f>
        <v>-18</v>
      </c>
      <c r="AF216" s="1">
        <f>VLOOKUP(B216,'DEC24'!$A$1:$H$914,5,0)</f>
        <v>-28</v>
      </c>
      <c r="AG216" s="1">
        <f>VLOOKUP(B216,'JAN25'!$A$1:G848,5,0)</f>
        <v>-2</v>
      </c>
      <c r="AH216" s="1">
        <f>VLOOKUP(B216,'FEB25'!A$1:G1282,5,0)</f>
        <v>-10</v>
      </c>
      <c r="AI216" s="1">
        <f>VLOOKUP(B216,'MAR25'!$A$1:G1115,5,0)</f>
        <v>-6.25</v>
      </c>
      <c r="AJ216" s="1">
        <f>VLOOKUP(B216,'APR25'!$A$1:G744,5,0)</f>
        <v>-0.5</v>
      </c>
      <c r="AK216" s="1">
        <f>VLOOKUP(B216,'MAY25'!$A$1:G1137,5,0)</f>
        <v>-36.25</v>
      </c>
      <c r="AL216" s="1">
        <f>VLOOKUP(B216,JUNE25!$A$1:G840,5,0)</f>
        <v>-11.5</v>
      </c>
      <c r="AM216" s="1">
        <f>VLOOKUP(B216, JULY25!$A$1:$E$544, 5, FALSE)</f>
        <v>-6</v>
      </c>
      <c r="AN216" s="1">
        <f>VLOOKUP(B216, 'AUG25'!$A$1:$E$540, 5, FALSE)</f>
        <v>-14.25</v>
      </c>
      <c r="AO216" s="1">
        <f>VLOOKUP(B216, 'SEP25'!$A$1:$F$520, 6, FALSE)</f>
        <v>-4.75</v>
      </c>
      <c r="AP216" s="1">
        <f>VLOOKUP(B216, 'OCT25'!$A$1:$F$520, 5, FALSE)</f>
        <v>-34</v>
      </c>
      <c r="AQ216" s="36">
        <f>VLOOKUP(B216, 'NOV25'!$B$1:$I$616, 5, FALSE)</f>
        <v>-2</v>
      </c>
      <c r="AR216" s="1">
        <f>VLOOKUP(B216, 'DEC25'!$A$1:$I$611, 5, FALSE)</f>
        <v>-6</v>
      </c>
      <c r="AS216" s="1">
        <f>VLOOKUP(B216, 'JAN26'!$A$1:$I$607, 6, FALSE)</f>
        <v>-11</v>
      </c>
      <c r="AT216" s="1"/>
      <c r="AU216" s="1"/>
      <c r="AV216" s="1"/>
      <c r="AW216" s="1"/>
    </row>
    <row r="217" spans="1:49" ht="14.25" customHeight="1">
      <c r="A217" s="4" t="s">
        <v>680</v>
      </c>
      <c r="B217" s="4" t="s">
        <v>130</v>
      </c>
      <c r="C217" s="1">
        <f t="shared" si="23"/>
        <v>99.21875</v>
      </c>
      <c r="D217" s="1">
        <v>-86.5</v>
      </c>
      <c r="E217" s="1">
        <v>-64.5</v>
      </c>
      <c r="F217" s="1">
        <v>-53</v>
      </c>
      <c r="G217" s="1">
        <v>-65.25</v>
      </c>
      <c r="H217" s="1">
        <v>-87</v>
      </c>
      <c r="I217" s="1">
        <v>-210.5</v>
      </c>
      <c r="J217" s="1">
        <v>-105</v>
      </c>
      <c r="K217" s="1">
        <v>-214.75</v>
      </c>
      <c r="L217" s="1">
        <v>-112.5</v>
      </c>
      <c r="M217" s="1">
        <v>-148.25</v>
      </c>
      <c r="N217" s="1">
        <v>-100</v>
      </c>
      <c r="O217" s="1">
        <v>-103.5</v>
      </c>
      <c r="P217" s="1">
        <v>-88.75</v>
      </c>
      <c r="Q217" s="1">
        <v>-109.75</v>
      </c>
      <c r="R217" s="1">
        <v>-149</v>
      </c>
      <c r="S217" s="1">
        <v>-100</v>
      </c>
      <c r="T217" s="1">
        <v>-78.25</v>
      </c>
      <c r="U217" s="1">
        <v>-113.25</v>
      </c>
      <c r="V217" s="1">
        <v>-139.75</v>
      </c>
      <c r="W217" s="1">
        <v>-145.5</v>
      </c>
      <c r="X217" s="1">
        <v>-117</v>
      </c>
      <c r="Y217" s="1">
        <v>-127.5</v>
      </c>
      <c r="Z217" s="1">
        <v>-97.25</v>
      </c>
      <c r="AA217" s="1">
        <v>-56</v>
      </c>
      <c r="AB217" s="1"/>
      <c r="AC217" s="1"/>
      <c r="AD217" s="1">
        <f>VLOOKUP(B217,'OCT24'!$A$1:H1393,6,0)</f>
        <v>-116</v>
      </c>
      <c r="AE217" s="1">
        <f>VLOOKUP(B217,'NOV24'!$A$1:H778,6,0)</f>
        <v>-109</v>
      </c>
      <c r="AF217" s="1">
        <f>VLOOKUP(B217,'DEC24'!$A$1:$H$914,5,0)</f>
        <v>-132.5</v>
      </c>
      <c r="AG217" s="1">
        <f>VLOOKUP(B217,'JAN25'!$A$1:G849,5,0)</f>
        <v>-151.25</v>
      </c>
      <c r="AH217" s="1">
        <f>VLOOKUP(B217,'FEB25'!A$1:G1283,5,0)</f>
        <v>-161</v>
      </c>
      <c r="AI217" s="1">
        <f>VLOOKUP(B217,'MAR25'!$A$1:G1116,5,0)</f>
        <v>-199.5</v>
      </c>
      <c r="AJ217" s="1">
        <f>VLOOKUP(B217,'APR25'!$A$1:G745,5,0)</f>
        <v>-119.75</v>
      </c>
      <c r="AK217" s="1">
        <f>VLOOKUP(B217,'MAY25'!$A$1:G1138,5,0)</f>
        <v>-87.5</v>
      </c>
      <c r="AL217" s="1">
        <f>VLOOKUP(B217,JUNE25!$A$1:G841,5,0)</f>
        <v>-134.5</v>
      </c>
      <c r="AM217" s="1">
        <f>VLOOKUP(B217, JULY25!$A$1:$E$544, 5, FALSE)</f>
        <v>-131.25</v>
      </c>
      <c r="AN217" s="1">
        <f>VLOOKUP(B217, 'AUG25'!$A$1:$E$540, 5, FALSE)</f>
        <v>-49.75</v>
      </c>
      <c r="AO217" s="1">
        <f>VLOOKUP(B217, 'SEP25'!$A$1:$F$520, 6, FALSE)</f>
        <v>-101.5</v>
      </c>
      <c r="AP217" s="1">
        <f>VLOOKUP(B217, 'OCT25'!$A$1:$F$520, 5, FALSE)</f>
        <v>-134.5</v>
      </c>
      <c r="AQ217" s="36">
        <f>VLOOKUP(B217, 'NOV25'!$B$1:$I$616, 5, FALSE)</f>
        <v>-70</v>
      </c>
      <c r="AR217" s="1">
        <f>VLOOKUP(B217, 'DEC25'!$A$1:$I$611, 5, FALSE)</f>
        <v>-107</v>
      </c>
      <c r="AS217" s="1">
        <f>VLOOKUP(B217, 'JAN26'!$A$1:$I$607, 6, FALSE)</f>
        <v>-65.25</v>
      </c>
      <c r="AT217" s="1"/>
      <c r="AU217" s="1"/>
      <c r="AV217" s="1"/>
      <c r="AW217" s="1"/>
    </row>
    <row r="218" spans="1:49" ht="14.25" customHeight="1">
      <c r="A218" s="4" t="s">
        <v>674</v>
      </c>
      <c r="B218" s="4" t="s">
        <v>131</v>
      </c>
      <c r="C218" s="1">
        <f t="shared" si="23"/>
        <v>21.428571428571427</v>
      </c>
      <c r="D218" s="1">
        <v>-43</v>
      </c>
      <c r="E218" s="1">
        <v>-29</v>
      </c>
      <c r="F218" s="1">
        <v>-34</v>
      </c>
      <c r="G218" s="1">
        <v>-29</v>
      </c>
      <c r="H218" s="1">
        <v>-14</v>
      </c>
      <c r="I218" s="1">
        <v>-18</v>
      </c>
      <c r="J218" s="1">
        <v>-34</v>
      </c>
      <c r="K218" s="1">
        <v>-35</v>
      </c>
      <c r="L218" s="1">
        <v>-8</v>
      </c>
      <c r="M218" s="1">
        <v>-17</v>
      </c>
      <c r="N218" s="1">
        <v>-33</v>
      </c>
      <c r="O218" s="1">
        <v>-30</v>
      </c>
      <c r="P218" s="1">
        <v>-31</v>
      </c>
      <c r="Q218" s="1">
        <v>-38</v>
      </c>
      <c r="R218" s="1">
        <v>-21</v>
      </c>
      <c r="S218" s="1">
        <v>-29</v>
      </c>
      <c r="T218" s="1">
        <v>-23</v>
      </c>
      <c r="U218" s="1">
        <v>-27</v>
      </c>
      <c r="V218" s="1"/>
      <c r="W218" s="1"/>
      <c r="X218" s="1"/>
      <c r="Y218" s="1">
        <v>-15</v>
      </c>
      <c r="Z218" s="1">
        <v>-21</v>
      </c>
      <c r="AA218" s="1">
        <v>-21</v>
      </c>
      <c r="AB218" s="1">
        <v>-24</v>
      </c>
      <c r="AC218" s="1">
        <v>-12</v>
      </c>
      <c r="AD218" s="1">
        <f>VLOOKUP(B218,'OCT24'!$A$1:H1394,6,0)</f>
        <v>-7</v>
      </c>
      <c r="AE218" s="1">
        <f>VLOOKUP(B218,'NOV24'!$A$1:H779,6,0)</f>
        <v>-22</v>
      </c>
      <c r="AF218" s="1">
        <f>VLOOKUP(B218,'DEC24'!$A$1:$H$914,5,0)</f>
        <v>-11</v>
      </c>
      <c r="AG218" s="1">
        <f>VLOOKUP(B218,'JAN25'!$A$1:G850,5,0)</f>
        <v>-19</v>
      </c>
      <c r="AH218" s="1">
        <f>VLOOKUP(B218,'FEB25'!A$1:G1284,5,0)</f>
        <v>-18</v>
      </c>
      <c r="AI218" s="1">
        <f>VLOOKUP(B218,'MAR25'!$A$1:G1117,5,0)</f>
        <v>-17</v>
      </c>
      <c r="AJ218" s="1">
        <f>VLOOKUP(B218,'APR25'!$A$1:G746,5,0)</f>
        <v>-23</v>
      </c>
      <c r="AK218" s="1">
        <f>VLOOKUP(B218,'MAY25'!$A$1:G1139,5,0)</f>
        <v>-23</v>
      </c>
      <c r="AL218" s="1">
        <f>VLOOKUP(B218,JUNE25!$A$1:G842,5,0)</f>
        <v>-15</v>
      </c>
      <c r="AM218" s="1">
        <f>VLOOKUP(B218, JULY25!$A$1:$E$544, 5, FALSE)</f>
        <v>-33</v>
      </c>
      <c r="AN218" s="1">
        <f>VLOOKUP(B218, 'AUG25'!$A$1:$E$540, 5, FALSE)</f>
        <v>-24</v>
      </c>
      <c r="AO218" s="1">
        <f>VLOOKUP(B218, 'SEP25'!$A$1:$F$520, 6, FALSE)</f>
        <v>-21</v>
      </c>
      <c r="AP218" s="1"/>
      <c r="AQ218" s="36">
        <f>VLOOKUP(B218, 'NOV25'!$B$1:$I$616, 5, FALSE)</f>
        <v>-28</v>
      </c>
      <c r="AR218" s="1">
        <f>VLOOKUP(B218, 'DEC25'!$A$1:$I$611, 5, FALSE)</f>
        <v>-16</v>
      </c>
      <c r="AS218" s="1">
        <f>VLOOKUP(B218, 'JAN26'!$A$1:$I$607, 6, FALSE)</f>
        <v>-13</v>
      </c>
      <c r="AT218" s="1"/>
      <c r="AU218" s="1"/>
      <c r="AV218" s="1"/>
      <c r="AW218" s="1"/>
    </row>
    <row r="219" spans="1:49" ht="14.25" customHeight="1">
      <c r="A219" s="4" t="s">
        <v>674</v>
      </c>
      <c r="B219" s="4" t="s">
        <v>132</v>
      </c>
      <c r="C219" s="1">
        <f t="shared" si="23"/>
        <v>33.285714285714285</v>
      </c>
      <c r="D219" s="1">
        <v>-90</v>
      </c>
      <c r="E219" s="1">
        <v>-41</v>
      </c>
      <c r="F219" s="1">
        <v>-35</v>
      </c>
      <c r="G219" s="1">
        <v>-38</v>
      </c>
      <c r="H219" s="1">
        <v>-42</v>
      </c>
      <c r="I219" s="1">
        <v>-12</v>
      </c>
      <c r="J219" s="1">
        <v>-40</v>
      </c>
      <c r="K219" s="1">
        <v>-14</v>
      </c>
      <c r="L219" s="1">
        <v>-12</v>
      </c>
      <c r="M219" s="1">
        <v>-19</v>
      </c>
      <c r="N219" s="1">
        <v>-41</v>
      </c>
      <c r="O219" s="1">
        <v>-61</v>
      </c>
      <c r="P219" s="1">
        <v>-27</v>
      </c>
      <c r="Q219" s="1">
        <v>-42</v>
      </c>
      <c r="R219" s="1">
        <v>-35</v>
      </c>
      <c r="S219" s="1">
        <v>-27</v>
      </c>
      <c r="T219" s="1">
        <v>-5</v>
      </c>
      <c r="U219" s="1">
        <v>-10</v>
      </c>
      <c r="V219" s="1">
        <v>-11</v>
      </c>
      <c r="W219" s="1">
        <v>-21</v>
      </c>
      <c r="X219" s="1">
        <v>-30</v>
      </c>
      <c r="Y219" s="1">
        <v>-21</v>
      </c>
      <c r="Z219" s="1">
        <v>-22</v>
      </c>
      <c r="AA219" s="1">
        <v>-24</v>
      </c>
      <c r="AB219" s="1">
        <v>-24</v>
      </c>
      <c r="AC219" s="1">
        <v>-13</v>
      </c>
      <c r="AD219" s="1">
        <f>VLOOKUP(B219,'OCT24'!$A$1:H1395,6,0)</f>
        <v>-20</v>
      </c>
      <c r="AE219" s="1">
        <f>VLOOKUP(B219,'NOV24'!$A$1:H780,6,0)</f>
        <v>-18</v>
      </c>
      <c r="AF219" s="1"/>
      <c r="AG219" s="1">
        <f>VLOOKUP(B219,'JAN25'!$A$1:G851,5,0)</f>
        <v>-12</v>
      </c>
      <c r="AH219" s="1"/>
      <c r="AI219" s="1"/>
      <c r="AJ219" s="1">
        <f>VLOOKUP(B219,'APR25'!$A$1:G747,5,0)</f>
        <v>-28</v>
      </c>
      <c r="AK219" s="1">
        <f>VLOOKUP(B219,'MAY25'!$A$1:G1140,5,0)</f>
        <v>-27</v>
      </c>
      <c r="AL219" s="1">
        <f>VLOOKUP(B219,JUNE25!$A$1:G843,5,0)</f>
        <v>-25</v>
      </c>
      <c r="AM219" s="1">
        <f>VLOOKUP(B219, JULY25!$A$1:$E$544, 5, FALSE)</f>
        <v>-26</v>
      </c>
      <c r="AN219" s="1">
        <f>VLOOKUP(B219, 'AUG25'!$A$1:$E$540, 5, FALSE)</f>
        <v>-57</v>
      </c>
      <c r="AO219" s="1"/>
      <c r="AP219" s="1">
        <f>VLOOKUP(B219, 'OCT25'!$A$1:$F$520, 5, FALSE)</f>
        <v>-18</v>
      </c>
      <c r="AQ219" s="36">
        <f>VLOOKUP(B219, 'NOV25'!$B$1:$I$616, 5, FALSE)</f>
        <v>-45</v>
      </c>
      <c r="AR219" s="1">
        <f>VLOOKUP(B219, 'DEC25'!$A$1:$I$611, 5, FALSE)</f>
        <v>-43</v>
      </c>
      <c r="AS219" s="1">
        <f>VLOOKUP(B219, 'JAN26'!$A$1:$I$607, 6, FALSE)</f>
        <v>-19</v>
      </c>
      <c r="AT219" s="1"/>
      <c r="AU219" s="1"/>
      <c r="AV219" s="1"/>
      <c r="AW219" s="1"/>
    </row>
    <row r="220" spans="1:49" ht="14.25" customHeight="1">
      <c r="A220" s="4" t="s">
        <v>674</v>
      </c>
      <c r="B220" s="4" t="s">
        <v>837</v>
      </c>
      <c r="C220" s="37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36"/>
      <c r="AR220" s="1"/>
      <c r="AS220" s="1"/>
      <c r="AT220" s="1"/>
      <c r="AU220" s="1"/>
      <c r="AV220" s="1"/>
      <c r="AW220" s="1"/>
    </row>
    <row r="221" spans="1:49" ht="14.25" customHeight="1">
      <c r="A221" s="4" t="s">
        <v>674</v>
      </c>
      <c r="B221" s="4" t="s">
        <v>133</v>
      </c>
      <c r="C221" s="1">
        <f t="shared" ref="C221:C223" si="24">-AVERAGE(AL221:AV221)</f>
        <v>15.625</v>
      </c>
      <c r="D221" s="1">
        <v>-13</v>
      </c>
      <c r="E221" s="1">
        <v>-3</v>
      </c>
      <c r="F221" s="1">
        <v>-13</v>
      </c>
      <c r="G221" s="1">
        <v>-14</v>
      </c>
      <c r="H221" s="1">
        <v>-20</v>
      </c>
      <c r="I221" s="1">
        <v>-9</v>
      </c>
      <c r="J221" s="1">
        <v>-14</v>
      </c>
      <c r="K221" s="1">
        <v>-9</v>
      </c>
      <c r="L221" s="1">
        <v>-19</v>
      </c>
      <c r="M221" s="1">
        <v>-21</v>
      </c>
      <c r="N221" s="1">
        <v>-22</v>
      </c>
      <c r="O221" s="1">
        <v>-17</v>
      </c>
      <c r="P221" s="1">
        <v>-6</v>
      </c>
      <c r="Q221" s="1">
        <v>-18</v>
      </c>
      <c r="R221" s="1">
        <v>-5</v>
      </c>
      <c r="S221" s="1">
        <v>-18</v>
      </c>
      <c r="T221" s="1">
        <v>-7</v>
      </c>
      <c r="U221" s="1">
        <v>-7</v>
      </c>
      <c r="V221" s="1">
        <v>-11</v>
      </c>
      <c r="W221" s="1"/>
      <c r="X221" s="1"/>
      <c r="Y221" s="1">
        <v>-12</v>
      </c>
      <c r="Z221" s="1">
        <v>-12</v>
      </c>
      <c r="AA221" s="1">
        <v>-9</v>
      </c>
      <c r="AB221" s="1">
        <v>-20</v>
      </c>
      <c r="AC221" s="1">
        <v>-12</v>
      </c>
      <c r="AD221" s="1">
        <f>VLOOKUP(B221,'OCT24'!$A$1:H1397,6,0)</f>
        <v>-12</v>
      </c>
      <c r="AE221" s="1">
        <f>VLOOKUP(B221,'NOV24'!$A$1:H782,6,0)</f>
        <v>-18</v>
      </c>
      <c r="AF221" s="1"/>
      <c r="AG221" s="1">
        <f>VLOOKUP(B221,'JAN25'!$A$1:G853,5,0)</f>
        <v>-21</v>
      </c>
      <c r="AH221" s="1">
        <f>VLOOKUP(B221,'FEB25'!A$1:G1287,5,0)</f>
        <v>-9</v>
      </c>
      <c r="AI221" s="1"/>
      <c r="AJ221" s="1">
        <f>VLOOKUP(B221,'APR25'!$A$1:G749,5,0)</f>
        <v>-11</v>
      </c>
      <c r="AK221" s="1">
        <f>VLOOKUP(B221,'MAY25'!$A$1:G1142,5,0)</f>
        <v>-10</v>
      </c>
      <c r="AL221" s="1">
        <f>VLOOKUP(B221,JUNE25!$A$1:G845,5,0)</f>
        <v>-11</v>
      </c>
      <c r="AM221" s="1">
        <f>VLOOKUP(B221, JULY25!$A$1:$E$544, 5, FALSE)</f>
        <v>-13</v>
      </c>
      <c r="AN221" s="1">
        <f>VLOOKUP(B221, 'AUG25'!$A$1:$E$540, 5, FALSE)</f>
        <v>-20</v>
      </c>
      <c r="AO221" s="1">
        <f>VLOOKUP(B221, 'SEP25'!$A$1:$F$520, 6, FALSE)</f>
        <v>-14</v>
      </c>
      <c r="AP221" s="1">
        <f>VLOOKUP(B221, 'OCT25'!$A$1:$F$520, 5, FALSE)</f>
        <v>-15</v>
      </c>
      <c r="AQ221" s="36">
        <f>VLOOKUP(B221, 'NOV25'!$B$1:$I$616, 5, FALSE)</f>
        <v>-27</v>
      </c>
      <c r="AR221" s="1">
        <f>VLOOKUP(B221, 'DEC25'!$A$1:$I$611, 5, FALSE)</f>
        <v>-19</v>
      </c>
      <c r="AS221" s="1">
        <f>VLOOKUP(B221, 'JAN26'!$A$1:$I$607, 6, FALSE)</f>
        <v>-6</v>
      </c>
      <c r="AT221" s="1"/>
      <c r="AU221" s="1"/>
      <c r="AV221" s="1"/>
      <c r="AW221" s="1"/>
    </row>
    <row r="222" spans="1:49" ht="14.25" customHeight="1">
      <c r="A222" s="4" t="s">
        <v>674</v>
      </c>
      <c r="B222" s="4" t="s">
        <v>134</v>
      </c>
      <c r="C222" s="1">
        <f t="shared" si="24"/>
        <v>0.4</v>
      </c>
      <c r="D222" s="1">
        <v>0</v>
      </c>
      <c r="E222" s="1">
        <v>0</v>
      </c>
      <c r="F222" s="1">
        <v>0</v>
      </c>
      <c r="G222" s="1">
        <v>0</v>
      </c>
      <c r="H222" s="1">
        <v>-1</v>
      </c>
      <c r="I222" s="1">
        <v>-1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f>VLOOKUP(B222,'OCT24'!$A$1:H1398,6,0)</f>
        <v>0</v>
      </c>
      <c r="AE222" s="1">
        <f>VLOOKUP(B222,'NOV24'!$A$1:H783,6,0)</f>
        <v>0</v>
      </c>
      <c r="AF222" s="1">
        <f>VLOOKUP(B222,'DEC24'!$A$1:$H$914,5,0)</f>
        <v>0</v>
      </c>
      <c r="AG222" s="1">
        <f>VLOOKUP(B222,'JAN25'!$A$1:G854,5,0)</f>
        <v>0</v>
      </c>
      <c r="AH222" s="1">
        <f>VLOOKUP(B222,'FEB25'!A$1:G1288,5,0)</f>
        <v>0</v>
      </c>
      <c r="AI222" s="1">
        <f>VLOOKUP(B222,'MAR25'!$A$1:G1121,5,0)</f>
        <v>0</v>
      </c>
      <c r="AJ222" s="1">
        <f>VLOOKUP(B222,'APR25'!$A$1:G750,5,0)</f>
        <v>0</v>
      </c>
      <c r="AK222" s="1">
        <f>VLOOKUP(B222,'MAY25'!$A$1:G1143,5,0)</f>
        <v>0</v>
      </c>
      <c r="AL222" s="1">
        <f>VLOOKUP(B222,JUNE25!$A$1:G846,5,0)</f>
        <v>0</v>
      </c>
      <c r="AM222" s="1">
        <f>VLOOKUP(B222, JULY25!$A$1:$E$544, 5, FALSE)</f>
        <v>0</v>
      </c>
      <c r="AN222" s="1">
        <f>VLOOKUP(B222, 'AUG25'!$A$1:$E$540, 5, FALSE)</f>
        <v>0</v>
      </c>
      <c r="AO222" s="1">
        <f>VLOOKUP(B222, 'SEP25'!$A$1:$F$520, 6, FALSE)</f>
        <v>-1</v>
      </c>
      <c r="AP222" s="1">
        <f>VLOOKUP(B222, 'OCT25'!$A$1:$F$520, 5, FALSE)</f>
        <v>-1</v>
      </c>
      <c r="AQ222" s="36" t="str">
        <f>VLOOKUP(B222, 'NOV25'!$B$1:$I$616, 5, FALSE)</f>
        <v>-</v>
      </c>
      <c r="AR222" s="1" t="str">
        <f>VLOOKUP(B222, 'DEC25'!$A$1:$I$611, 5, FALSE)</f>
        <v>-</v>
      </c>
      <c r="AS222" s="1" t="str">
        <f>VLOOKUP(B222, 'JAN26'!$A$1:$I$607, 6, FALSE)</f>
        <v>-</v>
      </c>
      <c r="AT222" s="1"/>
      <c r="AU222" s="1"/>
      <c r="AV222" s="1"/>
      <c r="AW222" s="1"/>
    </row>
    <row r="223" spans="1:49" ht="14.25" customHeight="1">
      <c r="A223" s="4" t="s">
        <v>675</v>
      </c>
      <c r="B223" s="4" t="s">
        <v>135</v>
      </c>
      <c r="C223" s="1">
        <f t="shared" si="24"/>
        <v>0.75</v>
      </c>
      <c r="D223" s="1">
        <v>0</v>
      </c>
      <c r="E223" s="1">
        <v>0</v>
      </c>
      <c r="F223" s="1">
        <v>-1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-1</v>
      </c>
      <c r="O223" s="1">
        <v>0</v>
      </c>
      <c r="P223" s="1">
        <v>-1</v>
      </c>
      <c r="Q223" s="1">
        <v>-1</v>
      </c>
      <c r="R223" s="1">
        <v>-1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-1</v>
      </c>
      <c r="Y223" s="1">
        <v>-1</v>
      </c>
      <c r="Z223" s="1">
        <v>0</v>
      </c>
      <c r="AA223" s="1">
        <v>-1</v>
      </c>
      <c r="AB223" s="1">
        <v>-1</v>
      </c>
      <c r="AC223" s="1">
        <v>0</v>
      </c>
      <c r="AD223" s="1">
        <f>VLOOKUP(B223,'OCT24'!$A$1:H1399,6,0)</f>
        <v>0</v>
      </c>
      <c r="AE223" s="1">
        <f>VLOOKUP(B223,'NOV24'!$A$1:H784,6,0)</f>
        <v>0</v>
      </c>
      <c r="AF223" s="1">
        <f>VLOOKUP(B223,'DEC24'!$A$1:$H$914,5,0)</f>
        <v>0</v>
      </c>
      <c r="AG223" s="1">
        <f>VLOOKUP(B223,'JAN25'!$A$1:G855,5,0)</f>
        <v>0</v>
      </c>
      <c r="AH223" s="1">
        <f>VLOOKUP(B223,'FEB25'!A$1:G1289,5,0)</f>
        <v>0</v>
      </c>
      <c r="AI223" s="1">
        <f>VLOOKUP(B223,'MAR25'!$A$1:G1122,5,0)</f>
        <v>-1</v>
      </c>
      <c r="AJ223" s="1">
        <f>VLOOKUP(B223,'APR25'!$A$1:G751,5,0)</f>
        <v>0</v>
      </c>
      <c r="AK223" s="1">
        <f>VLOOKUP(B223,'MAY25'!$A$1:G1144,5,0)</f>
        <v>0</v>
      </c>
      <c r="AL223" s="1">
        <f>VLOOKUP(B223,JUNE25!$A$1:G847,5,0)</f>
        <v>0</v>
      </c>
      <c r="AM223" s="1">
        <f>VLOOKUP(B223, JULY25!$A$1:$E$544, 5, FALSE)</f>
        <v>0</v>
      </c>
      <c r="AN223" s="1">
        <f>VLOOKUP(B223, 'AUG25'!$A$1:$E$540, 5, FALSE)</f>
        <v>0</v>
      </c>
      <c r="AO223" s="1" t="str">
        <f>VLOOKUP(B223, 'SEP25'!$A$1:$F$520, 6, FALSE)</f>
        <v>-</v>
      </c>
      <c r="AP223" s="1" t="str">
        <f>VLOOKUP(B223, 'OCT25'!$A$1:$F$520, 5, FALSE)</f>
        <v>-</v>
      </c>
      <c r="AQ223" s="36" t="str">
        <f>VLOOKUP(B223, 'NOV25'!$B$1:$I$616, 5, FALSE)</f>
        <v>-</v>
      </c>
      <c r="AR223" s="1" t="str">
        <f>VLOOKUP(B223, 'DEC25'!$A$1:$I$611, 5, FALSE)</f>
        <v>-</v>
      </c>
      <c r="AS223" s="1">
        <f>VLOOKUP(B223, 'JAN26'!$A$1:$I$607, 6, FALSE)</f>
        <v>-3</v>
      </c>
      <c r="AT223" s="1"/>
      <c r="AU223" s="1"/>
      <c r="AV223" s="1"/>
      <c r="AW223" s="1"/>
    </row>
    <row r="224" spans="1:49" ht="14.25" customHeight="1">
      <c r="A224" s="4" t="s">
        <v>674</v>
      </c>
      <c r="B224" s="4" t="s">
        <v>838</v>
      </c>
      <c r="C224" s="37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36"/>
      <c r="AR224" s="1"/>
      <c r="AS224" s="1"/>
      <c r="AT224" s="1"/>
      <c r="AU224" s="1"/>
      <c r="AV224" s="1"/>
      <c r="AW224" s="1"/>
    </row>
    <row r="225" spans="1:49" ht="14.25" customHeight="1">
      <c r="A225" s="4" t="s">
        <v>678</v>
      </c>
      <c r="B225" s="4" t="s">
        <v>136</v>
      </c>
      <c r="C225" s="1">
        <f>-AVERAGE(AL225:AV225)</f>
        <v>2.1666666666666665</v>
      </c>
      <c r="D225" s="1">
        <v>0</v>
      </c>
      <c r="E225" s="1">
        <v>-1</v>
      </c>
      <c r="F225" s="1">
        <v>0</v>
      </c>
      <c r="G225" s="1">
        <v>-3</v>
      </c>
      <c r="H225" s="1">
        <v>0</v>
      </c>
      <c r="I225" s="1">
        <v>-3</v>
      </c>
      <c r="J225" s="1">
        <v>-2</v>
      </c>
      <c r="K225" s="1">
        <v>-6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-3</v>
      </c>
      <c r="S225" s="1">
        <v>-2</v>
      </c>
      <c r="T225" s="1">
        <v>-2</v>
      </c>
      <c r="U225" s="1">
        <v>-2</v>
      </c>
      <c r="V225" s="1">
        <v>-7</v>
      </c>
      <c r="W225" s="1">
        <v>-3</v>
      </c>
      <c r="X225" s="1">
        <v>-4</v>
      </c>
      <c r="Y225" s="1">
        <v>-1</v>
      </c>
      <c r="Z225" s="1">
        <v>-2</v>
      </c>
      <c r="AA225" s="1">
        <v>-1</v>
      </c>
      <c r="AB225" s="1">
        <v>0</v>
      </c>
      <c r="AC225" s="1">
        <v>-1</v>
      </c>
      <c r="AD225" s="1">
        <f>VLOOKUP(B225,'OCT24'!$A$1:H1401,6,0)</f>
        <v>0</v>
      </c>
      <c r="AE225" s="1">
        <f>VLOOKUP(B225,'NOV24'!$A$1:H786,6,0)</f>
        <v>-5</v>
      </c>
      <c r="AF225" s="1">
        <f>VLOOKUP(B225,'DEC24'!$A$1:$H$914,5,0)</f>
        <v>-2</v>
      </c>
      <c r="AG225" s="1">
        <f>VLOOKUP(B225,'JAN25'!$A$1:G857,5,0)</f>
        <v>0</v>
      </c>
      <c r="AH225" s="1">
        <f>VLOOKUP(B225,'FEB25'!A$1:G1291,5,0)</f>
        <v>-1</v>
      </c>
      <c r="AI225" s="1">
        <f>VLOOKUP(B225,'MAR25'!$A$1:G1124,5,0)</f>
        <v>0</v>
      </c>
      <c r="AJ225" s="1"/>
      <c r="AK225" s="1">
        <f>VLOOKUP(B225,'MAY25'!$A$1:G1146,5,0)</f>
        <v>-1</v>
      </c>
      <c r="AL225" s="1"/>
      <c r="AM225" s="1"/>
      <c r="AN225" s="1">
        <f>VLOOKUP(B225, 'AUG25'!$A$1:$E$540, 5, FALSE)</f>
        <v>-1</v>
      </c>
      <c r="AO225" s="1">
        <f>VLOOKUP(B225, 'SEP25'!$A$1:$F$520, 6, FALSE)</f>
        <v>-1</v>
      </c>
      <c r="AP225" s="1">
        <f>VLOOKUP(B225, 'OCT25'!$A$1:$F$520, 5, FALSE)</f>
        <v>-3</v>
      </c>
      <c r="AQ225" s="36">
        <f>VLOOKUP(B225, 'NOV25'!$B$1:$I$616, 5, FALSE)</f>
        <v>-3</v>
      </c>
      <c r="AR225" s="1">
        <f>VLOOKUP(B225, 'DEC25'!$A$1:$I$611, 5, FALSE)</f>
        <v>-1</v>
      </c>
      <c r="AS225" s="1">
        <f>VLOOKUP(B225, 'JAN26'!$A$1:$I$607, 6, FALSE)</f>
        <v>-4</v>
      </c>
      <c r="AT225" s="1"/>
      <c r="AU225" s="1"/>
      <c r="AV225" s="1"/>
      <c r="AW225" s="1"/>
    </row>
    <row r="226" spans="1:49" ht="14.25" customHeight="1">
      <c r="A226" s="4" t="s">
        <v>678</v>
      </c>
      <c r="B226" s="4" t="s">
        <v>839</v>
      </c>
      <c r="C226" s="37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36"/>
      <c r="AR226" s="1"/>
      <c r="AS226" s="1"/>
      <c r="AT226" s="1"/>
      <c r="AU226" s="1"/>
      <c r="AV226" s="1"/>
      <c r="AW226" s="1"/>
    </row>
    <row r="227" spans="1:49" ht="14.25" customHeight="1">
      <c r="A227" s="4" t="s">
        <v>683</v>
      </c>
      <c r="B227" s="4" t="s">
        <v>137</v>
      </c>
      <c r="C227" s="1">
        <f t="shared" ref="C227:C228" si="25">-AVERAGE(AL227:AV227)</f>
        <v>116.625</v>
      </c>
      <c r="D227" s="1">
        <v>0</v>
      </c>
      <c r="E227" s="1">
        <v>0</v>
      </c>
      <c r="F227" s="1"/>
      <c r="G227" s="1"/>
      <c r="H227" s="1"/>
      <c r="I227" s="1"/>
      <c r="J227" s="1"/>
      <c r="K227" s="1"/>
      <c r="L227" s="1"/>
      <c r="M227" s="1">
        <v>-30</v>
      </c>
      <c r="N227" s="1">
        <v>-40</v>
      </c>
      <c r="O227" s="1"/>
      <c r="P227" s="1">
        <v>-60</v>
      </c>
      <c r="Q227" s="1">
        <v>-78</v>
      </c>
      <c r="R227" s="1">
        <v>-61</v>
      </c>
      <c r="S227" s="1">
        <v>-69</v>
      </c>
      <c r="T227" s="1">
        <v>-65</v>
      </c>
      <c r="U227" s="1">
        <v>-84</v>
      </c>
      <c r="V227" s="1">
        <v>-106</v>
      </c>
      <c r="W227" s="1">
        <v>-76</v>
      </c>
      <c r="X227" s="1">
        <v>-77</v>
      </c>
      <c r="Y227" s="1">
        <v>-140</v>
      </c>
      <c r="Z227" s="1">
        <v>-93</v>
      </c>
      <c r="AA227" s="1">
        <v>-45</v>
      </c>
      <c r="AB227" s="1">
        <v>-161</v>
      </c>
      <c r="AC227" s="1">
        <v>-73</v>
      </c>
      <c r="AD227" s="1">
        <f>VLOOKUP(B227,'OCT24'!$A$1:H1404,6,0)</f>
        <v>-44</v>
      </c>
      <c r="AE227" s="1">
        <f>VLOOKUP(B227,'NOV24'!$A$1:H789,6,0)</f>
        <v>-26</v>
      </c>
      <c r="AF227" s="1">
        <f>VLOOKUP(B227,'DEC24'!$A$1:$H$914,5,0)</f>
        <v>-45</v>
      </c>
      <c r="AG227" s="1">
        <f>VLOOKUP(B227,'JAN25'!$A$1:G860,5,0)</f>
        <v>-59</v>
      </c>
      <c r="AH227" s="1">
        <f>VLOOKUP(B227,'FEB25'!A$1:G1294,5,0)</f>
        <v>-90</v>
      </c>
      <c r="AI227" s="1">
        <f>VLOOKUP(B227,'MAR25'!$A$1:G1127,5,0)</f>
        <v>-181</v>
      </c>
      <c r="AJ227" s="1">
        <f>VLOOKUP(B227,'APR25'!$A$1:G756,5,0)</f>
        <v>-79</v>
      </c>
      <c r="AK227" s="1">
        <f>VLOOKUP(B227,'MAY25'!$A$1:G1149,5,0)</f>
        <v>-133</v>
      </c>
      <c r="AL227" s="1">
        <f>VLOOKUP(B227,JUNE25!$A$1:G852,5,0)</f>
        <v>-116</v>
      </c>
      <c r="AM227" s="1">
        <f>VLOOKUP(B227, JULY25!$A$1:$E$544, 5, FALSE)</f>
        <v>-51</v>
      </c>
      <c r="AN227" s="1">
        <f>VLOOKUP(B227, 'AUG25'!$A$1:$E$540, 5, FALSE)</f>
        <v>-237</v>
      </c>
      <c r="AO227" s="1">
        <f>VLOOKUP(B227, 'SEP25'!$A$1:$F$520, 6, FALSE)</f>
        <v>-199</v>
      </c>
      <c r="AP227" s="1">
        <f>VLOOKUP(B227, 'OCT25'!$A$1:$F$520, 5, FALSE)</f>
        <v>-192</v>
      </c>
      <c r="AQ227" s="36">
        <f>VLOOKUP(B227, 'NOV25'!$B$1:$I$616, 5, FALSE)</f>
        <v>-33</v>
      </c>
      <c r="AR227" s="1">
        <f>VLOOKUP(B227, 'DEC25'!$A$1:$I$611, 5, FALSE)</f>
        <v>-49</v>
      </c>
      <c r="AS227" s="1">
        <f>VLOOKUP(B227, 'JAN26'!$A$1:$I$607, 6, FALSE)</f>
        <v>-56</v>
      </c>
      <c r="AT227" s="1"/>
      <c r="AU227" s="1"/>
      <c r="AV227" s="1"/>
      <c r="AW227" s="1"/>
    </row>
    <row r="228" spans="1:49" ht="14.25" customHeight="1">
      <c r="A228" s="4" t="s">
        <v>678</v>
      </c>
      <c r="B228" s="4" t="s">
        <v>138</v>
      </c>
      <c r="C228" s="1">
        <f t="shared" si="25"/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f>VLOOKUP(B228,'OCT24'!$A$1:H1405,6,0)</f>
        <v>0</v>
      </c>
      <c r="AE228" s="1">
        <f>VLOOKUP(B228,'NOV24'!$A$1:H790,6,0)</f>
        <v>0</v>
      </c>
      <c r="AF228" s="1">
        <f>VLOOKUP(B228,'DEC24'!$A$1:$H$914,5,0)</f>
        <v>0</v>
      </c>
      <c r="AG228" s="1">
        <f>VLOOKUP(B228,'JAN25'!$A$1:G861,5,0)</f>
        <v>0</v>
      </c>
      <c r="AH228" s="1">
        <f>VLOOKUP(B228,'FEB25'!A$1:G1295,5,0)</f>
        <v>0</v>
      </c>
      <c r="AI228" s="1">
        <f>VLOOKUP(B228,'MAR25'!$A$1:G1128,5,0)</f>
        <v>0</v>
      </c>
      <c r="AJ228" s="1">
        <f>VLOOKUP(B228,'APR25'!$A$1:G757,5,0)</f>
        <v>0</v>
      </c>
      <c r="AK228" s="1">
        <f>VLOOKUP(B228,'MAY25'!$A$1:G1150,5,0)</f>
        <v>0</v>
      </c>
      <c r="AL228" s="1">
        <f>VLOOKUP(B228,JUNE25!$A$1:G853,5,0)</f>
        <v>0</v>
      </c>
      <c r="AM228" s="1">
        <f>VLOOKUP(B228, JULY25!$A$1:$E$544, 5, FALSE)</f>
        <v>0</v>
      </c>
      <c r="AN228" s="1">
        <f>VLOOKUP(B228, 'AUG25'!$A$1:$E$540, 5, FALSE)</f>
        <v>0</v>
      </c>
      <c r="AO228" s="1" t="str">
        <f>VLOOKUP(B228, 'SEP25'!$A$1:$F$520, 6, FALSE)</f>
        <v>-</v>
      </c>
      <c r="AP228" s="1" t="str">
        <f>VLOOKUP(B228, 'OCT25'!$A$1:$F$520, 5, FALSE)</f>
        <v>-</v>
      </c>
      <c r="AQ228" s="36" t="str">
        <f>VLOOKUP(B228, 'NOV25'!$B$1:$I$616, 5, FALSE)</f>
        <v>-</v>
      </c>
      <c r="AR228" s="1" t="str">
        <f>VLOOKUP(B228, 'DEC25'!$A$1:$I$611, 5, FALSE)</f>
        <v>-</v>
      </c>
      <c r="AS228" s="1" t="str">
        <f>VLOOKUP(B228, 'JAN26'!$A$1:$I$607, 6, FALSE)</f>
        <v>-</v>
      </c>
      <c r="AT228" s="1"/>
      <c r="AU228" s="1"/>
      <c r="AV228" s="1"/>
      <c r="AW228" s="1"/>
    </row>
    <row r="229" spans="1:49" ht="14.25" customHeight="1">
      <c r="B229" s="4" t="s">
        <v>840</v>
      </c>
      <c r="C229" s="37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36"/>
      <c r="AR229" s="1"/>
      <c r="AS229" s="1"/>
      <c r="AT229" s="1"/>
      <c r="AU229" s="1"/>
      <c r="AV229" s="1"/>
      <c r="AW229" s="1"/>
    </row>
    <row r="230" spans="1:49" ht="14.25" customHeight="1">
      <c r="B230" s="4" t="s">
        <v>139</v>
      </c>
      <c r="C230" s="37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f>VLOOKUP(B230,'OCT24'!$A$1:H1407,6,0)</f>
        <v>0</v>
      </c>
      <c r="AE230" s="1">
        <f>VLOOKUP(B230,'NOV24'!$A$1:H792,6,0)</f>
        <v>0</v>
      </c>
      <c r="AF230" s="1">
        <f>VLOOKUP(B230,'DEC24'!$A$1:$H$914,5,0)</f>
        <v>0</v>
      </c>
      <c r="AG230" s="1">
        <f>VLOOKUP(B230,'JAN25'!$A$1:G863,5,0)</f>
        <v>0</v>
      </c>
      <c r="AH230" s="1">
        <f>VLOOKUP(B230,'FEB25'!A$1:G1297,5,0)</f>
        <v>0</v>
      </c>
      <c r="AI230" s="1">
        <f>VLOOKUP(B230,'MAR25'!$A$1:G1130,5,0)</f>
        <v>-1</v>
      </c>
      <c r="AJ230" s="1"/>
      <c r="AK230" s="1"/>
      <c r="AL230" s="1"/>
      <c r="AM230" s="1"/>
      <c r="AN230" s="1"/>
      <c r="AO230" s="1"/>
      <c r="AP230" s="1"/>
      <c r="AQ230" s="36"/>
      <c r="AR230" s="1"/>
      <c r="AS230" s="1"/>
      <c r="AT230" s="1"/>
      <c r="AU230" s="1"/>
      <c r="AV230" s="1"/>
      <c r="AW230" s="1"/>
    </row>
    <row r="231" spans="1:49" ht="14.25" customHeight="1">
      <c r="B231" s="4" t="s">
        <v>841</v>
      </c>
      <c r="C231" s="37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36"/>
      <c r="AR231" s="1"/>
      <c r="AS231" s="1"/>
      <c r="AT231" s="1"/>
      <c r="AU231" s="1"/>
      <c r="AV231" s="1"/>
      <c r="AW231" s="1"/>
    </row>
    <row r="232" spans="1:49" ht="14.25" customHeight="1">
      <c r="A232" s="4" t="s">
        <v>677</v>
      </c>
      <c r="B232" s="4" t="s">
        <v>140</v>
      </c>
      <c r="C232" s="1">
        <f>-AVERAGE(AL232:AV232)</f>
        <v>334.375</v>
      </c>
      <c r="D232" s="1">
        <v>-43</v>
      </c>
      <c r="E232" s="1">
        <v>-140</v>
      </c>
      <c r="F232" s="1">
        <v>-182</v>
      </c>
      <c r="G232" s="1">
        <v>-19</v>
      </c>
      <c r="H232" s="1">
        <v>-130</v>
      </c>
      <c r="I232" s="1">
        <v>-80</v>
      </c>
      <c r="J232" s="1">
        <v>-10</v>
      </c>
      <c r="K232" s="1">
        <v>-204</v>
      </c>
      <c r="L232" s="1">
        <v>-122</v>
      </c>
      <c r="M232" s="1">
        <v>-246</v>
      </c>
      <c r="N232" s="1">
        <v>-172</v>
      </c>
      <c r="O232" s="1">
        <v>-241</v>
      </c>
      <c r="P232" s="1">
        <v>-300</v>
      </c>
      <c r="Q232" s="1">
        <v>-22</v>
      </c>
      <c r="R232" s="1">
        <v>-185</v>
      </c>
      <c r="S232" s="1">
        <v>-40</v>
      </c>
      <c r="T232" s="1">
        <v>-91</v>
      </c>
      <c r="U232" s="1">
        <v>-106</v>
      </c>
      <c r="V232" s="1">
        <v>-7</v>
      </c>
      <c r="W232" s="1">
        <v>-32</v>
      </c>
      <c r="X232" s="1">
        <v>-93</v>
      </c>
      <c r="Y232" s="1">
        <v>-56</v>
      </c>
      <c r="Z232" s="1">
        <v>-50</v>
      </c>
      <c r="AA232" s="1">
        <v>-35</v>
      </c>
      <c r="AB232" s="1">
        <v>-50</v>
      </c>
      <c r="AC232" s="1">
        <v>-25</v>
      </c>
      <c r="AD232" s="1">
        <f>VLOOKUP(B232,'OCT24'!$A$1:H1409,6,0)</f>
        <v>-239</v>
      </c>
      <c r="AE232" s="1">
        <f>VLOOKUP(B232,'NOV24'!$A$1:H794,6,0)</f>
        <v>-30</v>
      </c>
      <c r="AF232" s="1">
        <f>VLOOKUP(B232,'DEC24'!$A$1:$H$914,5,0)</f>
        <v>-78</v>
      </c>
      <c r="AG232" s="1">
        <f>VLOOKUP(B232,'JAN25'!$A$1:G865,5,0)</f>
        <v>-74</v>
      </c>
      <c r="AH232" s="1">
        <f>VLOOKUP(B232,'FEB25'!A$1:G1299,5,0)</f>
        <v>-273</v>
      </c>
      <c r="AI232" s="1">
        <f>VLOOKUP(B232,'MAR25'!$A$1:G1132,5,0)</f>
        <v>-176</v>
      </c>
      <c r="AJ232" s="1">
        <f>VLOOKUP(B232,'APR25'!$A$1:G761,5,0)</f>
        <v>-40</v>
      </c>
      <c r="AK232" s="1">
        <f>VLOOKUP(B232,'MAY25'!$A$1:G1154,5,0)</f>
        <v>-182</v>
      </c>
      <c r="AL232" s="1">
        <f>VLOOKUP(B232,JUNE25!$A$1:G857,5,0)</f>
        <v>-163</v>
      </c>
      <c r="AM232" s="1">
        <f>VLOOKUP(B232, JULY25!$A$1:$E$544, 5, FALSE)</f>
        <v>-51</v>
      </c>
      <c r="AN232" s="1">
        <f>VLOOKUP(B232, 'AUG25'!$A$1:$E$540, 5, FALSE)</f>
        <v>-310</v>
      </c>
      <c r="AO232" s="1">
        <f>VLOOKUP(B232, 'SEP25'!$A$1:$F$520, 6, FALSE)</f>
        <v>-219</v>
      </c>
      <c r="AP232" s="1">
        <f>VLOOKUP(B232, 'OCT25'!$A$1:$F$520, 5, FALSE)</f>
        <v>-793</v>
      </c>
      <c r="AQ232" s="36">
        <f>VLOOKUP(B232, 'NOV25'!$B$1:$I$616, 5, FALSE)</f>
        <v>-212</v>
      </c>
      <c r="AR232" s="1">
        <f>VLOOKUP(B232, 'DEC25'!$A$1:$I$611, 5, FALSE)</f>
        <v>-373</v>
      </c>
      <c r="AS232" s="1">
        <f>VLOOKUP(B232, 'JAN26'!$A$1:$I$607, 6, FALSE)</f>
        <v>-554</v>
      </c>
      <c r="AT232" s="1"/>
      <c r="AU232" s="1"/>
      <c r="AV232" s="1"/>
      <c r="AW232" s="1"/>
    </row>
    <row r="233" spans="1:49" ht="14.25" customHeight="1">
      <c r="B233" s="4" t="s">
        <v>842</v>
      </c>
      <c r="C233" s="37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36"/>
      <c r="AR233" s="1"/>
      <c r="AS233" s="1"/>
      <c r="AT233" s="1"/>
      <c r="AU233" s="1"/>
      <c r="AV233" s="1"/>
      <c r="AW233" s="1"/>
    </row>
    <row r="234" spans="1:49" ht="14.25" customHeight="1">
      <c r="B234" s="4" t="s">
        <v>141</v>
      </c>
      <c r="C234" s="1">
        <f t="shared" ref="C234:C235" si="26">-AVERAGE(AL234:AV234)</f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f>VLOOKUP(B234,'OCT24'!$A$1:H1411,6,0)</f>
        <v>0</v>
      </c>
      <c r="AE234" s="1">
        <f>VLOOKUP(B234,'NOV24'!$A$1:H796,6,0)</f>
        <v>0</v>
      </c>
      <c r="AF234" s="1">
        <f>VLOOKUP(B234,'DEC24'!$A$1:$H$914,5,0)</f>
        <v>0</v>
      </c>
      <c r="AG234" s="1">
        <f>VLOOKUP(B234,'JAN25'!$A$1:G867,5,0)</f>
        <v>0</v>
      </c>
      <c r="AH234" s="1">
        <f>VLOOKUP(B234,'FEB25'!A$1:G1301,5,0)</f>
        <v>0</v>
      </c>
      <c r="AI234" s="1">
        <f>VLOOKUP(B234,'MAR25'!$A$1:G1134,5,0)</f>
        <v>0</v>
      </c>
      <c r="AJ234" s="1">
        <f>VLOOKUP(B234,'APR25'!$A$1:G763,5,0)</f>
        <v>0</v>
      </c>
      <c r="AK234" s="1">
        <f>VLOOKUP(B234,'MAY25'!$A$1:G1156,5,0)</f>
        <v>0</v>
      </c>
      <c r="AL234" s="1">
        <f>VLOOKUP(B234,JUNE25!$A$1:G859,5,0)</f>
        <v>0</v>
      </c>
      <c r="AM234" s="1">
        <f>VLOOKUP(B234, JULY25!$A$1:$E$544, 5, FALSE)</f>
        <v>0</v>
      </c>
      <c r="AN234" s="1">
        <f>VLOOKUP(B234, 'AUG25'!$A$1:$E$540, 5, FALSE)</f>
        <v>0</v>
      </c>
      <c r="AO234" s="1" t="str">
        <f>VLOOKUP(B234, 'SEP25'!$A$1:$F$520, 6, FALSE)</f>
        <v>-</v>
      </c>
      <c r="AP234" s="1" t="str">
        <f>VLOOKUP(B234, 'OCT25'!$A$1:$F$520, 5, FALSE)</f>
        <v>-</v>
      </c>
      <c r="AQ234" s="36" t="str">
        <f>VLOOKUP(B234, 'NOV25'!$B$1:$I$616, 5, FALSE)</f>
        <v>-</v>
      </c>
      <c r="AR234" s="1" t="str">
        <f>VLOOKUP(B234, 'DEC25'!$A$1:$I$611, 5, FALSE)</f>
        <v>-</v>
      </c>
      <c r="AS234" s="1" t="str">
        <f>VLOOKUP(B234, 'JAN26'!$A$1:$I$607, 6, FALSE)</f>
        <v>-</v>
      </c>
      <c r="AT234" s="1"/>
      <c r="AU234" s="1"/>
      <c r="AV234" s="1"/>
      <c r="AW234" s="1"/>
    </row>
    <row r="235" spans="1:49" ht="14.25" customHeight="1">
      <c r="B235" s="4" t="s">
        <v>142</v>
      </c>
      <c r="C235" s="1">
        <f t="shared" si="26"/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-1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-1</v>
      </c>
      <c r="Z235" s="1">
        <v>0</v>
      </c>
      <c r="AA235" s="1">
        <v>0</v>
      </c>
      <c r="AB235" s="1">
        <v>-1</v>
      </c>
      <c r="AC235" s="1">
        <v>0</v>
      </c>
      <c r="AD235" s="1">
        <f>VLOOKUP(B235,'OCT24'!$A$1:H1412,6,0)</f>
        <v>0</v>
      </c>
      <c r="AE235" s="1">
        <f>VLOOKUP(B235,'NOV24'!$A$1:H797,6,0)</f>
        <v>0</v>
      </c>
      <c r="AF235" s="1">
        <f>VLOOKUP(B235,'DEC24'!$A$1:$H$914,5,0)</f>
        <v>0</v>
      </c>
      <c r="AG235" s="1">
        <f>VLOOKUP(B235,'JAN25'!$A$1:G868,5,0)</f>
        <v>0</v>
      </c>
      <c r="AH235" s="1">
        <f>VLOOKUP(B235,'FEB25'!A$1:G1302,5,0)</f>
        <v>0</v>
      </c>
      <c r="AI235" s="1">
        <f>VLOOKUP(B235,'MAR25'!$A$1:G1135,5,0)</f>
        <v>0</v>
      </c>
      <c r="AJ235" s="1">
        <f>VLOOKUP(B235,'APR25'!$A$1:G764,5,0)</f>
        <v>0</v>
      </c>
      <c r="AK235" s="1">
        <f>VLOOKUP(B235,'MAY25'!$A$1:G1157,5,0)</f>
        <v>0</v>
      </c>
      <c r="AL235" s="1">
        <f>VLOOKUP(B235,JUNE25!$A$1:G860,5,0)</f>
        <v>0</v>
      </c>
      <c r="AM235" s="1">
        <f>VLOOKUP(B235, JULY25!$A$1:$E$544, 5, FALSE)</f>
        <v>0</v>
      </c>
      <c r="AN235" s="1">
        <f>VLOOKUP(B235, 'AUG25'!$A$1:$E$540, 5, FALSE)</f>
        <v>0</v>
      </c>
      <c r="AO235" s="1" t="str">
        <f>VLOOKUP(B235, 'SEP25'!$A$1:$F$520, 6, FALSE)</f>
        <v>-</v>
      </c>
      <c r="AP235" s="1" t="str">
        <f>VLOOKUP(B235, 'OCT25'!$A$1:$F$520, 5, FALSE)</f>
        <v>-</v>
      </c>
      <c r="AQ235" s="36" t="str">
        <f>VLOOKUP(B235, 'NOV25'!$B$1:$I$616, 5, FALSE)</f>
        <v>-</v>
      </c>
      <c r="AR235" s="1" t="str">
        <f>VLOOKUP(B235, 'DEC25'!$A$1:$I$611, 5, FALSE)</f>
        <v>-</v>
      </c>
      <c r="AS235" s="1" t="str">
        <f>VLOOKUP(B235, 'JAN26'!$A$1:$I$607, 6, FALSE)</f>
        <v>-</v>
      </c>
      <c r="AT235" s="1"/>
      <c r="AU235" s="1"/>
      <c r="AV235" s="1"/>
      <c r="AW235" s="1"/>
    </row>
    <row r="236" spans="1:49" ht="14.25" customHeight="1">
      <c r="B236" s="4" t="s">
        <v>843</v>
      </c>
      <c r="C236" s="37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-1</v>
      </c>
      <c r="M236" s="1">
        <v>0</v>
      </c>
      <c r="N236" s="1">
        <v>0</v>
      </c>
      <c r="O236" s="1">
        <v>0</v>
      </c>
      <c r="P236" s="1">
        <v>-1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36"/>
      <c r="AR236" s="1"/>
      <c r="AS236" s="1"/>
      <c r="AT236" s="1"/>
      <c r="AU236" s="1"/>
      <c r="AV236" s="1"/>
      <c r="AW236" s="1"/>
    </row>
    <row r="237" spans="1:49" ht="14.25" customHeight="1">
      <c r="B237" s="4" t="s">
        <v>844</v>
      </c>
      <c r="C237" s="37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36"/>
      <c r="AR237" s="1"/>
      <c r="AS237" s="1"/>
      <c r="AT237" s="1"/>
      <c r="AU237" s="1"/>
      <c r="AV237" s="1"/>
      <c r="AW237" s="1"/>
    </row>
    <row r="238" spans="1:49" ht="14.25" customHeight="1">
      <c r="B238" s="4" t="s">
        <v>143</v>
      </c>
      <c r="C238" s="37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f>VLOOKUP(B238,'OCT24'!$A$1:H1415,6,0)</f>
        <v>0</v>
      </c>
      <c r="AE238" s="1">
        <f>VLOOKUP(B238,'NOV24'!$A$1:H800,6,0)</f>
        <v>-1</v>
      </c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36"/>
      <c r="AR238" s="1"/>
      <c r="AS238" s="1"/>
      <c r="AT238" s="1"/>
      <c r="AU238" s="1"/>
      <c r="AV238" s="1"/>
      <c r="AW238" s="1"/>
    </row>
    <row r="239" spans="1:49" ht="14.25" customHeight="1">
      <c r="B239" s="4" t="s">
        <v>845</v>
      </c>
      <c r="C239" s="37">
        <v>0</v>
      </c>
      <c r="D239" s="1">
        <v>-1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36"/>
      <c r="AR239" s="1"/>
      <c r="AS239" s="1"/>
      <c r="AT239" s="1"/>
      <c r="AU239" s="1"/>
      <c r="AV239" s="1"/>
      <c r="AW239" s="1"/>
    </row>
    <row r="240" spans="1:49" ht="14.25" customHeight="1">
      <c r="B240" s="4" t="s">
        <v>846</v>
      </c>
      <c r="C240" s="37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36"/>
      <c r="AR240" s="1"/>
      <c r="AS240" s="1"/>
      <c r="AT240" s="1"/>
      <c r="AU240" s="1"/>
      <c r="AV240" s="1"/>
      <c r="AW240" s="1"/>
    </row>
    <row r="241" spans="1:49" ht="14.25" customHeight="1">
      <c r="B241" s="4" t="s">
        <v>144</v>
      </c>
      <c r="C241" s="1">
        <f t="shared" ref="C241:C246" si="27">-AVERAGE(AL241:AV241)</f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f>VLOOKUP(B241,'OCT24'!$A$1:H1418,6,0)</f>
        <v>0</v>
      </c>
      <c r="AE241" s="1">
        <f>VLOOKUP(B241,'NOV24'!$A$1:H803,6,0)</f>
        <v>0</v>
      </c>
      <c r="AF241" s="1">
        <f>VLOOKUP(B241,'DEC24'!$A$1:$H$914,5,0)</f>
        <v>0</v>
      </c>
      <c r="AG241" s="1">
        <f>VLOOKUP(B241,'JAN25'!$A$1:G874,5,0)</f>
        <v>0</v>
      </c>
      <c r="AH241" s="1">
        <f>VLOOKUP(B241,'FEB25'!A$1:G1308,5,0)</f>
        <v>0</v>
      </c>
      <c r="AI241" s="1">
        <f>VLOOKUP(B241,'MAR25'!$A$1:G1141,5,0)</f>
        <v>0</v>
      </c>
      <c r="AJ241" s="1">
        <f>VLOOKUP(B241,'APR25'!$A$1:G770,5,0)</f>
        <v>0</v>
      </c>
      <c r="AK241" s="1">
        <f>VLOOKUP(B241,'MAY25'!$A$1:G1163,5,0)</f>
        <v>0</v>
      </c>
      <c r="AL241" s="1">
        <f>VLOOKUP(B241,JUNE25!$A$1:G866,5,0)</f>
        <v>0</v>
      </c>
      <c r="AM241" s="1">
        <f>VLOOKUP(B241, JULY25!$A$1:$E$544, 5, FALSE)</f>
        <v>0</v>
      </c>
      <c r="AN241" s="1">
        <f>VLOOKUP(B241, 'AUG25'!$A$1:$E$540, 5, FALSE)</f>
        <v>0</v>
      </c>
      <c r="AO241" s="1" t="str">
        <f>VLOOKUP(B241, 'SEP25'!$A$1:$F$520, 6, FALSE)</f>
        <v>-</v>
      </c>
      <c r="AP241" s="1" t="str">
        <f>VLOOKUP(B241, 'OCT25'!$A$1:$F$520, 5, FALSE)</f>
        <v>-</v>
      </c>
      <c r="AQ241" s="36" t="str">
        <f>VLOOKUP(B241, 'NOV25'!$B$1:$I$616, 5, FALSE)</f>
        <v>-</v>
      </c>
      <c r="AR241" s="1" t="str">
        <f>VLOOKUP(B241, 'DEC25'!$A$1:$I$611, 5, FALSE)</f>
        <v>-</v>
      </c>
      <c r="AS241" s="1" t="str">
        <f>VLOOKUP(B241, 'JAN26'!$A$1:$I$607, 6, FALSE)</f>
        <v>-</v>
      </c>
      <c r="AT241" s="1"/>
      <c r="AU241" s="1"/>
      <c r="AV241" s="1"/>
      <c r="AW241" s="1"/>
    </row>
    <row r="242" spans="1:49" ht="14.25" customHeight="1">
      <c r="B242" s="4" t="s">
        <v>145</v>
      </c>
      <c r="C242" s="1">
        <f t="shared" si="27"/>
        <v>0</v>
      </c>
      <c r="D242" s="1">
        <v>0</v>
      </c>
      <c r="E242" s="1">
        <v>-2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f>VLOOKUP(B242,'OCT24'!$A$1:H1419,6,0)</f>
        <v>0</v>
      </c>
      <c r="AE242" s="1">
        <f>VLOOKUP(B242,'NOV24'!$A$1:H804,6,0)</f>
        <v>0</v>
      </c>
      <c r="AF242" s="1">
        <f>VLOOKUP(B242,'DEC24'!$A$1:$H$914,5,0)</f>
        <v>0</v>
      </c>
      <c r="AG242" s="1">
        <f>VLOOKUP(B242,'JAN25'!$A$1:G875,5,0)</f>
        <v>0</v>
      </c>
      <c r="AH242" s="1">
        <f>VLOOKUP(B242,'FEB25'!A$1:G1309,5,0)</f>
        <v>0</v>
      </c>
      <c r="AI242" s="1">
        <f>VLOOKUP(B242,'MAR25'!$A$1:G1142,5,0)</f>
        <v>0</v>
      </c>
      <c r="AJ242" s="1">
        <f>VLOOKUP(B242,'APR25'!$A$1:G771,5,0)</f>
        <v>0</v>
      </c>
      <c r="AK242" s="1">
        <f>VLOOKUP(B242,'MAY25'!$A$1:G1164,5,0)</f>
        <v>0</v>
      </c>
      <c r="AL242" s="1">
        <f>VLOOKUP(B242,JUNE25!$A$1:G867,5,0)</f>
        <v>0</v>
      </c>
      <c r="AM242" s="1">
        <f>VLOOKUP(B242, JULY25!$A$1:$E$544, 5, FALSE)</f>
        <v>0</v>
      </c>
      <c r="AN242" s="1">
        <f>VLOOKUP(B242, 'AUG25'!$A$1:$E$540, 5, FALSE)</f>
        <v>0</v>
      </c>
      <c r="AO242" s="1" t="str">
        <f>VLOOKUP(B242, 'SEP25'!$A$1:$F$520, 6, FALSE)</f>
        <v>-</v>
      </c>
      <c r="AP242" s="1" t="str">
        <f>VLOOKUP(B242, 'OCT25'!$A$1:$F$520, 5, FALSE)</f>
        <v>-</v>
      </c>
      <c r="AQ242" s="36" t="str">
        <f>VLOOKUP(B242, 'NOV25'!$B$1:$I$616, 5, FALSE)</f>
        <v>-</v>
      </c>
      <c r="AR242" s="1" t="str">
        <f>VLOOKUP(B242, 'DEC25'!$A$1:$I$611, 5, FALSE)</f>
        <v>-</v>
      </c>
      <c r="AS242" s="1" t="str">
        <f>VLOOKUP(B242, 'JAN26'!$A$1:$I$607, 6, FALSE)</f>
        <v>-</v>
      </c>
      <c r="AT242" s="1"/>
      <c r="AU242" s="1"/>
      <c r="AV242" s="1"/>
      <c r="AW242" s="1"/>
    </row>
    <row r="243" spans="1:49" ht="14.25" customHeight="1">
      <c r="B243" s="4" t="s">
        <v>146</v>
      </c>
      <c r="C243" s="1">
        <f t="shared" si="27"/>
        <v>0</v>
      </c>
      <c r="D243" s="1">
        <v>-2</v>
      </c>
      <c r="E243" s="1">
        <v>-4</v>
      </c>
      <c r="F243" s="1">
        <v>-2</v>
      </c>
      <c r="G243" s="1">
        <v>-2</v>
      </c>
      <c r="H243" s="1">
        <v>-3</v>
      </c>
      <c r="I243" s="1">
        <v>-3</v>
      </c>
      <c r="J243" s="1">
        <v>-4</v>
      </c>
      <c r="K243" s="1">
        <v>-6</v>
      </c>
      <c r="L243" s="1">
        <v>-6</v>
      </c>
      <c r="M243" s="1">
        <v>-5</v>
      </c>
      <c r="N243" s="1">
        <v>-6</v>
      </c>
      <c r="O243" s="1">
        <v>-1</v>
      </c>
      <c r="P243" s="1">
        <v>-5</v>
      </c>
      <c r="Q243" s="1">
        <v>-2</v>
      </c>
      <c r="R243" s="1">
        <v>-3</v>
      </c>
      <c r="S243" s="1">
        <v>-3</v>
      </c>
      <c r="T243" s="1">
        <v>0</v>
      </c>
      <c r="U243" s="1">
        <v>0</v>
      </c>
      <c r="V243" s="1">
        <v>-2</v>
      </c>
      <c r="W243" s="1">
        <v>-1</v>
      </c>
      <c r="X243" s="1">
        <v>-1</v>
      </c>
      <c r="Y243" s="1">
        <v>0</v>
      </c>
      <c r="Z243" s="1">
        <v>0</v>
      </c>
      <c r="AA243" s="1">
        <v>-2</v>
      </c>
      <c r="AB243" s="1">
        <v>0</v>
      </c>
      <c r="AC243" s="1">
        <v>-1</v>
      </c>
      <c r="AD243" s="1">
        <f>VLOOKUP(B243,'OCT24'!$A$1:H1420,6,0)</f>
        <v>-3</v>
      </c>
      <c r="AE243" s="1">
        <f>VLOOKUP(B243,'NOV24'!$A$1:H805,6,0)</f>
        <v>-3</v>
      </c>
      <c r="AF243" s="1">
        <f>VLOOKUP(B243,'DEC24'!$A$1:$H$914,5,0)</f>
        <v>-3</v>
      </c>
      <c r="AG243" s="1">
        <f>VLOOKUP(B243,'JAN25'!$A$1:G876,5,0)</f>
        <v>-3</v>
      </c>
      <c r="AH243" s="1">
        <f>VLOOKUP(B243,'FEB25'!A$1:G1310,5,0)</f>
        <v>-3</v>
      </c>
      <c r="AI243" s="1">
        <f>VLOOKUP(B243,'MAR25'!$A$1:G1143,5,0)</f>
        <v>-1</v>
      </c>
      <c r="AJ243" s="1">
        <f>VLOOKUP(B243,'APR25'!$A$1:G772,5,0)</f>
        <v>0</v>
      </c>
      <c r="AK243" s="1">
        <f>VLOOKUP(B243,'MAY25'!$A$1:G1165,5,0)</f>
        <v>-1</v>
      </c>
      <c r="AL243" s="1">
        <f>VLOOKUP(B243,JUNE25!$A$1:G868,5,0)</f>
        <v>0</v>
      </c>
      <c r="AM243" s="1">
        <f>VLOOKUP(B243, JULY25!$A$1:$E$544, 5, FALSE)</f>
        <v>0</v>
      </c>
      <c r="AN243" s="1">
        <f>VLOOKUP(B243, 'AUG25'!$A$1:$E$540, 5, FALSE)</f>
        <v>0</v>
      </c>
      <c r="AO243" s="1" t="str">
        <f>VLOOKUP(B243, 'SEP25'!$A$1:$F$520, 6, FALSE)</f>
        <v>-</v>
      </c>
      <c r="AP243" s="1" t="str">
        <f>VLOOKUP(B243, 'OCT25'!$A$1:$F$520, 5, FALSE)</f>
        <v>-</v>
      </c>
      <c r="AQ243" s="36" t="str">
        <f>VLOOKUP(B243, 'NOV25'!$B$1:$I$616, 5, FALSE)</f>
        <v>-</v>
      </c>
      <c r="AR243" s="1" t="str">
        <f>VLOOKUP(B243, 'DEC25'!$A$1:$I$611, 5, FALSE)</f>
        <v>-</v>
      </c>
      <c r="AS243" s="1" t="str">
        <f>VLOOKUP(B243, 'JAN26'!$A$1:$I$607, 6, FALSE)</f>
        <v>-</v>
      </c>
      <c r="AT243" s="1"/>
      <c r="AU243" s="1"/>
      <c r="AV243" s="1"/>
      <c r="AW243" s="1"/>
    </row>
    <row r="244" spans="1:49" ht="14.25" customHeight="1">
      <c r="B244" s="4" t="s">
        <v>147</v>
      </c>
      <c r="C244" s="1">
        <f t="shared" si="27"/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-1</v>
      </c>
      <c r="L244" s="1">
        <v>0</v>
      </c>
      <c r="M244" s="1">
        <v>-1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f>VLOOKUP(B244,'OCT24'!$A$1:H1421,6,0)</f>
        <v>0</v>
      </c>
      <c r="AE244" s="1">
        <f>VLOOKUP(B244,'NOV24'!$A$1:H806,6,0)</f>
        <v>0</v>
      </c>
      <c r="AF244" s="1">
        <f>VLOOKUP(B244,'DEC24'!$A$1:$H$914,5,0)</f>
        <v>0</v>
      </c>
      <c r="AG244" s="1">
        <f>VLOOKUP(B244,'JAN25'!$A$1:G877,5,0)</f>
        <v>0</v>
      </c>
      <c r="AH244" s="1">
        <f>VLOOKUP(B244,'FEB25'!A$1:G1311,5,0)</f>
        <v>0</v>
      </c>
      <c r="AI244" s="1">
        <f>VLOOKUP(B244,'MAR25'!$A$1:G1144,5,0)</f>
        <v>0</v>
      </c>
      <c r="AJ244" s="1">
        <f>VLOOKUP(B244,'APR25'!$A$1:G773,5,0)</f>
        <v>0</v>
      </c>
      <c r="AK244" s="1">
        <f>VLOOKUP(B244,'MAY25'!$A$1:G1166,5,0)</f>
        <v>0</v>
      </c>
      <c r="AL244" s="1">
        <f>VLOOKUP(B244,JUNE25!$A$1:G869,5,0)</f>
        <v>0</v>
      </c>
      <c r="AM244" s="1">
        <f>VLOOKUP(B244, JULY25!$A$1:$E$544, 5, FALSE)</f>
        <v>0</v>
      </c>
      <c r="AN244" s="1">
        <f>VLOOKUP(B244, 'AUG25'!$A$1:$E$540, 5, FALSE)</f>
        <v>0</v>
      </c>
      <c r="AO244" s="1" t="str">
        <f>VLOOKUP(B244, 'SEP25'!$A$1:$F$520, 6, FALSE)</f>
        <v>-</v>
      </c>
      <c r="AP244" s="1" t="str">
        <f>VLOOKUP(B244, 'OCT25'!$A$1:$F$520, 5, FALSE)</f>
        <v>-</v>
      </c>
      <c r="AQ244" s="36" t="str">
        <f>VLOOKUP(B244, 'NOV25'!$B$1:$I$616, 5, FALSE)</f>
        <v>-</v>
      </c>
      <c r="AR244" s="1" t="str">
        <f>VLOOKUP(B244, 'DEC25'!$A$1:$I$611, 5, FALSE)</f>
        <v>-</v>
      </c>
      <c r="AS244" s="1" t="str">
        <f>VLOOKUP(B244, 'JAN26'!$A$1:$I$607, 6, FALSE)</f>
        <v>-</v>
      </c>
      <c r="AT244" s="1"/>
      <c r="AU244" s="1"/>
      <c r="AV244" s="1"/>
      <c r="AW244" s="1"/>
    </row>
    <row r="245" spans="1:49" ht="14.25" customHeight="1">
      <c r="B245" s="4" t="s">
        <v>148</v>
      </c>
      <c r="C245" s="1">
        <f t="shared" si="27"/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-2</v>
      </c>
      <c r="O245" s="1">
        <v>0</v>
      </c>
      <c r="P245" s="1">
        <v>0</v>
      </c>
      <c r="Q245" s="1">
        <v>-1</v>
      </c>
      <c r="R245" s="1">
        <v>0</v>
      </c>
      <c r="S245" s="1">
        <v>-1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f>VLOOKUP(B245,'OCT24'!$A$1:H1422,6,0)</f>
        <v>0</v>
      </c>
      <c r="AE245" s="1">
        <f>VLOOKUP(B245,'NOV24'!$A$1:H807,6,0)</f>
        <v>0</v>
      </c>
      <c r="AF245" s="1">
        <f>VLOOKUP(B245,'DEC24'!$A$1:$H$914,5,0)</f>
        <v>0</v>
      </c>
      <c r="AG245" s="1">
        <f>VLOOKUP(B245,'JAN25'!$A$1:G878,5,0)</f>
        <v>0</v>
      </c>
      <c r="AH245" s="1">
        <f>VLOOKUP(B245,'FEB25'!A$1:G1312,5,0)</f>
        <v>0</v>
      </c>
      <c r="AI245" s="1">
        <f>VLOOKUP(B245,'MAR25'!$A$1:G1145,5,0)</f>
        <v>0</v>
      </c>
      <c r="AJ245" s="1">
        <f>VLOOKUP(B245,'APR25'!$A$1:G774,5,0)</f>
        <v>0</v>
      </c>
      <c r="AK245" s="1">
        <f>VLOOKUP(B245,'MAY25'!$A$1:G1167,5,0)</f>
        <v>0</v>
      </c>
      <c r="AL245" s="1">
        <f>VLOOKUP(B245,JUNE25!$A$1:G870,5,0)</f>
        <v>0</v>
      </c>
      <c r="AM245" s="1">
        <f>VLOOKUP(B245, JULY25!$A$1:$E$544, 5, FALSE)</f>
        <v>0</v>
      </c>
      <c r="AN245" s="1">
        <f>VLOOKUP(B245, 'AUG25'!$A$1:$E$540, 5, FALSE)</f>
        <v>0</v>
      </c>
      <c r="AO245" s="1" t="str">
        <f>VLOOKUP(B245, 'SEP25'!$A$1:$F$520, 6, FALSE)</f>
        <v>-</v>
      </c>
      <c r="AP245" s="1" t="str">
        <f>VLOOKUP(B245, 'OCT25'!$A$1:$F$520, 5, FALSE)</f>
        <v>-</v>
      </c>
      <c r="AQ245" s="36" t="str">
        <f>VLOOKUP(B245, 'NOV25'!$B$1:$I$616, 5, FALSE)</f>
        <v>-</v>
      </c>
      <c r="AR245" s="1" t="str">
        <f>VLOOKUP(B245, 'DEC25'!$A$1:$I$611, 5, FALSE)</f>
        <v>-</v>
      </c>
      <c r="AS245" s="1" t="str">
        <f>VLOOKUP(B245, 'JAN26'!$A$1:$I$607, 6, FALSE)</f>
        <v>-</v>
      </c>
      <c r="AT245" s="1"/>
      <c r="AU245" s="1"/>
      <c r="AV245" s="1"/>
      <c r="AW245" s="1"/>
    </row>
    <row r="246" spans="1:49" ht="14.25" customHeight="1">
      <c r="B246" s="4" t="s">
        <v>149</v>
      </c>
      <c r="C246" s="1">
        <f t="shared" si="27"/>
        <v>0.5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-1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f>VLOOKUP(B246,'OCT24'!$A$1:H1423,6,0)</f>
        <v>0</v>
      </c>
      <c r="AE246" s="1">
        <f>VLOOKUP(B246,'NOV24'!$A$1:H808,6,0)</f>
        <v>0</v>
      </c>
      <c r="AF246" s="1">
        <f>VLOOKUP(B246,'DEC24'!$A$1:$H$914,5,0)</f>
        <v>0</v>
      </c>
      <c r="AG246" s="1">
        <f>VLOOKUP(B246,'JAN25'!$A$1:G879,5,0)</f>
        <v>0</v>
      </c>
      <c r="AH246" s="1">
        <f>VLOOKUP(B246,'FEB25'!A$1:G1313,5,0)</f>
        <v>0</v>
      </c>
      <c r="AI246" s="1">
        <f>VLOOKUP(B246,'MAR25'!$A$1:G1146,5,0)</f>
        <v>0</v>
      </c>
      <c r="AJ246" s="1">
        <f>VLOOKUP(B246,'APR25'!$A$1:G775,5,0)</f>
        <v>0</v>
      </c>
      <c r="AK246" s="1">
        <f>VLOOKUP(B246,'MAY25'!$A$1:G1168,5,0)</f>
        <v>0</v>
      </c>
      <c r="AL246" s="1">
        <f>VLOOKUP(B246,JUNE25!$A$1:G871,5,0)</f>
        <v>0</v>
      </c>
      <c r="AM246" s="1">
        <f>VLOOKUP(B246, JULY25!$A$1:$E$544, 5, FALSE)</f>
        <v>0</v>
      </c>
      <c r="AN246" s="1">
        <f>VLOOKUP(B246, 'AUG25'!$A$1:$E$540, 5, FALSE)</f>
        <v>0</v>
      </c>
      <c r="AO246" s="1">
        <f>VLOOKUP(B246, 'SEP25'!$A$1:$F$520, 6, FALSE)</f>
        <v>-2</v>
      </c>
      <c r="AP246" s="1" t="str">
        <f>VLOOKUP(B246, 'OCT25'!$A$1:$F$520, 5, FALSE)</f>
        <v>-</v>
      </c>
      <c r="AQ246" s="36" t="str">
        <f>VLOOKUP(B246, 'NOV25'!$B$1:$I$616, 5, FALSE)</f>
        <v>-</v>
      </c>
      <c r="AR246" s="1" t="str">
        <f>VLOOKUP(B246, 'DEC25'!$A$1:$I$611, 5, FALSE)</f>
        <v>-</v>
      </c>
      <c r="AS246" s="1" t="str">
        <f>VLOOKUP(B246, 'JAN26'!$A$1:$I$607, 6, FALSE)</f>
        <v>-</v>
      </c>
      <c r="AT246" s="1"/>
      <c r="AU246" s="1"/>
      <c r="AV246" s="1"/>
      <c r="AW246" s="1"/>
    </row>
    <row r="247" spans="1:49" ht="14.25" customHeight="1">
      <c r="B247" s="4" t="s">
        <v>847</v>
      </c>
      <c r="C247" s="37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36"/>
      <c r="AR247" s="1"/>
      <c r="AS247" s="1"/>
      <c r="AT247" s="1"/>
      <c r="AU247" s="1"/>
      <c r="AV247" s="1"/>
      <c r="AW247" s="1"/>
    </row>
    <row r="248" spans="1:49" ht="14.25" customHeight="1">
      <c r="B248" s="4" t="s">
        <v>150</v>
      </c>
      <c r="C248" s="1">
        <f t="shared" ref="C248:C249" si="28">-AVERAGE(AL248:AV248)</f>
        <v>0.25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f>VLOOKUP(B248,'OCT24'!$A$1:H1425,6,0)</f>
        <v>0</v>
      </c>
      <c r="AE248" s="1">
        <f>VLOOKUP(B248,'NOV24'!$A$1:H810,6,0)</f>
        <v>0</v>
      </c>
      <c r="AF248" s="1">
        <f>VLOOKUP(B248,'DEC24'!$A$1:$H$914,5,0)</f>
        <v>0</v>
      </c>
      <c r="AG248" s="1">
        <f>VLOOKUP(B248,'JAN25'!$A$1:G881,5,0)</f>
        <v>0</v>
      </c>
      <c r="AH248" s="1">
        <f>VLOOKUP(B248,'FEB25'!A$1:G1315,5,0)</f>
        <v>0</v>
      </c>
      <c r="AI248" s="1">
        <f>VLOOKUP(B248,'MAR25'!$A$1:G1148,5,0)</f>
        <v>0</v>
      </c>
      <c r="AJ248" s="1">
        <f>VLOOKUP(B248,'APR25'!$A$1:G777,5,0)</f>
        <v>0</v>
      </c>
      <c r="AK248" s="1">
        <f>VLOOKUP(B248,'MAY25'!$A$1:G1170,5,0)</f>
        <v>0</v>
      </c>
      <c r="AL248" s="1">
        <f>VLOOKUP(B248,JUNE25!$A$1:G873,5,0)</f>
        <v>0</v>
      </c>
      <c r="AM248" s="1">
        <f>VLOOKUP(B248, JULY25!$A$1:$E$544, 5, FALSE)</f>
        <v>0</v>
      </c>
      <c r="AN248" s="1">
        <f>VLOOKUP(B248, 'AUG25'!$A$1:$E$540, 5, FALSE)</f>
        <v>0</v>
      </c>
      <c r="AO248" s="1" t="str">
        <f>VLOOKUP(B248, 'SEP25'!$A$1:$F$520, 6, FALSE)</f>
        <v>-</v>
      </c>
      <c r="AP248" s="1" t="str">
        <f>VLOOKUP(B248, 'OCT25'!$A$1:$F$520, 5, FALSE)</f>
        <v>-</v>
      </c>
      <c r="AQ248" s="36">
        <f>VLOOKUP(B248, 'NOV25'!$B$1:$I$616, 5, FALSE)</f>
        <v>-1</v>
      </c>
      <c r="AR248" s="1" t="str">
        <f>VLOOKUP(B248, 'DEC25'!$A$1:$I$611, 5, FALSE)</f>
        <v>-</v>
      </c>
      <c r="AS248" s="1" t="str">
        <f>VLOOKUP(B248, 'JAN26'!$A$1:$I$607, 6, FALSE)</f>
        <v>-</v>
      </c>
      <c r="AT248" s="1"/>
      <c r="AU248" s="1"/>
      <c r="AV248" s="1"/>
      <c r="AW248" s="1"/>
    </row>
    <row r="249" spans="1:49" ht="14.25" customHeight="1">
      <c r="B249" s="4" t="s">
        <v>151</v>
      </c>
      <c r="C249" s="1">
        <f t="shared" si="28"/>
        <v>0.75</v>
      </c>
      <c r="D249" s="1">
        <v>-1</v>
      </c>
      <c r="E249" s="1">
        <v>0</v>
      </c>
      <c r="F249" s="1">
        <v>0</v>
      </c>
      <c r="G249" s="1">
        <v>-2</v>
      </c>
      <c r="H249" s="1">
        <v>0</v>
      </c>
      <c r="I249" s="1">
        <v>0</v>
      </c>
      <c r="J249" s="1">
        <v>-4</v>
      </c>
      <c r="K249" s="1">
        <v>0</v>
      </c>
      <c r="L249" s="1">
        <v>0</v>
      </c>
      <c r="M249" s="1">
        <v>-4</v>
      </c>
      <c r="N249" s="1">
        <v>0</v>
      </c>
      <c r="O249" s="1">
        <v>-4</v>
      </c>
      <c r="P249" s="1">
        <v>-1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f>VLOOKUP(B249,'OCT24'!$A$1:H1426,6,0)</f>
        <v>-1</v>
      </c>
      <c r="AE249" s="1">
        <f>VLOOKUP(B249,'NOV24'!$A$1:H811,6,0)</f>
        <v>0</v>
      </c>
      <c r="AF249" s="1">
        <f>VLOOKUP(B249,'DEC24'!$A$1:$H$914,5,0)</f>
        <v>0</v>
      </c>
      <c r="AG249" s="1">
        <f>VLOOKUP(B249,'JAN25'!$A$1:G882,5,0)</f>
        <v>-1</v>
      </c>
      <c r="AH249" s="1">
        <f>VLOOKUP(B249,'FEB25'!A$1:G1316,5,0)</f>
        <v>0</v>
      </c>
      <c r="AI249" s="1">
        <f>VLOOKUP(B249,'MAR25'!$A$1:G1149,5,0)</f>
        <v>0</v>
      </c>
      <c r="AJ249" s="1">
        <f>VLOOKUP(B249,'APR25'!$A$1:G778,5,0)</f>
        <v>0</v>
      </c>
      <c r="AK249" s="1">
        <f>VLOOKUP(B249,'MAY25'!$A$1:G1171,5,0)</f>
        <v>0</v>
      </c>
      <c r="AL249" s="1">
        <f>VLOOKUP(B249,JUNE25!$A$1:G874,5,0)</f>
        <v>0</v>
      </c>
      <c r="AM249" s="1">
        <f>VLOOKUP(B249, JULY25!$A$1:$E$544, 5, FALSE)</f>
        <v>-1</v>
      </c>
      <c r="AN249" s="1">
        <f>VLOOKUP(B249, 'AUG25'!$A$1:$E$540, 5, FALSE)</f>
        <v>0</v>
      </c>
      <c r="AO249" s="1" t="str">
        <f>VLOOKUP(B249, 'SEP25'!$A$1:$F$520, 6, FALSE)</f>
        <v>-</v>
      </c>
      <c r="AP249" s="1" t="str">
        <f>VLOOKUP(B249, 'OCT25'!$A$1:$F$520, 5, FALSE)</f>
        <v>-</v>
      </c>
      <c r="AQ249" s="36" t="str">
        <f>VLOOKUP(B249, 'NOV25'!$B$1:$I$616, 5, FALSE)</f>
        <v>-</v>
      </c>
      <c r="AR249" s="1" t="str">
        <f>VLOOKUP(B249, 'DEC25'!$A$1:$I$611, 5, FALSE)</f>
        <v>-</v>
      </c>
      <c r="AS249" s="1">
        <f>VLOOKUP(B249, 'JAN26'!$A$1:$I$607, 6, FALSE)</f>
        <v>-2</v>
      </c>
      <c r="AT249" s="1"/>
      <c r="AU249" s="1"/>
      <c r="AV249" s="1"/>
      <c r="AW249" s="1"/>
    </row>
    <row r="250" spans="1:49" ht="14.25" customHeight="1">
      <c r="B250" s="4" t="s">
        <v>848</v>
      </c>
      <c r="C250" s="37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36"/>
      <c r="AR250" s="1"/>
      <c r="AS250" s="1"/>
      <c r="AT250" s="1"/>
      <c r="AU250" s="1"/>
      <c r="AV250" s="1"/>
      <c r="AW250" s="1"/>
    </row>
    <row r="251" spans="1:49" ht="14.25" customHeight="1">
      <c r="B251" s="4" t="s">
        <v>152</v>
      </c>
      <c r="C251" s="1">
        <f t="shared" ref="C251:C258" si="29">-AVERAGE(AL251:AV251)</f>
        <v>4</v>
      </c>
      <c r="D251" s="1">
        <v>-25</v>
      </c>
      <c r="E251" s="1">
        <v>-5</v>
      </c>
      <c r="F251" s="1">
        <v>-12</v>
      </c>
      <c r="G251" s="1">
        <v>-9</v>
      </c>
      <c r="H251" s="1">
        <v>-15</v>
      </c>
      <c r="I251" s="1">
        <v>-24</v>
      </c>
      <c r="J251" s="1">
        <v>-10</v>
      </c>
      <c r="K251" s="1">
        <v>-19</v>
      </c>
      <c r="L251" s="1">
        <v>-9</v>
      </c>
      <c r="M251" s="1">
        <v>-11</v>
      </c>
      <c r="N251" s="1">
        <v>-9</v>
      </c>
      <c r="O251" s="1">
        <v>-2</v>
      </c>
      <c r="P251" s="1">
        <v>-5</v>
      </c>
      <c r="Q251" s="1">
        <v>-15</v>
      </c>
      <c r="R251" s="1">
        <v>-3</v>
      </c>
      <c r="S251" s="1">
        <v>-5</v>
      </c>
      <c r="T251" s="1">
        <v>-4</v>
      </c>
      <c r="U251" s="1">
        <v>-2</v>
      </c>
      <c r="V251" s="1">
        <v>-9</v>
      </c>
      <c r="W251" s="1">
        <v>-1</v>
      </c>
      <c r="X251" s="1">
        <v>0</v>
      </c>
      <c r="Y251" s="1">
        <v>-4</v>
      </c>
      <c r="Z251" s="1">
        <v>-12</v>
      </c>
      <c r="AA251" s="1">
        <v>-9</v>
      </c>
      <c r="AB251" s="1">
        <v>-8</v>
      </c>
      <c r="AC251" s="1">
        <v>-12</v>
      </c>
      <c r="AD251" s="1">
        <f>VLOOKUP(B251,'OCT24'!$A$1:H1428,6,0)</f>
        <v>-10</v>
      </c>
      <c r="AE251" s="1">
        <f>VLOOKUP(B251,'NOV24'!$A$1:H813,6,0)</f>
        <v>-4</v>
      </c>
      <c r="AF251" s="1">
        <f>VLOOKUP(B251,'DEC24'!$A$1:$H$914,5,0)</f>
        <v>-18</v>
      </c>
      <c r="AG251" s="1">
        <f>VLOOKUP(B251,'JAN25'!$A$1:G884,5,0)</f>
        <v>-6</v>
      </c>
      <c r="AH251" s="1">
        <f>VLOOKUP(B251,'FEB25'!A$1:G1318,5,0)</f>
        <v>-9</v>
      </c>
      <c r="AI251" s="1">
        <f>VLOOKUP(B251,'MAR25'!$A$1:G1151,5,0)</f>
        <v>0</v>
      </c>
      <c r="AJ251" s="1">
        <f>VLOOKUP(B251,'APR25'!$A$1:G780,5,0)</f>
        <v>0</v>
      </c>
      <c r="AK251" s="1">
        <f>VLOOKUP(B251,'MAY25'!$A$1:G1173,5,0)</f>
        <v>0</v>
      </c>
      <c r="AL251" s="1">
        <f>VLOOKUP(B251,JUNE25!$A$1:G876,5,0)</f>
        <v>0</v>
      </c>
      <c r="AM251" s="1">
        <f>VLOOKUP(B251, JULY25!$A$1:$E$544, 5, FALSE)</f>
        <v>0</v>
      </c>
      <c r="AN251" s="1">
        <f>VLOOKUP(B251, 'AUG25'!$A$1:$E$540, 5, FALSE)</f>
        <v>-1</v>
      </c>
      <c r="AO251" s="1">
        <f>VLOOKUP(B251, 'SEP25'!$A$1:$F$520, 6, FALSE)</f>
        <v>-5</v>
      </c>
      <c r="AP251" s="1">
        <f>VLOOKUP(B251, 'OCT25'!$A$1:$F$520, 5, FALSE)</f>
        <v>-1</v>
      </c>
      <c r="AQ251" s="36">
        <f>VLOOKUP(B251, 'NOV25'!$B$1:$I$616, 5, FALSE)</f>
        <v>-1</v>
      </c>
      <c r="AR251" s="1">
        <f>VLOOKUP(B251, 'DEC25'!$A$1:$I$611, 5, FALSE)</f>
        <v>-12</v>
      </c>
      <c r="AS251" s="1">
        <f>VLOOKUP(B251, 'JAN26'!$A$1:$I$607, 6, FALSE)</f>
        <v>-12</v>
      </c>
      <c r="AT251" s="1"/>
      <c r="AU251" s="1"/>
      <c r="AV251" s="1"/>
      <c r="AW251" s="1"/>
    </row>
    <row r="252" spans="1:49" ht="14.25" customHeight="1">
      <c r="A252" s="4" t="s">
        <v>678</v>
      </c>
      <c r="B252" s="4" t="s">
        <v>153</v>
      </c>
      <c r="C252" s="1">
        <f t="shared" si="29"/>
        <v>0</v>
      </c>
      <c r="D252" s="1">
        <v>-1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-2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f>VLOOKUP(B252,'OCT24'!$A$1:H1429,6,0)</f>
        <v>0</v>
      </c>
      <c r="AE252" s="1">
        <f>VLOOKUP(B252,'NOV24'!$A$1:H814,6,0)</f>
        <v>0</v>
      </c>
      <c r="AF252" s="1">
        <f>VLOOKUP(B252,'DEC24'!$A$1:$H$914,5,0)</f>
        <v>0</v>
      </c>
      <c r="AG252" s="1">
        <f>VLOOKUP(B252,'JAN25'!$A$1:G885,5,0)</f>
        <v>0</v>
      </c>
      <c r="AH252" s="1">
        <f>VLOOKUP(B252,'FEB25'!A$1:G1319,5,0)</f>
        <v>0</v>
      </c>
      <c r="AI252" s="1">
        <f>VLOOKUP(B252,'MAR25'!$A$1:G1152,5,0)</f>
        <v>0</v>
      </c>
      <c r="AJ252" s="1">
        <f>VLOOKUP(B252,'APR25'!$A$1:G781,5,0)</f>
        <v>0</v>
      </c>
      <c r="AK252" s="1">
        <f>VLOOKUP(B252,'MAY25'!$A$1:G1174,5,0)</f>
        <v>0</v>
      </c>
      <c r="AL252" s="1">
        <f>VLOOKUP(B252,JUNE25!$A$1:G877,5,0)</f>
        <v>0</v>
      </c>
      <c r="AM252" s="1">
        <f>VLOOKUP(B252, JULY25!$A$1:$E$544, 5, FALSE)</f>
        <v>0</v>
      </c>
      <c r="AN252" s="1">
        <f>VLOOKUP(B252, 'AUG25'!$A$1:$E$540, 5, FALSE)</f>
        <v>0</v>
      </c>
      <c r="AO252" s="1" t="str">
        <f>VLOOKUP(B252, 'SEP25'!$A$1:$F$520, 6, FALSE)</f>
        <v>-</v>
      </c>
      <c r="AP252" s="1" t="str">
        <f>VLOOKUP(B252, 'OCT25'!$A$1:$F$520, 5, FALSE)</f>
        <v>-</v>
      </c>
      <c r="AQ252" s="36" t="str">
        <f>VLOOKUP(B252, 'NOV25'!$B$1:$I$616, 5, FALSE)</f>
        <v>-</v>
      </c>
      <c r="AR252" s="1" t="str">
        <f>VLOOKUP(B252, 'DEC25'!$A$1:$I$611, 5, FALSE)</f>
        <v>-</v>
      </c>
      <c r="AS252" s="1" t="str">
        <f>VLOOKUP(B252, 'JAN26'!$A$1:$I$607, 6, FALSE)</f>
        <v>-</v>
      </c>
      <c r="AT252" s="1"/>
      <c r="AU252" s="1"/>
      <c r="AV252" s="1"/>
      <c r="AW252" s="1"/>
    </row>
    <row r="253" spans="1:49" ht="14.25" customHeight="1">
      <c r="A253" s="4" t="s">
        <v>696</v>
      </c>
      <c r="B253" s="4" t="s">
        <v>154</v>
      </c>
      <c r="C253" s="1">
        <f t="shared" si="29"/>
        <v>17.399999999999999</v>
      </c>
      <c r="D253" s="1">
        <v>-1</v>
      </c>
      <c r="E253" s="1">
        <v>-37</v>
      </c>
      <c r="F253" s="1">
        <v>-7</v>
      </c>
      <c r="G253" s="1">
        <v>-1</v>
      </c>
      <c r="H253" s="1">
        <v>0</v>
      </c>
      <c r="I253" s="1">
        <v>-4</v>
      </c>
      <c r="J253" s="1">
        <v>-3</v>
      </c>
      <c r="K253" s="1">
        <v>-1</v>
      </c>
      <c r="L253" s="1">
        <v>0</v>
      </c>
      <c r="M253" s="1">
        <v>-21</v>
      </c>
      <c r="N253" s="1">
        <v>-11</v>
      </c>
      <c r="O253" s="1">
        <v>-14</v>
      </c>
      <c r="P253" s="1">
        <v>-1</v>
      </c>
      <c r="Q253" s="1">
        <v>-1</v>
      </c>
      <c r="R253" s="1">
        <v>0</v>
      </c>
      <c r="S253" s="1">
        <v>-3</v>
      </c>
      <c r="T253" s="1">
        <v>-4</v>
      </c>
      <c r="U253" s="1">
        <v>-9</v>
      </c>
      <c r="V253" s="1">
        <v>-18</v>
      </c>
      <c r="W253" s="1">
        <v>-25</v>
      </c>
      <c r="X253" s="1">
        <v>-2</v>
      </c>
      <c r="Y253" s="1">
        <v>-2</v>
      </c>
      <c r="Z253" s="1">
        <v>-2</v>
      </c>
      <c r="AA253" s="1">
        <v>-5</v>
      </c>
      <c r="AB253" s="1">
        <v>-21</v>
      </c>
      <c r="AC253" s="1">
        <v>-2</v>
      </c>
      <c r="AD253" s="1">
        <f>VLOOKUP(B253,'OCT24'!$A$1:H1430,6,0)</f>
        <v>-4</v>
      </c>
      <c r="AE253" s="1">
        <f>VLOOKUP(B253,'NOV24'!$A$1:H815,6,0)</f>
        <v>-25</v>
      </c>
      <c r="AF253" s="1">
        <f>VLOOKUP(B253,'DEC24'!$A$1:$H$914,5,0)</f>
        <v>-23</v>
      </c>
      <c r="AG253" s="1">
        <f>VLOOKUP(B253,'JAN25'!$A$1:G886,5,0)</f>
        <v>-14</v>
      </c>
      <c r="AH253" s="1">
        <f>VLOOKUP(B253,'FEB25'!A$1:G1320,5,0)</f>
        <v>0</v>
      </c>
      <c r="AI253" s="1"/>
      <c r="AJ253" s="1"/>
      <c r="AK253" s="1">
        <f>VLOOKUP(B253,'MAY25'!$A$1:G1175,5,0)</f>
        <v>-24</v>
      </c>
      <c r="AL253" s="1">
        <f>VLOOKUP(B253,JUNE25!$A$1:G878,5,0)</f>
        <v>-19</v>
      </c>
      <c r="AM253" s="1">
        <f>VLOOKUP(B253, JULY25!$A$1:$E$544, 5, FALSE)</f>
        <v>-17</v>
      </c>
      <c r="AN253" s="1">
        <f>VLOOKUP(B253, 'AUG25'!$A$1:$E$540, 5, FALSE)</f>
        <v>-36</v>
      </c>
      <c r="AO253" s="1"/>
      <c r="AP253" s="1"/>
      <c r="AQ253" s="36"/>
      <c r="AR253" s="1">
        <f>VLOOKUP(B253, 'DEC25'!$A$1:$I$611, 5, FALSE)</f>
        <v>-10</v>
      </c>
      <c r="AS253" s="1">
        <f>VLOOKUP(B253, 'JAN26'!$A$1:$I$607, 6, FALSE)</f>
        <v>-5</v>
      </c>
      <c r="AT253" s="1"/>
      <c r="AU253" s="1"/>
      <c r="AV253" s="1"/>
      <c r="AW253" s="1"/>
    </row>
    <row r="254" spans="1:49" ht="14.25" customHeight="1">
      <c r="A254" s="4" t="s">
        <v>696</v>
      </c>
      <c r="B254" s="4" t="s">
        <v>155</v>
      </c>
      <c r="C254" s="1">
        <f t="shared" si="29"/>
        <v>8</v>
      </c>
      <c r="D254" s="1">
        <v>-5</v>
      </c>
      <c r="E254" s="1">
        <v>0</v>
      </c>
      <c r="F254" s="1">
        <v>0</v>
      </c>
      <c r="G254" s="1">
        <v>0</v>
      </c>
      <c r="H254" s="1">
        <v>-3</v>
      </c>
      <c r="I254" s="1">
        <v>-4</v>
      </c>
      <c r="J254" s="1">
        <v>-7</v>
      </c>
      <c r="K254" s="1">
        <v>-2</v>
      </c>
      <c r="L254" s="1">
        <v>-4</v>
      </c>
      <c r="M254" s="1">
        <v>-5</v>
      </c>
      <c r="N254" s="1">
        <v>0</v>
      </c>
      <c r="O254" s="1">
        <v>-13</v>
      </c>
      <c r="P254" s="1">
        <v>0</v>
      </c>
      <c r="Q254" s="1">
        <v>-6</v>
      </c>
      <c r="R254" s="1">
        <v>-3</v>
      </c>
      <c r="S254" s="1">
        <v>-2</v>
      </c>
      <c r="T254" s="1">
        <v>-5</v>
      </c>
      <c r="U254" s="1">
        <v>-6</v>
      </c>
      <c r="V254" s="1">
        <v>0</v>
      </c>
      <c r="W254" s="1">
        <v>-10</v>
      </c>
      <c r="X254" s="1">
        <v>-4</v>
      </c>
      <c r="Y254" s="1">
        <v>0</v>
      </c>
      <c r="Z254" s="1">
        <v>0</v>
      </c>
      <c r="AA254" s="1">
        <v>0</v>
      </c>
      <c r="AB254" s="1">
        <v>-4</v>
      </c>
      <c r="AC254" s="1">
        <v>-12</v>
      </c>
      <c r="AD254" s="1">
        <f>VLOOKUP(B254,'OCT24'!$A$1:H1431,6,0)</f>
        <v>-3</v>
      </c>
      <c r="AE254" s="1">
        <f>VLOOKUP(B254,'NOV24'!$A$1:H816,6,0)</f>
        <v>0</v>
      </c>
      <c r="AF254" s="1"/>
      <c r="AG254" s="1"/>
      <c r="AH254" s="1">
        <f>VLOOKUP(B254,'FEB25'!A$1:G1321,5,0)</f>
        <v>-4</v>
      </c>
      <c r="AI254" s="1">
        <f>VLOOKUP(B254,'MAR25'!$A$1:G1154,5,0)</f>
        <v>-7</v>
      </c>
      <c r="AJ254" s="1"/>
      <c r="AK254" s="1">
        <f>VLOOKUP(B254,'MAY25'!$A$1:G1176,5,0)</f>
        <v>-10</v>
      </c>
      <c r="AL254" s="1"/>
      <c r="AM254" s="1">
        <f>VLOOKUP(B254, JULY25!$A$1:$E$544, 5, FALSE)</f>
        <v>-14</v>
      </c>
      <c r="AN254" s="1"/>
      <c r="AO254" s="1">
        <f>VLOOKUP(B254, 'SEP25'!$A$1:$F$520, 6, FALSE)</f>
        <v>-10</v>
      </c>
      <c r="AP254" s="1">
        <f>VLOOKUP(B254, 'OCT25'!$A$1:$F$520, 5, FALSE)</f>
        <v>-4</v>
      </c>
      <c r="AQ254" s="36"/>
      <c r="AR254" s="1"/>
      <c r="AS254" s="1">
        <f>VLOOKUP(B254, 'JAN26'!$A$1:$I$607, 6, FALSE)</f>
        <v>-4</v>
      </c>
      <c r="AT254" s="1"/>
      <c r="AU254" s="1"/>
      <c r="AV254" s="1"/>
      <c r="AW254" s="1"/>
    </row>
    <row r="255" spans="1:49" ht="14.25" customHeight="1">
      <c r="B255" s="4" t="s">
        <v>156</v>
      </c>
      <c r="C255" s="1">
        <f t="shared" si="29"/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f>VLOOKUP(B255,'OCT24'!$A$1:H1432,6,0)</f>
        <v>0</v>
      </c>
      <c r="AE255" s="1">
        <f>VLOOKUP(B255,'NOV24'!$A$1:H817,6,0)</f>
        <v>0</v>
      </c>
      <c r="AF255" s="1">
        <f>VLOOKUP(B255,'DEC24'!$A$1:$H$914,5,0)</f>
        <v>0</v>
      </c>
      <c r="AG255" s="1">
        <f>VLOOKUP(B255,'JAN25'!$A$1:G888,5,0)</f>
        <v>0</v>
      </c>
      <c r="AH255" s="1">
        <f>VLOOKUP(B255,'FEB25'!A$1:G1322,5,0)</f>
        <v>0</v>
      </c>
      <c r="AI255" s="1">
        <f>VLOOKUP(B255,'MAR25'!$A$1:G1155,5,0)</f>
        <v>0</v>
      </c>
      <c r="AJ255" s="1">
        <f>VLOOKUP(B255,'APR25'!$A$1:G784,5,0)</f>
        <v>0</v>
      </c>
      <c r="AK255" s="1">
        <f>VLOOKUP(B255,'MAY25'!$A$1:G1177,5,0)</f>
        <v>0</v>
      </c>
      <c r="AL255" s="1">
        <f>VLOOKUP(B255,JUNE25!$A$1:G880,5,0)</f>
        <v>0</v>
      </c>
      <c r="AM255" s="1">
        <f>VLOOKUP(B255, JULY25!$A$1:$E$544, 5, FALSE)</f>
        <v>0</v>
      </c>
      <c r="AN255" s="1">
        <f>VLOOKUP(B255, 'AUG25'!$A$1:$E$540, 5, FALSE)</f>
        <v>0</v>
      </c>
      <c r="AO255" s="1" t="str">
        <f>VLOOKUP(B255, 'SEP25'!$A$1:$F$520, 6, FALSE)</f>
        <v>-</v>
      </c>
      <c r="AP255" s="1" t="str">
        <f>VLOOKUP(B255, 'OCT25'!$A$1:$F$520, 5, FALSE)</f>
        <v>-</v>
      </c>
      <c r="AQ255" s="36" t="str">
        <f>VLOOKUP(B255, 'NOV25'!$B$1:$I$616, 5, FALSE)</f>
        <v>-</v>
      </c>
      <c r="AR255" s="1" t="str">
        <f>VLOOKUP(B255, 'DEC25'!$A$1:$I$611, 5, FALSE)</f>
        <v>-</v>
      </c>
      <c r="AS255" s="1" t="str">
        <f>VLOOKUP(B255, 'JAN26'!$A$1:$I$607, 6, FALSE)</f>
        <v>-</v>
      </c>
      <c r="AT255" s="1"/>
      <c r="AU255" s="1"/>
      <c r="AV255" s="1"/>
      <c r="AW255" s="1"/>
    </row>
    <row r="256" spans="1:49" ht="14.25" customHeight="1">
      <c r="B256" s="4" t="s">
        <v>157</v>
      </c>
      <c r="C256" s="1">
        <f t="shared" si="29"/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f>VLOOKUP(B256,'OCT24'!$A$1:H1433,6,0)</f>
        <v>0</v>
      </c>
      <c r="AE256" s="1">
        <f>VLOOKUP(B256,'NOV24'!$A$1:H818,6,0)</f>
        <v>0</v>
      </c>
      <c r="AF256" s="1">
        <f>VLOOKUP(B256,'DEC24'!$A$1:$H$914,5,0)</f>
        <v>0</v>
      </c>
      <c r="AG256" s="1">
        <f>VLOOKUP(B256,'JAN25'!$A$1:G889,5,0)</f>
        <v>0</v>
      </c>
      <c r="AH256" s="1">
        <f>VLOOKUP(B256,'FEB25'!A$1:G1323,5,0)</f>
        <v>0</v>
      </c>
      <c r="AI256" s="1">
        <f>VLOOKUP(B256,'MAR25'!$A$1:G1156,5,0)</f>
        <v>0</v>
      </c>
      <c r="AJ256" s="1">
        <f>VLOOKUP(B256,'APR25'!$A$1:G785,5,0)</f>
        <v>0</v>
      </c>
      <c r="AK256" s="1">
        <f>VLOOKUP(B256,'MAY25'!$A$1:G1178,5,0)</f>
        <v>0</v>
      </c>
      <c r="AL256" s="1">
        <f>VLOOKUP(B256,JUNE25!$A$1:G881,5,0)</f>
        <v>0</v>
      </c>
      <c r="AM256" s="1">
        <f>VLOOKUP(B256, JULY25!$A$1:$E$544, 5, FALSE)</f>
        <v>0</v>
      </c>
      <c r="AN256" s="1">
        <f>VLOOKUP(B256, 'AUG25'!$A$1:$E$540, 5, FALSE)</f>
        <v>0</v>
      </c>
      <c r="AO256" s="1" t="str">
        <f>VLOOKUP(B256, 'SEP25'!$A$1:$F$520, 6, FALSE)</f>
        <v>-</v>
      </c>
      <c r="AP256" s="1" t="str">
        <f>VLOOKUP(B256, 'OCT25'!$A$1:$F$520, 5, FALSE)</f>
        <v>-</v>
      </c>
      <c r="AQ256" s="36" t="str">
        <f>VLOOKUP(B256, 'NOV25'!$B$1:$I$616, 5, FALSE)</f>
        <v>-</v>
      </c>
      <c r="AR256" s="1" t="str">
        <f>VLOOKUP(B256, 'DEC25'!$A$1:$I$611, 5, FALSE)</f>
        <v>-</v>
      </c>
      <c r="AS256" s="1" t="str">
        <f>VLOOKUP(B256, 'JAN26'!$A$1:$I$607, 6, FALSE)</f>
        <v>-</v>
      </c>
      <c r="AT256" s="1"/>
      <c r="AU256" s="1"/>
      <c r="AV256" s="1"/>
      <c r="AW256" s="1"/>
    </row>
    <row r="257" spans="1:49" ht="14.25" customHeight="1">
      <c r="B257" s="4" t="s">
        <v>158</v>
      </c>
      <c r="C257" s="1">
        <f t="shared" si="29"/>
        <v>0.8</v>
      </c>
      <c r="D257" s="1">
        <v>0</v>
      </c>
      <c r="E257" s="1">
        <v>0</v>
      </c>
      <c r="F257" s="1">
        <v>-1</v>
      </c>
      <c r="G257" s="1">
        <v>-2</v>
      </c>
      <c r="H257" s="1">
        <v>-1</v>
      </c>
      <c r="I257" s="1">
        <v>0</v>
      </c>
      <c r="J257" s="1">
        <v>-2</v>
      </c>
      <c r="K257" s="1">
        <v>0</v>
      </c>
      <c r="L257" s="1">
        <v>-2</v>
      </c>
      <c r="M257" s="1">
        <v>0</v>
      </c>
      <c r="N257" s="1">
        <v>0</v>
      </c>
      <c r="O257" s="1">
        <v>-2</v>
      </c>
      <c r="P257" s="1">
        <v>0</v>
      </c>
      <c r="Q257" s="1">
        <v>-1</v>
      </c>
      <c r="R257" s="1">
        <v>-1</v>
      </c>
      <c r="S257" s="1">
        <v>0</v>
      </c>
      <c r="T257" s="1">
        <v>-3</v>
      </c>
      <c r="U257" s="1">
        <v>0</v>
      </c>
      <c r="V257" s="1">
        <v>-2</v>
      </c>
      <c r="W257" s="1">
        <v>0</v>
      </c>
      <c r="X257" s="1">
        <v>-3</v>
      </c>
      <c r="Y257" s="1">
        <v>-3</v>
      </c>
      <c r="Z257" s="1">
        <v>0</v>
      </c>
      <c r="AA257" s="1">
        <v>-3</v>
      </c>
      <c r="AB257" s="1">
        <v>-1</v>
      </c>
      <c r="AC257" s="1">
        <v>-2</v>
      </c>
      <c r="AD257" s="1">
        <f>VLOOKUP(B257,'OCT24'!$A$1:H1434,6,0)</f>
        <v>0</v>
      </c>
      <c r="AE257" s="1">
        <f>VLOOKUP(B257,'NOV24'!$A$1:H819,6,0)</f>
        <v>-1</v>
      </c>
      <c r="AF257" s="1">
        <f>VLOOKUP(B257,'DEC24'!$A$1:$H$914,5,0)</f>
        <v>-1</v>
      </c>
      <c r="AG257" s="1">
        <f>VLOOKUP(B257,'JAN25'!$A$1:G890,5,0)</f>
        <v>-1</v>
      </c>
      <c r="AH257" s="1">
        <f>VLOOKUP(B257,'FEB25'!A$1:G1324,5,0)</f>
        <v>-1</v>
      </c>
      <c r="AI257" s="1">
        <f>VLOOKUP(B257,'MAR25'!$A$1:G1157,5,0)</f>
        <v>0</v>
      </c>
      <c r="AJ257" s="1">
        <f>VLOOKUP(B257,'APR25'!$A$1:G786,5,0)</f>
        <v>-2</v>
      </c>
      <c r="AK257" s="1">
        <f>VLOOKUP(B257,'MAY25'!$A$1:G1179,5,0)</f>
        <v>0</v>
      </c>
      <c r="AL257" s="1">
        <f>VLOOKUP(B257,JUNE25!$A$1:G882,5,0)</f>
        <v>-1</v>
      </c>
      <c r="AM257" s="1">
        <f>VLOOKUP(B257, JULY25!$A$1:$E$544, 5, FALSE)</f>
        <v>0</v>
      </c>
      <c r="AN257" s="1">
        <f>VLOOKUP(B257, 'AUG25'!$A$1:$E$540, 5, FALSE)</f>
        <v>0</v>
      </c>
      <c r="AO257" s="1" t="str">
        <f>VLOOKUP(B257, 'SEP25'!$A$1:$F$520, 6, FALSE)</f>
        <v>-</v>
      </c>
      <c r="AP257" s="1" t="str">
        <f>VLOOKUP(B257, 'OCT25'!$A$1:$F$520, 5, FALSE)</f>
        <v>-</v>
      </c>
      <c r="AQ257" s="36" t="str">
        <f>VLOOKUP(B257, 'NOV25'!$B$1:$I$616, 5, FALSE)</f>
        <v>-</v>
      </c>
      <c r="AR257" s="1">
        <f>VLOOKUP(B257, 'DEC25'!$A$1:$I$611, 5, FALSE)</f>
        <v>-2</v>
      </c>
      <c r="AS257" s="1">
        <f>VLOOKUP(B257, 'JAN26'!$A$1:$I$607, 6, FALSE)</f>
        <v>-1</v>
      </c>
      <c r="AT257" s="1"/>
      <c r="AU257" s="1"/>
      <c r="AV257" s="1"/>
      <c r="AW257" s="1"/>
    </row>
    <row r="258" spans="1:49" ht="14.25" customHeight="1">
      <c r="B258" s="4" t="s">
        <v>159</v>
      </c>
      <c r="C258" s="1">
        <f t="shared" si="29"/>
        <v>1</v>
      </c>
      <c r="D258" s="1">
        <v>-1</v>
      </c>
      <c r="E258" s="1">
        <v>-1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-1</v>
      </c>
      <c r="R258" s="1">
        <v>-1</v>
      </c>
      <c r="S258" s="1">
        <v>0</v>
      </c>
      <c r="T258" s="1">
        <v>0</v>
      </c>
      <c r="U258" s="1">
        <v>0</v>
      </c>
      <c r="V258" s="1">
        <v>-1</v>
      </c>
      <c r="W258" s="1">
        <v>-1</v>
      </c>
      <c r="X258" s="1">
        <v>0</v>
      </c>
      <c r="Y258" s="1">
        <v>0</v>
      </c>
      <c r="Z258" s="1">
        <v>-3</v>
      </c>
      <c r="AA258" s="1">
        <v>0</v>
      </c>
      <c r="AB258" s="1">
        <v>0</v>
      </c>
      <c r="AC258" s="1">
        <v>0</v>
      </c>
      <c r="AD258" s="1">
        <f>VLOOKUP(B258,'OCT24'!$A$1:H1435,6,0)</f>
        <v>0</v>
      </c>
      <c r="AE258" s="1">
        <f>VLOOKUP(B258,'NOV24'!$A$1:H820,6,0)</f>
        <v>0</v>
      </c>
      <c r="AF258" s="1">
        <f>VLOOKUP(B258,'DEC24'!$A$1:$H$914,5,0)</f>
        <v>0</v>
      </c>
      <c r="AG258" s="1">
        <f>VLOOKUP(B258,'JAN25'!$A$1:G891,5,0)</f>
        <v>-2</v>
      </c>
      <c r="AH258" s="1">
        <f>VLOOKUP(B258,'FEB25'!A$1:G1325,5,0)</f>
        <v>0</v>
      </c>
      <c r="AI258" s="1">
        <f>VLOOKUP(B258,'MAR25'!$A$1:G1158,5,0)</f>
        <v>0</v>
      </c>
      <c r="AJ258" s="1">
        <f>VLOOKUP(B258,'APR25'!$A$1:G787,5,0)</f>
        <v>-1</v>
      </c>
      <c r="AK258" s="1">
        <f>VLOOKUP(B258,'MAY25'!$A$1:G1180,5,0)</f>
        <v>-1</v>
      </c>
      <c r="AL258" s="1">
        <f>VLOOKUP(B258,JUNE25!$A$1:G883,5,0)</f>
        <v>0</v>
      </c>
      <c r="AM258" s="1">
        <f>VLOOKUP(B258, JULY25!$A$1:$E$544, 5, FALSE)</f>
        <v>-1</v>
      </c>
      <c r="AN258" s="1">
        <f>VLOOKUP(B258, 'AUG25'!$A$1:$E$540, 5, FALSE)</f>
        <v>-2</v>
      </c>
      <c r="AO258" s="1" t="str">
        <f>VLOOKUP(B258, 'SEP25'!$A$1:$F$520, 6, FALSE)</f>
        <v>-</v>
      </c>
      <c r="AP258" s="1" t="str">
        <f>VLOOKUP(B258, 'OCT25'!$A$1:$F$520, 5, FALSE)</f>
        <v>-</v>
      </c>
      <c r="AQ258" s="36" t="str">
        <f>VLOOKUP(B258, 'NOV25'!$B$1:$I$616, 5, FALSE)</f>
        <v>-</v>
      </c>
      <c r="AR258" s="1" t="str">
        <f>VLOOKUP(B258, 'DEC25'!$A$1:$I$611, 5, FALSE)</f>
        <v>-</v>
      </c>
      <c r="AS258" s="1">
        <f>VLOOKUP(B258, 'JAN26'!$A$1:$I$607, 6, FALSE)</f>
        <v>-1</v>
      </c>
      <c r="AT258" s="1"/>
      <c r="AU258" s="1"/>
      <c r="AV258" s="1"/>
      <c r="AW258" s="1"/>
    </row>
    <row r="259" spans="1:49" ht="14.25" customHeight="1">
      <c r="B259" s="4" t="s">
        <v>849</v>
      </c>
      <c r="C259" s="37">
        <v>0</v>
      </c>
      <c r="D259" s="1">
        <v>0</v>
      </c>
      <c r="E259" s="1">
        <v>0</v>
      </c>
      <c r="F259" s="1">
        <v>-10</v>
      </c>
      <c r="G259" s="1">
        <v>-2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36"/>
      <c r="AR259" s="1"/>
      <c r="AS259" s="1"/>
      <c r="AT259" s="1"/>
      <c r="AU259" s="1"/>
      <c r="AV259" s="1"/>
      <c r="AW259" s="1"/>
    </row>
    <row r="260" spans="1:49" ht="14.25" customHeight="1">
      <c r="B260" s="4" t="s">
        <v>850</v>
      </c>
      <c r="C260" s="37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36"/>
      <c r="AR260" s="1"/>
      <c r="AS260" s="1"/>
      <c r="AT260" s="1"/>
      <c r="AU260" s="1"/>
      <c r="AV260" s="1"/>
      <c r="AW260" s="1"/>
    </row>
    <row r="261" spans="1:49" ht="14.25" customHeight="1">
      <c r="B261" s="4" t="s">
        <v>161</v>
      </c>
      <c r="C261" s="1">
        <f t="shared" ref="C261:C264" si="30">-AVERAGE(AL261:AV261)</f>
        <v>0</v>
      </c>
      <c r="D261" s="1">
        <v>0</v>
      </c>
      <c r="E261" s="1">
        <v>0</v>
      </c>
      <c r="F261" s="1">
        <v>0</v>
      </c>
      <c r="G261" s="1">
        <v>0</v>
      </c>
      <c r="H261" s="1">
        <v>-1</v>
      </c>
      <c r="I261" s="1">
        <v>0</v>
      </c>
      <c r="J261" s="1">
        <v>-2</v>
      </c>
      <c r="K261" s="1">
        <v>-2</v>
      </c>
      <c r="L261" s="1">
        <v>0</v>
      </c>
      <c r="M261" s="1">
        <v>0</v>
      </c>
      <c r="N261" s="1">
        <v>-1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f>VLOOKUP(B261,'OCT24'!$A$1:H1438,6,0)</f>
        <v>-1</v>
      </c>
      <c r="AE261" s="1">
        <f>VLOOKUP(B261,'NOV24'!$A$1:H823,6,0)</f>
        <v>0</v>
      </c>
      <c r="AF261" s="1">
        <f>VLOOKUP(B261,'DEC24'!$A$1:$H$914,5,0)</f>
        <v>0</v>
      </c>
      <c r="AG261" s="1">
        <f>VLOOKUP(B261,'JAN25'!$A$1:G894,5,0)</f>
        <v>0</v>
      </c>
      <c r="AH261" s="1">
        <f>VLOOKUP(B261,'FEB25'!A$1:G1328,5,0)</f>
        <v>0</v>
      </c>
      <c r="AI261" s="1">
        <f>VLOOKUP(B261,'MAR25'!$A$1:G1161,5,0)</f>
        <v>0</v>
      </c>
      <c r="AJ261" s="1">
        <f>VLOOKUP(B261,'APR25'!$A$1:G790,5,0)</f>
        <v>0</v>
      </c>
      <c r="AK261" s="1">
        <f>VLOOKUP(B261,'MAY25'!$A$1:G1183,5,0)</f>
        <v>0</v>
      </c>
      <c r="AL261" s="1">
        <f>VLOOKUP(B261,JUNE25!$A$1:G886,5,0)</f>
        <v>0</v>
      </c>
      <c r="AM261" s="1">
        <f>VLOOKUP(B261, JULY25!$A$1:$E$544, 5, FALSE)</f>
        <v>0</v>
      </c>
      <c r="AN261" s="1">
        <f>VLOOKUP(B261, 'AUG25'!$A$1:$E$540, 5, FALSE)</f>
        <v>0</v>
      </c>
      <c r="AO261" s="1" t="str">
        <f>VLOOKUP(B261, 'SEP25'!$A$1:$F$520, 6, FALSE)</f>
        <v>-</v>
      </c>
      <c r="AP261" s="1" t="str">
        <f>VLOOKUP(B261, 'OCT25'!$A$1:$F$520, 5, FALSE)</f>
        <v>-</v>
      </c>
      <c r="AQ261" s="36" t="str">
        <f>VLOOKUP(B261, 'NOV25'!$B$1:$I$616, 5, FALSE)</f>
        <v>-</v>
      </c>
      <c r="AR261" s="1" t="str">
        <f>VLOOKUP(B261, 'DEC25'!$A$1:$I$611, 5, FALSE)</f>
        <v>-</v>
      </c>
      <c r="AS261" s="1" t="str">
        <f>VLOOKUP(B261, 'JAN26'!$A$1:$I$607, 6, FALSE)</f>
        <v>-</v>
      </c>
      <c r="AT261" s="1"/>
      <c r="AU261" s="1"/>
      <c r="AV261" s="1"/>
      <c r="AW261" s="1"/>
    </row>
    <row r="262" spans="1:49" ht="14.25" customHeight="1">
      <c r="A262" s="4" t="s">
        <v>674</v>
      </c>
      <c r="B262" s="4" t="s">
        <v>162</v>
      </c>
      <c r="C262" s="1">
        <f t="shared" si="30"/>
        <v>4.25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-1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f>VLOOKUP(B262,'OCT24'!$A$1:H1439,6,0)</f>
        <v>-5</v>
      </c>
      <c r="AE262" s="1">
        <f>VLOOKUP(B262,'NOV24'!$A$1:H824,6,0)</f>
        <v>0</v>
      </c>
      <c r="AF262" s="1">
        <f>VLOOKUP(B262,'DEC24'!$A$1:$H$914,5,0)</f>
        <v>0</v>
      </c>
      <c r="AG262" s="1">
        <f>VLOOKUP(B262,'JAN25'!$A$1:G895,5,0)</f>
        <v>-1</v>
      </c>
      <c r="AH262" s="1">
        <f>VLOOKUP(B262,'FEB25'!A$1:G1329,5,0)</f>
        <v>0</v>
      </c>
      <c r="AI262" s="1">
        <f>VLOOKUP(B262,'MAR25'!$A$1:G1162,5,0)</f>
        <v>-4</v>
      </c>
      <c r="AJ262" s="1">
        <f>VLOOKUP(B262,'APR25'!$A$1:G791,5,0)</f>
        <v>0</v>
      </c>
      <c r="AK262" s="1">
        <f>VLOOKUP(B262,'MAY25'!$A$1:G1184,5,0)</f>
        <v>10</v>
      </c>
      <c r="AL262" s="1">
        <f>VLOOKUP(B262,JUNE25!$A$1:G887,5,0)</f>
        <v>0</v>
      </c>
      <c r="AM262" s="1">
        <f>VLOOKUP(B262, JULY25!$A$1:$E$544, 5, FALSE)</f>
        <v>0</v>
      </c>
      <c r="AN262" s="1">
        <f>VLOOKUP(B262, 'AUG25'!$A$1:$E$540, 5, FALSE)</f>
        <v>0</v>
      </c>
      <c r="AO262" s="1" t="str">
        <f>VLOOKUP(B262, 'SEP25'!$A$1:$F$520, 6, FALSE)</f>
        <v>-</v>
      </c>
      <c r="AP262" s="1" t="str">
        <f>VLOOKUP(B262, 'OCT25'!$A$1:$F$520, 5, FALSE)</f>
        <v>-</v>
      </c>
      <c r="AQ262" s="36" t="str">
        <f>VLOOKUP(B262, 'NOV25'!$B$1:$I$616, 5, FALSE)</f>
        <v>-</v>
      </c>
      <c r="AR262" s="1" t="str">
        <f>VLOOKUP(B262, 'DEC25'!$A$1:$I$611, 5, FALSE)</f>
        <v>-</v>
      </c>
      <c r="AS262" s="1">
        <f>VLOOKUP(B262, 'JAN26'!$A$1:$I$607, 6, FALSE)</f>
        <v>-17</v>
      </c>
      <c r="AT262" s="1"/>
      <c r="AU262" s="1"/>
      <c r="AV262" s="1"/>
      <c r="AW262" s="1"/>
    </row>
    <row r="263" spans="1:49" ht="14.25" customHeight="1">
      <c r="A263" s="4" t="s">
        <v>674</v>
      </c>
      <c r="B263" s="4" t="s">
        <v>163</v>
      </c>
      <c r="C263" s="1">
        <f t="shared" si="30"/>
        <v>4</v>
      </c>
      <c r="D263" s="1">
        <v>0</v>
      </c>
      <c r="E263" s="1">
        <v>-3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-2</v>
      </c>
      <c r="L263" s="1">
        <v>-1</v>
      </c>
      <c r="M263" s="1">
        <v>-11</v>
      </c>
      <c r="N263" s="1">
        <v>-2</v>
      </c>
      <c r="O263" s="1">
        <v>0</v>
      </c>
      <c r="P263" s="1">
        <v>-1</v>
      </c>
      <c r="Q263" s="1">
        <v>0</v>
      </c>
      <c r="R263" s="1">
        <v>0</v>
      </c>
      <c r="S263" s="1">
        <v>0</v>
      </c>
      <c r="T263" s="1">
        <v>-1</v>
      </c>
      <c r="U263" s="1">
        <v>-1</v>
      </c>
      <c r="V263" s="1">
        <v>-1</v>
      </c>
      <c r="W263" s="1">
        <v>0</v>
      </c>
      <c r="X263" s="1">
        <v>-1</v>
      </c>
      <c r="Y263" s="1">
        <v>0</v>
      </c>
      <c r="Z263" s="1">
        <v>0</v>
      </c>
      <c r="AA263" s="1">
        <v>0</v>
      </c>
      <c r="AB263" s="1">
        <v>-2</v>
      </c>
      <c r="AC263" s="1">
        <v>0</v>
      </c>
      <c r="AD263" s="1">
        <f>VLOOKUP(B263,'OCT24'!$A$1:H1440,6,0)</f>
        <v>-1</v>
      </c>
      <c r="AE263" s="1">
        <f>VLOOKUP(B263,'NOV24'!$A$1:H825,6,0)</f>
        <v>0</v>
      </c>
      <c r="AF263" s="1">
        <f>VLOOKUP(B263,'DEC24'!$A$1:$H$914,5,0)</f>
        <v>0</v>
      </c>
      <c r="AG263" s="1">
        <f>VLOOKUP(B263,'JAN25'!$A$1:G896,5,0)</f>
        <v>0</v>
      </c>
      <c r="AH263" s="1">
        <f>VLOOKUP(B263,'FEB25'!A$1:G1330,5,0)</f>
        <v>0</v>
      </c>
      <c r="AI263" s="1">
        <f>VLOOKUP(B263,'MAR25'!$A$1:G1163,5,0)</f>
        <v>-16</v>
      </c>
      <c r="AJ263" s="1">
        <f>VLOOKUP(B263,'APR25'!$A$1:G792,5,0)</f>
        <v>0</v>
      </c>
      <c r="AK263" s="1">
        <f>VLOOKUP(B263,'MAY25'!$A$1:G1185,5,0)</f>
        <v>0</v>
      </c>
      <c r="AL263" s="1"/>
      <c r="AM263" s="1">
        <f>VLOOKUP(B263, JULY25!$A$1:$E$544, 5, FALSE)</f>
        <v>-2</v>
      </c>
      <c r="AN263" s="1">
        <f>VLOOKUP(B263, 'AUG25'!$A$1:$E$540, 5, FALSE)</f>
        <v>0</v>
      </c>
      <c r="AO263" s="1"/>
      <c r="AP263" s="1">
        <f>VLOOKUP(B263, 'OCT25'!$A$1:$F$520, 5, FALSE)</f>
        <v>-10</v>
      </c>
      <c r="AQ263" s="36"/>
      <c r="AR263" s="1" t="str">
        <f>VLOOKUP(B263, 'DEC25'!$A$1:$I$611, 5, FALSE)</f>
        <v>-</v>
      </c>
      <c r="AS263" s="1" t="str">
        <f>VLOOKUP(B263, 'JAN26'!$A$1:$I$607, 6, FALSE)</f>
        <v>-</v>
      </c>
      <c r="AT263" s="1"/>
      <c r="AU263" s="1"/>
      <c r="AV263" s="1"/>
      <c r="AW263" s="1"/>
    </row>
    <row r="264" spans="1:49" ht="14.25" customHeight="1">
      <c r="A264" s="4" t="s">
        <v>680</v>
      </c>
      <c r="B264" s="4" t="s">
        <v>164</v>
      </c>
      <c r="C264" s="1">
        <f t="shared" si="30"/>
        <v>3.5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-1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f>VLOOKUP(B264,'OCT24'!$A$1:H1441,6,0)</f>
        <v>0</v>
      </c>
      <c r="AE264" s="1">
        <f>VLOOKUP(B264,'NOV24'!$A$1:H826,6,0)</f>
        <v>-0.5</v>
      </c>
      <c r="AF264" s="1">
        <f>VLOOKUP(B264,'DEC24'!$A$1:$H$914,5,0)</f>
        <v>-2</v>
      </c>
      <c r="AG264" s="1">
        <f>VLOOKUP(B264,'JAN25'!$A$1:G897,5,0)</f>
        <v>-2.25</v>
      </c>
      <c r="AH264" s="1">
        <f>VLOOKUP(B264,'FEB25'!A$1:G1331,5,0)</f>
        <v>-2.5</v>
      </c>
      <c r="AI264" s="1">
        <f>VLOOKUP(B264,'MAR25'!$A$1:G1164,5,0)</f>
        <v>-5.75</v>
      </c>
      <c r="AJ264" s="1">
        <f>VLOOKUP(B264,'APR25'!$A$1:G793,5,0)</f>
        <v>-2.5</v>
      </c>
      <c r="AK264" s="1">
        <f>VLOOKUP(B264,'MAY25'!$A$1:G1186,5,0)</f>
        <v>-8.5</v>
      </c>
      <c r="AL264" s="1">
        <f>VLOOKUP(B264,JUNE25!$A$1:G889,5,0)</f>
        <v>0</v>
      </c>
      <c r="AM264" s="1">
        <f>VLOOKUP(B264, JULY25!$A$1:$E$544, 5, FALSE)</f>
        <v>-3.5</v>
      </c>
      <c r="AN264" s="1">
        <f>VLOOKUP(B264, 'AUG25'!$A$1:$E$540, 5, FALSE)</f>
        <v>-3.75</v>
      </c>
      <c r="AO264" s="1">
        <f>VLOOKUP(B264, 'SEP25'!$A$1:$F$520, 6, FALSE)</f>
        <v>-6.75</v>
      </c>
      <c r="AP264" s="1">
        <f>VLOOKUP(B264, 'OCT25'!$A$1:$F$520, 5, FALSE)</f>
        <v>-4.5</v>
      </c>
      <c r="AQ264" s="36">
        <f>VLOOKUP(B264, 'NOV25'!$B$1:$I$616, 5, FALSE)</f>
        <v>-2</v>
      </c>
      <c r="AR264" s="1">
        <f>VLOOKUP(B264, 'DEC25'!$A$1:$I$611, 5, FALSE)</f>
        <v>-2.25</v>
      </c>
      <c r="AS264" s="1">
        <f>VLOOKUP(B264, 'JAN26'!$A$1:$I$607, 6, FALSE)</f>
        <v>-5.25</v>
      </c>
      <c r="AT264" s="1"/>
      <c r="AU264" s="1"/>
      <c r="AV264" s="1"/>
      <c r="AW264" s="1"/>
    </row>
    <row r="265" spans="1:49" ht="14.25" customHeight="1">
      <c r="B265" s="4" t="s">
        <v>851</v>
      </c>
      <c r="C265" s="37">
        <v>0</v>
      </c>
      <c r="D265" s="1">
        <v>-10</v>
      </c>
      <c r="E265" s="1">
        <v>-10</v>
      </c>
      <c r="F265" s="1">
        <v>-20</v>
      </c>
      <c r="G265" s="1">
        <v>-15</v>
      </c>
      <c r="H265" s="1">
        <v>-12</v>
      </c>
      <c r="I265" s="1">
        <v>-15</v>
      </c>
      <c r="J265" s="1">
        <v>-9</v>
      </c>
      <c r="K265" s="1">
        <v>-6</v>
      </c>
      <c r="L265" s="1">
        <v>-16</v>
      </c>
      <c r="M265" s="1">
        <v>-10</v>
      </c>
      <c r="N265" s="1">
        <v>-13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36"/>
      <c r="AR265" s="1"/>
      <c r="AS265" s="1"/>
      <c r="AT265" s="1"/>
      <c r="AU265" s="1"/>
      <c r="AV265" s="1"/>
      <c r="AW265" s="1"/>
    </row>
    <row r="266" spans="1:49" ht="14.25" customHeight="1">
      <c r="B266" s="4" t="s">
        <v>852</v>
      </c>
      <c r="C266" s="37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36"/>
      <c r="AR266" s="1"/>
      <c r="AS266" s="1"/>
      <c r="AT266" s="1"/>
      <c r="AU266" s="1"/>
      <c r="AV266" s="1"/>
      <c r="AW266" s="1"/>
    </row>
    <row r="267" spans="1:49" ht="14.25" customHeight="1">
      <c r="B267" s="4" t="s">
        <v>165</v>
      </c>
      <c r="C267" s="1">
        <f t="shared" ref="C267:C278" si="31">-AVERAGE(AL267:AV267)</f>
        <v>0</v>
      </c>
      <c r="D267" s="1">
        <v>-7.25</v>
      </c>
      <c r="E267" s="1">
        <v>-1</v>
      </c>
      <c r="F267" s="1">
        <v>-2.5</v>
      </c>
      <c r="G267" s="1">
        <v>-5</v>
      </c>
      <c r="H267" s="1">
        <v>0</v>
      </c>
      <c r="I267" s="1">
        <v>-1.5</v>
      </c>
      <c r="J267" s="1">
        <v>-3</v>
      </c>
      <c r="K267" s="1">
        <v>0</v>
      </c>
      <c r="L267" s="1">
        <v>0</v>
      </c>
      <c r="M267" s="1">
        <v>-6</v>
      </c>
      <c r="N267" s="1">
        <v>-1</v>
      </c>
      <c r="O267" s="1">
        <v>-2.25</v>
      </c>
      <c r="P267" s="1">
        <v>-1.5</v>
      </c>
      <c r="Q267" s="1">
        <v>0</v>
      </c>
      <c r="R267" s="1">
        <v>0</v>
      </c>
      <c r="S267" s="1">
        <v>-4.25</v>
      </c>
      <c r="T267" s="1">
        <v>0</v>
      </c>
      <c r="U267" s="1">
        <v>-1.5</v>
      </c>
      <c r="V267" s="1">
        <v>-4.5</v>
      </c>
      <c r="W267" s="1">
        <v>-1.5</v>
      </c>
      <c r="X267" s="1">
        <v>-3.75</v>
      </c>
      <c r="Y267" s="1">
        <v>0</v>
      </c>
      <c r="Z267" s="1">
        <v>-1.75</v>
      </c>
      <c r="AA267" s="1">
        <v>-1.25</v>
      </c>
      <c r="AB267" s="1">
        <v>-3.5</v>
      </c>
      <c r="AC267" s="1">
        <v>0</v>
      </c>
      <c r="AD267" s="1">
        <f>VLOOKUP(B267,'OCT24'!$A$1:H1444,6,0)</f>
        <v>-2</v>
      </c>
      <c r="AE267" s="1">
        <f>VLOOKUP(B267,'NOV24'!$A$1:H829,6,0)</f>
        <v>0</v>
      </c>
      <c r="AF267" s="1">
        <f>VLOOKUP(B267,'DEC24'!$A$1:$H$914,5,0)</f>
        <v>0</v>
      </c>
      <c r="AG267" s="1">
        <f>VLOOKUP(B267,'JAN25'!$A$1:G900,5,0)</f>
        <v>0</v>
      </c>
      <c r="AH267" s="1">
        <f>VLOOKUP(B267,'FEB25'!A$1:G1334,5,0)</f>
        <v>0</v>
      </c>
      <c r="AI267" s="1">
        <f>VLOOKUP(B267,'MAR25'!$A$1:G1167,5,0)</f>
        <v>0</v>
      </c>
      <c r="AJ267" s="1">
        <f>VLOOKUP(B267,'APR25'!$A$1:G796,5,0)</f>
        <v>0</v>
      </c>
      <c r="AK267" s="1">
        <f>VLOOKUP(B267,'MAY25'!$A$1:G1189,5,0)</f>
        <v>0</v>
      </c>
      <c r="AL267" s="1">
        <f>VLOOKUP(B267,JUNE25!$A$1:G892,5,0)</f>
        <v>0</v>
      </c>
      <c r="AM267" s="1">
        <f>VLOOKUP(B267, JULY25!$A$1:$E$544, 5, FALSE)</f>
        <v>0</v>
      </c>
      <c r="AN267" s="1">
        <f>VLOOKUP(B267, 'AUG25'!$A$1:$E$540, 5, FALSE)</f>
        <v>0</v>
      </c>
      <c r="AO267" s="1" t="str">
        <f>VLOOKUP(B267, 'SEP25'!$A$1:$F$520, 6, FALSE)</f>
        <v>-</v>
      </c>
      <c r="AP267" s="1" t="str">
        <f>VLOOKUP(B267, 'OCT25'!$A$1:$F$520, 5, FALSE)</f>
        <v>-</v>
      </c>
      <c r="AQ267" s="36" t="str">
        <f>VLOOKUP(B267, 'NOV25'!$B$1:$I$616, 5, FALSE)</f>
        <v>-</v>
      </c>
      <c r="AR267" s="1" t="str">
        <f>VLOOKUP(B267, 'DEC25'!$A$1:$I$611, 5, FALSE)</f>
        <v>-</v>
      </c>
      <c r="AS267" s="1" t="str">
        <f>VLOOKUP(B267, 'JAN26'!$A$1:$I$607, 6, FALSE)</f>
        <v>-</v>
      </c>
      <c r="AT267" s="1"/>
      <c r="AU267" s="1"/>
      <c r="AV267" s="1"/>
      <c r="AW267" s="1"/>
    </row>
    <row r="268" spans="1:49" ht="14.25" customHeight="1">
      <c r="B268" s="4" t="s">
        <v>166</v>
      </c>
      <c r="C268" s="1">
        <f t="shared" si="31"/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f>VLOOKUP(B268,'OCT24'!$A$1:H1445,6,0)</f>
        <v>0</v>
      </c>
      <c r="AE268" s="1">
        <f>VLOOKUP(B268,'NOV24'!$A$1:H830,6,0)</f>
        <v>0</v>
      </c>
      <c r="AF268" s="1">
        <f>VLOOKUP(B268,'DEC24'!$A$1:$H$914,5,0)</f>
        <v>0</v>
      </c>
      <c r="AG268" s="1">
        <f>VLOOKUP(B268,'JAN25'!$A$1:G901,5,0)</f>
        <v>0</v>
      </c>
      <c r="AH268" s="1">
        <f>VLOOKUP(B268,'FEB25'!A$1:G1335,5,0)</f>
        <v>-6</v>
      </c>
      <c r="AI268" s="1">
        <f>VLOOKUP(B268,'MAR25'!$A$1:G1168,5,0)</f>
        <v>-3.5</v>
      </c>
      <c r="AJ268" s="1">
        <f>VLOOKUP(B268,'APR25'!$A$1:G797,5,0)</f>
        <v>0</v>
      </c>
      <c r="AK268" s="1">
        <f>VLOOKUP(B268,'MAY25'!$A$1:G1190,5,0)</f>
        <v>-5.5</v>
      </c>
      <c r="AL268" s="1">
        <f>VLOOKUP(B268,JUNE25!$A$1:G893,5,0)</f>
        <v>0</v>
      </c>
      <c r="AM268" s="1">
        <f>VLOOKUP(B268, JULY25!$A$1:$E$544, 5, FALSE)</f>
        <v>0</v>
      </c>
      <c r="AN268" s="1">
        <f>VLOOKUP(B268, 'AUG25'!$A$1:$E$540, 5, FALSE)</f>
        <v>0</v>
      </c>
      <c r="AO268" s="1" t="str">
        <f>VLOOKUP(B268, 'SEP25'!$A$1:$F$520, 6, FALSE)</f>
        <v>-</v>
      </c>
      <c r="AP268" s="1" t="str">
        <f>VLOOKUP(B268, 'OCT25'!$A$1:$F$520, 5, FALSE)</f>
        <v>-</v>
      </c>
      <c r="AQ268" s="36" t="str">
        <f>VLOOKUP(B268, 'NOV25'!$B$1:$I$616, 5, FALSE)</f>
        <v>-</v>
      </c>
      <c r="AR268" s="1" t="str">
        <f>VLOOKUP(B268, 'DEC25'!$A$1:$I$611, 5, FALSE)</f>
        <v>-</v>
      </c>
      <c r="AS268" s="1" t="str">
        <f>VLOOKUP(B268, 'JAN26'!$A$1:$I$607, 6, FALSE)</f>
        <v>-</v>
      </c>
      <c r="AT268" s="1"/>
      <c r="AU268" s="1"/>
      <c r="AV268" s="1"/>
      <c r="AW268" s="1"/>
    </row>
    <row r="269" spans="1:49" ht="14.25" customHeight="1">
      <c r="B269" s="4" t="s">
        <v>167</v>
      </c>
      <c r="C269" s="1">
        <f t="shared" si="31"/>
        <v>0</v>
      </c>
      <c r="D269" s="1">
        <v>0</v>
      </c>
      <c r="E269" s="1">
        <v>-1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-1</v>
      </c>
      <c r="N269" s="1">
        <v>-1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-1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f>VLOOKUP(B269,'OCT24'!$A$1:H1446,6,0)</f>
        <v>0</v>
      </c>
      <c r="AE269" s="1">
        <f>VLOOKUP(B269,'NOV24'!$A$1:H831,6,0)</f>
        <v>0</v>
      </c>
      <c r="AF269" s="1">
        <f>VLOOKUP(B269,'DEC24'!$A$1:$H$914,5,0)</f>
        <v>0</v>
      </c>
      <c r="AG269" s="1">
        <f>VLOOKUP(B269,'JAN25'!$A$1:G902,5,0)</f>
        <v>0</v>
      </c>
      <c r="AH269" s="1">
        <f>VLOOKUP(B269,'FEB25'!A$1:G1336,5,0)</f>
        <v>0</v>
      </c>
      <c r="AI269" s="1">
        <f>VLOOKUP(B269,'MAR25'!$A$1:G1169,5,0)</f>
        <v>0</v>
      </c>
      <c r="AJ269" s="1">
        <f>VLOOKUP(B269,'APR25'!$A$1:G798,5,0)</f>
        <v>0</v>
      </c>
      <c r="AK269" s="1">
        <f>VLOOKUP(B269,'MAY25'!$A$1:G1191,5,0)</f>
        <v>0</v>
      </c>
      <c r="AL269" s="1">
        <f>VLOOKUP(B269,JUNE25!$A$1:G894,5,0)</f>
        <v>0</v>
      </c>
      <c r="AM269" s="1">
        <f>VLOOKUP(B269, JULY25!$A$1:$E$544, 5, FALSE)</f>
        <v>0</v>
      </c>
      <c r="AN269" s="1">
        <f>VLOOKUP(B269, 'AUG25'!$A$1:$E$540, 5, FALSE)</f>
        <v>0</v>
      </c>
      <c r="AO269" s="1" t="str">
        <f>VLOOKUP(B269, 'SEP25'!$A$1:$F$520, 6, FALSE)</f>
        <v>-</v>
      </c>
      <c r="AP269" s="1" t="str">
        <f>VLOOKUP(B269, 'OCT25'!$A$1:$F$520, 5, FALSE)</f>
        <v>-</v>
      </c>
      <c r="AQ269" s="36" t="str">
        <f>VLOOKUP(B269, 'NOV25'!$B$1:$I$616, 5, FALSE)</f>
        <v>-</v>
      </c>
      <c r="AR269" s="1" t="str">
        <f>VLOOKUP(B269, 'DEC25'!$A$1:$I$611, 5, FALSE)</f>
        <v>-</v>
      </c>
      <c r="AS269" s="1" t="str">
        <f>VLOOKUP(B269, 'JAN26'!$A$1:$I$607, 6, FALSE)</f>
        <v>-</v>
      </c>
      <c r="AT269" s="1"/>
      <c r="AU269" s="1"/>
      <c r="AV269" s="1"/>
      <c r="AW269" s="1"/>
    </row>
    <row r="270" spans="1:49" ht="14.25" customHeight="1">
      <c r="B270" s="4" t="s">
        <v>168</v>
      </c>
      <c r="C270" s="1">
        <f t="shared" si="31"/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f>VLOOKUP(B270,'OCT24'!$A$1:H1447,6,0)</f>
        <v>0</v>
      </c>
      <c r="AE270" s="1">
        <f>VLOOKUP(B270,'NOV24'!$A$1:H832,6,0)</f>
        <v>0</v>
      </c>
      <c r="AF270" s="1">
        <f>VLOOKUP(B270,'DEC24'!$A$1:$H$914,5,0)</f>
        <v>0</v>
      </c>
      <c r="AG270" s="1">
        <f>VLOOKUP(B270,'JAN25'!$A$1:G903,5,0)</f>
        <v>0</v>
      </c>
      <c r="AH270" s="1">
        <f>VLOOKUP(B270,'FEB25'!A$1:G1337,5,0)</f>
        <v>0</v>
      </c>
      <c r="AI270" s="1">
        <f>VLOOKUP(B270,'MAR25'!$A$1:G1170,5,0)</f>
        <v>0</v>
      </c>
      <c r="AJ270" s="1">
        <f>VLOOKUP(B270,'APR25'!$A$1:G799,5,0)</f>
        <v>0</v>
      </c>
      <c r="AK270" s="1">
        <f>VLOOKUP(B270,'MAY25'!$A$1:G1192,5,0)</f>
        <v>0</v>
      </c>
      <c r="AL270" s="1">
        <f>VLOOKUP(B270,JUNE25!$A$1:G895,5,0)</f>
        <v>0</v>
      </c>
      <c r="AM270" s="1">
        <f>VLOOKUP(B270, JULY25!$A$1:$E$544, 5, FALSE)</f>
        <v>0</v>
      </c>
      <c r="AN270" s="1">
        <f>VLOOKUP(B270, 'AUG25'!$A$1:$E$540, 5, FALSE)</f>
        <v>0</v>
      </c>
      <c r="AO270" s="1" t="str">
        <f>VLOOKUP(B270, 'SEP25'!$A$1:$F$520, 6, FALSE)</f>
        <v>-</v>
      </c>
      <c r="AP270" s="1" t="str">
        <f>VLOOKUP(B270, 'OCT25'!$A$1:$F$520, 5, FALSE)</f>
        <v>-</v>
      </c>
      <c r="AQ270" s="36" t="str">
        <f>VLOOKUP(B270, 'NOV25'!$B$1:$I$616, 5, FALSE)</f>
        <v>-</v>
      </c>
      <c r="AR270" s="1" t="str">
        <f>VLOOKUP(B270, 'DEC25'!$A$1:$I$611, 5, FALSE)</f>
        <v>-</v>
      </c>
      <c r="AS270" s="1" t="str">
        <f>VLOOKUP(B270, 'JAN26'!$A$1:$I$607, 6, FALSE)</f>
        <v>-</v>
      </c>
      <c r="AT270" s="1"/>
      <c r="AU270" s="1"/>
      <c r="AV270" s="1"/>
      <c r="AW270" s="1"/>
    </row>
    <row r="271" spans="1:49" ht="14.25" customHeight="1">
      <c r="B271" s="4" t="s">
        <v>169</v>
      </c>
      <c r="C271" s="1">
        <f t="shared" si="31"/>
        <v>0</v>
      </c>
      <c r="D271" s="1">
        <v>0</v>
      </c>
      <c r="E271" s="1">
        <v>0</v>
      </c>
      <c r="F271" s="1">
        <v>0</v>
      </c>
      <c r="G271" s="1">
        <v>-1.75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-2.75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f>VLOOKUP(B271,'OCT24'!$A$1:H1448,6,0)</f>
        <v>0</v>
      </c>
      <c r="AE271" s="1">
        <f>VLOOKUP(B271,'NOV24'!$A$1:H833,6,0)</f>
        <v>0</v>
      </c>
      <c r="AF271" s="1">
        <f>VLOOKUP(B271,'DEC24'!$A$1:$H$914,5,0)</f>
        <v>0</v>
      </c>
      <c r="AG271" s="1">
        <f>VLOOKUP(B271,'JAN25'!$A$1:G904,5,0)</f>
        <v>0</v>
      </c>
      <c r="AH271" s="1">
        <f>VLOOKUP(B271,'FEB25'!A$1:G1338,5,0)</f>
        <v>0</v>
      </c>
      <c r="AI271" s="1">
        <f>VLOOKUP(B271,'MAR25'!$A$1:G1171,5,0)</f>
        <v>0</v>
      </c>
      <c r="AJ271" s="1">
        <f>VLOOKUP(B271,'APR25'!$A$1:G800,5,0)</f>
        <v>0</v>
      </c>
      <c r="AK271" s="1">
        <f>VLOOKUP(B271,'MAY25'!$A$1:G1193,5,0)</f>
        <v>0</v>
      </c>
      <c r="AL271" s="1">
        <f>VLOOKUP(B271,JUNE25!$A$1:G896,5,0)</f>
        <v>0</v>
      </c>
      <c r="AM271" s="1">
        <f>VLOOKUP(B271, JULY25!$A$1:$E$544, 5, FALSE)</f>
        <v>0</v>
      </c>
      <c r="AN271" s="1">
        <f>VLOOKUP(B271, 'AUG25'!$A$1:$E$540, 5, FALSE)</f>
        <v>0</v>
      </c>
      <c r="AO271" s="1" t="str">
        <f>VLOOKUP(B271, 'SEP25'!$A$1:$F$520, 6, FALSE)</f>
        <v>-</v>
      </c>
      <c r="AP271" s="1" t="str">
        <f>VLOOKUP(B271, 'OCT25'!$A$1:$F$520, 5, FALSE)</f>
        <v>-</v>
      </c>
      <c r="AQ271" s="36" t="str">
        <f>VLOOKUP(B271, 'NOV25'!$B$1:$I$616, 5, FALSE)</f>
        <v>-</v>
      </c>
      <c r="AR271" s="1" t="str">
        <f>VLOOKUP(B271, 'DEC25'!$A$1:$I$611, 5, FALSE)</f>
        <v>-</v>
      </c>
      <c r="AS271" s="1" t="str">
        <f>VLOOKUP(B271, 'JAN26'!$A$1:$I$607, 6, FALSE)</f>
        <v>-</v>
      </c>
      <c r="AT271" s="1"/>
      <c r="AU271" s="1"/>
      <c r="AV271" s="1"/>
      <c r="AW271" s="1"/>
    </row>
    <row r="272" spans="1:49" ht="14.25" customHeight="1">
      <c r="A272" s="4" t="s">
        <v>696</v>
      </c>
      <c r="B272" s="4" t="s">
        <v>704</v>
      </c>
      <c r="C272" s="1">
        <f t="shared" si="31"/>
        <v>20.25</v>
      </c>
      <c r="D272" s="1">
        <v>-11</v>
      </c>
      <c r="E272" s="1">
        <v>-10</v>
      </c>
      <c r="F272" s="1">
        <v>-10</v>
      </c>
      <c r="G272" s="1">
        <v>-10</v>
      </c>
      <c r="H272" s="1">
        <v>-8</v>
      </c>
      <c r="I272" s="1">
        <v>0</v>
      </c>
      <c r="J272" s="1">
        <v>-1</v>
      </c>
      <c r="K272" s="1">
        <v>-1</v>
      </c>
      <c r="L272" s="1">
        <v>-5</v>
      </c>
      <c r="M272" s="1">
        <v>0</v>
      </c>
      <c r="N272" s="1">
        <v>-2</v>
      </c>
      <c r="O272" s="1">
        <v>-1</v>
      </c>
      <c r="P272" s="1">
        <v>-11</v>
      </c>
      <c r="Q272" s="1">
        <v>-4</v>
      </c>
      <c r="R272" s="1">
        <v>0</v>
      </c>
      <c r="S272" s="1">
        <v>-6</v>
      </c>
      <c r="T272" s="1">
        <v>0</v>
      </c>
      <c r="U272" s="1"/>
      <c r="V272" s="1"/>
      <c r="W272" s="1">
        <v>-5</v>
      </c>
      <c r="X272" s="1">
        <v>-13</v>
      </c>
      <c r="Y272" s="1">
        <v>-6</v>
      </c>
      <c r="Z272" s="1">
        <v>-2</v>
      </c>
      <c r="AA272" s="1">
        <v>-2</v>
      </c>
      <c r="AB272" s="1">
        <v>-16</v>
      </c>
      <c r="AC272" s="1"/>
      <c r="AD272" s="1" t="e">
        <f>VLOOKUP(B272,'OCT24'!$A$1:H1449,6,0)</f>
        <v>#N/A</v>
      </c>
      <c r="AE272" s="1" t="e">
        <f>VLOOKUP(B272,'NOV24'!$A$1:H834,6,0)</f>
        <v>#N/A</v>
      </c>
      <c r="AF272" s="1" t="e">
        <f>VLOOKUP(B272,'DEC24'!$A$1:$H$914,5,0)</f>
        <v>#N/A</v>
      </c>
      <c r="AG272" s="1" t="e">
        <f>VLOOKUP(B272,'JAN25'!$A$1:G905,5,0)</f>
        <v>#N/A</v>
      </c>
      <c r="AH272" s="1" t="e">
        <f>VLOOKUP(B272,'FEB25'!A$1:G1339,5,0)</f>
        <v>#N/A</v>
      </c>
      <c r="AI272" s="1"/>
      <c r="AJ272" s="1" t="e">
        <f>VLOOKUP(B272,'APR25'!$A$1:G801,5,0)</f>
        <v>#N/A</v>
      </c>
      <c r="AK272" s="1">
        <v>-32</v>
      </c>
      <c r="AL272" s="1"/>
      <c r="AM272" s="1"/>
      <c r="AN272" s="1"/>
      <c r="AO272" s="1"/>
      <c r="AP272" s="1">
        <v>-10</v>
      </c>
      <c r="AQ272" s="36">
        <v>-27</v>
      </c>
      <c r="AR272" s="1">
        <f>VLOOKUP(B272, 'DEC25'!$A$1:$I$611, 5, FALSE)</f>
        <v>-24</v>
      </c>
      <c r="AS272" s="1">
        <f>VLOOKUP(B272, 'JAN26'!$A$1:$I$607, 6, FALSE)</f>
        <v>-20</v>
      </c>
      <c r="AT272" s="1"/>
      <c r="AU272" s="1"/>
      <c r="AV272" s="1"/>
      <c r="AW272" s="1"/>
    </row>
    <row r="273" spans="1:49" ht="14.25" customHeight="1">
      <c r="A273" s="4" t="s">
        <v>678</v>
      </c>
      <c r="B273" s="4" t="s">
        <v>171</v>
      </c>
      <c r="C273" s="1">
        <f t="shared" si="31"/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-20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-1</v>
      </c>
      <c r="T273" s="1">
        <v>0</v>
      </c>
      <c r="U273" s="1">
        <v>-12</v>
      </c>
      <c r="V273" s="1">
        <v>0</v>
      </c>
      <c r="W273" s="1">
        <v>-2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f>VLOOKUP(B273,'OCT24'!$A$1:H1450,6,0)</f>
        <v>0</v>
      </c>
      <c r="AE273" s="1">
        <f>VLOOKUP(B273,'NOV24'!$A$1:H835,6,0)</f>
        <v>0</v>
      </c>
      <c r="AF273" s="1">
        <f>VLOOKUP(B273,'DEC24'!$A$1:$H$914,5,0)</f>
        <v>0</v>
      </c>
      <c r="AG273" s="1">
        <f>VLOOKUP(B273,'JAN25'!$A$1:G906,5,0)</f>
        <v>0</v>
      </c>
      <c r="AH273" s="1">
        <f>VLOOKUP(B273,'FEB25'!A$1:G1340,5,0)</f>
        <v>0</v>
      </c>
      <c r="AI273" s="1">
        <f>VLOOKUP(B273,'MAR25'!$A$1:G1173,5,0)</f>
        <v>0</v>
      </c>
      <c r="AJ273" s="1">
        <f>VLOOKUP(B273,'APR25'!$A$1:G802,5,0)</f>
        <v>0</v>
      </c>
      <c r="AK273" s="1">
        <f>VLOOKUP(B273,'MAY25'!$A$1:G1195,5,0)</f>
        <v>0</v>
      </c>
      <c r="AL273" s="1">
        <f>VLOOKUP(B273,JUNE25!$A$1:G898,5,0)</f>
        <v>0</v>
      </c>
      <c r="AM273" s="1">
        <f>VLOOKUP(B273, JULY25!$A$1:$E$544, 5, FALSE)</f>
        <v>0</v>
      </c>
      <c r="AN273" s="1">
        <f>VLOOKUP(B273, 'AUG25'!$A$1:$E$540, 5, FALSE)</f>
        <v>0</v>
      </c>
      <c r="AO273" s="1" t="str">
        <f>VLOOKUP(B273, 'SEP25'!$A$1:$F$520, 6, FALSE)</f>
        <v>-</v>
      </c>
      <c r="AP273" s="1" t="str">
        <f>VLOOKUP(B273, 'OCT25'!$A$1:$F$520, 5, FALSE)</f>
        <v>-</v>
      </c>
      <c r="AQ273" s="36" t="str">
        <f>VLOOKUP(B273, 'NOV25'!$B$1:$I$616, 5, FALSE)</f>
        <v>-</v>
      </c>
      <c r="AR273" s="1" t="str">
        <f>VLOOKUP(B273, 'DEC25'!$A$1:$I$611, 5, FALSE)</f>
        <v>-</v>
      </c>
      <c r="AS273" s="1" t="str">
        <f>VLOOKUP(B273, 'JAN26'!$A$1:$I$607, 6, FALSE)</f>
        <v>-</v>
      </c>
      <c r="AT273" s="1"/>
      <c r="AU273" s="1"/>
      <c r="AV273" s="1"/>
      <c r="AW273" s="1"/>
    </row>
    <row r="274" spans="1:49" ht="14.25" customHeight="1">
      <c r="A274" s="4" t="s">
        <v>696</v>
      </c>
      <c r="B274" s="4" t="s">
        <v>172</v>
      </c>
      <c r="C274" s="1">
        <f t="shared" si="31"/>
        <v>6</v>
      </c>
      <c r="D274" s="1">
        <v>0</v>
      </c>
      <c r="E274" s="1">
        <v>-8</v>
      </c>
      <c r="F274" s="1">
        <v>0</v>
      </c>
      <c r="G274" s="1"/>
      <c r="H274" s="1">
        <v>-5</v>
      </c>
      <c r="I274" s="1">
        <v>-4</v>
      </c>
      <c r="J274" s="1">
        <v>-2</v>
      </c>
      <c r="K274" s="1">
        <v>0</v>
      </c>
      <c r="L274" s="1">
        <v>0</v>
      </c>
      <c r="M274" s="1">
        <v>-7</v>
      </c>
      <c r="N274" s="1">
        <v>-4</v>
      </c>
      <c r="O274" s="1">
        <v>0</v>
      </c>
      <c r="P274" s="1">
        <v>0</v>
      </c>
      <c r="Q274" s="1">
        <v>-1</v>
      </c>
      <c r="R274" s="1">
        <v>0</v>
      </c>
      <c r="S274" s="1">
        <v>-4</v>
      </c>
      <c r="T274" s="1">
        <v>-7</v>
      </c>
      <c r="U274" s="1"/>
      <c r="V274" s="1">
        <v>-2</v>
      </c>
      <c r="W274" s="1">
        <v>-2</v>
      </c>
      <c r="X274" s="1">
        <v>0</v>
      </c>
      <c r="Y274" s="1">
        <v>0</v>
      </c>
      <c r="Z274" s="1">
        <v>0</v>
      </c>
      <c r="AA274" s="1">
        <v>0</v>
      </c>
      <c r="AB274" s="1">
        <v>-3</v>
      </c>
      <c r="AC274" s="1">
        <v>-9</v>
      </c>
      <c r="AD274" s="1">
        <f>VLOOKUP(B274,'OCT24'!$A$1:H1451,6,0)</f>
        <v>-4</v>
      </c>
      <c r="AE274" s="1">
        <f>VLOOKUP(B274,'NOV24'!$A$1:H836,6,0)</f>
        <v>-3</v>
      </c>
      <c r="AF274" s="1">
        <f>VLOOKUP(B274,'DEC24'!$A$1:$H$914,5,0)</f>
        <v>-4</v>
      </c>
      <c r="AG274" s="1">
        <f>VLOOKUP(B274,'JAN25'!$A$1:G907,5,0)</f>
        <v>-7</v>
      </c>
      <c r="AH274" s="1">
        <f>VLOOKUP(B274,'FEB25'!A$1:G1341,5,0)</f>
        <v>-2</v>
      </c>
      <c r="AI274" s="1">
        <f>VLOOKUP(B274,'MAR25'!$A$1:G1174,5,0)</f>
        <v>-6</v>
      </c>
      <c r="AJ274" s="1">
        <f>VLOOKUP(B274,'APR25'!$A$1:G803,5,0)</f>
        <v>-5</v>
      </c>
      <c r="AK274" s="1">
        <f>VLOOKUP(B274,'MAY25'!$A$1:G1196,5,0)</f>
        <v>-7</v>
      </c>
      <c r="AL274" s="1"/>
      <c r="AM274" s="1">
        <f>VLOOKUP(B274, JULY25!$A$1:$E$544, 5, FALSE)</f>
        <v>-3</v>
      </c>
      <c r="AN274" s="1">
        <f>VLOOKUP(B274, 'AUG25'!$A$1:$E$540, 5, FALSE)</f>
        <v>-4</v>
      </c>
      <c r="AO274" s="1">
        <f>VLOOKUP(B274, 'SEP25'!$A$1:$F$520, 6, FALSE)</f>
        <v>-11</v>
      </c>
      <c r="AP274" s="1">
        <f>VLOOKUP(B274, 'OCT25'!$A$1:$F$520, 5, FALSE)</f>
        <v>-3</v>
      </c>
      <c r="AQ274" s="36"/>
      <c r="AR274" s="1">
        <f>VLOOKUP(B274, 'DEC25'!$A$1:$I$611, 5, FALSE)</f>
        <v>-7</v>
      </c>
      <c r="AS274" s="1">
        <f>VLOOKUP(B274, 'JAN26'!$A$1:$I$607, 6, FALSE)</f>
        <v>-8</v>
      </c>
      <c r="AT274" s="1"/>
      <c r="AU274" s="1"/>
      <c r="AV274" s="1"/>
      <c r="AW274" s="1"/>
    </row>
    <row r="275" spans="1:49" ht="14.25" customHeight="1">
      <c r="A275" s="4" t="s">
        <v>678</v>
      </c>
      <c r="B275" s="4" t="s">
        <v>173</v>
      </c>
      <c r="C275" s="1">
        <f t="shared" si="31"/>
        <v>0.5</v>
      </c>
      <c r="D275" s="1">
        <v>0</v>
      </c>
      <c r="E275" s="1">
        <v>-4</v>
      </c>
      <c r="F275" s="1">
        <v>-2</v>
      </c>
      <c r="G275" s="1">
        <v>0</v>
      </c>
      <c r="H275" s="1">
        <v>0</v>
      </c>
      <c r="I275" s="1">
        <v>-1</v>
      </c>
      <c r="J275" s="1">
        <v>0</v>
      </c>
      <c r="K275" s="1">
        <v>-1</v>
      </c>
      <c r="L275" s="1">
        <v>-10</v>
      </c>
      <c r="M275" s="1">
        <v>-1</v>
      </c>
      <c r="N275" s="1">
        <v>-1</v>
      </c>
      <c r="O275" s="1">
        <v>-1</v>
      </c>
      <c r="P275" s="1">
        <v>0</v>
      </c>
      <c r="Q275" s="1">
        <v>-5</v>
      </c>
      <c r="R275" s="1">
        <v>-23</v>
      </c>
      <c r="S275" s="1">
        <v>-13</v>
      </c>
      <c r="T275" s="1">
        <v>-8</v>
      </c>
      <c r="U275" s="1">
        <v>0</v>
      </c>
      <c r="V275" s="1">
        <v>-1</v>
      </c>
      <c r="W275" s="1">
        <v>0</v>
      </c>
      <c r="X275" s="1">
        <v>0</v>
      </c>
      <c r="Y275" s="1">
        <v>0</v>
      </c>
      <c r="Z275" s="1">
        <v>-1</v>
      </c>
      <c r="AA275" s="1">
        <v>0</v>
      </c>
      <c r="AB275" s="1">
        <v>0</v>
      </c>
      <c r="AC275" s="1">
        <v>0</v>
      </c>
      <c r="AD275" s="1">
        <f>VLOOKUP(B275,'OCT24'!$A$1:H1452,6,0)</f>
        <v>0</v>
      </c>
      <c r="AE275" s="1">
        <f>VLOOKUP(B275,'NOV24'!$A$1:H837,6,0)</f>
        <v>0</v>
      </c>
      <c r="AF275" s="1">
        <f>VLOOKUP(B275,'DEC24'!$A$1:$H$914,5,0)</f>
        <v>0</v>
      </c>
      <c r="AG275" s="1">
        <f>VLOOKUP(B275,'JAN25'!$A$1:G908,5,0)</f>
        <v>0</v>
      </c>
      <c r="AH275" s="1">
        <f>VLOOKUP(B275,'FEB25'!A$1:G1342,5,0)</f>
        <v>0</v>
      </c>
      <c r="AI275" s="1">
        <f>VLOOKUP(B275,'MAR25'!$A$1:G1175,5,0)</f>
        <v>0</v>
      </c>
      <c r="AJ275" s="1">
        <f>VLOOKUP(B275,'APR25'!$A$1:G804,5,0)</f>
        <v>0</v>
      </c>
      <c r="AK275" s="1">
        <f>VLOOKUP(B275,'MAY25'!$A$1:G1197,5,0)</f>
        <v>0</v>
      </c>
      <c r="AL275" s="1">
        <f>VLOOKUP(B275,JUNE25!$A$1:G900,5,0)</f>
        <v>0</v>
      </c>
      <c r="AM275" s="1">
        <f>VLOOKUP(B275, JULY25!$A$1:$E$544, 5, FALSE)</f>
        <v>-1</v>
      </c>
      <c r="AN275" s="1">
        <f>VLOOKUP(B275, 'AUG25'!$A$1:$E$540, 5, FALSE)</f>
        <v>0</v>
      </c>
      <c r="AO275" s="1" t="str">
        <f>VLOOKUP(B275, 'SEP25'!$A$1:$F$520, 6, FALSE)</f>
        <v>-</v>
      </c>
      <c r="AP275" s="1">
        <f>VLOOKUP(B275, 'OCT25'!$A$1:$F$520, 5, FALSE)</f>
        <v>-1</v>
      </c>
      <c r="AQ275" s="36" t="str">
        <f>VLOOKUP(B275, 'NOV25'!$B$1:$I$616, 5, FALSE)</f>
        <v>-</v>
      </c>
      <c r="AR275" s="1" t="str">
        <f>VLOOKUP(B275, 'DEC25'!$A$1:$I$611, 5, FALSE)</f>
        <v>-</v>
      </c>
      <c r="AS275" s="1" t="str">
        <f>VLOOKUP(B275, 'JAN26'!$A$1:$I$607, 6, FALSE)</f>
        <v>-</v>
      </c>
      <c r="AT275" s="1"/>
      <c r="AU275" s="1"/>
      <c r="AV275" s="1"/>
      <c r="AW275" s="1"/>
    </row>
    <row r="276" spans="1:49" ht="14.25" customHeight="1">
      <c r="A276" s="4" t="s">
        <v>678</v>
      </c>
      <c r="B276" s="4" t="s">
        <v>174</v>
      </c>
      <c r="C276" s="1">
        <f t="shared" si="31"/>
        <v>58.166666666666664</v>
      </c>
      <c r="D276" s="1">
        <v>-154</v>
      </c>
      <c r="E276" s="1">
        <v>-91</v>
      </c>
      <c r="F276" s="1">
        <v>-26</v>
      </c>
      <c r="G276" s="1">
        <v>-62</v>
      </c>
      <c r="H276" s="1">
        <v>-41</v>
      </c>
      <c r="I276" s="1">
        <v>-121</v>
      </c>
      <c r="J276" s="1">
        <v>-136</v>
      </c>
      <c r="K276" s="1">
        <v>-86</v>
      </c>
      <c r="L276" s="1">
        <v>-143</v>
      </c>
      <c r="M276" s="1">
        <v>-90</v>
      </c>
      <c r="N276" s="1">
        <v>-51</v>
      </c>
      <c r="O276" s="1">
        <v>-65</v>
      </c>
      <c r="P276" s="1">
        <v>-95</v>
      </c>
      <c r="Q276" s="1">
        <v>-25</v>
      </c>
      <c r="R276" s="1">
        <v>-63</v>
      </c>
      <c r="S276" s="1">
        <v>-57</v>
      </c>
      <c r="T276" s="1">
        <v>-130</v>
      </c>
      <c r="U276" s="1">
        <v>-86</v>
      </c>
      <c r="V276" s="1">
        <v>-19</v>
      </c>
      <c r="W276" s="1">
        <v>-28</v>
      </c>
      <c r="X276" s="1">
        <v>-75</v>
      </c>
      <c r="Y276" s="1">
        <v>-46</v>
      </c>
      <c r="Z276" s="1">
        <v>-23</v>
      </c>
      <c r="AA276" s="1">
        <v>-30</v>
      </c>
      <c r="AB276" s="1">
        <v>-39</v>
      </c>
      <c r="AC276" s="1">
        <v>-24</v>
      </c>
      <c r="AD276" s="1">
        <f>VLOOKUP(B276,'OCT24'!$A$1:H1453,6,0)</f>
        <v>-93</v>
      </c>
      <c r="AE276" s="1">
        <f>VLOOKUP(B276,'NOV24'!$A$1:H838,6,0)</f>
        <v>-70</v>
      </c>
      <c r="AF276" s="1">
        <f>VLOOKUP(B276,'DEC24'!$A$1:$H$914,5,0)</f>
        <v>-16</v>
      </c>
      <c r="AG276" s="1">
        <f>VLOOKUP(B276,'JAN25'!$A$1:G909,5,0)</f>
        <v>-13</v>
      </c>
      <c r="AH276" s="1">
        <f>VLOOKUP(B276,'FEB25'!A$1:G1343,5,0)</f>
        <v>-33</v>
      </c>
      <c r="AI276" s="1">
        <f>VLOOKUP(B276,'MAR25'!$A$1:G1176,5,0)</f>
        <v>-48</v>
      </c>
      <c r="AJ276" s="1">
        <f>VLOOKUP(B276,'APR25'!$A$1:G805,5,0)</f>
        <v>-46</v>
      </c>
      <c r="AK276" s="1">
        <f>VLOOKUP(B276,'MAY25'!$A$1:G1198,5,0)</f>
        <v>-42</v>
      </c>
      <c r="AL276" s="1">
        <f>VLOOKUP(B276,JUNE25!$A$1:G901,5,0)</f>
        <v>-44</v>
      </c>
      <c r="AM276" s="1">
        <f>VLOOKUP(B276, JULY25!$A$1:$E$544, 5, FALSE)</f>
        <v>-107</v>
      </c>
      <c r="AN276" s="1"/>
      <c r="AO276" s="1"/>
      <c r="AP276" s="1">
        <f>VLOOKUP(B276, 'OCT25'!$A$1:$F$520, 5, FALSE)</f>
        <v>-126</v>
      </c>
      <c r="AQ276" s="36">
        <f>VLOOKUP(B276, 'NOV25'!$B$1:$I$616, 5, FALSE)</f>
        <v>-45</v>
      </c>
      <c r="AR276" s="1">
        <f>VLOOKUP(B276, 'DEC25'!$A$1:$I$611, 5, FALSE)</f>
        <v>-20</v>
      </c>
      <c r="AS276" s="1">
        <f>VLOOKUP(B276, 'JAN26'!$A$1:$I$607, 6, FALSE)</f>
        <v>-7</v>
      </c>
      <c r="AT276" s="1"/>
      <c r="AU276" s="1"/>
      <c r="AV276" s="1"/>
      <c r="AW276" s="1"/>
    </row>
    <row r="277" spans="1:49" ht="14.25" customHeight="1">
      <c r="B277" s="4" t="s">
        <v>175</v>
      </c>
      <c r="C277" s="1">
        <f t="shared" si="31"/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-4</v>
      </c>
      <c r="Q277" s="1">
        <v>-8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f>VLOOKUP(B277,'OCT24'!$A$1:H1454,6,0)</f>
        <v>0</v>
      </c>
      <c r="AE277" s="1">
        <f>VLOOKUP(B277,'NOV24'!$A$1:H839,6,0)</f>
        <v>0</v>
      </c>
      <c r="AF277" s="1">
        <f>VLOOKUP(B277,'DEC24'!$A$1:$H$914,5,0)</f>
        <v>0</v>
      </c>
      <c r="AG277" s="1">
        <f>VLOOKUP(B277,'JAN25'!$A$1:G910,5,0)</f>
        <v>0</v>
      </c>
      <c r="AH277" s="1">
        <f>VLOOKUP(B277,'FEB25'!A$1:G1344,5,0)</f>
        <v>0</v>
      </c>
      <c r="AI277" s="1">
        <f>VLOOKUP(B277,'MAR25'!$A$1:G1177,5,0)</f>
        <v>0</v>
      </c>
      <c r="AJ277" s="1">
        <f>VLOOKUP(B277,'APR25'!$A$1:G806,5,0)</f>
        <v>0</v>
      </c>
      <c r="AK277" s="1">
        <f>VLOOKUP(B277,'MAY25'!$A$1:G1199,5,0)</f>
        <v>0</v>
      </c>
      <c r="AL277" s="1">
        <f>VLOOKUP(B277,JUNE25!$A$1:G902,5,0)</f>
        <v>0</v>
      </c>
      <c r="AM277" s="1">
        <f>VLOOKUP(B277, JULY25!$A$1:$E$544, 5, FALSE)</f>
        <v>0</v>
      </c>
      <c r="AN277" s="1">
        <f>VLOOKUP(B277, 'AUG25'!$A$1:$E$540, 5, FALSE)</f>
        <v>0</v>
      </c>
      <c r="AO277" s="1" t="str">
        <f>VLOOKUP(B277, 'SEP25'!$A$1:$F$520, 6, FALSE)</f>
        <v>-</v>
      </c>
      <c r="AP277" s="1" t="str">
        <f>VLOOKUP(B277, 'OCT25'!$A$1:$F$520, 5, FALSE)</f>
        <v>-</v>
      </c>
      <c r="AQ277" s="36" t="str">
        <f>VLOOKUP(B277, 'NOV25'!$B$1:$I$616, 5, FALSE)</f>
        <v>-</v>
      </c>
      <c r="AR277" s="1" t="str">
        <f>VLOOKUP(B277, 'DEC25'!$A$1:$I$611, 5, FALSE)</f>
        <v>-</v>
      </c>
      <c r="AS277" s="1" t="str">
        <f>VLOOKUP(B277, 'JAN26'!$A$1:$I$607, 6, FALSE)</f>
        <v>-</v>
      </c>
      <c r="AT277" s="1"/>
      <c r="AU277" s="1"/>
      <c r="AV277" s="1"/>
      <c r="AW277" s="1"/>
    </row>
    <row r="278" spans="1:49" ht="14.25" customHeight="1">
      <c r="A278" s="4" t="s">
        <v>696</v>
      </c>
      <c r="B278" s="4" t="s">
        <v>705</v>
      </c>
      <c r="C278" s="1">
        <f t="shared" si="31"/>
        <v>7.2857142857142856</v>
      </c>
      <c r="D278" s="1">
        <v>0</v>
      </c>
      <c r="E278" s="1">
        <v>0</v>
      </c>
      <c r="F278" s="1">
        <v>0</v>
      </c>
      <c r="G278" s="1"/>
      <c r="H278" s="1"/>
      <c r="I278" s="1"/>
      <c r="J278" s="1"/>
      <c r="K278" s="1">
        <v>-2</v>
      </c>
      <c r="L278" s="1">
        <v>-2</v>
      </c>
      <c r="M278" s="1">
        <v>-16</v>
      </c>
      <c r="N278" s="1"/>
      <c r="O278" s="1">
        <v>0</v>
      </c>
      <c r="P278" s="1">
        <v>-3</v>
      </c>
      <c r="Q278" s="1">
        <v>-12</v>
      </c>
      <c r="R278" s="1">
        <v>-3</v>
      </c>
      <c r="S278" s="1">
        <v>-2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-3</v>
      </c>
      <c r="Z278" s="1">
        <v>0</v>
      </c>
      <c r="AA278" s="1">
        <v>0</v>
      </c>
      <c r="AB278" s="1">
        <v>-1</v>
      </c>
      <c r="AC278" s="1">
        <v>0</v>
      </c>
      <c r="AD278" s="1" t="e">
        <f>VLOOKUP(B278,'OCT24'!$A$1:H1455,6,0)</f>
        <v>#N/A</v>
      </c>
      <c r="AE278" s="1" t="e">
        <f>VLOOKUP(B278,'NOV24'!$A$1:H840,6,0)</f>
        <v>#N/A</v>
      </c>
      <c r="AF278" s="1" t="e">
        <f>VLOOKUP(B278,'DEC24'!$A$1:$H$914,5,0)</f>
        <v>#N/A</v>
      </c>
      <c r="AG278" s="1"/>
      <c r="AH278" s="1"/>
      <c r="AI278" s="1"/>
      <c r="AJ278" s="1"/>
      <c r="AK278" s="1">
        <v>-12</v>
      </c>
      <c r="AL278" s="1">
        <v>-1</v>
      </c>
      <c r="AM278" s="1">
        <v>-1</v>
      </c>
      <c r="AN278" s="1">
        <v>-1</v>
      </c>
      <c r="AO278" s="1">
        <v>-13</v>
      </c>
      <c r="AP278" s="1">
        <v>-8</v>
      </c>
      <c r="AQ278" s="36">
        <v>-2</v>
      </c>
      <c r="AR278" s="1" t="str">
        <f>VLOOKUP(B278, 'DEC25'!$A$1:$I$611, 5, FALSE)</f>
        <v>-</v>
      </c>
      <c r="AS278" s="1">
        <f>VLOOKUP(B278, 'JAN26'!$A$1:$I$607, 6, FALSE)</f>
        <v>-25</v>
      </c>
      <c r="AT278" s="1"/>
      <c r="AU278" s="1"/>
      <c r="AV278" s="1"/>
      <c r="AW278" s="1"/>
    </row>
    <row r="279" spans="1:49" ht="14.25" customHeight="1">
      <c r="B279" s="4" t="s">
        <v>853</v>
      </c>
      <c r="C279" s="37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36"/>
      <c r="AR279" s="1"/>
      <c r="AS279" s="1"/>
      <c r="AT279" s="1"/>
      <c r="AU279" s="1"/>
      <c r="AV279" s="1"/>
      <c r="AW279" s="1"/>
    </row>
    <row r="280" spans="1:49" ht="14.25" customHeight="1">
      <c r="B280" s="41" t="s">
        <v>854</v>
      </c>
      <c r="C280" s="37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36"/>
      <c r="AR280" s="1"/>
      <c r="AS280" s="1"/>
      <c r="AT280" s="1"/>
      <c r="AU280" s="1"/>
      <c r="AV280" s="1"/>
      <c r="AW280" s="1"/>
    </row>
    <row r="281" spans="1:49" ht="14.25" customHeight="1">
      <c r="A281" s="4" t="s">
        <v>679</v>
      </c>
      <c r="B281" s="4" t="s">
        <v>592</v>
      </c>
      <c r="C281" s="1">
        <f t="shared" ref="C281:C285" si="32">-AVERAGE(AL281:AV281)</f>
        <v>19</v>
      </c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>
        <f>VLOOKUP(B281, JULY25!$A$1:$E$544, 5, FALSE)</f>
        <v>-9</v>
      </c>
      <c r="AN281" s="1">
        <f>VLOOKUP(B281, 'AUG25'!$A$1:$E$540, 5, FALSE)</f>
        <v>-22</v>
      </c>
      <c r="AO281" s="1">
        <f>VLOOKUP(B281, 'SEP25'!$A$1:$F$520, 6, FALSE)</f>
        <v>-12</v>
      </c>
      <c r="AP281" s="1">
        <f>VLOOKUP(B281, 'OCT25'!$A$1:$F$520, 5, FALSE)</f>
        <v>-8</v>
      </c>
      <c r="AQ281" s="36">
        <f>VLOOKUP(B281, 'NOV25'!$B$1:$I$616, 5, FALSE)</f>
        <v>-8</v>
      </c>
      <c r="AR281" s="1">
        <f>VLOOKUP(B281, 'DEC25'!$A$1:$I$611, 5, FALSE)</f>
        <v>-20</v>
      </c>
      <c r="AS281" s="1">
        <f>VLOOKUP(B281, 'JAN26'!$A$1:$I$607, 6, FALSE)</f>
        <v>-54</v>
      </c>
      <c r="AT281" s="1"/>
      <c r="AU281" s="1"/>
      <c r="AV281" s="1"/>
      <c r="AW281" s="1"/>
    </row>
    <row r="282" spans="1:49" ht="14.25" customHeight="1">
      <c r="B282" s="41" t="s">
        <v>178</v>
      </c>
      <c r="C282" s="1">
        <f t="shared" si="32"/>
        <v>0.5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-6</v>
      </c>
      <c r="O282" s="1">
        <v>-4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-10</v>
      </c>
      <c r="X282" s="1">
        <v>-2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f>VLOOKUP(B282,'OCT24'!$A$1:H1458,6,0)</f>
        <v>0</v>
      </c>
      <c r="AE282" s="1">
        <f>VLOOKUP(B282,'NOV24'!$A$1:H843,6,0)</f>
        <v>0</v>
      </c>
      <c r="AF282" s="1">
        <f>VLOOKUP(B282,'DEC24'!$A$1:$H$914,5,0)</f>
        <v>0</v>
      </c>
      <c r="AG282" s="1">
        <f>VLOOKUP(B282,'JAN25'!$A$1:G914,5,0)</f>
        <v>0</v>
      </c>
      <c r="AH282" s="1">
        <f>VLOOKUP(B282,'FEB25'!A$1:G1348,5,0)</f>
        <v>0</v>
      </c>
      <c r="AI282" s="1">
        <f>VLOOKUP(B282,'MAR25'!$A$1:G1181,5,0)</f>
        <v>0</v>
      </c>
      <c r="AJ282" s="1">
        <f>VLOOKUP(B282,'APR25'!$A$1:G810,5,0)</f>
        <v>-1</v>
      </c>
      <c r="AK282" s="1">
        <f>VLOOKUP(B282,'MAY25'!$A$1:G1203,5,0)</f>
        <v>0</v>
      </c>
      <c r="AL282" s="1">
        <f>VLOOKUP(B282,JUNE25!$A$1:G906,5,0)</f>
        <v>0</v>
      </c>
      <c r="AM282" s="1">
        <f>VLOOKUP(B282, JULY25!$A$1:$E$544, 5, FALSE)</f>
        <v>0</v>
      </c>
      <c r="AN282" s="1">
        <f>VLOOKUP(B282, 'AUG25'!$A$1:$E$540, 5, FALSE)</f>
        <v>0</v>
      </c>
      <c r="AO282" s="1" t="str">
        <f>VLOOKUP(B282, 'SEP25'!$A$1:$F$520, 6, FALSE)</f>
        <v>-</v>
      </c>
      <c r="AP282" s="1">
        <f>VLOOKUP(B282, 'OCT25'!$A$1:$F$520, 5, FALSE)</f>
        <v>-2</v>
      </c>
      <c r="AQ282" s="36" t="str">
        <f>VLOOKUP(B282, 'NOV25'!$B$1:$I$616, 5, FALSE)</f>
        <v>-</v>
      </c>
      <c r="AR282" s="1" t="str">
        <f>VLOOKUP(B282, 'DEC25'!$A$1:$I$611, 5, FALSE)</f>
        <v>-</v>
      </c>
      <c r="AS282" s="1" t="str">
        <f>VLOOKUP(B282, 'JAN26'!$A$1:$I$607, 6, FALSE)</f>
        <v>-</v>
      </c>
      <c r="AT282" s="1"/>
      <c r="AU282" s="1"/>
      <c r="AV282" s="1"/>
      <c r="AW282" s="1"/>
    </row>
    <row r="283" spans="1:49" ht="14.25" customHeight="1">
      <c r="A283" s="4" t="s">
        <v>679</v>
      </c>
      <c r="B283" s="41" t="s">
        <v>517</v>
      </c>
      <c r="C283" s="1">
        <f t="shared" si="32"/>
        <v>46.571428571428569</v>
      </c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>
        <f>VLOOKUP(B283,'DEC24'!$A$1:$H$914,5,0)</f>
        <v>-28</v>
      </c>
      <c r="AG283" s="1">
        <f>VLOOKUP(B283,'JAN25'!$A$1:G916,5,0)</f>
        <v>-16</v>
      </c>
      <c r="AH283" s="1"/>
      <c r="AI283" s="1"/>
      <c r="AJ283" s="1">
        <f>VLOOKUP(B283,'APR25'!$A$1:G812,5,0)</f>
        <v>-22</v>
      </c>
      <c r="AK283" s="1"/>
      <c r="AL283" s="1"/>
      <c r="AM283" s="1">
        <f>VLOOKUP(B283, JULY25!$A$1:$E$544, 5, FALSE)</f>
        <v>-25</v>
      </c>
      <c r="AN283" s="1">
        <f>VLOOKUP(B283, 'AUG25'!$A$1:$E$540, 5, FALSE)</f>
        <v>-72</v>
      </c>
      <c r="AO283" s="1">
        <f>VLOOKUP(B283, 'SEP25'!$A$1:$F$520, 6, FALSE)</f>
        <v>-28</v>
      </c>
      <c r="AP283" s="1">
        <f>VLOOKUP(B283, 'OCT25'!$A$1:$F$520, 5, FALSE)</f>
        <v>-25</v>
      </c>
      <c r="AQ283" s="36">
        <f>VLOOKUP(B283, 'NOV25'!$B$1:$I$616, 5, FALSE)</f>
        <v>-30</v>
      </c>
      <c r="AR283" s="1">
        <f>VLOOKUP(B283, 'DEC25'!$A$1:$I$611, 5, FALSE)</f>
        <v>-66</v>
      </c>
      <c r="AS283" s="1">
        <f>VLOOKUP(B283, 'JAN26'!$A$1:$I$607, 6, FALSE)</f>
        <v>-80</v>
      </c>
      <c r="AT283" s="1"/>
      <c r="AU283" s="1"/>
      <c r="AV283" s="1"/>
      <c r="AW283" s="1"/>
    </row>
    <row r="284" spans="1:49" ht="14.25" customHeight="1">
      <c r="A284" s="4" t="s">
        <v>679</v>
      </c>
      <c r="B284" s="4" t="s">
        <v>579</v>
      </c>
      <c r="C284" s="1">
        <f t="shared" si="32"/>
        <v>2.1666666666666665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 t="e">
        <f>VLOOKUP(B284,'OCT24'!$A$1:H1461,6,0)</f>
        <v>#N/A</v>
      </c>
      <c r="AE284" s="1" t="e">
        <f>VLOOKUP(B284,'NOV24'!$A$1:H846,6,0)</f>
        <v>#N/A</v>
      </c>
      <c r="AF284" s="1"/>
      <c r="AG284" s="1"/>
      <c r="AH284" s="1"/>
      <c r="AI284" s="1"/>
      <c r="AJ284" s="1"/>
      <c r="AK284" s="1">
        <f>VLOOKUP(B284,'MAY25'!$A$1:G1206,5,0)</f>
        <v>-7</v>
      </c>
      <c r="AL284" s="1">
        <f>VLOOKUP(B284,JUNE25!$A$1:G909,5,0)</f>
        <v>-4</v>
      </c>
      <c r="AM284" s="1">
        <f>VLOOKUP(B284, JULY25!$A$1:$E$544, 5, FALSE)</f>
        <v>0</v>
      </c>
      <c r="AN284" s="1">
        <f>VLOOKUP(B284, 'AUG25'!$A$1:$E$540, 5, FALSE)</f>
        <v>-3</v>
      </c>
      <c r="AO284" s="1">
        <f>VLOOKUP(B284, 'SEP25'!$A$1:$F$520, 6, FALSE)</f>
        <v>-3</v>
      </c>
      <c r="AP284" s="1">
        <f>VLOOKUP(B284, 'OCT25'!$A$1:$F$520, 5, FALSE)</f>
        <v>-2</v>
      </c>
      <c r="AQ284" s="36">
        <f>VLOOKUP(B284, 'NOV25'!$B$1:$I$616, 5, FALSE)</f>
        <v>-1</v>
      </c>
      <c r="AR284" s="1" t="str">
        <f>VLOOKUP(B284, 'DEC25'!$A$1:$I$611, 5, FALSE)</f>
        <v>-</v>
      </c>
      <c r="AS284" s="1" t="str">
        <f>VLOOKUP(B284, 'JAN26'!$A$1:$I$607, 6, FALSE)</f>
        <v>-</v>
      </c>
      <c r="AT284" s="1"/>
      <c r="AU284" s="1"/>
      <c r="AV284" s="1"/>
      <c r="AW284" s="1"/>
    </row>
    <row r="285" spans="1:49" ht="14.25" customHeight="1">
      <c r="B285" s="4" t="s">
        <v>180</v>
      </c>
      <c r="C285" s="1">
        <f t="shared" si="32"/>
        <v>2.4</v>
      </c>
      <c r="D285" s="1">
        <v>-10</v>
      </c>
      <c r="E285" s="1">
        <v>0</v>
      </c>
      <c r="F285" s="1">
        <v>0</v>
      </c>
      <c r="G285" s="1">
        <v>-2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-2</v>
      </c>
      <c r="U285" s="1">
        <v>0</v>
      </c>
      <c r="V285" s="1">
        <v>0</v>
      </c>
      <c r="W285" s="1">
        <v>0</v>
      </c>
      <c r="X285" s="1">
        <v>0</v>
      </c>
      <c r="Y285" s="1">
        <v>-2</v>
      </c>
      <c r="Z285" s="1">
        <v>0</v>
      </c>
      <c r="AA285" s="1">
        <v>0</v>
      </c>
      <c r="AB285" s="1">
        <v>0</v>
      </c>
      <c r="AC285" s="1">
        <v>0</v>
      </c>
      <c r="AD285" s="1">
        <f>VLOOKUP(B285,'OCT24'!$A$1:H1461,6,0)</f>
        <v>0</v>
      </c>
      <c r="AE285" s="1">
        <f>VLOOKUP(B285,'NOV24'!$A$1:H846,6,0)</f>
        <v>0</v>
      </c>
      <c r="AF285" s="1">
        <f>VLOOKUP(B285,'DEC24'!$A$1:$H$914,5,0)</f>
        <v>-2</v>
      </c>
      <c r="AG285" s="1">
        <f>VLOOKUP(B285,'JAN25'!$A$1:G917,5,0)</f>
        <v>-1</v>
      </c>
      <c r="AH285" s="1">
        <f>VLOOKUP(B285,'FEB25'!A$1:G1351,5,0)</f>
        <v>-1</v>
      </c>
      <c r="AI285" s="1">
        <f>VLOOKUP(B285,'MAR25'!$A$1:G1184,5,0)</f>
        <v>-3</v>
      </c>
      <c r="AJ285" s="1">
        <f>VLOOKUP(B285,'APR25'!$A$1:G813,5,0)</f>
        <v>0</v>
      </c>
      <c r="AK285" s="1">
        <f>VLOOKUP(B285,'MAY25'!$A$1:G1206,5,0)</f>
        <v>-2</v>
      </c>
      <c r="AL285" s="1"/>
      <c r="AM285" s="1">
        <f>VLOOKUP(B285, JULY25!$A$1:$E$544, 5, FALSE)</f>
        <v>-3</v>
      </c>
      <c r="AN285" s="1">
        <f>VLOOKUP(B285, 'AUG25'!$A$1:$E$540, 5, FALSE)</f>
        <v>-2</v>
      </c>
      <c r="AO285" s="1"/>
      <c r="AP285" s="1">
        <f>VLOOKUP(B285, 'OCT25'!$A$1:$F$520, 5, FALSE)</f>
        <v>-4</v>
      </c>
      <c r="AQ285" s="36"/>
      <c r="AR285" s="1">
        <f>VLOOKUP(B285, 'DEC25'!$A$1:$I$611, 5, FALSE)</f>
        <v>-1</v>
      </c>
      <c r="AS285" s="1">
        <f>VLOOKUP(B285, 'JAN26'!$A$1:$I$607, 6, FALSE)</f>
        <v>-2</v>
      </c>
      <c r="AT285" s="1"/>
      <c r="AU285" s="1"/>
      <c r="AV285" s="1"/>
      <c r="AW285" s="1"/>
    </row>
    <row r="286" spans="1:49" ht="14.25" customHeight="1">
      <c r="B286" s="4" t="s">
        <v>855</v>
      </c>
      <c r="C286" s="37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36"/>
      <c r="AR286" s="1"/>
      <c r="AS286" s="1"/>
      <c r="AT286" s="1"/>
      <c r="AU286" s="1"/>
      <c r="AV286" s="1"/>
      <c r="AW286" s="1"/>
    </row>
    <row r="287" spans="1:49" ht="14.25" customHeight="1">
      <c r="A287" s="4" t="s">
        <v>696</v>
      </c>
      <c r="B287" s="4" t="s">
        <v>181</v>
      </c>
      <c r="C287" s="1">
        <f>-AVERAGE(AL287:AV287)</f>
        <v>14</v>
      </c>
      <c r="D287" s="1">
        <v>0</v>
      </c>
      <c r="E287" s="1">
        <v>0</v>
      </c>
      <c r="F287" s="1">
        <v>0</v>
      </c>
      <c r="G287" s="1">
        <v>0</v>
      </c>
      <c r="H287" s="1">
        <v>-8</v>
      </c>
      <c r="I287" s="1">
        <v>-4</v>
      </c>
      <c r="J287" s="1"/>
      <c r="K287" s="1">
        <v>-4</v>
      </c>
      <c r="L287" s="1">
        <v>0</v>
      </c>
      <c r="M287" s="1">
        <v>0</v>
      </c>
      <c r="N287" s="1">
        <v>-6</v>
      </c>
      <c r="O287" s="1">
        <v>0</v>
      </c>
      <c r="P287" s="1">
        <v>0</v>
      </c>
      <c r="Q287" s="1">
        <v>0</v>
      </c>
      <c r="R287" s="1">
        <v>-4</v>
      </c>
      <c r="S287" s="1">
        <v>-11</v>
      </c>
      <c r="T287" s="1">
        <v>0</v>
      </c>
      <c r="U287" s="1">
        <v>-4</v>
      </c>
      <c r="V287" s="1"/>
      <c r="W287" s="1"/>
      <c r="X287" s="1"/>
      <c r="Y287" s="1"/>
      <c r="Z287" s="1">
        <v>-40</v>
      </c>
      <c r="AA287" s="1">
        <v>-2</v>
      </c>
      <c r="AB287" s="1"/>
      <c r="AC287" s="1"/>
      <c r="AD287" s="1">
        <f>VLOOKUP(B287,'OCT24'!$A$1:H1463,6,0)</f>
        <v>0</v>
      </c>
      <c r="AE287" s="1">
        <f>VLOOKUP(B287,'NOV24'!$A$1:H848,6,0)</f>
        <v>-31</v>
      </c>
      <c r="AF287" s="1">
        <f>VLOOKUP(B287,'DEC24'!$A$1:$H$914,5,0)</f>
        <v>0</v>
      </c>
      <c r="AG287" s="1">
        <f>VLOOKUP(B287,'JAN25'!$A$1:G919,5,0)</f>
        <v>-21</v>
      </c>
      <c r="AH287" s="1">
        <f>VLOOKUP(B287,'FEB25'!A$1:G1353,5,0)</f>
        <v>-2</v>
      </c>
      <c r="AI287" s="1">
        <f>VLOOKUP(B287,'MAR25'!$A$1:G1186,5,0)</f>
        <v>-9</v>
      </c>
      <c r="AJ287" s="1">
        <f>VLOOKUP(B287,'APR25'!$A$1:G815,5,0)</f>
        <v>-4</v>
      </c>
      <c r="AK287" s="1">
        <f>VLOOKUP(B287,'MAY25'!$A$1:G1208,5,0)</f>
        <v>-7</v>
      </c>
      <c r="AL287" s="1">
        <f>VLOOKUP(B287,JUNE25!$A$1:G911,5,0)</f>
        <v>-6</v>
      </c>
      <c r="AM287" s="1">
        <f>VLOOKUP(B287, JULY25!$A$1:$E$544, 5, FALSE)</f>
        <v>-43</v>
      </c>
      <c r="AN287" s="1">
        <f>VLOOKUP(B287, 'AUG25'!$A$1:$E$540, 5, FALSE)</f>
        <v>-5</v>
      </c>
      <c r="AO287" s="1">
        <f>VLOOKUP(B287, 'SEP25'!$A$1:$F$520, 6, FALSE)</f>
        <v>-10</v>
      </c>
      <c r="AP287" s="1">
        <f>VLOOKUP(B287, 'OCT25'!$A$1:$F$520, 5, FALSE)</f>
        <v>-2</v>
      </c>
      <c r="AQ287" s="36">
        <f>VLOOKUP(B287, 'NOV25'!$B$1:$I$616, 5, FALSE)</f>
        <v>-2</v>
      </c>
      <c r="AR287" s="1">
        <f>VLOOKUP(B287, 'DEC25'!$A$1:$I$611, 5, FALSE)</f>
        <v>-27</v>
      </c>
      <c r="AS287" s="1">
        <f>VLOOKUP(B287, 'JAN26'!$A$1:$I$607, 6, FALSE)</f>
        <v>-17</v>
      </c>
      <c r="AT287" s="1"/>
      <c r="AU287" s="1"/>
      <c r="AV287" s="1"/>
      <c r="AW287" s="1"/>
    </row>
    <row r="288" spans="1:49" ht="14.25" customHeight="1">
      <c r="A288" s="4" t="s">
        <v>679</v>
      </c>
      <c r="B288" s="4" t="s">
        <v>856</v>
      </c>
      <c r="C288" s="37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36"/>
      <c r="AR288" s="1"/>
      <c r="AS288" s="1"/>
      <c r="AT288" s="1"/>
      <c r="AU288" s="1"/>
      <c r="AV288" s="1"/>
      <c r="AW288" s="1"/>
    </row>
    <row r="289" spans="1:49" ht="14.25" customHeight="1">
      <c r="A289" s="4" t="s">
        <v>696</v>
      </c>
      <c r="B289" s="4" t="s">
        <v>182</v>
      </c>
      <c r="C289" s="1">
        <f t="shared" ref="C289:C291" si="33">-AVERAGE(AL289:AV289)</f>
        <v>39.125</v>
      </c>
      <c r="D289" s="1"/>
      <c r="E289" s="1"/>
      <c r="F289" s="1"/>
      <c r="G289" s="1">
        <v>-36</v>
      </c>
      <c r="H289" s="1">
        <v>-26</v>
      </c>
      <c r="I289" s="1">
        <v>-24</v>
      </c>
      <c r="J289" s="1">
        <v>-17</v>
      </c>
      <c r="K289" s="1">
        <v>-27</v>
      </c>
      <c r="L289" s="1">
        <v>-20</v>
      </c>
      <c r="M289" s="1">
        <v>-24</v>
      </c>
      <c r="N289" s="1">
        <v>-24</v>
      </c>
      <c r="O289" s="1">
        <v>-14</v>
      </c>
      <c r="P289" s="1">
        <v>-23</v>
      </c>
      <c r="Q289" s="1">
        <v>-18</v>
      </c>
      <c r="R289" s="1">
        <v>-22</v>
      </c>
      <c r="S289" s="1">
        <v>-18</v>
      </c>
      <c r="T289" s="1">
        <v>-15</v>
      </c>
      <c r="U289" s="1">
        <v>-18</v>
      </c>
      <c r="V289" s="1">
        <v>-14</v>
      </c>
      <c r="W289" s="1">
        <v>-22</v>
      </c>
      <c r="X289" s="1">
        <v>-25</v>
      </c>
      <c r="Y289" s="1">
        <v>-28</v>
      </c>
      <c r="Z289" s="1">
        <v>-31</v>
      </c>
      <c r="AA289" s="1"/>
      <c r="AB289" s="1">
        <v>-31</v>
      </c>
      <c r="AC289" s="1">
        <v>-23</v>
      </c>
      <c r="AD289" s="1">
        <f>VLOOKUP(B289,'OCT24'!$A$1:H1465,6,0)</f>
        <v>-21</v>
      </c>
      <c r="AE289" s="1">
        <f>VLOOKUP(B289,'NOV24'!$A$1:H850,6,0)</f>
        <v>-11</v>
      </c>
      <c r="AF289" s="1">
        <f>VLOOKUP(B289,'DEC24'!$A$1:$H$914,5,0)</f>
        <v>-38</v>
      </c>
      <c r="AG289" s="1">
        <f>VLOOKUP(B289,'JAN25'!$A$1:G921,5,0)</f>
        <v>-20</v>
      </c>
      <c r="AH289" s="1">
        <f>VLOOKUP(B289,'FEB25'!A$1:G1355,5,0)</f>
        <v>-26</v>
      </c>
      <c r="AI289" s="1"/>
      <c r="AJ289" s="1">
        <f>VLOOKUP(B289,'APR25'!$A$1:G817,5,0)</f>
        <v>-15</v>
      </c>
      <c r="AK289" s="1">
        <f>VLOOKUP(B289,'MAY25'!$A$1:G1210,5,0)</f>
        <v>-22</v>
      </c>
      <c r="AL289" s="1">
        <f>VLOOKUP(B289,JUNE25!$A$1:G913,5,0)</f>
        <v>-47</v>
      </c>
      <c r="AM289" s="1">
        <f>VLOOKUP(B289, JULY25!$A$1:$E$544, 5, FALSE)</f>
        <v>-8</v>
      </c>
      <c r="AN289" s="1">
        <f>VLOOKUP(B289, 'AUG25'!$A$1:$E$540, 5, FALSE)</f>
        <v>-21</v>
      </c>
      <c r="AO289" s="1">
        <f>VLOOKUP(B289, 'SEP25'!$A$1:$F$520, 6, FALSE)</f>
        <v>-41</v>
      </c>
      <c r="AP289" s="1">
        <f>VLOOKUP(B289, 'OCT25'!$A$1:$F$520, 5, FALSE)</f>
        <v>-73</v>
      </c>
      <c r="AQ289" s="36">
        <f>VLOOKUP(B289, 'NOV25'!$B$1:$I$616, 5, FALSE)</f>
        <v>-44</v>
      </c>
      <c r="AR289" s="1">
        <f>VLOOKUP(B289, 'DEC25'!$A$1:$I$611, 5, FALSE)</f>
        <v>-36</v>
      </c>
      <c r="AS289" s="1">
        <f>VLOOKUP(B289, 'JAN26'!$A$1:$I$607, 6, FALSE)</f>
        <v>-43</v>
      </c>
      <c r="AT289" s="1"/>
      <c r="AU289" s="1"/>
      <c r="AV289" s="1"/>
      <c r="AW289" s="1"/>
    </row>
    <row r="290" spans="1:49" ht="14.25" customHeight="1">
      <c r="A290" s="4" t="s">
        <v>680</v>
      </c>
      <c r="B290" s="4" t="s">
        <v>183</v>
      </c>
      <c r="C290" s="1">
        <f t="shared" si="33"/>
        <v>12.96875</v>
      </c>
      <c r="D290" s="1">
        <v>-5.75</v>
      </c>
      <c r="E290" s="1">
        <v>-6.5</v>
      </c>
      <c r="F290" s="1">
        <v>-3</v>
      </c>
      <c r="G290" s="1">
        <v>-5.5</v>
      </c>
      <c r="H290" s="1">
        <v>-3</v>
      </c>
      <c r="I290" s="1">
        <v>-20.5</v>
      </c>
      <c r="J290" s="1">
        <v>-0.5</v>
      </c>
      <c r="K290" s="1">
        <v>-7</v>
      </c>
      <c r="L290" s="1">
        <v>0</v>
      </c>
      <c r="M290" s="1">
        <v>-4.5</v>
      </c>
      <c r="N290" s="1">
        <v>-10</v>
      </c>
      <c r="O290" s="1">
        <v>-8.5</v>
      </c>
      <c r="P290" s="1">
        <v>-10</v>
      </c>
      <c r="Q290" s="1">
        <v>-8</v>
      </c>
      <c r="R290" s="1">
        <v>-4</v>
      </c>
      <c r="S290" s="1">
        <v>-13.5</v>
      </c>
      <c r="T290" s="1">
        <v>-5</v>
      </c>
      <c r="U290" s="1">
        <v>-2.25</v>
      </c>
      <c r="V290" s="1">
        <v>-3.25</v>
      </c>
      <c r="W290" s="1">
        <v>-7.5</v>
      </c>
      <c r="X290" s="1">
        <v>-30.5</v>
      </c>
      <c r="Y290" s="1">
        <v>-4</v>
      </c>
      <c r="Z290" s="1">
        <v>-3.5</v>
      </c>
      <c r="AA290" s="1">
        <v>-5.75</v>
      </c>
      <c r="AB290" s="1">
        <v>-7.25</v>
      </c>
      <c r="AC290" s="1">
        <v>-7.5</v>
      </c>
      <c r="AD290" s="1">
        <f>VLOOKUP(B290,'OCT24'!$A$1:H1466,6,0)</f>
        <v>-12.75</v>
      </c>
      <c r="AE290" s="1">
        <f>VLOOKUP(B290,'NOV24'!$A$1:H851,6,0)</f>
        <v>-8.25</v>
      </c>
      <c r="AF290" s="1">
        <f>VLOOKUP(B290,'DEC24'!$A$1:$H$914,5,0)</f>
        <v>-33</v>
      </c>
      <c r="AG290" s="1">
        <f>VLOOKUP(B290,'JAN25'!$A$1:G922,5,0)</f>
        <v>-5.5</v>
      </c>
      <c r="AH290" s="1">
        <f>VLOOKUP(B290,'FEB25'!A$1:G1356,5,0)</f>
        <v>-11.75</v>
      </c>
      <c r="AI290" s="1">
        <f>VLOOKUP(B290,'MAR25'!$A$1:G1189,5,0)</f>
        <v>-8.5</v>
      </c>
      <c r="AJ290" s="1">
        <f>VLOOKUP(B290,'APR25'!$A$1:G818,5,0)</f>
        <v>-5.5</v>
      </c>
      <c r="AK290" s="1">
        <f>VLOOKUP(B290,'MAY25'!$A$1:G1211,5,0)</f>
        <v>-2.5</v>
      </c>
      <c r="AL290" s="1">
        <f>VLOOKUP(B290,JUNE25!$A$1:G914,5,0)</f>
        <v>-3</v>
      </c>
      <c r="AM290" s="1">
        <f>VLOOKUP(B290, JULY25!$A$1:$E$544, 5, FALSE)</f>
        <v>0</v>
      </c>
      <c r="AN290" s="1">
        <f>VLOOKUP(B290, 'AUG25'!$A$1:$E$540, 5, FALSE)</f>
        <v>-6</v>
      </c>
      <c r="AO290" s="1">
        <f>VLOOKUP(B290, 'SEP25'!$A$1:$F$520, 6, FALSE)</f>
        <v>-3.75</v>
      </c>
      <c r="AP290" s="1">
        <f>VLOOKUP(B290, 'OCT25'!$A$1:$F$520, 5, FALSE)</f>
        <v>-84</v>
      </c>
      <c r="AQ290" s="36">
        <f>VLOOKUP(B290, 'NOV25'!$B$1:$I$616, 5, FALSE)</f>
        <v>-2</v>
      </c>
      <c r="AR290" s="1">
        <f>VLOOKUP(B290, 'DEC25'!$A$1:$I$611, 5, FALSE)</f>
        <v>-3</v>
      </c>
      <c r="AS290" s="1">
        <f>VLOOKUP(B290, 'JAN26'!$A$1:$I$607, 6, FALSE)</f>
        <v>-2</v>
      </c>
      <c r="AT290" s="1"/>
      <c r="AU290" s="1"/>
      <c r="AV290" s="1"/>
      <c r="AW290" s="1"/>
    </row>
    <row r="291" spans="1:49" ht="14.25" customHeight="1">
      <c r="A291" s="4" t="s">
        <v>678</v>
      </c>
      <c r="B291" s="4" t="s">
        <v>184</v>
      </c>
      <c r="C291" s="1">
        <f t="shared" si="33"/>
        <v>5.5</v>
      </c>
      <c r="D291" s="1">
        <v>-1</v>
      </c>
      <c r="E291" s="1">
        <v>-1</v>
      </c>
      <c r="F291" s="1">
        <v>-3</v>
      </c>
      <c r="G291" s="1">
        <v>-1</v>
      </c>
      <c r="H291" s="1">
        <v>0</v>
      </c>
      <c r="I291" s="1">
        <v>0</v>
      </c>
      <c r="J291" s="1">
        <v>-3</v>
      </c>
      <c r="K291" s="1">
        <v>-4</v>
      </c>
      <c r="L291" s="1">
        <v>-4</v>
      </c>
      <c r="M291" s="1">
        <v>0</v>
      </c>
      <c r="N291" s="1">
        <v>0</v>
      </c>
      <c r="O291" s="1">
        <v>-1</v>
      </c>
      <c r="P291" s="1">
        <v>-5</v>
      </c>
      <c r="Q291" s="1">
        <v>-4</v>
      </c>
      <c r="R291" s="1">
        <v>0</v>
      </c>
      <c r="S291" s="1">
        <v>0</v>
      </c>
      <c r="T291" s="1">
        <v>0</v>
      </c>
      <c r="U291" s="1">
        <v>0</v>
      </c>
      <c r="V291" s="1">
        <v>-1</v>
      </c>
      <c r="W291" s="1">
        <v>-2</v>
      </c>
      <c r="X291" s="1">
        <v>-9</v>
      </c>
      <c r="Y291" s="1">
        <v>-4</v>
      </c>
      <c r="Z291" s="1">
        <v>-4</v>
      </c>
      <c r="AA291" s="1">
        <v>-6</v>
      </c>
      <c r="AB291" s="1">
        <v>-2</v>
      </c>
      <c r="AC291" s="1">
        <v>-9</v>
      </c>
      <c r="AD291" s="1"/>
      <c r="AE291" s="1"/>
      <c r="AF291" s="1">
        <f>VLOOKUP(B291,'DEC24'!$A$1:$H$914,5,0)</f>
        <v>-5</v>
      </c>
      <c r="AG291" s="1">
        <f>VLOOKUP(B291,'JAN25'!$A$1:G923,5,0)</f>
        <v>-2</v>
      </c>
      <c r="AH291" s="1"/>
      <c r="AI291" s="1"/>
      <c r="AJ291" s="1"/>
      <c r="AK291" s="1">
        <f>VLOOKUP(B291,'MAY25'!$A$1:G1212,5,0)</f>
        <v>-1</v>
      </c>
      <c r="AL291" s="1">
        <f>VLOOKUP(B291,JUNE25!$A$1:G915,5,0)</f>
        <v>-1</v>
      </c>
      <c r="AM291" s="1">
        <f>VLOOKUP(B291, JULY25!$A$1:$E$544, 5, FALSE)</f>
        <v>-1</v>
      </c>
      <c r="AN291" s="1">
        <f>VLOOKUP(B291, 'AUG25'!$A$1:$E$540, 5, FALSE)</f>
        <v>-3</v>
      </c>
      <c r="AO291" s="1">
        <f>VLOOKUP(B291, 'SEP25'!$A$1:$F$520, 6, FALSE)</f>
        <v>-5</v>
      </c>
      <c r="AP291" s="1">
        <f>VLOOKUP(B291, 'OCT25'!$A$1:$F$520, 5, FALSE)</f>
        <v>-7</v>
      </c>
      <c r="AQ291" s="36">
        <f>VLOOKUP(B291, 'NOV25'!$B$1:$I$616, 5, FALSE)</f>
        <v>-6</v>
      </c>
      <c r="AR291" s="1">
        <f>VLOOKUP(B291, 'DEC25'!$A$1:$I$611, 5, FALSE)</f>
        <v>-12</v>
      </c>
      <c r="AS291" s="1">
        <f>VLOOKUP(B291, 'JAN26'!$A$1:$I$607, 6, FALSE)</f>
        <v>-9</v>
      </c>
      <c r="AT291" s="1"/>
      <c r="AU291" s="1"/>
      <c r="AV291" s="1"/>
      <c r="AW291" s="1"/>
    </row>
    <row r="292" spans="1:49" ht="14.25" customHeight="1">
      <c r="B292" s="4" t="s">
        <v>857</v>
      </c>
      <c r="C292" s="37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36"/>
      <c r="AR292" s="1"/>
      <c r="AS292" s="1"/>
      <c r="AT292" s="1"/>
      <c r="AU292" s="1"/>
      <c r="AV292" s="1"/>
      <c r="AW292" s="1"/>
    </row>
    <row r="293" spans="1:49" ht="14.25" customHeight="1">
      <c r="B293" s="4" t="s">
        <v>185</v>
      </c>
      <c r="C293" s="1">
        <f t="shared" ref="C293:C294" si="34">-AVERAGE(AL293:AV293)</f>
        <v>1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f>VLOOKUP(B293,'OCT24'!$A$1:H1469,6,0)</f>
        <v>0</v>
      </c>
      <c r="AE293" s="1">
        <f>VLOOKUP(B293,'NOV24'!$A$1:H854,6,0)</f>
        <v>0</v>
      </c>
      <c r="AF293" s="1">
        <f>VLOOKUP(B293,'DEC24'!$A$1:$H$914,5,0)</f>
        <v>0</v>
      </c>
      <c r="AG293" s="1">
        <f>VLOOKUP(B293,'JAN25'!$A$1:G925,5,0)</f>
        <v>0</v>
      </c>
      <c r="AH293" s="1">
        <f>VLOOKUP(B293,'FEB25'!A$1:G1359,5,0)</f>
        <v>0</v>
      </c>
      <c r="AI293" s="1">
        <f>VLOOKUP(B293,'MAR25'!$A$1:G1192,5,0)</f>
        <v>0</v>
      </c>
      <c r="AJ293" s="1">
        <f>VLOOKUP(B293,'APR25'!$A$1:G821,5,0)</f>
        <v>0</v>
      </c>
      <c r="AK293" s="1">
        <f>VLOOKUP(B293,'MAY25'!$A$1:G1214,5,0)</f>
        <v>-1</v>
      </c>
      <c r="AL293" s="1"/>
      <c r="AM293" s="1">
        <f>VLOOKUP(B293, JULY25!$A$1:$E$544, 5, FALSE)</f>
        <v>0</v>
      </c>
      <c r="AN293" s="1">
        <f>VLOOKUP(B293, 'AUG25'!$A$1:$E$540, 5, FALSE)</f>
        <v>0</v>
      </c>
      <c r="AO293" s="1">
        <f>VLOOKUP(B293, 'SEP25'!$A$1:$F$520, 6, FALSE)</f>
        <v>-3</v>
      </c>
      <c r="AP293" s="1" t="str">
        <f>VLOOKUP(B293, 'OCT25'!$A$1:$F$520, 5, FALSE)</f>
        <v>-</v>
      </c>
      <c r="AQ293" s="36" t="str">
        <f>VLOOKUP(B293, 'NOV25'!$B$1:$I$616, 5, FALSE)</f>
        <v>-</v>
      </c>
      <c r="AR293" s="1" t="str">
        <f>VLOOKUP(B293, 'DEC25'!$A$1:$I$611, 5, FALSE)</f>
        <v>-</v>
      </c>
      <c r="AS293" s="1" t="str">
        <f>VLOOKUP(B293, 'JAN26'!$A$1:$I$607, 6, FALSE)</f>
        <v>-</v>
      </c>
      <c r="AT293" s="1"/>
      <c r="AU293" s="1"/>
      <c r="AV293" s="1"/>
      <c r="AW293" s="1"/>
    </row>
    <row r="294" spans="1:49" ht="14.25" customHeight="1">
      <c r="A294" s="4" t="s">
        <v>683</v>
      </c>
      <c r="B294" s="4" t="s">
        <v>186</v>
      </c>
      <c r="C294" s="1">
        <f t="shared" si="34"/>
        <v>40.5</v>
      </c>
      <c r="D294" s="1">
        <v>0</v>
      </c>
      <c r="E294" s="1">
        <v>-6</v>
      </c>
      <c r="F294" s="1">
        <v>-56</v>
      </c>
      <c r="G294" s="1"/>
      <c r="H294" s="1"/>
      <c r="I294" s="1">
        <v>-13</v>
      </c>
      <c r="J294" s="1"/>
      <c r="K294" s="1"/>
      <c r="L294" s="1"/>
      <c r="M294" s="1"/>
      <c r="N294" s="1">
        <v>-20</v>
      </c>
      <c r="O294" s="1">
        <v>-40</v>
      </c>
      <c r="P294" s="1"/>
      <c r="Q294" s="1">
        <v>-47</v>
      </c>
      <c r="R294" s="1">
        <v>-109</v>
      </c>
      <c r="S294" s="1">
        <v>-80</v>
      </c>
      <c r="T294" s="1"/>
      <c r="U294" s="1">
        <v>-43</v>
      </c>
      <c r="V294" s="1">
        <v>-28</v>
      </c>
      <c r="W294" s="1"/>
      <c r="X294" s="1">
        <v>-105</v>
      </c>
      <c r="Y294" s="1">
        <v>-50</v>
      </c>
      <c r="Z294" s="1">
        <v>-31</v>
      </c>
      <c r="AA294" s="1">
        <v>-86</v>
      </c>
      <c r="AB294" s="1">
        <v>-72</v>
      </c>
      <c r="AC294" s="1">
        <v>-66</v>
      </c>
      <c r="AD294" s="1">
        <f>VLOOKUP(B294,'OCT24'!$A$1:H1470,6,0)</f>
        <v>-47</v>
      </c>
      <c r="AE294" s="1">
        <f>VLOOKUP(B294,'NOV24'!$A$1:H855,6,0)</f>
        <v>-37</v>
      </c>
      <c r="AF294" s="1">
        <f>VLOOKUP(B294,'DEC24'!$A$1:$H$914,5,0)</f>
        <v>-20</v>
      </c>
      <c r="AG294" s="1">
        <f>VLOOKUP(B294,'JAN25'!$A$1:G926,5,0)</f>
        <v>-37</v>
      </c>
      <c r="AH294" s="1">
        <f>VLOOKUP(B294,'FEB25'!A$1:G1360,5,0)</f>
        <v>-90</v>
      </c>
      <c r="AI294" s="1">
        <f>VLOOKUP(B294,'MAR25'!$A$1:G1193,5,0)</f>
        <v>-43</v>
      </c>
      <c r="AJ294" s="1">
        <f>VLOOKUP(B294,'APR25'!$A$1:G822,5,0)</f>
        <v>-56</v>
      </c>
      <c r="AK294" s="1">
        <f>VLOOKUP(B294,'MAY25'!$A$1:G1215,5,0)</f>
        <v>-50</v>
      </c>
      <c r="AL294" s="1">
        <f>VLOOKUP(B294,JUNE25!$A$1:G918,5,0)</f>
        <v>-79</v>
      </c>
      <c r="AM294" s="1">
        <f>VLOOKUP(B294, JULY25!$A$1:$E$544, 5, FALSE)</f>
        <v>-66</v>
      </c>
      <c r="AN294" s="1">
        <f>VLOOKUP(B294, 'AUG25'!$A$1:$E$540, 5, FALSE)</f>
        <v>-37</v>
      </c>
      <c r="AO294" s="1">
        <f>VLOOKUP(B294, 'SEP25'!$A$1:$F$520, 6, FALSE)</f>
        <v>-38</v>
      </c>
      <c r="AP294" s="1">
        <f>VLOOKUP(B294, 'OCT25'!$A$1:$F$520, 5, FALSE)</f>
        <v>-27</v>
      </c>
      <c r="AQ294" s="36">
        <f>VLOOKUP(B294, 'NOV25'!$B$1:$I$616, 5, FALSE)</f>
        <v>-37</v>
      </c>
      <c r="AR294" s="1">
        <f>VLOOKUP(B294, 'DEC25'!$A$1:$I$611, 5, FALSE)</f>
        <v>-17</v>
      </c>
      <c r="AS294" s="1">
        <f>VLOOKUP(B294, 'JAN26'!$A$1:$I$607, 6, FALSE)</f>
        <v>-23</v>
      </c>
      <c r="AT294" s="1"/>
      <c r="AU294" s="1"/>
      <c r="AV294" s="1"/>
      <c r="AW294" s="1"/>
    </row>
    <row r="295" spans="1:49" ht="14.25" customHeight="1">
      <c r="B295" s="4" t="s">
        <v>858</v>
      </c>
      <c r="C295" s="37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36"/>
      <c r="AR295" s="1"/>
      <c r="AS295" s="1"/>
      <c r="AT295" s="1"/>
      <c r="AU295" s="1"/>
      <c r="AV295" s="1"/>
      <c r="AW295" s="1"/>
    </row>
    <row r="296" spans="1:49" ht="14.25" customHeight="1">
      <c r="A296" s="4" t="s">
        <v>683</v>
      </c>
      <c r="B296" s="4" t="s">
        <v>187</v>
      </c>
      <c r="C296" s="1">
        <f t="shared" ref="C296:C314" si="35">-AVERAGE(AL296:AV296)</f>
        <v>112.5</v>
      </c>
      <c r="D296" s="1">
        <v>-5</v>
      </c>
      <c r="E296" s="1">
        <v>-10</v>
      </c>
      <c r="F296" s="1"/>
      <c r="G296" s="1"/>
      <c r="H296" s="1"/>
      <c r="I296" s="1"/>
      <c r="J296" s="1"/>
      <c r="K296" s="1"/>
      <c r="L296" s="1"/>
      <c r="M296" s="1"/>
      <c r="N296" s="1">
        <v>-31</v>
      </c>
      <c r="O296" s="1">
        <v>-50</v>
      </c>
      <c r="P296" s="1">
        <v>-40</v>
      </c>
      <c r="Q296" s="1">
        <v>-37</v>
      </c>
      <c r="R296" s="1">
        <v>-55</v>
      </c>
      <c r="S296" s="1">
        <v>-36</v>
      </c>
      <c r="T296" s="1">
        <v>-11</v>
      </c>
      <c r="U296" s="1">
        <v>-141</v>
      </c>
      <c r="V296" s="1">
        <v>-82</v>
      </c>
      <c r="W296" s="1">
        <v>-65</v>
      </c>
      <c r="X296" s="1">
        <v>-97</v>
      </c>
      <c r="Y296" s="1">
        <v>-135</v>
      </c>
      <c r="Z296" s="1">
        <v>-91</v>
      </c>
      <c r="AA296" s="1">
        <v>-93</v>
      </c>
      <c r="AB296" s="1">
        <v>-114</v>
      </c>
      <c r="AC296" s="1">
        <v>-91</v>
      </c>
      <c r="AD296" s="1">
        <f>VLOOKUP(B296,'OCT24'!$A$1:H1472,6,0)</f>
        <v>-74</v>
      </c>
      <c r="AE296" s="1">
        <f>VLOOKUP(B296,'NOV24'!$A$1:H857,6,0)</f>
        <v>-111</v>
      </c>
      <c r="AF296" s="1">
        <f>VLOOKUP(B296,'DEC24'!$A$1:$H$914,5,0)</f>
        <v>-56</v>
      </c>
      <c r="AG296" s="1">
        <f>VLOOKUP(B296,'JAN25'!$A$1:G928,5,0)</f>
        <v>-27</v>
      </c>
      <c r="AH296" s="1">
        <f>VLOOKUP(B296,'FEB25'!A$1:G1362,5,0)</f>
        <v>-125</v>
      </c>
      <c r="AI296" s="1">
        <f>VLOOKUP(B296,'MAR25'!$A$1:G1195,5,0)</f>
        <v>-51</v>
      </c>
      <c r="AJ296" s="1">
        <f>VLOOKUP(B296,'APR25'!$A$1:G824,5,0)</f>
        <v>-53</v>
      </c>
      <c r="AK296" s="1">
        <f>VLOOKUP(B296,'MAY25'!$A$1:G1217,5,0)</f>
        <v>-178</v>
      </c>
      <c r="AL296" s="1">
        <f>VLOOKUP(B296,JUNE25!$A$1:G920,5,0)</f>
        <v>-69</v>
      </c>
      <c r="AM296" s="1">
        <f>VLOOKUP(B296, JULY25!$A$1:$E$544, 5, FALSE)</f>
        <v>-101</v>
      </c>
      <c r="AN296" s="1">
        <f>VLOOKUP(B296, 'AUG25'!$A$1:$E$540, 5, FALSE)</f>
        <v>-304</v>
      </c>
      <c r="AO296" s="1">
        <f>VLOOKUP(B296, 'SEP25'!$A$1:$F$520, 6, FALSE)</f>
        <v>-221</v>
      </c>
      <c r="AP296" s="1">
        <f>VLOOKUP(B296, 'OCT25'!$A$1:$F$520, 5, FALSE)</f>
        <v>-64</v>
      </c>
      <c r="AQ296" s="36">
        <f>VLOOKUP(B296, 'NOV25'!$B$1:$I$616, 5, FALSE)</f>
        <v>-71</v>
      </c>
      <c r="AR296" s="1">
        <f>VLOOKUP(B296, 'DEC25'!$A$1:$I$611, 5, FALSE)</f>
        <v>-26</v>
      </c>
      <c r="AS296" s="1">
        <f>VLOOKUP(B296, 'JAN26'!$A$1:$I$607, 6, FALSE)</f>
        <v>-44</v>
      </c>
      <c r="AT296" s="1"/>
      <c r="AU296" s="1"/>
      <c r="AV296" s="1"/>
      <c r="AW296" s="1"/>
    </row>
    <row r="297" spans="1:49" ht="14.25" customHeight="1">
      <c r="A297" s="4" t="s">
        <v>686</v>
      </c>
      <c r="B297" s="4" t="s">
        <v>188</v>
      </c>
      <c r="C297" s="1">
        <f t="shared" si="35"/>
        <v>51.375</v>
      </c>
      <c r="D297" s="1">
        <v>0</v>
      </c>
      <c r="E297" s="1">
        <v>0</v>
      </c>
      <c r="F297" s="1"/>
      <c r="G297" s="1">
        <v>-30</v>
      </c>
      <c r="H297" s="1"/>
      <c r="I297" s="1"/>
      <c r="J297" s="1"/>
      <c r="K297" s="1">
        <v>-48</v>
      </c>
      <c r="L297" s="1"/>
      <c r="M297" s="1"/>
      <c r="N297" s="1">
        <v>-55</v>
      </c>
      <c r="O297" s="1">
        <v>-77</v>
      </c>
      <c r="P297" s="39">
        <v>-50</v>
      </c>
      <c r="Q297" s="1"/>
      <c r="R297" s="1">
        <v>-121</v>
      </c>
      <c r="S297" s="1">
        <v>-64</v>
      </c>
      <c r="T297" s="1">
        <v>-125</v>
      </c>
      <c r="U297" s="1">
        <v>-128</v>
      </c>
      <c r="V297" s="1">
        <v>-68</v>
      </c>
      <c r="W297" s="1">
        <v>-91</v>
      </c>
      <c r="X297" s="1">
        <v>-88</v>
      </c>
      <c r="Y297" s="1">
        <v>-107</v>
      </c>
      <c r="Z297" s="1">
        <v>-66</v>
      </c>
      <c r="AA297" s="1">
        <v>-134</v>
      </c>
      <c r="AB297" s="1">
        <v>-109</v>
      </c>
      <c r="AC297" s="1">
        <v>-84</v>
      </c>
      <c r="AD297" s="1">
        <f>VLOOKUP(B297,'OCT24'!$A$1:H1473,6,0)</f>
        <v>-83</v>
      </c>
      <c r="AE297" s="1">
        <f>VLOOKUP(B297,'NOV24'!$A$1:H858,6,0)</f>
        <v>-96</v>
      </c>
      <c r="AF297" s="1">
        <f>VLOOKUP(B297,'DEC24'!$A$1:$H$914,5,0)</f>
        <v>-28</v>
      </c>
      <c r="AG297" s="1">
        <f>VLOOKUP(B297,'JAN25'!$A$1:G929,5,0)</f>
        <v>-76</v>
      </c>
      <c r="AH297" s="1">
        <f>VLOOKUP(B297,'FEB25'!A$1:G1363,5,0)</f>
        <v>-54</v>
      </c>
      <c r="AI297" s="1">
        <f>VLOOKUP(B297,'MAR25'!$A$1:G1196,5,0)</f>
        <v>-59</v>
      </c>
      <c r="AJ297" s="1">
        <f>VLOOKUP(B297,'APR25'!$A$1:G825,5,0)</f>
        <v>-42</v>
      </c>
      <c r="AK297" s="1">
        <f>VLOOKUP(B297,'MAY25'!$A$1:G1218,5,0)</f>
        <v>-92</v>
      </c>
      <c r="AL297" s="1">
        <f>VLOOKUP(B297,JUNE25!$A$1:G921,5,0)</f>
        <v>-105</v>
      </c>
      <c r="AM297" s="1">
        <f>VLOOKUP(B297, JULY25!$A$1:$E$544, 5, FALSE)</f>
        <v>-43</v>
      </c>
      <c r="AN297" s="1">
        <f>VLOOKUP(B297, 'AUG25'!$A$1:$E$540, 5, FALSE)</f>
        <v>-61</v>
      </c>
      <c r="AO297" s="1">
        <f>VLOOKUP(B297, 'SEP25'!$A$1:$F$520, 6, FALSE)</f>
        <v>-37</v>
      </c>
      <c r="AP297" s="1">
        <f>VLOOKUP(B297, 'OCT25'!$A$1:$F$520, 5, FALSE)</f>
        <v>-15</v>
      </c>
      <c r="AQ297" s="36">
        <f>VLOOKUP(B297, 'NOV25'!$B$1:$I$616, 5, FALSE)</f>
        <v>-16</v>
      </c>
      <c r="AR297" s="1">
        <f>VLOOKUP(B297, 'DEC25'!$A$1:$I$611, 5, FALSE)</f>
        <v>-32</v>
      </c>
      <c r="AS297" s="1">
        <f>VLOOKUP(B297, 'JAN26'!$A$1:$I$607, 6, FALSE)</f>
        <v>-102</v>
      </c>
      <c r="AT297" s="1"/>
      <c r="AU297" s="1"/>
      <c r="AV297" s="1"/>
      <c r="AW297" s="1"/>
    </row>
    <row r="298" spans="1:49" ht="14.25" customHeight="1">
      <c r="A298" s="4" t="s">
        <v>678</v>
      </c>
      <c r="B298" s="4" t="s">
        <v>189</v>
      </c>
      <c r="C298" s="1">
        <f t="shared" si="35"/>
        <v>8.25</v>
      </c>
      <c r="D298" s="1">
        <v>-8</v>
      </c>
      <c r="E298" s="1">
        <v>0</v>
      </c>
      <c r="F298" s="1">
        <v>-8</v>
      </c>
      <c r="G298" s="1">
        <v>0</v>
      </c>
      <c r="H298" s="1">
        <v>0</v>
      </c>
      <c r="I298" s="1">
        <v>-20</v>
      </c>
      <c r="J298" s="1">
        <v>0</v>
      </c>
      <c r="K298" s="1">
        <v>-1</v>
      </c>
      <c r="L298" s="1">
        <v>0</v>
      </c>
      <c r="M298" s="1"/>
      <c r="N298" s="1">
        <v>-13</v>
      </c>
      <c r="O298" s="1"/>
      <c r="P298" s="1"/>
      <c r="Q298" s="1">
        <v>-12</v>
      </c>
      <c r="R298" s="1"/>
      <c r="S298" s="1">
        <v>-2</v>
      </c>
      <c r="T298" s="1"/>
      <c r="U298" s="1"/>
      <c r="V298" s="1">
        <v>-4</v>
      </c>
      <c r="W298" s="1">
        <v>-2</v>
      </c>
      <c r="X298" s="1">
        <v>-8</v>
      </c>
      <c r="Y298" s="1">
        <v>0</v>
      </c>
      <c r="Z298" s="1">
        <v>0</v>
      </c>
      <c r="AA298" s="1">
        <v>0</v>
      </c>
      <c r="AB298" s="1">
        <v>-2</v>
      </c>
      <c r="AC298" s="1">
        <v>-8</v>
      </c>
      <c r="AD298" s="1">
        <f>VLOOKUP(B298,'OCT24'!$A$1:H1474,6,0)</f>
        <v>-4</v>
      </c>
      <c r="AE298" s="1">
        <f>VLOOKUP(B298,'NOV24'!$A$1:H859,6,0)</f>
        <v>0</v>
      </c>
      <c r="AF298" s="1">
        <f>VLOOKUP(B298,'DEC24'!$A$1:$H$914,5,0)</f>
        <v>0</v>
      </c>
      <c r="AG298" s="1">
        <f>VLOOKUP(B298,'JAN25'!$A$1:G930,5,0)</f>
        <v>-4</v>
      </c>
      <c r="AH298" s="1">
        <f>VLOOKUP(B298,'FEB25'!A$1:G1364,5,0)</f>
        <v>0</v>
      </c>
      <c r="AI298" s="1">
        <f>VLOOKUP(B298,'MAR25'!$A$1:G1197,5,0)</f>
        <v>0</v>
      </c>
      <c r="AJ298" s="1">
        <f>VLOOKUP(B298,'APR25'!$A$1:G826,5,0)</f>
        <v>0</v>
      </c>
      <c r="AK298" s="1">
        <f>VLOOKUP(B298,'MAY25'!$A$1:G1219,5,0)</f>
        <v>0</v>
      </c>
      <c r="AL298" s="1">
        <f>VLOOKUP(B298,JUNE25!$A$1:G922,5,0)</f>
        <v>0</v>
      </c>
      <c r="AM298" s="1">
        <f>VLOOKUP(B298, JULY25!$A$1:$E$544, 5, FALSE)</f>
        <v>0</v>
      </c>
      <c r="AN298" s="1">
        <f>VLOOKUP(B298, 'AUG25'!$A$1:$E$540, 5, FALSE)</f>
        <v>0</v>
      </c>
      <c r="AO298" s="1" t="str">
        <f>VLOOKUP(B298, 'SEP25'!$A$1:$F$520, 6, FALSE)</f>
        <v>-</v>
      </c>
      <c r="AP298" s="1" t="str">
        <f>VLOOKUP(B298, 'OCT25'!$A$1:$F$520, 5, FALSE)</f>
        <v>-</v>
      </c>
      <c r="AQ298" s="36" t="str">
        <f>VLOOKUP(B298, 'NOV25'!$B$1:$I$616, 5, FALSE)</f>
        <v>-</v>
      </c>
      <c r="AR298" s="1" t="str">
        <f>VLOOKUP(B298, 'DEC25'!$A$1:$I$611, 5, FALSE)</f>
        <v>-</v>
      </c>
      <c r="AS298" s="1">
        <f>VLOOKUP(B298, 'JAN26'!$A$1:$I$607, 6, FALSE)</f>
        <v>-33</v>
      </c>
      <c r="AT298" s="1"/>
      <c r="AU298" s="1"/>
      <c r="AV298" s="1"/>
      <c r="AW298" s="1"/>
    </row>
    <row r="299" spans="1:49" ht="14.25" customHeight="1">
      <c r="A299" s="4" t="s">
        <v>678</v>
      </c>
      <c r="B299" s="4" t="s">
        <v>190</v>
      </c>
      <c r="C299" s="1">
        <f t="shared" si="35"/>
        <v>0</v>
      </c>
      <c r="D299" s="1">
        <v>0</v>
      </c>
      <c r="E299" s="1">
        <v>0</v>
      </c>
      <c r="F299" s="1">
        <v>-10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-1</v>
      </c>
      <c r="O299" s="1">
        <v>-2</v>
      </c>
      <c r="P299" s="1">
        <v>0</v>
      </c>
      <c r="Q299" s="1">
        <v>0</v>
      </c>
      <c r="R299" s="1">
        <v>-2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f>VLOOKUP(B299,'OCT24'!$A$1:H1475,6,0)</f>
        <v>0</v>
      </c>
      <c r="AE299" s="1">
        <f>VLOOKUP(B299,'NOV24'!$A$1:H860,6,0)</f>
        <v>0</v>
      </c>
      <c r="AF299" s="1">
        <f>VLOOKUP(B299,'DEC24'!$A$1:$H$914,5,0)</f>
        <v>0</v>
      </c>
      <c r="AG299" s="1">
        <f>VLOOKUP(B299,'JAN25'!$A$1:G931,5,0)</f>
        <v>0</v>
      </c>
      <c r="AH299" s="1">
        <f>VLOOKUP(B299,'FEB25'!A$1:G1365,5,0)</f>
        <v>-2</v>
      </c>
      <c r="AI299" s="1">
        <f>VLOOKUP(B299,'MAR25'!$A$1:G1198,5,0)</f>
        <v>0</v>
      </c>
      <c r="AJ299" s="1">
        <f>VLOOKUP(B299,'APR25'!$A$1:G827,5,0)</f>
        <v>0</v>
      </c>
      <c r="AK299" s="1">
        <f>VLOOKUP(B299,'MAY25'!$A$1:G1220,5,0)</f>
        <v>0</v>
      </c>
      <c r="AL299" s="1">
        <f>VLOOKUP(B299,JUNE25!$A$1:G923,5,0)</f>
        <v>0</v>
      </c>
      <c r="AM299" s="1">
        <f>VLOOKUP(B299, JULY25!$A$1:$E$544, 5, FALSE)</f>
        <v>0</v>
      </c>
      <c r="AN299" s="1">
        <f>VLOOKUP(B299, 'AUG25'!$A$1:$E$540, 5, FALSE)</f>
        <v>0</v>
      </c>
      <c r="AO299" s="1" t="str">
        <f>VLOOKUP(B299, 'SEP25'!$A$1:$F$520, 6, FALSE)</f>
        <v>-</v>
      </c>
      <c r="AP299" s="1" t="str">
        <f>VLOOKUP(B299, 'OCT25'!$A$1:$F$520, 5, FALSE)</f>
        <v>-</v>
      </c>
      <c r="AQ299" s="36" t="str">
        <f>VLOOKUP(B299, 'NOV25'!$B$1:$I$616, 5, FALSE)</f>
        <v>-</v>
      </c>
      <c r="AR299" s="1" t="str">
        <f>VLOOKUP(B299, 'DEC25'!$A$1:$I$611, 5, FALSE)</f>
        <v>-</v>
      </c>
      <c r="AS299" s="1" t="str">
        <f>VLOOKUP(B299, 'JAN26'!$A$1:$I$607, 6, FALSE)</f>
        <v>-</v>
      </c>
      <c r="AT299" s="1"/>
      <c r="AU299" s="1"/>
      <c r="AV299" s="1"/>
      <c r="AW299" s="1"/>
    </row>
    <row r="300" spans="1:49" ht="14.25" customHeight="1">
      <c r="A300" s="4" t="s">
        <v>678</v>
      </c>
      <c r="B300" s="4" t="s">
        <v>191</v>
      </c>
      <c r="C300" s="1">
        <f t="shared" si="35"/>
        <v>8</v>
      </c>
      <c r="D300" s="1">
        <v>0</v>
      </c>
      <c r="E300" s="1">
        <v>0</v>
      </c>
      <c r="F300" s="1">
        <v>-16</v>
      </c>
      <c r="G300" s="1">
        <v>0</v>
      </c>
      <c r="H300" s="1">
        <v>0</v>
      </c>
      <c r="I300" s="1">
        <v>-16</v>
      </c>
      <c r="J300" s="1">
        <v>0</v>
      </c>
      <c r="K300" s="1">
        <v>-4</v>
      </c>
      <c r="L300" s="1">
        <v>-4</v>
      </c>
      <c r="M300" s="1">
        <v>0</v>
      </c>
      <c r="N300" s="1">
        <v>-8</v>
      </c>
      <c r="O300" s="1">
        <v>0</v>
      </c>
      <c r="P300" s="1">
        <v>-2</v>
      </c>
      <c r="Q300" s="1">
        <v>-2</v>
      </c>
      <c r="R300" s="1">
        <v>-3</v>
      </c>
      <c r="S300" s="1">
        <v>-18</v>
      </c>
      <c r="T300" s="1">
        <v>0</v>
      </c>
      <c r="U300" s="1">
        <v>-5</v>
      </c>
      <c r="V300" s="1">
        <v>0</v>
      </c>
      <c r="W300" s="1">
        <v>-8</v>
      </c>
      <c r="X300" s="1">
        <v>-2</v>
      </c>
      <c r="Y300" s="1">
        <v>-20</v>
      </c>
      <c r="Z300" s="1">
        <v>-4</v>
      </c>
      <c r="AA300" s="1">
        <v>0</v>
      </c>
      <c r="AB300" s="1">
        <v>-8</v>
      </c>
      <c r="AC300" s="1">
        <v>-22</v>
      </c>
      <c r="AD300" s="1">
        <f>VLOOKUP(B300,'OCT24'!$A$1:H1476,6,0)</f>
        <v>0</v>
      </c>
      <c r="AE300" s="1">
        <f>VLOOKUP(B300,'NOV24'!$A$1:H861,6,0)</f>
        <v>-2</v>
      </c>
      <c r="AF300" s="1">
        <f>VLOOKUP(B300,'DEC24'!$A$1:$H$914,5,0)</f>
        <v>-20</v>
      </c>
      <c r="AG300" s="1">
        <f>VLOOKUP(B300,'JAN25'!$A$1:G932,5,0)</f>
        <v>-8</v>
      </c>
      <c r="AH300" s="1">
        <f>VLOOKUP(B300,'FEB25'!A$1:G1366,5,0)</f>
        <v>0</v>
      </c>
      <c r="AI300" s="1">
        <f>VLOOKUP(B300,'MAR25'!$A$1:G1199,5,0)</f>
        <v>0</v>
      </c>
      <c r="AJ300" s="1">
        <f>VLOOKUP(B300,'APR25'!$A$1:G828,5,0)</f>
        <v>0</v>
      </c>
      <c r="AK300" s="1">
        <f>VLOOKUP(B300,'MAY25'!$A$1:G1221,5,0)</f>
        <v>0</v>
      </c>
      <c r="AL300" s="1">
        <f>VLOOKUP(B300,JUNE25!$A$1:G924,5,0)</f>
        <v>0</v>
      </c>
      <c r="AM300" s="1">
        <f>VLOOKUP(B300, JULY25!$A$1:$E$544, 5, FALSE)</f>
        <v>-8</v>
      </c>
      <c r="AN300" s="1">
        <f>VLOOKUP(B300, 'AUG25'!$A$1:$E$540, 5, FALSE)</f>
        <v>-2</v>
      </c>
      <c r="AO300" s="1" t="str">
        <f>VLOOKUP(B300, 'SEP25'!$A$1:$F$520, 6, FALSE)</f>
        <v>-</v>
      </c>
      <c r="AP300" s="1">
        <f>VLOOKUP(B300, 'OCT25'!$A$1:$F$520, 5, FALSE)</f>
        <v>-8</v>
      </c>
      <c r="AQ300" s="36" t="str">
        <f>VLOOKUP(B300, 'NOV25'!$B$1:$I$616, 5, FALSE)</f>
        <v>-</v>
      </c>
      <c r="AR300" s="1" t="str">
        <f>VLOOKUP(B300, 'DEC25'!$A$1:$I$611, 5, FALSE)</f>
        <v>-</v>
      </c>
      <c r="AS300" s="1">
        <f>VLOOKUP(B300, 'JAN26'!$A$1:$I$607, 6, FALSE)</f>
        <v>-22</v>
      </c>
      <c r="AT300" s="1"/>
      <c r="AU300" s="1"/>
      <c r="AV300" s="1"/>
      <c r="AW300" s="1"/>
    </row>
    <row r="301" spans="1:49" ht="14.25" customHeight="1">
      <c r="A301" s="4" t="s">
        <v>678</v>
      </c>
      <c r="B301" s="4" t="s">
        <v>192</v>
      </c>
      <c r="C301" s="1">
        <f t="shared" si="35"/>
        <v>18.25</v>
      </c>
      <c r="D301" s="1">
        <v>-18</v>
      </c>
      <c r="E301" s="1">
        <v>-11</v>
      </c>
      <c r="F301" s="1">
        <v>-13</v>
      </c>
      <c r="G301" s="1">
        <v>-50</v>
      </c>
      <c r="H301" s="1">
        <v>-10</v>
      </c>
      <c r="I301" s="1">
        <v>-9</v>
      </c>
      <c r="J301" s="1">
        <v>-24</v>
      </c>
      <c r="K301" s="1">
        <v>-5</v>
      </c>
      <c r="L301" s="1">
        <v>-19</v>
      </c>
      <c r="M301" s="1">
        <v>-9</v>
      </c>
      <c r="N301" s="1">
        <v>-29</v>
      </c>
      <c r="O301" s="1">
        <v>-18</v>
      </c>
      <c r="P301" s="1">
        <v>-7</v>
      </c>
      <c r="Q301" s="1">
        <v>-7</v>
      </c>
      <c r="R301" s="1">
        <v>-8</v>
      </c>
      <c r="S301" s="1">
        <v>-9</v>
      </c>
      <c r="T301" s="1">
        <v>-13</v>
      </c>
      <c r="U301" s="1">
        <v>-11</v>
      </c>
      <c r="V301" s="1">
        <v>-5</v>
      </c>
      <c r="W301" s="1">
        <v>-21</v>
      </c>
      <c r="X301" s="1">
        <v>-15</v>
      </c>
      <c r="Y301" s="1">
        <v>-24</v>
      </c>
      <c r="Z301" s="1">
        <v>-8</v>
      </c>
      <c r="AA301" s="1">
        <v>-27</v>
      </c>
      <c r="AB301" s="1">
        <v>-1</v>
      </c>
      <c r="AC301" s="1">
        <v>-5</v>
      </c>
      <c r="AD301" s="1">
        <f>VLOOKUP(B301,'OCT24'!$A$1:H1477,6,0)</f>
        <v>0</v>
      </c>
      <c r="AE301" s="1">
        <f>VLOOKUP(B301,'NOV24'!$A$1:H862,6,0)</f>
        <v>-4</v>
      </c>
      <c r="AF301" s="1">
        <f>VLOOKUP(B301,'DEC24'!$A$1:$H$914,5,0)</f>
        <v>-8</v>
      </c>
      <c r="AG301" s="1">
        <f>VLOOKUP(B301,'JAN25'!$A$1:G933,5,0)</f>
        <v>-5</v>
      </c>
      <c r="AH301" s="1">
        <f>VLOOKUP(B301,'FEB25'!A$1:G1367,5,0)</f>
        <v>-13</v>
      </c>
      <c r="AI301" s="1">
        <f>VLOOKUP(B301,'MAR25'!$A$1:G1200,5,0)</f>
        <v>-7</v>
      </c>
      <c r="AJ301" s="1">
        <f>VLOOKUP(B301,'APR25'!$A$1:G829,5,0)</f>
        <v>-7</v>
      </c>
      <c r="AK301" s="1">
        <f>VLOOKUP(B301,'MAY25'!$A$1:G1222,5,0)</f>
        <v>-29</v>
      </c>
      <c r="AL301" s="1">
        <f>VLOOKUP(B301,JUNE25!$A$1:G925,5,0)</f>
        <v>-25</v>
      </c>
      <c r="AM301" s="1">
        <f>VLOOKUP(B301, JULY25!$A$1:$E$544, 5, FALSE)</f>
        <v>-9</v>
      </c>
      <c r="AN301" s="1">
        <f>VLOOKUP(B301, 'AUG25'!$A$1:$E$540, 5, FALSE)</f>
        <v>-14</v>
      </c>
      <c r="AO301" s="1">
        <f>VLOOKUP(B301, 'SEP25'!$A$1:$F$520, 6, FALSE)</f>
        <v>-25</v>
      </c>
      <c r="AP301" s="1">
        <f>VLOOKUP(B301, 'OCT25'!$A$1:$F$520, 5, FALSE)</f>
        <v>-24</v>
      </c>
      <c r="AQ301" s="36">
        <f>VLOOKUP(B301, 'NOV25'!$B$1:$I$616, 5, FALSE)</f>
        <v>-14</v>
      </c>
      <c r="AR301" s="1">
        <f>VLOOKUP(B301, 'DEC25'!$A$1:$I$611, 5, FALSE)</f>
        <v>-17</v>
      </c>
      <c r="AS301" s="1">
        <f>VLOOKUP(B301, 'JAN26'!$A$1:$I$607, 6, FALSE)</f>
        <v>-18</v>
      </c>
      <c r="AT301" s="1"/>
      <c r="AU301" s="1"/>
      <c r="AV301" s="1"/>
      <c r="AW301" s="1"/>
    </row>
    <row r="302" spans="1:49" ht="14.25" customHeight="1">
      <c r="A302" s="4" t="s">
        <v>678</v>
      </c>
      <c r="B302" s="4" t="s">
        <v>193</v>
      </c>
      <c r="C302" s="1">
        <f t="shared" si="35"/>
        <v>0</v>
      </c>
      <c r="D302" s="1">
        <v>0</v>
      </c>
      <c r="E302" s="1">
        <v>-28</v>
      </c>
      <c r="F302" s="1">
        <v>0</v>
      </c>
      <c r="G302" s="1">
        <v>-35</v>
      </c>
      <c r="H302" s="1">
        <v>-10</v>
      </c>
      <c r="I302" s="1">
        <v>-6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-4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-4</v>
      </c>
      <c r="AA302" s="1">
        <v>0</v>
      </c>
      <c r="AB302" s="1">
        <v>0</v>
      </c>
      <c r="AC302" s="1">
        <v>0</v>
      </c>
      <c r="AD302" s="1">
        <f>VLOOKUP(B302,'OCT24'!$A$1:H1478,6,0)</f>
        <v>0</v>
      </c>
      <c r="AE302" s="1">
        <f>VLOOKUP(B302,'NOV24'!$A$1:H863,6,0)</f>
        <v>0</v>
      </c>
      <c r="AF302" s="1">
        <f>VLOOKUP(B302,'DEC24'!$A$1:$H$914,5,0)</f>
        <v>0</v>
      </c>
      <c r="AG302" s="1">
        <f>VLOOKUP(B302,'JAN25'!$A$1:G934,5,0)</f>
        <v>0</v>
      </c>
      <c r="AH302" s="1">
        <f>VLOOKUP(B302,'FEB25'!A$1:G1368,5,0)</f>
        <v>0</v>
      </c>
      <c r="AI302" s="1">
        <f>VLOOKUP(B302,'MAR25'!$A$1:G1201,5,0)</f>
        <v>0</v>
      </c>
      <c r="AJ302" s="1">
        <f>VLOOKUP(B302,'APR25'!$A$1:G830,5,0)</f>
        <v>0</v>
      </c>
      <c r="AK302" s="1">
        <f>VLOOKUP(B302,'MAY25'!$A$1:G1223,5,0)</f>
        <v>0</v>
      </c>
      <c r="AL302" s="1">
        <f>VLOOKUP(B302,JUNE25!$A$1:G926,5,0)</f>
        <v>0</v>
      </c>
      <c r="AM302" s="1">
        <f>VLOOKUP(B302, JULY25!$A$1:$E$544, 5, FALSE)</f>
        <v>0</v>
      </c>
      <c r="AN302" s="1">
        <f>VLOOKUP(B302, 'AUG25'!$A$1:$E$540, 5, FALSE)</f>
        <v>0</v>
      </c>
      <c r="AO302" s="1" t="str">
        <f>VLOOKUP(B302, 'SEP25'!$A$1:$F$520, 6, FALSE)</f>
        <v>-</v>
      </c>
      <c r="AP302" s="1" t="str">
        <f>VLOOKUP(B302, 'OCT25'!$A$1:$F$520, 5, FALSE)</f>
        <v>-</v>
      </c>
      <c r="AQ302" s="36" t="str">
        <f>VLOOKUP(B302, 'NOV25'!$B$1:$I$616, 5, FALSE)</f>
        <v>-</v>
      </c>
      <c r="AR302" s="1" t="str">
        <f>VLOOKUP(B302, 'DEC25'!$A$1:$I$611, 5, FALSE)</f>
        <v>-</v>
      </c>
      <c r="AS302" s="1" t="str">
        <f>VLOOKUP(B302, 'JAN26'!$A$1:$I$607, 6, FALSE)</f>
        <v>-</v>
      </c>
      <c r="AT302" s="1"/>
      <c r="AU302" s="1"/>
      <c r="AV302" s="1"/>
      <c r="AW302" s="1"/>
    </row>
    <row r="303" spans="1:49" ht="14.25" customHeight="1">
      <c r="A303" s="4" t="s">
        <v>677</v>
      </c>
      <c r="B303" s="4" t="s">
        <v>194</v>
      </c>
      <c r="C303" s="1">
        <f t="shared" si="35"/>
        <v>10.428571428571429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-1</v>
      </c>
      <c r="J303" s="1">
        <v>0</v>
      </c>
      <c r="K303" s="1">
        <v>-20</v>
      </c>
      <c r="L303" s="1">
        <v>-1</v>
      </c>
      <c r="M303" s="1">
        <v>-9</v>
      </c>
      <c r="N303" s="1">
        <v>-2</v>
      </c>
      <c r="O303" s="1">
        <v>-13</v>
      </c>
      <c r="P303" s="1">
        <v>-18</v>
      </c>
      <c r="Q303" s="1">
        <v>-1</v>
      </c>
      <c r="R303" s="1">
        <v>0</v>
      </c>
      <c r="S303" s="1">
        <v>-6</v>
      </c>
      <c r="T303" s="1">
        <v>0</v>
      </c>
      <c r="U303" s="1">
        <v>-4</v>
      </c>
      <c r="V303" s="1">
        <v>0</v>
      </c>
      <c r="W303" s="1">
        <v>0</v>
      </c>
      <c r="X303" s="1">
        <v>-7</v>
      </c>
      <c r="Y303" s="1">
        <v>-8</v>
      </c>
      <c r="Z303" s="1">
        <v>-8</v>
      </c>
      <c r="AA303" s="1">
        <v>-6</v>
      </c>
      <c r="AB303" s="1">
        <v>-6</v>
      </c>
      <c r="AC303" s="1">
        <v>0</v>
      </c>
      <c r="AD303" s="1">
        <f>VLOOKUP(B303,'OCT24'!$A$1:H1479,6,0)</f>
        <v>0</v>
      </c>
      <c r="AE303" s="1">
        <f>VLOOKUP(B303,'NOV24'!$A$1:H864,6,0)</f>
        <v>0</v>
      </c>
      <c r="AF303" s="1">
        <f>VLOOKUP(B303,'DEC24'!$A$1:$H$914,5,0)</f>
        <v>-3</v>
      </c>
      <c r="AG303" s="1">
        <f>VLOOKUP(B303,'JAN25'!$A$1:G935,5,0)</f>
        <v>0</v>
      </c>
      <c r="AH303" s="1">
        <f>VLOOKUP(B303,'FEB25'!A$1:G1369,5,0)</f>
        <v>-1</v>
      </c>
      <c r="AI303" s="1">
        <f>VLOOKUP(B303,'MAR25'!$A$1:G1202,5,0)</f>
        <v>0</v>
      </c>
      <c r="AJ303" s="1">
        <f>VLOOKUP(B303,'APR25'!$A$1:G831,5,0)</f>
        <v>0</v>
      </c>
      <c r="AK303" s="1">
        <f>VLOOKUP(B303,'MAY25'!$A$1:G1224,5,0)</f>
        <v>0</v>
      </c>
      <c r="AL303" s="1">
        <f>VLOOKUP(B303,JUNE25!$A$1:G927,5,0)</f>
        <v>-3</v>
      </c>
      <c r="AM303" s="1">
        <f>VLOOKUP(B303, JULY25!$A$1:$E$544, 5, FALSE)</f>
        <v>0</v>
      </c>
      <c r="AN303" s="1">
        <f>VLOOKUP(B303, 'AUG25'!$A$1:$E$540, 5, FALSE)</f>
        <v>-6</v>
      </c>
      <c r="AO303" s="1" t="str">
        <f>VLOOKUP(B303, 'SEP25'!$A$1:$F$520, 6, FALSE)</f>
        <v>-</v>
      </c>
      <c r="AP303" s="1">
        <f>VLOOKUP(B303, 'OCT25'!$A$1:$F$520, 5, FALSE)</f>
        <v>-17</v>
      </c>
      <c r="AQ303" s="36">
        <f>VLOOKUP(B303, 'NOV25'!$B$1:$I$616, 5, FALSE)</f>
        <v>-22</v>
      </c>
      <c r="AR303" s="1">
        <f>VLOOKUP(B303, 'DEC25'!$A$1:$I$611, 5, FALSE)</f>
        <v>-1</v>
      </c>
      <c r="AS303" s="1">
        <f>VLOOKUP(B303, 'JAN26'!$A$1:$I$607, 6, FALSE)</f>
        <v>-24</v>
      </c>
      <c r="AT303" s="1"/>
      <c r="AU303" s="1"/>
      <c r="AV303" s="1"/>
      <c r="AW303" s="1"/>
    </row>
    <row r="304" spans="1:49" ht="14.25" customHeight="1">
      <c r="A304" s="4" t="s">
        <v>696</v>
      </c>
      <c r="B304" s="4" t="s">
        <v>498</v>
      </c>
      <c r="C304" s="1">
        <f t="shared" si="35"/>
        <v>6.8</v>
      </c>
      <c r="D304" s="1">
        <v>0</v>
      </c>
      <c r="E304" s="1">
        <v>0</v>
      </c>
      <c r="F304" s="1">
        <v>0</v>
      </c>
      <c r="G304" s="1">
        <v>0</v>
      </c>
      <c r="H304" s="1"/>
      <c r="I304" s="1"/>
      <c r="J304" s="1"/>
      <c r="K304" s="1"/>
      <c r="L304" s="1">
        <v>-1</v>
      </c>
      <c r="M304" s="1">
        <v>-4</v>
      </c>
      <c r="N304" s="1">
        <v>-5</v>
      </c>
      <c r="O304" s="1">
        <v>-2</v>
      </c>
      <c r="P304" s="1"/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-20</v>
      </c>
      <c r="Y304" s="1">
        <v>0</v>
      </c>
      <c r="Z304" s="1">
        <v>0</v>
      </c>
      <c r="AA304" s="1"/>
      <c r="AB304" s="1"/>
      <c r="AC304" s="1">
        <v>0</v>
      </c>
      <c r="AD304" s="1">
        <f>VLOOKUP(B304,'OCT24'!$A$1:H1480,6,0)</f>
        <v>0</v>
      </c>
      <c r="AE304" s="1">
        <f>VLOOKUP(B304,'NOV24'!$A$1:H865,6,0)</f>
        <v>0</v>
      </c>
      <c r="AF304" s="1">
        <f>VLOOKUP(B304,'DEC24'!$A$1:$H$914,5,0)</f>
        <v>-6</v>
      </c>
      <c r="AG304" s="1">
        <f>VLOOKUP(B304,'JAN25'!$A$1:G936,5,0)</f>
        <v>0</v>
      </c>
      <c r="AH304" s="1">
        <f>VLOOKUP(B304,'FEB25'!A$1:G1370,5,0)</f>
        <v>-5</v>
      </c>
      <c r="AI304" s="1"/>
      <c r="AJ304" s="1">
        <f>VLOOKUP(B304,'APR25'!$A$1:G832,5,0)</f>
        <v>-4</v>
      </c>
      <c r="AK304" s="1"/>
      <c r="AL304" s="1">
        <f>VLOOKUP(B304,JUNE25!$A$1:G928,5,0)</f>
        <v>-12</v>
      </c>
      <c r="AM304" s="1"/>
      <c r="AN304" s="1">
        <f>VLOOKUP(B304, 'AUG25'!$A$1:$E$540, 5, FALSE)</f>
        <v>-3</v>
      </c>
      <c r="AO304" s="1">
        <f>VLOOKUP(B304, 'SEP25'!$A$1:$F$520, 6, FALSE)</f>
        <v>-4</v>
      </c>
      <c r="AP304" s="1"/>
      <c r="AQ304" s="36">
        <f>VLOOKUP(B304, 'NOV25'!$B$1:$I$616, 5, FALSE)</f>
        <v>-13</v>
      </c>
      <c r="AR304" s="1" t="str">
        <f>VLOOKUP(B304, 'DEC25'!$A$1:$I$611, 5, FALSE)</f>
        <v>-</v>
      </c>
      <c r="AS304" s="1">
        <f>VLOOKUP(B304, 'JAN26'!$A$1:$I$607, 6, FALSE)</f>
        <v>-2</v>
      </c>
      <c r="AT304" s="1"/>
      <c r="AU304" s="1"/>
      <c r="AV304" s="1"/>
      <c r="AW304" s="1"/>
    </row>
    <row r="305" spans="1:49" ht="14.25" customHeight="1">
      <c r="A305" s="4" t="s">
        <v>696</v>
      </c>
      <c r="B305" s="4" t="s">
        <v>195</v>
      </c>
      <c r="C305" s="1">
        <f t="shared" si="35"/>
        <v>32.666666666666664</v>
      </c>
      <c r="D305" s="1">
        <v>0</v>
      </c>
      <c r="E305" s="1">
        <v>0</v>
      </c>
      <c r="F305" s="1">
        <v>0</v>
      </c>
      <c r="G305" s="1">
        <v>-1</v>
      </c>
      <c r="H305" s="1"/>
      <c r="I305" s="1">
        <v>-22</v>
      </c>
      <c r="J305" s="1"/>
      <c r="K305" s="1">
        <v>-11</v>
      </c>
      <c r="L305" s="1">
        <v>-21</v>
      </c>
      <c r="M305" s="1">
        <v>-7</v>
      </c>
      <c r="N305" s="1"/>
      <c r="O305" s="1">
        <v>-49</v>
      </c>
      <c r="P305" s="1">
        <v>-15</v>
      </c>
      <c r="Q305" s="1">
        <v>-8</v>
      </c>
      <c r="R305" s="1"/>
      <c r="S305" s="1">
        <v>-51</v>
      </c>
      <c r="T305" s="1"/>
      <c r="U305" s="1"/>
      <c r="V305" s="1">
        <v>-44</v>
      </c>
      <c r="W305" s="1">
        <v>-20</v>
      </c>
      <c r="X305" s="1">
        <v>-35</v>
      </c>
      <c r="Y305" s="1">
        <v>-8</v>
      </c>
      <c r="Z305" s="1"/>
      <c r="AA305" s="1">
        <v>-14</v>
      </c>
      <c r="AB305" s="1">
        <v>-23</v>
      </c>
      <c r="AC305" s="1">
        <v>-52</v>
      </c>
      <c r="AD305" s="1">
        <f>VLOOKUP(B305,'OCT24'!$A$1:H1481,6,0)</f>
        <v>-15</v>
      </c>
      <c r="AE305" s="1">
        <f>VLOOKUP(B305,'NOV24'!$A$1:H866,6,0)</f>
        <v>-9</v>
      </c>
      <c r="AF305" s="1">
        <f>VLOOKUP(B305,'DEC24'!$A$1:$H$914,5,0)</f>
        <v>-4</v>
      </c>
      <c r="AG305" s="1">
        <f>VLOOKUP(B305,'JAN25'!$A$1:G937,5,0)</f>
        <v>0</v>
      </c>
      <c r="AH305" s="1">
        <f>VLOOKUP(B305,'FEB25'!A$1:G1371,5,0)</f>
        <v>-7</v>
      </c>
      <c r="AI305" s="1">
        <f>VLOOKUP(B305,'MAR25'!$A$1:G1204,5,0)</f>
        <v>-11</v>
      </c>
      <c r="AJ305" s="1"/>
      <c r="AK305" s="1"/>
      <c r="AL305" s="1">
        <f>VLOOKUP(B305,JUNE25!$A$1:G929,5,0)</f>
        <v>-76</v>
      </c>
      <c r="AM305" s="1">
        <f>VLOOKUP(B305, JULY25!$A$1:$E$544, 5, FALSE)</f>
        <v>-11</v>
      </c>
      <c r="AN305" s="1"/>
      <c r="AO305" s="1">
        <f>VLOOKUP(B305, 'SEP25'!$A$1:$F$520, 6, FALSE)</f>
        <v>-13</v>
      </c>
      <c r="AP305" s="1"/>
      <c r="AQ305" s="36">
        <f>VLOOKUP(B305, 'NOV25'!$B$1:$I$616, 5, FALSE)</f>
        <v>-65</v>
      </c>
      <c r="AR305" s="1">
        <f>VLOOKUP(B305, 'DEC25'!$A$1:$I$611, 5, FALSE)</f>
        <v>-12</v>
      </c>
      <c r="AS305" s="1">
        <f>VLOOKUP(B305, 'JAN26'!$A$1:$I$607, 6, FALSE)</f>
        <v>-19</v>
      </c>
      <c r="AT305" s="1"/>
      <c r="AU305" s="1"/>
      <c r="AV305" s="1"/>
      <c r="AW305" s="1"/>
    </row>
    <row r="306" spans="1:49" ht="14.25" customHeight="1">
      <c r="A306" s="4" t="s">
        <v>679</v>
      </c>
      <c r="B306" s="4" t="s">
        <v>593</v>
      </c>
      <c r="C306" s="1">
        <f t="shared" si="35"/>
        <v>19.571428571428573</v>
      </c>
      <c r="D306" s="42">
        <v>-4</v>
      </c>
      <c r="E306" s="42">
        <v>-4</v>
      </c>
      <c r="F306" s="42">
        <v>-4</v>
      </c>
      <c r="G306" s="42">
        <v>0</v>
      </c>
      <c r="H306" s="42">
        <v>0</v>
      </c>
      <c r="I306" s="42">
        <v>-2</v>
      </c>
      <c r="J306" s="42">
        <v>-1</v>
      </c>
      <c r="K306" s="42">
        <v>-6</v>
      </c>
      <c r="L306" s="42">
        <v>-11</v>
      </c>
      <c r="M306" s="42">
        <v>-23</v>
      </c>
      <c r="N306" s="42">
        <v>-11</v>
      </c>
      <c r="O306" s="42">
        <v>-2</v>
      </c>
      <c r="P306" s="42">
        <v>-6</v>
      </c>
      <c r="Q306" s="42">
        <v>0</v>
      </c>
      <c r="R306" s="42">
        <v>-6</v>
      </c>
      <c r="S306" s="42">
        <v>-1</v>
      </c>
      <c r="T306" s="42">
        <v>0</v>
      </c>
      <c r="U306" s="42">
        <v>-4</v>
      </c>
      <c r="V306" s="42">
        <v>0</v>
      </c>
      <c r="W306" s="42">
        <v>-2</v>
      </c>
      <c r="X306" s="42">
        <v>0</v>
      </c>
      <c r="Y306" s="42">
        <v>0</v>
      </c>
      <c r="Z306" s="42">
        <v>0</v>
      </c>
      <c r="AA306" s="42">
        <v>-1</v>
      </c>
      <c r="AB306" s="42">
        <v>-2</v>
      </c>
      <c r="AC306" s="42"/>
      <c r="AD306" s="42"/>
      <c r="AE306" s="42" t="e">
        <f>VLOOKUP(B306,'NOV24'!$A$1:H867,6,0)</f>
        <v>#N/A</v>
      </c>
      <c r="AF306" s="42"/>
      <c r="AG306" s="42"/>
      <c r="AH306" s="42"/>
      <c r="AI306" s="42"/>
      <c r="AJ306" s="42"/>
      <c r="AK306" s="42"/>
      <c r="AL306" s="42"/>
      <c r="AM306" s="42">
        <f>VLOOKUP(B306, JULY25!$A$1:$E$544, 5, FALSE)</f>
        <v>-14</v>
      </c>
      <c r="AN306" s="1">
        <f>VLOOKUP(B306, 'AUG25'!$A$1:$E$540, 5, FALSE)</f>
        <v>-21</v>
      </c>
      <c r="AO306" s="1">
        <f>VLOOKUP(B306, 'SEP25'!$A$1:$F$520, 6, FALSE)</f>
        <v>-15</v>
      </c>
      <c r="AP306" s="1">
        <f>VLOOKUP(B306, 'OCT25'!$A$1:$F$520, 5, FALSE)</f>
        <v>-19</v>
      </c>
      <c r="AQ306" s="36">
        <f>VLOOKUP(B306, 'NOV25'!$B$1:$I$616, 5, FALSE)</f>
        <v>-10</v>
      </c>
      <c r="AR306" s="1">
        <f>VLOOKUP(B306, 'DEC25'!$A$1:$I$611, 5, FALSE)</f>
        <v>-24</v>
      </c>
      <c r="AS306" s="1">
        <f>VLOOKUP(B306, 'JAN26'!$A$1:$I$607, 6, FALSE)</f>
        <v>-34</v>
      </c>
      <c r="AT306" s="1"/>
      <c r="AU306" s="1"/>
      <c r="AV306" s="1"/>
      <c r="AW306" s="1"/>
    </row>
    <row r="307" spans="1:49" ht="14.25" customHeight="1">
      <c r="A307" s="4" t="s">
        <v>679</v>
      </c>
      <c r="B307" s="22" t="s">
        <v>706</v>
      </c>
      <c r="C307" s="1">
        <f t="shared" si="35"/>
        <v>56</v>
      </c>
      <c r="D307" s="42">
        <v>-15</v>
      </c>
      <c r="E307" s="42">
        <v>-18</v>
      </c>
      <c r="F307" s="42">
        <v>-11</v>
      </c>
      <c r="G307" s="42">
        <v>-19</v>
      </c>
      <c r="H307" s="42">
        <v>-8</v>
      </c>
      <c r="I307" s="42">
        <v>-9</v>
      </c>
      <c r="J307" s="42">
        <v>-16</v>
      </c>
      <c r="K307" s="42">
        <v>-34</v>
      </c>
      <c r="L307" s="42">
        <v>-18</v>
      </c>
      <c r="M307" s="42">
        <v>-27</v>
      </c>
      <c r="N307" s="42">
        <v>-17</v>
      </c>
      <c r="O307" s="42">
        <v>-20</v>
      </c>
      <c r="P307" s="42">
        <v>-6</v>
      </c>
      <c r="Q307" s="42">
        <v>-3</v>
      </c>
      <c r="R307" s="42">
        <v>-18</v>
      </c>
      <c r="S307" s="42">
        <v>-36</v>
      </c>
      <c r="T307" s="42"/>
      <c r="U307" s="42"/>
      <c r="V307" s="42"/>
      <c r="W307" s="42"/>
      <c r="X307" s="42"/>
      <c r="Y307" s="42"/>
      <c r="Z307" s="42">
        <v>-41</v>
      </c>
      <c r="AA307" s="42">
        <v>-38</v>
      </c>
      <c r="AB307" s="42">
        <v>-6</v>
      </c>
      <c r="AC307" s="42"/>
      <c r="AD307" s="42" t="e">
        <f>VLOOKUP(B307,'OCT24'!$A$1:H1483,6,0)</f>
        <v>#N/A</v>
      </c>
      <c r="AE307" s="42" t="e">
        <f>VLOOKUP(B307,'NOV24'!$A$1:H868,6,0)</f>
        <v>#N/A</v>
      </c>
      <c r="AF307" s="42">
        <v>-177</v>
      </c>
      <c r="AG307" s="42">
        <v>-31</v>
      </c>
      <c r="AH307" s="42"/>
      <c r="AI307" s="42"/>
      <c r="AJ307" s="42">
        <v>-32</v>
      </c>
      <c r="AK307" s="42">
        <v>-28</v>
      </c>
      <c r="AL307" s="42"/>
      <c r="AM307" s="42">
        <v>-30</v>
      </c>
      <c r="AN307" s="1">
        <v>-72</v>
      </c>
      <c r="AO307" s="1">
        <v>-75</v>
      </c>
      <c r="AP307" s="1">
        <v>-36</v>
      </c>
      <c r="AQ307" s="36">
        <v>-65</v>
      </c>
      <c r="AR307" s="1">
        <f>VLOOKUP(B307, 'DEC25'!$A$1:$I$611, 5, FALSE)</f>
        <v>-55</v>
      </c>
      <c r="AS307" s="1">
        <f>VLOOKUP(B307, 'JAN26'!$A$1:$I$607, 6, FALSE)</f>
        <v>-59</v>
      </c>
      <c r="AT307" s="1"/>
      <c r="AU307" s="1"/>
      <c r="AV307" s="1"/>
      <c r="AW307" s="1"/>
    </row>
    <row r="308" spans="1:49" ht="14.25" customHeight="1">
      <c r="A308" s="4" t="s">
        <v>679</v>
      </c>
      <c r="B308" s="22" t="s">
        <v>707</v>
      </c>
      <c r="C308" s="1">
        <f t="shared" si="35"/>
        <v>83.714285714285708</v>
      </c>
      <c r="D308" s="42">
        <v>-7</v>
      </c>
      <c r="E308" s="42">
        <v>-5</v>
      </c>
      <c r="F308" s="42">
        <v>-1</v>
      </c>
      <c r="G308" s="42">
        <v>-14</v>
      </c>
      <c r="H308" s="42">
        <v>-14</v>
      </c>
      <c r="I308" s="42">
        <v>-6</v>
      </c>
      <c r="J308" s="42">
        <v>-1</v>
      </c>
      <c r="K308" s="42">
        <v>0</v>
      </c>
      <c r="L308" s="42">
        <v>-2</v>
      </c>
      <c r="M308" s="42">
        <v>-22</v>
      </c>
      <c r="N308" s="42">
        <v>-10</v>
      </c>
      <c r="O308" s="42">
        <v>0</v>
      </c>
      <c r="P308" s="42">
        <v>0</v>
      </c>
      <c r="Q308" s="42">
        <v>0</v>
      </c>
      <c r="R308" s="42">
        <v>0</v>
      </c>
      <c r="S308" s="42">
        <v>0</v>
      </c>
      <c r="T308" s="42"/>
      <c r="U308" s="42"/>
      <c r="V308" s="42"/>
      <c r="W308" s="42"/>
      <c r="X308" s="42"/>
      <c r="Y308" s="42"/>
      <c r="Z308" s="42">
        <v>-10</v>
      </c>
      <c r="AA308" s="42">
        <v>-14</v>
      </c>
      <c r="AB308" s="42">
        <v>-58</v>
      </c>
      <c r="AC308" s="42">
        <v>-5</v>
      </c>
      <c r="AD308" s="42" t="e">
        <f>VLOOKUP(B308,'OCT24'!$A$1:H1484,6,0)</f>
        <v>#N/A</v>
      </c>
      <c r="AE308" s="42" t="e">
        <f>VLOOKUP(B308,'NOV24'!$A$1:H869,6,0)</f>
        <v>#N/A</v>
      </c>
      <c r="AF308" s="42">
        <v>-125</v>
      </c>
      <c r="AG308" s="42"/>
      <c r="AH308" s="42"/>
      <c r="AI308" s="42"/>
      <c r="AJ308" s="42"/>
      <c r="AK308" s="42"/>
      <c r="AL308" s="42"/>
      <c r="AM308" s="42">
        <v>-73</v>
      </c>
      <c r="AN308" s="1">
        <v>-88</v>
      </c>
      <c r="AO308" s="1">
        <v>-37</v>
      </c>
      <c r="AP308" s="1">
        <v>-97</v>
      </c>
      <c r="AQ308" s="36">
        <v>-102</v>
      </c>
      <c r="AR308" s="1">
        <f>VLOOKUP(B308, 'DEC25'!$A$1:$I$611, 5, FALSE)</f>
        <v>-102</v>
      </c>
      <c r="AS308" s="1">
        <f>VLOOKUP(B308, 'JAN26'!$A$1:$I$607, 6, FALSE)</f>
        <v>-87</v>
      </c>
      <c r="AT308" s="1"/>
      <c r="AU308" s="1"/>
      <c r="AV308" s="1"/>
      <c r="AW308" s="1"/>
    </row>
    <row r="309" spans="1:49" ht="14.25" customHeight="1">
      <c r="A309" s="4" t="s">
        <v>683</v>
      </c>
      <c r="B309" s="4" t="s">
        <v>199</v>
      </c>
      <c r="C309" s="1">
        <f t="shared" si="35"/>
        <v>21.625</v>
      </c>
      <c r="D309" s="1">
        <v>0</v>
      </c>
      <c r="E309" s="1">
        <v>0</v>
      </c>
      <c r="F309" s="1"/>
      <c r="G309" s="1"/>
      <c r="H309" s="1"/>
      <c r="I309" s="1"/>
      <c r="J309" s="1"/>
      <c r="K309" s="1"/>
      <c r="L309" s="1">
        <v>-23</v>
      </c>
      <c r="M309" s="1">
        <v>-17</v>
      </c>
      <c r="N309" s="1">
        <v>-12</v>
      </c>
      <c r="O309" s="1">
        <v>-14</v>
      </c>
      <c r="P309" s="1">
        <v>-12</v>
      </c>
      <c r="Q309" s="1">
        <v>-25</v>
      </c>
      <c r="R309" s="1">
        <v>-30</v>
      </c>
      <c r="S309" s="1">
        <v>-37</v>
      </c>
      <c r="T309" s="1">
        <v>-18</v>
      </c>
      <c r="U309" s="1">
        <v>-16</v>
      </c>
      <c r="V309" s="1">
        <v>-13</v>
      </c>
      <c r="W309" s="1">
        <v>-23</v>
      </c>
      <c r="X309" s="1">
        <v>-48</v>
      </c>
      <c r="Y309" s="1"/>
      <c r="Z309" s="1">
        <v>-18</v>
      </c>
      <c r="AA309" s="1">
        <v>-9</v>
      </c>
      <c r="AB309" s="1">
        <v>-20</v>
      </c>
      <c r="AC309" s="1">
        <v>-9</v>
      </c>
      <c r="AD309" s="1">
        <f>VLOOKUP(B309,'OCT24'!$A$1:H1485,6,0)</f>
        <v>-9</v>
      </c>
      <c r="AE309" s="1">
        <f>VLOOKUP(B309,'NOV24'!$A$1:H870,6,0)</f>
        <v>-33</v>
      </c>
      <c r="AF309" s="1">
        <f>VLOOKUP(B309,'DEC24'!$A$1:$H$914,5,0)</f>
        <v>-13</v>
      </c>
      <c r="AG309" s="1">
        <f>VLOOKUP(B309,'JAN25'!$A$1:G941,5,0)</f>
        <v>-13</v>
      </c>
      <c r="AH309" s="1">
        <f>VLOOKUP(B309,'FEB25'!A$1:G1375,5,0)</f>
        <v>-19</v>
      </c>
      <c r="AI309" s="1">
        <f>VLOOKUP(B309,'MAR25'!$A$1:G1208,5,0)</f>
        <v>-6</v>
      </c>
      <c r="AJ309" s="1">
        <f>VLOOKUP(B309,'APR25'!$A$1:G837,5,0)</f>
        <v>-27</v>
      </c>
      <c r="AK309" s="1">
        <f>VLOOKUP(B309,'MAY25'!$A$1:G1230,5,0)</f>
        <v>-36</v>
      </c>
      <c r="AL309" s="1">
        <f>VLOOKUP(B309,JUNE25!$A$1:G933,5,0)</f>
        <v>-20</v>
      </c>
      <c r="AM309" s="1">
        <f>VLOOKUP(B309, JULY25!$A$1:$E$544, 5, FALSE)</f>
        <v>-30</v>
      </c>
      <c r="AN309" s="1">
        <f>VLOOKUP(B309, 'AUG25'!$A$1:$E$540, 5, FALSE)</f>
        <v>-19</v>
      </c>
      <c r="AO309" s="1">
        <f>VLOOKUP(B309, 'SEP25'!$A$1:$F$520, 6, FALSE)</f>
        <v>-6</v>
      </c>
      <c r="AP309" s="1">
        <f>VLOOKUP(B309, 'OCT25'!$A$1:$F$520, 5, FALSE)</f>
        <v>-52</v>
      </c>
      <c r="AQ309" s="36">
        <f>VLOOKUP(B309, 'NOV25'!$B$1:$I$616, 5, FALSE)</f>
        <v>-11</v>
      </c>
      <c r="AR309" s="1">
        <f>VLOOKUP(B309, 'DEC25'!$A$1:$I$611, 5, FALSE)</f>
        <v>-19</v>
      </c>
      <c r="AS309" s="1">
        <f>VLOOKUP(B309, 'JAN26'!$A$1:$I$607, 6, FALSE)</f>
        <v>-16</v>
      </c>
      <c r="AT309" s="1"/>
      <c r="AU309" s="1"/>
      <c r="AV309" s="1"/>
      <c r="AW309" s="1"/>
    </row>
    <row r="310" spans="1:49" ht="14.25" customHeight="1">
      <c r="A310" s="4" t="s">
        <v>678</v>
      </c>
      <c r="B310" s="4" t="s">
        <v>200</v>
      </c>
      <c r="C310" s="1">
        <f t="shared" si="35"/>
        <v>33.375</v>
      </c>
      <c r="D310" s="1">
        <v>-5</v>
      </c>
      <c r="E310" s="1">
        <v>-12</v>
      </c>
      <c r="F310" s="1">
        <v>-68</v>
      </c>
      <c r="G310" s="1">
        <v>-11</v>
      </c>
      <c r="H310" s="1">
        <v>-42</v>
      </c>
      <c r="I310" s="1">
        <v>-51</v>
      </c>
      <c r="J310" s="1">
        <v>-10</v>
      </c>
      <c r="K310" s="1">
        <v>-28</v>
      </c>
      <c r="L310" s="1">
        <v>-30</v>
      </c>
      <c r="M310" s="1">
        <v>-35</v>
      </c>
      <c r="N310" s="1">
        <v>-24</v>
      </c>
      <c r="O310" s="1">
        <v>-35</v>
      </c>
      <c r="P310" s="1">
        <v>-25</v>
      </c>
      <c r="Q310" s="1">
        <v>-6</v>
      </c>
      <c r="R310" s="1">
        <v>-15</v>
      </c>
      <c r="S310" s="1">
        <v>-65</v>
      </c>
      <c r="T310" s="1">
        <v>-26</v>
      </c>
      <c r="U310" s="1">
        <v>-41</v>
      </c>
      <c r="V310" s="1">
        <v>-6</v>
      </c>
      <c r="W310" s="1">
        <v>-22</v>
      </c>
      <c r="X310" s="1">
        <v>-48</v>
      </c>
      <c r="Y310" s="1">
        <v>-14</v>
      </c>
      <c r="Z310" s="1">
        <v>-43</v>
      </c>
      <c r="AA310" s="1">
        <v>-5</v>
      </c>
      <c r="AB310" s="1">
        <v>-30</v>
      </c>
      <c r="AC310" s="1">
        <v>-8</v>
      </c>
      <c r="AD310" s="1">
        <f>VLOOKUP(B310,'OCT24'!$A$1:H1486,6,0)</f>
        <v>-31</v>
      </c>
      <c r="AE310" s="1">
        <f>VLOOKUP(B310,'NOV24'!$A$1:H871,6,0)</f>
        <v>-7</v>
      </c>
      <c r="AF310" s="1">
        <f>VLOOKUP(B310,'DEC24'!$A$1:$H$914,5,0)</f>
        <v>-12</v>
      </c>
      <c r="AG310" s="1">
        <f>VLOOKUP(B310,'JAN25'!$A$1:G942,5,0)</f>
        <v>-50</v>
      </c>
      <c r="AH310" s="1">
        <f>VLOOKUP(B310,'FEB25'!A$1:G1376,5,0)</f>
        <v>-70</v>
      </c>
      <c r="AI310" s="1">
        <f>VLOOKUP(B310,'MAR25'!$A$1:G1209,5,0)</f>
        <v>-10</v>
      </c>
      <c r="AJ310" s="1">
        <f>VLOOKUP(B310,'APR25'!$A$1:G838,5,0)</f>
        <v>0</v>
      </c>
      <c r="AK310" s="1">
        <f>VLOOKUP(B310,'MAY25'!$A$1:G1231,5,0)</f>
        <v>-64</v>
      </c>
      <c r="AL310" s="1">
        <f>VLOOKUP(B310,JUNE25!$A$1:G934,5,0)</f>
        <v>-20</v>
      </c>
      <c r="AM310" s="1">
        <f>VLOOKUP(B310, JULY25!$A$1:$E$544, 5, FALSE)</f>
        <v>-59</v>
      </c>
      <c r="AN310" s="1">
        <f>VLOOKUP(B310, 'AUG25'!$A$1:$E$540, 5, FALSE)</f>
        <v>-6</v>
      </c>
      <c r="AO310" s="1">
        <f>VLOOKUP(B310, 'SEP25'!$A$1:$F$520, 6, FALSE)</f>
        <v>-6</v>
      </c>
      <c r="AP310" s="1">
        <f>VLOOKUP(B310, 'OCT25'!$A$1:$F$520, 5, FALSE)</f>
        <v>-72</v>
      </c>
      <c r="AQ310" s="36">
        <f>VLOOKUP(B310, 'NOV25'!$B$1:$I$616, 5, FALSE)</f>
        <v>-14</v>
      </c>
      <c r="AR310" s="1">
        <f>VLOOKUP(B310, 'DEC25'!$A$1:$I$611, 5, FALSE)</f>
        <v>-22</v>
      </c>
      <c r="AS310" s="1">
        <f>VLOOKUP(B310, 'JAN26'!$A$1:$I$607, 6, FALSE)</f>
        <v>-68</v>
      </c>
      <c r="AT310" s="1"/>
      <c r="AU310" s="1"/>
      <c r="AV310" s="1"/>
      <c r="AW310" s="1"/>
    </row>
    <row r="311" spans="1:49" ht="14.25" customHeight="1">
      <c r="A311" s="4" t="s">
        <v>678</v>
      </c>
      <c r="B311" s="4" t="s">
        <v>201</v>
      </c>
      <c r="C311" s="1">
        <f t="shared" si="35"/>
        <v>1.6</v>
      </c>
      <c r="D311" s="1">
        <v>0</v>
      </c>
      <c r="E311" s="1">
        <v>-1</v>
      </c>
      <c r="F311" s="1">
        <v>-1</v>
      </c>
      <c r="G311" s="1">
        <v>-3</v>
      </c>
      <c r="H311" s="1">
        <v>-2</v>
      </c>
      <c r="I311" s="1">
        <v>-4</v>
      </c>
      <c r="J311" s="1">
        <v>-2</v>
      </c>
      <c r="K311" s="1">
        <v>-3</v>
      </c>
      <c r="L311" s="1">
        <v>0</v>
      </c>
      <c r="M311" s="1">
        <v>0</v>
      </c>
      <c r="N311" s="1">
        <v>-2</v>
      </c>
      <c r="O311" s="1">
        <v>-1</v>
      </c>
      <c r="P311" s="1">
        <v>-3</v>
      </c>
      <c r="Q311" s="1">
        <v>0</v>
      </c>
      <c r="R311" s="1">
        <v>0</v>
      </c>
      <c r="S311" s="1">
        <v>-2</v>
      </c>
      <c r="T311" s="1">
        <v>0</v>
      </c>
      <c r="U311" s="1">
        <v>0</v>
      </c>
      <c r="V311" s="1">
        <v>-5</v>
      </c>
      <c r="W311" s="1">
        <v>0</v>
      </c>
      <c r="X311" s="1">
        <v>-1</v>
      </c>
      <c r="Y311" s="1">
        <v>0</v>
      </c>
      <c r="Z311" s="1">
        <v>0</v>
      </c>
      <c r="AA311" s="1">
        <v>0</v>
      </c>
      <c r="AB311" s="1">
        <v>-1</v>
      </c>
      <c r="AC311" s="1">
        <v>-1</v>
      </c>
      <c r="AD311" s="1">
        <f>VLOOKUP(B311,'OCT24'!$A$1:H1487,6,0)</f>
        <v>-2</v>
      </c>
      <c r="AE311" s="1">
        <f>VLOOKUP(B311,'NOV24'!$A$1:H872,6,0)</f>
        <v>0</v>
      </c>
      <c r="AF311" s="1">
        <f>VLOOKUP(B311,'DEC24'!$A$1:$H$914,5,0)</f>
        <v>-1</v>
      </c>
      <c r="AG311" s="1">
        <f>VLOOKUP(B311,'JAN25'!$A$1:G943,5,0)</f>
        <v>-1</v>
      </c>
      <c r="AH311" s="1"/>
      <c r="AI311" s="1"/>
      <c r="AJ311" s="1"/>
      <c r="AK311" s="1"/>
      <c r="AL311" s="1">
        <f>VLOOKUP(B311,JUNE25!$A$1:G935,5,0)</f>
        <v>0</v>
      </c>
      <c r="AM311" s="1">
        <f>VLOOKUP(B311, JULY25!$A$1:$E$544, 5, FALSE)</f>
        <v>0</v>
      </c>
      <c r="AN311" s="1">
        <f>VLOOKUP(B311, 'AUG25'!$A$1:$E$540, 5, FALSE)</f>
        <v>-4</v>
      </c>
      <c r="AO311" s="1">
        <f>VLOOKUP(B311, 'SEP25'!$A$1:$F$520, 6, FALSE)</f>
        <v>-1</v>
      </c>
      <c r="AP311" s="1"/>
      <c r="AQ311" s="36" t="str">
        <f>VLOOKUP(B311, 'NOV25'!$B$1:$I$616, 5, FALSE)</f>
        <v>-</v>
      </c>
      <c r="AR311" s="1">
        <f>VLOOKUP(B311, 'DEC25'!$A$1:$I$611, 5, FALSE)</f>
        <v>-3</v>
      </c>
      <c r="AS311" s="1" t="str">
        <f>VLOOKUP(B311, 'JAN26'!$A$1:$I$607, 6, FALSE)</f>
        <v>-</v>
      </c>
      <c r="AT311" s="1"/>
      <c r="AU311" s="1"/>
      <c r="AV311" s="1"/>
      <c r="AW311" s="1"/>
    </row>
    <row r="312" spans="1:49" ht="14.25" customHeight="1">
      <c r="A312" s="4" t="s">
        <v>686</v>
      </c>
      <c r="B312" s="4" t="s">
        <v>202</v>
      </c>
      <c r="C312" s="1">
        <f t="shared" si="35"/>
        <v>6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/>
      <c r="P312" s="1"/>
      <c r="Q312" s="1"/>
      <c r="R312" s="1"/>
      <c r="S312" s="1"/>
      <c r="T312" s="1"/>
      <c r="U312" s="1"/>
      <c r="V312" s="1"/>
      <c r="W312" s="1">
        <v>-10</v>
      </c>
      <c r="X312" s="1">
        <v>-6</v>
      </c>
      <c r="Y312" s="1">
        <v>-4</v>
      </c>
      <c r="Z312" s="1">
        <v>-10</v>
      </c>
      <c r="AA312" s="1"/>
      <c r="AB312" s="1">
        <v>-6</v>
      </c>
      <c r="AC312" s="1">
        <v>0</v>
      </c>
      <c r="AD312" s="1">
        <f>VLOOKUP(B312,'OCT24'!$A$1:H1488,6,0)</f>
        <v>-4</v>
      </c>
      <c r="AE312" s="1">
        <f>VLOOKUP(B312,'NOV24'!$A$1:H873,6,0)</f>
        <v>0</v>
      </c>
      <c r="AF312" s="1">
        <f>VLOOKUP(B312,'DEC24'!$A$1:$H$914,5,0)</f>
        <v>-10</v>
      </c>
      <c r="AG312" s="1">
        <f>VLOOKUP(B312,'JAN25'!$A$1:G944,5,0)</f>
        <v>-13</v>
      </c>
      <c r="AH312" s="1">
        <f>VLOOKUP(B312,'FEB25'!A$1:G1378,5,0)</f>
        <v>-8</v>
      </c>
      <c r="AI312" s="1">
        <f>VLOOKUP(B312,'MAR25'!$A$1:G1211,5,0)</f>
        <v>0</v>
      </c>
      <c r="AJ312" s="1">
        <f>VLOOKUP(B312,'APR25'!$A$1:G840,5,0)</f>
        <v>0</v>
      </c>
      <c r="AK312" s="1">
        <f>VLOOKUP(B312,'MAY25'!$A$1:G1233,5,0)</f>
        <v>-7</v>
      </c>
      <c r="AL312" s="1">
        <f>VLOOKUP(B312,JUNE25!$A$1:G936,5,0)</f>
        <v>-7</v>
      </c>
      <c r="AM312" s="1">
        <f>VLOOKUP(B312, JULY25!$A$1:$E$544, 5, FALSE)</f>
        <v>-6</v>
      </c>
      <c r="AN312" s="1">
        <f>VLOOKUP(B312, 'AUG25'!$A$1:$E$540, 5, FALSE)</f>
        <v>0</v>
      </c>
      <c r="AO312" s="1">
        <f>VLOOKUP(B312, 'SEP25'!$A$1:$F$520, 6, FALSE)</f>
        <v>-5</v>
      </c>
      <c r="AP312" s="1" t="str">
        <f>VLOOKUP(B312, 'OCT25'!$A$1:$F$520, 5, FALSE)</f>
        <v>-</v>
      </c>
      <c r="AQ312" s="36">
        <f>VLOOKUP(B312, 'NOV25'!$B$1:$I$616, 5, FALSE)</f>
        <v>-12</v>
      </c>
      <c r="AR312" s="1">
        <f>VLOOKUP(B312, 'DEC25'!$A$1:$I$611, 5, FALSE)</f>
        <v>-6</v>
      </c>
      <c r="AS312" s="1" t="str">
        <f>VLOOKUP(B312, 'JAN26'!$A$1:$I$607, 6, FALSE)</f>
        <v>-</v>
      </c>
      <c r="AT312" s="1"/>
      <c r="AU312" s="1"/>
      <c r="AV312" s="1"/>
      <c r="AW312" s="1"/>
    </row>
    <row r="313" spans="1:49" ht="14.25" customHeight="1">
      <c r="A313" s="4" t="s">
        <v>678</v>
      </c>
      <c r="B313" s="4" t="s">
        <v>203</v>
      </c>
      <c r="C313" s="1">
        <f t="shared" si="35"/>
        <v>83.625</v>
      </c>
      <c r="D313" s="1">
        <v>-40</v>
      </c>
      <c r="E313" s="1">
        <v>-81</v>
      </c>
      <c r="F313" s="1">
        <v>-23</v>
      </c>
      <c r="G313" s="1">
        <v>-52</v>
      </c>
      <c r="H313" s="1">
        <v>-41</v>
      </c>
      <c r="I313" s="1">
        <v>-51</v>
      </c>
      <c r="J313" s="1">
        <v>-70</v>
      </c>
      <c r="K313" s="1">
        <v>-104</v>
      </c>
      <c r="L313" s="1">
        <v>-45</v>
      </c>
      <c r="M313" s="1">
        <v>-54</v>
      </c>
      <c r="N313" s="1">
        <v>-103</v>
      </c>
      <c r="O313" s="1">
        <v>-28</v>
      </c>
      <c r="P313" s="1">
        <v>-60</v>
      </c>
      <c r="Q313" s="1">
        <v>-78</v>
      </c>
      <c r="R313" s="1">
        <v>-47</v>
      </c>
      <c r="S313" s="1">
        <v>-98</v>
      </c>
      <c r="T313" s="1">
        <v>-20</v>
      </c>
      <c r="U313" s="1">
        <v>-82</v>
      </c>
      <c r="V313" s="1">
        <v>-36</v>
      </c>
      <c r="W313" s="1">
        <v>-62</v>
      </c>
      <c r="X313" s="1">
        <v>-26</v>
      </c>
      <c r="Y313" s="1">
        <v>-93</v>
      </c>
      <c r="Z313" s="1">
        <v>-87</v>
      </c>
      <c r="AA313" s="1">
        <v>-56</v>
      </c>
      <c r="AB313" s="1">
        <v>-54</v>
      </c>
      <c r="AC313" s="1">
        <v>-6</v>
      </c>
      <c r="AD313" s="1">
        <f>VLOOKUP(B313,'OCT24'!$A$1:H1489,6,0)</f>
        <v>-47</v>
      </c>
      <c r="AE313" s="1">
        <f>VLOOKUP(B313,'NOV24'!$A$1:H874,6,0)</f>
        <v>-74</v>
      </c>
      <c r="AF313" s="1">
        <f>VLOOKUP(B313,'DEC24'!$A$1:$H$914,5,0)</f>
        <v>-71</v>
      </c>
      <c r="AG313" s="1">
        <f>VLOOKUP(B313,'JAN25'!$A$1:G945,5,0)</f>
        <v>-44</v>
      </c>
      <c r="AH313" s="1">
        <f>VLOOKUP(B313,'FEB25'!A$1:G1379,5,0)</f>
        <v>-136</v>
      </c>
      <c r="AI313" s="1">
        <f>VLOOKUP(B313,'MAR25'!$A$1:G1212,5,0)</f>
        <v>-99</v>
      </c>
      <c r="AJ313" s="1">
        <f>VLOOKUP(B313,'APR25'!$A$1:G841,5,0)</f>
        <v>-164</v>
      </c>
      <c r="AK313" s="1">
        <f>VLOOKUP(B313,'MAY25'!$A$1:G1234,5,0)</f>
        <v>-41</v>
      </c>
      <c r="AL313" s="1">
        <f>VLOOKUP(B313,JUNE25!$A$1:G937,5,0)</f>
        <v>-70</v>
      </c>
      <c r="AM313" s="1">
        <f>VLOOKUP(B313, JULY25!$A$1:$E$544, 5, FALSE)</f>
        <v>-83</v>
      </c>
      <c r="AN313" s="1">
        <f>VLOOKUP(B313, 'AUG25'!$A$1:$E$540, 5, FALSE)</f>
        <v>-102</v>
      </c>
      <c r="AO313" s="1">
        <f>VLOOKUP(B313, 'SEP25'!$A$1:$F$520, 6, FALSE)</f>
        <v>-95</v>
      </c>
      <c r="AP313" s="1">
        <f>VLOOKUP(B313, 'OCT25'!$A$1:$F$520, 5, FALSE)</f>
        <v>-30</v>
      </c>
      <c r="AQ313" s="36">
        <f>VLOOKUP(B313, 'NOV25'!$B$1:$I$616, 5, FALSE)</f>
        <v>-79</v>
      </c>
      <c r="AR313" s="1">
        <f>VLOOKUP(B313, 'DEC25'!$A$1:$I$611, 5, FALSE)</f>
        <v>-111</v>
      </c>
      <c r="AS313" s="1">
        <f>VLOOKUP(B313, 'JAN26'!$A$1:$I$607, 6, FALSE)</f>
        <v>-99</v>
      </c>
      <c r="AT313" s="1"/>
      <c r="AU313" s="1"/>
      <c r="AV313" s="1"/>
      <c r="AW313" s="1"/>
    </row>
    <row r="314" spans="1:49" ht="14.25" customHeight="1">
      <c r="A314" s="4" t="s">
        <v>678</v>
      </c>
      <c r="B314" s="4" t="s">
        <v>204</v>
      </c>
      <c r="C314" s="1">
        <f t="shared" si="35"/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-2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f>VLOOKUP(B314,'OCT24'!$A$1:H1490,6,0)</f>
        <v>0</v>
      </c>
      <c r="AE314" s="1">
        <f>VLOOKUP(B314,'NOV24'!$A$1:H875,6,0)</f>
        <v>0</v>
      </c>
      <c r="AF314" s="1">
        <f>VLOOKUP(B314,'DEC24'!$A$1:$H$914,5,0)</f>
        <v>0</v>
      </c>
      <c r="AG314" s="1">
        <f>VLOOKUP(B314,'JAN25'!$A$1:G946,5,0)</f>
        <v>0</v>
      </c>
      <c r="AH314" s="1">
        <f>VLOOKUP(B314,'FEB25'!A$1:G1380,5,0)</f>
        <v>0</v>
      </c>
      <c r="AI314" s="1">
        <f>VLOOKUP(B314,'MAR25'!$A$1:G1213,5,0)</f>
        <v>0</v>
      </c>
      <c r="AJ314" s="1">
        <f>VLOOKUP(B314,'APR25'!$A$1:G842,5,0)</f>
        <v>-6</v>
      </c>
      <c r="AK314" s="1">
        <f>VLOOKUP(B314,'MAY25'!$A$1:G1235,5,0)</f>
        <v>0</v>
      </c>
      <c r="AL314" s="1">
        <f>VLOOKUP(B314,JUNE25!$A$1:G938,5,0)</f>
        <v>0</v>
      </c>
      <c r="AM314" s="1">
        <f>VLOOKUP(B314, JULY25!$A$1:$E$544, 5, FALSE)</f>
        <v>0</v>
      </c>
      <c r="AN314" s="1">
        <f>VLOOKUP(B314, 'AUG25'!$A$1:$E$540, 5, FALSE)</f>
        <v>0</v>
      </c>
      <c r="AO314" s="1" t="str">
        <f>VLOOKUP(B314, 'SEP25'!$A$1:$F$520, 6, FALSE)</f>
        <v>-</v>
      </c>
      <c r="AP314" s="1" t="str">
        <f>VLOOKUP(B314, 'OCT25'!$A$1:$F$520, 5, FALSE)</f>
        <v>-</v>
      </c>
      <c r="AQ314" s="36" t="str">
        <f>VLOOKUP(B314, 'NOV25'!$B$1:$I$616, 5, FALSE)</f>
        <v>-</v>
      </c>
      <c r="AR314" s="1" t="str">
        <f>VLOOKUP(B314, 'DEC25'!$A$1:$I$611, 5, FALSE)</f>
        <v>-</v>
      </c>
      <c r="AS314" s="1" t="str">
        <f>VLOOKUP(B314, 'JAN26'!$A$1:$I$607, 6, FALSE)</f>
        <v>-</v>
      </c>
      <c r="AT314" s="1"/>
      <c r="AU314" s="1"/>
      <c r="AV314" s="1"/>
      <c r="AW314" s="1"/>
    </row>
    <row r="315" spans="1:49" ht="14.25" customHeight="1">
      <c r="A315" s="4" t="s">
        <v>678</v>
      </c>
      <c r="B315" s="4" t="s">
        <v>859</v>
      </c>
      <c r="C315" s="37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36"/>
      <c r="AR315" s="1"/>
      <c r="AS315" s="1"/>
      <c r="AT315" s="1"/>
      <c r="AU315" s="1"/>
      <c r="AV315" s="1"/>
      <c r="AW315" s="1"/>
    </row>
    <row r="316" spans="1:49" ht="14.25" customHeight="1">
      <c r="A316" s="4" t="s">
        <v>678</v>
      </c>
      <c r="B316" s="4" t="s">
        <v>205</v>
      </c>
      <c r="C316" s="1">
        <f t="shared" ref="C316:C317" si="36">-AVERAGE(AL316:AV316)</f>
        <v>0.75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-2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-6</v>
      </c>
      <c r="T316" s="1">
        <v>-2</v>
      </c>
      <c r="U316" s="1">
        <v>0</v>
      </c>
      <c r="V316" s="1">
        <v>0</v>
      </c>
      <c r="W316" s="1">
        <v>-4</v>
      </c>
      <c r="X316" s="1">
        <v>0</v>
      </c>
      <c r="Y316" s="1">
        <v>0</v>
      </c>
      <c r="Z316" s="1">
        <v>-1</v>
      </c>
      <c r="AA316" s="1">
        <v>0</v>
      </c>
      <c r="AB316" s="1">
        <v>0</v>
      </c>
      <c r="AC316" s="1">
        <v>0</v>
      </c>
      <c r="AD316" s="1">
        <f>VLOOKUP(B316,'OCT24'!$A$1:H1492,6,0)</f>
        <v>-2</v>
      </c>
      <c r="AE316" s="1">
        <f>VLOOKUP(B316,'NOV24'!$A$1:H877,6,0)</f>
        <v>0</v>
      </c>
      <c r="AF316" s="1">
        <f>VLOOKUP(B316,'DEC24'!$A$1:$H$914,5,0)</f>
        <v>-1</v>
      </c>
      <c r="AG316" s="1">
        <f>VLOOKUP(B316,'JAN25'!$A$1:G948,5,0)</f>
        <v>-1</v>
      </c>
      <c r="AH316" s="1">
        <f>VLOOKUP(B316,'FEB25'!A$1:G1382,5,0)</f>
        <v>0</v>
      </c>
      <c r="AI316" s="1">
        <f>VLOOKUP(B316,'MAR25'!$A$1:G1215,5,0)</f>
        <v>0</v>
      </c>
      <c r="AJ316" s="1">
        <f>VLOOKUP(B316,'APR25'!$A$1:G844,5,0)</f>
        <v>0</v>
      </c>
      <c r="AK316" s="1">
        <f>VLOOKUP(B316,'MAY25'!$A$1:G1237,5,0)</f>
        <v>0</v>
      </c>
      <c r="AL316" s="1">
        <f>VLOOKUP(B316,JUNE25!$A$1:G940,5,0)</f>
        <v>0</v>
      </c>
      <c r="AM316" s="1">
        <f>VLOOKUP(B316, JULY25!$A$1:$E$544, 5, FALSE)</f>
        <v>0</v>
      </c>
      <c r="AN316" s="1">
        <f>VLOOKUP(B316, 'AUG25'!$A$1:$E$540, 5, FALSE)</f>
        <v>0</v>
      </c>
      <c r="AO316" s="1">
        <f>VLOOKUP(B316, 'SEP25'!$A$1:$F$520, 6, FALSE)</f>
        <v>-3</v>
      </c>
      <c r="AP316" s="1" t="str">
        <f>VLOOKUP(B316, 'OCT25'!$A$1:$F$520, 5, FALSE)</f>
        <v>-</v>
      </c>
      <c r="AQ316" s="36" t="str">
        <f>VLOOKUP(B316, 'NOV25'!$B$1:$I$616, 5, FALSE)</f>
        <v>-</v>
      </c>
      <c r="AR316" s="1" t="str">
        <f>VLOOKUP(B316, 'DEC25'!$A$1:$I$611, 5, FALSE)</f>
        <v>-</v>
      </c>
      <c r="AS316" s="1" t="str">
        <f>VLOOKUP(B316, 'JAN26'!$A$1:$I$607, 6, FALSE)</f>
        <v>-</v>
      </c>
      <c r="AT316" s="1"/>
      <c r="AU316" s="1"/>
      <c r="AV316" s="1"/>
      <c r="AW316" s="1"/>
    </row>
    <row r="317" spans="1:49" ht="14.25" customHeight="1">
      <c r="A317" s="4" t="s">
        <v>674</v>
      </c>
      <c r="B317" s="4" t="s">
        <v>206</v>
      </c>
      <c r="C317" s="1">
        <f t="shared" si="36"/>
        <v>17.375</v>
      </c>
      <c r="D317" s="1">
        <v>-12</v>
      </c>
      <c r="E317" s="1">
        <v>-9</v>
      </c>
      <c r="F317" s="1">
        <v>-6</v>
      </c>
      <c r="G317" s="1">
        <v>-17</v>
      </c>
      <c r="H317" s="1">
        <v>-8</v>
      </c>
      <c r="I317" s="1">
        <v>-37</v>
      </c>
      <c r="J317" s="1">
        <v>-16</v>
      </c>
      <c r="K317" s="1">
        <v>-19</v>
      </c>
      <c r="L317" s="1">
        <v>-27</v>
      </c>
      <c r="M317" s="1">
        <v>-8</v>
      </c>
      <c r="N317" s="1">
        <v>-25</v>
      </c>
      <c r="O317" s="1">
        <v>-7</v>
      </c>
      <c r="P317" s="1">
        <v>-5</v>
      </c>
      <c r="Q317" s="1">
        <v>0</v>
      </c>
      <c r="R317" s="1">
        <v>-20</v>
      </c>
      <c r="S317" s="1">
        <v>-9</v>
      </c>
      <c r="T317" s="1">
        <v>-5</v>
      </c>
      <c r="U317" s="1">
        <v>-10</v>
      </c>
      <c r="V317" s="1"/>
      <c r="W317" s="1">
        <v>-28</v>
      </c>
      <c r="X317" s="1">
        <v>-25</v>
      </c>
      <c r="Y317" s="1">
        <v>-8</v>
      </c>
      <c r="Z317" s="1">
        <v>-9</v>
      </c>
      <c r="AA317" s="1">
        <v>-12</v>
      </c>
      <c r="AB317" s="1">
        <v>-23</v>
      </c>
      <c r="AC317" s="1">
        <v>-10</v>
      </c>
      <c r="AD317" s="1">
        <f>VLOOKUP(B317,'OCT24'!$A$1:H1493,6,0)</f>
        <v>0</v>
      </c>
      <c r="AE317" s="1">
        <f>VLOOKUP(B317,'NOV24'!$A$1:H878,6,0)</f>
        <v>-20</v>
      </c>
      <c r="AF317" s="1">
        <f>VLOOKUP(B317,'DEC24'!$A$1:$H$914,5,0)</f>
        <v>-7</v>
      </c>
      <c r="AG317" s="1">
        <f>VLOOKUP(B317,'JAN25'!$A$1:G949,5,0)</f>
        <v>-20</v>
      </c>
      <c r="AH317" s="1">
        <f>VLOOKUP(B317,'FEB25'!A$1:G1383,5,0)</f>
        <v>-25</v>
      </c>
      <c r="AI317" s="1"/>
      <c r="AJ317" s="1">
        <f>VLOOKUP(B317,'APR25'!$A$1:G845,5,0)</f>
        <v>-33</v>
      </c>
      <c r="AK317" s="1"/>
      <c r="AL317" s="1">
        <f>VLOOKUP(B317,JUNE25!$A$1:G941,5,0)</f>
        <v>-15</v>
      </c>
      <c r="AM317" s="1">
        <f>VLOOKUP(B317, JULY25!$A$1:$E$544, 5, FALSE)</f>
        <v>-8</v>
      </c>
      <c r="AN317" s="1">
        <f>VLOOKUP(B317, 'AUG25'!$A$1:$E$540, 5, FALSE)</f>
        <v>-21</v>
      </c>
      <c r="AO317" s="1">
        <f>VLOOKUP(B317, 'SEP25'!$A$1:$F$520, 6, FALSE)</f>
        <v>-8</v>
      </c>
      <c r="AP317" s="1">
        <f>VLOOKUP(B317, 'OCT25'!$A$1:$F$520, 5, FALSE)</f>
        <v>-19</v>
      </c>
      <c r="AQ317" s="36">
        <f>VLOOKUP(B317, 'NOV25'!$B$1:$I$616, 5, FALSE)</f>
        <v>-17</v>
      </c>
      <c r="AR317" s="1">
        <f>VLOOKUP(B317, 'DEC25'!$A$1:$I$611, 5, FALSE)</f>
        <v>-15</v>
      </c>
      <c r="AS317" s="1">
        <f>VLOOKUP(B317, 'JAN26'!$A$1:$I$607, 6, FALSE)</f>
        <v>-36</v>
      </c>
      <c r="AT317" s="1"/>
      <c r="AU317" s="1"/>
      <c r="AV317" s="1"/>
      <c r="AW317" s="1"/>
    </row>
    <row r="318" spans="1:49" ht="14.25" customHeight="1">
      <c r="B318" s="4" t="s">
        <v>860</v>
      </c>
      <c r="C318" s="37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36"/>
      <c r="AR318" s="1"/>
      <c r="AS318" s="1"/>
      <c r="AT318" s="1"/>
      <c r="AU318" s="1"/>
      <c r="AV318" s="1"/>
      <c r="AW318" s="1"/>
    </row>
    <row r="319" spans="1:49" ht="14.25" customHeight="1">
      <c r="A319" s="4" t="s">
        <v>690</v>
      </c>
      <c r="B319" s="4" t="s">
        <v>207</v>
      </c>
      <c r="C319" s="1">
        <f t="shared" ref="C319:C327" si="37">-AVERAGE(AL319:AV319)</f>
        <v>81.625</v>
      </c>
      <c r="D319" s="1">
        <v>-32</v>
      </c>
      <c r="E319" s="1">
        <v>-44</v>
      </c>
      <c r="F319" s="1">
        <v>-24</v>
      </c>
      <c r="G319" s="1">
        <v>-15</v>
      </c>
      <c r="H319" s="1"/>
      <c r="I319" s="1">
        <v>-67</v>
      </c>
      <c r="J319" s="1">
        <v>-22</v>
      </c>
      <c r="K319" s="1">
        <v>-39</v>
      </c>
      <c r="L319" s="1">
        <v>-69</v>
      </c>
      <c r="M319" s="1">
        <v>-69</v>
      </c>
      <c r="N319" s="1">
        <v>-38</v>
      </c>
      <c r="O319" s="1">
        <v>-60</v>
      </c>
      <c r="P319" s="1">
        <v>-63</v>
      </c>
      <c r="Q319" s="1">
        <v>-61</v>
      </c>
      <c r="R319" s="1">
        <v>-68</v>
      </c>
      <c r="S319" s="1">
        <v>-46</v>
      </c>
      <c r="T319" s="1">
        <v>-45</v>
      </c>
      <c r="U319" s="1">
        <v>-80</v>
      </c>
      <c r="V319" s="1">
        <v>-28</v>
      </c>
      <c r="W319" s="1">
        <v>-35</v>
      </c>
      <c r="X319" s="1">
        <v>-38</v>
      </c>
      <c r="Y319" s="1">
        <v>-74</v>
      </c>
      <c r="Z319" s="1">
        <v>-75</v>
      </c>
      <c r="AA319" s="1">
        <v>-42</v>
      </c>
      <c r="AB319" s="1">
        <v>-64</v>
      </c>
      <c r="AC319" s="1">
        <v>-75</v>
      </c>
      <c r="AD319" s="1">
        <f>VLOOKUP(B319,'OCT24'!$A$1:H1495,6,0)</f>
        <v>-69</v>
      </c>
      <c r="AE319" s="1">
        <f>VLOOKUP(B319,'NOV24'!$A$1:H880,6,0)</f>
        <v>-42</v>
      </c>
      <c r="AF319" s="1">
        <f>VLOOKUP(B319,'DEC24'!$A$1:$H$914,5,0)</f>
        <v>-96</v>
      </c>
      <c r="AG319" s="1">
        <f>VLOOKUP(B319,'JAN25'!$A$1:G951,5,0)</f>
        <v>-75</v>
      </c>
      <c r="AH319" s="1">
        <f>VLOOKUP(B319,'FEB25'!A$1:G1385,5,0)</f>
        <v>-29</v>
      </c>
      <c r="AI319" s="1">
        <f>VLOOKUP(B319,'MAR25'!$A$1:G1218,5,0)</f>
        <v>-52</v>
      </c>
      <c r="AJ319" s="1">
        <f>VLOOKUP(B319,'APR25'!$A$1:G847,5,0)</f>
        <v>-47</v>
      </c>
      <c r="AK319" s="1">
        <f>VLOOKUP(B319,'MAY25'!$A$1:G1240,5,0)</f>
        <v>-96</v>
      </c>
      <c r="AL319" s="1">
        <f>VLOOKUP(B319,JUNE25!$A$1:G943,5,0)</f>
        <v>-57</v>
      </c>
      <c r="AM319" s="1">
        <f>VLOOKUP(B319, JULY25!$A$1:$E$544, 5, FALSE)</f>
        <v>-77</v>
      </c>
      <c r="AN319" s="1">
        <f>VLOOKUP(B319, 'AUG25'!$A$1:$E$540, 5, FALSE)</f>
        <v>-49</v>
      </c>
      <c r="AO319" s="1">
        <f>VLOOKUP(B319, 'SEP25'!$A$1:$F$520, 6, FALSE)</f>
        <v>-115</v>
      </c>
      <c r="AP319" s="1">
        <f>VLOOKUP(B319, 'OCT25'!$A$1:$F$520, 5, FALSE)</f>
        <v>-99</v>
      </c>
      <c r="AQ319" s="36">
        <f>VLOOKUP(B319, 'NOV25'!$B$1:$I$616, 5, FALSE)</f>
        <v>-76</v>
      </c>
      <c r="AR319" s="1">
        <f>VLOOKUP(B319, 'DEC25'!$A$1:$I$611, 5, FALSE)</f>
        <v>-95</v>
      </c>
      <c r="AS319" s="1">
        <f>VLOOKUP(B319, 'JAN26'!$A$1:$I$607, 6, FALSE)</f>
        <v>-85</v>
      </c>
      <c r="AT319" s="1"/>
      <c r="AU319" s="1"/>
      <c r="AV319" s="1"/>
      <c r="AW319" s="1"/>
    </row>
    <row r="320" spans="1:49" ht="14.25" customHeight="1">
      <c r="A320" s="4" t="s">
        <v>690</v>
      </c>
      <c r="B320" s="4" t="s">
        <v>208</v>
      </c>
      <c r="C320" s="1">
        <f t="shared" si="37"/>
        <v>28.625</v>
      </c>
      <c r="D320" s="1">
        <v>-4</v>
      </c>
      <c r="E320" s="1">
        <v>-10</v>
      </c>
      <c r="F320" s="1">
        <v>-20</v>
      </c>
      <c r="G320" s="1">
        <v>-27</v>
      </c>
      <c r="H320" s="1"/>
      <c r="I320" s="1">
        <v>-69</v>
      </c>
      <c r="J320" s="1"/>
      <c r="K320" s="1">
        <v>-20</v>
      </c>
      <c r="L320" s="1">
        <v>-14</v>
      </c>
      <c r="M320" s="1">
        <v>-15</v>
      </c>
      <c r="N320" s="1">
        <v>-58</v>
      </c>
      <c r="O320" s="1">
        <v>-57</v>
      </c>
      <c r="P320" s="1">
        <v>-35</v>
      </c>
      <c r="Q320" s="1">
        <v>-34</v>
      </c>
      <c r="R320" s="1">
        <v>-58</v>
      </c>
      <c r="S320" s="1">
        <v>-8</v>
      </c>
      <c r="T320" s="1">
        <v>-19</v>
      </c>
      <c r="U320" s="1">
        <v>-22</v>
      </c>
      <c r="V320" s="1">
        <v>-45</v>
      </c>
      <c r="W320" s="1">
        <v>-11</v>
      </c>
      <c r="X320" s="1">
        <v>-9</v>
      </c>
      <c r="Y320" s="1">
        <v>-41</v>
      </c>
      <c r="Z320" s="1">
        <v>-35</v>
      </c>
      <c r="AA320" s="1">
        <v>-6</v>
      </c>
      <c r="AB320" s="1">
        <v>-18</v>
      </c>
      <c r="AC320" s="1">
        <v>-22</v>
      </c>
      <c r="AD320" s="1">
        <f>VLOOKUP(B320,'OCT24'!$A$1:H1496,6,0)</f>
        <v>-19</v>
      </c>
      <c r="AE320" s="1">
        <f>VLOOKUP(B320,'NOV24'!$A$1:H881,6,0)</f>
        <v>-16</v>
      </c>
      <c r="AF320" s="1">
        <f>VLOOKUP(B320,'DEC24'!$A$1:$H$914,5,0)</f>
        <v>-20</v>
      </c>
      <c r="AG320" s="1">
        <f>VLOOKUP(B320,'JAN25'!$A$1:G952,5,0)</f>
        <v>-41</v>
      </c>
      <c r="AH320" s="1">
        <f>VLOOKUP(B320,'FEB25'!A$1:G1386,5,0)</f>
        <v>-8</v>
      </c>
      <c r="AI320" s="1">
        <f>VLOOKUP(B320,'MAR25'!$A$1:G1219,5,0)</f>
        <v>-12</v>
      </c>
      <c r="AJ320" s="1">
        <f>VLOOKUP(B320,'APR25'!$A$1:G848,5,0)</f>
        <v>-62</v>
      </c>
      <c r="AK320" s="1">
        <f>VLOOKUP(B320,'MAY25'!$A$1:G1241,5,0)</f>
        <v>-29</v>
      </c>
      <c r="AL320" s="1">
        <f>VLOOKUP(B320,JUNE25!$A$1:G944,5,0)</f>
        <v>-26</v>
      </c>
      <c r="AM320" s="1">
        <f>VLOOKUP(B320, JULY25!$A$1:$E$544, 5, FALSE)</f>
        <v>-45</v>
      </c>
      <c r="AN320" s="1">
        <f>VLOOKUP(B320, 'AUG25'!$A$1:$E$540, 5, FALSE)</f>
        <v>-27</v>
      </c>
      <c r="AO320" s="1">
        <f>VLOOKUP(B320, 'SEP25'!$A$1:$F$520, 6, FALSE)</f>
        <v>-22</v>
      </c>
      <c r="AP320" s="1">
        <f>VLOOKUP(B320, 'OCT25'!$A$1:$F$520, 5, FALSE)</f>
        <v>-49</v>
      </c>
      <c r="AQ320" s="36">
        <f>VLOOKUP(B320, 'NOV25'!$B$1:$I$616, 5, FALSE)</f>
        <v>-18</v>
      </c>
      <c r="AR320" s="1">
        <f>VLOOKUP(B320, 'DEC25'!$A$1:$I$611, 5, FALSE)</f>
        <v>-16</v>
      </c>
      <c r="AS320" s="1">
        <f>VLOOKUP(B320, 'JAN26'!$A$1:$I$607, 6, FALSE)</f>
        <v>-26</v>
      </c>
      <c r="AT320" s="1"/>
      <c r="AU320" s="1"/>
      <c r="AV320" s="1"/>
      <c r="AW320" s="1"/>
    </row>
    <row r="321" spans="1:49" ht="14.25" customHeight="1">
      <c r="A321" s="4" t="s">
        <v>690</v>
      </c>
      <c r="B321" s="4" t="s">
        <v>209</v>
      </c>
      <c r="C321" s="1">
        <f t="shared" si="37"/>
        <v>32.25</v>
      </c>
      <c r="D321" s="1">
        <v>0</v>
      </c>
      <c r="E321" s="1">
        <v>-4</v>
      </c>
      <c r="F321" s="1">
        <v>-1</v>
      </c>
      <c r="G321" s="1">
        <v>-14</v>
      </c>
      <c r="H321" s="1">
        <v>-7</v>
      </c>
      <c r="I321" s="1"/>
      <c r="J321" s="1"/>
      <c r="K321" s="1">
        <v>-19</v>
      </c>
      <c r="L321" s="1"/>
      <c r="M321" s="1"/>
      <c r="N321" s="1">
        <v>-6</v>
      </c>
      <c r="O321" s="1">
        <v>-33</v>
      </c>
      <c r="P321" s="1">
        <v>-6</v>
      </c>
      <c r="Q321" s="1">
        <v>-4</v>
      </c>
      <c r="R321" s="1">
        <v>0</v>
      </c>
      <c r="S321" s="1">
        <v>0</v>
      </c>
      <c r="T321" s="1">
        <v>-12</v>
      </c>
      <c r="U321" s="1">
        <v>-11</v>
      </c>
      <c r="V321" s="1">
        <v>-11</v>
      </c>
      <c r="W321" s="1">
        <v>-6</v>
      </c>
      <c r="X321" s="1">
        <v>-25</v>
      </c>
      <c r="Y321" s="1">
        <v>-3</v>
      </c>
      <c r="Z321" s="1">
        <v>-2</v>
      </c>
      <c r="AA321" s="1">
        <v>-1</v>
      </c>
      <c r="AB321" s="1">
        <v>-16</v>
      </c>
      <c r="AC321" s="1">
        <v>-6</v>
      </c>
      <c r="AD321" s="1">
        <f>VLOOKUP(B321,'OCT24'!$A$1:H1497,6,0)</f>
        <v>-33</v>
      </c>
      <c r="AE321" s="1">
        <f>VLOOKUP(B321,'NOV24'!$A$1:H882,6,0)</f>
        <v>-8</v>
      </c>
      <c r="AF321" s="1">
        <f>VLOOKUP(B321,'DEC24'!$A$1:$H$914,5,0)</f>
        <v>-29</v>
      </c>
      <c r="AG321" s="1">
        <f>VLOOKUP(B321,'JAN25'!$A$1:G953,5,0)</f>
        <v>0</v>
      </c>
      <c r="AH321" s="1">
        <f>VLOOKUP(B321,'FEB25'!A$1:G1387,5,0)</f>
        <v>-4</v>
      </c>
      <c r="AI321" s="1">
        <f>VLOOKUP(B321,'MAR25'!$A$1:G1220,5,0)</f>
        <v>-13</v>
      </c>
      <c r="AJ321" s="1">
        <f>VLOOKUP(B321,'APR25'!$A$1:G849,5,0)</f>
        <v>-14</v>
      </c>
      <c r="AK321" s="1">
        <f>VLOOKUP(B321,'MAY25'!$A$1:G1242,5,0)</f>
        <v>-12</v>
      </c>
      <c r="AL321" s="1">
        <f>VLOOKUP(B321,JUNE25!$A$1:G945,5,0)</f>
        <v>-16</v>
      </c>
      <c r="AM321" s="1">
        <f>VLOOKUP(B321, JULY25!$A$1:$E$544, 5, FALSE)</f>
        <v>-20</v>
      </c>
      <c r="AN321" s="1">
        <f>VLOOKUP(B321, 'AUG25'!$A$1:$E$540, 5, FALSE)</f>
        <v>-34</v>
      </c>
      <c r="AO321" s="1">
        <f>VLOOKUP(B321, 'SEP25'!$A$1:$F$520, 6, FALSE)</f>
        <v>-6</v>
      </c>
      <c r="AP321" s="1">
        <f>VLOOKUP(B321, 'OCT25'!$A$1:$F$520, 5, FALSE)</f>
        <v>-36</v>
      </c>
      <c r="AQ321" s="36">
        <f>VLOOKUP(B321, 'NOV25'!$B$1:$I$616, 5, FALSE)</f>
        <v>-85</v>
      </c>
      <c r="AR321" s="1">
        <f>VLOOKUP(B321, 'DEC25'!$A$1:$I$611, 5, FALSE)</f>
        <v>-5</v>
      </c>
      <c r="AS321" s="1">
        <f>VLOOKUP(B321, 'JAN26'!$A$1:$I$607, 6, FALSE)</f>
        <v>-56</v>
      </c>
      <c r="AT321" s="1"/>
      <c r="AU321" s="1"/>
      <c r="AV321" s="1"/>
      <c r="AW321" s="1"/>
    </row>
    <row r="322" spans="1:49" ht="14.25" customHeight="1">
      <c r="A322" s="4" t="s">
        <v>678</v>
      </c>
      <c r="B322" s="4" t="s">
        <v>210</v>
      </c>
      <c r="C322" s="1">
        <f t="shared" si="37"/>
        <v>3.5</v>
      </c>
      <c r="D322" s="1">
        <v>-2</v>
      </c>
      <c r="E322" s="1">
        <v>-3</v>
      </c>
      <c r="F322" s="1">
        <v>0</v>
      </c>
      <c r="G322" s="1">
        <v>-1</v>
      </c>
      <c r="H322" s="1">
        <v>0</v>
      </c>
      <c r="I322" s="1">
        <v>0</v>
      </c>
      <c r="J322" s="1">
        <v>0</v>
      </c>
      <c r="K322" s="1">
        <v>-4</v>
      </c>
      <c r="L322" s="1">
        <v>-2</v>
      </c>
      <c r="M322" s="1">
        <v>-16</v>
      </c>
      <c r="N322" s="1">
        <v>-1</v>
      </c>
      <c r="O322" s="1">
        <v>-2</v>
      </c>
      <c r="P322" s="1">
        <v>-1</v>
      </c>
      <c r="Q322" s="1">
        <v>-4</v>
      </c>
      <c r="R322" s="1">
        <v>-1</v>
      </c>
      <c r="S322" s="1">
        <v>-2</v>
      </c>
      <c r="T322" s="1">
        <v>0</v>
      </c>
      <c r="U322" s="1">
        <v>-6</v>
      </c>
      <c r="V322" s="1">
        <v>-9</v>
      </c>
      <c r="W322" s="1">
        <v>0</v>
      </c>
      <c r="X322" s="1">
        <v>-2</v>
      </c>
      <c r="Y322" s="1">
        <v>-2</v>
      </c>
      <c r="Z322" s="1">
        <v>-7</v>
      </c>
      <c r="AA322" s="1">
        <v>-4</v>
      </c>
      <c r="AB322" s="1">
        <v>-2</v>
      </c>
      <c r="AC322" s="1">
        <v>0</v>
      </c>
      <c r="AD322" s="1">
        <f>VLOOKUP(B322,'OCT24'!$A$1:H1498,6,0)</f>
        <v>0</v>
      </c>
      <c r="AE322" s="1">
        <f>VLOOKUP(B322,'NOV24'!$A$1:H883,6,0)</f>
        <v>-9</v>
      </c>
      <c r="AF322" s="1">
        <f>VLOOKUP(B322,'DEC24'!$A$1:$H$914,5,0)</f>
        <v>0</v>
      </c>
      <c r="AG322" s="1">
        <f>VLOOKUP(B322,'JAN25'!$A$1:G954,5,0)</f>
        <v>-1</v>
      </c>
      <c r="AH322" s="1">
        <f>VLOOKUP(B322,'FEB25'!A$1:G1388,5,0)</f>
        <v>0</v>
      </c>
      <c r="AI322" s="1">
        <f>VLOOKUP(B322,'MAR25'!$A$1:G1221,5,0)</f>
        <v>-6</v>
      </c>
      <c r="AJ322" s="1">
        <f>VLOOKUP(B322,'APR25'!$A$1:G850,5,0)</f>
        <v>-9</v>
      </c>
      <c r="AK322" s="1">
        <f>VLOOKUP(B322,'MAY25'!$A$1:G1243,5,0)</f>
        <v>-5</v>
      </c>
      <c r="AL322" s="1">
        <f>VLOOKUP(B322,JUNE25!$A$1:G946,5,0)</f>
        <v>0</v>
      </c>
      <c r="AM322" s="1">
        <f>VLOOKUP(B322, JULY25!$A$1:$E$544, 5, FALSE)</f>
        <v>-5</v>
      </c>
      <c r="AN322" s="1">
        <f>VLOOKUP(B322, 'AUG25'!$A$1:$E$540, 5, FALSE)</f>
        <v>-1</v>
      </c>
      <c r="AO322" s="1">
        <f>VLOOKUP(B322, 'SEP25'!$A$1:$F$520, 6, FALSE)</f>
        <v>-6</v>
      </c>
      <c r="AP322" s="1">
        <f>VLOOKUP(B322, 'OCT25'!$A$1:$F$520, 5, FALSE)</f>
        <v>-8</v>
      </c>
      <c r="AQ322" s="36">
        <f>VLOOKUP(B322, 'NOV25'!$B$1:$I$616, 5, FALSE)</f>
        <v>-1</v>
      </c>
      <c r="AR322" s="1">
        <f>VLOOKUP(B322, 'DEC25'!$A$1:$I$611, 5, FALSE)</f>
        <v>-1</v>
      </c>
      <c r="AS322" s="1">
        <f>VLOOKUP(B322, 'JAN26'!$A$1:$I$607, 6, FALSE)</f>
        <v>-6</v>
      </c>
      <c r="AT322" s="1"/>
      <c r="AU322" s="1"/>
      <c r="AV322" s="1"/>
      <c r="AW322" s="1"/>
    </row>
    <row r="323" spans="1:49" ht="14.25" customHeight="1">
      <c r="A323" s="4" t="s">
        <v>677</v>
      </c>
      <c r="B323" s="4" t="s">
        <v>211</v>
      </c>
      <c r="C323" s="1">
        <f t="shared" si="37"/>
        <v>494.375</v>
      </c>
      <c r="D323" s="1">
        <v>-332</v>
      </c>
      <c r="E323" s="1">
        <v>-201</v>
      </c>
      <c r="F323" s="1">
        <v>-354</v>
      </c>
      <c r="G323" s="1">
        <v>-148</v>
      </c>
      <c r="H323" s="1">
        <v>-160</v>
      </c>
      <c r="I323" s="1">
        <v>-320</v>
      </c>
      <c r="J323" s="1">
        <v>-584</v>
      </c>
      <c r="K323" s="1">
        <v>-90</v>
      </c>
      <c r="L323" s="1">
        <v>-38</v>
      </c>
      <c r="M323" s="1">
        <v>-116</v>
      </c>
      <c r="N323" s="1">
        <v>-116</v>
      </c>
      <c r="O323" s="1">
        <v>-76</v>
      </c>
      <c r="P323" s="1">
        <v>-570</v>
      </c>
      <c r="Q323" s="1">
        <v>-500</v>
      </c>
      <c r="R323" s="1">
        <v>-524</v>
      </c>
      <c r="S323" s="1">
        <v>-448</v>
      </c>
      <c r="T323" s="1">
        <v>-43</v>
      </c>
      <c r="U323" s="1">
        <v>-488</v>
      </c>
      <c r="V323" s="1"/>
      <c r="W323" s="1">
        <v>-300</v>
      </c>
      <c r="X323" s="1">
        <v>-423</v>
      </c>
      <c r="Y323" s="1"/>
      <c r="Z323" s="1">
        <v>-430</v>
      </c>
      <c r="AA323" s="1">
        <v>-718</v>
      </c>
      <c r="AB323" s="1">
        <v>-1150</v>
      </c>
      <c r="AC323" s="1">
        <v>-410</v>
      </c>
      <c r="AD323" s="1">
        <f>VLOOKUP(B323,'OCT24'!$A$1:H1499,6,0)</f>
        <v>-1119</v>
      </c>
      <c r="AE323" s="1">
        <f>VLOOKUP(B323,'NOV24'!$A$1:H884,6,0)</f>
        <v>-664</v>
      </c>
      <c r="AF323" s="1">
        <f>VLOOKUP(B323,'DEC24'!$A$1:$H$914,5,0)</f>
        <v>-1042</v>
      </c>
      <c r="AG323" s="1">
        <f>VLOOKUP(B323,'JAN25'!$A$1:G955,5,0)</f>
        <v>-436</v>
      </c>
      <c r="AH323" s="1">
        <f>VLOOKUP(B323,'FEB25'!A$1:G1389,5,0)</f>
        <v>-581</v>
      </c>
      <c r="AI323" s="1">
        <f>VLOOKUP(B323,'MAR25'!$A$1:G1222,5,0)</f>
        <v>-1169</v>
      </c>
      <c r="AJ323" s="1">
        <f>VLOOKUP(B323,'APR25'!$A$1:G851,5,0)</f>
        <v>-626</v>
      </c>
      <c r="AK323" s="1">
        <f>VLOOKUP(B323,'MAY25'!$A$1:G1244,5,0)</f>
        <v>-2030</v>
      </c>
      <c r="AL323" s="1">
        <f>VLOOKUP(B323,JUNE25!$A$1:G947,5,0)</f>
        <v>-347</v>
      </c>
      <c r="AM323" s="1">
        <f>VLOOKUP(B323, JULY25!$A$1:$E$544, 5, FALSE)</f>
        <v>-102</v>
      </c>
      <c r="AN323" s="1">
        <f>VLOOKUP(B323, 'AUG25'!$A$1:$E$540, 5, FALSE)</f>
        <v>-721</v>
      </c>
      <c r="AO323" s="1">
        <f>VLOOKUP(B323, 'SEP25'!$A$1:$F$520, 6, FALSE)</f>
        <v>-660</v>
      </c>
      <c r="AP323" s="1">
        <f>VLOOKUP(B323, 'OCT25'!$A$1:$F$520, 5, FALSE)</f>
        <v>-403</v>
      </c>
      <c r="AQ323" s="36">
        <f>VLOOKUP(B323, 'NOV25'!$B$1:$I$616, 5, FALSE)</f>
        <v>-575</v>
      </c>
      <c r="AR323" s="1">
        <f>VLOOKUP(B323, 'DEC25'!$A$1:$I$611, 5, FALSE)</f>
        <v>-557</v>
      </c>
      <c r="AS323" s="1">
        <f>VLOOKUP(B323, 'JAN26'!$A$1:$I$607, 6, FALSE)</f>
        <v>-590</v>
      </c>
      <c r="AT323" s="1"/>
      <c r="AU323" s="1"/>
      <c r="AV323" s="1"/>
      <c r="AW323" s="1"/>
    </row>
    <row r="324" spans="1:49" ht="14.25" customHeight="1">
      <c r="A324" s="4" t="s">
        <v>682</v>
      </c>
      <c r="B324" s="4" t="s">
        <v>212</v>
      </c>
      <c r="C324" s="1">
        <f t="shared" si="37"/>
        <v>101.57142857142857</v>
      </c>
      <c r="D324" s="1">
        <v>-34</v>
      </c>
      <c r="E324" s="1">
        <v>-24</v>
      </c>
      <c r="F324" s="1">
        <v>-54</v>
      </c>
      <c r="G324" s="1">
        <v>-42</v>
      </c>
      <c r="H324" s="1">
        <v>-53</v>
      </c>
      <c r="I324" s="1">
        <v>-43</v>
      </c>
      <c r="J324" s="1">
        <v>-38</v>
      </c>
      <c r="K324" s="1">
        <v>-73</v>
      </c>
      <c r="L324" s="1">
        <v>-34</v>
      </c>
      <c r="M324" s="1">
        <v>-33</v>
      </c>
      <c r="N324" s="1">
        <v>-40</v>
      </c>
      <c r="O324" s="1">
        <v>-26</v>
      </c>
      <c r="P324" s="1"/>
      <c r="Q324" s="1">
        <v>-48</v>
      </c>
      <c r="R324" s="1">
        <v>-36</v>
      </c>
      <c r="S324" s="1">
        <v>-50</v>
      </c>
      <c r="T324" s="1">
        <v>-33</v>
      </c>
      <c r="U324" s="1">
        <v>-61</v>
      </c>
      <c r="V324" s="1"/>
      <c r="W324" s="1"/>
      <c r="X324" s="1"/>
      <c r="Y324" s="1"/>
      <c r="Z324" s="1"/>
      <c r="AA324" s="1">
        <v>-81</v>
      </c>
      <c r="AB324" s="1">
        <v>20</v>
      </c>
      <c r="AC324" s="1">
        <v>-49</v>
      </c>
      <c r="AD324" s="1">
        <f>VLOOKUP(B324,'OCT24'!$A$1:H1500,6,0)</f>
        <v>-119</v>
      </c>
      <c r="AE324" s="1">
        <f>VLOOKUP(B324,'NOV24'!$A$1:H885,6,0)</f>
        <v>-74</v>
      </c>
      <c r="AF324" s="1">
        <f>VLOOKUP(B324,'DEC24'!$A$1:$H$914,5,0)</f>
        <v>-31</v>
      </c>
      <c r="AG324" s="1">
        <f>VLOOKUP(B324,'JAN25'!$A$1:G956,5,0)</f>
        <v>-187</v>
      </c>
      <c r="AH324" s="1"/>
      <c r="AI324" s="1">
        <f>VLOOKUP(B324,'MAR25'!$A$1:G1223,5,0)</f>
        <v>-42</v>
      </c>
      <c r="AJ324" s="1">
        <f>VLOOKUP(B324,'APR25'!$A$1:G852,5,0)</f>
        <v>-28</v>
      </c>
      <c r="AK324" s="1">
        <f>VLOOKUP(B324,'MAY25'!$A$1:G1245,5,0)</f>
        <v>-42</v>
      </c>
      <c r="AL324" s="1"/>
      <c r="AM324" s="1">
        <f>VLOOKUP(B324, JULY25!$A$1:$E$544, 5, FALSE)</f>
        <v>-75</v>
      </c>
      <c r="AN324" s="1">
        <f>VLOOKUP(B324, 'AUG25'!$A$1:$E$540, 5, FALSE)</f>
        <v>-42</v>
      </c>
      <c r="AO324" s="1">
        <f>VLOOKUP(B324, 'SEP25'!$A$1:$F$520, 6, FALSE)</f>
        <v>-60</v>
      </c>
      <c r="AP324" s="1">
        <f>VLOOKUP(B324, 'OCT25'!$A$1:$F$520, 5, FALSE)</f>
        <v>-176</v>
      </c>
      <c r="AQ324" s="36">
        <f>VLOOKUP(B324, 'NOV25'!$B$1:$I$616, 5, FALSE)</f>
        <v>-34</v>
      </c>
      <c r="AR324" s="1">
        <f>VLOOKUP(B324, 'DEC25'!$A$1:$I$611, 5, FALSE)</f>
        <v>-55</v>
      </c>
      <c r="AS324" s="1">
        <f>VLOOKUP(B324, 'JAN26'!$A$1:$I$607, 6, FALSE)</f>
        <v>-269</v>
      </c>
      <c r="AT324" s="1"/>
      <c r="AU324" s="1"/>
      <c r="AV324" s="1"/>
      <c r="AW324" s="1"/>
    </row>
    <row r="325" spans="1:49" ht="14.25" customHeight="1">
      <c r="A325" s="4" t="s">
        <v>677</v>
      </c>
      <c r="B325" s="4" t="s">
        <v>213</v>
      </c>
      <c r="C325" s="1">
        <f t="shared" si="37"/>
        <v>265.25</v>
      </c>
      <c r="D325" s="1">
        <v>-210</v>
      </c>
      <c r="E325" s="1">
        <v>-68</v>
      </c>
      <c r="F325" s="1">
        <v>-146</v>
      </c>
      <c r="G325" s="1">
        <v>-100</v>
      </c>
      <c r="H325" s="1">
        <v>-111</v>
      </c>
      <c r="I325" s="1">
        <v>-184</v>
      </c>
      <c r="J325" s="1">
        <v>-247</v>
      </c>
      <c r="K325" s="1">
        <v>-48</v>
      </c>
      <c r="L325" s="1">
        <v>-180</v>
      </c>
      <c r="M325" s="1">
        <v>-138</v>
      </c>
      <c r="N325" s="1">
        <v>-98</v>
      </c>
      <c r="O325" s="1">
        <v>-234</v>
      </c>
      <c r="P325" s="1">
        <v>-326</v>
      </c>
      <c r="Q325" s="1">
        <v>-414</v>
      </c>
      <c r="R325" s="1">
        <v>-271</v>
      </c>
      <c r="S325" s="1">
        <v>-246</v>
      </c>
      <c r="T325" s="1">
        <v>-192</v>
      </c>
      <c r="U325" s="1">
        <v>-222</v>
      </c>
      <c r="V325" s="1"/>
      <c r="W325" s="1">
        <v>-198</v>
      </c>
      <c r="X325" s="1">
        <v>-104</v>
      </c>
      <c r="Y325" s="1">
        <v>-212</v>
      </c>
      <c r="Z325" s="1"/>
      <c r="AA325" s="1">
        <v>-176</v>
      </c>
      <c r="AB325" s="1">
        <v>-392</v>
      </c>
      <c r="AC325" s="1">
        <v>-118</v>
      </c>
      <c r="AD325" s="1">
        <f>VLOOKUP(B325,'OCT24'!$A$1:H1501,6,0)</f>
        <v>-328</v>
      </c>
      <c r="AE325" s="1">
        <f>VLOOKUP(B325,'NOV24'!$A$1:H886,6,0)</f>
        <v>-267</v>
      </c>
      <c r="AF325" s="1">
        <f>VLOOKUP(B325,'DEC24'!$A$1:$H$914,5,0)</f>
        <v>-453</v>
      </c>
      <c r="AG325" s="1">
        <f>VLOOKUP(B325,'JAN25'!$A$1:G957,5,0)</f>
        <v>-117</v>
      </c>
      <c r="AH325" s="1">
        <f>VLOOKUP(B325,'FEB25'!A$1:G1391,5,0)</f>
        <v>-436</v>
      </c>
      <c r="AI325" s="1">
        <f>VLOOKUP(B325,'MAR25'!$A$1:G1224,5,0)</f>
        <v>-430</v>
      </c>
      <c r="AJ325" s="1">
        <f>VLOOKUP(B325,'APR25'!$A$1:G853,5,0)</f>
        <v>-336</v>
      </c>
      <c r="AK325" s="1">
        <f>VLOOKUP(B325,'MAY25'!$A$1:G1246,5,0)</f>
        <v>-726</v>
      </c>
      <c r="AL325" s="1">
        <f>VLOOKUP(B325,JUNE25!$A$1:G949,5,0)</f>
        <v>-200</v>
      </c>
      <c r="AM325" s="1">
        <f>VLOOKUP(B325, JULY25!$A$1:$E$544, 5, FALSE)</f>
        <v>-168</v>
      </c>
      <c r="AN325" s="1">
        <f>VLOOKUP(B325, 'AUG25'!$A$1:$E$540, 5, FALSE)</f>
        <v>-252</v>
      </c>
      <c r="AO325" s="1">
        <f>VLOOKUP(B325, 'SEP25'!$A$1:$F$520, 6, FALSE)</f>
        <v>-504</v>
      </c>
      <c r="AP325" s="1">
        <f>VLOOKUP(B325, 'OCT25'!$A$1:$F$520, 5, FALSE)</f>
        <v>-296</v>
      </c>
      <c r="AQ325" s="36">
        <f>VLOOKUP(B325, 'NOV25'!$B$1:$I$616, 5, FALSE)</f>
        <v>-238</v>
      </c>
      <c r="AR325" s="1">
        <f>VLOOKUP(B325, 'DEC25'!$A$1:$I$611, 5, FALSE)</f>
        <v>-365</v>
      </c>
      <c r="AS325" s="1">
        <f>VLOOKUP(B325, 'JAN26'!$A$1:$I$607, 6, FALSE)</f>
        <v>-99</v>
      </c>
      <c r="AT325" s="1"/>
      <c r="AU325" s="1"/>
      <c r="AV325" s="1"/>
      <c r="AW325" s="1"/>
    </row>
    <row r="326" spans="1:49" ht="14.25" customHeight="1">
      <c r="A326" s="4" t="s">
        <v>682</v>
      </c>
      <c r="B326" s="4" t="s">
        <v>214</v>
      </c>
      <c r="C326" s="1">
        <f t="shared" si="37"/>
        <v>151.28571428571428</v>
      </c>
      <c r="D326" s="1">
        <v>-33</v>
      </c>
      <c r="E326" s="1">
        <v>-40</v>
      </c>
      <c r="F326" s="1">
        <v>-62</v>
      </c>
      <c r="G326" s="1">
        <v>-72</v>
      </c>
      <c r="H326" s="1">
        <v>-81</v>
      </c>
      <c r="I326" s="1">
        <v>-38</v>
      </c>
      <c r="J326" s="1"/>
      <c r="K326" s="1">
        <v>-89</v>
      </c>
      <c r="L326" s="1">
        <v>-89</v>
      </c>
      <c r="M326" s="1">
        <v>-100</v>
      </c>
      <c r="N326" s="1">
        <v>-76</v>
      </c>
      <c r="O326" s="1">
        <v>-96</v>
      </c>
      <c r="P326" s="1">
        <v>-64</v>
      </c>
      <c r="Q326" s="1">
        <v>-44</v>
      </c>
      <c r="R326" s="1">
        <v>-124</v>
      </c>
      <c r="S326" s="1">
        <v>-55</v>
      </c>
      <c r="T326" s="1">
        <v>-29</v>
      </c>
      <c r="U326" s="1">
        <v>-47</v>
      </c>
      <c r="V326" s="1">
        <v>-39</v>
      </c>
      <c r="W326" s="1">
        <v>-78</v>
      </c>
      <c r="X326" s="1">
        <v>-67</v>
      </c>
      <c r="Y326" s="1">
        <v>-125</v>
      </c>
      <c r="Z326" s="1">
        <v>-66</v>
      </c>
      <c r="AA326" s="1"/>
      <c r="AB326" s="1">
        <v>-42</v>
      </c>
      <c r="AC326" s="1">
        <v>-36</v>
      </c>
      <c r="AD326" s="1">
        <f>VLOOKUP(B326,'OCT24'!$A$1:H1502,6,0)</f>
        <v>-101</v>
      </c>
      <c r="AE326" s="1">
        <f>VLOOKUP(B326,'NOV24'!$A$1:H887,6,0)</f>
        <v>-88</v>
      </c>
      <c r="AF326" s="1">
        <f>VLOOKUP(B326,'DEC24'!$A$1:$H$914,5,0)</f>
        <v>-54</v>
      </c>
      <c r="AG326" s="1">
        <f>VLOOKUP(B326,'JAN25'!$A$1:G958,5,0)</f>
        <v>-132</v>
      </c>
      <c r="AH326" s="1">
        <f>VLOOKUP(B326,'FEB25'!A$1:G1392,5,0)</f>
        <v>-58</v>
      </c>
      <c r="AI326" s="1">
        <f>VLOOKUP(B326,'MAR25'!$A$1:G1225,5,0)</f>
        <v>-92</v>
      </c>
      <c r="AJ326" s="1">
        <f>VLOOKUP(B326,'APR25'!$A$1:G854,5,0)</f>
        <v>-101</v>
      </c>
      <c r="AK326" s="1">
        <f>VLOOKUP(B326,'MAY25'!$A$1:G1247,5,0)</f>
        <v>-48</v>
      </c>
      <c r="AL326" s="1">
        <f>VLOOKUP(B326,JUNE25!$A$1:G950,5,0)</f>
        <v>-84</v>
      </c>
      <c r="AM326" s="1">
        <f>VLOOKUP(B326, JULY25!$A$1:$E$544, 5, FALSE)</f>
        <v>-203</v>
      </c>
      <c r="AN326" s="1"/>
      <c r="AO326" s="1">
        <f>VLOOKUP(B326, 'SEP25'!$A$1:$F$520, 6, FALSE)</f>
        <v>-202</v>
      </c>
      <c r="AP326" s="1">
        <f>VLOOKUP(B326, 'OCT25'!$A$1:$F$520, 5, FALSE)</f>
        <v>-161</v>
      </c>
      <c r="AQ326" s="36">
        <f>VLOOKUP(B326, 'NOV25'!$B$1:$I$616, 5, FALSE)</f>
        <v>-66</v>
      </c>
      <c r="AR326" s="1">
        <f>VLOOKUP(B326, 'DEC25'!$A$1:$I$611, 5, FALSE)</f>
        <v>-88</v>
      </c>
      <c r="AS326" s="1">
        <f>VLOOKUP(B326, 'JAN26'!$A$1:$I$607, 6, FALSE)</f>
        <v>-255</v>
      </c>
      <c r="AT326" s="1"/>
      <c r="AU326" s="1"/>
      <c r="AV326" s="1"/>
      <c r="AW326" s="1"/>
    </row>
    <row r="327" spans="1:49" ht="14.25" customHeight="1">
      <c r="A327" s="4" t="s">
        <v>678</v>
      </c>
      <c r="B327" s="4" t="s">
        <v>215</v>
      </c>
      <c r="C327" s="1">
        <f t="shared" si="37"/>
        <v>44</v>
      </c>
      <c r="D327" s="1">
        <v>-5</v>
      </c>
      <c r="E327" s="1">
        <v>-3</v>
      </c>
      <c r="F327" s="1">
        <v>-9</v>
      </c>
      <c r="G327" s="1">
        <v>-1</v>
      </c>
      <c r="H327" s="1">
        <v>-6</v>
      </c>
      <c r="I327" s="1">
        <v>-2</v>
      </c>
      <c r="J327" s="1">
        <v>-7</v>
      </c>
      <c r="K327" s="1">
        <v>-10</v>
      </c>
      <c r="L327" s="1">
        <v>-12</v>
      </c>
      <c r="M327" s="1">
        <v>-12</v>
      </c>
      <c r="N327" s="1">
        <v>-11</v>
      </c>
      <c r="O327" s="1">
        <v>-3</v>
      </c>
      <c r="P327" s="1">
        <v>-13</v>
      </c>
      <c r="Q327" s="1">
        <v>-26</v>
      </c>
      <c r="R327" s="1">
        <v>-16</v>
      </c>
      <c r="S327" s="1">
        <v>-9</v>
      </c>
      <c r="T327" s="1">
        <v>-10</v>
      </c>
      <c r="U327" s="1">
        <v>-12</v>
      </c>
      <c r="V327" s="1">
        <v>-24</v>
      </c>
      <c r="W327" s="1">
        <v>-25</v>
      </c>
      <c r="X327" s="1">
        <v>-13</v>
      </c>
      <c r="Y327" s="1">
        <v>-7</v>
      </c>
      <c r="Z327" s="1">
        <v>-12</v>
      </c>
      <c r="AA327" s="1">
        <v>-27</v>
      </c>
      <c r="AB327" s="1">
        <v>-25</v>
      </c>
      <c r="AC327" s="1">
        <v>-23</v>
      </c>
      <c r="AD327" s="1">
        <f>VLOOKUP(B327,'OCT24'!$A$1:H1503,6,0)</f>
        <v>-4</v>
      </c>
      <c r="AE327" s="1">
        <f>VLOOKUP(B327,'NOV24'!$A$1:H888,6,0)</f>
        <v>-6</v>
      </c>
      <c r="AF327" s="1">
        <f>VLOOKUP(B327,'DEC24'!$A$1:$H$914,5,0)</f>
        <v>-22</v>
      </c>
      <c r="AG327" s="1">
        <f>VLOOKUP(B327,'JAN25'!$A$1:G959,5,0)</f>
        <v>-11</v>
      </c>
      <c r="AH327" s="1">
        <f>VLOOKUP(B327,'FEB25'!A$1:G1393,5,0)</f>
        <v>-28</v>
      </c>
      <c r="AI327" s="1">
        <f>VLOOKUP(B327,'MAR25'!$A$1:G1226,5,0)</f>
        <v>-17</v>
      </c>
      <c r="AJ327" s="1">
        <f>VLOOKUP(B327,'APR25'!$A$1:G855,5,0)</f>
        <v>-31</v>
      </c>
      <c r="AK327" s="1">
        <f>VLOOKUP(B327,'MAY25'!$A$1:G1248,5,0)</f>
        <v>-38</v>
      </c>
      <c r="AL327" s="1"/>
      <c r="AM327" s="1"/>
      <c r="AN327" s="1">
        <f>VLOOKUP(B327, 'AUG25'!$A$1:$E$540, 5, FALSE)</f>
        <v>-40</v>
      </c>
      <c r="AO327" s="1">
        <f>VLOOKUP(B327, 'SEP25'!$A$1:$F$520, 6, FALSE)</f>
        <v>-31</v>
      </c>
      <c r="AP327" s="1">
        <f>VLOOKUP(B327, 'OCT25'!$A$1:$F$520, 5, FALSE)</f>
        <v>-38</v>
      </c>
      <c r="AQ327" s="36">
        <f>VLOOKUP(B327, 'NOV25'!$B$1:$I$616, 5, FALSE)</f>
        <v>-36</v>
      </c>
      <c r="AR327" s="1">
        <f>VLOOKUP(B327, 'DEC25'!$A$1:$I$611, 5, FALSE)</f>
        <v>-51</v>
      </c>
      <c r="AS327" s="1">
        <f>VLOOKUP(B327, 'JAN26'!$A$1:$I$607, 6, FALSE)</f>
        <v>-68</v>
      </c>
      <c r="AT327" s="1"/>
      <c r="AU327" s="1"/>
      <c r="AV327" s="1"/>
      <c r="AW327" s="1"/>
    </row>
    <row r="328" spans="1:49" ht="14.25" customHeight="1">
      <c r="B328" s="4" t="s">
        <v>861</v>
      </c>
      <c r="C328" s="37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36"/>
      <c r="AR328" s="1"/>
      <c r="AS328" s="1"/>
      <c r="AT328" s="1"/>
      <c r="AU328" s="1"/>
      <c r="AV328" s="1"/>
      <c r="AW328" s="1"/>
    </row>
    <row r="329" spans="1:49" ht="14.25" customHeight="1">
      <c r="A329" s="4" t="s">
        <v>678</v>
      </c>
      <c r="B329" s="4" t="s">
        <v>216</v>
      </c>
      <c r="C329" s="1">
        <f t="shared" ref="C329:C330" si="38">-AVERAGE(AL329:AV329)</f>
        <v>33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-1</v>
      </c>
      <c r="N329" s="1">
        <v>-12</v>
      </c>
      <c r="O329" s="1">
        <v>-6</v>
      </c>
      <c r="P329" s="1">
        <v>-13</v>
      </c>
      <c r="Q329" s="1">
        <v>-6</v>
      </c>
      <c r="R329" s="1">
        <v>-3</v>
      </c>
      <c r="S329" s="1">
        <v>-12</v>
      </c>
      <c r="T329" s="1">
        <v>-1</v>
      </c>
      <c r="U329" s="1">
        <v>-5</v>
      </c>
      <c r="V329" s="1">
        <v>0</v>
      </c>
      <c r="W329" s="1">
        <v>0</v>
      </c>
      <c r="X329" s="1">
        <v>-2</v>
      </c>
      <c r="Y329" s="1">
        <v>-1</v>
      </c>
      <c r="Z329" s="1">
        <v>-2</v>
      </c>
      <c r="AA329" s="1">
        <v>0</v>
      </c>
      <c r="AB329" s="1">
        <v>-7</v>
      </c>
      <c r="AC329" s="1">
        <v>-2</v>
      </c>
      <c r="AD329" s="1">
        <f>VLOOKUP(B329,'OCT24'!$A$1:H1505,6,0)</f>
        <v>0</v>
      </c>
      <c r="AE329" s="1">
        <f>VLOOKUP(B329,'NOV24'!$A$1:H890,6,0)</f>
        <v>0</v>
      </c>
      <c r="AF329" s="1">
        <f>VLOOKUP(B329,'DEC24'!$A$1:$H$914,5,0)</f>
        <v>-5</v>
      </c>
      <c r="AG329" s="1">
        <f>VLOOKUP(B329,'JAN25'!$A$1:G961,5,0)</f>
        <v>-3</v>
      </c>
      <c r="AH329" s="1">
        <f>VLOOKUP(B329,'FEB25'!A$1:G1395,5,0)</f>
        <v>-5</v>
      </c>
      <c r="AI329" s="1">
        <f>VLOOKUP(B329,'MAR25'!$A$1:G1228,5,0)</f>
        <v>-1</v>
      </c>
      <c r="AJ329" s="1">
        <f>VLOOKUP(B329,'APR25'!$A$1:G857,5,0)</f>
        <v>-16</v>
      </c>
      <c r="AK329" s="1">
        <f>VLOOKUP(B329,'MAY25'!$A$1:G1250,5,0)</f>
        <v>-4</v>
      </c>
      <c r="AL329" s="1">
        <f>VLOOKUP(B329,JUNE25!$A$1:G953,5,0)</f>
        <v>0</v>
      </c>
      <c r="AM329" s="1">
        <f>VLOOKUP(B329, JULY25!$A$1:$E$544, 5, FALSE)</f>
        <v>0</v>
      </c>
      <c r="AN329" s="1">
        <f>VLOOKUP(B329, 'AUG25'!$A$1:$E$540, 5, FALSE)</f>
        <v>0</v>
      </c>
      <c r="AO329" s="1" t="str">
        <f>VLOOKUP(B329, 'SEP25'!$A$1:$F$520, 6, FALSE)</f>
        <v>-</v>
      </c>
      <c r="AP329" s="1">
        <f>VLOOKUP(B329, 'OCT25'!$A$1:$F$520, 5, FALSE)</f>
        <v>-33</v>
      </c>
      <c r="AQ329" s="36">
        <f>VLOOKUP(B329, 'NOV25'!$B$1:$I$616, 5, FALSE)</f>
        <v>-4</v>
      </c>
      <c r="AR329" s="1">
        <f>VLOOKUP(B329, 'DEC25'!$A$1:$I$611, 5, FALSE)</f>
        <v>-8</v>
      </c>
      <c r="AS329" s="1">
        <f>VLOOKUP(B329, 'JAN26'!$A$1:$I$607, 6, FALSE)</f>
        <v>-186</v>
      </c>
      <c r="AT329" s="1"/>
      <c r="AU329" s="1"/>
      <c r="AV329" s="1"/>
      <c r="AW329" s="1"/>
    </row>
    <row r="330" spans="1:49" ht="14.25" customHeight="1">
      <c r="A330" s="4" t="s">
        <v>682</v>
      </c>
      <c r="B330" s="4" t="s">
        <v>217</v>
      </c>
      <c r="C330" s="1">
        <f t="shared" si="38"/>
        <v>39.75</v>
      </c>
      <c r="D330" s="1">
        <v>0</v>
      </c>
      <c r="E330" s="1">
        <v>-4</v>
      </c>
      <c r="F330" s="1">
        <v>-15</v>
      </c>
      <c r="G330" s="1">
        <v>-28</v>
      </c>
      <c r="H330" s="1">
        <v>-26</v>
      </c>
      <c r="I330" s="1">
        <v>-61</v>
      </c>
      <c r="J330" s="1">
        <v>-31</v>
      </c>
      <c r="K330" s="1">
        <v>-28</v>
      </c>
      <c r="L330" s="1">
        <v>-42</v>
      </c>
      <c r="M330" s="1">
        <v>-32</v>
      </c>
      <c r="N330" s="1">
        <v>-31</v>
      </c>
      <c r="O330" s="1">
        <v>-24</v>
      </c>
      <c r="P330" s="1">
        <v>-47</v>
      </c>
      <c r="Q330" s="1">
        <v>-20</v>
      </c>
      <c r="R330" s="1">
        <v>-21</v>
      </c>
      <c r="S330" s="1">
        <v>-7</v>
      </c>
      <c r="T330" s="1">
        <v>-34</v>
      </c>
      <c r="U330" s="1">
        <v>-20</v>
      </c>
      <c r="V330" s="1">
        <v>-14</v>
      </c>
      <c r="W330" s="1">
        <v>-23</v>
      </c>
      <c r="X330" s="1"/>
      <c r="Y330" s="1"/>
      <c r="Z330" s="1">
        <v>-28</v>
      </c>
      <c r="AA330" s="1">
        <v>-25</v>
      </c>
      <c r="AB330" s="1">
        <v>-14</v>
      </c>
      <c r="AC330" s="1">
        <v>-17</v>
      </c>
      <c r="AD330" s="1"/>
      <c r="AE330" s="1"/>
      <c r="AF330" s="1">
        <f>VLOOKUP(B330,'DEC24'!$A$1:$H$914,5,0)</f>
        <v>-35</v>
      </c>
      <c r="AG330" s="1">
        <f>VLOOKUP(B330,'JAN25'!$A$1:G962,5,0)</f>
        <v>-23</v>
      </c>
      <c r="AH330" s="1">
        <f>VLOOKUP(B330,'FEB25'!A$1:G1396,5,0)</f>
        <v>-52</v>
      </c>
      <c r="AI330" s="1"/>
      <c r="AJ330" s="1"/>
      <c r="AK330" s="1"/>
      <c r="AL330" s="1">
        <f>VLOOKUP(B330,JUNE25!$A$1:G954,5,0)</f>
        <v>-36</v>
      </c>
      <c r="AM330" s="1">
        <f>VLOOKUP(B330, JULY25!$A$1:$E$544, 5, FALSE)</f>
        <v>-39</v>
      </c>
      <c r="AN330" s="1">
        <f>VLOOKUP(B330, 'AUG25'!$A$1:$E$540, 5, FALSE)</f>
        <v>-28</v>
      </c>
      <c r="AO330" s="1">
        <f>VLOOKUP(B330, 'SEP25'!$A$1:$F$520, 6, FALSE)</f>
        <v>-66</v>
      </c>
      <c r="AP330" s="1">
        <f>VLOOKUP(B330, 'OCT25'!$A$1:$F$520, 5, FALSE)</f>
        <v>-30</v>
      </c>
      <c r="AQ330" s="36">
        <f>VLOOKUP(B330, 'NOV25'!$B$1:$I$616, 5, FALSE)</f>
        <v>-40</v>
      </c>
      <c r="AR330" s="1">
        <f>VLOOKUP(B330, 'DEC25'!$A$1:$I$611, 5, FALSE)</f>
        <v>-10</v>
      </c>
      <c r="AS330" s="1">
        <f>VLOOKUP(B330, 'JAN26'!$A$1:$I$607, 6, FALSE)</f>
        <v>-69</v>
      </c>
      <c r="AT330" s="1"/>
      <c r="AU330" s="1"/>
      <c r="AV330" s="1"/>
      <c r="AW330" s="1"/>
    </row>
    <row r="331" spans="1:49" ht="14.25" customHeight="1">
      <c r="B331" s="4" t="s">
        <v>862</v>
      </c>
      <c r="C331" s="37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36"/>
      <c r="AR331" s="1"/>
      <c r="AS331" s="1"/>
      <c r="AT331" s="1"/>
      <c r="AU331" s="1"/>
      <c r="AV331" s="1"/>
      <c r="AW331" s="1"/>
    </row>
    <row r="332" spans="1:49" ht="14.25" customHeight="1">
      <c r="B332" s="4" t="s">
        <v>218</v>
      </c>
      <c r="C332" s="1">
        <f t="shared" ref="C332:C371" si="39">-AVERAGE(AL332:AV332)</f>
        <v>0</v>
      </c>
      <c r="D332" s="1">
        <v>-6</v>
      </c>
      <c r="E332" s="1">
        <v>-2</v>
      </c>
      <c r="F332" s="1">
        <v>0</v>
      </c>
      <c r="G332" s="1">
        <v>-6</v>
      </c>
      <c r="H332" s="1">
        <v>-14</v>
      </c>
      <c r="I332" s="1">
        <v>-6</v>
      </c>
      <c r="J332" s="1">
        <v>-178</v>
      </c>
      <c r="K332" s="1">
        <v>-27</v>
      </c>
      <c r="L332" s="1">
        <v>0</v>
      </c>
      <c r="M332" s="1">
        <v>0</v>
      </c>
      <c r="N332" s="1">
        <v>-41</v>
      </c>
      <c r="O332" s="1">
        <v>0</v>
      </c>
      <c r="P332" s="1">
        <v>-10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-12</v>
      </c>
      <c r="Y332" s="1">
        <v>-10</v>
      </c>
      <c r="Z332" s="1">
        <v>0</v>
      </c>
      <c r="AA332" s="1">
        <v>0</v>
      </c>
      <c r="AB332" s="1">
        <v>0</v>
      </c>
      <c r="AC332" s="1">
        <v>0</v>
      </c>
      <c r="AD332" s="1">
        <f>VLOOKUP(B332,'OCT24'!$A$1:H1508,6,0)</f>
        <v>0</v>
      </c>
      <c r="AE332" s="1">
        <f>VLOOKUP(B332,'NOV24'!$A$1:H893,6,0)</f>
        <v>0</v>
      </c>
      <c r="AF332" s="1">
        <f>VLOOKUP(B332,'DEC24'!$A$1:$H$914,5,0)</f>
        <v>-22</v>
      </c>
      <c r="AG332" s="1">
        <f>VLOOKUP(B332,'JAN25'!$A$1:G964,5,0)</f>
        <v>0</v>
      </c>
      <c r="AH332" s="1">
        <f>VLOOKUP(B332,'FEB25'!A$1:G1398,5,0)</f>
        <v>-1</v>
      </c>
      <c r="AI332" s="1">
        <f>VLOOKUP(B332,'MAR25'!$A$1:G1231,5,0)</f>
        <v>0</v>
      </c>
      <c r="AJ332" s="1">
        <f>VLOOKUP(B332,'APR25'!$A$1:G860,5,0)</f>
        <v>0</v>
      </c>
      <c r="AK332" s="1">
        <f>VLOOKUP(B332,'MAY25'!$A$1:G1253,5,0)</f>
        <v>0</v>
      </c>
      <c r="AL332" s="1">
        <f>VLOOKUP(B332,JUNE25!$A$1:G956,5,0)</f>
        <v>0</v>
      </c>
      <c r="AM332" s="1">
        <f>VLOOKUP(B332, JULY25!$A$1:$E$544, 5, FALSE)</f>
        <v>0</v>
      </c>
      <c r="AN332" s="1">
        <f>VLOOKUP(B332, 'AUG25'!$A$1:$E$540, 5, FALSE)</f>
        <v>0</v>
      </c>
      <c r="AO332" s="1" t="str">
        <f>VLOOKUP(B332, 'SEP25'!$A$1:$F$520, 6, FALSE)</f>
        <v>-</v>
      </c>
      <c r="AP332" s="1" t="str">
        <f>VLOOKUP(B332, 'OCT25'!$A$1:$F$520, 5, FALSE)</f>
        <v>-</v>
      </c>
      <c r="AQ332" s="36" t="str">
        <f>VLOOKUP(B332, 'NOV25'!$B$1:$I$616, 5, FALSE)</f>
        <v>-</v>
      </c>
      <c r="AR332" s="1" t="str">
        <f>VLOOKUP(B332, 'DEC25'!$A$1:$I$611, 5, FALSE)</f>
        <v>-</v>
      </c>
      <c r="AS332" s="1" t="str">
        <f>VLOOKUP(B332, 'JAN26'!$A$1:$I$607, 6, FALSE)</f>
        <v>-</v>
      </c>
      <c r="AT332" s="1"/>
      <c r="AU332" s="1"/>
      <c r="AV332" s="1"/>
      <c r="AW332" s="1"/>
    </row>
    <row r="333" spans="1:49" ht="14.25" customHeight="1">
      <c r="A333" s="4" t="s">
        <v>677</v>
      </c>
      <c r="B333" s="4" t="s">
        <v>219</v>
      </c>
      <c r="C333" s="1">
        <f t="shared" si="39"/>
        <v>19.25</v>
      </c>
      <c r="D333" s="1">
        <v>-6</v>
      </c>
      <c r="E333" s="1">
        <v>0</v>
      </c>
      <c r="F333" s="1">
        <v>0</v>
      </c>
      <c r="G333" s="1">
        <v>0</v>
      </c>
      <c r="H333" s="1">
        <v>-10</v>
      </c>
      <c r="I333" s="1">
        <v>0</v>
      </c>
      <c r="J333" s="1">
        <v>-12</v>
      </c>
      <c r="K333" s="1">
        <v>-100</v>
      </c>
      <c r="L333" s="1">
        <v>0</v>
      </c>
      <c r="M333" s="1">
        <v>0</v>
      </c>
      <c r="N333" s="1">
        <v>0</v>
      </c>
      <c r="O333" s="1">
        <v>0</v>
      </c>
      <c r="P333" s="1">
        <v>-22</v>
      </c>
      <c r="Q333" s="1">
        <v>0</v>
      </c>
      <c r="R333" s="1">
        <v>0</v>
      </c>
      <c r="S333" s="1">
        <v>-50</v>
      </c>
      <c r="T333" s="1">
        <v>0</v>
      </c>
      <c r="U333" s="1">
        <v>0</v>
      </c>
      <c r="V333" s="1">
        <v>-50</v>
      </c>
      <c r="W333" s="1">
        <v>0</v>
      </c>
      <c r="X333" s="1">
        <v>0</v>
      </c>
      <c r="Y333" s="1">
        <v>-12</v>
      </c>
      <c r="Z333" s="1">
        <v>-50</v>
      </c>
      <c r="AA333" s="1">
        <v>0</v>
      </c>
      <c r="AB333" s="1">
        <v>0</v>
      </c>
      <c r="AC333" s="1">
        <v>0</v>
      </c>
      <c r="AD333" s="1">
        <f>VLOOKUP(B333,'OCT24'!$A$1:H1509,6,0)</f>
        <v>0</v>
      </c>
      <c r="AE333" s="1">
        <f>VLOOKUP(B333,'NOV24'!$A$1:H894,6,0)</f>
        <v>0</v>
      </c>
      <c r="AF333" s="1">
        <f>VLOOKUP(B333,'DEC24'!$A$1:$H$914,5,0)</f>
        <v>0</v>
      </c>
      <c r="AG333" s="1">
        <f>VLOOKUP(B333,'JAN25'!$A$1:G965,5,0)</f>
        <v>0</v>
      </c>
      <c r="AH333" s="1">
        <f>VLOOKUP(B333,'FEB25'!A$1:G1399,5,0)</f>
        <v>-40</v>
      </c>
      <c r="AI333" s="1">
        <f>VLOOKUP(B333,'MAR25'!$A$1:G1232,5,0)</f>
        <v>0</v>
      </c>
      <c r="AJ333" s="1">
        <f>VLOOKUP(B333,'APR25'!$A$1:G861,5,0)</f>
        <v>-20</v>
      </c>
      <c r="AK333" s="1">
        <f>VLOOKUP(B333,'MAY25'!$A$1:G1254,5,0)</f>
        <v>0</v>
      </c>
      <c r="AL333" s="1">
        <f>VLOOKUP(B333,JUNE25!$A$1:G957,5,0)</f>
        <v>-25</v>
      </c>
      <c r="AM333" s="1">
        <f>VLOOKUP(B333, JULY25!$A$1:$E$544, 5, FALSE)</f>
        <v>-2</v>
      </c>
      <c r="AN333" s="1">
        <f>VLOOKUP(B333, 'AUG25'!$A$1:$E$540, 5, FALSE)</f>
        <v>0</v>
      </c>
      <c r="AO333" s="1" t="str">
        <f>VLOOKUP(B333, 'SEP25'!$A$1:$F$520, 6, FALSE)</f>
        <v>-</v>
      </c>
      <c r="AP333" s="1" t="str">
        <f>VLOOKUP(B333, 'OCT25'!$A$1:$F$520, 5, FALSE)</f>
        <v>-</v>
      </c>
      <c r="AQ333" s="36">
        <f>VLOOKUP(B333, 'NOV25'!$B$1:$I$616, 5, FALSE)</f>
        <v>-50</v>
      </c>
      <c r="AR333" s="1" t="str">
        <f>VLOOKUP(B333, 'DEC25'!$A$1:$I$611, 5, FALSE)</f>
        <v>-</v>
      </c>
      <c r="AS333" s="1" t="str">
        <f>VLOOKUP(B333, 'JAN26'!$A$1:$I$607, 6, FALSE)</f>
        <v>-</v>
      </c>
      <c r="AT333" s="1"/>
      <c r="AU333" s="1"/>
      <c r="AV333" s="1"/>
      <c r="AW333" s="1"/>
    </row>
    <row r="334" spans="1:49" ht="14.25" customHeight="1">
      <c r="A334" s="4" t="s">
        <v>677</v>
      </c>
      <c r="B334" s="4" t="s">
        <v>220</v>
      </c>
      <c r="C334" s="1">
        <f t="shared" si="39"/>
        <v>1.5</v>
      </c>
      <c r="D334" s="1">
        <v>0</v>
      </c>
      <c r="E334" s="1">
        <v>-1</v>
      </c>
      <c r="F334" s="1">
        <v>-3</v>
      </c>
      <c r="G334" s="1">
        <v>0</v>
      </c>
      <c r="H334" s="1">
        <v>-3</v>
      </c>
      <c r="I334" s="1">
        <v>0</v>
      </c>
      <c r="J334" s="1">
        <v>-2</v>
      </c>
      <c r="K334" s="1">
        <v>0</v>
      </c>
      <c r="L334" s="1">
        <v>-1</v>
      </c>
      <c r="M334" s="1">
        <v>0</v>
      </c>
      <c r="N334" s="1">
        <v>-1</v>
      </c>
      <c r="O334" s="1">
        <v>-1</v>
      </c>
      <c r="P334" s="1">
        <v>-5</v>
      </c>
      <c r="Q334" s="1">
        <v>0</v>
      </c>
      <c r="R334" s="1">
        <v>-3</v>
      </c>
      <c r="S334" s="1">
        <v>0</v>
      </c>
      <c r="T334" s="1">
        <v>0</v>
      </c>
      <c r="U334" s="1">
        <v>-1</v>
      </c>
      <c r="V334" s="1">
        <v>-2</v>
      </c>
      <c r="W334" s="1">
        <v>0</v>
      </c>
      <c r="X334" s="1">
        <v>0</v>
      </c>
      <c r="Y334" s="1">
        <v>0</v>
      </c>
      <c r="Z334" s="1">
        <v>-1</v>
      </c>
      <c r="AA334" s="1">
        <v>-1</v>
      </c>
      <c r="AB334" s="1">
        <v>-2</v>
      </c>
      <c r="AC334" s="1">
        <v>-2</v>
      </c>
      <c r="AD334" s="1">
        <f>VLOOKUP(B334,'OCT24'!$A$1:H1510,6,0)</f>
        <v>0</v>
      </c>
      <c r="AE334" s="1">
        <f>VLOOKUP(B334,'NOV24'!$A$1:H895,6,0)</f>
        <v>-1</v>
      </c>
      <c r="AF334" s="1">
        <f>VLOOKUP(B334,'DEC24'!$A$1:$H$914,5,0)</f>
        <v>-2</v>
      </c>
      <c r="AG334" s="1">
        <f>VLOOKUP(B334,'JAN25'!$A$1:G966,5,0)</f>
        <v>-2</v>
      </c>
      <c r="AH334" s="1">
        <f>VLOOKUP(B334,'FEB25'!A$1:G1400,5,0)</f>
        <v>0</v>
      </c>
      <c r="AI334" s="1">
        <f>VLOOKUP(B334,'MAR25'!$A$1:G1233,5,0)</f>
        <v>-1</v>
      </c>
      <c r="AJ334" s="1">
        <f>VLOOKUP(B334,'APR25'!$A$1:G862,5,0)</f>
        <v>-1</v>
      </c>
      <c r="AK334" s="1">
        <f>VLOOKUP(B334,'MAY25'!$A$1:G1255,5,0)</f>
        <v>-3</v>
      </c>
      <c r="AL334" s="1">
        <f>VLOOKUP(B334,JUNE25!$A$1:G958,5,0)</f>
        <v>0</v>
      </c>
      <c r="AM334" s="1">
        <f>VLOOKUP(B334, JULY25!$A$1:$E$544, 5, FALSE)</f>
        <v>0</v>
      </c>
      <c r="AN334" s="1">
        <f>VLOOKUP(B334, 'AUG25'!$A$1:$E$540, 5, FALSE)</f>
        <v>0</v>
      </c>
      <c r="AO334" s="1">
        <f>VLOOKUP(B334, 'SEP25'!$A$1:$F$520, 6, FALSE)</f>
        <v>-1</v>
      </c>
      <c r="AP334" s="1">
        <f>VLOOKUP(B334, 'OCT25'!$A$1:$F$520, 5, FALSE)</f>
        <v>-3</v>
      </c>
      <c r="AQ334" s="36" t="str">
        <f>VLOOKUP(B334, 'NOV25'!$B$1:$I$616, 5, FALSE)</f>
        <v>-</v>
      </c>
      <c r="AR334" s="1">
        <f>VLOOKUP(B334, 'DEC25'!$A$1:$I$611, 5, FALSE)</f>
        <v>-5</v>
      </c>
      <c r="AS334" s="1" t="str">
        <f>VLOOKUP(B334, 'JAN26'!$A$1:$I$607, 6, FALSE)</f>
        <v>-</v>
      </c>
      <c r="AT334" s="1"/>
      <c r="AU334" s="1"/>
      <c r="AV334" s="1"/>
      <c r="AW334" s="1"/>
    </row>
    <row r="335" spans="1:49" ht="14.25" customHeight="1">
      <c r="A335" s="4" t="s">
        <v>677</v>
      </c>
      <c r="B335" s="4" t="s">
        <v>221</v>
      </c>
      <c r="C335" s="1">
        <f t="shared" si="39"/>
        <v>5.25</v>
      </c>
      <c r="D335" s="1">
        <v>0</v>
      </c>
      <c r="E335" s="1">
        <v>-2</v>
      </c>
      <c r="F335" s="1">
        <v>-1</v>
      </c>
      <c r="G335" s="1">
        <v>-1</v>
      </c>
      <c r="H335" s="1">
        <v>-3</v>
      </c>
      <c r="I335" s="1">
        <v>-1</v>
      </c>
      <c r="J335" s="1">
        <v>-7</v>
      </c>
      <c r="K335" s="1">
        <v>-1</v>
      </c>
      <c r="L335" s="1">
        <v>-1</v>
      </c>
      <c r="M335" s="1">
        <v>0</v>
      </c>
      <c r="N335" s="1">
        <v>-3</v>
      </c>
      <c r="O335" s="1">
        <v>-8</v>
      </c>
      <c r="P335" s="1">
        <v>0</v>
      </c>
      <c r="Q335" s="1">
        <v>-2</v>
      </c>
      <c r="R335" s="1">
        <v>-1</v>
      </c>
      <c r="S335" s="1">
        <v>-1</v>
      </c>
      <c r="T335" s="1">
        <v>-4</v>
      </c>
      <c r="U335" s="1">
        <v>0</v>
      </c>
      <c r="V335" s="1">
        <v>0</v>
      </c>
      <c r="W335" s="1">
        <v>0</v>
      </c>
      <c r="X335" s="1">
        <v>-1</v>
      </c>
      <c r="Y335" s="1">
        <v>-1</v>
      </c>
      <c r="Z335" s="1">
        <v>-1</v>
      </c>
      <c r="AA335" s="1">
        <v>-1</v>
      </c>
      <c r="AB335" s="1">
        <v>-1</v>
      </c>
      <c r="AC335" s="1">
        <v>-1</v>
      </c>
      <c r="AD335" s="1">
        <f>VLOOKUP(B335,'OCT24'!$A$1:H1511,6,0)</f>
        <v>-5</v>
      </c>
      <c r="AE335" s="1">
        <f>VLOOKUP(B335,'NOV24'!$A$1:H896,6,0)</f>
        <v>-1</v>
      </c>
      <c r="AF335" s="1">
        <f>VLOOKUP(B335,'DEC24'!$A$1:$H$914,5,0)</f>
        <v>-2</v>
      </c>
      <c r="AG335" s="1">
        <f>VLOOKUP(B335,'JAN25'!$A$1:G967,5,0)</f>
        <v>-1</v>
      </c>
      <c r="AH335" s="1">
        <f>VLOOKUP(B335,'FEB25'!A$1:G1401,5,0)</f>
        <v>-1</v>
      </c>
      <c r="AI335" s="1">
        <f>VLOOKUP(B335,'MAR25'!$A$1:G1234,5,0)</f>
        <v>-2</v>
      </c>
      <c r="AJ335" s="1">
        <f>VLOOKUP(B335,'APR25'!$A$1:G863,5,0)</f>
        <v>-3</v>
      </c>
      <c r="AK335" s="1">
        <f>VLOOKUP(B335,'MAY25'!$A$1:G1256,5,0)</f>
        <v>-5</v>
      </c>
      <c r="AL335" s="1">
        <f>VLOOKUP(B335,JUNE25!$A$1:G959,5,0)</f>
        <v>-4</v>
      </c>
      <c r="AM335" s="1">
        <f>VLOOKUP(B335, JULY25!$A$1:$E$544, 5, FALSE)</f>
        <v>-2</v>
      </c>
      <c r="AN335" s="1">
        <f>VLOOKUP(B335, 'AUG25'!$A$1:$E$540, 5, FALSE)</f>
        <v>-1</v>
      </c>
      <c r="AO335" s="1">
        <f>VLOOKUP(B335, 'SEP25'!$A$1:$F$520, 6, FALSE)</f>
        <v>-6</v>
      </c>
      <c r="AP335" s="1">
        <f>VLOOKUP(B335, 'OCT25'!$A$1:$F$520, 5, FALSE)</f>
        <v>-12</v>
      </c>
      <c r="AQ335" s="36">
        <f>VLOOKUP(B335, 'NOV25'!$B$1:$I$616, 5, FALSE)</f>
        <v>-1</v>
      </c>
      <c r="AR335" s="1">
        <f>VLOOKUP(B335, 'DEC25'!$A$1:$I$611, 5, FALSE)</f>
        <v>-13</v>
      </c>
      <c r="AS335" s="1">
        <f>VLOOKUP(B335, 'JAN26'!$A$1:$I$607, 6, FALSE)</f>
        <v>-3</v>
      </c>
      <c r="AT335" s="1"/>
      <c r="AU335" s="1"/>
      <c r="AV335" s="1"/>
      <c r="AW335" s="1"/>
    </row>
    <row r="336" spans="1:49" ht="14.25" customHeight="1">
      <c r="A336" s="4" t="s">
        <v>678</v>
      </c>
      <c r="B336" s="4" t="s">
        <v>222</v>
      </c>
      <c r="C336" s="1">
        <f t="shared" si="39"/>
        <v>21.25</v>
      </c>
      <c r="D336" s="1">
        <v>0</v>
      </c>
      <c r="E336" s="1">
        <v>0</v>
      </c>
      <c r="F336" s="1">
        <v>0</v>
      </c>
      <c r="G336" s="1">
        <v>-1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/>
      <c r="V336" s="1"/>
      <c r="W336" s="1"/>
      <c r="X336" s="1"/>
      <c r="Y336" s="1"/>
      <c r="Z336" s="1"/>
      <c r="AA336" s="1">
        <v>-42</v>
      </c>
      <c r="AB336" s="1">
        <v>-11</v>
      </c>
      <c r="AC336" s="1">
        <v>-4</v>
      </c>
      <c r="AD336" s="1">
        <f>VLOOKUP(B336,'OCT24'!$A$1:H1512,6,0)</f>
        <v>-1</v>
      </c>
      <c r="AE336" s="1">
        <f>VLOOKUP(B336,'NOV24'!$A$1:H897,6,0)</f>
        <v>0</v>
      </c>
      <c r="AF336" s="1">
        <f>VLOOKUP(B336,'DEC24'!$A$1:$H$914,5,0)</f>
        <v>-1</v>
      </c>
      <c r="AG336" s="1">
        <f>VLOOKUP(B336,'JAN25'!$A$1:G968,5,0)</f>
        <v>-13</v>
      </c>
      <c r="AH336" s="1">
        <f>VLOOKUP(B336,'FEB25'!A$1:G1402,5,0)</f>
        <v>-16</v>
      </c>
      <c r="AI336" s="1">
        <f>VLOOKUP(B336,'MAR25'!$A$1:G1235,5,0)</f>
        <v>-20</v>
      </c>
      <c r="AJ336" s="1">
        <f>VLOOKUP(B336,'APR25'!$A$1:G864,5,0)</f>
        <v>-76</v>
      </c>
      <c r="AK336" s="1">
        <f>VLOOKUP(B336,'MAY25'!$A$1:G1257,5,0)</f>
        <v>-67</v>
      </c>
      <c r="AL336" s="1">
        <f>VLOOKUP(B336,JUNE25!$A$1:G960,5,0)</f>
        <v>-24</v>
      </c>
      <c r="AM336" s="1">
        <f>VLOOKUP(B336, JULY25!$A$1:$E$544, 5, FALSE)</f>
        <v>-8</v>
      </c>
      <c r="AN336" s="1">
        <f>VLOOKUP(B336, 'AUG25'!$A$1:$E$540, 5, FALSE)</f>
        <v>-8</v>
      </c>
      <c r="AO336" s="1">
        <f>VLOOKUP(B336, 'SEP25'!$A$1:$F$520, 6, FALSE)</f>
        <v>-24</v>
      </c>
      <c r="AP336" s="1">
        <f>VLOOKUP(B336, 'OCT25'!$A$1:$F$520, 5, FALSE)</f>
        <v>-55</v>
      </c>
      <c r="AQ336" s="36">
        <f>VLOOKUP(B336, 'NOV25'!$B$1:$I$616, 5, FALSE)</f>
        <v>-6</v>
      </c>
      <c r="AR336" s="1">
        <f>VLOOKUP(B336, 'DEC25'!$A$1:$I$611, 5, FALSE)</f>
        <v>-21</v>
      </c>
      <c r="AS336" s="1">
        <f>VLOOKUP(B336, 'JAN26'!$A$1:$I$607, 6, FALSE)</f>
        <v>-24</v>
      </c>
      <c r="AT336" s="1"/>
      <c r="AU336" s="1"/>
      <c r="AV336" s="1"/>
      <c r="AW336" s="1"/>
    </row>
    <row r="337" spans="1:49" ht="14.25" customHeight="1">
      <c r="A337" s="4" t="s">
        <v>678</v>
      </c>
      <c r="B337" s="4" t="s">
        <v>223</v>
      </c>
      <c r="C337" s="1">
        <f t="shared" si="39"/>
        <v>151.125</v>
      </c>
      <c r="D337" s="1">
        <v>-17</v>
      </c>
      <c r="E337" s="1">
        <v>-70</v>
      </c>
      <c r="F337" s="1">
        <v>-124</v>
      </c>
      <c r="G337" s="1">
        <v>-5</v>
      </c>
      <c r="H337" s="1">
        <v>0</v>
      </c>
      <c r="I337" s="1">
        <v>-50</v>
      </c>
      <c r="J337" s="1">
        <v>-25</v>
      </c>
      <c r="K337" s="1">
        <v>-154</v>
      </c>
      <c r="L337" s="1">
        <v>-170</v>
      </c>
      <c r="M337" s="1">
        <v>-125</v>
      </c>
      <c r="N337" s="1">
        <v>-190</v>
      </c>
      <c r="O337" s="1">
        <v>-41</v>
      </c>
      <c r="P337" s="1">
        <v>-160</v>
      </c>
      <c r="Q337" s="1">
        <v>-22</v>
      </c>
      <c r="R337" s="1">
        <v>-125</v>
      </c>
      <c r="S337" s="1">
        <v>-66</v>
      </c>
      <c r="T337" s="1">
        <v>-101</v>
      </c>
      <c r="U337" s="1">
        <v>-126</v>
      </c>
      <c r="V337" s="1">
        <v>-23</v>
      </c>
      <c r="W337" s="1">
        <v>-22</v>
      </c>
      <c r="X337" s="1">
        <v>-88</v>
      </c>
      <c r="Y337" s="1">
        <v>-46</v>
      </c>
      <c r="Z337" s="1">
        <v>-50</v>
      </c>
      <c r="AA337" s="1">
        <v>-35</v>
      </c>
      <c r="AB337" s="1">
        <v>-40</v>
      </c>
      <c r="AC337" s="1">
        <v>-25</v>
      </c>
      <c r="AD337" s="1">
        <f>VLOOKUP(B337,'OCT24'!$A$1:H1513,6,0)</f>
        <v>-140</v>
      </c>
      <c r="AE337" s="1">
        <f>VLOOKUP(B337,'NOV24'!$A$1:H898,6,0)</f>
        <v>-20</v>
      </c>
      <c r="AF337" s="1">
        <f>VLOOKUP(B337,'DEC24'!$A$1:$H$914,5,0)</f>
        <v>-62</v>
      </c>
      <c r="AG337" s="1">
        <f>VLOOKUP(B337,'JAN25'!$A$1:G969,5,0)</f>
        <v>-67</v>
      </c>
      <c r="AH337" s="1">
        <f>VLOOKUP(B337,'FEB25'!A$1:G1403,5,0)</f>
        <v>-30</v>
      </c>
      <c r="AI337" s="1">
        <f>VLOOKUP(B337,'MAR25'!$A$1:G1236,5,0)</f>
        <v>-159</v>
      </c>
      <c r="AJ337" s="1">
        <f>VLOOKUP(B337,'APR25'!$A$1:G865,5,0)</f>
        <v>-10</v>
      </c>
      <c r="AK337" s="1">
        <f>VLOOKUP(B337,'MAY25'!$A$1:G1258,5,0)</f>
        <v>-121</v>
      </c>
      <c r="AL337" s="1">
        <f>VLOOKUP(B337,JUNE25!$A$1:G961,5,0)</f>
        <v>-135</v>
      </c>
      <c r="AM337" s="1">
        <f>VLOOKUP(B337, JULY25!$A$1:$E$544, 5, FALSE)</f>
        <v>-45</v>
      </c>
      <c r="AN337" s="1">
        <f>VLOOKUP(B337, 'AUG25'!$A$1:$E$540, 5, FALSE)</f>
        <v>-90</v>
      </c>
      <c r="AO337" s="1">
        <f>VLOOKUP(B337, 'SEP25'!$A$1:$F$520, 6, FALSE)</f>
        <v>-213</v>
      </c>
      <c r="AP337" s="1">
        <f>VLOOKUP(B337, 'OCT25'!$A$1:$F$520, 5, FALSE)</f>
        <v>-139</v>
      </c>
      <c r="AQ337" s="36">
        <f>VLOOKUP(B337, 'NOV25'!$B$1:$I$616, 5, FALSE)</f>
        <v>-190</v>
      </c>
      <c r="AR337" s="1">
        <f>VLOOKUP(B337, 'DEC25'!$A$1:$I$611, 5, FALSE)</f>
        <v>-233</v>
      </c>
      <c r="AS337" s="1">
        <f>VLOOKUP(B337, 'JAN26'!$A$1:$I$607, 6, FALSE)</f>
        <v>-164</v>
      </c>
      <c r="AT337" s="1"/>
      <c r="AU337" s="1"/>
      <c r="AV337" s="1"/>
      <c r="AW337" s="1"/>
    </row>
    <row r="338" spans="1:49" ht="14.25" customHeight="1">
      <c r="A338" s="4" t="s">
        <v>677</v>
      </c>
      <c r="B338" s="4" t="s">
        <v>224</v>
      </c>
      <c r="C338" s="1">
        <f t="shared" si="39"/>
        <v>23.5</v>
      </c>
      <c r="D338" s="1">
        <v>-7</v>
      </c>
      <c r="E338" s="1">
        <v>-8</v>
      </c>
      <c r="F338" s="1">
        <v>-12</v>
      </c>
      <c r="G338" s="1">
        <v>-1</v>
      </c>
      <c r="H338" s="1">
        <v>-4</v>
      </c>
      <c r="I338" s="1">
        <v>-3</v>
      </c>
      <c r="J338" s="1">
        <v>0</v>
      </c>
      <c r="K338" s="1">
        <v>-4</v>
      </c>
      <c r="L338" s="1">
        <v>-8</v>
      </c>
      <c r="M338" s="1">
        <v>-8</v>
      </c>
      <c r="N338" s="1">
        <v>-7</v>
      </c>
      <c r="O338" s="1">
        <v>-5</v>
      </c>
      <c r="P338" s="1">
        <v>-9</v>
      </c>
      <c r="Q338" s="1">
        <v>-11</v>
      </c>
      <c r="R338" s="1">
        <v>-19</v>
      </c>
      <c r="S338" s="1">
        <v>-9</v>
      </c>
      <c r="T338" s="1">
        <v>-5</v>
      </c>
      <c r="U338" s="1">
        <v>-2</v>
      </c>
      <c r="V338" s="1">
        <v>-12</v>
      </c>
      <c r="W338" s="1">
        <v>-6</v>
      </c>
      <c r="X338" s="1">
        <v>-16</v>
      </c>
      <c r="Y338" s="1">
        <v>-19</v>
      </c>
      <c r="Z338" s="1">
        <v>-28</v>
      </c>
      <c r="AA338" s="1">
        <v>-18</v>
      </c>
      <c r="AB338" s="1">
        <v>-19</v>
      </c>
      <c r="AC338" s="1">
        <v>-6</v>
      </c>
      <c r="AD338" s="1">
        <f>VLOOKUP(B338,'OCT24'!$A$1:H1514,6,0)</f>
        <v>-9</v>
      </c>
      <c r="AE338" s="1">
        <f>VLOOKUP(B338,'NOV24'!$A$1:H899,6,0)</f>
        <v>-20</v>
      </c>
      <c r="AF338" s="1">
        <f>VLOOKUP(B338,'DEC24'!$A$1:$H$914,5,0)</f>
        <v>-40</v>
      </c>
      <c r="AG338" s="1">
        <f>VLOOKUP(B338,'JAN25'!$A$1:G970,5,0)</f>
        <v>-22</v>
      </c>
      <c r="AH338" s="1">
        <f>VLOOKUP(B338,'FEB25'!A$1:G1404,5,0)</f>
        <v>-17</v>
      </c>
      <c r="AI338" s="1">
        <f>VLOOKUP(B338,'MAR25'!$A$1:G1237,5,0)</f>
        <v>-20</v>
      </c>
      <c r="AJ338" s="1">
        <f>VLOOKUP(B338,'APR25'!$A$1:G866,5,0)</f>
        <v>-33</v>
      </c>
      <c r="AK338" s="1">
        <f>VLOOKUP(B338,'MAY25'!$A$1:G1259,5,0)</f>
        <v>-42</v>
      </c>
      <c r="AL338" s="1">
        <f>VLOOKUP(B338,JUNE25!$A$1:G962,5,0)</f>
        <v>-20</v>
      </c>
      <c r="AM338" s="1">
        <f>VLOOKUP(B338, JULY25!$A$1:$E$544, 5, FALSE)</f>
        <v>-3</v>
      </c>
      <c r="AN338" s="1">
        <f>VLOOKUP(B338, 'AUG25'!$A$1:$E$540, 5, FALSE)</f>
        <v>-19</v>
      </c>
      <c r="AO338" s="1">
        <f>VLOOKUP(B338, 'SEP25'!$A$1:$F$520, 6, FALSE)</f>
        <v>-52</v>
      </c>
      <c r="AP338" s="1">
        <f>VLOOKUP(B338, 'OCT25'!$A$1:$F$520, 5, FALSE)</f>
        <v>-21</v>
      </c>
      <c r="AQ338" s="36">
        <f>VLOOKUP(B338, 'NOV25'!$B$1:$I$616, 5, FALSE)</f>
        <v>-36</v>
      </c>
      <c r="AR338" s="1">
        <f>VLOOKUP(B338, 'DEC25'!$A$1:$I$611, 5, FALSE)</f>
        <v>-33</v>
      </c>
      <c r="AS338" s="1">
        <f>VLOOKUP(B338, 'JAN26'!$A$1:$I$607, 6, FALSE)</f>
        <v>-4</v>
      </c>
      <c r="AT338" s="1"/>
      <c r="AU338" s="1"/>
      <c r="AV338" s="1"/>
      <c r="AW338" s="1"/>
    </row>
    <row r="339" spans="1:49" ht="14.25" customHeight="1">
      <c r="A339" s="4" t="s">
        <v>677</v>
      </c>
      <c r="B339" s="4" t="s">
        <v>225</v>
      </c>
      <c r="C339" s="1">
        <f t="shared" si="39"/>
        <v>18.5</v>
      </c>
      <c r="D339" s="1">
        <v>0</v>
      </c>
      <c r="E339" s="1">
        <v>-3</v>
      </c>
      <c r="F339" s="1">
        <v>0</v>
      </c>
      <c r="G339" s="1">
        <v>0</v>
      </c>
      <c r="H339" s="1">
        <v>-4</v>
      </c>
      <c r="I339" s="1">
        <v>0</v>
      </c>
      <c r="J339" s="1">
        <v>-6</v>
      </c>
      <c r="K339" s="1">
        <v>-13</v>
      </c>
      <c r="L339" s="1">
        <v>-5</v>
      </c>
      <c r="M339" s="1">
        <v>-3</v>
      </c>
      <c r="N339" s="1">
        <v>-1</v>
      </c>
      <c r="O339" s="1">
        <v>0</v>
      </c>
      <c r="P339" s="1">
        <v>-5</v>
      </c>
      <c r="Q339" s="1">
        <v>-9</v>
      </c>
      <c r="R339" s="1">
        <v>-11</v>
      </c>
      <c r="S339" s="1">
        <v>0</v>
      </c>
      <c r="T339" s="1">
        <v>0</v>
      </c>
      <c r="U339" s="1">
        <v>-4</v>
      </c>
      <c r="V339" s="1">
        <v>-15</v>
      </c>
      <c r="W339" s="1">
        <v>-1</v>
      </c>
      <c r="X339" s="1">
        <v>-10</v>
      </c>
      <c r="Y339" s="1">
        <v>0</v>
      </c>
      <c r="Z339" s="1">
        <v>-20</v>
      </c>
      <c r="AA339" s="1">
        <v>0</v>
      </c>
      <c r="AB339" s="1">
        <v>-27</v>
      </c>
      <c r="AC339" s="1">
        <v>0</v>
      </c>
      <c r="AD339" s="1">
        <f>VLOOKUP(B339,'OCT24'!$A$1:H1515,6,0)</f>
        <v>-10</v>
      </c>
      <c r="AE339" s="1">
        <f>VLOOKUP(B339,'NOV24'!$A$1:H900,6,0)</f>
        <v>-14</v>
      </c>
      <c r="AF339" s="1">
        <f>VLOOKUP(B339,'DEC24'!$A$1:$H$914,5,0)</f>
        <v>-8</v>
      </c>
      <c r="AG339" s="1">
        <f>VLOOKUP(B339,'JAN25'!$A$1:G971,5,0)</f>
        <v>-8</v>
      </c>
      <c r="AH339" s="1">
        <f>VLOOKUP(B339,'FEB25'!A$1:G1405,5,0)</f>
        <v>-27</v>
      </c>
      <c r="AI339" s="1">
        <f>VLOOKUP(B339,'MAR25'!$A$1:G1238,5,0)</f>
        <v>-40</v>
      </c>
      <c r="AJ339" s="1">
        <f>VLOOKUP(B339,'APR25'!$A$1:G867,5,0)</f>
        <v>-14</v>
      </c>
      <c r="AK339" s="1">
        <f>VLOOKUP(B339,'MAY25'!$A$1:G1260,5,0)</f>
        <v>-13</v>
      </c>
      <c r="AL339" s="1">
        <f>VLOOKUP(B339,JUNE25!$A$1:G963,5,0)</f>
        <v>-40</v>
      </c>
      <c r="AM339" s="1">
        <f>VLOOKUP(B339, JULY25!$A$1:$E$544, 5, FALSE)</f>
        <v>-11</v>
      </c>
      <c r="AN339" s="1">
        <f>VLOOKUP(B339, 'AUG25'!$A$1:$E$540, 5, FALSE)</f>
        <v>-10</v>
      </c>
      <c r="AO339" s="1">
        <f>VLOOKUP(B339, 'SEP25'!$A$1:$F$520, 6, FALSE)</f>
        <v>-28</v>
      </c>
      <c r="AP339" s="1">
        <f>VLOOKUP(B339, 'OCT25'!$A$1:$F$520, 5, FALSE)</f>
        <v>-18</v>
      </c>
      <c r="AQ339" s="36">
        <f>VLOOKUP(B339, 'NOV25'!$B$1:$I$616, 5, FALSE)</f>
        <v>-2</v>
      </c>
      <c r="AR339" s="1">
        <f>VLOOKUP(B339, 'DEC25'!$A$1:$I$611, 5, FALSE)</f>
        <v>-33</v>
      </c>
      <c r="AS339" s="1">
        <f>VLOOKUP(B339, 'JAN26'!$A$1:$I$607, 6, FALSE)</f>
        <v>-6</v>
      </c>
      <c r="AT339" s="1"/>
      <c r="AU339" s="1"/>
      <c r="AV339" s="1"/>
      <c r="AW339" s="1"/>
    </row>
    <row r="340" spans="1:49" ht="14.25" customHeight="1">
      <c r="A340" s="4" t="s">
        <v>678</v>
      </c>
      <c r="B340" s="4" t="s">
        <v>226</v>
      </c>
      <c r="C340" s="1">
        <f t="shared" si="39"/>
        <v>28.75</v>
      </c>
      <c r="D340" s="1">
        <v>-26</v>
      </c>
      <c r="E340" s="1">
        <v>-3</v>
      </c>
      <c r="F340" s="1">
        <v>-2</v>
      </c>
      <c r="G340" s="1">
        <v>-8</v>
      </c>
      <c r="H340" s="1">
        <v>-12</v>
      </c>
      <c r="I340" s="1">
        <v>-4</v>
      </c>
      <c r="J340" s="1">
        <v>-3</v>
      </c>
      <c r="K340" s="1">
        <v>-16</v>
      </c>
      <c r="L340" s="1">
        <v>-5</v>
      </c>
      <c r="M340" s="1">
        <v>-3</v>
      </c>
      <c r="N340" s="1">
        <v>-3</v>
      </c>
      <c r="O340" s="1">
        <v>-15</v>
      </c>
      <c r="P340" s="1">
        <v>-13</v>
      </c>
      <c r="Q340" s="1">
        <v>-3</v>
      </c>
      <c r="R340" s="1">
        <v>-6</v>
      </c>
      <c r="S340" s="1">
        <v>-15</v>
      </c>
      <c r="T340" s="1">
        <v>-7</v>
      </c>
      <c r="U340" s="1">
        <v>-6</v>
      </c>
      <c r="V340" s="1">
        <v>0</v>
      </c>
      <c r="W340" s="1">
        <v>-25</v>
      </c>
      <c r="X340" s="1">
        <v>-2</v>
      </c>
      <c r="Y340" s="1">
        <v>-7</v>
      </c>
      <c r="Z340" s="1">
        <v>-12</v>
      </c>
      <c r="AA340" s="1">
        <v>-12</v>
      </c>
      <c r="AB340" s="1">
        <v>-7</v>
      </c>
      <c r="AC340" s="1">
        <v>-20</v>
      </c>
      <c r="AD340" s="1">
        <f>VLOOKUP(B340,'OCT24'!$A$1:H1516,6,0)</f>
        <v>-23</v>
      </c>
      <c r="AE340" s="1">
        <f>VLOOKUP(B340,'NOV24'!$A$1:H901,6,0)</f>
        <v>-30</v>
      </c>
      <c r="AF340" s="1">
        <f>VLOOKUP(B340,'DEC24'!$A$1:$H$914,5,0)</f>
        <v>-5</v>
      </c>
      <c r="AG340" s="1">
        <f>VLOOKUP(B340,'JAN25'!$A$1:G972,5,0)</f>
        <v>-3</v>
      </c>
      <c r="AH340" s="1">
        <f>VLOOKUP(B340,'FEB25'!A$1:G1406,5,0)</f>
        <v>-17</v>
      </c>
      <c r="AI340" s="1">
        <f>VLOOKUP(B340,'MAR25'!$A$1:G1239,5,0)</f>
        <v>-29</v>
      </c>
      <c r="AJ340" s="1">
        <f>VLOOKUP(B340,'APR25'!$A$1:G868,5,0)</f>
        <v>-43</v>
      </c>
      <c r="AK340" s="1">
        <f>VLOOKUP(B340,'MAY25'!$A$1:G1261,5,0)</f>
        <v>-22</v>
      </c>
      <c r="AL340" s="1">
        <f>VLOOKUP(B340,JUNE25!$A$1:G964,5,0)</f>
        <v>-54</v>
      </c>
      <c r="AM340" s="1">
        <f>VLOOKUP(B340, JULY25!$A$1:$E$544, 5, FALSE)</f>
        <v>-34</v>
      </c>
      <c r="AN340" s="1">
        <f>VLOOKUP(B340, 'AUG25'!$A$1:$E$540, 5, FALSE)</f>
        <v>-17</v>
      </c>
      <c r="AO340" s="1">
        <f>VLOOKUP(B340, 'SEP25'!$A$1:$F$520, 6, FALSE)</f>
        <v>-23</v>
      </c>
      <c r="AP340" s="1">
        <f>VLOOKUP(B340, 'OCT25'!$A$1:$F$520, 5, FALSE)</f>
        <v>-32</v>
      </c>
      <c r="AQ340" s="36">
        <f>VLOOKUP(B340, 'NOV25'!$B$1:$I$616, 5, FALSE)</f>
        <v>-23</v>
      </c>
      <c r="AR340" s="1">
        <f>VLOOKUP(B340, 'DEC25'!$A$1:$I$611, 5, FALSE)</f>
        <v>-35</v>
      </c>
      <c r="AS340" s="1">
        <f>VLOOKUP(B340, 'JAN26'!$A$1:$I$607, 6, FALSE)</f>
        <v>-12</v>
      </c>
      <c r="AT340" s="1"/>
      <c r="AU340" s="1"/>
      <c r="AV340" s="1"/>
      <c r="AW340" s="1"/>
    </row>
    <row r="341" spans="1:49" ht="14.25" customHeight="1">
      <c r="B341" s="4" t="s">
        <v>708</v>
      </c>
      <c r="C341" s="1">
        <f t="shared" si="39"/>
        <v>4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36"/>
      <c r="AR341" s="1">
        <f>VLOOKUP(B341, 'DEC25'!$A$1:$I$611, 5, FALSE)</f>
        <v>-4</v>
      </c>
      <c r="AS341" s="1" t="str">
        <f>VLOOKUP(B341, 'JAN26'!$A$1:$I$607, 6, FALSE)</f>
        <v>-</v>
      </c>
      <c r="AT341" s="1"/>
      <c r="AU341" s="1"/>
      <c r="AV341" s="1"/>
      <c r="AW341" s="1"/>
    </row>
    <row r="342" spans="1:49" ht="14.25" customHeight="1">
      <c r="A342" s="4" t="s">
        <v>677</v>
      </c>
      <c r="B342" s="4" t="s">
        <v>227</v>
      </c>
      <c r="C342" s="1">
        <f t="shared" si="39"/>
        <v>7.625</v>
      </c>
      <c r="D342" s="1">
        <v>-3</v>
      </c>
      <c r="E342" s="1">
        <v>-2</v>
      </c>
      <c r="F342" s="1">
        <v>-4</v>
      </c>
      <c r="G342" s="1">
        <v>0</v>
      </c>
      <c r="H342" s="1">
        <v>0</v>
      </c>
      <c r="I342" s="1">
        <v>0</v>
      </c>
      <c r="J342" s="1">
        <v>-1</v>
      </c>
      <c r="K342" s="1">
        <v>-1</v>
      </c>
      <c r="L342" s="1">
        <v>0</v>
      </c>
      <c r="M342" s="1">
        <v>-4</v>
      </c>
      <c r="N342" s="1">
        <v>-2</v>
      </c>
      <c r="O342" s="1">
        <v>-6</v>
      </c>
      <c r="P342" s="1">
        <v>-1</v>
      </c>
      <c r="Q342" s="1">
        <v>-2</v>
      </c>
      <c r="R342" s="1">
        <v>0</v>
      </c>
      <c r="S342" s="1">
        <v>-6</v>
      </c>
      <c r="T342" s="1">
        <v>0</v>
      </c>
      <c r="U342" s="1">
        <v>-3</v>
      </c>
      <c r="V342" s="1">
        <v>-2</v>
      </c>
      <c r="W342" s="1">
        <v>-4</v>
      </c>
      <c r="X342" s="1">
        <v>-5</v>
      </c>
      <c r="Y342" s="1">
        <v>-2</v>
      </c>
      <c r="Z342" s="1">
        <v>-7</v>
      </c>
      <c r="AA342" s="1">
        <v>-4</v>
      </c>
      <c r="AB342" s="1">
        <v>-2</v>
      </c>
      <c r="AC342" s="1">
        <v>-3</v>
      </c>
      <c r="AD342" s="1">
        <f>VLOOKUP(B342,'OCT24'!$A$1:H1518,6,0)</f>
        <v>-1</v>
      </c>
      <c r="AE342" s="1">
        <f>VLOOKUP(B342,'NOV24'!$A$1:H903,6,0)</f>
        <v>-4</v>
      </c>
      <c r="AF342" s="1">
        <f>VLOOKUP(B342,'DEC24'!$A$1:$H$914,5,0)</f>
        <v>-4</v>
      </c>
      <c r="AG342" s="1">
        <f>VLOOKUP(B342,'JAN25'!$A$1:G974,5,0)</f>
        <v>-6</v>
      </c>
      <c r="AH342" s="1">
        <f>VLOOKUP(B342,'FEB25'!A$1:G1408,5,0)</f>
        <v>-1</v>
      </c>
      <c r="AI342" s="1">
        <f>VLOOKUP(B342,'MAR25'!$A$1:G1241,5,0)</f>
        <v>-5</v>
      </c>
      <c r="AJ342" s="1">
        <f>VLOOKUP(B342,'APR25'!$A$1:G870,5,0)</f>
        <v>-4</v>
      </c>
      <c r="AK342" s="1">
        <f>VLOOKUP(B342,'MAY25'!$A$1:G1263,5,0)</f>
        <v>-2</v>
      </c>
      <c r="AL342" s="1">
        <f>VLOOKUP(B342,JUNE25!$A$1:G966,5,0)</f>
        <v>-9</v>
      </c>
      <c r="AM342" s="1">
        <f>VLOOKUP(B342, JULY25!$A$1:$E$544, 5, FALSE)</f>
        <v>-2</v>
      </c>
      <c r="AN342" s="1">
        <f>VLOOKUP(B342, 'AUG25'!$A$1:$E$540, 5, FALSE)</f>
        <v>-6</v>
      </c>
      <c r="AO342" s="1">
        <f>VLOOKUP(B342, 'SEP25'!$A$1:$F$520, 6, FALSE)</f>
        <v>-7</v>
      </c>
      <c r="AP342" s="1">
        <f>VLOOKUP(B342, 'OCT25'!$A$1:$F$520, 5, FALSE)</f>
        <v>-13</v>
      </c>
      <c r="AQ342" s="36">
        <f>VLOOKUP(B342, 'NOV25'!$B$1:$I$616, 5, FALSE)</f>
        <v>-9</v>
      </c>
      <c r="AR342" s="1">
        <f>VLOOKUP(B342, 'DEC25'!$A$1:$I$611, 5, FALSE)</f>
        <v>-3</v>
      </c>
      <c r="AS342" s="1">
        <f>VLOOKUP(B342, 'JAN26'!$A$1:$I$607, 6, FALSE)</f>
        <v>-12</v>
      </c>
      <c r="AT342" s="1"/>
      <c r="AU342" s="1"/>
      <c r="AV342" s="1"/>
      <c r="AW342" s="1"/>
    </row>
    <row r="343" spans="1:49" ht="14.25" customHeight="1">
      <c r="A343" s="4" t="s">
        <v>686</v>
      </c>
      <c r="B343" s="4" t="s">
        <v>228</v>
      </c>
      <c r="C343" s="1">
        <f t="shared" si="39"/>
        <v>76.5</v>
      </c>
      <c r="D343" s="1">
        <v>-54</v>
      </c>
      <c r="E343" s="1"/>
      <c r="F343" s="1">
        <v>-21</v>
      </c>
      <c r="G343" s="1"/>
      <c r="H343" s="1">
        <v>-55</v>
      </c>
      <c r="I343" s="1">
        <v>-44</v>
      </c>
      <c r="J343" s="1">
        <v>-18</v>
      </c>
      <c r="K343" s="1"/>
      <c r="L343" s="1">
        <v>-28</v>
      </c>
      <c r="M343" s="1">
        <v>-75</v>
      </c>
      <c r="N343" s="1"/>
      <c r="O343" s="1"/>
      <c r="P343" s="1"/>
      <c r="Q343" s="1">
        <v>-73</v>
      </c>
      <c r="R343" s="1">
        <v>-99</v>
      </c>
      <c r="S343" s="1">
        <v>-118</v>
      </c>
      <c r="T343" s="1">
        <v>-111</v>
      </c>
      <c r="U343" s="1">
        <v>-104</v>
      </c>
      <c r="V343" s="1">
        <v>-112</v>
      </c>
      <c r="W343" s="1">
        <v>-147</v>
      </c>
      <c r="X343" s="1">
        <v>-95</v>
      </c>
      <c r="Y343" s="1">
        <v>-89</v>
      </c>
      <c r="Z343" s="1">
        <v>-63</v>
      </c>
      <c r="AA343" s="1">
        <v>-119</v>
      </c>
      <c r="AB343" s="1">
        <v>-90</v>
      </c>
      <c r="AC343" s="1">
        <v>-64</v>
      </c>
      <c r="AD343" s="1">
        <f>VLOOKUP(B343,'OCT24'!$A$1:H1519,6,0)</f>
        <v>-48</v>
      </c>
      <c r="AE343" s="1">
        <f>VLOOKUP(B343,'NOV24'!$A$1:H904,6,0)</f>
        <v>-52</v>
      </c>
      <c r="AF343" s="1">
        <f>VLOOKUP(B343,'DEC24'!$A$1:$H$914,5,0)</f>
        <v>-53</v>
      </c>
      <c r="AG343" s="1">
        <f>VLOOKUP(B343,'JAN25'!$A$1:G975,5,0)</f>
        <v>-50</v>
      </c>
      <c r="AH343" s="1">
        <f>VLOOKUP(B343,'FEB25'!A$1:G1409,5,0)</f>
        <v>-42</v>
      </c>
      <c r="AI343" s="1">
        <f>VLOOKUP(B343,'MAR25'!$A$1:G1242,5,0)</f>
        <v>-79</v>
      </c>
      <c r="AJ343" s="1">
        <f>VLOOKUP(B343,'APR25'!$A$1:G871,5,0)</f>
        <v>-87</v>
      </c>
      <c r="AK343" s="1">
        <f>VLOOKUP(B343,'MAY25'!$A$1:G1264,5,0)</f>
        <v>-105</v>
      </c>
      <c r="AL343" s="1">
        <f>VLOOKUP(B343,JUNE25!$A$1:G967,5,0)</f>
        <v>-137</v>
      </c>
      <c r="AM343" s="1">
        <f>VLOOKUP(B343, JULY25!$A$1:$E$544, 5, FALSE)</f>
        <v>-117</v>
      </c>
      <c r="AN343" s="1">
        <f>VLOOKUP(B343, 'AUG25'!$A$1:$E$540, 5, FALSE)</f>
        <v>-91</v>
      </c>
      <c r="AO343" s="1">
        <f>VLOOKUP(B343, 'SEP25'!$A$1:$F$520, 6, FALSE)</f>
        <v>-78</v>
      </c>
      <c r="AP343" s="1">
        <f>VLOOKUP(B343, 'OCT25'!$A$1:$F$520, 5, FALSE)</f>
        <v>-83</v>
      </c>
      <c r="AQ343" s="36">
        <f>VLOOKUP(B343, 'NOV25'!$B$1:$I$616, 5, FALSE)</f>
        <v>-25</v>
      </c>
      <c r="AR343" s="1">
        <f>VLOOKUP(B343, 'DEC25'!$A$1:$I$611, 5, FALSE)</f>
        <v>-26</v>
      </c>
      <c r="AS343" s="1">
        <f>VLOOKUP(B343, 'JAN26'!$A$1:$I$607, 6, FALSE)</f>
        <v>-55</v>
      </c>
      <c r="AT343" s="1"/>
      <c r="AU343" s="1"/>
      <c r="AV343" s="1"/>
      <c r="AW343" s="1"/>
    </row>
    <row r="344" spans="1:49" ht="14.25" customHeight="1">
      <c r="A344" s="4" t="s">
        <v>677</v>
      </c>
      <c r="B344" s="4" t="s">
        <v>229</v>
      </c>
      <c r="C344" s="1">
        <f t="shared" si="39"/>
        <v>49.75</v>
      </c>
      <c r="D344" s="1">
        <v>-14</v>
      </c>
      <c r="E344" s="1">
        <v>-12</v>
      </c>
      <c r="F344" s="1">
        <v>-14</v>
      </c>
      <c r="G344" s="1">
        <v>-8</v>
      </c>
      <c r="H344" s="1">
        <v>-10</v>
      </c>
      <c r="I344" s="1">
        <v>-6</v>
      </c>
      <c r="J344" s="1">
        <v>-5</v>
      </c>
      <c r="K344" s="1">
        <v>-17</v>
      </c>
      <c r="L344" s="1">
        <v>-28</v>
      </c>
      <c r="M344" s="1">
        <v>-8</v>
      </c>
      <c r="N344" s="1">
        <v>-13</v>
      </c>
      <c r="O344" s="1">
        <v>-7</v>
      </c>
      <c r="P344" s="1">
        <v>-20</v>
      </c>
      <c r="Q344" s="1">
        <v>-11</v>
      </c>
      <c r="R344" s="1">
        <v>-10</v>
      </c>
      <c r="S344" s="1">
        <v>-20</v>
      </c>
      <c r="T344" s="1">
        <v>-11</v>
      </c>
      <c r="U344" s="1">
        <v>-10</v>
      </c>
      <c r="V344" s="1">
        <v>-12</v>
      </c>
      <c r="W344" s="1">
        <v>-12</v>
      </c>
      <c r="X344" s="1">
        <v>-14</v>
      </c>
      <c r="Y344" s="1">
        <v>-15</v>
      </c>
      <c r="Z344" s="1">
        <v>-22</v>
      </c>
      <c r="AA344" s="1">
        <v>-25</v>
      </c>
      <c r="AB344" s="1">
        <v>-38</v>
      </c>
      <c r="AC344" s="1">
        <v>-8</v>
      </c>
      <c r="AD344" s="1">
        <f>VLOOKUP(B344,'OCT24'!$A$1:H1520,6,0)</f>
        <v>-24</v>
      </c>
      <c r="AE344" s="1">
        <f>VLOOKUP(B344,'NOV24'!$A$1:H905,6,0)</f>
        <v>-48</v>
      </c>
      <c r="AF344" s="1">
        <f>VLOOKUP(B344,'DEC24'!$A$1:$H$914,5,0)</f>
        <v>-17</v>
      </c>
      <c r="AG344" s="1">
        <f>VLOOKUP(B344,'JAN25'!$A$1:G976,5,0)</f>
        <v>-49</v>
      </c>
      <c r="AH344" s="1">
        <f>VLOOKUP(B344,'FEB25'!A$1:G1410,5,0)</f>
        <v>-20</v>
      </c>
      <c r="AI344" s="1">
        <f>VLOOKUP(B344,'MAR25'!$A$1:G1243,5,0)</f>
        <v>-22</v>
      </c>
      <c r="AJ344" s="1">
        <f>VLOOKUP(B344,'APR25'!$A$1:G872,5,0)</f>
        <v>-6</v>
      </c>
      <c r="AK344" s="1">
        <f>VLOOKUP(B344,'MAY25'!$A$1:G1265,5,0)</f>
        <v>-48</v>
      </c>
      <c r="AL344" s="1">
        <f>VLOOKUP(B344,JUNE25!$A$1:G968,5,0)</f>
        <v>-57</v>
      </c>
      <c r="AM344" s="1">
        <f>VLOOKUP(B344, JULY25!$A$1:$E$544, 5, FALSE)</f>
        <v>-23</v>
      </c>
      <c r="AN344" s="1">
        <f>VLOOKUP(B344, 'AUG25'!$A$1:$E$540, 5, FALSE)</f>
        <v>-126</v>
      </c>
      <c r="AO344" s="1">
        <f>VLOOKUP(B344, 'SEP25'!$A$1:$F$520, 6, FALSE)</f>
        <v>-60</v>
      </c>
      <c r="AP344" s="1">
        <f>VLOOKUP(B344, 'OCT25'!$A$1:$F$520, 5, FALSE)</f>
        <v>-49</v>
      </c>
      <c r="AQ344" s="36">
        <f>VLOOKUP(B344, 'NOV25'!$B$1:$I$616, 5, FALSE)</f>
        <v>-18</v>
      </c>
      <c r="AR344" s="1">
        <f>VLOOKUP(B344, 'DEC25'!$A$1:$I$611, 5, FALSE)</f>
        <v>-45</v>
      </c>
      <c r="AS344" s="1">
        <f>VLOOKUP(B344, 'JAN26'!$A$1:$I$607, 6, FALSE)</f>
        <v>-20</v>
      </c>
      <c r="AT344" s="1"/>
      <c r="AU344" s="1"/>
      <c r="AV344" s="1"/>
      <c r="AW344" s="1"/>
    </row>
    <row r="345" spans="1:49" ht="14.25" customHeight="1">
      <c r="B345" s="4" t="s">
        <v>230</v>
      </c>
      <c r="C345" s="1">
        <f t="shared" si="39"/>
        <v>0</v>
      </c>
      <c r="D345" s="1">
        <v>0</v>
      </c>
      <c r="E345" s="1">
        <v>-2</v>
      </c>
      <c r="F345" s="1">
        <v>0</v>
      </c>
      <c r="G345" s="1">
        <v>0</v>
      </c>
      <c r="H345" s="1">
        <v>-1</v>
      </c>
      <c r="I345" s="1">
        <v>-4</v>
      </c>
      <c r="J345" s="1">
        <v>0</v>
      </c>
      <c r="K345" s="1">
        <v>0</v>
      </c>
      <c r="L345" s="1">
        <v>0</v>
      </c>
      <c r="M345" s="1">
        <v>0</v>
      </c>
      <c r="N345" s="1">
        <v>-31</v>
      </c>
      <c r="O345" s="1">
        <v>-8</v>
      </c>
      <c r="P345" s="1">
        <v>-2</v>
      </c>
      <c r="Q345" s="1">
        <v>0</v>
      </c>
      <c r="R345" s="1">
        <v>0</v>
      </c>
      <c r="S345" s="1">
        <v>0</v>
      </c>
      <c r="T345" s="1">
        <v>-2</v>
      </c>
      <c r="U345" s="1">
        <v>-4</v>
      </c>
      <c r="V345" s="1">
        <v>0</v>
      </c>
      <c r="W345" s="1">
        <v>0</v>
      </c>
      <c r="X345" s="1">
        <v>-5</v>
      </c>
      <c r="Y345" s="1">
        <v>-12</v>
      </c>
      <c r="Z345" s="1">
        <v>-13</v>
      </c>
      <c r="AA345" s="1">
        <v>0</v>
      </c>
      <c r="AB345" s="1">
        <v>0</v>
      </c>
      <c r="AC345" s="1">
        <v>-1</v>
      </c>
      <c r="AD345" s="1">
        <f>VLOOKUP(B345,'OCT24'!$A$1:H1521,6,0)</f>
        <v>-2</v>
      </c>
      <c r="AE345" s="1">
        <f>VLOOKUP(B345,'NOV24'!$A$1:H906,6,0)</f>
        <v>-12</v>
      </c>
      <c r="AF345" s="1">
        <f>VLOOKUP(B345,'DEC24'!$A$1:$H$914,5,0)</f>
        <v>0</v>
      </c>
      <c r="AG345" s="1">
        <f>VLOOKUP(B345,'JAN25'!$A$1:G977,5,0)</f>
        <v>0</v>
      </c>
      <c r="AH345" s="1">
        <f>VLOOKUP(B345,'FEB25'!A$1:G1411,5,0)</f>
        <v>0</v>
      </c>
      <c r="AI345" s="1">
        <f>VLOOKUP(B345,'MAR25'!$A$1:G1244,5,0)</f>
        <v>0</v>
      </c>
      <c r="AJ345" s="1">
        <f>VLOOKUP(B345,'APR25'!$A$1:G873,5,0)</f>
        <v>0</v>
      </c>
      <c r="AK345" s="1">
        <f>VLOOKUP(B345,'MAY25'!$A$1:G1266,5,0)</f>
        <v>0</v>
      </c>
      <c r="AL345" s="1">
        <f>VLOOKUP(B345,JUNE25!$A$1:G969,5,0)</f>
        <v>0</v>
      </c>
      <c r="AM345" s="1">
        <f>VLOOKUP(B345, JULY25!$A$1:$E$544, 5, FALSE)</f>
        <v>0</v>
      </c>
      <c r="AN345" s="1">
        <f>VLOOKUP(B345, 'AUG25'!$A$1:$E$540, 5, FALSE)</f>
        <v>0</v>
      </c>
      <c r="AO345" s="1" t="str">
        <f>VLOOKUP(B345, 'SEP25'!$A$1:$F$520, 6, FALSE)</f>
        <v>-</v>
      </c>
      <c r="AP345" s="1" t="str">
        <f>VLOOKUP(B345, 'OCT25'!$A$1:$F$520, 5, FALSE)</f>
        <v>-</v>
      </c>
      <c r="AQ345" s="36" t="str">
        <f>VLOOKUP(B345, 'NOV25'!$B$1:$I$616, 5, FALSE)</f>
        <v>-</v>
      </c>
      <c r="AR345" s="1" t="str">
        <f>VLOOKUP(B345, 'DEC25'!$A$1:$I$611, 5, FALSE)</f>
        <v>-</v>
      </c>
      <c r="AS345" s="1" t="str">
        <f>VLOOKUP(B345, 'JAN26'!$A$1:$I$607, 6, FALSE)</f>
        <v>-</v>
      </c>
      <c r="AT345" s="1"/>
      <c r="AU345" s="1"/>
      <c r="AV345" s="1"/>
      <c r="AW345" s="1"/>
    </row>
    <row r="346" spans="1:49" ht="14.25" customHeight="1">
      <c r="A346" s="4" t="s">
        <v>686</v>
      </c>
      <c r="B346" s="4" t="s">
        <v>231</v>
      </c>
      <c r="C346" s="1">
        <f t="shared" si="39"/>
        <v>14.125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/>
      <c r="O346" s="1"/>
      <c r="P346" s="1"/>
      <c r="Q346" s="1"/>
      <c r="R346" s="1"/>
      <c r="S346" s="1"/>
      <c r="T346" s="1"/>
      <c r="U346" s="1"/>
      <c r="V346" s="1">
        <v>-28</v>
      </c>
      <c r="W346" s="1">
        <v>-1</v>
      </c>
      <c r="X346" s="1">
        <v>0</v>
      </c>
      <c r="Y346" s="1">
        <v>-26</v>
      </c>
      <c r="Z346" s="1">
        <v>-28</v>
      </c>
      <c r="AA346" s="1">
        <v>-32</v>
      </c>
      <c r="AB346" s="1">
        <v>-1</v>
      </c>
      <c r="AC346" s="1">
        <v>-13</v>
      </c>
      <c r="AD346" s="1">
        <f>VLOOKUP(B346,'OCT24'!$A$1:H1522,6,0)</f>
        <v>-1</v>
      </c>
      <c r="AE346" s="1">
        <f>VLOOKUP(B346,'NOV24'!$A$1:H907,6,0)</f>
        <v>-22</v>
      </c>
      <c r="AF346" s="1">
        <f>VLOOKUP(B346,'DEC24'!$A$1:$H$914,5,0)</f>
        <v>-5</v>
      </c>
      <c r="AG346" s="1">
        <f>VLOOKUP(B346,'JAN25'!$A$1:G978,5,0)</f>
        <v>-19</v>
      </c>
      <c r="AH346" s="1">
        <f>VLOOKUP(B346,'FEB25'!A$1:G1412,5,0)</f>
        <v>-14</v>
      </c>
      <c r="AI346" s="1">
        <f>VLOOKUP(B346,'MAR25'!$A$1:G1245,5,0)</f>
        <v>-26</v>
      </c>
      <c r="AJ346" s="1">
        <f>VLOOKUP(B346,'APR25'!$A$1:G874,5,0)</f>
        <v>-37</v>
      </c>
      <c r="AK346" s="1">
        <f>VLOOKUP(B346,'MAY25'!$A$1:G1267,5,0)</f>
        <v>-32</v>
      </c>
      <c r="AL346" s="1">
        <f>VLOOKUP(B346,JUNE25!$A$1:G970,5,0)</f>
        <v>-23</v>
      </c>
      <c r="AM346" s="1">
        <f>VLOOKUP(B346, JULY25!$A$1:$E$544, 5, FALSE)</f>
        <v>-10</v>
      </c>
      <c r="AN346" s="1">
        <f>VLOOKUP(B346, 'AUG25'!$A$1:$E$540, 5, FALSE)</f>
        <v>-10</v>
      </c>
      <c r="AO346" s="1">
        <f>VLOOKUP(B346, 'SEP25'!$A$1:$F$520, 6, FALSE)</f>
        <v>-6</v>
      </c>
      <c r="AP346" s="1">
        <f>VLOOKUP(B346, 'OCT25'!$A$1:$F$520, 5, FALSE)</f>
        <v>-18</v>
      </c>
      <c r="AQ346" s="36">
        <f>VLOOKUP(B346, 'NOV25'!$B$1:$I$616, 5, FALSE)</f>
        <v>-22</v>
      </c>
      <c r="AR346" s="1">
        <f>VLOOKUP(B346, 'DEC25'!$A$1:$I$611, 5, FALSE)</f>
        <v>-11</v>
      </c>
      <c r="AS346" s="1">
        <f>VLOOKUP(B346, 'JAN26'!$A$1:$I$607, 6, FALSE)</f>
        <v>-13</v>
      </c>
      <c r="AT346" s="1"/>
      <c r="AU346" s="1"/>
      <c r="AV346" s="1"/>
      <c r="AW346" s="1"/>
    </row>
    <row r="347" spans="1:49" ht="14.25" customHeight="1">
      <c r="A347" s="4" t="s">
        <v>677</v>
      </c>
      <c r="B347" s="4" t="s">
        <v>232</v>
      </c>
      <c r="C347" s="1">
        <f t="shared" si="39"/>
        <v>39.833333333333336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-30</v>
      </c>
      <c r="O347" s="1">
        <v>0</v>
      </c>
      <c r="P347" s="1">
        <v>-10</v>
      </c>
      <c r="Q347" s="1">
        <v>-5</v>
      </c>
      <c r="R347" s="1">
        <v>0</v>
      </c>
      <c r="S347" s="1">
        <v>-50</v>
      </c>
      <c r="T347" s="1">
        <v>0</v>
      </c>
      <c r="U347" s="1">
        <v>-26</v>
      </c>
      <c r="V347" s="1">
        <v>0</v>
      </c>
      <c r="W347" s="1">
        <v>-30</v>
      </c>
      <c r="X347" s="1">
        <v>0</v>
      </c>
      <c r="Y347" s="1">
        <v>-55</v>
      </c>
      <c r="Z347" s="1">
        <v>-1</v>
      </c>
      <c r="AA347" s="1">
        <v>-28</v>
      </c>
      <c r="AB347" s="1">
        <v>-21</v>
      </c>
      <c r="AC347" s="1">
        <v>-2</v>
      </c>
      <c r="AD347" s="1">
        <f>VLOOKUP(B347,'OCT24'!$A$1:H1523,6,0)</f>
        <v>-17</v>
      </c>
      <c r="AE347" s="1">
        <f>VLOOKUP(B347,'NOV24'!$A$1:H908,6,0)</f>
        <v>0</v>
      </c>
      <c r="AF347" s="1">
        <f>VLOOKUP(B347,'DEC24'!$A$1:$H$914,5,0)</f>
        <v>-68</v>
      </c>
      <c r="AG347" s="1">
        <f>VLOOKUP(B347,'JAN25'!$A$1:G979,5,0)</f>
        <v>-26</v>
      </c>
      <c r="AH347" s="1">
        <f>VLOOKUP(B347,'FEB25'!A$1:G1413,5,0)</f>
        <v>-1</v>
      </c>
      <c r="AI347" s="1">
        <f>VLOOKUP(B347,'MAR25'!$A$1:G1246,5,0)</f>
        <v>-1</v>
      </c>
      <c r="AJ347" s="1">
        <f>VLOOKUP(B347,'APR25'!$A$1:G875,5,0)</f>
        <v>-30</v>
      </c>
      <c r="AK347" s="1">
        <f>VLOOKUP(B347,'MAY25'!$A$1:G1268,5,0)</f>
        <v>-54</v>
      </c>
      <c r="AL347" s="1">
        <f>VLOOKUP(B347,JUNE25!$A$1:G971,5,0)</f>
        <v>-41</v>
      </c>
      <c r="AM347" s="1">
        <f>VLOOKUP(B347, JULY25!$A$1:$E$544, 5, FALSE)</f>
        <v>-10</v>
      </c>
      <c r="AN347" s="1">
        <f>VLOOKUP(B347, 'AUG25'!$A$1:$E$540, 5, FALSE)</f>
        <v>-54</v>
      </c>
      <c r="AO347" s="1"/>
      <c r="AP347" s="1">
        <f>VLOOKUP(B347, 'OCT25'!$A$1:$F$520, 5, FALSE)</f>
        <v>-60</v>
      </c>
      <c r="AQ347" s="36"/>
      <c r="AR347" s="1">
        <f>VLOOKUP(B347, 'DEC25'!$A$1:$I$611, 5, FALSE)</f>
        <v>-69</v>
      </c>
      <c r="AS347" s="1">
        <f>VLOOKUP(B347, 'JAN26'!$A$1:$I$607, 6, FALSE)</f>
        <v>-5</v>
      </c>
      <c r="AT347" s="1"/>
      <c r="AU347" s="1"/>
      <c r="AV347" s="1"/>
      <c r="AW347" s="1"/>
    </row>
    <row r="348" spans="1:49" ht="14.25" customHeight="1">
      <c r="A348" s="4" t="s">
        <v>686</v>
      </c>
      <c r="B348" s="4" t="s">
        <v>233</v>
      </c>
      <c r="C348" s="1">
        <f t="shared" si="39"/>
        <v>285.625</v>
      </c>
      <c r="D348" s="1">
        <v>-52</v>
      </c>
      <c r="E348" s="1">
        <v>-174</v>
      </c>
      <c r="F348" s="1">
        <v>-95</v>
      </c>
      <c r="G348" s="1">
        <v>-115</v>
      </c>
      <c r="H348" s="1">
        <v>-84</v>
      </c>
      <c r="I348" s="1">
        <v>-94</v>
      </c>
      <c r="J348" s="1"/>
      <c r="K348" s="1"/>
      <c r="L348" s="1">
        <v>-122</v>
      </c>
      <c r="M348" s="1">
        <v>-132</v>
      </c>
      <c r="N348" s="1"/>
      <c r="O348" s="1">
        <v>-241</v>
      </c>
      <c r="P348" s="39">
        <v>-240</v>
      </c>
      <c r="Q348" s="1">
        <v>-251</v>
      </c>
      <c r="R348" s="1">
        <v>-315</v>
      </c>
      <c r="S348" s="1"/>
      <c r="T348" s="1">
        <v>-316</v>
      </c>
      <c r="U348" s="1">
        <v>-555</v>
      </c>
      <c r="V348" s="1">
        <v>-335</v>
      </c>
      <c r="W348" s="1">
        <v>-388</v>
      </c>
      <c r="X348" s="1">
        <v>-514</v>
      </c>
      <c r="Y348" s="1">
        <v>-183</v>
      </c>
      <c r="Z348" s="1">
        <v>-258</v>
      </c>
      <c r="AA348" s="1">
        <v>-220</v>
      </c>
      <c r="AB348" s="1">
        <v>-202</v>
      </c>
      <c r="AC348" s="1">
        <v>-190</v>
      </c>
      <c r="AD348" s="1">
        <f>VLOOKUP(B348,'OCT24'!$A$1:H1524,6,0)</f>
        <v>-233</v>
      </c>
      <c r="AE348" s="1">
        <f>VLOOKUP(B348,'NOV24'!$A$1:H909,6,0)</f>
        <v>-180</v>
      </c>
      <c r="AF348" s="1">
        <f>VLOOKUP(B348,'DEC24'!$A$1:$H$914,5,0)</f>
        <v>-110</v>
      </c>
      <c r="AG348" s="1">
        <f>VLOOKUP(B348,'JAN25'!$A$1:G980,5,0)</f>
        <v>-172</v>
      </c>
      <c r="AH348" s="1">
        <f>VLOOKUP(B348,'FEB25'!A$1:G1414,5,0)</f>
        <v>-488</v>
      </c>
      <c r="AI348" s="1">
        <f>VLOOKUP(B348,'MAR25'!$A$1:G1247,5,0)</f>
        <v>-252</v>
      </c>
      <c r="AJ348" s="1">
        <f>VLOOKUP(B348,'APR25'!$A$1:G876,5,0)</f>
        <v>-175</v>
      </c>
      <c r="AK348" s="1">
        <f>VLOOKUP(B348,'MAY25'!$A$1:G1269,5,0)</f>
        <v>-146</v>
      </c>
      <c r="AL348" s="1">
        <f>VLOOKUP(B348,JUNE25!$A$1:G972,5,0)</f>
        <v>-228</v>
      </c>
      <c r="AM348" s="1">
        <f>VLOOKUP(B348, JULY25!$A$1:$E$544, 5, FALSE)</f>
        <v>-196</v>
      </c>
      <c r="AN348" s="1">
        <f>VLOOKUP(B348, 'AUG25'!$A$1:$E$540, 5, FALSE)</f>
        <v>-319</v>
      </c>
      <c r="AO348" s="1">
        <f>VLOOKUP(B348, 'SEP25'!$A$1:$F$520, 6, FALSE)</f>
        <v>-166</v>
      </c>
      <c r="AP348" s="1">
        <f>VLOOKUP(B348, 'OCT25'!$A$1:$F$520, 5, FALSE)</f>
        <v>-373</v>
      </c>
      <c r="AQ348" s="36">
        <f>VLOOKUP(B348, 'NOV25'!$B$1:$I$616, 5, FALSE)</f>
        <v>-220</v>
      </c>
      <c r="AR348" s="1">
        <f>VLOOKUP(B348, 'DEC25'!$A$1:$I$611, 5, FALSE)</f>
        <v>-152</v>
      </c>
      <c r="AS348" s="1">
        <f>VLOOKUP(B348, 'JAN26'!$A$1:$I$607, 6, FALSE)</f>
        <v>-631</v>
      </c>
      <c r="AT348" s="1"/>
      <c r="AU348" s="1"/>
      <c r="AV348" s="1"/>
      <c r="AW348" s="1"/>
    </row>
    <row r="349" spans="1:49" ht="14.25" customHeight="1">
      <c r="A349" s="4" t="s">
        <v>677</v>
      </c>
      <c r="B349" s="4" t="s">
        <v>234</v>
      </c>
      <c r="C349" s="1">
        <f t="shared" si="39"/>
        <v>11</v>
      </c>
      <c r="D349" s="1">
        <v>-16</v>
      </c>
      <c r="E349" s="1">
        <v>-26</v>
      </c>
      <c r="F349" s="1">
        <v>-30</v>
      </c>
      <c r="G349" s="1">
        <v>-28</v>
      </c>
      <c r="H349" s="1">
        <v>-42</v>
      </c>
      <c r="I349" s="1">
        <v>-20</v>
      </c>
      <c r="J349" s="1">
        <v>-12</v>
      </c>
      <c r="K349" s="1">
        <v>-9</v>
      </c>
      <c r="L349" s="1">
        <v>-5</v>
      </c>
      <c r="M349" s="1">
        <v>-14</v>
      </c>
      <c r="N349" s="1">
        <v>-7</v>
      </c>
      <c r="O349" s="1">
        <v>-13</v>
      </c>
      <c r="P349" s="1">
        <v>-35</v>
      </c>
      <c r="Q349" s="1">
        <v>-13</v>
      </c>
      <c r="R349" s="1">
        <v>-16</v>
      </c>
      <c r="S349" s="1">
        <v>-16</v>
      </c>
      <c r="T349" s="1">
        <v>-22</v>
      </c>
      <c r="U349" s="1">
        <v>-4</v>
      </c>
      <c r="V349" s="1">
        <v>-8</v>
      </c>
      <c r="W349" s="1">
        <v>-8</v>
      </c>
      <c r="X349" s="1">
        <v>-17</v>
      </c>
      <c r="Y349" s="1">
        <v>-8</v>
      </c>
      <c r="Z349" s="1">
        <v>-14</v>
      </c>
      <c r="AA349" s="1">
        <v>-13</v>
      </c>
      <c r="AB349" s="1">
        <v>-11</v>
      </c>
      <c r="AC349" s="1">
        <v>-11</v>
      </c>
      <c r="AD349" s="1">
        <f>VLOOKUP(B349,'OCT24'!$A$1:H1525,6,0)</f>
        <v>-11</v>
      </c>
      <c r="AE349" s="1">
        <f>VLOOKUP(B349,'NOV24'!$A$1:H910,6,0)</f>
        <v>-16</v>
      </c>
      <c r="AF349" s="1">
        <f>VLOOKUP(B349,'DEC24'!$A$1:$H$914,5,0)</f>
        <v>-11</v>
      </c>
      <c r="AG349" s="1">
        <f>VLOOKUP(B349,'JAN25'!$A$1:G981,5,0)</f>
        <v>-8</v>
      </c>
      <c r="AH349" s="1">
        <f>VLOOKUP(B349,'FEB25'!A$1:G1415,5,0)</f>
        <v>-16</v>
      </c>
      <c r="AI349" s="1">
        <f>VLOOKUP(B349,'MAR25'!$A$1:G1248,5,0)</f>
        <v>-10</v>
      </c>
      <c r="AJ349" s="1">
        <f>VLOOKUP(B349,'APR25'!$A$1:G877,5,0)</f>
        <v>-3</v>
      </c>
      <c r="AK349" s="1">
        <f>VLOOKUP(B349,'MAY25'!$A$1:G1270,5,0)</f>
        <v>-7</v>
      </c>
      <c r="AL349" s="1">
        <f>VLOOKUP(B349,JUNE25!$A$1:G973,5,0)</f>
        <v>-8</v>
      </c>
      <c r="AM349" s="1">
        <f>VLOOKUP(B349, JULY25!$A$1:$E$544, 5, FALSE)</f>
        <v>-8</v>
      </c>
      <c r="AN349" s="1">
        <f>VLOOKUP(B349, 'AUG25'!$A$1:$E$540, 5, FALSE)</f>
        <v>-11</v>
      </c>
      <c r="AO349" s="1">
        <f>VLOOKUP(B349, 'SEP25'!$A$1:$F$520, 6, FALSE)</f>
        <v>-9</v>
      </c>
      <c r="AP349" s="1">
        <f>VLOOKUP(B349, 'OCT25'!$A$1:$F$520, 5, FALSE)</f>
        <v>-17</v>
      </c>
      <c r="AQ349" s="36">
        <f>VLOOKUP(B349, 'NOV25'!$B$1:$I$616, 5, FALSE)</f>
        <v>-14</v>
      </c>
      <c r="AR349" s="1">
        <f>VLOOKUP(B349, 'DEC25'!$A$1:$I$611, 5, FALSE)</f>
        <v>-14</v>
      </c>
      <c r="AS349" s="1">
        <f>VLOOKUP(B349, 'JAN26'!$A$1:$I$607, 6, FALSE)</f>
        <v>-7</v>
      </c>
      <c r="AT349" s="1"/>
      <c r="AU349" s="1"/>
      <c r="AV349" s="1"/>
      <c r="AW349" s="1"/>
    </row>
    <row r="350" spans="1:49" ht="14.25" customHeight="1">
      <c r="A350" s="4" t="s">
        <v>677</v>
      </c>
      <c r="B350" s="4" t="s">
        <v>235</v>
      </c>
      <c r="C350" s="1">
        <f t="shared" si="39"/>
        <v>13.5</v>
      </c>
      <c r="D350" s="1">
        <v>-6</v>
      </c>
      <c r="E350" s="1">
        <v>-7</v>
      </c>
      <c r="F350" s="1">
        <v>-3</v>
      </c>
      <c r="G350" s="1">
        <v>-3</v>
      </c>
      <c r="H350" s="1">
        <v>-5</v>
      </c>
      <c r="I350" s="1">
        <v>-4</v>
      </c>
      <c r="J350" s="1">
        <v>-6</v>
      </c>
      <c r="K350" s="1">
        <v>-7</v>
      </c>
      <c r="L350" s="1">
        <v>-7</v>
      </c>
      <c r="M350" s="1">
        <v>0</v>
      </c>
      <c r="N350" s="1">
        <v>0</v>
      </c>
      <c r="O350" s="1">
        <v>-7</v>
      </c>
      <c r="P350" s="1">
        <v>-4</v>
      </c>
      <c r="Q350" s="1">
        <v>-6</v>
      </c>
      <c r="R350" s="1">
        <v>-23</v>
      </c>
      <c r="S350" s="1">
        <v>-4</v>
      </c>
      <c r="T350" s="1">
        <v>-10</v>
      </c>
      <c r="U350" s="1">
        <v>-1</v>
      </c>
      <c r="V350" s="1">
        <v>-1</v>
      </c>
      <c r="W350" s="1">
        <v>-1</v>
      </c>
      <c r="X350" s="1">
        <v>0</v>
      </c>
      <c r="Y350" s="1">
        <v>-6</v>
      </c>
      <c r="Z350" s="1">
        <v>-9</v>
      </c>
      <c r="AA350" s="1">
        <v>-7</v>
      </c>
      <c r="AB350" s="1">
        <v>-24</v>
      </c>
      <c r="AC350" s="1">
        <v>-6</v>
      </c>
      <c r="AD350" s="1">
        <f>VLOOKUP(B350,'OCT24'!$A$1:H1526,6,0)</f>
        <v>-3</v>
      </c>
      <c r="AE350" s="1">
        <f>VLOOKUP(B350,'NOV24'!$A$1:H911,6,0)</f>
        <v>-2</v>
      </c>
      <c r="AF350" s="1">
        <f>VLOOKUP(B350,'DEC24'!$A$1:$H$914,5,0)</f>
        <v>-12</v>
      </c>
      <c r="AG350" s="1">
        <f>VLOOKUP(B350,'JAN25'!$A$1:G982,5,0)</f>
        <v>-5</v>
      </c>
      <c r="AH350" s="1">
        <f>VLOOKUP(B350,'FEB25'!A$1:G1416,5,0)</f>
        <v>-7</v>
      </c>
      <c r="AI350" s="1">
        <f>VLOOKUP(B350,'MAR25'!$A$1:G1249,5,0)</f>
        <v>-7</v>
      </c>
      <c r="AJ350" s="1">
        <f>VLOOKUP(B350,'APR25'!$A$1:G878,5,0)</f>
        <v>-5</v>
      </c>
      <c r="AK350" s="1">
        <f>VLOOKUP(B350,'MAY25'!$A$1:G1271,5,0)</f>
        <v>-37</v>
      </c>
      <c r="AL350" s="1">
        <f>VLOOKUP(B350,JUNE25!$A$1:G974,5,0)</f>
        <v>-13</v>
      </c>
      <c r="AM350" s="1">
        <f>VLOOKUP(B350, JULY25!$A$1:$E$544, 5, FALSE)</f>
        <v>-4</v>
      </c>
      <c r="AN350" s="1">
        <f>VLOOKUP(B350, 'AUG25'!$A$1:$E$540, 5, FALSE)</f>
        <v>-12</v>
      </c>
      <c r="AO350" s="1">
        <f>VLOOKUP(B350, 'SEP25'!$A$1:$F$520, 6, FALSE)</f>
        <v>-24</v>
      </c>
      <c r="AP350" s="1">
        <f>VLOOKUP(B350, 'OCT25'!$A$1:$F$520, 5, FALSE)</f>
        <v>-7</v>
      </c>
      <c r="AQ350" s="36">
        <f>VLOOKUP(B350, 'NOV25'!$B$1:$I$616, 5, FALSE)</f>
        <v>-12</v>
      </c>
      <c r="AR350" s="1">
        <f>VLOOKUP(B350, 'DEC25'!$A$1:$I$611, 5, FALSE)</f>
        <v>-28</v>
      </c>
      <c r="AS350" s="1">
        <f>VLOOKUP(B350, 'JAN26'!$A$1:$I$607, 6, FALSE)</f>
        <v>-8</v>
      </c>
      <c r="AT350" s="1"/>
      <c r="AU350" s="1"/>
      <c r="AV350" s="1"/>
      <c r="AW350" s="1"/>
    </row>
    <row r="351" spans="1:49" ht="14.25" customHeight="1">
      <c r="A351" s="4" t="s">
        <v>677</v>
      </c>
      <c r="B351" s="4" t="s">
        <v>236</v>
      </c>
      <c r="C351" s="1">
        <f t="shared" si="39"/>
        <v>6.125</v>
      </c>
      <c r="D351" s="1">
        <v>-8</v>
      </c>
      <c r="E351" s="1">
        <v>-13</v>
      </c>
      <c r="F351" s="1">
        <v>-6</v>
      </c>
      <c r="G351" s="1">
        <v>-9</v>
      </c>
      <c r="H351" s="1">
        <v>-13</v>
      </c>
      <c r="I351" s="1">
        <v>-14</v>
      </c>
      <c r="J351" s="1">
        <v>-3</v>
      </c>
      <c r="K351" s="1">
        <v>-3</v>
      </c>
      <c r="L351" s="1">
        <v>-4</v>
      </c>
      <c r="M351" s="1">
        <v>-14</v>
      </c>
      <c r="N351" s="1">
        <v>-2</v>
      </c>
      <c r="O351" s="1">
        <v>-3</v>
      </c>
      <c r="P351" s="1">
        <v>-11</v>
      </c>
      <c r="Q351" s="1">
        <v>-8</v>
      </c>
      <c r="R351" s="1">
        <v>-8</v>
      </c>
      <c r="S351" s="1">
        <v>-4</v>
      </c>
      <c r="T351" s="1">
        <v>-10</v>
      </c>
      <c r="U351" s="1">
        <v>-1</v>
      </c>
      <c r="V351" s="1">
        <v>-2</v>
      </c>
      <c r="W351" s="1">
        <v>-3</v>
      </c>
      <c r="X351" s="1">
        <v>0</v>
      </c>
      <c r="Y351" s="1">
        <v>-2</v>
      </c>
      <c r="Z351" s="1">
        <v>-4</v>
      </c>
      <c r="AA351" s="1">
        <v>-1</v>
      </c>
      <c r="AB351" s="1">
        <v>-6</v>
      </c>
      <c r="AC351" s="1">
        <v>-9</v>
      </c>
      <c r="AD351" s="1">
        <f>VLOOKUP(B351,'OCT24'!$A$1:H1527,6,0)</f>
        <v>-3</v>
      </c>
      <c r="AE351" s="1">
        <f>VLOOKUP(B351,'NOV24'!$A$1:H912,6,0)</f>
        <v>-3</v>
      </c>
      <c r="AF351" s="1">
        <f>VLOOKUP(B351,'DEC24'!$A$1:$H$914,5,0)</f>
        <v>-2</v>
      </c>
      <c r="AG351" s="1">
        <f>VLOOKUP(B351,'JAN25'!$A$1:G983,5,0)</f>
        <v>-4</v>
      </c>
      <c r="AH351" s="1">
        <f>VLOOKUP(B351,'FEB25'!A$1:G1417,5,0)</f>
        <v>-11</v>
      </c>
      <c r="AI351" s="1">
        <f>VLOOKUP(B351,'MAR25'!$A$1:G1250,5,0)</f>
        <v>-7</v>
      </c>
      <c r="AJ351" s="1">
        <f>VLOOKUP(B351,'APR25'!$A$1:G879,5,0)</f>
        <v>-3</v>
      </c>
      <c r="AK351" s="1">
        <f>VLOOKUP(B351,'MAY25'!$A$1:G1272,5,0)</f>
        <v>-2</v>
      </c>
      <c r="AL351" s="1">
        <f>VLOOKUP(B351,JUNE25!$A$1:G975,5,0)</f>
        <v>-5</v>
      </c>
      <c r="AM351" s="1">
        <f>VLOOKUP(B351, JULY25!$A$1:$E$544, 5, FALSE)</f>
        <v>-2</v>
      </c>
      <c r="AN351" s="1">
        <f>VLOOKUP(B351, 'AUG25'!$A$1:$E$540, 5, FALSE)</f>
        <v>-3</v>
      </c>
      <c r="AO351" s="1">
        <f>VLOOKUP(B351, 'SEP25'!$A$1:$F$520, 6, FALSE)</f>
        <v>-3</v>
      </c>
      <c r="AP351" s="1">
        <f>VLOOKUP(B351, 'OCT25'!$A$1:$F$520, 5, FALSE)</f>
        <v>-3</v>
      </c>
      <c r="AQ351" s="36">
        <f>VLOOKUP(B351, 'NOV25'!$B$1:$I$616, 5, FALSE)</f>
        <v>-18</v>
      </c>
      <c r="AR351" s="1">
        <f>VLOOKUP(B351, 'DEC25'!$A$1:$I$611, 5, FALSE)</f>
        <v>-12</v>
      </c>
      <c r="AS351" s="1">
        <f>VLOOKUP(B351, 'JAN26'!$A$1:$I$607, 6, FALSE)</f>
        <v>-3</v>
      </c>
      <c r="AT351" s="1"/>
      <c r="AU351" s="1"/>
      <c r="AV351" s="1"/>
      <c r="AW351" s="1"/>
    </row>
    <row r="352" spans="1:49" ht="14.25" customHeight="1">
      <c r="A352" s="4" t="s">
        <v>677</v>
      </c>
      <c r="B352" s="4" t="s">
        <v>237</v>
      </c>
      <c r="C352" s="1">
        <f t="shared" si="39"/>
        <v>11</v>
      </c>
      <c r="D352" s="1">
        <v>-7</v>
      </c>
      <c r="E352" s="1">
        <v>-15</v>
      </c>
      <c r="F352" s="1">
        <v>-3</v>
      </c>
      <c r="G352" s="1">
        <v>-3</v>
      </c>
      <c r="H352" s="1">
        <v>-6</v>
      </c>
      <c r="I352" s="1">
        <v>-7</v>
      </c>
      <c r="J352" s="1">
        <v>-5</v>
      </c>
      <c r="K352" s="1">
        <v>-8</v>
      </c>
      <c r="L352" s="1">
        <v>-6</v>
      </c>
      <c r="M352" s="1">
        <v>-12</v>
      </c>
      <c r="N352" s="1">
        <v>0</v>
      </c>
      <c r="O352" s="1">
        <v>-11</v>
      </c>
      <c r="P352" s="1">
        <v>-11</v>
      </c>
      <c r="Q352" s="1">
        <v>-1</v>
      </c>
      <c r="R352" s="1">
        <v>-1</v>
      </c>
      <c r="S352" s="1">
        <v>-13</v>
      </c>
      <c r="T352" s="1">
        <v>-16</v>
      </c>
      <c r="U352" s="1">
        <v>-6</v>
      </c>
      <c r="V352" s="1">
        <v>-9</v>
      </c>
      <c r="W352" s="1">
        <v>-4</v>
      </c>
      <c r="X352" s="1">
        <v>-13</v>
      </c>
      <c r="Y352" s="1">
        <v>-11</v>
      </c>
      <c r="Z352" s="1">
        <v>-16</v>
      </c>
      <c r="AA352" s="1">
        <v>-4</v>
      </c>
      <c r="AB352" s="1">
        <v>-12</v>
      </c>
      <c r="AC352" s="1">
        <v>-4</v>
      </c>
      <c r="AD352" s="1">
        <f>VLOOKUP(B352,'OCT24'!$A$1:H1528,6,0)</f>
        <v>0</v>
      </c>
      <c r="AE352" s="1">
        <f>VLOOKUP(B352,'NOV24'!$A$1:H913,6,0)</f>
        <v>-23</v>
      </c>
      <c r="AF352" s="1">
        <f>VLOOKUP(B352,'DEC24'!$A$1:$H$914,5,0)</f>
        <v>-2</v>
      </c>
      <c r="AG352" s="1">
        <f>VLOOKUP(B352,'JAN25'!$A$1:G984,5,0)</f>
        <v>-4</v>
      </c>
      <c r="AH352" s="1">
        <f>VLOOKUP(B352,'FEB25'!A$1:G1418,5,0)</f>
        <v>-2</v>
      </c>
      <c r="AI352" s="1">
        <f>VLOOKUP(B352,'MAR25'!$A$1:G1251,5,0)</f>
        <v>-2</v>
      </c>
      <c r="AJ352" s="1">
        <f>VLOOKUP(B352,'APR25'!$A$1:G880,5,0)</f>
        <v>-33</v>
      </c>
      <c r="AK352" s="1">
        <f>VLOOKUP(B352,'MAY25'!$A$1:G1273,5,0)</f>
        <v>-10</v>
      </c>
      <c r="AL352" s="1">
        <f>VLOOKUP(B352,JUNE25!$A$1:G976,5,0)</f>
        <v>-7</v>
      </c>
      <c r="AM352" s="1">
        <f>VLOOKUP(B352, JULY25!$A$1:$E$544, 5, FALSE)</f>
        <v>-4</v>
      </c>
      <c r="AN352" s="1">
        <f>VLOOKUP(B352, 'AUG25'!$A$1:$E$540, 5, FALSE)</f>
        <v>-7</v>
      </c>
      <c r="AO352" s="1">
        <f>VLOOKUP(B352, 'SEP25'!$A$1:$F$520, 6, FALSE)</f>
        <v>-27</v>
      </c>
      <c r="AP352" s="1">
        <f>VLOOKUP(B352, 'OCT25'!$A$1:$F$520, 5, FALSE)</f>
        <v>-32</v>
      </c>
      <c r="AQ352" s="36">
        <f>VLOOKUP(B352, 'NOV25'!$B$1:$I$616, 5, FALSE)</f>
        <v>-3</v>
      </c>
      <c r="AR352" s="1">
        <f>VLOOKUP(B352, 'DEC25'!$A$1:$I$611, 5, FALSE)</f>
        <v>-3</v>
      </c>
      <c r="AS352" s="1">
        <f>VLOOKUP(B352, 'JAN26'!$A$1:$I$607, 6, FALSE)</f>
        <v>-5</v>
      </c>
      <c r="AT352" s="1"/>
      <c r="AU352" s="1"/>
      <c r="AV352" s="1"/>
      <c r="AW352" s="1"/>
    </row>
    <row r="353" spans="1:49" ht="14.25" customHeight="1">
      <c r="A353" s="4" t="s">
        <v>677</v>
      </c>
      <c r="B353" s="4" t="s">
        <v>238</v>
      </c>
      <c r="C353" s="1">
        <f t="shared" si="39"/>
        <v>50.142857142857146</v>
      </c>
      <c r="D353" s="1">
        <v>-8</v>
      </c>
      <c r="E353" s="1">
        <v>-6</v>
      </c>
      <c r="F353" s="1">
        <v>-2</v>
      </c>
      <c r="G353" s="1">
        <v>0</v>
      </c>
      <c r="H353" s="1">
        <v>0</v>
      </c>
      <c r="I353" s="1">
        <v>-18</v>
      </c>
      <c r="J353" s="1">
        <v>-18</v>
      </c>
      <c r="K353" s="1">
        <v>-14</v>
      </c>
      <c r="L353" s="1">
        <v>-10</v>
      </c>
      <c r="M353" s="1">
        <v>-28</v>
      </c>
      <c r="N353" s="1">
        <v>-30</v>
      </c>
      <c r="O353" s="1"/>
      <c r="P353" s="1"/>
      <c r="Q353" s="1">
        <v>-13</v>
      </c>
      <c r="R353" s="1"/>
      <c r="S353" s="1"/>
      <c r="T353" s="1">
        <v>-14</v>
      </c>
      <c r="U353" s="1">
        <v>-55</v>
      </c>
      <c r="V353" s="1">
        <v>-18</v>
      </c>
      <c r="W353" s="1">
        <v>-14</v>
      </c>
      <c r="X353" s="1">
        <v>-15</v>
      </c>
      <c r="Y353" s="1">
        <v>-17</v>
      </c>
      <c r="Z353" s="1">
        <v>-35</v>
      </c>
      <c r="AA353" s="1">
        <v>-16</v>
      </c>
      <c r="AB353" s="1">
        <v>-25</v>
      </c>
      <c r="AC353" s="1">
        <v>-21</v>
      </c>
      <c r="AD353" s="1">
        <f>VLOOKUP(B353,'OCT24'!$A$1:H1529,6,0)</f>
        <v>-4</v>
      </c>
      <c r="AE353" s="1">
        <f>VLOOKUP(B353,'NOV24'!$A$1:H914,6,0)</f>
        <v>-7</v>
      </c>
      <c r="AF353" s="1">
        <f>VLOOKUP(B353,'DEC24'!$A$1:$H$914,5,0)</f>
        <v>-23</v>
      </c>
      <c r="AG353" s="1">
        <f>VLOOKUP(B353,'JAN25'!$A$1:G985,5,0)</f>
        <v>-14</v>
      </c>
      <c r="AH353" s="1">
        <f>VLOOKUP(B353,'FEB25'!A$1:G1419,5,0)</f>
        <v>-53</v>
      </c>
      <c r="AI353" s="1">
        <f>VLOOKUP(B353,'MAR25'!$A$1:G1252,5,0)</f>
        <v>-74</v>
      </c>
      <c r="AJ353" s="1">
        <f>VLOOKUP(B353,'APR25'!$A$1:G881,5,0)</f>
        <v>-30</v>
      </c>
      <c r="AK353" s="1">
        <f>VLOOKUP(B353,'MAY25'!$A$1:G1274,5,0)</f>
        <v>-71</v>
      </c>
      <c r="AL353" s="1">
        <f>VLOOKUP(B353,JUNE25!$A$1:G977,5,0)</f>
        <v>-104</v>
      </c>
      <c r="AM353" s="1"/>
      <c r="AN353" s="1">
        <f>VLOOKUP(B353, 'AUG25'!$A$1:$E$540, 5, FALSE)</f>
        <v>-10</v>
      </c>
      <c r="AO353" s="1">
        <f>VLOOKUP(B353, 'SEP25'!$A$1:$F$520, 6, FALSE)</f>
        <v>-60</v>
      </c>
      <c r="AP353" s="1">
        <f>VLOOKUP(B353, 'OCT25'!$A$1:$F$520, 5, FALSE)</f>
        <v>-39</v>
      </c>
      <c r="AQ353" s="36">
        <f>VLOOKUP(B353, 'NOV25'!$B$1:$I$616, 5, FALSE)</f>
        <v>-46</v>
      </c>
      <c r="AR353" s="1">
        <f>VLOOKUP(B353, 'DEC25'!$A$1:$I$611, 5, FALSE)</f>
        <v>-30</v>
      </c>
      <c r="AS353" s="1">
        <f>VLOOKUP(B353, 'JAN26'!$A$1:$I$607, 6, FALSE)</f>
        <v>-62</v>
      </c>
      <c r="AT353" s="1"/>
      <c r="AU353" s="1"/>
      <c r="AV353" s="1"/>
      <c r="AW353" s="1"/>
    </row>
    <row r="354" spans="1:49" ht="14.25" customHeight="1">
      <c r="A354" s="4" t="s">
        <v>678</v>
      </c>
      <c r="B354" s="4" t="s">
        <v>239</v>
      </c>
      <c r="C354" s="1">
        <f t="shared" si="39"/>
        <v>18.125</v>
      </c>
      <c r="D354" s="1">
        <v>-4</v>
      </c>
      <c r="E354" s="1">
        <v>-11</v>
      </c>
      <c r="F354" s="1">
        <v>-2</v>
      </c>
      <c r="G354" s="1">
        <v>0</v>
      </c>
      <c r="H354" s="1">
        <v>-7</v>
      </c>
      <c r="I354" s="1">
        <v>-8</v>
      </c>
      <c r="J354" s="1">
        <v>-4</v>
      </c>
      <c r="K354" s="1">
        <v>-7</v>
      </c>
      <c r="L354" s="1">
        <v>0</v>
      </c>
      <c r="M354" s="1">
        <v>-1</v>
      </c>
      <c r="N354" s="1">
        <v>-6</v>
      </c>
      <c r="O354" s="1">
        <v>0</v>
      </c>
      <c r="P354" s="1">
        <v>-15</v>
      </c>
      <c r="Q354" s="1">
        <v>-2</v>
      </c>
      <c r="R354" s="1">
        <v>-16</v>
      </c>
      <c r="S354" s="1">
        <v>-3</v>
      </c>
      <c r="T354" s="1">
        <v>-4</v>
      </c>
      <c r="U354" s="1">
        <v>0</v>
      </c>
      <c r="V354" s="1">
        <v>-2</v>
      </c>
      <c r="W354" s="1">
        <v>-5</v>
      </c>
      <c r="X354" s="1">
        <v>-2</v>
      </c>
      <c r="Y354" s="1">
        <v>0</v>
      </c>
      <c r="Z354" s="1">
        <v>-2</v>
      </c>
      <c r="AA354" s="1">
        <v>-4</v>
      </c>
      <c r="AB354" s="1">
        <v>0</v>
      </c>
      <c r="AC354" s="1">
        <v>0</v>
      </c>
      <c r="AD354" s="1">
        <f>VLOOKUP(B354,'OCT24'!$A$1:H1530,6,0)</f>
        <v>-18</v>
      </c>
      <c r="AE354" s="1">
        <f>VLOOKUP(B354,'NOV24'!$A$1:H915,6,0)</f>
        <v>-2</v>
      </c>
      <c r="AF354" s="1">
        <f>VLOOKUP(B354,'DEC24'!$A$1:$H$914,5,0)</f>
        <v>-8</v>
      </c>
      <c r="AG354" s="1">
        <f>VLOOKUP(B354,'JAN25'!$A$1:G986,5,0)</f>
        <v>-3</v>
      </c>
      <c r="AH354" s="1">
        <f>VLOOKUP(B354,'FEB25'!A$1:G1420,5,0)</f>
        <v>-1</v>
      </c>
      <c r="AI354" s="1">
        <f>VLOOKUP(B354,'MAR25'!$A$1:G1253,5,0)</f>
        <v>-14</v>
      </c>
      <c r="AJ354" s="1">
        <f>VLOOKUP(B354,'APR25'!$A$1:G882,5,0)</f>
        <v>-10</v>
      </c>
      <c r="AK354" s="1">
        <f>VLOOKUP(B354,'MAY25'!$A$1:G1275,5,0)</f>
        <v>-13</v>
      </c>
      <c r="AL354" s="1">
        <f>VLOOKUP(B354,JUNE25!$A$1:G978,5,0)</f>
        <v>-5</v>
      </c>
      <c r="AM354" s="1">
        <f>VLOOKUP(B354, JULY25!$A$1:$E$544, 5, FALSE)</f>
        <v>-10</v>
      </c>
      <c r="AN354" s="1">
        <f>VLOOKUP(B354, 'AUG25'!$A$1:$E$540, 5, FALSE)</f>
        <v>-15</v>
      </c>
      <c r="AO354" s="1">
        <f>VLOOKUP(B354, 'SEP25'!$A$1:$F$520, 6, FALSE)</f>
        <v>-20</v>
      </c>
      <c r="AP354" s="1">
        <f>VLOOKUP(B354, 'OCT25'!$A$1:$F$520, 5, FALSE)</f>
        <v>-14</v>
      </c>
      <c r="AQ354" s="36">
        <f>VLOOKUP(B354, 'NOV25'!$B$1:$I$616, 5, FALSE)</f>
        <v>-30</v>
      </c>
      <c r="AR354" s="1">
        <f>VLOOKUP(B354, 'DEC25'!$A$1:$I$611, 5, FALSE)</f>
        <v>-22</v>
      </c>
      <c r="AS354" s="1">
        <f>VLOOKUP(B354, 'JAN26'!$A$1:$I$607, 6, FALSE)</f>
        <v>-29</v>
      </c>
      <c r="AT354" s="1"/>
      <c r="AU354" s="1"/>
      <c r="AV354" s="1"/>
      <c r="AW354" s="1"/>
    </row>
    <row r="355" spans="1:49" ht="14.25" customHeight="1">
      <c r="A355" s="4" t="s">
        <v>678</v>
      </c>
      <c r="B355" s="4" t="s">
        <v>240</v>
      </c>
      <c r="C355" s="1">
        <f t="shared" si="39"/>
        <v>0</v>
      </c>
      <c r="D355" s="1">
        <v>-1</v>
      </c>
      <c r="E355" s="1">
        <v>-5</v>
      </c>
      <c r="F355" s="1">
        <v>-3</v>
      </c>
      <c r="G355" s="1">
        <v>-1</v>
      </c>
      <c r="H355" s="1">
        <v>-2</v>
      </c>
      <c r="I355" s="1">
        <v>-5</v>
      </c>
      <c r="J355" s="1">
        <v>-5</v>
      </c>
      <c r="K355" s="1">
        <v>0</v>
      </c>
      <c r="L355" s="1">
        <v>-10</v>
      </c>
      <c r="M355" s="1">
        <v>-2</v>
      </c>
      <c r="N355" s="1">
        <v>-2</v>
      </c>
      <c r="O355" s="1">
        <v>-4</v>
      </c>
      <c r="P355" s="1">
        <v>-2</v>
      </c>
      <c r="Q355" s="1">
        <v>-5</v>
      </c>
      <c r="R355" s="1">
        <v>-8</v>
      </c>
      <c r="S355" s="1">
        <v>-1</v>
      </c>
      <c r="T355" s="1">
        <v>-6</v>
      </c>
      <c r="U355" s="1">
        <v>0</v>
      </c>
      <c r="V355" s="1">
        <v>-5</v>
      </c>
      <c r="W355" s="1">
        <v>-4</v>
      </c>
      <c r="X355" s="1">
        <v>-1</v>
      </c>
      <c r="Y355" s="1">
        <v>-1</v>
      </c>
      <c r="Z355" s="1">
        <v>-1</v>
      </c>
      <c r="AA355" s="1">
        <v>-2</v>
      </c>
      <c r="AB355" s="1">
        <v>-6</v>
      </c>
      <c r="AC355" s="1">
        <v>-2</v>
      </c>
      <c r="AD355" s="1">
        <f>VLOOKUP(B355,'OCT24'!$A$1:H1531,6,0)</f>
        <v>-4</v>
      </c>
      <c r="AE355" s="1">
        <f>VLOOKUP(B355,'NOV24'!$A$1:H916,6,0)</f>
        <v>0</v>
      </c>
      <c r="AF355" s="1">
        <f>VLOOKUP(B355,'DEC24'!$A$1:$H$914,5,0)</f>
        <v>-1</v>
      </c>
      <c r="AG355" s="1">
        <f>VLOOKUP(B355,'JAN25'!$A$1:G987,5,0)</f>
        <v>0</v>
      </c>
      <c r="AH355" s="1">
        <f>VLOOKUP(B355,'FEB25'!A$1:G1421,5,0)</f>
        <v>0</v>
      </c>
      <c r="AI355" s="1">
        <f>VLOOKUP(B355,'MAR25'!$A$1:G1254,5,0)</f>
        <v>0</v>
      </c>
      <c r="AJ355" s="1">
        <f>VLOOKUP(B355,'APR25'!$A$1:G883,5,0)</f>
        <v>0</v>
      </c>
      <c r="AK355" s="1">
        <f>VLOOKUP(B355,'MAY25'!$A$1:G1276,5,0)</f>
        <v>0</v>
      </c>
      <c r="AL355" s="1">
        <f>VLOOKUP(B355,JUNE25!$A$1:G979,5,0)</f>
        <v>0</v>
      </c>
      <c r="AM355" s="1">
        <f>VLOOKUP(B355, JULY25!$A$1:$E$544, 5, FALSE)</f>
        <v>0</v>
      </c>
      <c r="AN355" s="1">
        <f>VLOOKUP(B355, 'AUG25'!$A$1:$E$540, 5, FALSE)</f>
        <v>0</v>
      </c>
      <c r="AO355" s="1" t="str">
        <f>VLOOKUP(B355, 'SEP25'!$A$1:$F$520, 6, FALSE)</f>
        <v>-</v>
      </c>
      <c r="AP355" s="1" t="str">
        <f>VLOOKUP(B355, 'OCT25'!$A$1:$F$520, 5, FALSE)</f>
        <v>-</v>
      </c>
      <c r="AQ355" s="36" t="str">
        <f>VLOOKUP(B355, 'NOV25'!$B$1:$I$616, 5, FALSE)</f>
        <v>-</v>
      </c>
      <c r="AR355" s="1" t="str">
        <f>VLOOKUP(B355, 'DEC25'!$A$1:$I$611, 5, FALSE)</f>
        <v>-</v>
      </c>
      <c r="AS355" s="1" t="str">
        <f>VLOOKUP(B355, 'JAN26'!$A$1:$I$607, 6, FALSE)</f>
        <v>-</v>
      </c>
      <c r="AT355" s="1"/>
      <c r="AU355" s="1"/>
      <c r="AV355" s="1"/>
      <c r="AW355" s="1"/>
    </row>
    <row r="356" spans="1:49" ht="14.25" customHeight="1">
      <c r="A356" s="4" t="s">
        <v>678</v>
      </c>
      <c r="B356" s="4" t="s">
        <v>241</v>
      </c>
      <c r="C356" s="1">
        <f t="shared" si="39"/>
        <v>8.25</v>
      </c>
      <c r="D356" s="1">
        <v>-4</v>
      </c>
      <c r="E356" s="1">
        <v>0</v>
      </c>
      <c r="F356" s="1">
        <v>-7</v>
      </c>
      <c r="G356" s="1">
        <v>-1</v>
      </c>
      <c r="H356" s="1">
        <v>0</v>
      </c>
      <c r="I356" s="1">
        <v>-2</v>
      </c>
      <c r="J356" s="1">
        <v>-1</v>
      </c>
      <c r="K356" s="1">
        <v>-17</v>
      </c>
      <c r="L356" s="1">
        <v>-7</v>
      </c>
      <c r="M356" s="1">
        <v>-2</v>
      </c>
      <c r="N356" s="1">
        <v>-2</v>
      </c>
      <c r="O356" s="1">
        <v>0</v>
      </c>
      <c r="P356" s="1">
        <v>-14</v>
      </c>
      <c r="Q356" s="1">
        <v>-17</v>
      </c>
      <c r="R356" s="1">
        <v>-16</v>
      </c>
      <c r="S356" s="1">
        <v>-8</v>
      </c>
      <c r="T356" s="1">
        <v>-16</v>
      </c>
      <c r="U356" s="1">
        <v>-2</v>
      </c>
      <c r="V356" s="1">
        <v>-11</v>
      </c>
      <c r="W356" s="1">
        <v>-6</v>
      </c>
      <c r="X356" s="1">
        <v>-15</v>
      </c>
      <c r="Y356" s="1">
        <v>-5</v>
      </c>
      <c r="Z356" s="1">
        <v>-1</v>
      </c>
      <c r="AA356" s="1">
        <v>0</v>
      </c>
      <c r="AB356" s="1">
        <v>-1</v>
      </c>
      <c r="AC356" s="1">
        <v>-1</v>
      </c>
      <c r="AD356" s="1">
        <f>VLOOKUP(B356,'OCT24'!$A$1:H1532,6,0)</f>
        <v>-1</v>
      </c>
      <c r="AE356" s="1">
        <f>VLOOKUP(B356,'NOV24'!$A$1:H917,6,0)</f>
        <v>0</v>
      </c>
      <c r="AF356" s="1">
        <f>VLOOKUP(B356,'DEC24'!$A$1:$H$914,5,0)</f>
        <v>-10</v>
      </c>
      <c r="AG356" s="1">
        <f>VLOOKUP(B356,'JAN25'!$A$1:G988,5,0)</f>
        <v>-7</v>
      </c>
      <c r="AH356" s="1">
        <f>VLOOKUP(B356,'FEB25'!A$1:G1422,5,0)</f>
        <v>0</v>
      </c>
      <c r="AI356" s="1">
        <f>VLOOKUP(B356,'MAR25'!$A$1:G1255,5,0)</f>
        <v>-9</v>
      </c>
      <c r="AJ356" s="1">
        <f>VLOOKUP(B356,'APR25'!$A$1:G884,5,0)</f>
        <v>0</v>
      </c>
      <c r="AK356" s="1">
        <f>VLOOKUP(B356,'MAY25'!$A$1:G1277,5,0)</f>
        <v>-26</v>
      </c>
      <c r="AL356" s="1">
        <f>VLOOKUP(B356,JUNE25!$A$1:G980,5,0)</f>
        <v>-6</v>
      </c>
      <c r="AM356" s="1">
        <f>VLOOKUP(B356, JULY25!$A$1:$E$544, 5, FALSE)</f>
        <v>-10</v>
      </c>
      <c r="AN356" s="1">
        <f>VLOOKUP(B356, 'AUG25'!$A$1:$E$540, 5, FALSE)</f>
        <v>-3</v>
      </c>
      <c r="AO356" s="1">
        <f>VLOOKUP(B356, 'SEP25'!$A$1:$F$520, 6, FALSE)</f>
        <v>-27</v>
      </c>
      <c r="AP356" s="1">
        <f>VLOOKUP(B356, 'OCT25'!$A$1:$F$520, 5, FALSE)</f>
        <v>-1</v>
      </c>
      <c r="AQ356" s="36">
        <f>VLOOKUP(B356, 'NOV25'!$B$1:$I$616, 5, FALSE)</f>
        <v>-1</v>
      </c>
      <c r="AR356" s="1">
        <f>VLOOKUP(B356, 'DEC25'!$A$1:$I$611, 5, FALSE)</f>
        <v>-17</v>
      </c>
      <c r="AS356" s="1">
        <f>VLOOKUP(B356, 'JAN26'!$A$1:$I$607, 6, FALSE)</f>
        <v>-1</v>
      </c>
      <c r="AT356" s="1"/>
      <c r="AU356" s="1"/>
      <c r="AV356" s="1"/>
      <c r="AW356" s="1"/>
    </row>
    <row r="357" spans="1:49" ht="14.25" customHeight="1">
      <c r="A357" s="4" t="s">
        <v>678</v>
      </c>
      <c r="B357" s="4" t="s">
        <v>242</v>
      </c>
      <c r="C357" s="1">
        <f t="shared" si="39"/>
        <v>4.5</v>
      </c>
      <c r="D357" s="1">
        <v>-1</v>
      </c>
      <c r="E357" s="1">
        <v>-2</v>
      </c>
      <c r="F357" s="1">
        <v>-5</v>
      </c>
      <c r="G357" s="1">
        <v>-1</v>
      </c>
      <c r="H357" s="1">
        <v>-1</v>
      </c>
      <c r="I357" s="1">
        <v>-1</v>
      </c>
      <c r="J357" s="1">
        <v>-1</v>
      </c>
      <c r="K357" s="1">
        <v>-2</v>
      </c>
      <c r="L357" s="1">
        <v>-3</v>
      </c>
      <c r="M357" s="1">
        <v>0</v>
      </c>
      <c r="N357" s="1">
        <v>-5</v>
      </c>
      <c r="O357" s="1">
        <v>-1</v>
      </c>
      <c r="P357" s="1">
        <v>-2</v>
      </c>
      <c r="Q357" s="1">
        <v>-1</v>
      </c>
      <c r="R357" s="1">
        <v>-1</v>
      </c>
      <c r="S357" s="1">
        <v>0</v>
      </c>
      <c r="T357" s="1">
        <v>0</v>
      </c>
      <c r="U357" s="1">
        <v>0</v>
      </c>
      <c r="V357" s="1">
        <v>0</v>
      </c>
      <c r="W357" s="1">
        <v>-6</v>
      </c>
      <c r="X357" s="1">
        <v>0</v>
      </c>
      <c r="Y357" s="1">
        <v>-1</v>
      </c>
      <c r="Z357" s="1">
        <v>0</v>
      </c>
      <c r="AA357" s="1">
        <v>0</v>
      </c>
      <c r="AB357" s="1">
        <v>-1</v>
      </c>
      <c r="AC357" s="1">
        <v>0</v>
      </c>
      <c r="AD357" s="1">
        <f>VLOOKUP(B357,'OCT24'!$A$1:H1533,6,0)</f>
        <v>-1</v>
      </c>
      <c r="AE357" s="1">
        <f>VLOOKUP(B357,'NOV24'!$A$1:H918,6,0)</f>
        <v>0</v>
      </c>
      <c r="AF357" s="1">
        <f>VLOOKUP(B357,'DEC24'!$A$1:$H$914,5,0)</f>
        <v>-1</v>
      </c>
      <c r="AG357" s="1">
        <f>VLOOKUP(B357,'JAN25'!$A$1:G989,5,0)</f>
        <v>0</v>
      </c>
      <c r="AH357" s="1">
        <f>VLOOKUP(B357,'FEB25'!A$1:G1423,5,0)</f>
        <v>0</v>
      </c>
      <c r="AI357" s="1">
        <f>VLOOKUP(B357,'MAR25'!$A$1:G1256,5,0)</f>
        <v>0</v>
      </c>
      <c r="AJ357" s="1">
        <f>VLOOKUP(B357,'APR25'!$A$1:G885,5,0)</f>
        <v>-6</v>
      </c>
      <c r="AK357" s="1"/>
      <c r="AL357" s="1"/>
      <c r="AM357" s="1"/>
      <c r="AN357" s="1"/>
      <c r="AO357" s="1"/>
      <c r="AP357" s="1" t="str">
        <f>VLOOKUP(B357, 'OCT25'!$A$1:$F$520, 5, FALSE)</f>
        <v>-</v>
      </c>
      <c r="AQ357" s="36" t="str">
        <f>VLOOKUP(B357, 'NOV25'!$B$1:$I$616, 5, FALSE)</f>
        <v>-</v>
      </c>
      <c r="AR357" s="1">
        <f>VLOOKUP(B357, 'DEC25'!$A$1:$I$611, 5, FALSE)</f>
        <v>-3</v>
      </c>
      <c r="AS357" s="1">
        <f>VLOOKUP(B357, 'JAN26'!$A$1:$I$607, 6, FALSE)</f>
        <v>-6</v>
      </c>
      <c r="AT357" s="1"/>
      <c r="AU357" s="1"/>
      <c r="AV357" s="1"/>
      <c r="AW357" s="1"/>
    </row>
    <row r="358" spans="1:49" ht="14.25" customHeight="1">
      <c r="A358" s="4" t="s">
        <v>686</v>
      </c>
      <c r="B358" s="4" t="s">
        <v>243</v>
      </c>
      <c r="C358" s="1">
        <f t="shared" si="39"/>
        <v>937.625</v>
      </c>
      <c r="D358" s="1">
        <v>-292</v>
      </c>
      <c r="E358" s="1">
        <v>-83</v>
      </c>
      <c r="F358" s="1">
        <v>-208</v>
      </c>
      <c r="G358" s="1">
        <v>-136</v>
      </c>
      <c r="H358" s="1">
        <v>-258</v>
      </c>
      <c r="I358" s="1"/>
      <c r="J358" s="1"/>
      <c r="K358" s="1"/>
      <c r="L358" s="1">
        <v>-446</v>
      </c>
      <c r="M358" s="1">
        <v>-586</v>
      </c>
      <c r="N358" s="1">
        <v>-361</v>
      </c>
      <c r="O358" s="1">
        <v>-671</v>
      </c>
      <c r="P358" s="1">
        <v>-603</v>
      </c>
      <c r="Q358" s="1">
        <v>-349</v>
      </c>
      <c r="R358" s="1">
        <v>-337</v>
      </c>
      <c r="S358" s="1">
        <v>-409</v>
      </c>
      <c r="T358" s="1">
        <v>-597</v>
      </c>
      <c r="U358" s="1">
        <v>-914</v>
      </c>
      <c r="V358" s="1">
        <v>-978</v>
      </c>
      <c r="W358" s="1">
        <v>-559</v>
      </c>
      <c r="X358" s="1">
        <v>-615</v>
      </c>
      <c r="Y358" s="1">
        <v>-955</v>
      </c>
      <c r="Z358" s="1">
        <v>-509</v>
      </c>
      <c r="AA358" s="1">
        <v>-846</v>
      </c>
      <c r="AB358" s="1">
        <v>-350</v>
      </c>
      <c r="AC358" s="1">
        <v>-594</v>
      </c>
      <c r="AD358" s="1">
        <f>VLOOKUP(B358,'OCT24'!$A$1:H1534,6,0)</f>
        <v>-635</v>
      </c>
      <c r="AE358" s="1">
        <f>VLOOKUP(B358,'NOV24'!$A$1:H919,6,0)</f>
        <v>-664</v>
      </c>
      <c r="AF358" s="1">
        <f>VLOOKUP(B358,'DEC24'!$A$1:$H$914,5,0)</f>
        <v>-535</v>
      </c>
      <c r="AG358" s="1">
        <f>VLOOKUP(B358,'JAN25'!$A$1:G990,5,0)</f>
        <v>-576</v>
      </c>
      <c r="AH358" s="1">
        <f>VLOOKUP(B358,'FEB25'!A$1:G1424,5,0)</f>
        <v>-947</v>
      </c>
      <c r="AI358" s="1">
        <f>VLOOKUP(B358,'MAR25'!$A$1:G1257,5,0)</f>
        <v>-1419</v>
      </c>
      <c r="AJ358" s="1">
        <f>VLOOKUP(B358,'APR25'!$A$1:G886,5,0)</f>
        <v>-1681</v>
      </c>
      <c r="AK358" s="1">
        <f>VLOOKUP(B358,'MAY25'!$A$1:G1279,5,0)</f>
        <v>-1513</v>
      </c>
      <c r="AL358" s="1">
        <f>VLOOKUP(B358,JUNE25!$A$1:G982,5,0)</f>
        <v>-652</v>
      </c>
      <c r="AM358" s="1">
        <f>VLOOKUP(B358, JULY25!$A$1:$E$544, 5, FALSE)</f>
        <v>-1082</v>
      </c>
      <c r="AN358" s="1">
        <f>VLOOKUP(B358, 'AUG25'!$A$1:$E$540, 5, FALSE)</f>
        <v>-573</v>
      </c>
      <c r="AO358" s="1">
        <f>VLOOKUP(B358, 'SEP25'!$A$1:$F$520, 6, FALSE)</f>
        <v>-735</v>
      </c>
      <c r="AP358" s="1">
        <f>VLOOKUP(B358, 'OCT25'!$A$1:$F$520, 5, FALSE)</f>
        <v>-1286</v>
      </c>
      <c r="AQ358" s="36">
        <f>VLOOKUP(B358, 'NOV25'!$B$1:$I$616, 5, FALSE)</f>
        <v>-1099</v>
      </c>
      <c r="AR358" s="1">
        <f>VLOOKUP(B358, 'DEC25'!$A$1:$I$611, 5, FALSE)</f>
        <v>-784</v>
      </c>
      <c r="AS358" s="1">
        <f>VLOOKUP(B358, 'JAN26'!$A$1:$I$607, 6, FALSE)</f>
        <v>-1290</v>
      </c>
      <c r="AT358" s="1"/>
      <c r="AU358" s="1"/>
      <c r="AV358" s="1"/>
      <c r="AW358" s="1"/>
    </row>
    <row r="359" spans="1:49" ht="14.25" customHeight="1">
      <c r="A359" s="4" t="s">
        <v>678</v>
      </c>
      <c r="B359" s="4" t="s">
        <v>244</v>
      </c>
      <c r="C359" s="1">
        <f t="shared" si="39"/>
        <v>3.5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f>VLOOKUP(B359,'OCT24'!$A$1:H1535,6,0)</f>
        <v>0</v>
      </c>
      <c r="AE359" s="1">
        <f>VLOOKUP(B359,'NOV24'!$A$1:H920,6,0)</f>
        <v>0</v>
      </c>
      <c r="AF359" s="1">
        <f>VLOOKUP(B359,'DEC24'!$A$1:$H$914,5,0)</f>
        <v>0</v>
      </c>
      <c r="AG359" s="1">
        <f>VLOOKUP(B359,'JAN25'!$A$1:G991,5,0)</f>
        <v>0</v>
      </c>
      <c r="AH359" s="1">
        <f>VLOOKUP(B359,'FEB25'!A$1:G1425,5,0)</f>
        <v>0</v>
      </c>
      <c r="AI359" s="1">
        <f>VLOOKUP(B359,'MAR25'!$A$1:G1258,5,0)</f>
        <v>0</v>
      </c>
      <c r="AJ359" s="1">
        <f>VLOOKUP(B359,'APR25'!$A$1:G887,5,0)</f>
        <v>0</v>
      </c>
      <c r="AK359" s="1">
        <f>VLOOKUP(B359,'MAY25'!$A$1:G1280,5,0)</f>
        <v>0</v>
      </c>
      <c r="AL359" s="1">
        <f>VLOOKUP(B359,JUNE25!$A$1:G983,5,0)</f>
        <v>0</v>
      </c>
      <c r="AM359" s="1">
        <f>VLOOKUP(B359, JULY25!$A$1:$E$544, 5, FALSE)</f>
        <v>-7</v>
      </c>
      <c r="AN359" s="1"/>
      <c r="AO359" s="1"/>
      <c r="AP359" s="1"/>
      <c r="AQ359" s="36"/>
      <c r="AR359" s="1"/>
      <c r="AS359" s="1"/>
      <c r="AT359" s="1"/>
      <c r="AU359" s="1"/>
      <c r="AV359" s="1"/>
      <c r="AW359" s="1"/>
    </row>
    <row r="360" spans="1:49" ht="14.25" customHeight="1">
      <c r="A360" s="4" t="s">
        <v>678</v>
      </c>
      <c r="B360" s="4" t="s">
        <v>245</v>
      </c>
      <c r="C360" s="1">
        <f t="shared" si="39"/>
        <v>0.125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-4.5</v>
      </c>
      <c r="AD360" s="1">
        <f>VLOOKUP(B360,'OCT24'!$A$1:H1536,6,0)</f>
        <v>0</v>
      </c>
      <c r="AE360" s="1">
        <f>VLOOKUP(B360,'NOV24'!$A$1:H921,6,0)</f>
        <v>0</v>
      </c>
      <c r="AF360" s="1">
        <f>VLOOKUP(B360,'DEC24'!$A$1:$H$914,5,0)</f>
        <v>0</v>
      </c>
      <c r="AG360" s="1">
        <f>VLOOKUP(B360,'JAN25'!$A$1:G992,5,0)</f>
        <v>0</v>
      </c>
      <c r="AH360" s="1">
        <f>VLOOKUP(B360,'FEB25'!A$1:G1426,5,0)</f>
        <v>0</v>
      </c>
      <c r="AI360" s="1">
        <f>VLOOKUP(B360,'MAR25'!$A$1:G1259,5,0)</f>
        <v>0</v>
      </c>
      <c r="AJ360" s="1">
        <f>VLOOKUP(B360,'APR25'!$A$1:G888,5,0)</f>
        <v>0</v>
      </c>
      <c r="AK360" s="1">
        <f>VLOOKUP(B360,'MAY25'!$A$1:G1281,5,0)</f>
        <v>0</v>
      </c>
      <c r="AL360" s="1">
        <f>VLOOKUP(B360,JUNE25!$A$1:G984,5,0)</f>
        <v>0</v>
      </c>
      <c r="AM360" s="1">
        <f>VLOOKUP(B360, JULY25!$A$1:$E$544, 5, FALSE)</f>
        <v>0</v>
      </c>
      <c r="AN360" s="1">
        <f>VLOOKUP(B360, 'AUG25'!$A$1:$E$540, 5, FALSE)</f>
        <v>0</v>
      </c>
      <c r="AO360" s="1" t="str">
        <f>VLOOKUP(B360, 'SEP25'!$A$1:$F$520, 6, FALSE)</f>
        <v>-</v>
      </c>
      <c r="AP360" s="1" t="str">
        <f>VLOOKUP(B360, 'OCT25'!$A$1:$F$520, 5, FALSE)</f>
        <v>-</v>
      </c>
      <c r="AQ360" s="36" t="str">
        <f>VLOOKUP(B360, 'NOV25'!$B$1:$I$616, 5, FALSE)</f>
        <v>-</v>
      </c>
      <c r="AR360" s="1" t="str">
        <f>VLOOKUP(B360, 'DEC25'!$A$1:$I$611, 5, FALSE)</f>
        <v>-</v>
      </c>
      <c r="AS360" s="1">
        <f>VLOOKUP(B360, 'JAN26'!$A$1:$I$607, 6, FALSE)</f>
        <v>-0.5</v>
      </c>
      <c r="AT360" s="1"/>
      <c r="AU360" s="1"/>
      <c r="AV360" s="1"/>
      <c r="AW360" s="1"/>
    </row>
    <row r="361" spans="1:49" ht="14.25" customHeight="1">
      <c r="A361" s="4" t="s">
        <v>678</v>
      </c>
      <c r="B361" s="4" t="s">
        <v>246</v>
      </c>
      <c r="C361" s="1">
        <f t="shared" si="39"/>
        <v>11.666666666666666</v>
      </c>
      <c r="D361" s="1">
        <v>-8</v>
      </c>
      <c r="E361" s="1">
        <v>0</v>
      </c>
      <c r="F361" s="1">
        <v>-4</v>
      </c>
      <c r="G361" s="1">
        <v>0</v>
      </c>
      <c r="H361" s="1">
        <v>-4</v>
      </c>
      <c r="I361" s="1">
        <v>0</v>
      </c>
      <c r="J361" s="1">
        <v>0</v>
      </c>
      <c r="K361" s="1">
        <v>-16</v>
      </c>
      <c r="L361" s="1">
        <v>0</v>
      </c>
      <c r="M361" s="1">
        <v>0</v>
      </c>
      <c r="N361" s="1">
        <v>0</v>
      </c>
      <c r="O361" s="1">
        <v>0</v>
      </c>
      <c r="P361" s="1">
        <v>-4</v>
      </c>
      <c r="Q361" s="1">
        <v>-10</v>
      </c>
      <c r="R361" s="1">
        <v>-4</v>
      </c>
      <c r="S361" s="1">
        <v>-22</v>
      </c>
      <c r="T361" s="1">
        <v>-5</v>
      </c>
      <c r="U361" s="1">
        <v>-11</v>
      </c>
      <c r="V361" s="1">
        <v>-4</v>
      </c>
      <c r="W361" s="1">
        <v>-6</v>
      </c>
      <c r="X361" s="1">
        <v>-7</v>
      </c>
      <c r="Y361" s="1">
        <v>-6</v>
      </c>
      <c r="Z361" s="1">
        <v>-6</v>
      </c>
      <c r="AA361" s="1"/>
      <c r="AB361" s="1">
        <v>-10</v>
      </c>
      <c r="AC361" s="1">
        <v>-14</v>
      </c>
      <c r="AD361" s="1">
        <f>VLOOKUP(B361,'OCT24'!$A$1:H1537,6,0)</f>
        <v>-10</v>
      </c>
      <c r="AE361" s="1">
        <f>VLOOKUP(B361,'NOV24'!$A$1:H922,6,0)</f>
        <v>0</v>
      </c>
      <c r="AF361" s="1">
        <f>VLOOKUP(B361,'DEC24'!$A$1:$H$914,5,0)</f>
        <v>-2</v>
      </c>
      <c r="AG361" s="1">
        <f>VLOOKUP(B361,'JAN25'!$A$1:G993,5,0)</f>
        <v>-10</v>
      </c>
      <c r="AH361" s="1">
        <f>VLOOKUP(B361,'FEB25'!A$1:G1427,5,0)</f>
        <v>0</v>
      </c>
      <c r="AI361" s="1">
        <f>VLOOKUP(B361,'MAR25'!$A$1:G1260,5,0)</f>
        <v>-8</v>
      </c>
      <c r="AJ361" s="1">
        <f>VLOOKUP(B361,'APR25'!$A$1:G889,5,0)</f>
        <v>-8</v>
      </c>
      <c r="AK361" s="1">
        <f>VLOOKUP(B361,'MAY25'!$A$1:G1282,5,0)</f>
        <v>-6</v>
      </c>
      <c r="AL361" s="1">
        <f>VLOOKUP(B361,JUNE25!$A$1:G985,5,0)</f>
        <v>-33</v>
      </c>
      <c r="AM361" s="1">
        <f>VLOOKUP(B361, JULY25!$A$1:$E$544, 5, FALSE)</f>
        <v>-8</v>
      </c>
      <c r="AN361" s="1">
        <f>VLOOKUP(B361, 'AUG25'!$A$1:$E$540, 5, FALSE)</f>
        <v>-5</v>
      </c>
      <c r="AO361" s="1" t="str">
        <f>VLOOKUP(B361, 'SEP25'!$A$1:$F$520, 6, FALSE)</f>
        <v>-</v>
      </c>
      <c r="AP361" s="1" t="str">
        <f>VLOOKUP(B361, 'OCT25'!$A$1:$F$520, 5, FALSE)</f>
        <v>-</v>
      </c>
      <c r="AQ361" s="36">
        <f>VLOOKUP(B361, 'NOV25'!$B$1:$I$616, 5, FALSE)</f>
        <v>-1</v>
      </c>
      <c r="AR361" s="1">
        <f>VLOOKUP(B361, 'DEC25'!$A$1:$I$611, 5, FALSE)</f>
        <v>-8</v>
      </c>
      <c r="AS361" s="1">
        <f>VLOOKUP(B361, 'JAN26'!$A$1:$I$607, 6, FALSE)</f>
        <v>-15</v>
      </c>
      <c r="AT361" s="1"/>
      <c r="AU361" s="1"/>
      <c r="AV361" s="1"/>
      <c r="AW361" s="1"/>
    </row>
    <row r="362" spans="1:49" ht="14.25" customHeight="1">
      <c r="A362" s="4" t="s">
        <v>678</v>
      </c>
      <c r="B362" s="4" t="s">
        <v>247</v>
      </c>
      <c r="C362" s="1">
        <f t="shared" si="39"/>
        <v>2.5</v>
      </c>
      <c r="D362" s="1">
        <v>-30</v>
      </c>
      <c r="E362" s="1">
        <v>-18</v>
      </c>
      <c r="F362" s="1">
        <v>-1</v>
      </c>
      <c r="G362" s="1">
        <v>0</v>
      </c>
      <c r="H362" s="1">
        <v>-9</v>
      </c>
      <c r="I362" s="1">
        <v>0</v>
      </c>
      <c r="J362" s="1">
        <v>0</v>
      </c>
      <c r="K362" s="1">
        <v>0</v>
      </c>
      <c r="L362" s="1">
        <v>0</v>
      </c>
      <c r="M362" s="1">
        <v>-5</v>
      </c>
      <c r="N362" s="1">
        <v>-49</v>
      </c>
      <c r="O362" s="1">
        <v>-18</v>
      </c>
      <c r="P362" s="1">
        <v>-36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-13</v>
      </c>
      <c r="AD362" s="1">
        <f>VLOOKUP(B362,'OCT24'!$A$1:H1538,6,0)</f>
        <v>0</v>
      </c>
      <c r="AE362" s="1">
        <f>VLOOKUP(B362,'NOV24'!$A$1:H923,6,0)</f>
        <v>0</v>
      </c>
      <c r="AF362" s="1">
        <f>VLOOKUP(B362,'DEC24'!$A$1:$H$914,5,0)</f>
        <v>0</v>
      </c>
      <c r="AG362" s="1">
        <f>VLOOKUP(B362,'JAN25'!$A$1:G994,5,0)</f>
        <v>0</v>
      </c>
      <c r="AH362" s="1">
        <f>VLOOKUP(B362,'FEB25'!A$1:G1428,5,0)</f>
        <v>0</v>
      </c>
      <c r="AI362" s="1">
        <f>VLOOKUP(B362,'MAR25'!$A$1:G1261,5,0)</f>
        <v>0</v>
      </c>
      <c r="AJ362" s="1">
        <f>VLOOKUP(B362,'APR25'!$A$1:G890,5,0)</f>
        <v>0</v>
      </c>
      <c r="AK362" s="1">
        <f>VLOOKUP(B362,'MAY25'!$A$1:G1283,5,0)</f>
        <v>0</v>
      </c>
      <c r="AL362" s="1">
        <f>VLOOKUP(B362,JUNE25!$A$1:G986,5,0)</f>
        <v>0</v>
      </c>
      <c r="AM362" s="1">
        <f>VLOOKUP(B362, JULY25!$A$1:$E$544, 5, FALSE)</f>
        <v>0</v>
      </c>
      <c r="AN362" s="1">
        <f>VLOOKUP(B362, 'AUG25'!$A$1:$E$540, 5, FALSE)</f>
        <v>0</v>
      </c>
      <c r="AO362" s="1" t="str">
        <f>VLOOKUP(B362, 'SEP25'!$A$1:$F$520, 6, FALSE)</f>
        <v>-</v>
      </c>
      <c r="AP362" s="1" t="str">
        <f>VLOOKUP(B362, 'OCT25'!$A$1:$F$520, 5, FALSE)</f>
        <v>-</v>
      </c>
      <c r="AQ362" s="36" t="str">
        <f>VLOOKUP(B362, 'NOV25'!$B$1:$I$616, 5, FALSE)</f>
        <v>-</v>
      </c>
      <c r="AR362" s="1">
        <f>VLOOKUP(B362, 'DEC25'!$A$1:$I$611, 5, FALSE)</f>
        <v>-10</v>
      </c>
      <c r="AS362" s="1" t="str">
        <f>VLOOKUP(B362, 'JAN26'!$A$1:$I$607, 6, FALSE)</f>
        <v>-</v>
      </c>
      <c r="AT362" s="1"/>
      <c r="AU362" s="1"/>
      <c r="AV362" s="1"/>
      <c r="AW362" s="1"/>
    </row>
    <row r="363" spans="1:49" ht="14.25" customHeight="1">
      <c r="A363" s="4" t="s">
        <v>678</v>
      </c>
      <c r="B363" s="4" t="s">
        <v>248</v>
      </c>
      <c r="C363" s="1">
        <f t="shared" si="39"/>
        <v>0</v>
      </c>
      <c r="D363" s="1">
        <v>0</v>
      </c>
      <c r="E363" s="1">
        <v>-10</v>
      </c>
      <c r="F363" s="1">
        <v>0</v>
      </c>
      <c r="G363" s="1">
        <v>-4</v>
      </c>
      <c r="H363" s="1">
        <v>0</v>
      </c>
      <c r="I363" s="1">
        <v>0</v>
      </c>
      <c r="J363" s="1">
        <v>-11</v>
      </c>
      <c r="K363" s="1">
        <v>0</v>
      </c>
      <c r="L363" s="1">
        <v>-5</v>
      </c>
      <c r="M363" s="1">
        <v>0</v>
      </c>
      <c r="N363" s="1">
        <v>0</v>
      </c>
      <c r="O363" s="1">
        <v>0</v>
      </c>
      <c r="P363" s="1">
        <v>0</v>
      </c>
      <c r="Q363" s="1">
        <v>-1</v>
      </c>
      <c r="R363" s="1">
        <v>0</v>
      </c>
      <c r="S363" s="1">
        <v>-4</v>
      </c>
      <c r="T363" s="1">
        <v>0</v>
      </c>
      <c r="U363" s="1">
        <v>0</v>
      </c>
      <c r="V363" s="1">
        <v>-44</v>
      </c>
      <c r="W363" s="1">
        <v>-30</v>
      </c>
      <c r="X363" s="1">
        <v>0</v>
      </c>
      <c r="Y363" s="1">
        <v>-20</v>
      </c>
      <c r="Z363" s="1">
        <v>0</v>
      </c>
      <c r="AA363" s="1">
        <v>-36</v>
      </c>
      <c r="AB363" s="1">
        <v>-22</v>
      </c>
      <c r="AC363" s="1">
        <v>-13</v>
      </c>
      <c r="AD363" s="1">
        <f>VLOOKUP(B363,'OCT24'!$A$1:H1539,6,0)</f>
        <v>-20</v>
      </c>
      <c r="AE363" s="1">
        <f>VLOOKUP(B363,'NOV24'!$A$1:H924,6,0)</f>
        <v>0</v>
      </c>
      <c r="AF363" s="1">
        <f>VLOOKUP(B363,'DEC24'!$A$1:$H$914,5,0)</f>
        <v>0</v>
      </c>
      <c r="AG363" s="1">
        <f>VLOOKUP(B363,'JAN25'!$A$1:G995,5,0)</f>
        <v>0</v>
      </c>
      <c r="AH363" s="1">
        <f>VLOOKUP(B363,'FEB25'!A$1:G1429,5,0)</f>
        <v>0</v>
      </c>
      <c r="AI363" s="1">
        <f>VLOOKUP(B363,'MAR25'!$A$1:G1262,5,0)</f>
        <v>0</v>
      </c>
      <c r="AJ363" s="1">
        <f>VLOOKUP(B363,'APR25'!$A$1:G891,5,0)</f>
        <v>-10</v>
      </c>
      <c r="AK363" s="1">
        <f>VLOOKUP(B363,'MAY25'!$A$1:G1284,5,0)</f>
        <v>-10</v>
      </c>
      <c r="AL363" s="1">
        <f>VLOOKUP(B363,JUNE25!$A$1:G987,5,0)</f>
        <v>0</v>
      </c>
      <c r="AM363" s="1">
        <f>VLOOKUP(B363, JULY25!$A$1:$E$544, 5, FALSE)</f>
        <v>0</v>
      </c>
      <c r="AN363" s="1">
        <f>VLOOKUP(B363, 'AUG25'!$A$1:$E$540, 5, FALSE)</f>
        <v>0</v>
      </c>
      <c r="AO363" s="1" t="str">
        <f>VLOOKUP(B363, 'SEP25'!$A$1:$F$520, 6, FALSE)</f>
        <v>-</v>
      </c>
      <c r="AP363" s="1" t="str">
        <f>VLOOKUP(B363, 'OCT25'!$A$1:$F$520, 5, FALSE)</f>
        <v>-</v>
      </c>
      <c r="AQ363" s="36" t="str">
        <f>VLOOKUP(B363, 'NOV25'!$B$1:$I$616, 5, FALSE)</f>
        <v>-</v>
      </c>
      <c r="AR363" s="1" t="str">
        <f>VLOOKUP(B363, 'DEC25'!$A$1:$I$611, 5, FALSE)</f>
        <v>-</v>
      </c>
      <c r="AS363" s="1" t="str">
        <f>VLOOKUP(B363, 'JAN26'!$A$1:$I$607, 6, FALSE)</f>
        <v>-</v>
      </c>
      <c r="AT363" s="1"/>
      <c r="AU363" s="1"/>
      <c r="AV363" s="1"/>
      <c r="AW363" s="1"/>
    </row>
    <row r="364" spans="1:49" ht="14.25" customHeight="1">
      <c r="A364" s="4" t="s">
        <v>678</v>
      </c>
      <c r="B364" s="4" t="s">
        <v>249</v>
      </c>
      <c r="C364" s="1">
        <f t="shared" si="39"/>
        <v>72</v>
      </c>
      <c r="D364" s="1">
        <v>-48</v>
      </c>
      <c r="E364" s="1">
        <v>-11</v>
      </c>
      <c r="F364" s="1">
        <v>-9</v>
      </c>
      <c r="G364" s="1">
        <v>-2</v>
      </c>
      <c r="H364" s="1"/>
      <c r="I364" s="1">
        <v>-66</v>
      </c>
      <c r="J364" s="1">
        <v>-61</v>
      </c>
      <c r="K364" s="1"/>
      <c r="L364" s="1"/>
      <c r="M364" s="1"/>
      <c r="N364" s="1">
        <v>-80</v>
      </c>
      <c r="O364" s="1">
        <v>-51</v>
      </c>
      <c r="P364" s="1">
        <v>-48</v>
      </c>
      <c r="Q364" s="1">
        <v>-25</v>
      </c>
      <c r="R364" s="1">
        <v>-62</v>
      </c>
      <c r="S364" s="1">
        <v>-65</v>
      </c>
      <c r="T364" s="1">
        <v>-80</v>
      </c>
      <c r="U364" s="1">
        <v>-48</v>
      </c>
      <c r="V364" s="1">
        <v>-149</v>
      </c>
      <c r="W364" s="1">
        <v>-39</v>
      </c>
      <c r="X364" s="1">
        <v>-36</v>
      </c>
      <c r="Y364" s="1">
        <v>-18</v>
      </c>
      <c r="Z364" s="1">
        <v>-8</v>
      </c>
      <c r="AA364" s="1">
        <v>-10</v>
      </c>
      <c r="AB364" s="1">
        <v>-61</v>
      </c>
      <c r="AC364" s="1">
        <v>-22</v>
      </c>
      <c r="AD364" s="1">
        <f>VLOOKUP(B364,'OCT24'!$A$1:H1540,6,0)</f>
        <v>-36</v>
      </c>
      <c r="AE364" s="1">
        <f>VLOOKUP(B364,'NOV24'!$A$1:H925,6,0)</f>
        <v>-24</v>
      </c>
      <c r="AF364" s="1">
        <f>VLOOKUP(B364,'DEC24'!$A$1:$H$914,5,0)</f>
        <v>-23</v>
      </c>
      <c r="AG364" s="1">
        <f>VLOOKUP(B364,'JAN25'!$A$1:G996,5,0)</f>
        <v>-61</v>
      </c>
      <c r="AH364" s="1">
        <f>VLOOKUP(B364,'FEB25'!A$1:G1430,5,0)</f>
        <v>-30</v>
      </c>
      <c r="AI364" s="1">
        <f>VLOOKUP(B364,'MAR25'!$A$1:G1263,5,0)</f>
        <v>-70</v>
      </c>
      <c r="AJ364" s="1">
        <f>VLOOKUP(B364,'APR25'!$A$1:G892,5,0)</f>
        <v>-77</v>
      </c>
      <c r="AK364" s="1"/>
      <c r="AL364" s="1">
        <f>VLOOKUP(B364,JUNE25!$A$1:G988,5,0)</f>
        <v>-54</v>
      </c>
      <c r="AM364" s="1">
        <f>VLOOKUP(B364, JULY25!$A$1:$E$544, 5, FALSE)</f>
        <v>-37</v>
      </c>
      <c r="AN364" s="1">
        <f>VLOOKUP(B364, 'AUG25'!$A$1:$E$540, 5, FALSE)</f>
        <v>-43</v>
      </c>
      <c r="AO364" s="1"/>
      <c r="AP364" s="1">
        <f>VLOOKUP(B364, 'OCT25'!$A$1:$F$520, 5, FALSE)</f>
        <v>-42</v>
      </c>
      <c r="AQ364" s="36">
        <f>VLOOKUP(B364, 'NOV25'!$B$1:$I$616, 5, FALSE)</f>
        <v>-31</v>
      </c>
      <c r="AR364" s="1">
        <f>VLOOKUP(B364, 'DEC25'!$A$1:$I$611, 5, FALSE)</f>
        <v>-99</v>
      </c>
      <c r="AS364" s="1">
        <f>VLOOKUP(B364, 'JAN26'!$A$1:$I$607, 6, FALSE)</f>
        <v>-198</v>
      </c>
      <c r="AT364" s="1"/>
      <c r="AU364" s="1"/>
      <c r="AV364" s="1"/>
      <c r="AW364" s="1"/>
    </row>
    <row r="365" spans="1:49" ht="14.25" customHeight="1">
      <c r="A365" s="4" t="s">
        <v>678</v>
      </c>
      <c r="B365" s="4" t="s">
        <v>250</v>
      </c>
      <c r="C365" s="1">
        <f t="shared" si="39"/>
        <v>356</v>
      </c>
      <c r="D365" s="1">
        <v>-127</v>
      </c>
      <c r="E365" s="1">
        <v>-228</v>
      </c>
      <c r="F365" s="1">
        <v>-54</v>
      </c>
      <c r="G365" s="1">
        <v>-232</v>
      </c>
      <c r="H365" s="1">
        <v>-230</v>
      </c>
      <c r="I365" s="1">
        <v>-172</v>
      </c>
      <c r="J365" s="1">
        <v>-232</v>
      </c>
      <c r="K365" s="1">
        <v>-180</v>
      </c>
      <c r="L365" s="1">
        <v>-184</v>
      </c>
      <c r="M365" s="1">
        <v>-218</v>
      </c>
      <c r="N365" s="1">
        <v>-244</v>
      </c>
      <c r="O365" s="1">
        <v>-210</v>
      </c>
      <c r="P365" s="1">
        <v>-396</v>
      </c>
      <c r="Q365" s="1">
        <v>-265</v>
      </c>
      <c r="R365" s="1">
        <v>-200</v>
      </c>
      <c r="S365" s="1">
        <v>-262</v>
      </c>
      <c r="T365" s="1">
        <v>-339</v>
      </c>
      <c r="U365" s="1">
        <v>-145</v>
      </c>
      <c r="V365" s="1">
        <v>-102</v>
      </c>
      <c r="W365" s="1">
        <v>-90</v>
      </c>
      <c r="X365" s="1">
        <v>-63</v>
      </c>
      <c r="Y365" s="1">
        <v>-114</v>
      </c>
      <c r="Z365" s="1">
        <v>-48</v>
      </c>
      <c r="AA365" s="1">
        <v>-132</v>
      </c>
      <c r="AB365" s="1">
        <v>-180</v>
      </c>
      <c r="AC365" s="1">
        <v>-114</v>
      </c>
      <c r="AD365" s="1">
        <f>VLOOKUP(B365,'OCT24'!$A$1:H1541,6,0)</f>
        <v>-148</v>
      </c>
      <c r="AE365" s="1">
        <f>VLOOKUP(B365,'NOV24'!$A$1:H926,6,0)</f>
        <v>-131</v>
      </c>
      <c r="AF365" s="1">
        <f>VLOOKUP(B365,'DEC24'!$A$1:$H$914,5,0)</f>
        <v>-270</v>
      </c>
      <c r="AG365" s="1">
        <f>VLOOKUP(B365,'JAN25'!$A$1:G997,5,0)</f>
        <v>-281</v>
      </c>
      <c r="AH365" s="1">
        <f>VLOOKUP(B365,'FEB25'!A$1:G1431,5,0)</f>
        <v>-192</v>
      </c>
      <c r="AI365" s="1">
        <f>VLOOKUP(B365,'MAR25'!$A$1:G1264,5,0)</f>
        <v>-134</v>
      </c>
      <c r="AJ365" s="1">
        <f>VLOOKUP(B365,'APR25'!$A$1:G893,5,0)</f>
        <v>-204</v>
      </c>
      <c r="AK365" s="1">
        <f>VLOOKUP(B365,'MAY25'!$A$1:G1286,5,0)</f>
        <v>-235</v>
      </c>
      <c r="AL365" s="1">
        <f>VLOOKUP(B365,JUNE25!$A$1:G989,5,0)</f>
        <v>-221</v>
      </c>
      <c r="AM365" s="1">
        <f>VLOOKUP(B365, JULY25!$A$1:$E$544, 5, FALSE)</f>
        <v>-218</v>
      </c>
      <c r="AN365" s="1"/>
      <c r="AO365" s="1">
        <f>VLOOKUP(B365, 'SEP25'!$A$1:$F$520, 6, FALSE)</f>
        <v>-194</v>
      </c>
      <c r="AP365" s="1">
        <f>VLOOKUP(B365, 'OCT25'!$A$1:$F$520, 5, FALSE)</f>
        <v>-241</v>
      </c>
      <c r="AQ365" s="36">
        <f>VLOOKUP(B365, 'NOV25'!$B$1:$I$616, 5, FALSE)</f>
        <v>-419</v>
      </c>
      <c r="AR365" s="1">
        <f>VLOOKUP(B365, 'DEC25'!$A$1:$I$611, 5, FALSE)</f>
        <v>-674</v>
      </c>
      <c r="AS365" s="1">
        <f>VLOOKUP(B365, 'JAN26'!$A$1:$I$607, 6, FALSE)</f>
        <v>-525</v>
      </c>
      <c r="AT365" s="1"/>
      <c r="AU365" s="1"/>
      <c r="AV365" s="1"/>
      <c r="AW365" s="1"/>
    </row>
    <row r="366" spans="1:49" ht="14.25" customHeight="1">
      <c r="A366" s="4" t="s">
        <v>678</v>
      </c>
      <c r="B366" s="4" t="s">
        <v>251</v>
      </c>
      <c r="C366" s="1">
        <f t="shared" si="39"/>
        <v>89.285714285714292</v>
      </c>
      <c r="D366" s="1">
        <v>-18</v>
      </c>
      <c r="E366" s="1">
        <v>-60</v>
      </c>
      <c r="F366" s="1">
        <v>-47</v>
      </c>
      <c r="G366" s="1">
        <v>-73</v>
      </c>
      <c r="H366" s="1">
        <v>-52</v>
      </c>
      <c r="I366" s="1">
        <v>-84</v>
      </c>
      <c r="J366" s="1">
        <v>-68</v>
      </c>
      <c r="K366" s="1">
        <v>-81</v>
      </c>
      <c r="L366" s="1">
        <v>-91</v>
      </c>
      <c r="M366" s="1">
        <v>-86</v>
      </c>
      <c r="N366" s="1">
        <v>-103</v>
      </c>
      <c r="O366" s="1">
        <v>-62</v>
      </c>
      <c r="P366" s="1">
        <v>-120</v>
      </c>
      <c r="Q366" s="1">
        <v>-57</v>
      </c>
      <c r="R366" s="1">
        <v>-13</v>
      </c>
      <c r="S366" s="1">
        <v>-8</v>
      </c>
      <c r="T366" s="1">
        <v>-88</v>
      </c>
      <c r="U366" s="1">
        <v>-70</v>
      </c>
      <c r="V366" s="1">
        <v>-49</v>
      </c>
      <c r="W366" s="1">
        <v>-27</v>
      </c>
      <c r="X366" s="1">
        <v>-29</v>
      </c>
      <c r="Y366" s="1">
        <v>-16</v>
      </c>
      <c r="Z366" s="1">
        <v>-15</v>
      </c>
      <c r="AA366" s="1">
        <v>-14</v>
      </c>
      <c r="AB366" s="1">
        <v>-44</v>
      </c>
      <c r="AC366" s="1">
        <v>-36</v>
      </c>
      <c r="AD366" s="1">
        <f>VLOOKUP(B366,'OCT24'!$A$1:H1542,6,0)</f>
        <v>-63</v>
      </c>
      <c r="AE366" s="1">
        <f>VLOOKUP(B366,'NOV24'!$A$1:H927,6,0)</f>
        <v>-47</v>
      </c>
      <c r="AF366" s="1">
        <f>VLOOKUP(B366,'DEC24'!$A$1:$H$914,5,0)</f>
        <v>-42</v>
      </c>
      <c r="AG366" s="1">
        <f>VLOOKUP(B366,'JAN25'!$A$1:G998,5,0)</f>
        <v>-55</v>
      </c>
      <c r="AH366" s="1">
        <f>VLOOKUP(B366,'FEB25'!A$1:G1432,5,0)</f>
        <v>-28</v>
      </c>
      <c r="AI366" s="1">
        <f>VLOOKUP(B366,'MAR25'!$A$1:G1265,5,0)</f>
        <v>-33</v>
      </c>
      <c r="AJ366" s="1">
        <f>VLOOKUP(B366,'APR25'!$A$1:G894,5,0)</f>
        <v>-64</v>
      </c>
      <c r="AK366" s="1">
        <f>VLOOKUP(B366,'MAY25'!$A$1:G1287,5,0)</f>
        <v>-35</v>
      </c>
      <c r="AL366" s="1">
        <f>VLOOKUP(B366,JUNE25!$A$1:G990,5,0)</f>
        <v>-108</v>
      </c>
      <c r="AM366" s="1"/>
      <c r="AN366" s="1">
        <f>VLOOKUP(B366, 'AUG25'!$A$1:$E$540, 5, FALSE)</f>
        <v>-67</v>
      </c>
      <c r="AO366" s="1">
        <f>VLOOKUP(B366, 'SEP25'!$A$1:$F$520, 6, FALSE)</f>
        <v>-35</v>
      </c>
      <c r="AP366" s="1">
        <f>VLOOKUP(B366, 'OCT25'!$A$1:$F$520, 5, FALSE)</f>
        <v>-61</v>
      </c>
      <c r="AQ366" s="36">
        <f>VLOOKUP(B366, 'NOV25'!$B$1:$I$616, 5, FALSE)</f>
        <v>-67</v>
      </c>
      <c r="AR366" s="1">
        <f>VLOOKUP(B366, 'DEC25'!$A$1:$I$611, 5, FALSE)</f>
        <v>-141</v>
      </c>
      <c r="AS366" s="1">
        <f>VLOOKUP(B366, 'JAN26'!$A$1:$I$607, 6, FALSE)</f>
        <v>-146</v>
      </c>
      <c r="AT366" s="1"/>
      <c r="AU366" s="1"/>
      <c r="AV366" s="1"/>
      <c r="AW366" s="1"/>
    </row>
    <row r="367" spans="1:49" ht="14.25" customHeight="1">
      <c r="A367" s="4" t="s">
        <v>678</v>
      </c>
      <c r="B367" s="4" t="s">
        <v>252</v>
      </c>
      <c r="C367" s="1">
        <f t="shared" si="39"/>
        <v>183.14285714285714</v>
      </c>
      <c r="D367" s="1">
        <v>-140</v>
      </c>
      <c r="E367" s="1">
        <v>-67</v>
      </c>
      <c r="F367" s="1">
        <v>-55</v>
      </c>
      <c r="G367" s="1">
        <v>-78</v>
      </c>
      <c r="H367" s="1"/>
      <c r="I367" s="1">
        <v>-286</v>
      </c>
      <c r="J367" s="1">
        <v>-119</v>
      </c>
      <c r="K367" s="1"/>
      <c r="L367" s="1">
        <v>-169</v>
      </c>
      <c r="M367" s="1"/>
      <c r="N367" s="1">
        <v>-72</v>
      </c>
      <c r="O367" s="1">
        <v>-80</v>
      </c>
      <c r="P367" s="1">
        <v>-174</v>
      </c>
      <c r="Q367" s="1">
        <v>-132</v>
      </c>
      <c r="R367" s="1">
        <v>-102</v>
      </c>
      <c r="S367" s="1">
        <v>-146</v>
      </c>
      <c r="T367" s="1">
        <v>-115</v>
      </c>
      <c r="U367" s="1">
        <v>-72</v>
      </c>
      <c r="V367" s="1">
        <v>-28</v>
      </c>
      <c r="W367" s="1">
        <v>-62</v>
      </c>
      <c r="X367" s="1">
        <v>-72</v>
      </c>
      <c r="Y367" s="1">
        <v>-61</v>
      </c>
      <c r="Z367" s="1">
        <v>-27</v>
      </c>
      <c r="AA367" s="1">
        <v>-127</v>
      </c>
      <c r="AB367" s="1">
        <v>-82</v>
      </c>
      <c r="AC367" s="1">
        <v>-34</v>
      </c>
      <c r="AD367" s="1">
        <f>VLOOKUP(B367,'OCT24'!$A$1:H1543,6,0)</f>
        <v>-54</v>
      </c>
      <c r="AE367" s="1">
        <f>VLOOKUP(B367,'NOV24'!$A$1:H928,6,0)</f>
        <v>-65</v>
      </c>
      <c r="AF367" s="1">
        <f>VLOOKUP(B367,'DEC24'!$A$1:$H$914,5,0)</f>
        <v>-118</v>
      </c>
      <c r="AG367" s="1">
        <f>VLOOKUP(B367,'JAN25'!$A$1:G999,5,0)</f>
        <v>-104</v>
      </c>
      <c r="AH367" s="1">
        <f>VLOOKUP(B367,'FEB25'!A$1:G1433,5,0)</f>
        <v>-76</v>
      </c>
      <c r="AI367" s="1">
        <f>VLOOKUP(B367,'MAR25'!$A$1:G1266,5,0)</f>
        <v>-61</v>
      </c>
      <c r="AJ367" s="1">
        <f>VLOOKUP(B367,'APR25'!$A$1:G895,5,0)</f>
        <v>-115</v>
      </c>
      <c r="AK367" s="1"/>
      <c r="AL367" s="1">
        <f>VLOOKUP(B367,JUNE25!$A$1:G991,5,0)</f>
        <v>-203</v>
      </c>
      <c r="AM367" s="1">
        <f>VLOOKUP(B367, JULY25!$A$1:$E$544, 5, FALSE)</f>
        <v>-188</v>
      </c>
      <c r="AN367" s="1">
        <f>VLOOKUP(B367, 'AUG25'!$A$1:$E$540, 5, FALSE)</f>
        <v>-190</v>
      </c>
      <c r="AO367" s="1"/>
      <c r="AP367" s="1">
        <f>VLOOKUP(B367, 'OCT25'!$A$1:$F$520, 5, FALSE)</f>
        <v>-207</v>
      </c>
      <c r="AQ367" s="36">
        <f>VLOOKUP(B367, 'NOV25'!$B$1:$I$616, 5, FALSE)</f>
        <v>-152</v>
      </c>
      <c r="AR367" s="1">
        <f>VLOOKUP(B367, 'DEC25'!$A$1:$I$611, 5, FALSE)</f>
        <v>-151</v>
      </c>
      <c r="AS367" s="1">
        <f>VLOOKUP(B367, 'JAN26'!$A$1:$I$607, 6, FALSE)</f>
        <v>-191</v>
      </c>
      <c r="AT367" s="1"/>
      <c r="AU367" s="1"/>
      <c r="AV367" s="1"/>
      <c r="AW367" s="1"/>
    </row>
    <row r="368" spans="1:49" ht="14.25" customHeight="1">
      <c r="B368" s="4" t="s">
        <v>253</v>
      </c>
      <c r="C368" s="1">
        <f t="shared" si="39"/>
        <v>0</v>
      </c>
      <c r="D368" s="1">
        <v>0</v>
      </c>
      <c r="E368" s="1">
        <v>0</v>
      </c>
      <c r="F368" s="1">
        <v>0</v>
      </c>
      <c r="G368" s="1">
        <v>0</v>
      </c>
      <c r="H368" s="1">
        <v>-3</v>
      </c>
      <c r="I368" s="1">
        <v>-2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f>VLOOKUP(B368,'OCT24'!$A$1:H1544,6,0)</f>
        <v>0</v>
      </c>
      <c r="AE368" s="1">
        <f>VLOOKUP(B368,'NOV24'!$A$1:H929,6,0)</f>
        <v>0</v>
      </c>
      <c r="AF368" s="1">
        <f>VLOOKUP(B368,'DEC24'!$A$1:$H$914,5,0)</f>
        <v>0</v>
      </c>
      <c r="AG368" s="1">
        <f>VLOOKUP(B368,'JAN25'!$A$1:G1000,5,0)</f>
        <v>0</v>
      </c>
      <c r="AH368" s="1">
        <f>VLOOKUP(B368,'FEB25'!A$1:G1434,5,0)</f>
        <v>0</v>
      </c>
      <c r="AI368" s="1">
        <f>VLOOKUP(B368,'MAR25'!$A$1:G1267,5,0)</f>
        <v>0</v>
      </c>
      <c r="AJ368" s="1">
        <f>VLOOKUP(B368,'APR25'!$A$1:G896,5,0)</f>
        <v>0</v>
      </c>
      <c r="AK368" s="1">
        <f>VLOOKUP(B368,'MAY25'!$A$1:G1289,5,0)</f>
        <v>0</v>
      </c>
      <c r="AL368" s="1">
        <f>VLOOKUP(B368,JUNE25!$A$1:G992,5,0)</f>
        <v>0</v>
      </c>
      <c r="AM368" s="1">
        <f>VLOOKUP(B368, JULY25!$A$1:$E$544, 5, FALSE)</f>
        <v>0</v>
      </c>
      <c r="AN368" s="1">
        <f>VLOOKUP(B368, 'AUG25'!$A$1:$E$540, 5, FALSE)</f>
        <v>0</v>
      </c>
      <c r="AO368" s="1" t="str">
        <f>VLOOKUP(B368, 'SEP25'!$A$1:$F$520, 6, FALSE)</f>
        <v>-</v>
      </c>
      <c r="AP368" s="1" t="str">
        <f>VLOOKUP(B368, 'OCT25'!$A$1:$F$520, 5, FALSE)</f>
        <v>-</v>
      </c>
      <c r="AQ368" s="36" t="str">
        <f>VLOOKUP(B368, 'NOV25'!$B$1:$I$616, 5, FALSE)</f>
        <v>-</v>
      </c>
      <c r="AR368" s="1" t="str">
        <f>VLOOKUP(B368, 'DEC25'!$A$1:$I$611, 5, FALSE)</f>
        <v>-</v>
      </c>
      <c r="AS368" s="1" t="str">
        <f>VLOOKUP(B368, 'JAN26'!$A$1:$I$607, 6, FALSE)</f>
        <v>-</v>
      </c>
      <c r="AT368" s="1"/>
      <c r="AU368" s="1"/>
      <c r="AV368" s="1"/>
      <c r="AW368" s="1"/>
    </row>
    <row r="369" spans="1:49" ht="14.25" customHeight="1">
      <c r="B369" s="4" t="s">
        <v>254</v>
      </c>
      <c r="C369" s="1">
        <f t="shared" si="39"/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-1</v>
      </c>
      <c r="S369" s="1">
        <v>0</v>
      </c>
      <c r="T369" s="1">
        <v>-1</v>
      </c>
      <c r="U369" s="1">
        <v>-1</v>
      </c>
      <c r="V369" s="1">
        <v>-1</v>
      </c>
      <c r="W369" s="1">
        <v>-1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f>VLOOKUP(B369,'OCT24'!$A$1:H1545,6,0)</f>
        <v>0</v>
      </c>
      <c r="AE369" s="1">
        <f>VLOOKUP(B369,'NOV24'!$A$1:H930,6,0)</f>
        <v>-4</v>
      </c>
      <c r="AF369" s="1">
        <f>VLOOKUP(B369,'DEC24'!$A$1:$H$914,5,0)</f>
        <v>-1</v>
      </c>
      <c r="AG369" s="1">
        <f>VLOOKUP(B369,'JAN25'!$A$1:G1001,5,0)</f>
        <v>-1</v>
      </c>
      <c r="AH369" s="1">
        <f>VLOOKUP(B369,'FEB25'!A$1:G1435,5,0)</f>
        <v>0</v>
      </c>
      <c r="AI369" s="1">
        <f>VLOOKUP(B369,'MAR25'!$A$1:G1268,5,0)</f>
        <v>0</v>
      </c>
      <c r="AJ369" s="1">
        <f>VLOOKUP(B369,'APR25'!$A$1:G897,5,0)</f>
        <v>0</v>
      </c>
      <c r="AK369" s="1">
        <f>VLOOKUP(B369,'MAY25'!$A$1:G1290,5,0)</f>
        <v>0</v>
      </c>
      <c r="AL369" s="1">
        <f>VLOOKUP(B369,JUNE25!$A$1:G993,5,0)</f>
        <v>0</v>
      </c>
      <c r="AM369" s="1">
        <f>VLOOKUP(B369, JULY25!$A$1:$E$544, 5, FALSE)</f>
        <v>0</v>
      </c>
      <c r="AN369" s="1">
        <f>VLOOKUP(B369, 'AUG25'!$A$1:$E$540, 5, FALSE)</f>
        <v>0</v>
      </c>
      <c r="AO369" s="1" t="str">
        <f>VLOOKUP(B369, 'SEP25'!$A$1:$F$520, 6, FALSE)</f>
        <v>-</v>
      </c>
      <c r="AP369" s="1" t="str">
        <f>VLOOKUP(B369, 'OCT25'!$A$1:$F$520, 5, FALSE)</f>
        <v>-</v>
      </c>
      <c r="AQ369" s="36" t="str">
        <f>VLOOKUP(B369, 'NOV25'!$B$1:$I$616, 5, FALSE)</f>
        <v>-</v>
      </c>
      <c r="AR369" s="1" t="str">
        <f>VLOOKUP(B369, 'DEC25'!$A$1:$I$611, 5, FALSE)</f>
        <v>-</v>
      </c>
      <c r="AS369" s="1" t="str">
        <f>VLOOKUP(B369, 'JAN26'!$A$1:$I$607, 6, FALSE)</f>
        <v>-</v>
      </c>
      <c r="AT369" s="1"/>
      <c r="AU369" s="1"/>
      <c r="AV369" s="1"/>
      <c r="AW369" s="1"/>
    </row>
    <row r="370" spans="1:49" ht="14.25" customHeight="1">
      <c r="A370" s="4" t="s">
        <v>678</v>
      </c>
      <c r="B370" s="4" t="s">
        <v>255</v>
      </c>
      <c r="C370" s="1">
        <f t="shared" si="39"/>
        <v>33.375</v>
      </c>
      <c r="D370" s="1">
        <v>0</v>
      </c>
      <c r="E370" s="1">
        <v>-1</v>
      </c>
      <c r="F370" s="1">
        <v>0</v>
      </c>
      <c r="G370" s="1">
        <v>0</v>
      </c>
      <c r="H370" s="1">
        <v>0</v>
      </c>
      <c r="I370" s="1">
        <v>-8</v>
      </c>
      <c r="J370" s="1">
        <v>-5</v>
      </c>
      <c r="K370" s="1">
        <v>-35</v>
      </c>
      <c r="L370" s="1">
        <v>-8</v>
      </c>
      <c r="M370" s="1">
        <v>-37</v>
      </c>
      <c r="N370" s="1">
        <v>-8</v>
      </c>
      <c r="O370" s="1">
        <v>-2</v>
      </c>
      <c r="P370" s="1">
        <v>-25</v>
      </c>
      <c r="Q370" s="1">
        <v>0</v>
      </c>
      <c r="R370" s="1">
        <v>-20</v>
      </c>
      <c r="S370" s="1">
        <v>-9</v>
      </c>
      <c r="T370" s="1">
        <v>-11</v>
      </c>
      <c r="U370" s="1">
        <v>-42</v>
      </c>
      <c r="V370" s="1">
        <v>-8</v>
      </c>
      <c r="W370" s="1">
        <v>-21</v>
      </c>
      <c r="X370" s="1">
        <v>-40</v>
      </c>
      <c r="Y370" s="1">
        <v>0</v>
      </c>
      <c r="Z370" s="1">
        <v>-1</v>
      </c>
      <c r="AA370" s="1">
        <v>-29</v>
      </c>
      <c r="AB370" s="1">
        <v>-201</v>
      </c>
      <c r="AC370" s="1">
        <v>0</v>
      </c>
      <c r="AD370" s="1">
        <f>VLOOKUP(B370,'OCT24'!$A$1:H1546,6,0)</f>
        <v>0</v>
      </c>
      <c r="AE370" s="1">
        <f>VLOOKUP(B370,'NOV24'!$A$1:H931,6,0)</f>
        <v>-2</v>
      </c>
      <c r="AF370" s="1">
        <f>VLOOKUP(B370,'DEC24'!$A$1:$H$914,5,0)</f>
        <v>-15</v>
      </c>
      <c r="AG370" s="1">
        <f>VLOOKUP(B370,'JAN25'!$A$1:G1002,5,0)</f>
        <v>-24</v>
      </c>
      <c r="AH370" s="1">
        <f>VLOOKUP(B370,'FEB25'!A$1:G1436,5,0)</f>
        <v>-44</v>
      </c>
      <c r="AI370" s="1">
        <f>VLOOKUP(B370,'MAR25'!$A$1:G1269,5,0)</f>
        <v>-25</v>
      </c>
      <c r="AJ370" s="1">
        <f>VLOOKUP(B370,'APR25'!$A$1:G898,5,0)</f>
        <v>-76</v>
      </c>
      <c r="AK370" s="1">
        <f>VLOOKUP(B370,'MAY25'!$A$1:G1291,5,0)</f>
        <v>-23</v>
      </c>
      <c r="AL370" s="1">
        <f>VLOOKUP(B370,JUNE25!$A$1:G994,5,0)</f>
        <v>-47</v>
      </c>
      <c r="AM370" s="1">
        <f>VLOOKUP(B370, JULY25!$A$1:$E$544, 5, FALSE)</f>
        <v>-78</v>
      </c>
      <c r="AN370" s="1">
        <f>VLOOKUP(B370, 'AUG25'!$A$1:$E$540, 5, FALSE)</f>
        <v>-22</v>
      </c>
      <c r="AO370" s="1">
        <f>VLOOKUP(B370, 'SEP25'!$A$1:$F$520, 6, FALSE)</f>
        <v>-18</v>
      </c>
      <c r="AP370" s="1">
        <f>VLOOKUP(B370, 'OCT25'!$A$1:$F$520, 5, FALSE)</f>
        <v>-24</v>
      </c>
      <c r="AQ370" s="36">
        <f>VLOOKUP(B370, 'NOV25'!$B$1:$I$616, 5, FALSE)</f>
        <v>-14</v>
      </c>
      <c r="AR370" s="1">
        <f>VLOOKUP(B370, 'DEC25'!$A$1:$I$611, 5, FALSE)</f>
        <v>-12</v>
      </c>
      <c r="AS370" s="1">
        <f>VLOOKUP(B370, 'JAN26'!$A$1:$I$607, 6, FALSE)</f>
        <v>-52</v>
      </c>
      <c r="AT370" s="1"/>
      <c r="AU370" s="1"/>
      <c r="AV370" s="1"/>
      <c r="AW370" s="1"/>
    </row>
    <row r="371" spans="1:49" ht="14.25" customHeight="1">
      <c r="A371" s="4" t="s">
        <v>678</v>
      </c>
      <c r="B371" s="4" t="s">
        <v>256</v>
      </c>
      <c r="C371" s="1">
        <f t="shared" si="39"/>
        <v>161.25</v>
      </c>
      <c r="D371" s="1">
        <v>-61</v>
      </c>
      <c r="E371" s="1">
        <v>-90</v>
      </c>
      <c r="F371" s="1">
        <v>-36</v>
      </c>
      <c r="G371" s="1">
        <v>-26</v>
      </c>
      <c r="H371" s="1"/>
      <c r="I371" s="1"/>
      <c r="J371" s="1">
        <v>-154</v>
      </c>
      <c r="K371" s="1">
        <v>-378</v>
      </c>
      <c r="L371" s="1">
        <v>-253</v>
      </c>
      <c r="M371" s="1">
        <v>-134</v>
      </c>
      <c r="N371" s="1">
        <v>-123</v>
      </c>
      <c r="O371" s="1">
        <v>-265</v>
      </c>
      <c r="P371" s="1">
        <v>-126</v>
      </c>
      <c r="Q371" s="1">
        <v>-71</v>
      </c>
      <c r="R371" s="1">
        <v>-100</v>
      </c>
      <c r="S371" s="1">
        <v>-174</v>
      </c>
      <c r="T371" s="1">
        <v>-115</v>
      </c>
      <c r="U371" s="1">
        <v>-129</v>
      </c>
      <c r="V371" s="1">
        <v>-16</v>
      </c>
      <c r="W371" s="1">
        <v>-8</v>
      </c>
      <c r="X371" s="1">
        <v>-48</v>
      </c>
      <c r="Y371" s="1">
        <v>-106</v>
      </c>
      <c r="Z371" s="1">
        <v>-54</v>
      </c>
      <c r="AA371" s="1">
        <v>-108</v>
      </c>
      <c r="AB371" s="1">
        <v>-136</v>
      </c>
      <c r="AC371" s="1">
        <v>-74</v>
      </c>
      <c r="AD371" s="1">
        <f>VLOOKUP(B371,'OCT24'!$A$1:H1547,6,0)</f>
        <v>-80</v>
      </c>
      <c r="AE371" s="1">
        <f>VLOOKUP(B371,'NOV24'!$A$1:H932,6,0)</f>
        <v>-103</v>
      </c>
      <c r="AF371" s="1">
        <f>VLOOKUP(B371,'DEC24'!$A$1:$H$914,5,0)</f>
        <v>-246</v>
      </c>
      <c r="AG371" s="1">
        <f>VLOOKUP(B371,'JAN25'!$A$1:G1003,5,0)</f>
        <v>-175</v>
      </c>
      <c r="AH371" s="1">
        <f>VLOOKUP(B371,'FEB25'!A$1:G1437,5,0)</f>
        <v>-209</v>
      </c>
      <c r="AI371" s="1">
        <f>VLOOKUP(B371,'MAR25'!$A$1:G1270,5,0)</f>
        <v>-85</v>
      </c>
      <c r="AJ371" s="1">
        <f>VLOOKUP(B371,'APR25'!$A$1:G899,5,0)</f>
        <v>-187</v>
      </c>
      <c r="AK371" s="1">
        <f>VLOOKUP(B371,'MAY25'!$A$1:G1292,5,0)</f>
        <v>-180</v>
      </c>
      <c r="AL371" s="1">
        <f>VLOOKUP(B371,JUNE25!$A$1:G995,5,0)</f>
        <v>-172</v>
      </c>
      <c r="AM371" s="1">
        <f>VLOOKUP(B371, JULY25!$A$1:$E$544, 5, FALSE)</f>
        <v>-196</v>
      </c>
      <c r="AN371" s="1">
        <f>VLOOKUP(B371, 'AUG25'!$A$1:$E$540, 5, FALSE)</f>
        <v>-138</v>
      </c>
      <c r="AO371" s="1">
        <f>VLOOKUP(B371, 'SEP25'!$A$1:$F$520, 6, FALSE)</f>
        <v>-70</v>
      </c>
      <c r="AP371" s="1">
        <f>VLOOKUP(B371, 'OCT25'!$A$1:$F$520, 5, FALSE)</f>
        <v>-71</v>
      </c>
      <c r="AQ371" s="36">
        <f>VLOOKUP(B371, 'NOV25'!$B$1:$I$616, 5, FALSE)</f>
        <v>-84</v>
      </c>
      <c r="AR371" s="1">
        <f>VLOOKUP(B371, 'DEC25'!$A$1:$I$611, 5, FALSE)</f>
        <v>-377</v>
      </c>
      <c r="AS371" s="1">
        <f>VLOOKUP(B371, 'JAN26'!$A$1:$I$607, 6, FALSE)</f>
        <v>-182</v>
      </c>
      <c r="AT371" s="1"/>
      <c r="AU371" s="1"/>
      <c r="AV371" s="1"/>
      <c r="AW371" s="1"/>
    </row>
    <row r="372" spans="1:49" ht="14.25" customHeight="1">
      <c r="B372" s="4" t="s">
        <v>863</v>
      </c>
      <c r="C372" s="37">
        <v>0</v>
      </c>
      <c r="D372" s="1">
        <v>0</v>
      </c>
      <c r="E372" s="1">
        <v>-2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36"/>
      <c r="AR372" s="1"/>
      <c r="AS372" s="1"/>
      <c r="AT372" s="1"/>
      <c r="AU372" s="1"/>
      <c r="AV372" s="1"/>
      <c r="AW372" s="1"/>
    </row>
    <row r="373" spans="1:49" ht="14.25" customHeight="1">
      <c r="B373" s="4" t="s">
        <v>596</v>
      </c>
      <c r="C373" s="1">
        <f>-AVERAGE(AL373:AV373)</f>
        <v>20</v>
      </c>
      <c r="D373" s="1">
        <v>0</v>
      </c>
      <c r="E373" s="1">
        <v>-1</v>
      </c>
      <c r="F373" s="1">
        <v>-4</v>
      </c>
      <c r="G373" s="1">
        <v>0</v>
      </c>
      <c r="H373" s="1">
        <v>-1</v>
      </c>
      <c r="I373" s="1">
        <v>0</v>
      </c>
      <c r="J373" s="1">
        <v>0</v>
      </c>
      <c r="K373" s="1">
        <v>0</v>
      </c>
      <c r="L373" s="1">
        <v>-1</v>
      </c>
      <c r="M373" s="1">
        <v>-2</v>
      </c>
      <c r="N373" s="1">
        <v>0</v>
      </c>
      <c r="O373" s="1">
        <v>0</v>
      </c>
      <c r="P373" s="1">
        <v>-1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>
        <f>VLOOKUP(B373,JUNE25!$A$1:G997,5,0)</f>
        <v>-20</v>
      </c>
      <c r="AM373" s="1"/>
      <c r="AN373" s="1"/>
      <c r="AO373" s="1"/>
      <c r="AP373" s="1"/>
      <c r="AQ373" s="36"/>
      <c r="AR373" s="1"/>
      <c r="AS373" s="1"/>
      <c r="AT373" s="1"/>
      <c r="AU373" s="1"/>
      <c r="AV373" s="1"/>
      <c r="AW373" s="1"/>
    </row>
    <row r="374" spans="1:49" ht="14.25" customHeight="1">
      <c r="B374" s="4" t="s">
        <v>864</v>
      </c>
      <c r="C374" s="37">
        <v>0</v>
      </c>
      <c r="D374" s="1">
        <v>0</v>
      </c>
      <c r="E374" s="1">
        <v>-2</v>
      </c>
      <c r="F374" s="1">
        <v>-4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-2</v>
      </c>
      <c r="N374" s="1">
        <v>0</v>
      </c>
      <c r="O374" s="1">
        <v>0</v>
      </c>
      <c r="P374" s="1">
        <v>-2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36"/>
      <c r="AR374" s="1"/>
      <c r="AS374" s="1"/>
      <c r="AT374" s="1"/>
      <c r="AU374" s="1"/>
      <c r="AV374" s="1"/>
      <c r="AW374" s="1"/>
    </row>
    <row r="375" spans="1:49" ht="14.25" customHeight="1">
      <c r="A375" s="4" t="s">
        <v>678</v>
      </c>
      <c r="B375" s="4" t="s">
        <v>865</v>
      </c>
      <c r="C375" s="37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36"/>
      <c r="AR375" s="1"/>
      <c r="AS375" s="1"/>
      <c r="AT375" s="1"/>
      <c r="AU375" s="1"/>
      <c r="AV375" s="1"/>
      <c r="AW375" s="1"/>
    </row>
    <row r="376" spans="1:49" ht="14.25" customHeight="1">
      <c r="A376" s="4" t="s">
        <v>678</v>
      </c>
      <c r="B376" s="4" t="s">
        <v>257</v>
      </c>
      <c r="C376" s="1">
        <f t="shared" ref="C376:C388" si="40">-AVERAGE(AL376:AV376)</f>
        <v>5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-4</v>
      </c>
      <c r="Q376" s="1">
        <v>-2</v>
      </c>
      <c r="R376" s="1">
        <v>-2</v>
      </c>
      <c r="S376" s="1">
        <v>-1</v>
      </c>
      <c r="T376" s="1">
        <v>0</v>
      </c>
      <c r="U376" s="1">
        <v>-2</v>
      </c>
      <c r="V376" s="1">
        <v>0</v>
      </c>
      <c r="W376" s="1">
        <v>0</v>
      </c>
      <c r="X376" s="1">
        <v>-1</v>
      </c>
      <c r="Y376" s="1">
        <v>0</v>
      </c>
      <c r="Z376" s="1">
        <v>-1</v>
      </c>
      <c r="AA376" s="1"/>
      <c r="AB376" s="1">
        <v>-5</v>
      </c>
      <c r="AC376" s="1">
        <v>0</v>
      </c>
      <c r="AD376" s="1">
        <f>VLOOKUP(B376,'OCT24'!$A$1:H1552,6,0)</f>
        <v>0</v>
      </c>
      <c r="AE376" s="1">
        <f>VLOOKUP(B376,'NOV24'!$A$1:H937,6,0)</f>
        <v>0</v>
      </c>
      <c r="AF376" s="1">
        <f>VLOOKUP(B376,'DEC24'!$A$1:$H$914,5,0)</f>
        <v>-1</v>
      </c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36"/>
      <c r="AR376" s="1"/>
      <c r="AS376" s="1">
        <f>VLOOKUP(B376, 'JAN26'!$A$1:$I$607, 6, FALSE)</f>
        <v>-5</v>
      </c>
      <c r="AT376" s="1"/>
      <c r="AU376" s="1"/>
      <c r="AV376" s="1"/>
      <c r="AW376" s="1"/>
    </row>
    <row r="377" spans="1:49" ht="14.25" customHeight="1">
      <c r="A377" s="4" t="s">
        <v>678</v>
      </c>
      <c r="B377" s="4" t="s">
        <v>258</v>
      </c>
      <c r="C377" s="1">
        <f t="shared" si="40"/>
        <v>0.5</v>
      </c>
      <c r="D377" s="1">
        <v>0</v>
      </c>
      <c r="E377" s="1">
        <v>0</v>
      </c>
      <c r="F377" s="1">
        <v>0</v>
      </c>
      <c r="G377" s="1">
        <v>-2</v>
      </c>
      <c r="H377" s="1">
        <v>0</v>
      </c>
      <c r="I377" s="1">
        <v>0</v>
      </c>
      <c r="J377" s="1">
        <v>-30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-2</v>
      </c>
      <c r="U377" s="1">
        <v>0</v>
      </c>
      <c r="V377" s="1">
        <v>0</v>
      </c>
      <c r="W377" s="1">
        <v>0</v>
      </c>
      <c r="X377" s="1">
        <v>0</v>
      </c>
      <c r="Y377" s="1">
        <v>-2</v>
      </c>
      <c r="Z377" s="1">
        <v>0</v>
      </c>
      <c r="AA377" s="1">
        <v>0</v>
      </c>
      <c r="AB377" s="1">
        <v>0</v>
      </c>
      <c r="AC377" s="1">
        <v>0</v>
      </c>
      <c r="AD377" s="1">
        <f>VLOOKUP(B377,'OCT24'!$A$1:H1553,6,0)</f>
        <v>0</v>
      </c>
      <c r="AE377" s="1">
        <f>VLOOKUP(B377,'NOV24'!$A$1:H938,6,0)</f>
        <v>-1</v>
      </c>
      <c r="AF377" s="1">
        <f>VLOOKUP(B377,'DEC24'!$A$1:$H$914,5,0)</f>
        <v>0</v>
      </c>
      <c r="AG377" s="1">
        <f>VLOOKUP(B377,'JAN25'!$A$1:G1009,5,0)</f>
        <v>0</v>
      </c>
      <c r="AH377" s="1">
        <f>VLOOKUP(B377,'FEB25'!A$1:G1443,5,0)</f>
        <v>0</v>
      </c>
      <c r="AI377" s="1">
        <f>VLOOKUP(B377,'MAR25'!$A$1:G1276,5,0)</f>
        <v>-16</v>
      </c>
      <c r="AJ377" s="1">
        <f>VLOOKUP(B377,'APR25'!$A$1:G905,5,0)</f>
        <v>0</v>
      </c>
      <c r="AK377" s="1">
        <f>VLOOKUP(B377,'MAY25'!$A$1:G1298,5,0)</f>
        <v>-2</v>
      </c>
      <c r="AL377" s="1">
        <f>VLOOKUP(B377,JUNE25!$A$1:G1001,5,0)</f>
        <v>0</v>
      </c>
      <c r="AM377" s="1">
        <f>VLOOKUP(B377, JULY25!$A$1:$E$544, 5, FALSE)</f>
        <v>0</v>
      </c>
      <c r="AN377" s="1">
        <f>VLOOKUP(B377, 'AUG25'!$A$1:$E$540, 5, FALSE)</f>
        <v>0</v>
      </c>
      <c r="AO377" s="1" t="str">
        <f>VLOOKUP(B377, 'SEP25'!$A$1:$F$520, 6, FALSE)</f>
        <v>-</v>
      </c>
      <c r="AP377" s="1" t="str">
        <f>VLOOKUP(B377, 'OCT25'!$A$1:$F$520, 5, FALSE)</f>
        <v>-</v>
      </c>
      <c r="AQ377" s="36" t="str">
        <f>VLOOKUP(B377, 'NOV25'!$B$1:$I$616, 5, FALSE)</f>
        <v>-</v>
      </c>
      <c r="AR377" s="1" t="str">
        <f>VLOOKUP(B377, 'DEC25'!$A$1:$I$611, 5, FALSE)</f>
        <v>-</v>
      </c>
      <c r="AS377" s="1">
        <f>VLOOKUP(B377, 'JAN26'!$A$1:$I$607, 6, FALSE)</f>
        <v>-2</v>
      </c>
      <c r="AT377" s="1"/>
      <c r="AU377" s="1"/>
      <c r="AV377" s="1"/>
      <c r="AW377" s="1"/>
    </row>
    <row r="378" spans="1:49" ht="14.25" customHeight="1">
      <c r="A378" s="4" t="s">
        <v>678</v>
      </c>
      <c r="B378" s="4" t="s">
        <v>259</v>
      </c>
      <c r="C378" s="1">
        <f t="shared" si="40"/>
        <v>0.25</v>
      </c>
      <c r="D378" s="1">
        <v>0</v>
      </c>
      <c r="E378" s="1">
        <v>0</v>
      </c>
      <c r="F378" s="1">
        <v>-20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-10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-6</v>
      </c>
      <c r="AD378" s="1">
        <f>VLOOKUP(B378,'OCT24'!$A$1:H1554,6,0)</f>
        <v>0</v>
      </c>
      <c r="AE378" s="1">
        <f>VLOOKUP(B378,'NOV24'!$A$1:H939,6,0)</f>
        <v>0</v>
      </c>
      <c r="AF378" s="1">
        <f>VLOOKUP(B378,'DEC24'!$A$1:$H$914,5,0)</f>
        <v>-4</v>
      </c>
      <c r="AG378" s="1">
        <f>VLOOKUP(B378,'JAN25'!$A$1:G1010,5,0)</f>
        <v>0</v>
      </c>
      <c r="AH378" s="1">
        <f>VLOOKUP(B378,'FEB25'!A$1:G1444,5,0)</f>
        <v>0</v>
      </c>
      <c r="AI378" s="1">
        <f>VLOOKUP(B378,'MAR25'!$A$1:G1277,5,0)</f>
        <v>0</v>
      </c>
      <c r="AJ378" s="1">
        <f>VLOOKUP(B378,'APR25'!$A$1:G906,5,0)</f>
        <v>0</v>
      </c>
      <c r="AK378" s="1">
        <f>VLOOKUP(B378,'MAY25'!$A$1:G1299,5,0)</f>
        <v>0</v>
      </c>
      <c r="AL378" s="1">
        <f>VLOOKUP(B378,JUNE25!$A$1:G1002,5,0)</f>
        <v>0</v>
      </c>
      <c r="AM378" s="1">
        <f>VLOOKUP(B378, JULY25!$A$1:$E$544, 5, FALSE)</f>
        <v>0</v>
      </c>
      <c r="AN378" s="1">
        <f>VLOOKUP(B378, 'AUG25'!$A$1:$E$540, 5, FALSE)</f>
        <v>0</v>
      </c>
      <c r="AO378" s="1" t="str">
        <f>VLOOKUP(B378, 'SEP25'!$A$1:$F$520, 6, FALSE)</f>
        <v>-</v>
      </c>
      <c r="AP378" s="1" t="str">
        <f>VLOOKUP(B378, 'OCT25'!$A$1:$F$520, 5, FALSE)</f>
        <v>-</v>
      </c>
      <c r="AQ378" s="36">
        <f>VLOOKUP(B378, 'NOV25'!$B$1:$I$616, 5, FALSE)</f>
        <v>-1</v>
      </c>
      <c r="AR378" s="1" t="str">
        <f>VLOOKUP(B378, 'DEC25'!$A$1:$I$611, 5, FALSE)</f>
        <v>-</v>
      </c>
      <c r="AS378" s="1" t="str">
        <f>VLOOKUP(B378, 'JAN26'!$A$1:$I$607, 6, FALSE)</f>
        <v>-</v>
      </c>
      <c r="AT378" s="1"/>
      <c r="AU378" s="1"/>
      <c r="AV378" s="1"/>
      <c r="AW378" s="1"/>
    </row>
    <row r="379" spans="1:49" ht="14.25" customHeight="1">
      <c r="A379" s="4" t="s">
        <v>678</v>
      </c>
      <c r="B379" s="4" t="s">
        <v>260</v>
      </c>
      <c r="C379" s="1">
        <f t="shared" si="40"/>
        <v>2.4</v>
      </c>
      <c r="D379" s="1">
        <v>-3</v>
      </c>
      <c r="E379" s="1">
        <v>-6</v>
      </c>
      <c r="F379" s="1">
        <v>-2</v>
      </c>
      <c r="G379" s="1">
        <v>-4</v>
      </c>
      <c r="H379" s="1">
        <v>-1</v>
      </c>
      <c r="I379" s="1">
        <v>0</v>
      </c>
      <c r="J379" s="1">
        <v>-2</v>
      </c>
      <c r="K379" s="1">
        <v>-4</v>
      </c>
      <c r="L379" s="1">
        <v>-2</v>
      </c>
      <c r="M379" s="1">
        <v>0</v>
      </c>
      <c r="N379" s="1">
        <v>-1</v>
      </c>
      <c r="O379" s="1">
        <v>-9</v>
      </c>
      <c r="P379" s="1">
        <v>-16</v>
      </c>
      <c r="Q379" s="1">
        <v>-2</v>
      </c>
      <c r="R379" s="1">
        <v>0</v>
      </c>
      <c r="S379" s="1">
        <v>-3</v>
      </c>
      <c r="T379" s="1">
        <v>0</v>
      </c>
      <c r="U379" s="1">
        <v>-2</v>
      </c>
      <c r="V379" s="1">
        <v>-10</v>
      </c>
      <c r="W379" s="1">
        <v>0</v>
      </c>
      <c r="X379" s="1">
        <v>-1</v>
      </c>
      <c r="Y379" s="1">
        <v>0</v>
      </c>
      <c r="Z379" s="1">
        <v>-1</v>
      </c>
      <c r="AA379" s="1">
        <v>0</v>
      </c>
      <c r="AB379" s="1">
        <v>0</v>
      </c>
      <c r="AC379" s="1">
        <v>0</v>
      </c>
      <c r="AD379" s="1">
        <f>VLOOKUP(B379,'OCT24'!$A$1:H1555,6,0)</f>
        <v>0</v>
      </c>
      <c r="AE379" s="1">
        <f>VLOOKUP(B379,'NOV24'!$A$1:H940,6,0)</f>
        <v>0</v>
      </c>
      <c r="AF379" s="1">
        <f>VLOOKUP(B379,'DEC24'!$A$1:$H$914,5,0)</f>
        <v>-1</v>
      </c>
      <c r="AG379" s="1">
        <f>VLOOKUP(B379,'JAN25'!$A$1:G1011,5,0)</f>
        <v>-3</v>
      </c>
      <c r="AH379" s="1">
        <f>VLOOKUP(B379,'FEB25'!A$1:G1445,5,0)</f>
        <v>-6</v>
      </c>
      <c r="AI379" s="1">
        <f>VLOOKUP(B379,'MAR25'!$A$1:G1278,5,0)</f>
        <v>0</v>
      </c>
      <c r="AJ379" s="1">
        <f>VLOOKUP(B379,'APR25'!$A$1:G907,5,0)</f>
        <v>-5</v>
      </c>
      <c r="AK379" s="1">
        <f>VLOOKUP(B379,'MAY25'!$A$1:G1300,5,0)</f>
        <v>-2</v>
      </c>
      <c r="AL379" s="1">
        <f>VLOOKUP(B379,JUNE25!$A$1:G1003,5,0)</f>
        <v>-2</v>
      </c>
      <c r="AM379" s="1">
        <f>VLOOKUP(B379, JULY25!$A$1:$E$544, 5, FALSE)</f>
        <v>0</v>
      </c>
      <c r="AN379" s="1">
        <f>VLOOKUP(B379, 'AUG25'!$A$1:$E$540, 5, FALSE)</f>
        <v>-6</v>
      </c>
      <c r="AO379" s="1">
        <f>VLOOKUP(B379, 'SEP25'!$A$1:$F$520, 6, FALSE)</f>
        <v>-2</v>
      </c>
      <c r="AP379" s="1" t="str">
        <f>VLOOKUP(B379, 'OCT25'!$A$1:$F$520, 5, FALSE)</f>
        <v>-</v>
      </c>
      <c r="AQ379" s="36">
        <f>VLOOKUP(B379, 'NOV25'!$B$1:$I$616, 5, FALSE)</f>
        <v>-2</v>
      </c>
      <c r="AR379" s="1" t="str">
        <f>VLOOKUP(B379, 'DEC25'!$A$1:$I$611, 5, FALSE)</f>
        <v>-</v>
      </c>
      <c r="AS379" s="1" t="str">
        <f>VLOOKUP(B379, 'JAN26'!$A$1:$I$607, 6, FALSE)</f>
        <v>-</v>
      </c>
      <c r="AT379" s="1"/>
      <c r="AU379" s="1"/>
      <c r="AV379" s="1"/>
      <c r="AW379" s="1"/>
    </row>
    <row r="380" spans="1:49" ht="14.25" customHeight="1">
      <c r="A380" s="4" t="s">
        <v>678</v>
      </c>
      <c r="B380" s="4" t="s">
        <v>261</v>
      </c>
      <c r="C380" s="1">
        <f t="shared" si="40"/>
        <v>26.875</v>
      </c>
      <c r="D380" s="1">
        <v>-4</v>
      </c>
      <c r="E380" s="1">
        <v>0</v>
      </c>
      <c r="F380" s="1">
        <v>0</v>
      </c>
      <c r="G380" s="1">
        <v>-3</v>
      </c>
      <c r="H380" s="1">
        <v>0</v>
      </c>
      <c r="I380" s="1">
        <v>-14</v>
      </c>
      <c r="J380" s="1">
        <v>-13</v>
      </c>
      <c r="K380" s="1">
        <v>-10</v>
      </c>
      <c r="L380" s="1">
        <v>-3</v>
      </c>
      <c r="M380" s="1">
        <v>0</v>
      </c>
      <c r="N380" s="1">
        <v>0</v>
      </c>
      <c r="O380" s="1">
        <v>0</v>
      </c>
      <c r="P380" s="1">
        <v>0</v>
      </c>
      <c r="Q380" s="1">
        <v>-3</v>
      </c>
      <c r="R380" s="1">
        <v>-42</v>
      </c>
      <c r="S380" s="1">
        <v>-33</v>
      </c>
      <c r="T380" s="1">
        <v>-13</v>
      </c>
      <c r="U380" s="1">
        <v>-24</v>
      </c>
      <c r="V380" s="1">
        <v>0</v>
      </c>
      <c r="W380" s="1">
        <v>0</v>
      </c>
      <c r="X380" s="1">
        <v>-20</v>
      </c>
      <c r="Y380" s="1">
        <v>0</v>
      </c>
      <c r="Z380" s="1">
        <v>0</v>
      </c>
      <c r="AA380" s="1">
        <v>-25</v>
      </c>
      <c r="AB380" s="1">
        <v>-8</v>
      </c>
      <c r="AC380" s="1">
        <v>-27</v>
      </c>
      <c r="AD380" s="1">
        <f>VLOOKUP(B380,'OCT24'!$A$1:H1556,6,0)</f>
        <v>0</v>
      </c>
      <c r="AE380" s="1">
        <f>VLOOKUP(B380,'NOV24'!$A$1:H941,6,0)</f>
        <v>-10</v>
      </c>
      <c r="AF380" s="1">
        <f>VLOOKUP(B380,'DEC24'!$A$1:$H$914,5,0)</f>
        <v>-2</v>
      </c>
      <c r="AG380" s="1">
        <f>VLOOKUP(B380,'JAN25'!$A$1:G1012,5,0)</f>
        <v>-2</v>
      </c>
      <c r="AH380" s="1">
        <f>VLOOKUP(B380,'FEB25'!A$1:G1446,5,0)</f>
        <v>-10</v>
      </c>
      <c r="AI380" s="1">
        <f>VLOOKUP(B380,'MAR25'!$A$1:G1279,5,0)</f>
        <v>-32</v>
      </c>
      <c r="AJ380" s="1">
        <f>VLOOKUP(B380,'APR25'!$A$1:G908,5,0)</f>
        <v>-10</v>
      </c>
      <c r="AK380" s="1">
        <f>VLOOKUP(B380,'MAY25'!$A$1:G1301,5,0)</f>
        <v>0</v>
      </c>
      <c r="AL380" s="1">
        <f>VLOOKUP(B380,JUNE25!$A$1:G1004,5,0)</f>
        <v>-2</v>
      </c>
      <c r="AM380" s="1">
        <f>VLOOKUP(B380, JULY25!$A$1:$E$544, 5, FALSE)</f>
        <v>-22</v>
      </c>
      <c r="AN380" s="1">
        <f>VLOOKUP(B380, 'AUG25'!$A$1:$E$540, 5, FALSE)</f>
        <v>-9</v>
      </c>
      <c r="AO380" s="1">
        <f>VLOOKUP(B380, 'SEP25'!$A$1:$F$520, 6, FALSE)</f>
        <v>-20</v>
      </c>
      <c r="AP380" s="1">
        <f>VLOOKUP(B380, 'OCT25'!$A$1:$F$520, 5, FALSE)</f>
        <v>-84</v>
      </c>
      <c r="AQ380" s="36">
        <f>VLOOKUP(B380, 'NOV25'!$B$1:$I$616, 5, FALSE)</f>
        <v>-28</v>
      </c>
      <c r="AR380" s="1">
        <f>VLOOKUP(B380, 'DEC25'!$A$1:$I$611, 5, FALSE)</f>
        <v>-13</v>
      </c>
      <c r="AS380" s="1">
        <f>VLOOKUP(B380, 'JAN26'!$A$1:$I$607, 6, FALSE)</f>
        <v>-37</v>
      </c>
      <c r="AT380" s="1"/>
      <c r="AU380" s="1"/>
      <c r="AV380" s="1"/>
      <c r="AW380" s="1"/>
    </row>
    <row r="381" spans="1:49" ht="14.25" customHeight="1">
      <c r="A381" s="4" t="s">
        <v>678</v>
      </c>
      <c r="B381" s="4" t="s">
        <v>262</v>
      </c>
      <c r="C381" s="1">
        <f t="shared" si="40"/>
        <v>24.857142857142858</v>
      </c>
      <c r="D381" s="1">
        <v>-15</v>
      </c>
      <c r="E381" s="1">
        <v>-1</v>
      </c>
      <c r="F381" s="1">
        <v>-5</v>
      </c>
      <c r="G381" s="1">
        <v>0</v>
      </c>
      <c r="H381" s="1">
        <v>-2</v>
      </c>
      <c r="I381" s="1">
        <v>0</v>
      </c>
      <c r="J381" s="1">
        <v>-1</v>
      </c>
      <c r="K381" s="1">
        <v>-1</v>
      </c>
      <c r="L381" s="1">
        <v>0</v>
      </c>
      <c r="M381" s="1">
        <v>-2</v>
      </c>
      <c r="N381" s="1">
        <v>-18</v>
      </c>
      <c r="O381" s="1">
        <v>-18</v>
      </c>
      <c r="P381" s="1">
        <v>-4</v>
      </c>
      <c r="Q381" s="1">
        <v>0</v>
      </c>
      <c r="R381" s="1">
        <v>0</v>
      </c>
      <c r="S381" s="1">
        <v>0</v>
      </c>
      <c r="T381" s="1">
        <v>-2</v>
      </c>
      <c r="U381" s="1">
        <v>-36</v>
      </c>
      <c r="V381" s="1"/>
      <c r="W381" s="1"/>
      <c r="X381" s="1">
        <v>-25</v>
      </c>
      <c r="Y381" s="1">
        <v>-14</v>
      </c>
      <c r="Z381" s="1">
        <v>-19</v>
      </c>
      <c r="AA381" s="1">
        <v>-10</v>
      </c>
      <c r="AB381" s="1">
        <v>-27</v>
      </c>
      <c r="AC381" s="1">
        <v>-13</v>
      </c>
      <c r="AD381" s="1">
        <f>VLOOKUP(B381,'OCT24'!$A$1:H1557,6,0)</f>
        <v>-6</v>
      </c>
      <c r="AE381" s="1">
        <f>VLOOKUP(B381,'NOV24'!$A$1:H942,6,0)</f>
        <v>-6</v>
      </c>
      <c r="AF381" s="1">
        <f>VLOOKUP(B381,'DEC24'!$A$1:$H$914,5,0)</f>
        <v>-24</v>
      </c>
      <c r="AG381" s="1">
        <f>VLOOKUP(B381,'JAN25'!$A$1:G1013,5,0)</f>
        <v>0</v>
      </c>
      <c r="AH381" s="1">
        <f>VLOOKUP(B381,'FEB25'!A$1:G1447,5,0)</f>
        <v>-12</v>
      </c>
      <c r="AI381" s="1">
        <f>VLOOKUP(B381,'MAR25'!$A$1:G1280,5,0)</f>
        <v>-1</v>
      </c>
      <c r="AJ381" s="1">
        <f>VLOOKUP(B381,'APR25'!$A$1:G909,5,0)</f>
        <v>-1</v>
      </c>
      <c r="AK381" s="1">
        <f>VLOOKUP(B381,'MAY25'!$A$1:G1302,5,0)</f>
        <v>-31</v>
      </c>
      <c r="AL381" s="1">
        <f>VLOOKUP(B381,JUNE25!$A$1:G1005,5,0)</f>
        <v>-23</v>
      </c>
      <c r="AM381" s="1">
        <f>VLOOKUP(B381, JULY25!$A$1:$E$544, 5, FALSE)</f>
        <v>-27</v>
      </c>
      <c r="AN381" s="1">
        <f>VLOOKUP(B381, 'AUG25'!$A$1:$E$540, 5, FALSE)</f>
        <v>-57</v>
      </c>
      <c r="AO381" s="1">
        <f>VLOOKUP(B381, 'SEP25'!$A$1:$F$520, 6, FALSE)</f>
        <v>-37</v>
      </c>
      <c r="AP381" s="1">
        <f>VLOOKUP(B381, 'OCT25'!$A$1:$F$520, 5, FALSE)</f>
        <v>-15</v>
      </c>
      <c r="AQ381" s="36">
        <f>VLOOKUP(B381, 'NOV25'!$B$1:$I$616, 5, FALSE)</f>
        <v>-11</v>
      </c>
      <c r="AR381" s="1">
        <f>VLOOKUP(B381, 'DEC25'!$A$1:$I$611, 5, FALSE)</f>
        <v>-4</v>
      </c>
      <c r="AS381" s="1"/>
      <c r="AT381" s="1"/>
      <c r="AU381" s="1"/>
      <c r="AV381" s="1"/>
      <c r="AW381" s="1"/>
    </row>
    <row r="382" spans="1:49" ht="14.25" customHeight="1">
      <c r="A382" s="4" t="s">
        <v>678</v>
      </c>
      <c r="B382" s="4" t="s">
        <v>263</v>
      </c>
      <c r="C382" s="1">
        <f t="shared" si="40"/>
        <v>15.285714285714286</v>
      </c>
      <c r="D382" s="1">
        <v>-4</v>
      </c>
      <c r="E382" s="1">
        <v>0</v>
      </c>
      <c r="F382" s="1">
        <v>0</v>
      </c>
      <c r="G382" s="1">
        <v>-1</v>
      </c>
      <c r="H382" s="1">
        <v>-8</v>
      </c>
      <c r="I382" s="1">
        <v>0</v>
      </c>
      <c r="J382" s="1">
        <v>-40</v>
      </c>
      <c r="K382" s="1">
        <v>-10</v>
      </c>
      <c r="L382" s="1">
        <v>0</v>
      </c>
      <c r="M382" s="1">
        <v>0</v>
      </c>
      <c r="N382" s="1">
        <v>-1</v>
      </c>
      <c r="O382" s="1">
        <v>-2</v>
      </c>
      <c r="P382" s="1">
        <v>-1</v>
      </c>
      <c r="Q382" s="1">
        <v>-1</v>
      </c>
      <c r="R382" s="1">
        <v>-22</v>
      </c>
      <c r="S382" s="1">
        <v>-1</v>
      </c>
      <c r="T382" s="1">
        <v>-3</v>
      </c>
      <c r="U382" s="1">
        <v>-41</v>
      </c>
      <c r="V382" s="1">
        <v>0</v>
      </c>
      <c r="W382" s="1">
        <v>0</v>
      </c>
      <c r="X382" s="1">
        <v>-20</v>
      </c>
      <c r="Y382" s="1">
        <v>0</v>
      </c>
      <c r="Z382" s="1">
        <v>0</v>
      </c>
      <c r="AA382" s="1">
        <v>-3</v>
      </c>
      <c r="AB382" s="1">
        <v>-3</v>
      </c>
      <c r="AC382" s="1">
        <v>-41</v>
      </c>
      <c r="AD382" s="1">
        <f>VLOOKUP(B382,'OCT24'!$A$1:H1558,6,0)</f>
        <v>0</v>
      </c>
      <c r="AE382" s="1">
        <f>VLOOKUP(B382,'NOV24'!$A$1:H943,6,0)</f>
        <v>0</v>
      </c>
      <c r="AF382" s="1">
        <f>VLOOKUP(B382,'DEC24'!$A$1:$H$914,5,0)</f>
        <v>0</v>
      </c>
      <c r="AG382" s="1">
        <f>VLOOKUP(B382,'JAN25'!$A$1:G1014,5,0)</f>
        <v>-2</v>
      </c>
      <c r="AH382" s="1">
        <f>VLOOKUP(B382,'FEB25'!A$1:G1448,5,0)</f>
        <v>-30</v>
      </c>
      <c r="AI382" s="1">
        <f>VLOOKUP(B382,'MAR25'!$A$1:G1281,5,0)</f>
        <v>-10</v>
      </c>
      <c r="AJ382" s="1">
        <f>VLOOKUP(B382,'APR25'!$A$1:G910,5,0)</f>
        <v>-20</v>
      </c>
      <c r="AK382" s="1">
        <f>VLOOKUP(B382,'MAY25'!$A$1:G1303,5,0)</f>
        <v>0</v>
      </c>
      <c r="AL382" s="1">
        <f>VLOOKUP(B382,JUNE25!$A$1:G1006,5,0)</f>
        <v>0</v>
      </c>
      <c r="AM382" s="1">
        <f>VLOOKUP(B382, JULY25!$A$1:$E$544, 5, FALSE)</f>
        <v>-22</v>
      </c>
      <c r="AN382" s="1">
        <f>VLOOKUP(B382, 'AUG25'!$A$1:$E$540, 5, FALSE)</f>
        <v>-1</v>
      </c>
      <c r="AO382" s="1" t="str">
        <f>VLOOKUP(B382, 'SEP25'!$A$1:$F$520, 6, FALSE)</f>
        <v>-</v>
      </c>
      <c r="AP382" s="1">
        <f>VLOOKUP(B382, 'OCT25'!$A$1:$F$520, 5, FALSE)</f>
        <v>-29</v>
      </c>
      <c r="AQ382" s="36">
        <f>VLOOKUP(B382, 'NOV25'!$B$1:$I$616, 5, FALSE)</f>
        <v>-14</v>
      </c>
      <c r="AR382" s="1">
        <f>VLOOKUP(B382, 'DEC25'!$A$1:$I$611, 5, FALSE)</f>
        <v>-10</v>
      </c>
      <c r="AS382" s="1">
        <f>VLOOKUP(B382, 'JAN26'!$A$1:$I$607, 6, FALSE)</f>
        <v>-31</v>
      </c>
      <c r="AT382" s="1"/>
      <c r="AU382" s="1"/>
      <c r="AV382" s="1"/>
      <c r="AW382" s="1"/>
    </row>
    <row r="383" spans="1:49" ht="14.25" customHeight="1">
      <c r="A383" s="4" t="s">
        <v>678</v>
      </c>
      <c r="B383" s="4" t="s">
        <v>263</v>
      </c>
      <c r="C383" s="1">
        <f t="shared" si="40"/>
        <v>15.285714285714286</v>
      </c>
      <c r="D383" s="1">
        <v>-8</v>
      </c>
      <c r="E383" s="1">
        <v>0</v>
      </c>
      <c r="F383" s="1">
        <v>0</v>
      </c>
      <c r="G383" s="1">
        <v>-2</v>
      </c>
      <c r="H383" s="1">
        <v>-8</v>
      </c>
      <c r="I383" s="1">
        <v>0</v>
      </c>
      <c r="J383" s="1">
        <v>-40</v>
      </c>
      <c r="K383" s="1">
        <v>-10</v>
      </c>
      <c r="L383" s="1">
        <v>0</v>
      </c>
      <c r="M383" s="1"/>
      <c r="N383" s="1">
        <v>-1</v>
      </c>
      <c r="O383" s="1">
        <v>-2</v>
      </c>
      <c r="P383" s="1">
        <v>-1</v>
      </c>
      <c r="Q383" s="1">
        <v>-1</v>
      </c>
      <c r="R383" s="1">
        <v>-22</v>
      </c>
      <c r="S383" s="1">
        <v>-1</v>
      </c>
      <c r="T383" s="1">
        <v>-3</v>
      </c>
      <c r="U383" s="1">
        <v>-41</v>
      </c>
      <c r="V383" s="1">
        <v>0</v>
      </c>
      <c r="W383" s="1">
        <v>0</v>
      </c>
      <c r="X383" s="1">
        <v>-20</v>
      </c>
      <c r="Y383" s="1">
        <v>0</v>
      </c>
      <c r="Z383" s="1">
        <v>0</v>
      </c>
      <c r="AA383" s="1">
        <v>-3</v>
      </c>
      <c r="AB383" s="1">
        <v>-3</v>
      </c>
      <c r="AC383" s="1">
        <v>-41</v>
      </c>
      <c r="AD383" s="1">
        <f>VLOOKUP(B383,'OCT24'!$A$1:H1559,6,0)</f>
        <v>0</v>
      </c>
      <c r="AE383" s="1">
        <f>VLOOKUP(B383,'NOV24'!$A$1:H944,6,0)</f>
        <v>0</v>
      </c>
      <c r="AF383" s="1">
        <f>VLOOKUP(B383,'DEC24'!$A$1:$H$914,5,0)</f>
        <v>0</v>
      </c>
      <c r="AG383" s="1">
        <f>VLOOKUP(B383,'JAN25'!$A$1:G1015,5,0)</f>
        <v>-2</v>
      </c>
      <c r="AH383" s="1">
        <f>VLOOKUP(B383,'FEB25'!A$1:G1449,5,0)</f>
        <v>-30</v>
      </c>
      <c r="AI383" s="1">
        <f>VLOOKUP(B383,'MAR25'!$A$1:G1282,5,0)</f>
        <v>-10</v>
      </c>
      <c r="AJ383" s="1">
        <f>VLOOKUP(B383,'APR25'!$A$1:G911,5,0)</f>
        <v>-20</v>
      </c>
      <c r="AK383" s="1">
        <f>VLOOKUP(B383,'MAY25'!$A$1:G1304,5,0)</f>
        <v>0</v>
      </c>
      <c r="AL383" s="1">
        <f>VLOOKUP(B383,JUNE25!$A$1:G1007,5,0)</f>
        <v>0</v>
      </c>
      <c r="AM383" s="1">
        <f>VLOOKUP(B383, JULY25!$A$1:$E$544, 5, FALSE)</f>
        <v>-22</v>
      </c>
      <c r="AN383" s="1">
        <f>VLOOKUP(B383, 'AUG25'!$A$1:$E$540, 5, FALSE)</f>
        <v>-1</v>
      </c>
      <c r="AO383" s="1" t="str">
        <f>VLOOKUP(B383, 'SEP25'!$A$1:$F$520, 6, FALSE)</f>
        <v>-</v>
      </c>
      <c r="AP383" s="1">
        <f>VLOOKUP(B383, 'OCT25'!$A$1:$F$520, 5, FALSE)</f>
        <v>-29</v>
      </c>
      <c r="AQ383" s="36">
        <f>VLOOKUP(B383, 'NOV25'!$B$1:$I$616, 5, FALSE)</f>
        <v>-14</v>
      </c>
      <c r="AR383" s="1">
        <f>VLOOKUP(B383, 'DEC25'!$A$1:$I$611, 5, FALSE)</f>
        <v>-10</v>
      </c>
      <c r="AS383" s="1">
        <f>VLOOKUP(B383, 'JAN26'!$A$1:$I$607, 6, FALSE)</f>
        <v>-31</v>
      </c>
      <c r="AT383" s="1"/>
      <c r="AU383" s="1"/>
      <c r="AV383" s="1"/>
      <c r="AW383" s="1"/>
    </row>
    <row r="384" spans="1:49" ht="14.25" customHeight="1">
      <c r="A384" s="4" t="s">
        <v>678</v>
      </c>
      <c r="B384" s="4" t="s">
        <v>264</v>
      </c>
      <c r="C384" s="1">
        <f t="shared" si="40"/>
        <v>7.1428571428571432</v>
      </c>
      <c r="D384" s="1">
        <v>-4</v>
      </c>
      <c r="E384" s="1">
        <v>0</v>
      </c>
      <c r="F384" s="1">
        <v>-4</v>
      </c>
      <c r="G384" s="1">
        <v>-1</v>
      </c>
      <c r="H384" s="1">
        <v>0</v>
      </c>
      <c r="I384" s="1">
        <v>-2</v>
      </c>
      <c r="J384" s="1">
        <v>-2</v>
      </c>
      <c r="K384" s="1">
        <v>-13</v>
      </c>
      <c r="L384" s="1">
        <v>-1</v>
      </c>
      <c r="M384" s="1">
        <v>0</v>
      </c>
      <c r="N384" s="1">
        <v>-11</v>
      </c>
      <c r="O384" s="1">
        <v>-1</v>
      </c>
      <c r="P384" s="1">
        <v>-6</v>
      </c>
      <c r="Q384" s="1">
        <v>0</v>
      </c>
      <c r="R384" s="1">
        <v>0</v>
      </c>
      <c r="S384" s="1">
        <v>0</v>
      </c>
      <c r="T384" s="1">
        <v>-5</v>
      </c>
      <c r="U384" s="1">
        <v>-4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-4</v>
      </c>
      <c r="AD384" s="1">
        <f>VLOOKUP(B384,'OCT24'!$A$1:H1560,6,0)</f>
        <v>0</v>
      </c>
      <c r="AE384" s="1">
        <f>VLOOKUP(B384,'NOV24'!$A$1:H945,6,0)</f>
        <v>0</v>
      </c>
      <c r="AF384" s="1">
        <f>VLOOKUP(B384,'DEC24'!$A$1:$H$914,5,0)</f>
        <v>-5</v>
      </c>
      <c r="AG384" s="1">
        <f>VLOOKUP(B384,'JAN25'!$A$1:G1016,5,0)</f>
        <v>0</v>
      </c>
      <c r="AH384" s="1">
        <f>VLOOKUP(B384,'FEB25'!A$1:G1450,5,0)</f>
        <v>-2</v>
      </c>
      <c r="AI384" s="1">
        <f>VLOOKUP(B384,'MAR25'!$A$1:G1283,5,0)</f>
        <v>0</v>
      </c>
      <c r="AJ384" s="1">
        <f>VLOOKUP(B384,'APR25'!$A$1:G912,5,0)</f>
        <v>-5</v>
      </c>
      <c r="AK384" s="1">
        <f>VLOOKUP(B384,'MAY25'!$A$1:G1305,5,0)</f>
        <v>-14</v>
      </c>
      <c r="AL384" s="1">
        <f>VLOOKUP(B384,JUNE25!$A$1:G1008,5,0)</f>
        <v>-13</v>
      </c>
      <c r="AM384" s="1">
        <f>VLOOKUP(B384, JULY25!$A$1:$E$544, 5, FALSE)</f>
        <v>-6</v>
      </c>
      <c r="AN384" s="1">
        <f>VLOOKUP(B384, 'AUG25'!$A$1:$E$540, 5, FALSE)</f>
        <v>-15</v>
      </c>
      <c r="AO384" s="1">
        <f>VLOOKUP(B384, 'SEP25'!$A$1:$F$520, 6, FALSE)</f>
        <v>-1</v>
      </c>
      <c r="AP384" s="1" t="str">
        <f>VLOOKUP(B384, 'OCT25'!$A$1:$F$520, 5, FALSE)</f>
        <v>-</v>
      </c>
      <c r="AQ384" s="36">
        <f>VLOOKUP(B384, 'NOV25'!$B$1:$I$616, 5, FALSE)</f>
        <v>-2</v>
      </c>
      <c r="AR384" s="1">
        <f>VLOOKUP(B384, 'DEC25'!$A$1:$I$611, 5, FALSE)</f>
        <v>-6</v>
      </c>
      <c r="AS384" s="1">
        <f>VLOOKUP(B384, 'JAN26'!$A$1:$I$607, 6, FALSE)</f>
        <v>-7</v>
      </c>
      <c r="AT384" s="1"/>
      <c r="AU384" s="1"/>
      <c r="AV384" s="1"/>
      <c r="AW384" s="1"/>
    </row>
    <row r="385" spans="1:49" ht="14.25" customHeight="1">
      <c r="A385" s="4" t="s">
        <v>683</v>
      </c>
      <c r="B385" s="4" t="s">
        <v>265</v>
      </c>
      <c r="C385" s="1">
        <f t="shared" si="40"/>
        <v>96.75</v>
      </c>
      <c r="D385" s="1">
        <v>0</v>
      </c>
      <c r="E385" s="1">
        <v>0</v>
      </c>
      <c r="F385" s="1"/>
      <c r="G385" s="1"/>
      <c r="H385" s="1"/>
      <c r="I385" s="1"/>
      <c r="J385" s="1"/>
      <c r="K385" s="1"/>
      <c r="L385" s="1"/>
      <c r="M385" s="1"/>
      <c r="N385" s="1">
        <v>-24</v>
      </c>
      <c r="O385" s="1">
        <v>-74</v>
      </c>
      <c r="P385" s="1">
        <v>-40</v>
      </c>
      <c r="Q385" s="1">
        <v>-65</v>
      </c>
      <c r="R385" s="1"/>
      <c r="S385" s="1"/>
      <c r="T385" s="1"/>
      <c r="U385" s="1">
        <v>-123</v>
      </c>
      <c r="V385" s="1">
        <v>-55</v>
      </c>
      <c r="W385" s="1">
        <v>-91</v>
      </c>
      <c r="X385" s="1">
        <v>-89</v>
      </c>
      <c r="Y385" s="1">
        <v>-85</v>
      </c>
      <c r="Z385" s="1">
        <v>-83</v>
      </c>
      <c r="AA385" s="1">
        <v>-54</v>
      </c>
      <c r="AB385" s="1">
        <v>-37</v>
      </c>
      <c r="AC385" s="1">
        <v>-72</v>
      </c>
      <c r="AD385" s="1">
        <f>VLOOKUP(B385,'OCT24'!$A$1:H1561,6,0)</f>
        <v>-61</v>
      </c>
      <c r="AE385" s="1">
        <f>VLOOKUP(B385,'NOV24'!$A$1:H946,6,0)</f>
        <v>-50</v>
      </c>
      <c r="AF385" s="1">
        <f>VLOOKUP(B385,'DEC24'!$A$1:$H$914,5,0)</f>
        <v>-46</v>
      </c>
      <c r="AG385" s="1">
        <f>VLOOKUP(B385,'JAN25'!$A$1:G1017,5,0)</f>
        <v>-48</v>
      </c>
      <c r="AH385" s="1">
        <f>VLOOKUP(B385,'FEB25'!A$1:G1451,5,0)</f>
        <v>-174</v>
      </c>
      <c r="AI385" s="1">
        <f>VLOOKUP(B385,'MAR25'!$A$1:G1284,5,0)</f>
        <v>-173</v>
      </c>
      <c r="AJ385" s="1">
        <f>VLOOKUP(B385,'APR25'!$A$1:G913,5,0)</f>
        <v>-31</v>
      </c>
      <c r="AK385" s="1">
        <f>VLOOKUP(B385,'MAY25'!$A$1:G1306,5,0)</f>
        <v>-77</v>
      </c>
      <c r="AL385" s="1">
        <f>VLOOKUP(B385,JUNE25!$A$1:G1009,5,0)</f>
        <v>-130</v>
      </c>
      <c r="AM385" s="1">
        <f>VLOOKUP(B385, JULY25!$A$1:$E$544, 5, FALSE)</f>
        <v>-98</v>
      </c>
      <c r="AN385" s="1">
        <f>VLOOKUP(B385, 'AUG25'!$A$1:$E$540, 5, FALSE)</f>
        <v>-124</v>
      </c>
      <c r="AO385" s="1">
        <f>VLOOKUP(B385, 'SEP25'!$A$1:$F$520, 6, FALSE)</f>
        <v>-162</v>
      </c>
      <c r="AP385" s="1">
        <f>VLOOKUP(B385, 'OCT25'!$A$1:$F$520, 5, FALSE)</f>
        <v>-91</v>
      </c>
      <c r="AQ385" s="36">
        <f>VLOOKUP(B385, 'NOV25'!$B$1:$I$616, 5, FALSE)</f>
        <v>-55</v>
      </c>
      <c r="AR385" s="1">
        <f>VLOOKUP(B385, 'DEC25'!$A$1:$I$611, 5, FALSE)</f>
        <v>-37</v>
      </c>
      <c r="AS385" s="1">
        <f>VLOOKUP(B385, 'JAN26'!$A$1:$I$607, 6, FALSE)</f>
        <v>-77</v>
      </c>
      <c r="AT385" s="1"/>
      <c r="AU385" s="1"/>
      <c r="AV385" s="1"/>
      <c r="AW385" s="1"/>
    </row>
    <row r="386" spans="1:49" ht="14.25" customHeight="1">
      <c r="A386" s="4" t="s">
        <v>678</v>
      </c>
      <c r="B386" s="4" t="s">
        <v>266</v>
      </c>
      <c r="C386" s="1">
        <f t="shared" si="40"/>
        <v>15.875</v>
      </c>
      <c r="D386" s="1">
        <v>0</v>
      </c>
      <c r="E386" s="1">
        <v>-3</v>
      </c>
      <c r="F386" s="1">
        <v>0</v>
      </c>
      <c r="G386" s="1">
        <v>-18</v>
      </c>
      <c r="H386" s="1">
        <v>-14</v>
      </c>
      <c r="I386" s="1">
        <v>-16</v>
      </c>
      <c r="J386" s="1">
        <v>-17</v>
      </c>
      <c r="K386" s="1"/>
      <c r="L386" s="1">
        <v>-23</v>
      </c>
      <c r="M386" s="1"/>
      <c r="N386" s="1">
        <v>-24</v>
      </c>
      <c r="O386" s="1">
        <v>-13</v>
      </c>
      <c r="P386" s="1">
        <v>-33</v>
      </c>
      <c r="Q386" s="1">
        <v>-12</v>
      </c>
      <c r="R386" s="1">
        <v>-15</v>
      </c>
      <c r="S386" s="1">
        <v>-19</v>
      </c>
      <c r="T386" s="1">
        <v>-8</v>
      </c>
      <c r="U386" s="1">
        <v>-16</v>
      </c>
      <c r="V386" s="1">
        <v>-9</v>
      </c>
      <c r="W386" s="1">
        <v>-7</v>
      </c>
      <c r="X386" s="1">
        <v>-14</v>
      </c>
      <c r="Y386" s="1">
        <v>-10</v>
      </c>
      <c r="Z386" s="1">
        <v>-17</v>
      </c>
      <c r="AA386" s="1">
        <v>-15</v>
      </c>
      <c r="AB386" s="1">
        <v>-15</v>
      </c>
      <c r="AC386" s="1">
        <v>-4</v>
      </c>
      <c r="AD386" s="1">
        <f>VLOOKUP(B386,'OCT24'!$A$1:H1562,6,0)</f>
        <v>-9</v>
      </c>
      <c r="AE386" s="1">
        <f>VLOOKUP(B386,'NOV24'!$A$1:H947,6,0)</f>
        <v>-2</v>
      </c>
      <c r="AF386" s="1">
        <f>VLOOKUP(B386,'DEC24'!$A$1:$H$914,5,0)</f>
        <v>-8</v>
      </c>
      <c r="AG386" s="1">
        <f>VLOOKUP(B386,'JAN25'!$A$1:G1018,5,0)</f>
        <v>-11</v>
      </c>
      <c r="AH386" s="1">
        <f>VLOOKUP(B386,'FEB25'!A$1:G1452,5,0)</f>
        <v>-8</v>
      </c>
      <c r="AI386" s="1">
        <f>VLOOKUP(B386,'MAR25'!$A$1:G1285,5,0)</f>
        <v>-8</v>
      </c>
      <c r="AJ386" s="1">
        <f>VLOOKUP(B386,'APR25'!$A$1:G914,5,0)</f>
        <v>-17</v>
      </c>
      <c r="AK386" s="1">
        <f>VLOOKUP(B386,'MAY25'!$A$1:G1307,5,0)</f>
        <v>-13</v>
      </c>
      <c r="AL386" s="1">
        <f>VLOOKUP(B386,JUNE25!$A$1:G1010,5,0)</f>
        <v>-10</v>
      </c>
      <c r="AM386" s="1">
        <f>VLOOKUP(B386, JULY25!$A$1:$E$544, 5, FALSE)</f>
        <v>-11</v>
      </c>
      <c r="AN386" s="1">
        <f>VLOOKUP(B386, 'AUG25'!$A$1:$E$540, 5, FALSE)</f>
        <v>-26</v>
      </c>
      <c r="AO386" s="1">
        <f>VLOOKUP(B386, 'SEP25'!$A$1:$F$520, 6, FALSE)</f>
        <v>-24</v>
      </c>
      <c r="AP386" s="1">
        <f>VLOOKUP(B386, 'OCT25'!$A$1:$F$520, 5, FALSE)</f>
        <v>-6</v>
      </c>
      <c r="AQ386" s="36">
        <f>VLOOKUP(B386, 'NOV25'!$B$1:$I$616, 5, FALSE)</f>
        <v>-11</v>
      </c>
      <c r="AR386" s="1">
        <f>VLOOKUP(B386, 'DEC25'!$A$1:$I$611, 5, FALSE)</f>
        <v>-17</v>
      </c>
      <c r="AS386" s="1">
        <f>VLOOKUP(B386, 'JAN26'!$A$1:$I$607, 6, FALSE)</f>
        <v>-22</v>
      </c>
      <c r="AT386" s="1"/>
      <c r="AU386" s="1"/>
      <c r="AV386" s="1"/>
      <c r="AW386" s="1"/>
    </row>
    <row r="387" spans="1:49" ht="14.25" customHeight="1">
      <c r="A387" s="4" t="s">
        <v>678</v>
      </c>
      <c r="B387" s="4" t="s">
        <v>267</v>
      </c>
      <c r="C387" s="1">
        <f t="shared" si="40"/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f>VLOOKUP(B387,'OCT24'!$A$1:H1563,6,0)</f>
        <v>0</v>
      </c>
      <c r="AE387" s="1">
        <f>VLOOKUP(B387,'NOV24'!$A$1:H948,6,0)</f>
        <v>0</v>
      </c>
      <c r="AF387" s="1">
        <f>VLOOKUP(B387,'DEC24'!$A$1:$H$914,5,0)</f>
        <v>0</v>
      </c>
      <c r="AG387" s="1">
        <f>VLOOKUP(B387,'JAN25'!$A$1:G1019,5,0)</f>
        <v>0</v>
      </c>
      <c r="AH387" s="1">
        <f>VLOOKUP(B387,'FEB25'!A$1:G1453,5,0)</f>
        <v>0</v>
      </c>
      <c r="AI387" s="1">
        <f>VLOOKUP(B387,'MAR25'!$A$1:G1286,5,0)</f>
        <v>0</v>
      </c>
      <c r="AJ387" s="1">
        <f>VLOOKUP(B387,'APR25'!$A$1:G915,5,0)</f>
        <v>0</v>
      </c>
      <c r="AK387" s="1">
        <f>VLOOKUP(B387,'MAY25'!$A$1:G1308,5,0)</f>
        <v>0</v>
      </c>
      <c r="AL387" s="1">
        <f>VLOOKUP(B387,JUNE25!$A$1:G1011,5,0)</f>
        <v>0</v>
      </c>
      <c r="AM387" s="1">
        <f>VLOOKUP(B387, JULY25!$A$1:$E$544, 5, FALSE)</f>
        <v>0</v>
      </c>
      <c r="AN387" s="1">
        <f>VLOOKUP(B387, 'AUG25'!$A$1:$E$540, 5, FALSE)</f>
        <v>0</v>
      </c>
      <c r="AO387" s="1" t="str">
        <f>VLOOKUP(B387, 'SEP25'!$A$1:$F$520, 6, FALSE)</f>
        <v>-</v>
      </c>
      <c r="AP387" s="1" t="str">
        <f>VLOOKUP(B387, 'OCT25'!$A$1:$F$520, 5, FALSE)</f>
        <v>-</v>
      </c>
      <c r="AQ387" s="36" t="str">
        <f>VLOOKUP(B387, 'NOV25'!$B$1:$I$616, 5, FALSE)</f>
        <v>-</v>
      </c>
      <c r="AR387" s="1" t="str">
        <f>VLOOKUP(B387, 'DEC25'!$A$1:$I$611, 5, FALSE)</f>
        <v>-</v>
      </c>
      <c r="AS387" s="1" t="str">
        <f>VLOOKUP(B387, 'JAN26'!$A$1:$I$607, 6, FALSE)</f>
        <v>-</v>
      </c>
      <c r="AT387" s="1"/>
      <c r="AU387" s="1"/>
      <c r="AV387" s="1"/>
      <c r="AW387" s="1"/>
    </row>
    <row r="388" spans="1:49" ht="14.25" customHeight="1">
      <c r="A388" s="4" t="s">
        <v>678</v>
      </c>
      <c r="B388" s="4" t="s">
        <v>268</v>
      </c>
      <c r="C388" s="1">
        <f t="shared" si="40"/>
        <v>89.333333333333329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/>
      <c r="O388" s="1"/>
      <c r="P388" s="1"/>
      <c r="Q388" s="1"/>
      <c r="R388" s="1"/>
      <c r="S388" s="1"/>
      <c r="T388" s="1"/>
      <c r="U388" s="1">
        <v>0</v>
      </c>
      <c r="V388" s="1">
        <v>-200</v>
      </c>
      <c r="W388" s="1">
        <v>0</v>
      </c>
      <c r="X388" s="1">
        <v>0</v>
      </c>
      <c r="Y388" s="1">
        <v>-432</v>
      </c>
      <c r="Z388" s="1">
        <v>-63</v>
      </c>
      <c r="AA388" s="1">
        <v>0</v>
      </c>
      <c r="AB388" s="1">
        <v>-64</v>
      </c>
      <c r="AC388" s="1">
        <v>0</v>
      </c>
      <c r="AD388" s="1">
        <f>VLOOKUP(B388,'OCT24'!$A$1:H1564,6,0)</f>
        <v>0</v>
      </c>
      <c r="AE388" s="1">
        <f>VLOOKUP(B388,'NOV24'!$A$1:H949,6,0)</f>
        <v>0</v>
      </c>
      <c r="AF388" s="1">
        <f>VLOOKUP(B388,'DEC24'!$A$1:$H$914,5,0)</f>
        <v>-5</v>
      </c>
      <c r="AG388" s="1">
        <f>VLOOKUP(B388,'JAN25'!$A$1:G1020,5,0)</f>
        <v>0</v>
      </c>
      <c r="AH388" s="1">
        <f>VLOOKUP(B388,'FEB25'!A$1:G1454,5,0)</f>
        <v>0</v>
      </c>
      <c r="AI388" s="1">
        <f>VLOOKUP(B388,'MAR25'!$A$1:G1287,5,0)</f>
        <v>0</v>
      </c>
      <c r="AJ388" s="1">
        <f>VLOOKUP(B388,'APR25'!$A$1:G916,5,0)</f>
        <v>0</v>
      </c>
      <c r="AK388" s="1">
        <f>VLOOKUP(B388,'MAY25'!$A$1:G1309,5,0)</f>
        <v>-39</v>
      </c>
      <c r="AL388" s="1">
        <f>VLOOKUP(B388,JUNE25!$A$1:G1012,5,0)</f>
        <v>-89</v>
      </c>
      <c r="AM388" s="1">
        <f>VLOOKUP(B388, JULY25!$A$1:$E$544, 5, FALSE)</f>
        <v>-20</v>
      </c>
      <c r="AN388" s="1">
        <f>VLOOKUP(B388, 'AUG25'!$A$1:$E$540, 5, FALSE)</f>
        <v>-266</v>
      </c>
      <c r="AO388" s="1">
        <f>VLOOKUP(B388, 'SEP25'!$A$1:$F$520, 6, FALSE)</f>
        <v>-150</v>
      </c>
      <c r="AP388" s="1">
        <f>VLOOKUP(B388, 'OCT25'!$A$1:$F$520, 5, FALSE)</f>
        <v>-8</v>
      </c>
      <c r="AQ388" s="36">
        <f>VLOOKUP(B388, 'NOV25'!$B$1:$I$616, 5, FALSE)</f>
        <v>-3</v>
      </c>
      <c r="AR388" s="1" t="str">
        <f>VLOOKUP(B388, 'DEC25'!$A$1:$I$611, 5, FALSE)</f>
        <v>-</v>
      </c>
      <c r="AS388" s="1" t="str">
        <f>VLOOKUP(B388, 'JAN26'!$A$1:$I$607, 6, FALSE)</f>
        <v>-</v>
      </c>
      <c r="AT388" s="1"/>
      <c r="AU388" s="1"/>
      <c r="AV388" s="1"/>
      <c r="AW388" s="1"/>
    </row>
    <row r="389" spans="1:49" ht="14.25" customHeight="1">
      <c r="A389" s="4" t="s">
        <v>686</v>
      </c>
      <c r="B389" s="4" t="s">
        <v>866</v>
      </c>
      <c r="C389" s="37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36"/>
      <c r="AR389" s="1"/>
      <c r="AS389" s="1"/>
      <c r="AT389" s="1"/>
      <c r="AU389" s="1"/>
      <c r="AV389" s="1"/>
      <c r="AW389" s="1"/>
    </row>
    <row r="390" spans="1:49" ht="14.25" customHeight="1">
      <c r="A390" s="4" t="s">
        <v>678</v>
      </c>
      <c r="B390" s="4" t="s">
        <v>269</v>
      </c>
      <c r="C390" s="1">
        <f t="shared" ref="C390:C408" si="41">-AVERAGE(AL390:AV390)</f>
        <v>4.166666666666667</v>
      </c>
      <c r="D390" s="1">
        <v>-1</v>
      </c>
      <c r="E390" s="1">
        <v>0</v>
      </c>
      <c r="F390" s="1">
        <v>0</v>
      </c>
      <c r="G390" s="1">
        <v>-4</v>
      </c>
      <c r="H390" s="1">
        <v>0</v>
      </c>
      <c r="I390" s="1">
        <v>0</v>
      </c>
      <c r="J390" s="1">
        <v>0</v>
      </c>
      <c r="K390" s="1">
        <v>-1</v>
      </c>
      <c r="L390" s="1">
        <v>-1</v>
      </c>
      <c r="M390" s="1">
        <v>-2</v>
      </c>
      <c r="N390" s="1">
        <v>-1</v>
      </c>
      <c r="O390" s="1">
        <v>-10</v>
      </c>
      <c r="P390" s="1">
        <v>-12</v>
      </c>
      <c r="Q390" s="1">
        <v>-2</v>
      </c>
      <c r="R390" s="1">
        <v>-12</v>
      </c>
      <c r="S390" s="1">
        <v>-3</v>
      </c>
      <c r="T390" s="1">
        <v>-2</v>
      </c>
      <c r="U390" s="1">
        <v>-4</v>
      </c>
      <c r="V390" s="1">
        <v>0</v>
      </c>
      <c r="W390" s="1">
        <v>-10</v>
      </c>
      <c r="X390" s="1">
        <v>0</v>
      </c>
      <c r="Y390" s="1">
        <v>-10</v>
      </c>
      <c r="Z390" s="1">
        <v>0</v>
      </c>
      <c r="AA390" s="1">
        <v>0</v>
      </c>
      <c r="AB390" s="1">
        <v>0</v>
      </c>
      <c r="AC390" s="1">
        <v>-1</v>
      </c>
      <c r="AD390" s="1">
        <f>VLOOKUP(B390,'OCT24'!$A$1:H1566,6,0)</f>
        <v>-1</v>
      </c>
      <c r="AE390" s="1">
        <f>VLOOKUP(B390,'NOV24'!$A$1:H951,6,0)</f>
        <v>-10</v>
      </c>
      <c r="AF390" s="1">
        <f>VLOOKUP(B390,'DEC24'!$A$1:$H$914,5,0)</f>
        <v>0</v>
      </c>
      <c r="AG390" s="1">
        <f>VLOOKUP(B390,'JAN25'!$A$1:G1022,5,0)</f>
        <v>-3</v>
      </c>
      <c r="AH390" s="1">
        <f>VLOOKUP(B390,'FEB25'!A$1:G1456,5,0)</f>
        <v>0</v>
      </c>
      <c r="AI390" s="1">
        <f>VLOOKUP(B390,'MAR25'!$A$1:G1289,5,0)</f>
        <v>0</v>
      </c>
      <c r="AJ390" s="1">
        <f>VLOOKUP(B390,'APR25'!$A$1:G918,5,0)</f>
        <v>-6</v>
      </c>
      <c r="AK390" s="1">
        <f>VLOOKUP(B390,'MAY25'!$A$1:G1311,5,0)</f>
        <v>-7</v>
      </c>
      <c r="AL390" s="1">
        <f>VLOOKUP(B390,JUNE25!$A$1:G1014,5,0)</f>
        <v>-11</v>
      </c>
      <c r="AM390" s="1">
        <f>VLOOKUP(B390, JULY25!$A$1:$E$544, 5, FALSE)</f>
        <v>0</v>
      </c>
      <c r="AN390" s="1">
        <f>VLOOKUP(B390, 'AUG25'!$A$1:$E$540, 5, FALSE)</f>
        <v>0</v>
      </c>
      <c r="AO390" s="1" t="str">
        <f>VLOOKUP(B390, 'SEP25'!$A$1:$F$520, 6, FALSE)</f>
        <v>-</v>
      </c>
      <c r="AP390" s="1" t="str">
        <f>VLOOKUP(B390, 'OCT25'!$A$1:$F$520, 5, FALSE)</f>
        <v>-</v>
      </c>
      <c r="AQ390" s="36">
        <f>VLOOKUP(B390, 'NOV25'!$B$1:$I$616, 5, FALSE)</f>
        <v>-2</v>
      </c>
      <c r="AR390" s="1">
        <f>VLOOKUP(B390, 'DEC25'!$A$1:$I$611, 5, FALSE)</f>
        <v>-1</v>
      </c>
      <c r="AS390" s="1">
        <f>VLOOKUP(B390, 'JAN26'!$A$1:$I$607, 6, FALSE)</f>
        <v>-11</v>
      </c>
      <c r="AT390" s="1"/>
      <c r="AU390" s="1"/>
      <c r="AV390" s="1"/>
      <c r="AW390" s="1"/>
    </row>
    <row r="391" spans="1:49" ht="14.25" customHeight="1">
      <c r="A391" s="4" t="s">
        <v>678</v>
      </c>
      <c r="B391" s="4" t="s">
        <v>270</v>
      </c>
      <c r="C391" s="1">
        <f t="shared" si="41"/>
        <v>8.5714285714285712</v>
      </c>
      <c r="D391" s="1">
        <v>-1</v>
      </c>
      <c r="E391" s="1">
        <v>-11</v>
      </c>
      <c r="F391" s="1">
        <v>-3</v>
      </c>
      <c r="G391" s="1">
        <v>0</v>
      </c>
      <c r="H391" s="1">
        <v>-5</v>
      </c>
      <c r="I391" s="1">
        <v>-13</v>
      </c>
      <c r="J391" s="1">
        <v>-1</v>
      </c>
      <c r="K391" s="1">
        <v>-16</v>
      </c>
      <c r="L391" s="1">
        <v>-23</v>
      </c>
      <c r="M391" s="1">
        <v>-18</v>
      </c>
      <c r="N391" s="1">
        <v>-15</v>
      </c>
      <c r="O391" s="1">
        <v>-8</v>
      </c>
      <c r="P391" s="1">
        <v>-36</v>
      </c>
      <c r="Q391" s="1">
        <v>-5</v>
      </c>
      <c r="R391" s="1">
        <v>-4</v>
      </c>
      <c r="S391" s="1">
        <v>-23</v>
      </c>
      <c r="T391" s="1">
        <v>-3</v>
      </c>
      <c r="U391" s="1">
        <v>-3</v>
      </c>
      <c r="V391" s="1">
        <v>-15</v>
      </c>
      <c r="W391" s="1">
        <v>-11</v>
      </c>
      <c r="X391" s="1">
        <v>0</v>
      </c>
      <c r="Y391" s="1">
        <v>-12</v>
      </c>
      <c r="Z391" s="1">
        <v>-1</v>
      </c>
      <c r="AA391" s="1">
        <v>-1</v>
      </c>
      <c r="AB391" s="1">
        <v>-10</v>
      </c>
      <c r="AC391" s="1">
        <v>-4</v>
      </c>
      <c r="AD391" s="1">
        <f>VLOOKUP(B391,'OCT24'!$A$1:H1567,6,0)</f>
        <v>-5</v>
      </c>
      <c r="AE391" s="1">
        <f>VLOOKUP(B391,'NOV24'!$A$1:H952,6,0)</f>
        <v>-12</v>
      </c>
      <c r="AF391" s="1">
        <f>VLOOKUP(B391,'DEC24'!$A$1:$H$914,5,0)</f>
        <v>-1</v>
      </c>
      <c r="AG391" s="1">
        <f>VLOOKUP(B391,'JAN25'!$A$1:G1023,5,0)</f>
        <v>-7</v>
      </c>
      <c r="AH391" s="1">
        <f>VLOOKUP(B391,'FEB25'!A$1:G1457,5,0)</f>
        <v>-20</v>
      </c>
      <c r="AI391" s="1">
        <f>VLOOKUP(B391,'MAR25'!$A$1:G1290,5,0)</f>
        <v>-5</v>
      </c>
      <c r="AJ391" s="1">
        <f>VLOOKUP(B391,'APR25'!$A$1:G919,5,0)</f>
        <v>0</v>
      </c>
      <c r="AK391" s="1">
        <f>VLOOKUP(B391,'MAY25'!$A$1:G1312,5,0)</f>
        <v>0</v>
      </c>
      <c r="AL391" s="1">
        <f>VLOOKUP(B391,JUNE25!$A$1:G1015,5,0)</f>
        <v>-22</v>
      </c>
      <c r="AM391" s="1">
        <f>VLOOKUP(B391, JULY25!$A$1:$E$544, 5, FALSE)</f>
        <v>-10</v>
      </c>
      <c r="AN391" s="1">
        <f>VLOOKUP(B391, 'AUG25'!$A$1:$E$540, 5, FALSE)</f>
        <v>-3</v>
      </c>
      <c r="AO391" s="1">
        <f>VLOOKUP(B391, 'SEP25'!$A$1:$F$520, 6, FALSE)</f>
        <v>-1</v>
      </c>
      <c r="AP391" s="1" t="str">
        <f>VLOOKUP(B391, 'OCT25'!$A$1:$F$520, 5, FALSE)</f>
        <v>-</v>
      </c>
      <c r="AQ391" s="36">
        <f>VLOOKUP(B391, 'NOV25'!$B$1:$I$616, 5, FALSE)</f>
        <v>-2</v>
      </c>
      <c r="AR391" s="1">
        <f>VLOOKUP(B391, 'DEC25'!$A$1:$I$611, 5, FALSE)</f>
        <v>-2</v>
      </c>
      <c r="AS391" s="1">
        <f>VLOOKUP(B391, 'JAN26'!$A$1:$I$607, 6, FALSE)</f>
        <v>-20</v>
      </c>
      <c r="AT391" s="1"/>
      <c r="AU391" s="1"/>
      <c r="AV391" s="1"/>
      <c r="AW391" s="1"/>
    </row>
    <row r="392" spans="1:49" ht="14.25" customHeight="1">
      <c r="A392" s="4" t="s">
        <v>683</v>
      </c>
      <c r="B392" s="4" t="s">
        <v>271</v>
      </c>
      <c r="C392" s="1">
        <f t="shared" si="41"/>
        <v>26.25</v>
      </c>
      <c r="D392" s="1">
        <v>0</v>
      </c>
      <c r="E392" s="1">
        <v>0</v>
      </c>
      <c r="F392" s="1"/>
      <c r="G392" s="1"/>
      <c r="H392" s="1"/>
      <c r="I392" s="1"/>
      <c r="J392" s="1"/>
      <c r="K392" s="1">
        <v>-17</v>
      </c>
      <c r="L392" s="1"/>
      <c r="M392" s="1"/>
      <c r="N392" s="1"/>
      <c r="O392" s="1">
        <v>-21</v>
      </c>
      <c r="P392" s="1"/>
      <c r="Q392" s="1">
        <v>-80</v>
      </c>
      <c r="R392" s="1"/>
      <c r="S392" s="1"/>
      <c r="T392" s="1">
        <v>-19</v>
      </c>
      <c r="U392" s="1"/>
      <c r="V392" s="1">
        <v>-27</v>
      </c>
      <c r="W392" s="1">
        <v>-25</v>
      </c>
      <c r="X392" s="1">
        <v>-51</v>
      </c>
      <c r="Y392" s="1">
        <v>-86</v>
      </c>
      <c r="Z392" s="1">
        <v>-28</v>
      </c>
      <c r="AA392" s="1">
        <v>-62</v>
      </c>
      <c r="AB392" s="1">
        <v>-70</v>
      </c>
      <c r="AC392" s="1">
        <v>-1</v>
      </c>
      <c r="AD392" s="1">
        <f>VLOOKUP(B392,'OCT24'!$A$1:H1568,6,0)</f>
        <v>-36</v>
      </c>
      <c r="AE392" s="1">
        <f>VLOOKUP(B392,'NOV24'!$A$1:H953,6,0)</f>
        <v>-39</v>
      </c>
      <c r="AF392" s="1">
        <f>VLOOKUP(B392,'DEC24'!$A$1:$H$914,5,0)</f>
        <v>-11</v>
      </c>
      <c r="AG392" s="1">
        <f>VLOOKUP(B392,'JAN25'!$A$1:G1024,5,0)</f>
        <v>-24</v>
      </c>
      <c r="AH392" s="1">
        <f>VLOOKUP(B392,'FEB25'!A$1:G1458,5,0)</f>
        <v>-2</v>
      </c>
      <c r="AI392" s="1">
        <f>VLOOKUP(B392,'MAR25'!$A$1:G1291,5,0)</f>
        <v>-39</v>
      </c>
      <c r="AJ392" s="1">
        <f>VLOOKUP(B392,'APR25'!$A$1:G920,5,0)</f>
        <v>-13</v>
      </c>
      <c r="AK392" s="1">
        <f>VLOOKUP(B392,'MAY25'!$A$1:G1313,5,0)</f>
        <v>-98</v>
      </c>
      <c r="AL392" s="1">
        <f>VLOOKUP(B392,JUNE25!$A$1:G1016,5,0)</f>
        <v>-72</v>
      </c>
      <c r="AM392" s="1">
        <f>VLOOKUP(B392, JULY25!$A$1:$E$544, 5, FALSE)</f>
        <v>-31</v>
      </c>
      <c r="AN392" s="1">
        <f>VLOOKUP(B392, 'AUG25'!$A$1:$E$540, 5, FALSE)</f>
        <v>-64</v>
      </c>
      <c r="AO392" s="1">
        <f>VLOOKUP(B392, 'SEP25'!$A$1:$F$520, 6, FALSE)</f>
        <v>-12</v>
      </c>
      <c r="AP392" s="1">
        <f>VLOOKUP(B392, 'OCT25'!$A$1:$F$520, 5, FALSE)</f>
        <v>-6</v>
      </c>
      <c r="AQ392" s="36">
        <f>VLOOKUP(B392, 'NOV25'!$B$1:$I$616, 5, FALSE)</f>
        <v>-6</v>
      </c>
      <c r="AR392" s="1">
        <f>VLOOKUP(B392, 'DEC25'!$A$1:$I$611, 5, FALSE)</f>
        <v>-12</v>
      </c>
      <c r="AS392" s="1">
        <f>VLOOKUP(B392, 'JAN26'!$A$1:$I$607, 6, FALSE)</f>
        <v>-7</v>
      </c>
      <c r="AT392" s="1"/>
      <c r="AU392" s="1"/>
      <c r="AV392" s="1"/>
      <c r="AW392" s="1"/>
    </row>
    <row r="393" spans="1:49" ht="14.25" customHeight="1">
      <c r="A393" s="4" t="s">
        <v>682</v>
      </c>
      <c r="B393" s="4" t="s">
        <v>272</v>
      </c>
      <c r="C393" s="1">
        <f t="shared" si="41"/>
        <v>161.5</v>
      </c>
      <c r="D393" s="1">
        <v>-29</v>
      </c>
      <c r="E393" s="1">
        <v>-77</v>
      </c>
      <c r="F393" s="1">
        <v>-106</v>
      </c>
      <c r="G393" s="1">
        <v>-129</v>
      </c>
      <c r="H393" s="1">
        <v>-96</v>
      </c>
      <c r="I393" s="1">
        <v>-148</v>
      </c>
      <c r="J393" s="1">
        <v>-61</v>
      </c>
      <c r="K393" s="1">
        <v>-88</v>
      </c>
      <c r="L393" s="1">
        <v>-54</v>
      </c>
      <c r="M393" s="1">
        <v>-168</v>
      </c>
      <c r="N393" s="1">
        <v>-71</v>
      </c>
      <c r="O393" s="1">
        <v>-133</v>
      </c>
      <c r="P393" s="1">
        <v>-118</v>
      </c>
      <c r="Q393" s="1">
        <v>-118</v>
      </c>
      <c r="R393" s="1">
        <v>-108</v>
      </c>
      <c r="S393" s="1">
        <v>-76</v>
      </c>
      <c r="T393" s="1">
        <v>-64</v>
      </c>
      <c r="U393" s="1">
        <v>-45</v>
      </c>
      <c r="V393" s="1">
        <v>-116</v>
      </c>
      <c r="W393" s="1">
        <v>-107</v>
      </c>
      <c r="X393" s="1">
        <v>-83</v>
      </c>
      <c r="Y393" s="1">
        <v>-144</v>
      </c>
      <c r="Z393" s="1">
        <v>-105</v>
      </c>
      <c r="AA393" s="1">
        <v>-44</v>
      </c>
      <c r="AB393" s="1">
        <v>-137</v>
      </c>
      <c r="AC393" s="1">
        <v>-108</v>
      </c>
      <c r="AD393" s="1">
        <f>VLOOKUP(B393,'OCT24'!$A$1:H1569,6,0)</f>
        <v>-112</v>
      </c>
      <c r="AE393" s="1">
        <f>VLOOKUP(B393,'NOV24'!$A$1:H954,6,0)</f>
        <v>-128</v>
      </c>
      <c r="AF393" s="1">
        <f>VLOOKUP(B393,'DEC24'!$A$1:$H$914,5,0)</f>
        <v>-82</v>
      </c>
      <c r="AG393" s="1">
        <f>VLOOKUP(B393,'JAN25'!$A$1:G1025,5,0)</f>
        <v>-116</v>
      </c>
      <c r="AH393" s="1">
        <f>VLOOKUP(B393,'FEB25'!A$1:G1459,5,0)</f>
        <v>-51</v>
      </c>
      <c r="AI393" s="1">
        <f>VLOOKUP(B393,'MAR25'!$A$1:G1292,5,0)</f>
        <v>-101</v>
      </c>
      <c r="AJ393" s="1">
        <f>VLOOKUP(B393,'APR25'!$A$1:G921,5,0)</f>
        <v>-140</v>
      </c>
      <c r="AK393" s="1">
        <f>VLOOKUP(B393,'MAY25'!$A$1:G1314,5,0)</f>
        <v>-124</v>
      </c>
      <c r="AL393" s="1">
        <f>VLOOKUP(B393,JUNE25!$A$1:G1017,5,0)</f>
        <v>-160</v>
      </c>
      <c r="AM393" s="1">
        <f>VLOOKUP(B393, JULY25!$A$1:$E$544, 5, FALSE)</f>
        <v>-106</v>
      </c>
      <c r="AN393" s="1">
        <f>VLOOKUP(B393, 'AUG25'!$A$1:$E$540, 5, FALSE)</f>
        <v>-113</v>
      </c>
      <c r="AO393" s="1">
        <f>VLOOKUP(B393, 'SEP25'!$A$1:$F$520, 6, FALSE)</f>
        <v>-206</v>
      </c>
      <c r="AP393" s="1">
        <f>VLOOKUP(B393, 'OCT25'!$A$1:$F$520, 5, FALSE)</f>
        <v>-146</v>
      </c>
      <c r="AQ393" s="36">
        <f>VLOOKUP(B393, 'NOV25'!$B$1:$I$616, 5, FALSE)</f>
        <v>-155</v>
      </c>
      <c r="AR393" s="1">
        <f>VLOOKUP(B393, 'DEC25'!$A$1:$I$611, 5, FALSE)</f>
        <v>-217</v>
      </c>
      <c r="AS393" s="1">
        <f>VLOOKUP(B393, 'JAN26'!$A$1:$I$607, 6, FALSE)</f>
        <v>-189</v>
      </c>
      <c r="AT393" s="1"/>
      <c r="AU393" s="1"/>
      <c r="AV393" s="1"/>
      <c r="AW393" s="1"/>
    </row>
    <row r="394" spans="1:49" ht="14.25" customHeight="1">
      <c r="A394" s="4" t="s">
        <v>678</v>
      </c>
      <c r="B394" s="4" t="s">
        <v>273</v>
      </c>
      <c r="C394" s="1">
        <f t="shared" si="41"/>
        <v>13.75</v>
      </c>
      <c r="D394" s="1">
        <v>0</v>
      </c>
      <c r="E394" s="1">
        <v>-1</v>
      </c>
      <c r="F394" s="1">
        <v>0</v>
      </c>
      <c r="G394" s="1">
        <v>0</v>
      </c>
      <c r="H394" s="1">
        <v>-5</v>
      </c>
      <c r="I394" s="1">
        <v>-11</v>
      </c>
      <c r="J394" s="1">
        <v>-6</v>
      </c>
      <c r="K394" s="1">
        <v>-11</v>
      </c>
      <c r="L394" s="1">
        <v>-1</v>
      </c>
      <c r="M394" s="1">
        <v>-4</v>
      </c>
      <c r="N394" s="1">
        <v>0</v>
      </c>
      <c r="O394" s="1">
        <v>-2</v>
      </c>
      <c r="P394" s="1">
        <v>-4</v>
      </c>
      <c r="Q394" s="1">
        <v>-8</v>
      </c>
      <c r="R394" s="1">
        <v>-6</v>
      </c>
      <c r="S394" s="1">
        <v>-18</v>
      </c>
      <c r="T394" s="1">
        <v>0</v>
      </c>
      <c r="U394" s="1">
        <v>-1</v>
      </c>
      <c r="V394" s="1">
        <v>-9</v>
      </c>
      <c r="W394" s="1">
        <v>-5</v>
      </c>
      <c r="X394" s="1">
        <v>-1</v>
      </c>
      <c r="Y394" s="1">
        <v>-24</v>
      </c>
      <c r="Z394" s="1">
        <v>-4</v>
      </c>
      <c r="AA394" s="1">
        <v>0</v>
      </c>
      <c r="AB394" s="1">
        <v>-8</v>
      </c>
      <c r="AC394" s="1">
        <v>-1</v>
      </c>
      <c r="AD394" s="1">
        <f>VLOOKUP(B394,'OCT24'!$A$1:H1570,6,0)</f>
        <v>0</v>
      </c>
      <c r="AE394" s="1">
        <f>VLOOKUP(B394,'NOV24'!$A$1:H955,6,0)</f>
        <v>-4</v>
      </c>
      <c r="AF394" s="1">
        <f>VLOOKUP(B394,'DEC24'!$A$1:$H$914,5,0)</f>
        <v>-21</v>
      </c>
      <c r="AG394" s="1">
        <f>VLOOKUP(B394,'JAN25'!$A$1:G1026,5,0)</f>
        <v>-3</v>
      </c>
      <c r="AH394" s="1">
        <f>VLOOKUP(B394,'FEB25'!A$1:G1460,5,0)</f>
        <v>-16</v>
      </c>
      <c r="AI394" s="1">
        <f>VLOOKUP(B394,'MAR25'!$A$1:G1293,5,0)</f>
        <v>-7</v>
      </c>
      <c r="AJ394" s="1">
        <f>VLOOKUP(B394,'APR25'!$A$1:G922,5,0)</f>
        <v>-18</v>
      </c>
      <c r="AK394" s="1">
        <f>VLOOKUP(B394,'MAY25'!$A$1:G1315,5,0)</f>
        <v>-18</v>
      </c>
      <c r="AL394" s="1">
        <f>VLOOKUP(B394,JUNE25!$A$1:G1018,5,0)</f>
        <v>-9</v>
      </c>
      <c r="AM394" s="1">
        <f>VLOOKUP(B394, JULY25!$A$1:$E$544, 5, FALSE)</f>
        <v>-28</v>
      </c>
      <c r="AN394" s="1">
        <f>VLOOKUP(B394, 'AUG25'!$A$1:$E$540, 5, FALSE)</f>
        <v>-14</v>
      </c>
      <c r="AO394" s="1">
        <f>VLOOKUP(B394, 'SEP25'!$A$1:$F$520, 6, FALSE)</f>
        <v>-5</v>
      </c>
      <c r="AP394" s="1">
        <f>VLOOKUP(B394, 'OCT25'!$A$1:$F$520, 5, FALSE)</f>
        <v>-10</v>
      </c>
      <c r="AQ394" s="36">
        <f>VLOOKUP(B394, 'NOV25'!$B$1:$I$616, 5, FALSE)</f>
        <v>-21</v>
      </c>
      <c r="AR394" s="1">
        <f>VLOOKUP(B394, 'DEC25'!$A$1:$I$611, 5, FALSE)</f>
        <v>-11</v>
      </c>
      <c r="AS394" s="1">
        <f>VLOOKUP(B394, 'JAN26'!$A$1:$I$607, 6, FALSE)</f>
        <v>-12</v>
      </c>
      <c r="AT394" s="1"/>
      <c r="AU394" s="1"/>
      <c r="AV394" s="1"/>
      <c r="AW394" s="1"/>
    </row>
    <row r="395" spans="1:49" ht="14.25" customHeight="1">
      <c r="A395" s="4" t="s">
        <v>678</v>
      </c>
      <c r="B395" s="4" t="s">
        <v>274</v>
      </c>
      <c r="C395" s="1">
        <f t="shared" si="41"/>
        <v>1.75</v>
      </c>
      <c r="D395" s="1">
        <v>-3</v>
      </c>
      <c r="E395" s="1">
        <v>0</v>
      </c>
      <c r="F395" s="1">
        <v>-3</v>
      </c>
      <c r="G395" s="1">
        <v>0</v>
      </c>
      <c r="H395" s="1">
        <v>0</v>
      </c>
      <c r="I395" s="1">
        <v>-1</v>
      </c>
      <c r="J395" s="1">
        <v>0</v>
      </c>
      <c r="K395" s="1">
        <v>0</v>
      </c>
      <c r="L395" s="1">
        <v>-1</v>
      </c>
      <c r="M395" s="1">
        <v>-1</v>
      </c>
      <c r="N395" s="1">
        <v>0</v>
      </c>
      <c r="O395" s="1">
        <v>0</v>
      </c>
      <c r="P395" s="1">
        <v>0</v>
      </c>
      <c r="Q395" s="1">
        <v>-1</v>
      </c>
      <c r="R395" s="1">
        <v>0</v>
      </c>
      <c r="S395" s="1">
        <v>-1</v>
      </c>
      <c r="T395" s="1">
        <v>0</v>
      </c>
      <c r="U395" s="1">
        <v>-1</v>
      </c>
      <c r="V395" s="1">
        <v>0</v>
      </c>
      <c r="W395" s="1">
        <v>0</v>
      </c>
      <c r="X395" s="1">
        <v>0</v>
      </c>
      <c r="Y395" s="1">
        <v>0</v>
      </c>
      <c r="Z395" s="1">
        <v>-1</v>
      </c>
      <c r="AA395" s="1">
        <v>-4</v>
      </c>
      <c r="AB395" s="1">
        <v>0</v>
      </c>
      <c r="AC395" s="1">
        <v>0</v>
      </c>
      <c r="AD395" s="1">
        <f>VLOOKUP(B395,'OCT24'!$A$1:H1571,6,0)</f>
        <v>0</v>
      </c>
      <c r="AE395" s="1">
        <f>VLOOKUP(B395,'NOV24'!$A$1:H956,6,0)</f>
        <v>-1</v>
      </c>
      <c r="AF395" s="1">
        <f>VLOOKUP(B395,'DEC24'!$A$1:$H$914,5,0)</f>
        <v>-3</v>
      </c>
      <c r="AG395" s="1">
        <f>VLOOKUP(B395,'JAN25'!$A$1:G1027,5,0)</f>
        <v>0</v>
      </c>
      <c r="AH395" s="1">
        <f>VLOOKUP(B395,'FEB25'!A$1:G1461,5,0)</f>
        <v>0</v>
      </c>
      <c r="AI395" s="1">
        <f>VLOOKUP(B395,'MAR25'!$A$1:G1294,5,0)</f>
        <v>0</v>
      </c>
      <c r="AJ395" s="1">
        <f>VLOOKUP(B395,'APR25'!$A$1:G923,5,0)</f>
        <v>0</v>
      </c>
      <c r="AK395" s="1">
        <f>VLOOKUP(B395,'MAY25'!$A$1:G1316,5,0)</f>
        <v>-10</v>
      </c>
      <c r="AL395" s="1">
        <f>VLOOKUP(B395,JUNE25!$A$1:G1019,5,0)</f>
        <v>-1</v>
      </c>
      <c r="AM395" s="1">
        <f>VLOOKUP(B395, JULY25!$A$1:$E$544, 5, FALSE)</f>
        <v>0</v>
      </c>
      <c r="AN395" s="1">
        <f>VLOOKUP(B395, 'AUG25'!$A$1:$E$540, 5, FALSE)</f>
        <v>-1</v>
      </c>
      <c r="AO395" s="1">
        <f>VLOOKUP(B395, 'SEP25'!$A$1:$F$520, 6, FALSE)</f>
        <v>-5</v>
      </c>
      <c r="AP395" s="1" t="str">
        <f>VLOOKUP(B395, 'OCT25'!$A$1:$F$520, 5, FALSE)</f>
        <v>-</v>
      </c>
      <c r="AQ395" s="36" t="str">
        <f>VLOOKUP(B395, 'NOV25'!$B$1:$I$616, 5, FALSE)</f>
        <v>-</v>
      </c>
      <c r="AR395" s="1" t="str">
        <f>VLOOKUP(B395, 'DEC25'!$A$1:$I$611, 5, FALSE)</f>
        <v>-</v>
      </c>
      <c r="AS395" s="1" t="str">
        <f>VLOOKUP(B395, 'JAN26'!$A$1:$I$607, 6, FALSE)</f>
        <v>-</v>
      </c>
      <c r="AT395" s="1"/>
      <c r="AU395" s="1"/>
      <c r="AV395" s="1"/>
      <c r="AW395" s="1"/>
    </row>
    <row r="396" spans="1:49" ht="14.25" customHeight="1">
      <c r="A396" s="4" t="s">
        <v>682</v>
      </c>
      <c r="B396" s="4" t="s">
        <v>275</v>
      </c>
      <c r="C396" s="1">
        <f t="shared" si="41"/>
        <v>143.625</v>
      </c>
      <c r="D396" s="1">
        <v>-47</v>
      </c>
      <c r="E396" s="1">
        <v>-112</v>
      </c>
      <c r="F396" s="1">
        <v>-41</v>
      </c>
      <c r="G396" s="1">
        <v>-84</v>
      </c>
      <c r="H396" s="1">
        <v>-34</v>
      </c>
      <c r="I396" s="1">
        <v>-96</v>
      </c>
      <c r="J396" s="1">
        <v>-47</v>
      </c>
      <c r="K396" s="1">
        <v>-30</v>
      </c>
      <c r="L396" s="1">
        <v>-36</v>
      </c>
      <c r="M396" s="1">
        <v>-57</v>
      </c>
      <c r="N396" s="1">
        <v>-46</v>
      </c>
      <c r="O396" s="1">
        <v>-78</v>
      </c>
      <c r="P396" s="1"/>
      <c r="Q396" s="1"/>
      <c r="R396" s="1">
        <v>-132</v>
      </c>
      <c r="S396" s="1">
        <v>-131</v>
      </c>
      <c r="T396" s="1"/>
      <c r="U396" s="1"/>
      <c r="V396" s="1"/>
      <c r="W396" s="1">
        <v>-138</v>
      </c>
      <c r="X396" s="1">
        <v>-158</v>
      </c>
      <c r="Y396" s="1">
        <v>-278</v>
      </c>
      <c r="Z396" s="1">
        <v>-115</v>
      </c>
      <c r="AA396" s="1">
        <v>-84</v>
      </c>
      <c r="AB396" s="1">
        <v>-147</v>
      </c>
      <c r="AC396" s="1">
        <v>-204</v>
      </c>
      <c r="AD396" s="1">
        <f>VLOOKUP(B396,'OCT24'!$A$1:H1572,6,0)</f>
        <v>-209</v>
      </c>
      <c r="AE396" s="1">
        <f>VLOOKUP(B396,'NOV24'!$A$1:H957,6,0)</f>
        <v>-116</v>
      </c>
      <c r="AF396" s="1">
        <f>VLOOKUP(B396,'DEC24'!$A$1:$H$914,5,0)</f>
        <v>-219</v>
      </c>
      <c r="AG396" s="1">
        <f>VLOOKUP(B396,'JAN25'!$A$1:G1028,5,0)</f>
        <v>-121</v>
      </c>
      <c r="AH396" s="1">
        <f>VLOOKUP(B396,'FEB25'!A$1:G1462,5,0)</f>
        <v>-178</v>
      </c>
      <c r="AI396" s="1">
        <f>VLOOKUP(B396,'MAR25'!$A$1:G1295,5,0)</f>
        <v>-159</v>
      </c>
      <c r="AJ396" s="1">
        <f>VLOOKUP(B396,'APR25'!$A$1:G924,5,0)</f>
        <v>-166</v>
      </c>
      <c r="AK396" s="1">
        <f>VLOOKUP(B396,'MAY25'!$A$1:G1317,5,0)</f>
        <v>-104</v>
      </c>
      <c r="AL396" s="1">
        <f>VLOOKUP(B396,JUNE25!$A$1:G1020,5,0)</f>
        <v>-114</v>
      </c>
      <c r="AM396" s="1">
        <f>VLOOKUP(B396, JULY25!$A$1:$E$544, 5, FALSE)</f>
        <v>-88</v>
      </c>
      <c r="AN396" s="1">
        <f>VLOOKUP(B396, 'AUG25'!$A$1:$E$540, 5, FALSE)</f>
        <v>-114</v>
      </c>
      <c r="AO396" s="1">
        <f>VLOOKUP(B396, 'SEP25'!$A$1:$F$520, 6, FALSE)</f>
        <v>-123</v>
      </c>
      <c r="AP396" s="1">
        <f>VLOOKUP(B396, 'OCT25'!$A$1:$F$520, 5, FALSE)</f>
        <v>-63</v>
      </c>
      <c r="AQ396" s="36">
        <f>VLOOKUP(B396, 'NOV25'!$B$1:$I$616, 5, FALSE)</f>
        <v>-439</v>
      </c>
      <c r="AR396" s="1">
        <f>VLOOKUP(B396, 'DEC25'!$A$1:$I$611, 5, FALSE)</f>
        <v>-96</v>
      </c>
      <c r="AS396" s="1">
        <f>VLOOKUP(B396, 'JAN26'!$A$1:$I$607, 6, FALSE)</f>
        <v>-112</v>
      </c>
      <c r="AT396" s="1"/>
      <c r="AU396" s="1"/>
      <c r="AV396" s="1"/>
      <c r="AW396" s="1"/>
    </row>
    <row r="397" spans="1:49" ht="14.25" customHeight="1">
      <c r="A397" s="4" t="s">
        <v>678</v>
      </c>
      <c r="B397" s="4" t="s">
        <v>276</v>
      </c>
      <c r="C397" s="1">
        <f t="shared" si="41"/>
        <v>0.75</v>
      </c>
      <c r="D397" s="1">
        <v>-2</v>
      </c>
      <c r="E397" s="1">
        <v>0</v>
      </c>
      <c r="F397" s="1">
        <v>-3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-1</v>
      </c>
      <c r="M397" s="1">
        <v>0</v>
      </c>
      <c r="N397" s="1">
        <v>-3</v>
      </c>
      <c r="O397" s="1">
        <v>0</v>
      </c>
      <c r="P397" s="1">
        <v>-4</v>
      </c>
      <c r="Q397" s="1">
        <v>-1</v>
      </c>
      <c r="R397" s="1">
        <v>-1</v>
      </c>
      <c r="S397" s="1">
        <v>0</v>
      </c>
      <c r="T397" s="1">
        <v>0</v>
      </c>
      <c r="U397" s="1">
        <v>-2</v>
      </c>
      <c r="V397" s="1">
        <v>0</v>
      </c>
      <c r="W397" s="1">
        <v>-1</v>
      </c>
      <c r="X397" s="1">
        <v>0</v>
      </c>
      <c r="Y397" s="1">
        <v>0</v>
      </c>
      <c r="Z397" s="1">
        <v>0</v>
      </c>
      <c r="AA397" s="1">
        <v>0</v>
      </c>
      <c r="AB397" s="1">
        <v>-1</v>
      </c>
      <c r="AC397" s="1">
        <v>0</v>
      </c>
      <c r="AD397" s="1">
        <f>VLOOKUP(B397,'OCT24'!$A$1:H1573,6,0)</f>
        <v>-1</v>
      </c>
      <c r="AE397" s="1">
        <f>VLOOKUP(B397,'NOV24'!$A$1:H958,6,0)</f>
        <v>-1</v>
      </c>
      <c r="AF397" s="1">
        <f>VLOOKUP(B397,'DEC24'!$A$1:$H$914,5,0)</f>
        <v>0</v>
      </c>
      <c r="AG397" s="1">
        <f>VLOOKUP(B397,'JAN25'!$A$1:G1029,5,0)</f>
        <v>-1</v>
      </c>
      <c r="AH397" s="1">
        <f>VLOOKUP(B397,'FEB25'!A$1:G1463,5,0)</f>
        <v>-1</v>
      </c>
      <c r="AI397" s="1">
        <f>VLOOKUP(B397,'MAR25'!$A$1:G1296,5,0)</f>
        <v>-1</v>
      </c>
      <c r="AJ397" s="1">
        <f>VLOOKUP(B397,'APR25'!$A$1:G925,5,0)</f>
        <v>0</v>
      </c>
      <c r="AK397" s="1">
        <f>VLOOKUP(B397,'MAY25'!$A$1:G1318,5,0)</f>
        <v>-1</v>
      </c>
      <c r="AL397" s="1">
        <f>VLOOKUP(B397,JUNE25!$A$1:G1021,5,0)</f>
        <v>0</v>
      </c>
      <c r="AM397" s="1">
        <f>VLOOKUP(B397, JULY25!$A$1:$E$544, 5, FALSE)</f>
        <v>0</v>
      </c>
      <c r="AN397" s="1">
        <f>VLOOKUP(B397, 'AUG25'!$A$1:$E$540, 5, FALSE)</f>
        <v>0</v>
      </c>
      <c r="AO397" s="1" t="str">
        <f>VLOOKUP(B397, 'SEP25'!$A$1:$F$520, 6, FALSE)</f>
        <v>-</v>
      </c>
      <c r="AP397" s="1" t="str">
        <f>VLOOKUP(B397, 'OCT25'!$A$1:$F$520, 5, FALSE)</f>
        <v>-</v>
      </c>
      <c r="AQ397" s="36" t="str">
        <f>VLOOKUP(B397, 'NOV25'!$B$1:$I$616, 5, FALSE)</f>
        <v>-</v>
      </c>
      <c r="AR397" s="1" t="str">
        <f>VLOOKUP(B397, 'DEC25'!$A$1:$I$611, 5, FALSE)</f>
        <v>-</v>
      </c>
      <c r="AS397" s="1">
        <f>VLOOKUP(B397, 'JAN26'!$A$1:$I$607, 6, FALSE)</f>
        <v>-3</v>
      </c>
      <c r="AT397" s="1"/>
      <c r="AU397" s="1"/>
      <c r="AV397" s="1"/>
      <c r="AW397" s="1"/>
    </row>
    <row r="398" spans="1:49" ht="14.25" customHeight="1">
      <c r="A398" s="4" t="s">
        <v>678</v>
      </c>
      <c r="B398" s="4" t="s">
        <v>277</v>
      </c>
      <c r="C398" s="1">
        <f t="shared" si="41"/>
        <v>0.75</v>
      </c>
      <c r="D398" s="1">
        <v>-1</v>
      </c>
      <c r="E398" s="1">
        <v>-5</v>
      </c>
      <c r="F398" s="1">
        <v>0</v>
      </c>
      <c r="G398" s="1">
        <v>-8</v>
      </c>
      <c r="H398" s="1">
        <v>0</v>
      </c>
      <c r="I398" s="1">
        <v>-7</v>
      </c>
      <c r="J398" s="1">
        <v>-6</v>
      </c>
      <c r="K398" s="1">
        <v>-3</v>
      </c>
      <c r="L398" s="1">
        <v>-10</v>
      </c>
      <c r="M398" s="1">
        <v>-2</v>
      </c>
      <c r="N398" s="1">
        <v>-2</v>
      </c>
      <c r="O398" s="1">
        <v>-6</v>
      </c>
      <c r="P398" s="1">
        <v>-3</v>
      </c>
      <c r="Q398" s="1">
        <v>-2</v>
      </c>
      <c r="R398" s="1">
        <v>0</v>
      </c>
      <c r="S398" s="1">
        <v>0</v>
      </c>
      <c r="T398" s="1">
        <v>-1</v>
      </c>
      <c r="U398" s="1">
        <v>-1</v>
      </c>
      <c r="V398" s="1">
        <v>-3</v>
      </c>
      <c r="W398" s="1">
        <v>0</v>
      </c>
      <c r="X398" s="1">
        <v>-3</v>
      </c>
      <c r="Y398" s="1">
        <v>-2</v>
      </c>
      <c r="Z398" s="1">
        <v>0</v>
      </c>
      <c r="AA398" s="1"/>
      <c r="AB398" s="1">
        <v>-1</v>
      </c>
      <c r="AC398" s="1">
        <v>-1</v>
      </c>
      <c r="AD398" s="1">
        <f>VLOOKUP(B398,'OCT24'!$A$1:H1574,6,0)</f>
        <v>0</v>
      </c>
      <c r="AE398" s="1">
        <f>VLOOKUP(B398,'NOV24'!$A$1:H959,6,0)</f>
        <v>0</v>
      </c>
      <c r="AF398" s="1">
        <f>VLOOKUP(B398,'DEC24'!$A$1:$H$914,5,0)</f>
        <v>0</v>
      </c>
      <c r="AG398" s="1">
        <f>VLOOKUP(B398,'JAN25'!$A$1:G1030,5,0)</f>
        <v>0</v>
      </c>
      <c r="AH398" s="1">
        <f>VLOOKUP(B398,'FEB25'!A$1:G1464,5,0)</f>
        <v>0</v>
      </c>
      <c r="AI398" s="1">
        <f>VLOOKUP(B398,'MAR25'!$A$1:G1297,5,0)</f>
        <v>0</v>
      </c>
      <c r="AJ398" s="1">
        <f>VLOOKUP(B398,'APR25'!$A$1:G926,5,0)</f>
        <v>0</v>
      </c>
      <c r="AK398" s="1">
        <f>VLOOKUP(B398,'MAY25'!$A$1:G1319,5,0)</f>
        <v>0</v>
      </c>
      <c r="AL398" s="1">
        <f>VLOOKUP(B398,JUNE25!$A$1:G1022,5,0)</f>
        <v>-4</v>
      </c>
      <c r="AM398" s="1">
        <f>VLOOKUP(B398, JULY25!$A$1:$E$544, 5, FALSE)</f>
        <v>0</v>
      </c>
      <c r="AN398" s="1">
        <f>VLOOKUP(B398, 'AUG25'!$A$1:$E$540, 5, FALSE)</f>
        <v>0</v>
      </c>
      <c r="AO398" s="1" t="str">
        <f>VLOOKUP(B398, 'SEP25'!$A$1:$F$520, 6, FALSE)</f>
        <v>-</v>
      </c>
      <c r="AP398" s="1" t="str">
        <f>VLOOKUP(B398, 'OCT25'!$A$1:$F$520, 5, FALSE)</f>
        <v>-</v>
      </c>
      <c r="AQ398" s="36">
        <f>VLOOKUP(B398, 'NOV25'!$B$1:$I$616, 5, FALSE)</f>
        <v>1</v>
      </c>
      <c r="AR398" s="1" t="str">
        <f>VLOOKUP(B398, 'DEC25'!$A$1:$I$611, 5, FALSE)</f>
        <v>-</v>
      </c>
      <c r="AS398" s="1" t="str">
        <f>VLOOKUP(B398, 'JAN26'!$A$1:$I$607, 6, FALSE)</f>
        <v>-</v>
      </c>
      <c r="AT398" s="1"/>
      <c r="AU398" s="1"/>
      <c r="AV398" s="1"/>
      <c r="AW398" s="1"/>
    </row>
    <row r="399" spans="1:49" ht="14.25" customHeight="1">
      <c r="A399" s="4" t="s">
        <v>678</v>
      </c>
      <c r="B399" s="4" t="s">
        <v>278</v>
      </c>
      <c r="C399" s="1">
        <f t="shared" si="41"/>
        <v>3.1428571428571428</v>
      </c>
      <c r="D399" s="1">
        <v>0</v>
      </c>
      <c r="E399" s="1">
        <v>-8</v>
      </c>
      <c r="F399" s="1">
        <v>-6</v>
      </c>
      <c r="G399" s="1">
        <v>-8</v>
      </c>
      <c r="H399" s="1">
        <v>-1</v>
      </c>
      <c r="I399" s="1">
        <v>-2</v>
      </c>
      <c r="J399" s="1">
        <v>-9</v>
      </c>
      <c r="K399" s="1">
        <v>-1</v>
      </c>
      <c r="L399" s="1">
        <v>-6</v>
      </c>
      <c r="M399" s="1">
        <v>0</v>
      </c>
      <c r="N399" s="1">
        <v>-3</v>
      </c>
      <c r="O399" s="1">
        <v>-1</v>
      </c>
      <c r="P399" s="1">
        <v>-1</v>
      </c>
      <c r="Q399" s="1">
        <v>-2</v>
      </c>
      <c r="R399" s="1">
        <v>-2</v>
      </c>
      <c r="S399" s="1">
        <v>-1</v>
      </c>
      <c r="T399" s="1">
        <v>-1</v>
      </c>
      <c r="U399" s="1">
        <v>-4</v>
      </c>
      <c r="V399" s="1">
        <v>-3</v>
      </c>
      <c r="W399" s="1">
        <v>-10</v>
      </c>
      <c r="X399" s="1">
        <v>0</v>
      </c>
      <c r="Y399" s="1">
        <v>-5</v>
      </c>
      <c r="Z399" s="1">
        <v>0</v>
      </c>
      <c r="AA399" s="1">
        <v>-2</v>
      </c>
      <c r="AB399" s="1">
        <v>-2</v>
      </c>
      <c r="AC399" s="1">
        <v>-5</v>
      </c>
      <c r="AD399" s="1">
        <f>VLOOKUP(B399,'OCT24'!$A$1:H1575,6,0)</f>
        <v>-1</v>
      </c>
      <c r="AE399" s="1">
        <f>VLOOKUP(B399,'NOV24'!$A$1:H960,6,0)</f>
        <v>-1</v>
      </c>
      <c r="AF399" s="1">
        <f>VLOOKUP(B399,'DEC24'!$A$1:$H$914,5,0)</f>
        <v>-5</v>
      </c>
      <c r="AG399" s="1">
        <f>VLOOKUP(B399,'JAN25'!$A$1:G1031,5,0)</f>
        <v>-3</v>
      </c>
      <c r="AH399" s="1">
        <f>VLOOKUP(B399,'FEB25'!A$1:G1465,5,0)</f>
        <v>-3</v>
      </c>
      <c r="AI399" s="1">
        <f>VLOOKUP(B399,'MAR25'!$A$1:G1298,5,0)</f>
        <v>-6</v>
      </c>
      <c r="AJ399" s="1">
        <f>VLOOKUP(B399,'APR25'!$A$1:G927,5,0)</f>
        <v>-3</v>
      </c>
      <c r="AK399" s="1">
        <f>VLOOKUP(B399,'MAY25'!$A$1:G1320,5,0)</f>
        <v>-2</v>
      </c>
      <c r="AL399" s="1">
        <f>VLOOKUP(B399,JUNE25!$A$1:G1023,5,0)</f>
        <v>-3</v>
      </c>
      <c r="AM399" s="1">
        <f>VLOOKUP(B399, JULY25!$A$1:$E$544, 5, FALSE)</f>
        <v>-9</v>
      </c>
      <c r="AN399" s="1">
        <f>VLOOKUP(B399, 'AUG25'!$A$1:$E$540, 5, FALSE)</f>
        <v>0</v>
      </c>
      <c r="AO399" s="1">
        <f>VLOOKUP(B399, 'SEP25'!$A$1:$F$520, 6, FALSE)</f>
        <v>-1</v>
      </c>
      <c r="AP399" s="1">
        <f>VLOOKUP(B399, 'OCT25'!$A$1:$F$520, 5, FALSE)</f>
        <v>-1</v>
      </c>
      <c r="AQ399" s="36">
        <f>VLOOKUP(B399, 'NOV25'!$B$1:$I$616, 5, FALSE)</f>
        <v>-7</v>
      </c>
      <c r="AR399" s="1" t="str">
        <f>VLOOKUP(B399, 'DEC25'!$A$1:$I$611, 5, FALSE)</f>
        <v>-</v>
      </c>
      <c r="AS399" s="1">
        <f>VLOOKUP(B399, 'JAN26'!$A$1:$I$607, 6, FALSE)</f>
        <v>-1</v>
      </c>
      <c r="AT399" s="1"/>
      <c r="AU399" s="1"/>
      <c r="AV399" s="1"/>
      <c r="AW399" s="1"/>
    </row>
    <row r="400" spans="1:49" ht="14.25" customHeight="1">
      <c r="A400" s="4" t="s">
        <v>678</v>
      </c>
      <c r="B400" s="4" t="s">
        <v>279</v>
      </c>
      <c r="C400" s="1">
        <f t="shared" si="41"/>
        <v>3</v>
      </c>
      <c r="D400" s="1">
        <v>-4</v>
      </c>
      <c r="E400" s="1">
        <v>0</v>
      </c>
      <c r="F400" s="1">
        <v>0</v>
      </c>
      <c r="G400" s="1">
        <v>0</v>
      </c>
      <c r="H400" s="1">
        <v>0</v>
      </c>
      <c r="I400" s="1">
        <v>-1</v>
      </c>
      <c r="J400" s="1">
        <v>0</v>
      </c>
      <c r="K400" s="1">
        <v>-3</v>
      </c>
      <c r="L400" s="1">
        <v>0</v>
      </c>
      <c r="M400" s="1">
        <v>0</v>
      </c>
      <c r="N400" s="1">
        <v>-3</v>
      </c>
      <c r="O400" s="1">
        <v>-2</v>
      </c>
      <c r="P400" s="1">
        <v>0</v>
      </c>
      <c r="Q400" s="1">
        <v>0</v>
      </c>
      <c r="R400" s="1">
        <v>0</v>
      </c>
      <c r="S400" s="1">
        <v>0</v>
      </c>
      <c r="T400" s="1">
        <v>-1</v>
      </c>
      <c r="U400" s="1">
        <v>-3</v>
      </c>
      <c r="V400" s="1">
        <v>0</v>
      </c>
      <c r="W400" s="1">
        <v>-1</v>
      </c>
      <c r="X400" s="1">
        <v>0</v>
      </c>
      <c r="Y400" s="1">
        <v>0</v>
      </c>
      <c r="Z400" s="1">
        <v>0</v>
      </c>
      <c r="AA400" s="1">
        <v>-3</v>
      </c>
      <c r="AB400" s="1">
        <v>-1</v>
      </c>
      <c r="AC400" s="1">
        <v>0</v>
      </c>
      <c r="AD400" s="1">
        <f>VLOOKUP(B400,'OCT24'!$A$1:H1576,6,0)</f>
        <v>0</v>
      </c>
      <c r="AE400" s="1">
        <f>VLOOKUP(B400,'NOV24'!$A$1:H961,6,0)</f>
        <v>-2</v>
      </c>
      <c r="AF400" s="1">
        <f>VLOOKUP(B400,'DEC24'!$A$1:$H$914,5,0)</f>
        <v>-1</v>
      </c>
      <c r="AG400" s="1">
        <f>VLOOKUP(B400,'JAN25'!$A$1:G1032,5,0)</f>
        <v>0</v>
      </c>
      <c r="AH400" s="1">
        <f>VLOOKUP(B400,'FEB25'!A$1:G1466,5,0)</f>
        <v>-1</v>
      </c>
      <c r="AI400" s="1">
        <f>VLOOKUP(B400,'MAR25'!$A$1:G1299,5,0)</f>
        <v>-2</v>
      </c>
      <c r="AJ400" s="1">
        <f>VLOOKUP(B400,'APR25'!$A$1:G928,5,0)</f>
        <v>-5</v>
      </c>
      <c r="AK400" s="1"/>
      <c r="AL400" s="1"/>
      <c r="AM400" s="1"/>
      <c r="AN400" s="1"/>
      <c r="AO400" s="1"/>
      <c r="AP400" s="1">
        <f>VLOOKUP(B400, 'OCT25'!$A$1:$F$520, 5, FALSE)</f>
        <v>-8</v>
      </c>
      <c r="AQ400" s="36">
        <f>VLOOKUP(B400, 'NOV25'!$B$1:$I$616, 5, FALSE)</f>
        <v>-1</v>
      </c>
      <c r="AR400" s="1">
        <f>VLOOKUP(B400, 'DEC25'!$A$1:$I$611, 5, FALSE)</f>
        <v>-2</v>
      </c>
      <c r="AS400" s="1">
        <f>VLOOKUP(B400, 'JAN26'!$A$1:$I$607, 6, FALSE)</f>
        <v>-1</v>
      </c>
      <c r="AT400" s="1"/>
      <c r="AU400" s="1"/>
      <c r="AV400" s="1"/>
      <c r="AW400" s="1"/>
    </row>
    <row r="401" spans="1:49" ht="14.25" customHeight="1">
      <c r="A401" s="4" t="s">
        <v>678</v>
      </c>
      <c r="B401" s="4" t="s">
        <v>280</v>
      </c>
      <c r="C401" s="1">
        <f t="shared" si="41"/>
        <v>3.2857142857142856</v>
      </c>
      <c r="D401" s="1">
        <v>0</v>
      </c>
      <c r="E401" s="1">
        <v>-1</v>
      </c>
      <c r="F401" s="1">
        <v>-1</v>
      </c>
      <c r="G401" s="1">
        <v>-1</v>
      </c>
      <c r="H401" s="1">
        <v>0</v>
      </c>
      <c r="I401" s="1">
        <v>-1</v>
      </c>
      <c r="J401" s="1">
        <v>-1</v>
      </c>
      <c r="K401" s="1">
        <v>-2</v>
      </c>
      <c r="L401" s="1">
        <v>-1</v>
      </c>
      <c r="M401" s="1">
        <v>0</v>
      </c>
      <c r="N401" s="1">
        <v>0</v>
      </c>
      <c r="O401" s="1">
        <v>0</v>
      </c>
      <c r="P401" s="1">
        <v>-1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-5</v>
      </c>
      <c r="Y401" s="1">
        <v>0</v>
      </c>
      <c r="Z401" s="1">
        <v>0</v>
      </c>
      <c r="AA401" s="1">
        <v>0</v>
      </c>
      <c r="AB401" s="1">
        <v>-2</v>
      </c>
      <c r="AC401" s="1">
        <v>-8</v>
      </c>
      <c r="AD401" s="1">
        <f>VLOOKUP(B401,'OCT24'!$A$1:H1577,6,0)</f>
        <v>-6</v>
      </c>
      <c r="AE401" s="1">
        <f>VLOOKUP(B401,'NOV24'!$A$1:H962,6,0)</f>
        <v>0</v>
      </c>
      <c r="AF401" s="1">
        <f>VLOOKUP(B401,'DEC24'!$A$1:$H$914,5,0)</f>
        <v>-2</v>
      </c>
      <c r="AG401" s="1">
        <f>VLOOKUP(B401,'JAN25'!$A$1:G1033,5,0)</f>
        <v>-1</v>
      </c>
      <c r="AH401" s="1">
        <f>VLOOKUP(B401,'FEB25'!A$1:G1467,5,0)</f>
        <v>-1</v>
      </c>
      <c r="AI401" s="1">
        <f>VLOOKUP(B401,'MAR25'!$A$1:G1300,5,0)</f>
        <v>-7</v>
      </c>
      <c r="AJ401" s="1"/>
      <c r="AK401" s="1">
        <f>VLOOKUP(B401,'MAY25'!$A$1:G1322,5,0)</f>
        <v>-2</v>
      </c>
      <c r="AL401" s="1">
        <f>VLOOKUP(B401,JUNE25!$A$1:G1025,5,0)</f>
        <v>-10</v>
      </c>
      <c r="AM401" s="1">
        <f>VLOOKUP(B401, JULY25!$A$1:$E$544, 5, FALSE)</f>
        <v>0</v>
      </c>
      <c r="AN401" s="1">
        <f>VLOOKUP(B401, 'AUG25'!$A$1:$E$540, 5, FALSE)</f>
        <v>0</v>
      </c>
      <c r="AO401" s="1">
        <f>VLOOKUP(B401, 'SEP25'!$A$1:$F$520, 6, FALSE)</f>
        <v>-1</v>
      </c>
      <c r="AP401" s="1">
        <f>VLOOKUP(B401, 'OCT25'!$A$1:$F$520, 5, FALSE)</f>
        <v>-5</v>
      </c>
      <c r="AQ401" s="36" t="str">
        <f>VLOOKUP(B401, 'NOV25'!$B$1:$I$616, 5, FALSE)</f>
        <v>-</v>
      </c>
      <c r="AR401" s="1">
        <f>VLOOKUP(B401, 'DEC25'!$A$1:$I$611, 5, FALSE)</f>
        <v>-2</v>
      </c>
      <c r="AS401" s="1">
        <f>VLOOKUP(B401, 'JAN26'!$A$1:$I$607, 6, FALSE)</f>
        <v>-5</v>
      </c>
      <c r="AT401" s="1"/>
      <c r="AU401" s="1"/>
      <c r="AV401" s="1"/>
      <c r="AW401" s="1"/>
    </row>
    <row r="402" spans="1:49" ht="14.25" customHeight="1">
      <c r="A402" s="4" t="s">
        <v>678</v>
      </c>
      <c r="B402" s="4" t="s">
        <v>281</v>
      </c>
      <c r="C402" s="1">
        <f t="shared" si="41"/>
        <v>4.666666666666667</v>
      </c>
      <c r="D402" s="1">
        <v>0</v>
      </c>
      <c r="E402" s="1">
        <v>-1</v>
      </c>
      <c r="F402" s="1">
        <v>-2</v>
      </c>
      <c r="G402" s="1">
        <v>-2</v>
      </c>
      <c r="H402" s="1">
        <v>-11</v>
      </c>
      <c r="I402" s="1">
        <v>-5</v>
      </c>
      <c r="J402" s="1">
        <v>-1</v>
      </c>
      <c r="K402" s="1">
        <v>-4</v>
      </c>
      <c r="L402" s="1">
        <v>0</v>
      </c>
      <c r="M402" s="1">
        <v>-4</v>
      </c>
      <c r="N402" s="1">
        <v>-4</v>
      </c>
      <c r="O402" s="1">
        <v>-2</v>
      </c>
      <c r="P402" s="1">
        <v>-2</v>
      </c>
      <c r="Q402" s="1">
        <v>-4</v>
      </c>
      <c r="R402" s="1">
        <v>-4</v>
      </c>
      <c r="S402" s="1">
        <v>0</v>
      </c>
      <c r="T402" s="1">
        <v>0</v>
      </c>
      <c r="U402" s="1">
        <v>-6</v>
      </c>
      <c r="V402" s="1">
        <v>-5</v>
      </c>
      <c r="W402" s="1">
        <v>-1</v>
      </c>
      <c r="X402" s="1">
        <v>-9</v>
      </c>
      <c r="Y402" s="1">
        <v>-2</v>
      </c>
      <c r="Z402" s="1">
        <v>-4</v>
      </c>
      <c r="AA402" s="1">
        <v>-2</v>
      </c>
      <c r="AB402" s="1">
        <v>-3</v>
      </c>
      <c r="AC402" s="1">
        <v>-1</v>
      </c>
      <c r="AD402" s="1">
        <f>VLOOKUP(B402,'OCT24'!$A$1:H1578,6,0)</f>
        <v>0</v>
      </c>
      <c r="AE402" s="1">
        <f>VLOOKUP(B402,'NOV24'!$A$1:H963,6,0)</f>
        <v>0</v>
      </c>
      <c r="AF402" s="1">
        <f>VLOOKUP(B402,'DEC24'!$A$1:$H$914,5,0)</f>
        <v>-3</v>
      </c>
      <c r="AG402" s="1">
        <f>VLOOKUP(B402,'JAN25'!$A$1:G1034,5,0)</f>
        <v>-1</v>
      </c>
      <c r="AH402" s="1">
        <f>VLOOKUP(B402,'FEB25'!A$1:G1468,5,0)</f>
        <v>-2</v>
      </c>
      <c r="AI402" s="1">
        <f>VLOOKUP(B402,'MAR25'!$A$1:G1301,5,0)</f>
        <v>-1</v>
      </c>
      <c r="AJ402" s="1"/>
      <c r="AK402" s="1">
        <f>VLOOKUP(B402,'MAY25'!$A$1:G1323,5,0)</f>
        <v>-6</v>
      </c>
      <c r="AL402" s="1">
        <f>VLOOKUP(B402,JUNE25!$A$1:G1026,5,0)</f>
        <v>-6</v>
      </c>
      <c r="AM402" s="1">
        <f>VLOOKUP(B402, JULY25!$A$1:$E$544, 5, FALSE)</f>
        <v>-4</v>
      </c>
      <c r="AN402" s="1">
        <f>VLOOKUP(B402, 'AUG25'!$A$1:$E$540, 5, FALSE)</f>
        <v>-1</v>
      </c>
      <c r="AO402" s="1"/>
      <c r="AP402" s="1">
        <f>VLOOKUP(B402, 'OCT25'!$A$1:$F$520, 5, FALSE)</f>
        <v>-1</v>
      </c>
      <c r="AQ402" s="36"/>
      <c r="AR402" s="1">
        <f>VLOOKUP(B402, 'DEC25'!$A$1:$I$611, 5, FALSE)</f>
        <v>-6</v>
      </c>
      <c r="AS402" s="1">
        <f>VLOOKUP(B402, 'JAN26'!$A$1:$I$607, 6, FALSE)</f>
        <v>-10</v>
      </c>
      <c r="AT402" s="1"/>
      <c r="AU402" s="1"/>
      <c r="AV402" s="1"/>
      <c r="AW402" s="1"/>
    </row>
    <row r="403" spans="1:49" ht="14.25" customHeight="1">
      <c r="A403" s="4" t="s">
        <v>678</v>
      </c>
      <c r="B403" s="4" t="s">
        <v>282</v>
      </c>
      <c r="C403" s="1">
        <f t="shared" si="41"/>
        <v>1.8</v>
      </c>
      <c r="D403" s="1">
        <v>-1</v>
      </c>
      <c r="E403" s="1">
        <v>-2</v>
      </c>
      <c r="F403" s="1">
        <v>0</v>
      </c>
      <c r="G403" s="1">
        <v>0</v>
      </c>
      <c r="H403" s="1">
        <v>-1</v>
      </c>
      <c r="I403" s="1">
        <v>0</v>
      </c>
      <c r="J403" s="1">
        <v>-2</v>
      </c>
      <c r="K403" s="1">
        <v>0</v>
      </c>
      <c r="L403" s="1">
        <v>-1</v>
      </c>
      <c r="M403" s="1">
        <v>0</v>
      </c>
      <c r="N403" s="1">
        <v>0</v>
      </c>
      <c r="O403" s="1">
        <v>0</v>
      </c>
      <c r="P403" s="1">
        <v>-1</v>
      </c>
      <c r="Q403" s="1">
        <v>-2</v>
      </c>
      <c r="R403" s="1">
        <v>-2</v>
      </c>
      <c r="S403" s="1">
        <v>0</v>
      </c>
      <c r="T403" s="1">
        <v>0</v>
      </c>
      <c r="U403" s="1">
        <v>0</v>
      </c>
      <c r="V403" s="1">
        <v>-1</v>
      </c>
      <c r="W403" s="1">
        <v>0</v>
      </c>
      <c r="X403" s="1">
        <v>-2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f>VLOOKUP(B403,'OCT24'!$A$1:H1579,6,0)</f>
        <v>0</v>
      </c>
      <c r="AE403" s="1">
        <f>VLOOKUP(B403,'NOV24'!$A$1:H964,6,0)</f>
        <v>0</v>
      </c>
      <c r="AF403" s="1">
        <f>VLOOKUP(B403,'DEC24'!$A$1:$H$914,5,0)</f>
        <v>0</v>
      </c>
      <c r="AG403" s="1">
        <f>VLOOKUP(B403,'JAN25'!$A$1:G1035,5,0)</f>
        <v>0</v>
      </c>
      <c r="AH403" s="1">
        <f>VLOOKUP(B403,'FEB25'!A$1:G1469,5,0)</f>
        <v>0</v>
      </c>
      <c r="AI403" s="1">
        <f>VLOOKUP(B403,'MAR25'!$A$1:G1302,5,0)</f>
        <v>0</v>
      </c>
      <c r="AJ403" s="1">
        <f>VLOOKUP(B403,'APR25'!$A$1:G931,5,0)</f>
        <v>-2</v>
      </c>
      <c r="AK403" s="1">
        <f>VLOOKUP(B403,'MAY25'!$A$1:G1324,5,0)</f>
        <v>-3</v>
      </c>
      <c r="AL403" s="1">
        <f>VLOOKUP(B403,JUNE25!$A$1:G1027,5,0)</f>
        <v>-4</v>
      </c>
      <c r="AM403" s="1">
        <f>VLOOKUP(B403, JULY25!$A$1:$E$544, 5, FALSE)</f>
        <v>-1</v>
      </c>
      <c r="AN403" s="1">
        <f>VLOOKUP(B403, 'AUG25'!$A$1:$E$540, 5, FALSE)</f>
        <v>-1</v>
      </c>
      <c r="AO403" s="1" t="str">
        <f>VLOOKUP(B403, 'SEP25'!$A$1:$F$520, 6, FALSE)</f>
        <v>-</v>
      </c>
      <c r="AP403" s="1">
        <f>VLOOKUP(B403, 'OCT25'!$A$1:$F$520, 5, FALSE)</f>
        <v>-2</v>
      </c>
      <c r="AQ403" s="36" t="str">
        <f>VLOOKUP(B403, 'NOV25'!$B$1:$I$616, 5, FALSE)</f>
        <v>-</v>
      </c>
      <c r="AR403" s="1">
        <f>VLOOKUP(B403, 'DEC25'!$A$1:$I$611, 5, FALSE)</f>
        <v>-1</v>
      </c>
      <c r="AS403" s="1" t="str">
        <f>VLOOKUP(B403, 'JAN26'!$A$1:$I$607, 6, FALSE)</f>
        <v>-</v>
      </c>
      <c r="AT403" s="1"/>
      <c r="AU403" s="1"/>
      <c r="AV403" s="1"/>
      <c r="AW403" s="1"/>
    </row>
    <row r="404" spans="1:49" ht="14.25" customHeight="1">
      <c r="A404" s="4" t="s">
        <v>678</v>
      </c>
      <c r="B404" s="4" t="s">
        <v>283</v>
      </c>
      <c r="C404" s="1">
        <f t="shared" si="41"/>
        <v>7.5</v>
      </c>
      <c r="D404" s="1">
        <v>0</v>
      </c>
      <c r="E404" s="1">
        <v>0</v>
      </c>
      <c r="F404" s="1">
        <v>0</v>
      </c>
      <c r="G404" s="1">
        <v>-2</v>
      </c>
      <c r="H404" s="1">
        <v>0</v>
      </c>
      <c r="I404" s="1">
        <v>-4</v>
      </c>
      <c r="J404" s="1">
        <v>-1</v>
      </c>
      <c r="K404" s="1">
        <v>-50</v>
      </c>
      <c r="L404" s="1">
        <v>-2</v>
      </c>
      <c r="M404" s="1">
        <v>-25</v>
      </c>
      <c r="N404" s="1">
        <v>-20</v>
      </c>
      <c r="O404" s="1">
        <v>0</v>
      </c>
      <c r="P404" s="1">
        <v>0</v>
      </c>
      <c r="Q404" s="1">
        <v>-52</v>
      </c>
      <c r="R404" s="1">
        <v>-20</v>
      </c>
      <c r="S404" s="1">
        <v>-1</v>
      </c>
      <c r="T404" s="1">
        <v>-23</v>
      </c>
      <c r="U404" s="1">
        <v>0</v>
      </c>
      <c r="V404" s="1">
        <v>-30</v>
      </c>
      <c r="W404" s="1">
        <v>-3</v>
      </c>
      <c r="X404" s="1">
        <v>-40</v>
      </c>
      <c r="Y404" s="1">
        <v>-4</v>
      </c>
      <c r="Z404" s="1">
        <v>0</v>
      </c>
      <c r="AA404" s="1">
        <v>-1</v>
      </c>
      <c r="AB404" s="1">
        <v>-2</v>
      </c>
      <c r="AC404" s="1">
        <v>-15</v>
      </c>
      <c r="AD404" s="1">
        <f>VLOOKUP(B404,'OCT24'!$A$1:H1580,6,0)</f>
        <v>-2</v>
      </c>
      <c r="AE404" s="1">
        <f>VLOOKUP(B404,'NOV24'!$A$1:H965,6,0)</f>
        <v>-2</v>
      </c>
      <c r="AF404" s="1">
        <f>VLOOKUP(B404,'DEC24'!$A$1:$H$914,5,0)</f>
        <v>0</v>
      </c>
      <c r="AG404" s="1">
        <f>VLOOKUP(B404,'JAN25'!$A$1:G1036,5,0)</f>
        <v>-1</v>
      </c>
      <c r="AH404" s="1">
        <f>VLOOKUP(B404,'FEB25'!A$1:G1470,5,0)</f>
        <v>0</v>
      </c>
      <c r="AI404" s="1">
        <f>VLOOKUP(B404,'MAR25'!$A$1:G1303,5,0)</f>
        <v>-5</v>
      </c>
      <c r="AJ404" s="1">
        <f>VLOOKUP(B404,'APR25'!$A$1:G932,5,0)</f>
        <v>0</v>
      </c>
      <c r="AK404" s="1">
        <f>VLOOKUP(B404,'MAY25'!$A$1:G1325,5,0)</f>
        <v>0</v>
      </c>
      <c r="AL404" s="1">
        <f>VLOOKUP(B404,JUNE25!$A$1:G1028,5,0)</f>
        <v>0</v>
      </c>
      <c r="AM404" s="1">
        <f>VLOOKUP(B404, JULY25!$A$1:$E$544, 5, FALSE)</f>
        <v>0</v>
      </c>
      <c r="AN404" s="1">
        <f>VLOOKUP(B404, 'AUG25'!$A$1:$E$540, 5, FALSE)</f>
        <v>-1</v>
      </c>
      <c r="AO404" s="1">
        <f>VLOOKUP(B404, 'SEP25'!$A$1:$F$520, 6, FALSE)</f>
        <v>-24</v>
      </c>
      <c r="AP404" s="1">
        <f>VLOOKUP(B404, 'OCT25'!$A$1:$F$520, 5, FALSE)</f>
        <v>-13</v>
      </c>
      <c r="AQ404" s="36">
        <f>VLOOKUP(B404, 'NOV25'!$B$1:$I$616, 5, FALSE)</f>
        <v>-15</v>
      </c>
      <c r="AR404" s="1">
        <f>VLOOKUP(B404, 'DEC25'!$A$1:$I$611, 5, FALSE)</f>
        <v>-2</v>
      </c>
      <c r="AS404" s="1">
        <f>VLOOKUP(B404, 'JAN26'!$A$1:$I$607, 6, FALSE)</f>
        <v>-5</v>
      </c>
      <c r="AT404" s="1"/>
      <c r="AU404" s="1"/>
      <c r="AV404" s="1"/>
      <c r="AW404" s="1"/>
    </row>
    <row r="405" spans="1:49" ht="14.25" customHeight="1">
      <c r="A405" s="4" t="s">
        <v>678</v>
      </c>
      <c r="B405" s="4" t="s">
        <v>284</v>
      </c>
      <c r="C405" s="1">
        <f t="shared" si="41"/>
        <v>4.1428571428571432</v>
      </c>
      <c r="D405" s="1">
        <v>0</v>
      </c>
      <c r="E405" s="1">
        <v>0</v>
      </c>
      <c r="F405" s="1">
        <v>0</v>
      </c>
      <c r="G405" s="1">
        <v>-2</v>
      </c>
      <c r="H405" s="1">
        <v>-1</v>
      </c>
      <c r="I405" s="1">
        <v>0</v>
      </c>
      <c r="J405" s="1">
        <v>-1</v>
      </c>
      <c r="K405" s="1">
        <v>0</v>
      </c>
      <c r="L405" s="1">
        <v>-3</v>
      </c>
      <c r="M405" s="1">
        <v>0</v>
      </c>
      <c r="N405" s="1">
        <v>-7</v>
      </c>
      <c r="O405" s="1">
        <v>-2</v>
      </c>
      <c r="P405" s="1">
        <v>0</v>
      </c>
      <c r="Q405" s="1">
        <v>0</v>
      </c>
      <c r="R405" s="1">
        <v>0</v>
      </c>
      <c r="S405" s="1">
        <v>-3</v>
      </c>
      <c r="T405" s="1">
        <v>-9</v>
      </c>
      <c r="U405" s="1">
        <v>-23</v>
      </c>
      <c r="V405" s="1">
        <v>0</v>
      </c>
      <c r="W405" s="1">
        <v>0</v>
      </c>
      <c r="X405" s="1">
        <v>-10</v>
      </c>
      <c r="Y405" s="1">
        <v>0</v>
      </c>
      <c r="Z405" s="1">
        <v>0</v>
      </c>
      <c r="AA405" s="1">
        <v>-5</v>
      </c>
      <c r="AB405" s="1">
        <v>0</v>
      </c>
      <c r="AC405" s="1">
        <v>0</v>
      </c>
      <c r="AD405" s="1">
        <f>VLOOKUP(B405,'OCT24'!$A$1:H1581,6,0)</f>
        <v>-11</v>
      </c>
      <c r="AE405" s="1">
        <f>VLOOKUP(B405,'NOV24'!$A$1:H966,6,0)</f>
        <v>-2</v>
      </c>
      <c r="AF405" s="1">
        <f>VLOOKUP(B405,'DEC24'!$A$1:$H$914,5,0)</f>
        <v>0</v>
      </c>
      <c r="AG405" s="1">
        <f>VLOOKUP(B405,'JAN25'!$A$1:G1037,5,0)</f>
        <v>-2</v>
      </c>
      <c r="AH405" s="1">
        <f>VLOOKUP(B405,'FEB25'!A$1:G1471,5,0)</f>
        <v>-8</v>
      </c>
      <c r="AI405" s="1">
        <f>VLOOKUP(B405,'MAR25'!$A$1:G1304,5,0)</f>
        <v>0</v>
      </c>
      <c r="AJ405" s="1">
        <f>VLOOKUP(B405,'APR25'!$A$1:G933,5,0)</f>
        <v>0</v>
      </c>
      <c r="AK405" s="1">
        <f>VLOOKUP(B405,'MAY25'!$A$1:G1326,5,0)</f>
        <v>0</v>
      </c>
      <c r="AL405" s="1">
        <f>VLOOKUP(B405,JUNE25!$A$1:G1029,5,0)</f>
        <v>0</v>
      </c>
      <c r="AM405" s="1">
        <f>VLOOKUP(B405, JULY25!$A$1:$E$544, 5, FALSE)</f>
        <v>-4</v>
      </c>
      <c r="AN405" s="1">
        <f>VLOOKUP(B405, 'AUG25'!$A$1:$E$540, 5, FALSE)</f>
        <v>0</v>
      </c>
      <c r="AO405" s="1" t="str">
        <f>VLOOKUP(B405, 'SEP25'!$A$1:$F$520, 6, FALSE)</f>
        <v>-</v>
      </c>
      <c r="AP405" s="1">
        <f>VLOOKUP(B405, 'OCT25'!$A$1:$F$520, 5, FALSE)</f>
        <v>-10</v>
      </c>
      <c r="AQ405" s="36">
        <f>VLOOKUP(B405, 'NOV25'!$B$1:$I$616, 5, FALSE)</f>
        <v>-10</v>
      </c>
      <c r="AR405" s="1">
        <f>VLOOKUP(B405, 'DEC25'!$A$1:$I$611, 5, FALSE)</f>
        <v>-4</v>
      </c>
      <c r="AS405" s="1">
        <f>VLOOKUP(B405, 'JAN26'!$A$1:$I$607, 6, FALSE)</f>
        <v>-1</v>
      </c>
      <c r="AT405" s="1"/>
      <c r="AU405" s="1"/>
      <c r="AV405" s="1"/>
      <c r="AW405" s="1"/>
    </row>
    <row r="406" spans="1:49" ht="14.25" customHeight="1">
      <c r="A406" s="4" t="s">
        <v>679</v>
      </c>
      <c r="B406" s="4" t="s">
        <v>285</v>
      </c>
      <c r="C406" s="1">
        <f t="shared" si="41"/>
        <v>15.428571428571429</v>
      </c>
      <c r="D406" s="1">
        <v>-7</v>
      </c>
      <c r="E406" s="1">
        <v>-11</v>
      </c>
      <c r="F406" s="1">
        <v>-1</v>
      </c>
      <c r="G406" s="1">
        <v>0</v>
      </c>
      <c r="H406" s="1">
        <v>0</v>
      </c>
      <c r="I406" s="1">
        <v>-2</v>
      </c>
      <c r="J406" s="1">
        <v>-16</v>
      </c>
      <c r="K406" s="1">
        <v>-6</v>
      </c>
      <c r="L406" s="1">
        <v>-2</v>
      </c>
      <c r="M406" s="1">
        <v>-6</v>
      </c>
      <c r="N406" s="1">
        <v>-9</v>
      </c>
      <c r="O406" s="1">
        <v>-6</v>
      </c>
      <c r="P406" s="1">
        <v>-2</v>
      </c>
      <c r="Q406" s="1">
        <v>-6</v>
      </c>
      <c r="R406" s="1">
        <v>-5</v>
      </c>
      <c r="S406" s="1">
        <v>-21</v>
      </c>
      <c r="T406" s="1">
        <v>-2</v>
      </c>
      <c r="U406" s="1">
        <v>0</v>
      </c>
      <c r="V406" s="1">
        <v>-3</v>
      </c>
      <c r="W406" s="1">
        <v>-8</v>
      </c>
      <c r="X406" s="1">
        <v>-2</v>
      </c>
      <c r="Y406" s="1">
        <v>0</v>
      </c>
      <c r="Z406" s="1">
        <v>-3</v>
      </c>
      <c r="AA406" s="1">
        <v>0</v>
      </c>
      <c r="AB406" s="1">
        <v>-1</v>
      </c>
      <c r="AC406" s="1">
        <v>-2</v>
      </c>
      <c r="AD406" s="1"/>
      <c r="AE406" s="1">
        <f>VLOOKUP(B406,'NOV24'!$A$1:H967,6,0)</f>
        <v>0</v>
      </c>
      <c r="AF406" s="1">
        <f>VLOOKUP(B406,'DEC24'!$A$1:$H$914,5,0)</f>
        <v>-64</v>
      </c>
      <c r="AG406" s="1">
        <f>VLOOKUP(B406,'JAN25'!$A$1:G1038,5,0)</f>
        <v>-6</v>
      </c>
      <c r="AH406" s="1">
        <f>VLOOKUP(B406,'FEB25'!A$1:G1472,5,0)</f>
        <v>-17</v>
      </c>
      <c r="AI406" s="1">
        <f>VLOOKUP(B406,'MAR25'!$A$1:G1305,5,0)</f>
        <v>-13</v>
      </c>
      <c r="AJ406" s="1">
        <f>VLOOKUP(B406,'APR25'!$A$1:G934,5,0)</f>
        <v>-22</v>
      </c>
      <c r="AK406" s="1">
        <f>VLOOKUP(B406,'MAY25'!$A$1:G1327,5,0)</f>
        <v>-23</v>
      </c>
      <c r="AL406" s="1"/>
      <c r="AM406" s="1">
        <f>VLOOKUP(B406, JULY25!$A$1:$E$544, 5, FALSE)</f>
        <v>-12</v>
      </c>
      <c r="AN406" s="1">
        <f>VLOOKUP(B406, 'AUG25'!$A$1:$E$540, 5, FALSE)</f>
        <v>-13</v>
      </c>
      <c r="AO406" s="1">
        <f>VLOOKUP(B406, 'SEP25'!$A$1:$F$520, 6, FALSE)</f>
        <v>-18</v>
      </c>
      <c r="AP406" s="1">
        <f>VLOOKUP(B406, 'OCT25'!$A$1:$F$520, 5, FALSE)</f>
        <v>-17</v>
      </c>
      <c r="AQ406" s="36">
        <f>VLOOKUP(B406, 'NOV25'!$B$1:$I$616, 5, FALSE)</f>
        <v>-8</v>
      </c>
      <c r="AR406" s="1">
        <f>VLOOKUP(B406, 'DEC25'!$A$1:$I$611, 5, FALSE)</f>
        <v>-7</v>
      </c>
      <c r="AS406" s="1">
        <f>VLOOKUP(B406, 'JAN26'!$A$1:$I$607, 6, FALSE)</f>
        <v>-33</v>
      </c>
      <c r="AT406" s="1"/>
      <c r="AU406" s="1"/>
      <c r="AV406" s="1"/>
      <c r="AW406" s="1"/>
    </row>
    <row r="407" spans="1:49" ht="14.25" customHeight="1">
      <c r="A407" s="4" t="s">
        <v>678</v>
      </c>
      <c r="B407" s="4" t="s">
        <v>286</v>
      </c>
      <c r="C407" s="1">
        <f t="shared" si="41"/>
        <v>12.375</v>
      </c>
      <c r="D407" s="1">
        <v>0</v>
      </c>
      <c r="E407" s="1">
        <v>-10</v>
      </c>
      <c r="F407" s="1">
        <v>0</v>
      </c>
      <c r="G407" s="1">
        <v>0</v>
      </c>
      <c r="H407" s="1">
        <v>0</v>
      </c>
      <c r="I407" s="1">
        <v>0</v>
      </c>
      <c r="J407" s="1">
        <v>-30</v>
      </c>
      <c r="K407" s="1">
        <v>0</v>
      </c>
      <c r="L407" s="1">
        <v>0</v>
      </c>
      <c r="M407" s="1">
        <v>-5</v>
      </c>
      <c r="N407" s="1">
        <v>-4</v>
      </c>
      <c r="O407" s="1">
        <v>-4</v>
      </c>
      <c r="P407" s="1">
        <v>-5</v>
      </c>
      <c r="Q407" s="1">
        <v>-9</v>
      </c>
      <c r="R407" s="1">
        <v>-18</v>
      </c>
      <c r="S407" s="1">
        <v>-17</v>
      </c>
      <c r="T407" s="1">
        <v>-33</v>
      </c>
      <c r="U407" s="1">
        <v>-1</v>
      </c>
      <c r="V407" s="1">
        <v>-11</v>
      </c>
      <c r="W407" s="1">
        <v>-3</v>
      </c>
      <c r="X407" s="1">
        <v>-5</v>
      </c>
      <c r="Y407" s="1">
        <v>0</v>
      </c>
      <c r="Z407" s="1">
        <v>-5</v>
      </c>
      <c r="AA407" s="1">
        <v>-2</v>
      </c>
      <c r="AB407" s="1">
        <v>-1</v>
      </c>
      <c r="AC407" s="1">
        <v>-1</v>
      </c>
      <c r="AD407" s="1">
        <f>VLOOKUP(B407,'OCT24'!$A$1:H1583,6,0)</f>
        <v>-4</v>
      </c>
      <c r="AE407" s="1">
        <f>VLOOKUP(B407,'NOV24'!$A$1:H968,6,0)</f>
        <v>-22</v>
      </c>
      <c r="AF407" s="1">
        <f>VLOOKUP(B407,'DEC24'!$A$1:$H$914,5,0)</f>
        <v>-6</v>
      </c>
      <c r="AG407" s="1">
        <f>VLOOKUP(B407,'JAN25'!$A$1:G1039,5,0)</f>
        <v>-22</v>
      </c>
      <c r="AH407" s="1">
        <f>VLOOKUP(B407,'FEB25'!A$1:G1473,5,0)</f>
        <v>0</v>
      </c>
      <c r="AI407" s="1">
        <f>VLOOKUP(B407,'MAR25'!$A$1:G1306,5,0)</f>
        <v>-1</v>
      </c>
      <c r="AJ407" s="1">
        <f>VLOOKUP(B407,'APR25'!$A$1:G935,5,0)</f>
        <v>-10</v>
      </c>
      <c r="AK407" s="1">
        <f>VLOOKUP(B407,'MAY25'!$A$1:G1328,5,0)</f>
        <v>-5</v>
      </c>
      <c r="AL407" s="1">
        <f>VLOOKUP(B407,JUNE25!$A$1:G1031,5,0)</f>
        <v>0</v>
      </c>
      <c r="AM407" s="1">
        <f>VLOOKUP(B407, JULY25!$A$1:$E$544, 5, FALSE)</f>
        <v>-1</v>
      </c>
      <c r="AN407" s="1">
        <f>VLOOKUP(B407, 'AUG25'!$A$1:$E$540, 5, FALSE)</f>
        <v>-25</v>
      </c>
      <c r="AO407" s="1">
        <f>VLOOKUP(B407, 'SEP25'!$A$1:$F$520, 6, FALSE)</f>
        <v>-7</v>
      </c>
      <c r="AP407" s="1">
        <f>VLOOKUP(B407, 'OCT25'!$A$1:$F$520, 5, FALSE)</f>
        <v>-15</v>
      </c>
      <c r="AQ407" s="36">
        <f>VLOOKUP(B407, 'NOV25'!$B$1:$I$616, 5, FALSE)</f>
        <v>-3</v>
      </c>
      <c r="AR407" s="1">
        <f>VLOOKUP(B407, 'DEC25'!$A$1:$I$611, 5, FALSE)</f>
        <v>-40</v>
      </c>
      <c r="AS407" s="1">
        <f>VLOOKUP(B407, 'JAN26'!$A$1:$I$607, 6, FALSE)</f>
        <v>-8</v>
      </c>
      <c r="AT407" s="1"/>
      <c r="AU407" s="1"/>
      <c r="AV407" s="1"/>
      <c r="AW407" s="1"/>
    </row>
    <row r="408" spans="1:49" ht="14.25" customHeight="1">
      <c r="A408" s="4" t="s">
        <v>678</v>
      </c>
      <c r="B408" s="4" t="s">
        <v>287</v>
      </c>
      <c r="C408" s="1">
        <f t="shared" si="41"/>
        <v>27.714285714285715</v>
      </c>
      <c r="D408" s="1">
        <v>0</v>
      </c>
      <c r="E408" s="1">
        <v>0</v>
      </c>
      <c r="F408" s="1">
        <v>-42</v>
      </c>
      <c r="G408" s="1">
        <v>-8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-54</v>
      </c>
      <c r="S408" s="1">
        <v>-12</v>
      </c>
      <c r="T408" s="1">
        <v>-2</v>
      </c>
      <c r="U408" s="1">
        <v>-28</v>
      </c>
      <c r="V408" s="1">
        <v>-4</v>
      </c>
      <c r="W408" s="1">
        <v>0</v>
      </c>
      <c r="X408" s="1">
        <v>-4</v>
      </c>
      <c r="Y408" s="1"/>
      <c r="Z408" s="1"/>
      <c r="AA408" s="1"/>
      <c r="AB408" s="1">
        <v>-50</v>
      </c>
      <c r="AC408" s="1">
        <v>0</v>
      </c>
      <c r="AD408" s="1">
        <f>VLOOKUP(B408,'OCT24'!$A$1:H1584,6,0)</f>
        <v>-2</v>
      </c>
      <c r="AE408" s="1">
        <f>VLOOKUP(B408,'NOV24'!$A$1:H969,6,0)</f>
        <v>-32</v>
      </c>
      <c r="AF408" s="1">
        <f>VLOOKUP(B408,'DEC24'!$A$1:$H$914,5,0)</f>
        <v>-4</v>
      </c>
      <c r="AG408" s="1">
        <f>VLOOKUP(B408,'JAN25'!$A$1:G1040,5,0)</f>
        <v>0</v>
      </c>
      <c r="AH408" s="1">
        <f>VLOOKUP(B408,'FEB25'!A$1:G1474,5,0)</f>
        <v>-10</v>
      </c>
      <c r="AI408" s="1">
        <f>VLOOKUP(B408,'MAR25'!$A$1:G1307,5,0)</f>
        <v>0</v>
      </c>
      <c r="AJ408" s="1">
        <f>VLOOKUP(B408,'APR25'!$A$1:G936,5,0)</f>
        <v>0</v>
      </c>
      <c r="AK408" s="1">
        <f>VLOOKUP(B408,'MAY25'!$A$1:G1329,5,0)</f>
        <v>-2</v>
      </c>
      <c r="AL408" s="1">
        <f>VLOOKUP(B408,JUNE25!$A$1:G1032,5,0)</f>
        <v>0</v>
      </c>
      <c r="AM408" s="1">
        <f>VLOOKUP(B408, JULY25!$A$1:$E$544, 5, FALSE)</f>
        <v>0</v>
      </c>
      <c r="AN408" s="1">
        <f>VLOOKUP(B408, 'AUG25'!$A$1:$E$540, 5, FALSE)</f>
        <v>-2</v>
      </c>
      <c r="AO408" s="1" t="str">
        <f>VLOOKUP(B408, 'SEP25'!$A$1:$F$520, 6, FALSE)</f>
        <v>-</v>
      </c>
      <c r="AP408" s="1">
        <f>VLOOKUP(B408, 'OCT25'!$A$1:$F$520, 5, FALSE)</f>
        <v>-64</v>
      </c>
      <c r="AQ408" s="36">
        <f>VLOOKUP(B408, 'NOV25'!$B$1:$I$616, 5, FALSE)</f>
        <v>-114</v>
      </c>
      <c r="AR408" s="1">
        <f>VLOOKUP(B408, 'DEC25'!$A$1:$I$611, 5, FALSE)</f>
        <v>-4</v>
      </c>
      <c r="AS408" s="1">
        <f>VLOOKUP(B408, 'JAN26'!$A$1:$I$607, 6, FALSE)</f>
        <v>-10</v>
      </c>
      <c r="AT408" s="1"/>
      <c r="AU408" s="1"/>
      <c r="AV408" s="1"/>
      <c r="AW408" s="1"/>
    </row>
    <row r="409" spans="1:49" ht="14.25" customHeight="1">
      <c r="A409" s="4" t="s">
        <v>678</v>
      </c>
      <c r="B409" s="4" t="s">
        <v>867</v>
      </c>
      <c r="C409" s="37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-1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36"/>
      <c r="AR409" s="1"/>
      <c r="AS409" s="1"/>
      <c r="AT409" s="1"/>
      <c r="AU409" s="1"/>
      <c r="AV409" s="1"/>
      <c r="AW409" s="1"/>
    </row>
    <row r="410" spans="1:49" ht="14.25" customHeight="1">
      <c r="A410" s="4" t="s">
        <v>678</v>
      </c>
      <c r="B410" s="4" t="s">
        <v>288</v>
      </c>
      <c r="C410" s="1">
        <f t="shared" ref="C410:C416" si="42">-AVERAGE(AL410:AV410)</f>
        <v>8.875</v>
      </c>
      <c r="D410" s="1">
        <v>-5</v>
      </c>
      <c r="E410" s="1">
        <v>-1</v>
      </c>
      <c r="F410" s="1">
        <v>-1</v>
      </c>
      <c r="G410" s="1">
        <v>0</v>
      </c>
      <c r="H410" s="1">
        <v>0</v>
      </c>
      <c r="I410" s="1">
        <v>-1</v>
      </c>
      <c r="J410" s="1">
        <v>-15</v>
      </c>
      <c r="K410" s="1">
        <v>0</v>
      </c>
      <c r="L410" s="1">
        <v>0</v>
      </c>
      <c r="M410" s="1">
        <v>0</v>
      </c>
      <c r="N410" s="1">
        <v>-4</v>
      </c>
      <c r="O410" s="1">
        <v>-3</v>
      </c>
      <c r="P410" s="1">
        <v>-1</v>
      </c>
      <c r="Q410" s="1">
        <v>-9</v>
      </c>
      <c r="R410" s="1">
        <v>-4</v>
      </c>
      <c r="S410" s="1">
        <v>-5</v>
      </c>
      <c r="T410" s="1">
        <v>-6</v>
      </c>
      <c r="U410" s="1">
        <v>-12</v>
      </c>
      <c r="V410" s="1">
        <v>-6</v>
      </c>
      <c r="W410" s="1">
        <v>-1</v>
      </c>
      <c r="X410" s="1">
        <v>-4</v>
      </c>
      <c r="Y410" s="1">
        <v>0</v>
      </c>
      <c r="Z410" s="1">
        <v>0</v>
      </c>
      <c r="AA410" s="1">
        <v>0</v>
      </c>
      <c r="AB410" s="1">
        <v>-4</v>
      </c>
      <c r="AC410" s="1">
        <v>-3</v>
      </c>
      <c r="AD410" s="1">
        <f>VLOOKUP(B410,'OCT24'!$A$1:H1586,6,0)</f>
        <v>-11</v>
      </c>
      <c r="AE410" s="1"/>
      <c r="AF410" s="1"/>
      <c r="AG410" s="1"/>
      <c r="AH410" s="1"/>
      <c r="AI410" s="1"/>
      <c r="AJ410" s="1">
        <f>VLOOKUP(B410,'APR25'!$A$1:G938,5,0)</f>
        <v>-12</v>
      </c>
      <c r="AK410" s="1">
        <f>VLOOKUP(B410,'MAY25'!$A$1:G1331,5,0)</f>
        <v>-4</v>
      </c>
      <c r="AL410" s="1">
        <f>VLOOKUP(B410,JUNE25!$A$1:G1034,5,0)</f>
        <v>-16</v>
      </c>
      <c r="AM410" s="1">
        <f>VLOOKUP(B410, JULY25!$A$1:$E$544, 5, FALSE)</f>
        <v>-4</v>
      </c>
      <c r="AN410" s="1">
        <f>VLOOKUP(B410, 'AUG25'!$A$1:$E$540, 5, FALSE)</f>
        <v>-11</v>
      </c>
      <c r="AO410" s="1">
        <f>VLOOKUP(B410, 'SEP25'!$A$1:$F$520, 6, FALSE)</f>
        <v>-5</v>
      </c>
      <c r="AP410" s="1">
        <f>VLOOKUP(B410, 'OCT25'!$A$1:$F$520, 5, FALSE)</f>
        <v>-12</v>
      </c>
      <c r="AQ410" s="36">
        <f>VLOOKUP(B410, 'NOV25'!$B$1:$I$616, 5, FALSE)</f>
        <v>-7</v>
      </c>
      <c r="AR410" s="1">
        <f>VLOOKUP(B410, 'DEC25'!$A$1:$I$611, 5, FALSE)</f>
        <v>-4</v>
      </c>
      <c r="AS410" s="1">
        <f>VLOOKUP(B410, 'JAN26'!$A$1:$I$607, 6, FALSE)</f>
        <v>-12</v>
      </c>
      <c r="AT410" s="1"/>
      <c r="AU410" s="1"/>
      <c r="AV410" s="1"/>
      <c r="AW410" s="1"/>
    </row>
    <row r="411" spans="1:49" ht="14.25" customHeight="1">
      <c r="A411" s="4" t="s">
        <v>678</v>
      </c>
      <c r="B411" s="4" t="s">
        <v>289</v>
      </c>
      <c r="C411" s="1">
        <f t="shared" si="42"/>
        <v>0.8</v>
      </c>
      <c r="D411" s="1">
        <v>0</v>
      </c>
      <c r="E411" s="1">
        <v>0</v>
      </c>
      <c r="F411" s="1">
        <v>0</v>
      </c>
      <c r="G411" s="1"/>
      <c r="H411" s="1">
        <v>0</v>
      </c>
      <c r="I411" s="1">
        <v>0</v>
      </c>
      <c r="J411" s="1">
        <v>-1</v>
      </c>
      <c r="K411" s="1">
        <v>-1</v>
      </c>
      <c r="L411" s="1">
        <v>0</v>
      </c>
      <c r="M411" s="1">
        <v>0</v>
      </c>
      <c r="N411" s="1">
        <v>-1</v>
      </c>
      <c r="O411" s="1">
        <v>0</v>
      </c>
      <c r="P411" s="1">
        <v>-1</v>
      </c>
      <c r="Q411" s="1">
        <v>-2</v>
      </c>
      <c r="R411" s="1">
        <v>-2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-1</v>
      </c>
      <c r="Z411" s="1">
        <v>0</v>
      </c>
      <c r="AA411" s="1">
        <v>0</v>
      </c>
      <c r="AB411" s="1">
        <v>-1</v>
      </c>
      <c r="AC411" s="1"/>
      <c r="AD411" s="1"/>
      <c r="AE411" s="1"/>
      <c r="AF411" s="1"/>
      <c r="AG411" s="1">
        <f>VLOOKUP(B411,'JAN25'!$A$1:G1043,5,0)</f>
        <v>0</v>
      </c>
      <c r="AH411" s="1">
        <f>VLOOKUP(B411,'FEB25'!A$1:G1477,5,0)</f>
        <v>0</v>
      </c>
      <c r="AI411" s="1">
        <f>VLOOKUP(B411,'MAR25'!$A$1:G1310,5,0)</f>
        <v>0</v>
      </c>
      <c r="AJ411" s="1">
        <f>VLOOKUP(B411,'APR25'!$A$1:G939,5,0)</f>
        <v>0</v>
      </c>
      <c r="AK411" s="1">
        <f>VLOOKUP(B411,'MAY25'!$A$1:G1332,5,0)</f>
        <v>0</v>
      </c>
      <c r="AL411" s="1">
        <f>VLOOKUP(B411,JUNE25!$A$1:G1035,5,0)</f>
        <v>0</v>
      </c>
      <c r="AM411" s="1">
        <f>VLOOKUP(B411, JULY25!$A$1:$E$544, 5, FALSE)</f>
        <v>0</v>
      </c>
      <c r="AN411" s="1">
        <f>VLOOKUP(B411, 'AUG25'!$A$1:$E$540, 5, FALSE)</f>
        <v>0</v>
      </c>
      <c r="AO411" s="1" t="str">
        <f>VLOOKUP(B411, 'SEP25'!$A$1:$F$520, 6, FALSE)</f>
        <v>-</v>
      </c>
      <c r="AP411" s="1" t="str">
        <f>VLOOKUP(B411, 'OCT25'!$A$1:$F$520, 5, FALSE)</f>
        <v>-</v>
      </c>
      <c r="AQ411" s="36">
        <f>VLOOKUP(B411, 'NOV25'!$B$1:$I$616, 5, FALSE)</f>
        <v>-1</v>
      </c>
      <c r="AR411" s="1">
        <f>VLOOKUP(B411, 'DEC25'!$A$1:$I$611, 5, FALSE)</f>
        <v>-3</v>
      </c>
      <c r="AS411" s="1" t="str">
        <f>VLOOKUP(B411, 'JAN26'!$A$1:$I$607, 6, FALSE)</f>
        <v>-</v>
      </c>
      <c r="AT411" s="1"/>
      <c r="AU411" s="1"/>
      <c r="AV411" s="1"/>
      <c r="AW411" s="1"/>
    </row>
    <row r="412" spans="1:49" ht="14.25" customHeight="1">
      <c r="A412" s="4" t="s">
        <v>678</v>
      </c>
      <c r="B412" s="4" t="s">
        <v>290</v>
      </c>
      <c r="C412" s="1">
        <f t="shared" si="42"/>
        <v>0</v>
      </c>
      <c r="D412" s="1">
        <v>0</v>
      </c>
      <c r="E412" s="1">
        <v>0</v>
      </c>
      <c r="F412" s="1">
        <v>0</v>
      </c>
      <c r="G412" s="1"/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-1</v>
      </c>
      <c r="AC412" s="1">
        <v>0</v>
      </c>
      <c r="AD412" s="1">
        <f>VLOOKUP(B412,'OCT24'!$A$1:H1588,6,0)</f>
        <v>0</v>
      </c>
      <c r="AE412" s="1">
        <f>VLOOKUP(B412,'NOV24'!$A$1:H973,6,0)</f>
        <v>0</v>
      </c>
      <c r="AF412" s="1">
        <f>VLOOKUP(B412,'DEC24'!$A$1:$H$914,5,0)</f>
        <v>0</v>
      </c>
      <c r="AG412" s="1">
        <f>VLOOKUP(B412,'JAN25'!$A$1:G1044,5,0)</f>
        <v>0</v>
      </c>
      <c r="AH412" s="1">
        <f>VLOOKUP(B412,'FEB25'!A$1:G1478,5,0)</f>
        <v>0</v>
      </c>
      <c r="AI412" s="1">
        <f>VLOOKUP(B412,'MAR25'!$A$1:G1311,5,0)</f>
        <v>0</v>
      </c>
      <c r="AJ412" s="1">
        <f>VLOOKUP(B412,'APR25'!$A$1:G940,5,0)</f>
        <v>-3</v>
      </c>
      <c r="AK412" s="1">
        <f>VLOOKUP(B412,'MAY25'!$A$1:G1333,5,0)</f>
        <v>0</v>
      </c>
      <c r="AL412" s="1">
        <f>VLOOKUP(B412,JUNE25!$A$1:G1036,5,0)</f>
        <v>0</v>
      </c>
      <c r="AM412" s="1">
        <f>VLOOKUP(B412, JULY25!$A$1:$E$544, 5, FALSE)</f>
        <v>0</v>
      </c>
      <c r="AN412" s="1">
        <f>VLOOKUP(B412, 'AUG25'!$A$1:$E$540, 5, FALSE)</f>
        <v>0</v>
      </c>
      <c r="AO412" s="1" t="str">
        <f>VLOOKUP(B412, 'SEP25'!$A$1:$F$520, 6, FALSE)</f>
        <v>-</v>
      </c>
      <c r="AP412" s="1" t="str">
        <f>VLOOKUP(B412, 'OCT25'!$A$1:$F$520, 5, FALSE)</f>
        <v>-</v>
      </c>
      <c r="AQ412" s="36" t="str">
        <f>VLOOKUP(B412, 'NOV25'!$B$1:$I$616, 5, FALSE)</f>
        <v>-</v>
      </c>
      <c r="AR412" s="1" t="str">
        <f>VLOOKUP(B412, 'DEC25'!$A$1:$I$611, 5, FALSE)</f>
        <v>-</v>
      </c>
      <c r="AS412" s="1" t="str">
        <f>VLOOKUP(B412, 'JAN26'!$A$1:$I$607, 6, FALSE)</f>
        <v>-</v>
      </c>
      <c r="AT412" s="1"/>
      <c r="AU412" s="1"/>
      <c r="AV412" s="1"/>
      <c r="AW412" s="1"/>
    </row>
    <row r="413" spans="1:49" ht="14.25" customHeight="1">
      <c r="A413" s="4" t="s">
        <v>678</v>
      </c>
      <c r="B413" s="4" t="s">
        <v>291</v>
      </c>
      <c r="C413" s="1">
        <f t="shared" si="42"/>
        <v>7.4</v>
      </c>
      <c r="D413" s="1">
        <v>0</v>
      </c>
      <c r="E413" s="1">
        <v>0</v>
      </c>
      <c r="F413" s="1">
        <v>0</v>
      </c>
      <c r="G413" s="1"/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/>
      <c r="O413" s="1">
        <v>-3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-5</v>
      </c>
      <c r="Y413" s="1">
        <v>0</v>
      </c>
      <c r="Z413" s="1">
        <v>0</v>
      </c>
      <c r="AA413" s="1">
        <v>-3</v>
      </c>
      <c r="AB413" s="1">
        <v>0</v>
      </c>
      <c r="AC413" s="1">
        <v>-1</v>
      </c>
      <c r="AD413" s="1">
        <f>VLOOKUP(B413,'OCT24'!$A$1:H1589,6,0)</f>
        <v>0</v>
      </c>
      <c r="AE413" s="1">
        <f>VLOOKUP(B413,'NOV24'!$A$1:H974,6,0)</f>
        <v>-10</v>
      </c>
      <c r="AF413" s="1">
        <f>VLOOKUP(B413,'DEC24'!$A$1:$H$914,5,0)</f>
        <v>0</v>
      </c>
      <c r="AG413" s="1">
        <f>VLOOKUP(B413,'JAN25'!$A$1:G1045,5,0)</f>
        <v>0</v>
      </c>
      <c r="AH413" s="1">
        <f>VLOOKUP(B413,'FEB25'!A$1:G1479,5,0)</f>
        <v>-3</v>
      </c>
      <c r="AI413" s="1">
        <f>VLOOKUP(B413,'MAR25'!$A$1:G1312,5,0)</f>
        <v>0</v>
      </c>
      <c r="AJ413" s="1">
        <f>VLOOKUP(B413,'APR25'!$A$1:G941,5,0)</f>
        <v>-3</v>
      </c>
      <c r="AK413" s="1">
        <f>VLOOKUP(B413,'MAY25'!$A$1:G1334,5,0)</f>
        <v>-4</v>
      </c>
      <c r="AL413" s="1">
        <f>VLOOKUP(B413,JUNE25!$A$1:G1037,5,0)</f>
        <v>0</v>
      </c>
      <c r="AM413" s="1">
        <f>VLOOKUP(B413, JULY25!$A$1:$E$544, 5, FALSE)</f>
        <v>-26</v>
      </c>
      <c r="AN413" s="1">
        <f>VLOOKUP(B413, 'AUG25'!$A$1:$E$540, 5, FALSE)</f>
        <v>-5</v>
      </c>
      <c r="AO413" s="1">
        <f>VLOOKUP(B413, 'SEP25'!$A$1:$F$520, 6, FALSE)</f>
        <v>-2</v>
      </c>
      <c r="AP413" s="1" t="str">
        <f>VLOOKUP(B413, 'OCT25'!$A$1:$F$520, 5, FALSE)</f>
        <v>-</v>
      </c>
      <c r="AQ413" s="36">
        <f>VLOOKUP(B413, 'NOV25'!$B$1:$I$616, 5, FALSE)</f>
        <v>-4</v>
      </c>
      <c r="AR413" s="1" t="str">
        <f>VLOOKUP(B413, 'DEC25'!$A$1:$I$611, 5, FALSE)</f>
        <v>-</v>
      </c>
      <c r="AS413" s="1" t="str">
        <f>VLOOKUP(B413, 'JAN26'!$A$1:$I$607, 6, FALSE)</f>
        <v>-</v>
      </c>
      <c r="AT413" s="1"/>
      <c r="AU413" s="1"/>
      <c r="AV413" s="1"/>
      <c r="AW413" s="1"/>
    </row>
    <row r="414" spans="1:49" ht="14.25" customHeight="1">
      <c r="A414" s="4" t="s">
        <v>678</v>
      </c>
      <c r="B414" s="4" t="s">
        <v>687</v>
      </c>
      <c r="C414" s="1">
        <f t="shared" si="42"/>
        <v>22</v>
      </c>
      <c r="D414" s="1">
        <v>0</v>
      </c>
      <c r="E414" s="1">
        <v>0</v>
      </c>
      <c r="F414" s="1">
        <v>0</v>
      </c>
      <c r="G414" s="1">
        <v>-2</v>
      </c>
      <c r="H414" s="1">
        <v>-1</v>
      </c>
      <c r="I414" s="1">
        <v>0</v>
      </c>
      <c r="J414" s="1">
        <v>0</v>
      </c>
      <c r="K414" s="1">
        <v>0</v>
      </c>
      <c r="L414" s="1">
        <v>0</v>
      </c>
      <c r="M414" s="1">
        <v>-6</v>
      </c>
      <c r="N414" s="1">
        <v>-1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36" t="str">
        <f>VLOOKUP(B414, 'NOV25'!$B$1:$I$616, 5, FALSE)</f>
        <v>-</v>
      </c>
      <c r="AR414" s="1">
        <f>VLOOKUP(B414, 'DEC25'!$A$1:$I$611, 5, FALSE)</f>
        <v>-22</v>
      </c>
      <c r="AS414" s="1" t="str">
        <f>VLOOKUP(B414, 'JAN26'!$A$1:$I$607, 6, FALSE)</f>
        <v>-</v>
      </c>
      <c r="AT414" s="1"/>
      <c r="AU414" s="1"/>
      <c r="AV414" s="1"/>
      <c r="AW414" s="1"/>
    </row>
    <row r="415" spans="1:49" ht="14.25" customHeight="1">
      <c r="A415" s="4" t="s">
        <v>678</v>
      </c>
      <c r="B415" s="4" t="s">
        <v>292</v>
      </c>
      <c r="C415" s="1">
        <f t="shared" si="42"/>
        <v>0</v>
      </c>
      <c r="D415" s="1">
        <v>0</v>
      </c>
      <c r="E415" s="1">
        <v>0</v>
      </c>
      <c r="F415" s="1">
        <v>0</v>
      </c>
      <c r="G415" s="1"/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-2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-1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f>VLOOKUP(B415,'OCT24'!$A$1:H1591,6,0)</f>
        <v>0</v>
      </c>
      <c r="AE415" s="1">
        <f>VLOOKUP(B415,'NOV24'!$A$1:H976,6,0)</f>
        <v>0</v>
      </c>
      <c r="AF415" s="1">
        <f>VLOOKUP(B415,'DEC24'!$A$1:$H$914,5,0)</f>
        <v>0</v>
      </c>
      <c r="AG415" s="1">
        <f>VLOOKUP(B415,'JAN25'!$A$1:G1047,5,0)</f>
        <v>0</v>
      </c>
      <c r="AH415" s="1">
        <f>VLOOKUP(B415,'FEB25'!A$1:G1481,5,0)</f>
        <v>0</v>
      </c>
      <c r="AI415" s="1">
        <f>VLOOKUP(B415,'MAR25'!$A$1:G1314,5,0)</f>
        <v>0</v>
      </c>
      <c r="AJ415" s="1">
        <f>VLOOKUP(B415,'APR25'!$A$1:G943,5,0)</f>
        <v>0</v>
      </c>
      <c r="AK415" s="1">
        <f>VLOOKUP(B415,'MAY25'!$A$1:G1336,5,0)</f>
        <v>-6</v>
      </c>
      <c r="AL415" s="1">
        <f>VLOOKUP(B415,JUNE25!$A$1:G1039,5,0)</f>
        <v>0</v>
      </c>
      <c r="AM415" s="1">
        <f>VLOOKUP(B415, JULY25!$A$1:$E$544, 5, FALSE)</f>
        <v>0</v>
      </c>
      <c r="AN415" s="1">
        <f>VLOOKUP(B415, 'AUG25'!$A$1:$E$540, 5, FALSE)</f>
        <v>0</v>
      </c>
      <c r="AO415" s="1" t="str">
        <f>VLOOKUP(B415, 'SEP25'!$A$1:$F$520, 6, FALSE)</f>
        <v>-</v>
      </c>
      <c r="AP415" s="1" t="str">
        <f>VLOOKUP(B415, 'OCT25'!$A$1:$F$520, 5, FALSE)</f>
        <v>-</v>
      </c>
      <c r="AQ415" s="36" t="str">
        <f>VLOOKUP(B415, 'NOV25'!$B$1:$I$616, 5, FALSE)</f>
        <v>-</v>
      </c>
      <c r="AR415" s="1" t="str">
        <f>VLOOKUP(B415, 'DEC25'!$A$1:$I$611, 5, FALSE)</f>
        <v>-</v>
      </c>
      <c r="AS415" s="1" t="str">
        <f>VLOOKUP(B415, 'JAN26'!$A$1:$I$607, 6, FALSE)</f>
        <v>-</v>
      </c>
      <c r="AT415" s="1"/>
      <c r="AU415" s="1"/>
      <c r="AV415" s="1"/>
      <c r="AW415" s="1"/>
    </row>
    <row r="416" spans="1:49" ht="14.25" customHeight="1">
      <c r="A416" s="4" t="s">
        <v>678</v>
      </c>
      <c r="B416" s="4" t="s">
        <v>293</v>
      </c>
      <c r="C416" s="1">
        <f t="shared" si="42"/>
        <v>1.5</v>
      </c>
      <c r="D416" s="1">
        <v>0</v>
      </c>
      <c r="E416" s="1">
        <v>0</v>
      </c>
      <c r="F416" s="1">
        <v>0</v>
      </c>
      <c r="G416" s="1"/>
      <c r="H416" s="1">
        <v>0</v>
      </c>
      <c r="I416" s="1">
        <v>0</v>
      </c>
      <c r="J416" s="1">
        <v>-2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-1</v>
      </c>
      <c r="R416" s="1">
        <v>-3</v>
      </c>
      <c r="S416" s="1">
        <v>0</v>
      </c>
      <c r="T416" s="1">
        <v>-1</v>
      </c>
      <c r="U416" s="1">
        <v>0</v>
      </c>
      <c r="V416" s="1">
        <v>0</v>
      </c>
      <c r="W416" s="1">
        <v>0</v>
      </c>
      <c r="X416" s="1">
        <v>-3</v>
      </c>
      <c r="Y416" s="1">
        <v>-1</v>
      </c>
      <c r="Z416" s="1">
        <v>0</v>
      </c>
      <c r="AA416" s="1">
        <v>0</v>
      </c>
      <c r="AB416" s="1">
        <v>0</v>
      </c>
      <c r="AC416" s="1">
        <v>-1</v>
      </c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 t="str">
        <f>VLOOKUP(B416, 'OCT25'!$A$1:$F$520, 5, FALSE)</f>
        <v>-</v>
      </c>
      <c r="AQ416" s="36" t="str">
        <f>VLOOKUP(B416, 'NOV25'!$B$1:$I$616, 5, FALSE)</f>
        <v>-</v>
      </c>
      <c r="AR416" s="1">
        <f>VLOOKUP(B416, 'DEC25'!$A$1:$I$611, 5, FALSE)</f>
        <v>-1</v>
      </c>
      <c r="AS416" s="1">
        <f>VLOOKUP(B416, 'JAN26'!$A$1:$I$607, 6, FALSE)</f>
        <v>-2</v>
      </c>
      <c r="AT416" s="1"/>
      <c r="AU416" s="1"/>
      <c r="AV416" s="1"/>
      <c r="AW416" s="1"/>
    </row>
    <row r="417" spans="1:49" ht="14.25" customHeight="1">
      <c r="A417" s="4" t="s">
        <v>678</v>
      </c>
      <c r="B417" s="4" t="s">
        <v>868</v>
      </c>
      <c r="C417" s="37">
        <v>0</v>
      </c>
      <c r="D417" s="1">
        <v>0</v>
      </c>
      <c r="E417" s="1">
        <v>0</v>
      </c>
      <c r="F417" s="1">
        <v>0</v>
      </c>
      <c r="G417" s="1"/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-2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36"/>
      <c r="AR417" s="1"/>
      <c r="AS417" s="1"/>
      <c r="AT417" s="1"/>
      <c r="AU417" s="1"/>
      <c r="AV417" s="1"/>
      <c r="AW417" s="1"/>
    </row>
    <row r="418" spans="1:49" ht="14.25" customHeight="1">
      <c r="A418" s="4" t="s">
        <v>678</v>
      </c>
      <c r="B418" s="4" t="s">
        <v>518</v>
      </c>
      <c r="C418" s="1">
        <f t="shared" ref="C418:C455" si="43">-AVERAGE(AL418:AV418)</f>
        <v>3.8333333333333335</v>
      </c>
      <c r="D418" s="1">
        <v>-3</v>
      </c>
      <c r="E418" s="1">
        <v>-2</v>
      </c>
      <c r="F418" s="1">
        <v>0</v>
      </c>
      <c r="G418" s="1">
        <v>-14</v>
      </c>
      <c r="H418" s="1">
        <v>0</v>
      </c>
      <c r="I418" s="1">
        <v>-1</v>
      </c>
      <c r="J418" s="1">
        <v>-4</v>
      </c>
      <c r="K418" s="1">
        <v>0</v>
      </c>
      <c r="L418" s="1">
        <v>0</v>
      </c>
      <c r="M418" s="1">
        <v>-1</v>
      </c>
      <c r="N418" s="1">
        <v>-5</v>
      </c>
      <c r="O418" s="1">
        <v>0</v>
      </c>
      <c r="P418" s="1">
        <v>0</v>
      </c>
      <c r="Q418" s="1">
        <v>-2</v>
      </c>
      <c r="R418" s="1">
        <v>-6</v>
      </c>
      <c r="S418" s="1">
        <v>-1</v>
      </c>
      <c r="T418" s="1">
        <v>0</v>
      </c>
      <c r="U418" s="1">
        <v>-8</v>
      </c>
      <c r="V418" s="1">
        <v>0</v>
      </c>
      <c r="W418" s="1">
        <v>0</v>
      </c>
      <c r="X418" s="1">
        <v>-1</v>
      </c>
      <c r="Y418" s="1">
        <v>-1</v>
      </c>
      <c r="Z418" s="1">
        <v>0</v>
      </c>
      <c r="AA418" s="1">
        <v>-5</v>
      </c>
      <c r="AB418" s="1"/>
      <c r="AC418" s="1"/>
      <c r="AD418" s="1"/>
      <c r="AE418" s="1">
        <f>VLOOKUP(B418,'NOV24'!$A$1:H979,6,0)</f>
        <v>-1</v>
      </c>
      <c r="AF418" s="1">
        <f>VLOOKUP(B418,'DEC24'!$A$1:$H$914,5,0)</f>
        <v>0</v>
      </c>
      <c r="AG418" s="1">
        <f>VLOOKUP(B418,'JAN25'!$A$1:G1050,5,0)</f>
        <v>0</v>
      </c>
      <c r="AH418" s="1">
        <f>VLOOKUP(B418,'FEB25'!A$1:G1484,5,0)</f>
        <v>-2</v>
      </c>
      <c r="AI418" s="1">
        <f>VLOOKUP(B418,'MAR25'!$A$1:G1317,5,0)</f>
        <v>-4</v>
      </c>
      <c r="AJ418" s="1">
        <f>VLOOKUP(B418,'APR25'!$A$1:G946,5,0)</f>
        <v>-6</v>
      </c>
      <c r="AK418" s="1">
        <f>VLOOKUP(B418,'MAY25'!$A$1:G1339,5,0)</f>
        <v>0</v>
      </c>
      <c r="AL418" s="1">
        <f>VLOOKUP(B418,JUNE25!$A$1:G1042,5,0)</f>
        <v>-3</v>
      </c>
      <c r="AM418" s="1">
        <f>VLOOKUP(B418, JULY25!$A$1:$E$544, 5, FALSE)</f>
        <v>-3</v>
      </c>
      <c r="AN418" s="1">
        <f>VLOOKUP(B418, 'AUG25'!$A$1:$E$540, 5, FALSE)</f>
        <v>-2</v>
      </c>
      <c r="AO418" s="1" t="str">
        <f>VLOOKUP(B418, 'SEP25'!$A$1:$F$520, 6, FALSE)</f>
        <v>-</v>
      </c>
      <c r="AP418" s="1">
        <f>VLOOKUP(B418, 'OCT25'!$A$1:$F$520, 5, FALSE)</f>
        <v>-9</v>
      </c>
      <c r="AQ418" s="36">
        <f>VLOOKUP(B418, 'NOV25'!$B$1:$I$616, 5, FALSE)</f>
        <v>-4</v>
      </c>
      <c r="AR418" s="1" t="str">
        <f>VLOOKUP(B418, 'DEC25'!$A$1:$I$611, 5, FALSE)</f>
        <v>-</v>
      </c>
      <c r="AS418" s="1">
        <f>VLOOKUP(B418, 'JAN26'!$A$1:$I$607, 6, FALSE)</f>
        <v>-2</v>
      </c>
      <c r="AT418" s="1"/>
      <c r="AU418" s="1"/>
      <c r="AV418" s="1"/>
      <c r="AW418" s="1"/>
    </row>
    <row r="419" spans="1:49" ht="14.25" customHeight="1">
      <c r="A419" s="4" t="s">
        <v>678</v>
      </c>
      <c r="B419" s="4" t="s">
        <v>294</v>
      </c>
      <c r="C419" s="1">
        <f t="shared" si="43"/>
        <v>3.7142857142857144</v>
      </c>
      <c r="D419" s="1">
        <v>-1</v>
      </c>
      <c r="E419" s="1">
        <v>0</v>
      </c>
      <c r="F419" s="1">
        <v>0</v>
      </c>
      <c r="G419" s="1"/>
      <c r="H419" s="1">
        <v>-6</v>
      </c>
      <c r="I419" s="1">
        <v>-10</v>
      </c>
      <c r="J419" s="1">
        <v>-3</v>
      </c>
      <c r="K419" s="1"/>
      <c r="L419" s="1"/>
      <c r="M419" s="1"/>
      <c r="N419" s="1">
        <v>-3</v>
      </c>
      <c r="O419" s="1">
        <v>-9</v>
      </c>
      <c r="P419" s="1">
        <v>-11</v>
      </c>
      <c r="Q419" s="1">
        <v>-8</v>
      </c>
      <c r="R419" s="1">
        <v>-1</v>
      </c>
      <c r="S419" s="1">
        <v>0</v>
      </c>
      <c r="T419" s="1">
        <v>0</v>
      </c>
      <c r="U419" s="1">
        <v>-2</v>
      </c>
      <c r="V419" s="1">
        <v>0</v>
      </c>
      <c r="W419" s="1">
        <v>-4</v>
      </c>
      <c r="X419" s="1">
        <v>0</v>
      </c>
      <c r="Y419" s="1">
        <v>-1</v>
      </c>
      <c r="Z419" s="1">
        <v>-1</v>
      </c>
      <c r="AA419" s="1">
        <v>-2</v>
      </c>
      <c r="AB419" s="1">
        <v>-6</v>
      </c>
      <c r="AC419" s="1">
        <v>-7</v>
      </c>
      <c r="AD419" s="1">
        <f>VLOOKUP(B419,'OCT24'!$A$1:H1595,6,0)</f>
        <v>-2</v>
      </c>
      <c r="AE419" s="1"/>
      <c r="AF419" s="1">
        <f>VLOOKUP(B419,'DEC24'!$A$1:$H$914,5,0)</f>
        <v>-8</v>
      </c>
      <c r="AG419" s="1"/>
      <c r="AH419" s="1">
        <f>VLOOKUP(B419,'FEB25'!A$1:G1485,5,0)</f>
        <v>-11</v>
      </c>
      <c r="AI419" s="1">
        <f>VLOOKUP(B419,'MAR25'!$A$1:G1318,5,0)</f>
        <v>-3</v>
      </c>
      <c r="AJ419" s="1">
        <f>VLOOKUP(B419,'APR25'!$A$1:G947,5,0)</f>
        <v>-7</v>
      </c>
      <c r="AK419" s="1">
        <f>VLOOKUP(B419,'MAY25'!$A$1:G1340,5,0)</f>
        <v>-1</v>
      </c>
      <c r="AL419" s="1">
        <f>VLOOKUP(B419,JUNE25!$A$1:G1043,5,0)</f>
        <v>-3</v>
      </c>
      <c r="AM419" s="1">
        <f>VLOOKUP(B419, JULY25!$A$1:$E$544, 5, FALSE)</f>
        <v>0</v>
      </c>
      <c r="AN419" s="1">
        <f>VLOOKUP(B419, 'AUG25'!$A$1:$E$540, 5, FALSE)</f>
        <v>-1</v>
      </c>
      <c r="AO419" s="1">
        <f>VLOOKUP(B419, 'SEP25'!$A$1:$F$520, 6, FALSE)</f>
        <v>-9</v>
      </c>
      <c r="AP419" s="1">
        <f>VLOOKUP(B419, 'OCT25'!$A$1:$F$520, 5, FALSE)</f>
        <v>-1</v>
      </c>
      <c r="AQ419" s="36">
        <f>VLOOKUP(B419, 'NOV25'!$B$1:$I$616, 5, FALSE)</f>
        <v>-7</v>
      </c>
      <c r="AR419" s="1" t="str">
        <f>VLOOKUP(B419, 'DEC25'!$A$1:$I$611, 5, FALSE)</f>
        <v>-</v>
      </c>
      <c r="AS419" s="1">
        <f>VLOOKUP(B419, 'JAN26'!$A$1:$I$607, 6, FALSE)</f>
        <v>-5</v>
      </c>
      <c r="AT419" s="1"/>
      <c r="AU419" s="1"/>
      <c r="AV419" s="1"/>
      <c r="AW419" s="1"/>
    </row>
    <row r="420" spans="1:49" ht="14.25" customHeight="1">
      <c r="A420" s="4" t="s">
        <v>678</v>
      </c>
      <c r="B420" s="4" t="s">
        <v>295</v>
      </c>
      <c r="C420" s="1">
        <f t="shared" si="43"/>
        <v>4.625</v>
      </c>
      <c r="D420" s="1">
        <v>-1</v>
      </c>
      <c r="E420" s="1">
        <v>0</v>
      </c>
      <c r="F420" s="1">
        <v>0</v>
      </c>
      <c r="G420" s="1">
        <v>-1</v>
      </c>
      <c r="H420" s="1">
        <v>-1</v>
      </c>
      <c r="I420" s="1">
        <v>-12</v>
      </c>
      <c r="J420" s="1">
        <v>-5</v>
      </c>
      <c r="K420" s="1"/>
      <c r="L420" s="1"/>
      <c r="M420" s="1"/>
      <c r="N420" s="1">
        <v>-1</v>
      </c>
      <c r="O420" s="1">
        <v>-11</v>
      </c>
      <c r="P420" s="1">
        <v>-7</v>
      </c>
      <c r="Q420" s="1">
        <v>-6</v>
      </c>
      <c r="R420" s="1">
        <v>0</v>
      </c>
      <c r="S420" s="1">
        <v>0</v>
      </c>
      <c r="T420" s="1">
        <v>-1</v>
      </c>
      <c r="U420" s="1">
        <v>-3</v>
      </c>
      <c r="V420" s="1">
        <v>0</v>
      </c>
      <c r="W420" s="1">
        <v>-2</v>
      </c>
      <c r="X420" s="1">
        <v>-3</v>
      </c>
      <c r="Y420" s="1">
        <v>-1</v>
      </c>
      <c r="Z420" s="1">
        <v>-1</v>
      </c>
      <c r="AA420" s="1">
        <v>-3</v>
      </c>
      <c r="AB420" s="1">
        <v>-3</v>
      </c>
      <c r="AC420" s="1">
        <v>-6</v>
      </c>
      <c r="AD420" s="1">
        <f>VLOOKUP(B420,'OCT24'!$A$1:H1596,6,0)</f>
        <v>-1</v>
      </c>
      <c r="AE420" s="1">
        <f>VLOOKUP(B420,'NOV24'!$A$1:H981,6,0)</f>
        <v>-1</v>
      </c>
      <c r="AF420" s="1">
        <f>VLOOKUP(B420,'DEC24'!$A$1:$H$914,5,0)</f>
        <v>-12</v>
      </c>
      <c r="AG420" s="1">
        <f>VLOOKUP(B420,'JAN25'!$A$1:G1052,5,0)</f>
        <v>-1</v>
      </c>
      <c r="AH420" s="1">
        <f>VLOOKUP(B420,'FEB25'!A$1:G1486,5,0)</f>
        <v>-9</v>
      </c>
      <c r="AI420" s="1">
        <f>VLOOKUP(B420,'MAR25'!$A$1:G1319,5,0)</f>
        <v>-6</v>
      </c>
      <c r="AJ420" s="1">
        <f>VLOOKUP(B420,'APR25'!$A$1:G948,5,0)</f>
        <v>-4</v>
      </c>
      <c r="AK420" s="1">
        <f>VLOOKUP(B420,'MAY25'!$A$1:G1341,5,0)</f>
        <v>-1</v>
      </c>
      <c r="AL420" s="1">
        <f>VLOOKUP(B420,JUNE25!$A$1:G1044,5,0)</f>
        <v>-2</v>
      </c>
      <c r="AM420" s="1">
        <f>VLOOKUP(B420, JULY25!$A$1:$E$544, 5, FALSE)</f>
        <v>-10</v>
      </c>
      <c r="AN420" s="1">
        <f>VLOOKUP(B420, 'AUG25'!$A$1:$E$540, 5, FALSE)</f>
        <v>0</v>
      </c>
      <c r="AO420" s="1">
        <f>VLOOKUP(B420, 'SEP25'!$A$1:$F$520, 6, FALSE)</f>
        <v>-7</v>
      </c>
      <c r="AP420" s="1">
        <f>VLOOKUP(B420, 'OCT25'!$A$1:$F$520, 5, FALSE)</f>
        <v>-1</v>
      </c>
      <c r="AQ420" s="36">
        <f>VLOOKUP(B420, 'NOV25'!$B$1:$I$616, 5, FALSE)</f>
        <v>-13</v>
      </c>
      <c r="AR420" s="1">
        <f>VLOOKUP(B420, 'DEC25'!$A$1:$I$611, 5, FALSE)</f>
        <v>-1</v>
      </c>
      <c r="AS420" s="1">
        <f>VLOOKUP(B420, 'JAN26'!$A$1:$I$607, 6, FALSE)</f>
        <v>-3</v>
      </c>
      <c r="AT420" s="1"/>
      <c r="AU420" s="1"/>
      <c r="AV420" s="1"/>
      <c r="AW420" s="1"/>
    </row>
    <row r="421" spans="1:49" ht="14.25" customHeight="1">
      <c r="A421" s="4" t="s">
        <v>678</v>
      </c>
      <c r="B421" s="4" t="s">
        <v>296</v>
      </c>
      <c r="C421" s="1">
        <f t="shared" si="43"/>
        <v>31.333333333333332</v>
      </c>
      <c r="D421" s="1"/>
      <c r="E421" s="1"/>
      <c r="F421" s="1"/>
      <c r="G421" s="1"/>
      <c r="I421" s="1">
        <v>-1</v>
      </c>
      <c r="J421" s="1">
        <v>-24</v>
      </c>
      <c r="K421" s="1">
        <v>-40</v>
      </c>
      <c r="L421" s="1">
        <v>0</v>
      </c>
      <c r="M421" s="1">
        <v>0</v>
      </c>
      <c r="N421" s="1">
        <v>-3</v>
      </c>
      <c r="O421" s="1">
        <v>-4</v>
      </c>
      <c r="P421" s="1">
        <v>-2</v>
      </c>
      <c r="Q421" s="1">
        <v>-2</v>
      </c>
      <c r="R421" s="1">
        <v>-64</v>
      </c>
      <c r="S421" s="1">
        <v>-32</v>
      </c>
      <c r="T421" s="1">
        <v>-6</v>
      </c>
      <c r="U421" s="1">
        <v>-61</v>
      </c>
      <c r="V421" s="1">
        <v>0</v>
      </c>
      <c r="W421" s="1">
        <v>0</v>
      </c>
      <c r="X421" s="1">
        <v>-34</v>
      </c>
      <c r="Y421" s="1">
        <v>0</v>
      </c>
      <c r="Z421" s="1">
        <v>0</v>
      </c>
      <c r="AA421" s="1">
        <v>-6</v>
      </c>
      <c r="AB421" s="1">
        <v>-6</v>
      </c>
      <c r="AC421" s="1">
        <v>-63</v>
      </c>
      <c r="AD421" s="1">
        <f>VLOOKUP(B421,'OCT24'!$A$1:H1597,6,0)</f>
        <v>0</v>
      </c>
      <c r="AE421" s="1">
        <f>VLOOKUP(B421,'NOV24'!$A$1:H982,6,0)</f>
        <v>-20</v>
      </c>
      <c r="AF421" s="1">
        <f>VLOOKUP(B421,'DEC24'!$A$1:$H$914,5,0)</f>
        <v>0</v>
      </c>
      <c r="AG421" s="1">
        <f>VLOOKUP(B421,'JAN25'!$A$1:G1053,5,0)</f>
        <v>-4</v>
      </c>
      <c r="AH421" s="1">
        <f>VLOOKUP(B421,'FEB25'!A$1:G1487,5,0)</f>
        <v>-40</v>
      </c>
      <c r="AI421" s="1">
        <f>VLOOKUP(B421,'MAR25'!$A$1:G1320,5,0)</f>
        <v>-40</v>
      </c>
      <c r="AJ421" s="1">
        <f>VLOOKUP(B421,'APR25'!$A$1:G949,5,0)</f>
        <v>-20</v>
      </c>
      <c r="AK421" s="1">
        <f>VLOOKUP(B421,'MAY25'!$A$1:G1342,5,0)</f>
        <v>0</v>
      </c>
      <c r="AL421" s="1">
        <f>VLOOKUP(B421,JUNE25!$A$1:G1045,5,0)</f>
        <v>0</v>
      </c>
      <c r="AM421" s="1">
        <f>VLOOKUP(B421, JULY25!$A$1:$E$544, 5, FALSE)</f>
        <v>-12</v>
      </c>
      <c r="AN421" s="1">
        <f>VLOOKUP(B421, 'AUG25'!$A$1:$E$540, 5, FALSE)</f>
        <v>-2</v>
      </c>
      <c r="AO421" s="1" t="str">
        <f>VLOOKUP(B421, 'SEP25'!$A$1:$F$520, 6, FALSE)</f>
        <v>-</v>
      </c>
      <c r="AP421" s="1">
        <f>VLOOKUP(B421, 'OCT25'!$A$1:$F$520, 5, FALSE)</f>
        <v>-102</v>
      </c>
      <c r="AQ421" s="36" t="str">
        <f>VLOOKUP(B421, 'NOV25'!$B$1:$I$616, 5, FALSE)</f>
        <v>-</v>
      </c>
      <c r="AR421" s="1">
        <f>VLOOKUP(B421, 'DEC25'!$A$1:$I$611, 5, FALSE)</f>
        <v>-20</v>
      </c>
      <c r="AS421" s="1">
        <f>VLOOKUP(B421, 'JAN26'!$A$1:$I$607, 6, FALSE)</f>
        <v>-52</v>
      </c>
      <c r="AT421" s="1"/>
      <c r="AU421" s="1"/>
      <c r="AV421" s="1"/>
      <c r="AW421" s="1"/>
    </row>
    <row r="422" spans="1:49" ht="14.25" customHeight="1">
      <c r="A422" s="4" t="s">
        <v>678</v>
      </c>
      <c r="B422" s="4" t="s">
        <v>297</v>
      </c>
      <c r="C422" s="1">
        <f t="shared" si="43"/>
        <v>3.4</v>
      </c>
      <c r="D422" s="1">
        <v>0</v>
      </c>
      <c r="E422" s="1">
        <v>0</v>
      </c>
      <c r="F422" s="1">
        <v>0</v>
      </c>
      <c r="G422" s="1">
        <v>-8</v>
      </c>
      <c r="H422" s="1">
        <v>0</v>
      </c>
      <c r="I422" s="1">
        <v>0</v>
      </c>
      <c r="J422" s="1">
        <v>-1</v>
      </c>
      <c r="K422" s="1">
        <v>0</v>
      </c>
      <c r="L422" s="1">
        <v>0</v>
      </c>
      <c r="M422" s="1">
        <v>0</v>
      </c>
      <c r="N422" s="1">
        <v>-1</v>
      </c>
      <c r="O422" s="1">
        <v>0</v>
      </c>
      <c r="P422" s="1">
        <v>-2</v>
      </c>
      <c r="Q422" s="1">
        <v>0</v>
      </c>
      <c r="R422" s="1">
        <v>0</v>
      </c>
      <c r="S422" s="1">
        <v>-1</v>
      </c>
      <c r="T422" s="1">
        <v>0</v>
      </c>
      <c r="U422" s="1">
        <v>0</v>
      </c>
      <c r="V422" s="1">
        <v>0</v>
      </c>
      <c r="W422" s="1">
        <v>-2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f>VLOOKUP(B422,'OCT24'!$A$1:H1598,6,0)</f>
        <v>0</v>
      </c>
      <c r="AE422" s="1">
        <f>VLOOKUP(B422,'NOV24'!$A$1:H983,6,0)</f>
        <v>-1</v>
      </c>
      <c r="AF422" s="1">
        <f>VLOOKUP(B422,'DEC24'!$A$1:$H$914,5,0)</f>
        <v>0</v>
      </c>
      <c r="AG422" s="1">
        <f>VLOOKUP(B422,'JAN25'!$A$1:G1054,5,0)</f>
        <v>0</v>
      </c>
      <c r="AH422" s="1">
        <f>VLOOKUP(B422,'FEB25'!A$1:G1488,5,0)</f>
        <v>0</v>
      </c>
      <c r="AI422" s="1">
        <f>VLOOKUP(B422,'MAR25'!$A$1:G1321,5,0)</f>
        <v>0</v>
      </c>
      <c r="AJ422" s="1"/>
      <c r="AK422" s="1"/>
      <c r="AL422" s="1">
        <f>VLOOKUP(B422,JUNE25!$A$1:G1046,5,0)</f>
        <v>-1</v>
      </c>
      <c r="AM422" s="1">
        <f>VLOOKUP(B422, JULY25!$A$1:$E$544, 5, FALSE)</f>
        <v>-3</v>
      </c>
      <c r="AN422" s="1"/>
      <c r="AO422" s="1"/>
      <c r="AP422" s="1">
        <f>VLOOKUP(B422, 'OCT25'!$A$1:$F$520, 5, FALSE)</f>
        <v>-8</v>
      </c>
      <c r="AQ422" s="36">
        <f>VLOOKUP(B422, 'NOV25'!$B$1:$I$616, 5, FALSE)</f>
        <v>-1</v>
      </c>
      <c r="AR422" s="1">
        <f>VLOOKUP(B422, 'DEC25'!$A$1:$I$611, 5, FALSE)</f>
        <v>-4</v>
      </c>
      <c r="AS422" s="1" t="str">
        <f>VLOOKUP(B422, 'JAN26'!$A$1:$I$607, 6, FALSE)</f>
        <v>-</v>
      </c>
      <c r="AT422" s="1"/>
      <c r="AU422" s="1"/>
      <c r="AV422" s="1"/>
      <c r="AW422" s="1"/>
    </row>
    <row r="423" spans="1:49" ht="14.25" customHeight="1">
      <c r="A423" s="4" t="s">
        <v>678</v>
      </c>
      <c r="B423" s="4" t="s">
        <v>298</v>
      </c>
      <c r="C423" s="1">
        <f t="shared" si="43"/>
        <v>5.4285714285714288</v>
      </c>
      <c r="D423" s="1">
        <v>0</v>
      </c>
      <c r="E423" s="1">
        <v>-1</v>
      </c>
      <c r="F423" s="1">
        <v>-1</v>
      </c>
      <c r="G423" s="1">
        <v>-1</v>
      </c>
      <c r="H423" s="1">
        <v>-3</v>
      </c>
      <c r="I423" s="1">
        <v>-4</v>
      </c>
      <c r="J423" s="1">
        <v>0</v>
      </c>
      <c r="K423" s="1">
        <v>0</v>
      </c>
      <c r="L423" s="1">
        <v>0</v>
      </c>
      <c r="M423" s="1">
        <v>-9</v>
      </c>
      <c r="N423" s="1">
        <v>0</v>
      </c>
      <c r="O423" s="1">
        <v>0</v>
      </c>
      <c r="P423" s="1">
        <v>0</v>
      </c>
      <c r="Q423" s="1">
        <v>0</v>
      </c>
      <c r="R423" s="1">
        <v>-8</v>
      </c>
      <c r="S423" s="1">
        <v>-2</v>
      </c>
      <c r="T423" s="1">
        <v>0</v>
      </c>
      <c r="U423" s="1">
        <v>-7</v>
      </c>
      <c r="V423" s="1">
        <v>-3</v>
      </c>
      <c r="W423" s="1">
        <v>0</v>
      </c>
      <c r="X423" s="1">
        <v>0</v>
      </c>
      <c r="Y423" s="1">
        <v>0</v>
      </c>
      <c r="Z423" s="1">
        <v>-2</v>
      </c>
      <c r="AA423" s="1">
        <v>-2</v>
      </c>
      <c r="AB423" s="1">
        <v>-9</v>
      </c>
      <c r="AC423" s="1">
        <v>-4</v>
      </c>
      <c r="AD423" s="1">
        <f>VLOOKUP(B423,'OCT24'!$A$1:H1599,6,0)</f>
        <v>-2</v>
      </c>
      <c r="AE423" s="1">
        <f>VLOOKUP(B423,'NOV24'!$A$1:H984,6,0)</f>
        <v>-1</v>
      </c>
      <c r="AF423" s="1">
        <f>VLOOKUP(B423,'DEC24'!$A$1:$H$914,5,0)</f>
        <v>0</v>
      </c>
      <c r="AG423" s="1">
        <f>VLOOKUP(B423,'JAN25'!$A$1:G1055,5,0)</f>
        <v>-20</v>
      </c>
      <c r="AH423" s="1">
        <f>VLOOKUP(B423,'FEB25'!A$1:G1489,5,0)</f>
        <v>0</v>
      </c>
      <c r="AI423" s="1">
        <f>VLOOKUP(B423,'MAR25'!$A$1:G1322,5,0)</f>
        <v>0</v>
      </c>
      <c r="AJ423" s="1">
        <f>VLOOKUP(B423,'APR25'!$A$1:G951,5,0)</f>
        <v>0</v>
      </c>
      <c r="AK423" s="1">
        <f>VLOOKUP(B423,'MAY25'!$A$1:G1344,5,0)</f>
        <v>0</v>
      </c>
      <c r="AL423" s="1">
        <f>VLOOKUP(B423,JUNE25!$A$1:G1047,5,0)</f>
        <v>-2</v>
      </c>
      <c r="AM423" s="1">
        <f>VLOOKUP(B423, JULY25!$A$1:$E$544, 5, FALSE)</f>
        <v>-2</v>
      </c>
      <c r="AN423" s="1">
        <f>VLOOKUP(B423, 'AUG25'!$A$1:$E$540, 5, FALSE)</f>
        <v>-10</v>
      </c>
      <c r="AO423" s="1">
        <f>VLOOKUP(B423, 'SEP25'!$A$1:$F$520, 6, FALSE)</f>
        <v>-16</v>
      </c>
      <c r="AP423" s="1" t="str">
        <f>VLOOKUP(B423, 'OCT25'!$A$1:$F$520, 5, FALSE)</f>
        <v>-</v>
      </c>
      <c r="AQ423" s="36">
        <f>VLOOKUP(B423, 'NOV25'!$B$1:$I$616, 5, FALSE)</f>
        <v>-6</v>
      </c>
      <c r="AR423" s="1">
        <f>VLOOKUP(B423, 'DEC25'!$A$1:$I$611, 5, FALSE)</f>
        <v>-1</v>
      </c>
      <c r="AS423" s="1">
        <f>VLOOKUP(B423, 'JAN26'!$A$1:$I$607, 6, FALSE)</f>
        <v>-1</v>
      </c>
      <c r="AT423" s="1"/>
      <c r="AU423" s="1"/>
      <c r="AV423" s="1"/>
      <c r="AW423" s="1"/>
    </row>
    <row r="424" spans="1:49" ht="14.25" customHeight="1">
      <c r="A424" s="4" t="s">
        <v>678</v>
      </c>
      <c r="B424" s="4" t="s">
        <v>299</v>
      </c>
      <c r="C424" s="1">
        <f t="shared" si="43"/>
        <v>3.25</v>
      </c>
      <c r="D424" s="1">
        <v>0</v>
      </c>
      <c r="E424" s="1">
        <v>0</v>
      </c>
      <c r="F424" s="1">
        <v>0</v>
      </c>
      <c r="G424" s="1">
        <v>-3</v>
      </c>
      <c r="H424" s="1">
        <v>-2</v>
      </c>
      <c r="I424" s="1">
        <v>0</v>
      </c>
      <c r="J424" s="1">
        <v>-1</v>
      </c>
      <c r="K424" s="1">
        <v>0</v>
      </c>
      <c r="L424" s="1">
        <v>-2</v>
      </c>
      <c r="M424" s="1">
        <v>-3</v>
      </c>
      <c r="N424" s="1">
        <v>-4</v>
      </c>
      <c r="O424" s="1">
        <v>-2</v>
      </c>
      <c r="P424" s="1">
        <v>-2</v>
      </c>
      <c r="Q424" s="1">
        <v>0</v>
      </c>
      <c r="R424" s="1">
        <v>-1</v>
      </c>
      <c r="S424" s="1">
        <v>0</v>
      </c>
      <c r="T424" s="1">
        <v>0</v>
      </c>
      <c r="U424" s="1">
        <v>0</v>
      </c>
      <c r="V424" s="1">
        <v>-3</v>
      </c>
      <c r="W424" s="1">
        <v>-1</v>
      </c>
      <c r="X424" s="1">
        <v>-1</v>
      </c>
      <c r="Y424" s="1">
        <v>-1</v>
      </c>
      <c r="Z424" s="1">
        <v>0</v>
      </c>
      <c r="AA424" s="1">
        <v>0</v>
      </c>
      <c r="AB424" s="1">
        <v>-1</v>
      </c>
      <c r="AC424" s="1">
        <v>0</v>
      </c>
      <c r="AD424" s="1">
        <f>VLOOKUP(B424,'OCT24'!$A$1:H1600,6,0)</f>
        <v>-2</v>
      </c>
      <c r="AE424" s="1">
        <f>VLOOKUP(B424,'NOV24'!$A$1:H985,6,0)</f>
        <v>0</v>
      </c>
      <c r="AF424" s="1">
        <f>VLOOKUP(B424,'DEC24'!$A$1:$H$914,5,0)</f>
        <v>0</v>
      </c>
      <c r="AG424" s="1">
        <f>VLOOKUP(B424,'JAN25'!$A$1:G1056,5,0)</f>
        <v>-1</v>
      </c>
      <c r="AH424" s="1">
        <f>VLOOKUP(B424,'FEB25'!A$1:G1490,5,0)</f>
        <v>-1</v>
      </c>
      <c r="AI424" s="1">
        <f>VLOOKUP(B424,'MAR25'!$A$1:G1323,5,0)</f>
        <v>-4</v>
      </c>
      <c r="AJ424" s="1">
        <f>VLOOKUP(B424,'APR25'!$A$1:G952,5,0)</f>
        <v>-1</v>
      </c>
      <c r="AK424" s="1">
        <f>VLOOKUP(B424,'MAY25'!$A$1:G1345,5,0)</f>
        <v>-1</v>
      </c>
      <c r="AL424" s="1">
        <f>VLOOKUP(B424,JUNE25!$A$1:G1048,5,0)</f>
        <v>-2</v>
      </c>
      <c r="AM424" s="1">
        <f>VLOOKUP(B424, JULY25!$A$1:$E$544, 5, FALSE)</f>
        <v>0</v>
      </c>
      <c r="AN424" s="1">
        <f>VLOOKUP(B424, 'AUG25'!$A$1:$E$540, 5, FALSE)</f>
        <v>0</v>
      </c>
      <c r="AO424" s="1">
        <f>VLOOKUP(B424, 'SEP25'!$A$1:$F$520, 6, FALSE)</f>
        <v>-1</v>
      </c>
      <c r="AP424" s="1">
        <f>VLOOKUP(B424, 'OCT25'!$A$1:$F$520, 5, FALSE)</f>
        <v>-3</v>
      </c>
      <c r="AQ424" s="36">
        <f>VLOOKUP(B424, 'NOV25'!$B$1:$I$616, 5, FALSE)</f>
        <v>-8</v>
      </c>
      <c r="AR424" s="1">
        <f>VLOOKUP(B424, 'DEC25'!$A$1:$I$611, 5, FALSE)</f>
        <v>-6</v>
      </c>
      <c r="AS424" s="1">
        <f>VLOOKUP(B424, 'JAN26'!$A$1:$I$607, 6, FALSE)</f>
        <v>-6</v>
      </c>
      <c r="AT424" s="1"/>
      <c r="AU424" s="1"/>
      <c r="AV424" s="1"/>
      <c r="AW424" s="1"/>
    </row>
    <row r="425" spans="1:49" ht="14.25" customHeight="1">
      <c r="A425" s="4" t="s">
        <v>678</v>
      </c>
      <c r="B425" s="4" t="s">
        <v>300</v>
      </c>
      <c r="C425" s="1">
        <f t="shared" si="43"/>
        <v>1.5</v>
      </c>
      <c r="D425" s="1">
        <v>0</v>
      </c>
      <c r="E425" s="1">
        <v>0</v>
      </c>
      <c r="F425" s="1">
        <v>0</v>
      </c>
      <c r="G425" s="1"/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-1</v>
      </c>
      <c r="Q425" s="1">
        <v>0</v>
      </c>
      <c r="R425" s="1">
        <v>-1</v>
      </c>
      <c r="S425" s="1">
        <v>0</v>
      </c>
      <c r="T425" s="1">
        <v>0</v>
      </c>
      <c r="U425" s="1">
        <v>0</v>
      </c>
      <c r="V425" s="1">
        <v>-1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-4</v>
      </c>
      <c r="AC425" s="1">
        <v>0</v>
      </c>
      <c r="AD425" s="1">
        <f>VLOOKUP(B425,'OCT24'!$A$1:H1601,6,0)</f>
        <v>0</v>
      </c>
      <c r="AE425" s="1">
        <f>VLOOKUP(B425,'NOV24'!$A$1:H986,6,0)</f>
        <v>0</v>
      </c>
      <c r="AF425" s="1">
        <f>VLOOKUP(B425,'DEC24'!$A$1:$H$914,5,0)</f>
        <v>0</v>
      </c>
      <c r="AG425" s="1">
        <f>VLOOKUP(B425,'JAN25'!$A$1:G1057,5,0)</f>
        <v>0</v>
      </c>
      <c r="AH425" s="1">
        <f>VLOOKUP(B425,'FEB25'!A$1:G1491,5,0)</f>
        <v>0</v>
      </c>
      <c r="AI425" s="1">
        <f>VLOOKUP(B425,'MAR25'!$A$1:G1324,5,0)</f>
        <v>0</v>
      </c>
      <c r="AJ425" s="1">
        <f>VLOOKUP(B425,'APR25'!$A$1:G953,5,0)</f>
        <v>-2</v>
      </c>
      <c r="AK425" s="1">
        <f>VLOOKUP(B425,'MAY25'!$A$1:G1346,5,0)</f>
        <v>0</v>
      </c>
      <c r="AL425" s="1">
        <f>VLOOKUP(B425,JUNE25!$A$1:G1049,5,0)</f>
        <v>0</v>
      </c>
      <c r="AM425" s="1">
        <f>VLOOKUP(B425, JULY25!$A$1:$E$544, 5, FALSE)</f>
        <v>-3</v>
      </c>
      <c r="AN425" s="1"/>
      <c r="AO425" s="1"/>
      <c r="AP425" s="1"/>
      <c r="AQ425" s="36"/>
      <c r="AR425" s="1"/>
      <c r="AS425" s="1"/>
      <c r="AT425" s="1"/>
      <c r="AU425" s="1"/>
      <c r="AV425" s="1"/>
      <c r="AW425" s="1"/>
    </row>
    <row r="426" spans="1:49" ht="14.25" customHeight="1">
      <c r="A426" s="4" t="s">
        <v>678</v>
      </c>
      <c r="B426" s="4" t="s">
        <v>301</v>
      </c>
      <c r="C426" s="1">
        <f t="shared" si="43"/>
        <v>31</v>
      </c>
      <c r="D426" s="1">
        <v>0</v>
      </c>
      <c r="E426" s="1">
        <v>-1</v>
      </c>
      <c r="F426" s="1">
        <v>0</v>
      </c>
      <c r="G426" s="1"/>
      <c r="H426" s="1">
        <v>0</v>
      </c>
      <c r="I426" s="1">
        <v>-8</v>
      </c>
      <c r="J426" s="1">
        <v>-5</v>
      </c>
      <c r="K426" s="1">
        <v>-35</v>
      </c>
      <c r="L426" s="1">
        <v>-8</v>
      </c>
      <c r="M426" s="1">
        <v>-37</v>
      </c>
      <c r="N426" s="1">
        <v>-8</v>
      </c>
      <c r="O426" s="1">
        <v>-2</v>
      </c>
      <c r="P426" s="1">
        <v>-25</v>
      </c>
      <c r="Q426" s="1">
        <v>0</v>
      </c>
      <c r="R426" s="1">
        <v>-20</v>
      </c>
      <c r="S426" s="1">
        <v>-9</v>
      </c>
      <c r="T426" s="1">
        <v>-11</v>
      </c>
      <c r="U426" s="1">
        <v>-42</v>
      </c>
      <c r="V426" s="1">
        <v>-8</v>
      </c>
      <c r="W426" s="1">
        <v>-21</v>
      </c>
      <c r="X426" s="1">
        <v>-119</v>
      </c>
      <c r="Y426" s="1">
        <v>0</v>
      </c>
      <c r="Z426" s="1">
        <v>-1</v>
      </c>
      <c r="AA426" s="1">
        <v>-29</v>
      </c>
      <c r="AB426" s="1">
        <v>-201</v>
      </c>
      <c r="AC426" s="1">
        <v>0</v>
      </c>
      <c r="AD426" s="1">
        <f>VLOOKUP(B426,'OCT24'!$A$1:H1602,6,0)</f>
        <v>0</v>
      </c>
      <c r="AE426" s="1">
        <f>VLOOKUP(B426,'NOV24'!$A$1:H987,6,0)</f>
        <v>-2</v>
      </c>
      <c r="AF426" s="1">
        <f>VLOOKUP(B426,'DEC24'!$A$1:$H$914,5,0)</f>
        <v>-13</v>
      </c>
      <c r="AG426" s="1">
        <f>VLOOKUP(B426,'JAN25'!$A$1:G1058,5,0)</f>
        <v>-24</v>
      </c>
      <c r="AH426" s="1">
        <f>VLOOKUP(B426,'FEB25'!A$1:G1492,5,0)</f>
        <v>-44</v>
      </c>
      <c r="AI426" s="1">
        <f>VLOOKUP(B426,'MAR25'!$A$1:G1325,5,0)</f>
        <v>-25</v>
      </c>
      <c r="AJ426" s="1">
        <f>VLOOKUP(B426,'APR25'!$A$1:G954,5,0)</f>
        <v>-82</v>
      </c>
      <c r="AK426" s="1">
        <f>VLOOKUP(B426,'MAY25'!$A$1:G1347,5,0)</f>
        <v>-23</v>
      </c>
      <c r="AL426" s="1">
        <f>VLOOKUP(B426,JUNE25!$A$1:G1050,5,0)</f>
        <v>-46</v>
      </c>
      <c r="AM426" s="1">
        <f>VLOOKUP(B426, JULY25!$A$1:$E$544, 5, FALSE)</f>
        <v>-78</v>
      </c>
      <c r="AN426" s="1">
        <f>VLOOKUP(B426, 'AUG25'!$A$1:$E$540, 5, FALSE)</f>
        <v>-21</v>
      </c>
      <c r="AO426" s="1">
        <f>VLOOKUP(B426, 'SEP25'!$A$1:$F$520, 6, FALSE)</f>
        <v>-16</v>
      </c>
      <c r="AP426" s="1">
        <f>VLOOKUP(B426, 'OCT25'!$A$1:$F$520, 5, FALSE)</f>
        <v>-24</v>
      </c>
      <c r="AQ426" s="36">
        <f>VLOOKUP(B426, 'NOV25'!$B$1:$I$616, 5, FALSE)</f>
        <v>-4</v>
      </c>
      <c r="AR426" s="1">
        <f>VLOOKUP(B426, 'DEC25'!$A$1:$I$611, 5, FALSE)</f>
        <v>-9</v>
      </c>
      <c r="AS426" s="1">
        <f>VLOOKUP(B426, 'JAN26'!$A$1:$I$607, 6, FALSE)</f>
        <v>-50</v>
      </c>
      <c r="AT426" s="1"/>
      <c r="AU426" s="1"/>
      <c r="AV426" s="1"/>
      <c r="AW426" s="1"/>
    </row>
    <row r="427" spans="1:49" ht="14.25" customHeight="1">
      <c r="A427" s="4" t="s">
        <v>678</v>
      </c>
      <c r="B427" s="4" t="s">
        <v>688</v>
      </c>
      <c r="C427" s="1">
        <f t="shared" si="43"/>
        <v>3.5</v>
      </c>
      <c r="D427" s="1">
        <v>-1</v>
      </c>
      <c r="E427" s="1">
        <v>-2</v>
      </c>
      <c r="F427" s="1">
        <v>-1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-3</v>
      </c>
      <c r="M427" s="1">
        <v>-2</v>
      </c>
      <c r="N427" s="1">
        <v>-1</v>
      </c>
      <c r="O427" s="1">
        <v>-1</v>
      </c>
      <c r="P427" s="1">
        <v>-2</v>
      </c>
      <c r="Q427" s="1">
        <v>-1</v>
      </c>
      <c r="R427" s="1">
        <v>-4</v>
      </c>
      <c r="S427" s="1">
        <v>0</v>
      </c>
      <c r="T427" s="1">
        <v>0</v>
      </c>
      <c r="U427" s="1">
        <v>0</v>
      </c>
      <c r="V427" s="1">
        <v>0</v>
      </c>
      <c r="W427" s="1">
        <v>-2</v>
      </c>
      <c r="X427" s="1">
        <v>0</v>
      </c>
      <c r="Y427" s="1">
        <v>0</v>
      </c>
      <c r="Z427" s="1">
        <v>0</v>
      </c>
      <c r="AA427" s="1">
        <v>0</v>
      </c>
      <c r="AB427" s="1">
        <v>-7</v>
      </c>
      <c r="AC427" s="1">
        <v>-1</v>
      </c>
      <c r="AD427" s="1" t="e">
        <f>VLOOKUP(B427,'OCT24'!$A$1:H1603,6,0)</f>
        <v>#N/A</v>
      </c>
      <c r="AE427" s="1" t="e">
        <f>VLOOKUP(B427,'NOV24'!$A$1:H988,6,0)</f>
        <v>#N/A</v>
      </c>
      <c r="AF427" s="1" t="e">
        <f>VLOOKUP(B427,'DEC24'!$A$1:$H$914,5,0)</f>
        <v>#N/A</v>
      </c>
      <c r="AG427" s="1" t="e">
        <f>VLOOKUP(B427,'JAN25'!$A$1:G1059,5,0)</f>
        <v>#N/A</v>
      </c>
      <c r="AH427" s="1" t="e">
        <f>VLOOKUP(B427,'FEB25'!A$1:G1493,5,0)</f>
        <v>#N/A</v>
      </c>
      <c r="AI427" s="1" t="e">
        <f>VLOOKUP(B427,'MAR25'!$A$1:G1326,5,0)</f>
        <v>#N/A</v>
      </c>
      <c r="AJ427" s="1" t="e">
        <f>VLOOKUP(B427,'APR25'!$A$1:G955,5,0)</f>
        <v>#N/A</v>
      </c>
      <c r="AK427" s="1">
        <v>-3</v>
      </c>
      <c r="AL427" s="1">
        <v>-1</v>
      </c>
      <c r="AM427" s="1">
        <v>-3</v>
      </c>
      <c r="AN427" s="1">
        <v>0</v>
      </c>
      <c r="AO427" s="1">
        <v>-5</v>
      </c>
      <c r="AP427" s="1">
        <v>-2</v>
      </c>
      <c r="AQ427" s="36">
        <v>-2</v>
      </c>
      <c r="AR427" s="1">
        <f>VLOOKUP(B427, 'DEC25'!$A$1:$I$611, 5, FALSE)</f>
        <v>-9</v>
      </c>
      <c r="AS427" s="1">
        <f>VLOOKUP(B427, 'JAN26'!$A$1:$I$607, 6, FALSE)</f>
        <v>-6</v>
      </c>
      <c r="AT427" s="1"/>
      <c r="AU427" s="1"/>
      <c r="AV427" s="1"/>
      <c r="AW427" s="1"/>
    </row>
    <row r="428" spans="1:49" ht="14.25" customHeight="1">
      <c r="A428" s="4" t="s">
        <v>678</v>
      </c>
      <c r="B428" s="4" t="s">
        <v>303</v>
      </c>
      <c r="C428" s="1">
        <f t="shared" si="43"/>
        <v>4.75</v>
      </c>
      <c r="D428" s="1">
        <v>0</v>
      </c>
      <c r="E428" s="1">
        <v>0</v>
      </c>
      <c r="F428" s="1">
        <v>0</v>
      </c>
      <c r="G428" s="1">
        <v>-1</v>
      </c>
      <c r="H428" s="1">
        <v>0</v>
      </c>
      <c r="I428" s="1">
        <v>0</v>
      </c>
      <c r="J428" s="1">
        <v>0</v>
      </c>
      <c r="K428" s="1">
        <v>-2</v>
      </c>
      <c r="L428" s="1">
        <v>-12</v>
      </c>
      <c r="M428" s="1">
        <v>-4</v>
      </c>
      <c r="N428" s="1">
        <v>-1</v>
      </c>
      <c r="O428" s="1">
        <v>0</v>
      </c>
      <c r="P428" s="1">
        <v>0</v>
      </c>
      <c r="Q428" s="1">
        <v>-1</v>
      </c>
      <c r="R428" s="1">
        <v>0</v>
      </c>
      <c r="S428" s="1">
        <v>0</v>
      </c>
      <c r="T428" s="1">
        <v>0</v>
      </c>
      <c r="U428" s="1">
        <v>0</v>
      </c>
      <c r="V428" s="1">
        <v>-5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f>VLOOKUP(B428,'OCT24'!$A$1:H1604,6,0)</f>
        <v>0</v>
      </c>
      <c r="AE428" s="1">
        <f>VLOOKUP(B428,'NOV24'!$A$1:H989,6,0)</f>
        <v>0</v>
      </c>
      <c r="AF428" s="1">
        <f>VLOOKUP(B428,'DEC24'!$A$1:$H$914,5,0)</f>
        <v>0</v>
      </c>
      <c r="AG428" s="1">
        <f>VLOOKUP(B428,'JAN25'!$A$1:G1060,5,0)</f>
        <v>0</v>
      </c>
      <c r="AH428" s="1">
        <f>VLOOKUP(B428,'FEB25'!A$1:G1494,5,0)</f>
        <v>-3</v>
      </c>
      <c r="AI428" s="1">
        <f>VLOOKUP(B428,'MAR25'!$A$1:G1327,5,0)</f>
        <v>-1</v>
      </c>
      <c r="AJ428" s="1">
        <f>VLOOKUP(B428,'APR25'!$A$1:G956,5,0)</f>
        <v>-3</v>
      </c>
      <c r="AK428" s="1">
        <f>VLOOKUP(B428,'MAY25'!$A$1:G1349,5,0)</f>
        <v>-1</v>
      </c>
      <c r="AL428" s="1">
        <f>VLOOKUP(B428,JUNE25!$A$1:G1052,5,0)</f>
        <v>0</v>
      </c>
      <c r="AM428" s="1">
        <f>VLOOKUP(B428, JULY25!$A$1:$E$544, 5, FALSE)</f>
        <v>-13</v>
      </c>
      <c r="AN428" s="1">
        <f>VLOOKUP(B428, 'AUG25'!$A$1:$E$540, 5, FALSE)</f>
        <v>-2</v>
      </c>
      <c r="AO428" s="1">
        <f>VLOOKUP(B428, 'SEP25'!$A$1:$F$520, 6, FALSE)</f>
        <v>-4</v>
      </c>
      <c r="AP428" s="1" t="str">
        <f>VLOOKUP(B428, 'OCT25'!$A$1:$F$520, 5, FALSE)</f>
        <v>-</v>
      </c>
      <c r="AQ428" s="36" t="str">
        <f>VLOOKUP(B428, 'NOV25'!$B$1:$I$616, 5, FALSE)</f>
        <v>-</v>
      </c>
      <c r="AR428" s="1" t="str">
        <f>VLOOKUP(B428, 'DEC25'!$A$1:$I$611, 5, FALSE)</f>
        <v>-</v>
      </c>
      <c r="AS428" s="1" t="str">
        <f>VLOOKUP(B428, 'JAN26'!$A$1:$I$607, 6, FALSE)</f>
        <v>-</v>
      </c>
      <c r="AT428" s="1"/>
      <c r="AU428" s="1"/>
      <c r="AV428" s="1"/>
      <c r="AW428" s="1"/>
    </row>
    <row r="429" spans="1:49" ht="14.25" customHeight="1">
      <c r="A429" s="4" t="s">
        <v>678</v>
      </c>
      <c r="B429" s="4" t="s">
        <v>304</v>
      </c>
      <c r="C429" s="1">
        <f t="shared" si="43"/>
        <v>1</v>
      </c>
      <c r="D429" s="1">
        <v>0</v>
      </c>
      <c r="E429" s="1">
        <v>-1</v>
      </c>
      <c r="F429" s="1">
        <v>-1</v>
      </c>
      <c r="G429" s="1">
        <v>-7</v>
      </c>
      <c r="H429" s="1">
        <v>0</v>
      </c>
      <c r="I429" s="1">
        <v>-2</v>
      </c>
      <c r="J429" s="1">
        <v>0</v>
      </c>
      <c r="K429" s="1">
        <v>-1</v>
      </c>
      <c r="L429" s="1">
        <v>-4</v>
      </c>
      <c r="M429" s="1">
        <v>-3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-1</v>
      </c>
      <c r="Y429" s="1">
        <v>0</v>
      </c>
      <c r="Z429" s="1">
        <v>0</v>
      </c>
      <c r="AA429" s="1">
        <v>0</v>
      </c>
      <c r="AB429" s="1">
        <v>0</v>
      </c>
      <c r="AC429" s="1">
        <v>-2</v>
      </c>
      <c r="AD429" s="1">
        <f>VLOOKUP(B429,'OCT24'!$A$1:H1605,6,0)</f>
        <v>0</v>
      </c>
      <c r="AE429" s="1">
        <f>VLOOKUP(B429,'NOV24'!$A$1:H990,6,0)</f>
        <v>0</v>
      </c>
      <c r="AF429" s="1">
        <f>VLOOKUP(B429,'DEC24'!$A$1:$H$914,5,0)</f>
        <v>0</v>
      </c>
      <c r="AG429" s="1">
        <f>VLOOKUP(B429,'JAN25'!$A$1:G1061,5,0)</f>
        <v>0</v>
      </c>
      <c r="AH429" s="1">
        <f>VLOOKUP(B429,'FEB25'!A$1:G1495,5,0)</f>
        <v>-3</v>
      </c>
      <c r="AI429" s="1">
        <f>VLOOKUP(B429,'MAR25'!$A$1:G1328,5,0)</f>
        <v>-1</v>
      </c>
      <c r="AJ429" s="1">
        <f>VLOOKUP(B429,'APR25'!$A$1:G957,5,0)</f>
        <v>-1</v>
      </c>
      <c r="AK429" s="1">
        <f>VLOOKUP(B429,'MAY25'!$A$1:G1350,5,0)</f>
        <v>-2</v>
      </c>
      <c r="AL429" s="1"/>
      <c r="AM429" s="1"/>
      <c r="AN429" s="1"/>
      <c r="AO429" s="1"/>
      <c r="AP429" s="1"/>
      <c r="AQ429" s="36"/>
      <c r="AR429" s="1" t="str">
        <f>VLOOKUP(B429, 'DEC25'!$A$1:$I$611, 5, FALSE)</f>
        <v>-</v>
      </c>
      <c r="AS429" s="1">
        <f>VLOOKUP(B429, 'JAN26'!$A$1:$I$607, 6, FALSE)</f>
        <v>-1</v>
      </c>
      <c r="AT429" s="1"/>
      <c r="AU429" s="1"/>
      <c r="AV429" s="1"/>
      <c r="AW429" s="1"/>
    </row>
    <row r="430" spans="1:49" ht="14.25" customHeight="1">
      <c r="A430" s="4" t="s">
        <v>678</v>
      </c>
      <c r="B430" s="4" t="s">
        <v>305</v>
      </c>
      <c r="C430" s="1">
        <f t="shared" si="43"/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-1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f>VLOOKUP(B430,'OCT24'!$A$1:H1606,6,0)</f>
        <v>0</v>
      </c>
      <c r="AE430" s="1">
        <f>VLOOKUP(B430,'NOV24'!$A$1:H991,6,0)</f>
        <v>0</v>
      </c>
      <c r="AF430" s="1">
        <f>VLOOKUP(B430,'DEC24'!$A$1:$H$914,5,0)</f>
        <v>0</v>
      </c>
      <c r="AG430" s="1">
        <f>VLOOKUP(B430,'JAN25'!$A$1:G1062,5,0)</f>
        <v>0</v>
      </c>
      <c r="AH430" s="1">
        <f>VLOOKUP(B430,'FEB25'!A$1:G1496,5,0)</f>
        <v>0</v>
      </c>
      <c r="AI430" s="1">
        <f>VLOOKUP(B430,'MAR25'!$A$1:G1329,5,0)</f>
        <v>0</v>
      </c>
      <c r="AJ430" s="1">
        <f>VLOOKUP(B430,'APR25'!$A$1:G958,5,0)</f>
        <v>-1</v>
      </c>
      <c r="AK430" s="1">
        <f>VLOOKUP(B430,'MAY25'!$A$1:G1351,5,0)</f>
        <v>0</v>
      </c>
      <c r="AL430" s="1">
        <f>VLOOKUP(B430,JUNE25!$A$1:G1054,5,0)</f>
        <v>0</v>
      </c>
      <c r="AM430" s="1">
        <f>VLOOKUP(B430, JULY25!$A$1:$E$544, 5, FALSE)</f>
        <v>0</v>
      </c>
      <c r="AN430" s="1">
        <f>VLOOKUP(B430, 'AUG25'!$A$1:$E$540, 5, FALSE)</f>
        <v>0</v>
      </c>
      <c r="AO430" s="1" t="str">
        <f>VLOOKUP(B430, 'SEP25'!$A$1:$F$520, 6, FALSE)</f>
        <v>-</v>
      </c>
      <c r="AP430" s="1" t="str">
        <f>VLOOKUP(B430, 'OCT25'!$A$1:$F$520, 5, FALSE)</f>
        <v>-</v>
      </c>
      <c r="AQ430" s="36" t="str">
        <f>VLOOKUP(B430, 'NOV25'!$B$1:$I$616, 5, FALSE)</f>
        <v>-</v>
      </c>
      <c r="AR430" s="1" t="str">
        <f>VLOOKUP(B430, 'DEC25'!$A$1:$I$611, 5, FALSE)</f>
        <v>-</v>
      </c>
      <c r="AS430" s="1" t="str">
        <f>VLOOKUP(B430, 'JAN26'!$A$1:$I$607, 6, FALSE)</f>
        <v>-</v>
      </c>
      <c r="AT430" s="1"/>
      <c r="AU430" s="1"/>
      <c r="AV430" s="1"/>
      <c r="AW430" s="1"/>
    </row>
    <row r="431" spans="1:49" ht="14.25" customHeight="1">
      <c r="A431" s="4" t="s">
        <v>678</v>
      </c>
      <c r="B431" s="4" t="s">
        <v>306</v>
      </c>
      <c r="C431" s="1">
        <f t="shared" si="43"/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-2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-2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-1</v>
      </c>
      <c r="Z431" s="1">
        <v>0</v>
      </c>
      <c r="AA431" s="1">
        <v>0</v>
      </c>
      <c r="AB431" s="1">
        <v>0</v>
      </c>
      <c r="AC431" s="1">
        <v>0</v>
      </c>
      <c r="AD431" s="1">
        <f>VLOOKUP(B431,'OCT24'!$A$1:H1607,6,0)</f>
        <v>0</v>
      </c>
      <c r="AE431" s="1">
        <f>VLOOKUP(B431,'NOV24'!$A$1:H992,6,0)</f>
        <v>0</v>
      </c>
      <c r="AF431" s="1">
        <f>VLOOKUP(B431,'DEC24'!$A$1:$H$914,5,0)</f>
        <v>0</v>
      </c>
      <c r="AG431" s="1">
        <f>VLOOKUP(B431,'JAN25'!$A$1:G1063,5,0)</f>
        <v>0</v>
      </c>
      <c r="AH431" s="1">
        <f>VLOOKUP(B431,'FEB25'!A$1:G1497,5,0)</f>
        <v>0</v>
      </c>
      <c r="AI431" s="1">
        <f>VLOOKUP(B431,'MAR25'!$A$1:G1330,5,0)</f>
        <v>0</v>
      </c>
      <c r="AJ431" s="1">
        <f>VLOOKUP(B431,'APR25'!$A$1:G959,5,0)</f>
        <v>-1</v>
      </c>
      <c r="AK431" s="1">
        <f>VLOOKUP(B431,'MAY25'!$A$1:G1352,5,0)</f>
        <v>0</v>
      </c>
      <c r="AL431" s="1">
        <f>VLOOKUP(B431,JUNE25!$A$1:G1055,5,0)</f>
        <v>0</v>
      </c>
      <c r="AM431" s="1">
        <f>VLOOKUP(B431, JULY25!$A$1:$E$544, 5, FALSE)</f>
        <v>0</v>
      </c>
      <c r="AN431" s="1">
        <f>VLOOKUP(B431, 'AUG25'!$A$1:$E$540, 5, FALSE)</f>
        <v>0</v>
      </c>
      <c r="AO431" s="1" t="str">
        <f>VLOOKUP(B431, 'SEP25'!$A$1:$F$520, 6, FALSE)</f>
        <v>-</v>
      </c>
      <c r="AP431" s="1" t="str">
        <f>VLOOKUP(B431, 'OCT25'!$A$1:$F$520, 5, FALSE)</f>
        <v>-</v>
      </c>
      <c r="AQ431" s="36" t="str">
        <f>VLOOKUP(B431, 'NOV25'!$B$1:$I$616, 5, FALSE)</f>
        <v>-</v>
      </c>
      <c r="AR431" s="1" t="str">
        <f>VLOOKUP(B431, 'DEC25'!$A$1:$I$611, 5, FALSE)</f>
        <v>-</v>
      </c>
      <c r="AS431" s="1" t="str">
        <f>VLOOKUP(B431, 'JAN26'!$A$1:$I$607, 6, FALSE)</f>
        <v>-</v>
      </c>
      <c r="AT431" s="1"/>
      <c r="AU431" s="1"/>
      <c r="AV431" s="1"/>
      <c r="AW431" s="1"/>
    </row>
    <row r="432" spans="1:49" ht="14.25" customHeight="1">
      <c r="A432" s="4" t="s">
        <v>678</v>
      </c>
      <c r="B432" s="4" t="s">
        <v>307</v>
      </c>
      <c r="C432" s="1">
        <f t="shared" si="43"/>
        <v>59.6</v>
      </c>
      <c r="D432" s="1">
        <v>0</v>
      </c>
      <c r="E432" s="1">
        <v>0</v>
      </c>
      <c r="F432" s="1">
        <v>0</v>
      </c>
      <c r="G432" s="1">
        <v>-20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-36</v>
      </c>
      <c r="R432" s="1">
        <v>-9</v>
      </c>
      <c r="S432" s="1">
        <v>-12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-15</v>
      </c>
      <c r="Z432" s="1">
        <v>0</v>
      </c>
      <c r="AA432" s="1">
        <v>0</v>
      </c>
      <c r="AB432" s="1">
        <v>0</v>
      </c>
      <c r="AC432" s="1">
        <v>0</v>
      </c>
      <c r="AD432" s="1">
        <f>VLOOKUP(B432,'OCT24'!$A$1:H1608,6,0)</f>
        <v>-101</v>
      </c>
      <c r="AE432" s="1">
        <f>VLOOKUP(B432,'NOV24'!$A$1:H993,6,0)</f>
        <v>-55</v>
      </c>
      <c r="AF432" s="1">
        <f>VLOOKUP(B432,'DEC24'!$A$1:$H$914,5,0)</f>
        <v>-110</v>
      </c>
      <c r="AG432" s="1">
        <f>VLOOKUP(B432,'JAN25'!$A$1:G1064,5,0)</f>
        <v>-20</v>
      </c>
      <c r="AH432" s="1">
        <f>VLOOKUP(B432,'FEB25'!A$1:G1498,5,0)</f>
        <v>0</v>
      </c>
      <c r="AI432" s="1">
        <f>VLOOKUP(B432,'MAR25'!$A$1:G1331,5,0)</f>
        <v>0</v>
      </c>
      <c r="AJ432" s="1">
        <f>VLOOKUP(B432,'APR25'!$A$1:G960,5,0)</f>
        <v>0</v>
      </c>
      <c r="AK432" s="1">
        <f>VLOOKUP(B432,'MAY25'!$A$1:G1353,5,0)</f>
        <v>0</v>
      </c>
      <c r="AL432" s="1">
        <f>VLOOKUP(B432,JUNE25!$A$1:G1056,5,0)</f>
        <v>0</v>
      </c>
      <c r="AM432" s="1">
        <f>VLOOKUP(B432, JULY25!$A$1:$E$544, 5, FALSE)</f>
        <v>-30</v>
      </c>
      <c r="AN432" s="1">
        <f>VLOOKUP(B432, 'AUG25'!$A$1:$E$540, 5, FALSE)</f>
        <v>-70</v>
      </c>
      <c r="AO432" s="1" t="str">
        <f>VLOOKUP(B432, 'SEP25'!$A$1:$F$520, 6, FALSE)</f>
        <v>-</v>
      </c>
      <c r="AP432" s="1">
        <f>VLOOKUP(B432, 'OCT25'!$A$1:$F$520, 5, FALSE)</f>
        <v>-40</v>
      </c>
      <c r="AQ432" s="36">
        <f>VLOOKUP(B432, 'NOV25'!$B$1:$I$616, 5, FALSE)</f>
        <v>-158</v>
      </c>
      <c r="AR432" s="1" t="str">
        <f>VLOOKUP(B432, 'DEC25'!$A$1:$I$611, 5, FALSE)</f>
        <v>-</v>
      </c>
      <c r="AS432" s="1" t="str">
        <f>VLOOKUP(B432, 'JAN26'!$A$1:$I$607, 6, FALSE)</f>
        <v>-</v>
      </c>
      <c r="AT432" s="1"/>
      <c r="AU432" s="1"/>
      <c r="AV432" s="1"/>
      <c r="AW432" s="1"/>
    </row>
    <row r="433" spans="1:49" ht="14.25" customHeight="1">
      <c r="A433" s="4" t="s">
        <v>678</v>
      </c>
      <c r="B433" s="4" t="s">
        <v>308</v>
      </c>
      <c r="C433" s="1">
        <f t="shared" si="43"/>
        <v>2.1666666666666665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-1</v>
      </c>
      <c r="N433" s="1">
        <v>-1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-1</v>
      </c>
      <c r="Y433" s="1">
        <v>0</v>
      </c>
      <c r="Z433" s="1">
        <v>-1</v>
      </c>
      <c r="AA433" s="1">
        <v>0</v>
      </c>
      <c r="AB433" s="1">
        <v>0</v>
      </c>
      <c r="AC433" s="1">
        <v>-5</v>
      </c>
      <c r="AD433" s="1">
        <f>VLOOKUP(B433,'OCT24'!$A$1:H1609,6,0)</f>
        <v>-1</v>
      </c>
      <c r="AE433" s="1">
        <f>VLOOKUP(B433,'NOV24'!$A$1:H994,6,0)</f>
        <v>0</v>
      </c>
      <c r="AF433" s="1">
        <f>VLOOKUP(B433,'DEC24'!$A$1:$H$914,5,0)</f>
        <v>0</v>
      </c>
      <c r="AG433" s="1">
        <f>VLOOKUP(B433,'JAN25'!$A$1:G1065,5,0)</f>
        <v>0</v>
      </c>
      <c r="AH433" s="1">
        <f>VLOOKUP(B433,'FEB25'!A$1:G1499,5,0)</f>
        <v>-1</v>
      </c>
      <c r="AI433" s="1">
        <f>VLOOKUP(B433,'MAR25'!$A$1:G1332,5,0)</f>
        <v>0</v>
      </c>
      <c r="AJ433" s="1">
        <f>VLOOKUP(B433,'APR25'!$A$1:G961,5,0)</f>
        <v>0</v>
      </c>
      <c r="AK433" s="1">
        <f>VLOOKUP(B433,'MAY25'!$A$1:G1354,5,0)</f>
        <v>-3</v>
      </c>
      <c r="AL433" s="1">
        <f>VLOOKUP(B433,JUNE25!$A$1:G1057,5,0)</f>
        <v>-3</v>
      </c>
      <c r="AM433" s="1">
        <f>VLOOKUP(B433, JULY25!$A$1:$E$544, 5, FALSE)</f>
        <v>-4</v>
      </c>
      <c r="AN433" s="1">
        <f>VLOOKUP(B433, 'AUG25'!$A$1:$E$540, 5, FALSE)</f>
        <v>0</v>
      </c>
      <c r="AO433" s="1">
        <f>VLOOKUP(B433, 'SEP25'!$A$1:$F$520, 6, FALSE)</f>
        <v>-2</v>
      </c>
      <c r="AP433" s="1" t="str">
        <f>VLOOKUP(B433, 'OCT25'!$A$1:$F$520, 5, FALSE)</f>
        <v>-</v>
      </c>
      <c r="AQ433" s="36">
        <f>VLOOKUP(B433, 'NOV25'!$B$1:$I$616, 5, FALSE)</f>
        <v>-3</v>
      </c>
      <c r="AR433" s="1" t="str">
        <f>VLOOKUP(B433, 'DEC25'!$A$1:$I$611, 5, FALSE)</f>
        <v>-</v>
      </c>
      <c r="AS433" s="1">
        <f>VLOOKUP(B433, 'JAN26'!$A$1:$I$607, 6, FALSE)</f>
        <v>-1</v>
      </c>
      <c r="AT433" s="1"/>
      <c r="AU433" s="1"/>
      <c r="AV433" s="1"/>
      <c r="AW433" s="1"/>
    </row>
    <row r="434" spans="1:49" ht="14.25" customHeight="1">
      <c r="A434" s="4" t="s">
        <v>678</v>
      </c>
      <c r="B434" s="4" t="s">
        <v>309</v>
      </c>
      <c r="C434" s="1">
        <f t="shared" si="43"/>
        <v>0.5</v>
      </c>
      <c r="D434" s="1">
        <v>0</v>
      </c>
      <c r="E434" s="1">
        <v>0</v>
      </c>
      <c r="F434" s="1">
        <v>0</v>
      </c>
      <c r="G434" s="1">
        <v>-1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f>VLOOKUP(B434,'OCT24'!$A$1:H1610,6,0)</f>
        <v>0</v>
      </c>
      <c r="AE434" s="1">
        <f>VLOOKUP(B434,'NOV24'!$A$1:H995,6,0)</f>
        <v>0</v>
      </c>
      <c r="AF434" s="1">
        <f>VLOOKUP(B434,'DEC24'!$A$1:$H$914,5,0)</f>
        <v>0</v>
      </c>
      <c r="AG434" s="1">
        <f>VLOOKUP(B434,'JAN25'!$A$1:G1066,5,0)</f>
        <v>0</v>
      </c>
      <c r="AH434" s="1">
        <f>VLOOKUP(B434,'FEB25'!A$1:G1500,5,0)</f>
        <v>0</v>
      </c>
      <c r="AI434" s="1">
        <f>VLOOKUP(B434,'MAR25'!$A$1:G1333,5,0)</f>
        <v>0</v>
      </c>
      <c r="AJ434" s="1">
        <f>VLOOKUP(B434,'APR25'!$A$1:G962,5,0)</f>
        <v>0</v>
      </c>
      <c r="AK434" s="1">
        <f>VLOOKUP(B434,'MAY25'!$A$1:G1355,5,0)</f>
        <v>0</v>
      </c>
      <c r="AL434" s="1">
        <f>VLOOKUP(B434,JUNE25!$A$1:G1058,5,0)</f>
        <v>0</v>
      </c>
      <c r="AM434" s="1">
        <f>VLOOKUP(B434, JULY25!$A$1:$E$544, 5, FALSE)</f>
        <v>0</v>
      </c>
      <c r="AN434" s="1">
        <f>VLOOKUP(B434, 'AUG25'!$A$1:$E$540, 5, FALSE)</f>
        <v>0</v>
      </c>
      <c r="AO434" s="1" t="str">
        <f>VLOOKUP(B434, 'SEP25'!$A$1:$F$520, 6, FALSE)</f>
        <v>-</v>
      </c>
      <c r="AP434" s="1" t="str">
        <f>VLOOKUP(B434, 'OCT25'!$A$1:$F$520, 5, FALSE)</f>
        <v>-</v>
      </c>
      <c r="AQ434" s="36" t="str">
        <f>VLOOKUP(B434, 'NOV25'!$B$1:$I$616, 5, FALSE)</f>
        <v>-</v>
      </c>
      <c r="AR434" s="1" t="str">
        <f>VLOOKUP(B434, 'DEC25'!$A$1:$I$611, 5, FALSE)</f>
        <v>-</v>
      </c>
      <c r="AS434" s="1">
        <f>VLOOKUP(B434, 'JAN26'!$A$1:$I$607, 6, FALSE)</f>
        <v>-2</v>
      </c>
      <c r="AT434" s="1"/>
      <c r="AU434" s="1"/>
      <c r="AV434" s="1"/>
      <c r="AW434" s="1"/>
    </row>
    <row r="435" spans="1:49" ht="14.25" customHeight="1">
      <c r="A435" s="4" t="s">
        <v>678</v>
      </c>
      <c r="B435" s="4" t="s">
        <v>310</v>
      </c>
      <c r="C435" s="1">
        <f t="shared" si="43"/>
        <v>6</v>
      </c>
      <c r="D435" s="1">
        <v>-3</v>
      </c>
      <c r="E435" s="1">
        <v>-7</v>
      </c>
      <c r="F435" s="1">
        <v>-10</v>
      </c>
      <c r="G435" s="1">
        <v>0</v>
      </c>
      <c r="H435" s="1">
        <v>0</v>
      </c>
      <c r="I435" s="1">
        <v>-2</v>
      </c>
      <c r="J435" s="1">
        <v>-14</v>
      </c>
      <c r="K435" s="1">
        <v>-6</v>
      </c>
      <c r="L435" s="1">
        <v>-6</v>
      </c>
      <c r="M435" s="1">
        <v>-10</v>
      </c>
      <c r="N435" s="1">
        <v>-1</v>
      </c>
      <c r="O435" s="1">
        <v>-16</v>
      </c>
      <c r="P435" s="1">
        <v>-3</v>
      </c>
      <c r="Q435" s="1">
        <v>-6</v>
      </c>
      <c r="R435" s="1">
        <v>-1</v>
      </c>
      <c r="S435" s="1">
        <v>-1</v>
      </c>
      <c r="T435" s="1">
        <v>-1</v>
      </c>
      <c r="U435" s="1">
        <v>0</v>
      </c>
      <c r="V435" s="1">
        <v>-8</v>
      </c>
      <c r="W435" s="1">
        <v>0</v>
      </c>
      <c r="X435" s="1">
        <v>0</v>
      </c>
      <c r="Y435" s="1">
        <v>-1</v>
      </c>
      <c r="Z435" s="1">
        <v>0</v>
      </c>
      <c r="AA435" s="1">
        <v>-2</v>
      </c>
      <c r="AB435" s="1">
        <v>-15</v>
      </c>
      <c r="AC435" s="1">
        <v>-5</v>
      </c>
      <c r="AD435" s="1">
        <f>VLOOKUP(B435,'OCT24'!$A$1:H1611,6,0)</f>
        <v>-7</v>
      </c>
      <c r="AE435" s="1"/>
      <c r="AF435" s="1">
        <f>VLOOKUP(B435,'DEC24'!$A$1:$H$914,5,0)</f>
        <v>-5</v>
      </c>
      <c r="AG435" s="1">
        <f>VLOOKUP(B435,'JAN25'!$A$1:G1067,5,0)</f>
        <v>-4</v>
      </c>
      <c r="AH435" s="1">
        <f>VLOOKUP(B435,'FEB25'!A$1:G1501,5,0)</f>
        <v>-2</v>
      </c>
      <c r="AI435" s="1"/>
      <c r="AJ435" s="1">
        <f>VLOOKUP(B435,'APR25'!$A$1:G963,5,0)</f>
        <v>-4</v>
      </c>
      <c r="AK435" s="1">
        <f>VLOOKUP(B435,'MAY25'!$A$1:G1356,5,0)</f>
        <v>-1</v>
      </c>
      <c r="AL435" s="1">
        <f>VLOOKUP(B435,JUNE25!$A$1:G1059,5,0)</f>
        <v>-10</v>
      </c>
      <c r="AM435" s="1">
        <f>VLOOKUP(B435, JULY25!$A$1:$E$544, 5, FALSE)</f>
        <v>-17</v>
      </c>
      <c r="AN435" s="1">
        <f>VLOOKUP(B435, 'AUG25'!$A$1:$E$540, 5, FALSE)</f>
        <v>-3</v>
      </c>
      <c r="AO435" s="1">
        <f>VLOOKUP(B435, 'SEP25'!$A$1:$F$520, 6, FALSE)</f>
        <v>-2</v>
      </c>
      <c r="AP435" s="1">
        <f>VLOOKUP(B435, 'OCT25'!$A$1:$F$520, 5, FALSE)</f>
        <v>-1</v>
      </c>
      <c r="AQ435" s="36">
        <f>VLOOKUP(B435, 'NOV25'!$B$1:$I$616, 5, FALSE)</f>
        <v>-1</v>
      </c>
      <c r="AR435" s="1">
        <f>VLOOKUP(B435, 'DEC25'!$A$1:$I$611, 5, FALSE)</f>
        <v>-12</v>
      </c>
      <c r="AS435" s="1">
        <f>VLOOKUP(B435, 'JAN26'!$A$1:$I$607, 6, FALSE)</f>
        <v>-2</v>
      </c>
      <c r="AT435" s="1"/>
      <c r="AU435" s="1"/>
      <c r="AV435" s="1"/>
      <c r="AW435" s="1"/>
    </row>
    <row r="436" spans="1:49" ht="14.25" customHeight="1">
      <c r="A436" s="4" t="s">
        <v>678</v>
      </c>
      <c r="B436" s="4" t="s">
        <v>311</v>
      </c>
      <c r="C436" s="1">
        <f t="shared" si="43"/>
        <v>13.875</v>
      </c>
      <c r="D436" s="1">
        <v>-3</v>
      </c>
      <c r="E436" s="1">
        <v>-9</v>
      </c>
      <c r="F436" s="1">
        <v>-8</v>
      </c>
      <c r="G436" s="1">
        <v>0</v>
      </c>
      <c r="H436" s="1">
        <v>0</v>
      </c>
      <c r="I436" s="1">
        <v>-5</v>
      </c>
      <c r="J436" s="1">
        <v>-14</v>
      </c>
      <c r="K436" s="1">
        <v>-11</v>
      </c>
      <c r="L436" s="1">
        <v>-5</v>
      </c>
      <c r="M436" s="1">
        <v>-5</v>
      </c>
      <c r="N436" s="1">
        <v>-6</v>
      </c>
      <c r="O436" s="1">
        <v>-4</v>
      </c>
      <c r="P436" s="1">
        <v>-6</v>
      </c>
      <c r="Q436" s="1">
        <v>-10</v>
      </c>
      <c r="R436" s="1">
        <v>-2</v>
      </c>
      <c r="S436" s="1">
        <v>-1</v>
      </c>
      <c r="T436" s="1">
        <v>-3</v>
      </c>
      <c r="U436" s="1">
        <v>-3</v>
      </c>
      <c r="V436" s="1">
        <v>-4</v>
      </c>
      <c r="W436" s="1">
        <v>-3</v>
      </c>
      <c r="X436" s="1">
        <v>-5</v>
      </c>
      <c r="Y436" s="1">
        <v>-1</v>
      </c>
      <c r="Z436" s="1">
        <v>0</v>
      </c>
      <c r="AA436" s="1">
        <v>-1</v>
      </c>
      <c r="AB436" s="1">
        <v>-5</v>
      </c>
      <c r="AC436" s="1">
        <v>-15</v>
      </c>
      <c r="AD436" s="1">
        <f>VLOOKUP(B436,'OCT24'!$A$1:H1612,6,0)</f>
        <v>-9</v>
      </c>
      <c r="AE436" s="1"/>
      <c r="AF436" s="1">
        <f>VLOOKUP(B436,'DEC24'!$A$1:$H$914,5,0)</f>
        <v>-6</v>
      </c>
      <c r="AG436" s="1">
        <f>VLOOKUP(B436,'JAN25'!$A$1:G1068,5,0)</f>
        <v>-4</v>
      </c>
      <c r="AH436" s="1">
        <f>VLOOKUP(B436,'FEB25'!A$1:G1502,5,0)</f>
        <v>-6</v>
      </c>
      <c r="AI436" s="1"/>
      <c r="AJ436" s="1">
        <f>VLOOKUP(B436,'APR25'!$A$1:G964,5,0)</f>
        <v>-3</v>
      </c>
      <c r="AK436" s="1">
        <f>VLOOKUP(B436,'MAY25'!$A$1:G1357,5,0)</f>
        <v>-2</v>
      </c>
      <c r="AL436" s="1">
        <f>VLOOKUP(B436,JUNE25!$A$1:G1060,5,0)</f>
        <v>-14</v>
      </c>
      <c r="AM436" s="1">
        <f>VLOOKUP(B436, JULY25!$A$1:$E$544, 5, FALSE)</f>
        <v>-18</v>
      </c>
      <c r="AN436" s="1">
        <f>VLOOKUP(B436, 'AUG25'!$A$1:$E$540, 5, FALSE)</f>
        <v>-5</v>
      </c>
      <c r="AO436" s="1">
        <f>VLOOKUP(B436, 'SEP25'!$A$1:$F$520, 6, FALSE)</f>
        <v>-15</v>
      </c>
      <c r="AP436" s="1">
        <f>VLOOKUP(B436, 'OCT25'!$A$1:$F$520, 5, FALSE)</f>
        <v>-27</v>
      </c>
      <c r="AQ436" s="36">
        <f>VLOOKUP(B436, 'NOV25'!$B$1:$I$616, 5, FALSE)</f>
        <v>-7</v>
      </c>
      <c r="AR436" s="1">
        <f>VLOOKUP(B436, 'DEC25'!$A$1:$I$611, 5, FALSE)</f>
        <v>-8</v>
      </c>
      <c r="AS436" s="1">
        <f>VLOOKUP(B436, 'JAN26'!$A$1:$I$607, 6, FALSE)</f>
        <v>-17</v>
      </c>
      <c r="AT436" s="1"/>
      <c r="AU436" s="1"/>
      <c r="AV436" s="1"/>
      <c r="AW436" s="1"/>
    </row>
    <row r="437" spans="1:49" ht="14.25" customHeight="1">
      <c r="A437" s="4" t="s">
        <v>678</v>
      </c>
      <c r="B437" s="4" t="s">
        <v>312</v>
      </c>
      <c r="C437" s="1">
        <f t="shared" si="43"/>
        <v>10.25</v>
      </c>
      <c r="D437" s="1">
        <v>-1</v>
      </c>
      <c r="E437" s="1">
        <v>-1</v>
      </c>
      <c r="F437" s="1">
        <v>0</v>
      </c>
      <c r="G437" s="1">
        <v>-2</v>
      </c>
      <c r="H437" s="1">
        <v>0</v>
      </c>
      <c r="I437" s="1">
        <v>0</v>
      </c>
      <c r="J437" s="1"/>
      <c r="K437" s="1"/>
      <c r="L437" s="1"/>
      <c r="M437" s="1"/>
      <c r="N437" s="1"/>
      <c r="O437" s="1">
        <v>-7</v>
      </c>
      <c r="P437" s="1">
        <v>-6</v>
      </c>
      <c r="Q437" s="1">
        <v>-16</v>
      </c>
      <c r="R437" s="1">
        <v>-3</v>
      </c>
      <c r="S437" s="1">
        <v>0</v>
      </c>
      <c r="T437" s="1">
        <v>-5</v>
      </c>
      <c r="U437" s="1">
        <v>-3</v>
      </c>
      <c r="V437" s="1">
        <v>0</v>
      </c>
      <c r="W437" s="1">
        <v>-2</v>
      </c>
      <c r="X437" s="1">
        <v>-1</v>
      </c>
      <c r="Y437" s="1">
        <v>-1</v>
      </c>
      <c r="Z437" s="1">
        <v>-8</v>
      </c>
      <c r="AA437" s="1">
        <v>-7</v>
      </c>
      <c r="AB437" s="1">
        <v>-1</v>
      </c>
      <c r="AC437" s="1">
        <v>-10</v>
      </c>
      <c r="AD437" s="1">
        <f>VLOOKUP(B437,'OCT24'!$A$1:H1613,6,0)</f>
        <v>-12</v>
      </c>
      <c r="AE437" s="1">
        <f>VLOOKUP(B437,'NOV24'!$A$1:H998,6,0)</f>
        <v>-3</v>
      </c>
      <c r="AF437" s="1">
        <f>VLOOKUP(B437,'DEC24'!$A$1:$H$914,5,0)</f>
        <v>-4</v>
      </c>
      <c r="AG437" s="1">
        <f>VLOOKUP(B437,'JAN25'!$A$1:G1069,5,0)</f>
        <v>-1</v>
      </c>
      <c r="AH437" s="1">
        <f>VLOOKUP(B437,'FEB25'!A$1:G1503,5,0)</f>
        <v>-8</v>
      </c>
      <c r="AI437" s="1">
        <f>VLOOKUP(B437,'MAR25'!$A$1:G1336,5,0)</f>
        <v>-9</v>
      </c>
      <c r="AJ437" s="1">
        <f>VLOOKUP(B437,'APR25'!$A$1:G965,5,0)</f>
        <v>-6</v>
      </c>
      <c r="AK437" s="1">
        <f>VLOOKUP(B437,'MAY25'!$A$1:G1358,5,0)</f>
        <v>-6</v>
      </c>
      <c r="AL437" s="1">
        <f>VLOOKUP(B437,JUNE25!$A$1:G1061,5,0)</f>
        <v>-7</v>
      </c>
      <c r="AM437" s="1">
        <f>VLOOKUP(B437, JULY25!$A$1:$E$544, 5, FALSE)</f>
        <v>-7</v>
      </c>
      <c r="AN437" s="1">
        <f>VLOOKUP(B437, 'AUG25'!$A$1:$E$540, 5, FALSE)</f>
        <v>-11</v>
      </c>
      <c r="AO437" s="1">
        <f>VLOOKUP(B437, 'SEP25'!$A$1:$F$520, 6, FALSE)</f>
        <v>-10</v>
      </c>
      <c r="AP437" s="1">
        <f>VLOOKUP(B437, 'OCT25'!$A$1:$F$520, 5, FALSE)</f>
        <v>-19</v>
      </c>
      <c r="AQ437" s="36">
        <f>VLOOKUP(B437, 'NOV25'!$B$1:$I$616, 5, FALSE)</f>
        <v>-19</v>
      </c>
      <c r="AR437" s="1">
        <f>VLOOKUP(B437, 'DEC25'!$A$1:$I$611, 5, FALSE)</f>
        <v>-8</v>
      </c>
      <c r="AS437" s="1">
        <f>VLOOKUP(B437, 'JAN26'!$A$1:$I$607, 6, FALSE)</f>
        <v>-1</v>
      </c>
      <c r="AT437" s="1"/>
      <c r="AU437" s="1"/>
      <c r="AV437" s="1"/>
      <c r="AW437" s="1"/>
    </row>
    <row r="438" spans="1:49" ht="14.25" customHeight="1">
      <c r="A438" s="4" t="s">
        <v>678</v>
      </c>
      <c r="B438" s="4" t="s">
        <v>313</v>
      </c>
      <c r="C438" s="1">
        <f t="shared" si="43"/>
        <v>11.25</v>
      </c>
      <c r="D438" s="1">
        <v>-1</v>
      </c>
      <c r="E438" s="1">
        <v>-1</v>
      </c>
      <c r="F438" s="1">
        <v>0</v>
      </c>
      <c r="G438" s="1">
        <v>-2</v>
      </c>
      <c r="H438" s="1">
        <v>-1</v>
      </c>
      <c r="I438" s="1">
        <v>0</v>
      </c>
      <c r="J438" s="1"/>
      <c r="K438" s="1"/>
      <c r="L438" s="1"/>
      <c r="M438" s="1"/>
      <c r="N438" s="1"/>
      <c r="O438" s="1">
        <v>-6</v>
      </c>
      <c r="P438" s="1">
        <v>-3</v>
      </c>
      <c r="Q438" s="1">
        <v>-11</v>
      </c>
      <c r="R438" s="1">
        <v>-1</v>
      </c>
      <c r="S438" s="1">
        <v>-1</v>
      </c>
      <c r="T438" s="1">
        <v>-4</v>
      </c>
      <c r="U438" s="1">
        <v>-3</v>
      </c>
      <c r="V438" s="1">
        <v>-1</v>
      </c>
      <c r="W438" s="1">
        <v>-3</v>
      </c>
      <c r="X438" s="1">
        <v>-2</v>
      </c>
      <c r="Y438" s="1">
        <v>-6</v>
      </c>
      <c r="Z438" s="1">
        <v>-4</v>
      </c>
      <c r="AA438" s="1">
        <v>-6</v>
      </c>
      <c r="AB438" s="1">
        <v>-2</v>
      </c>
      <c r="AC438" s="1">
        <v>-4</v>
      </c>
      <c r="AD438" s="1">
        <f>VLOOKUP(B438,'OCT24'!$A$1:H1614,6,0)</f>
        <v>-11</v>
      </c>
      <c r="AE438" s="1">
        <f>VLOOKUP(B438,'NOV24'!$A$1:H999,6,0)</f>
        <v>-3</v>
      </c>
      <c r="AF438" s="1">
        <f>VLOOKUP(B438,'DEC24'!$A$1:$H$914,5,0)</f>
        <v>-6</v>
      </c>
      <c r="AG438" s="1">
        <f>VLOOKUP(B438,'JAN25'!$A$1:G1070,5,0)</f>
        <v>-1</v>
      </c>
      <c r="AH438" s="1">
        <f>VLOOKUP(B438,'FEB25'!A$1:G1504,5,0)</f>
        <v>-12</v>
      </c>
      <c r="AI438" s="1">
        <f>VLOOKUP(B438,'MAR25'!$A$1:G1337,5,0)</f>
        <v>-8</v>
      </c>
      <c r="AJ438" s="1">
        <f>VLOOKUP(B438,'APR25'!$A$1:G966,5,0)</f>
        <v>-5</v>
      </c>
      <c r="AK438" s="1">
        <f>VLOOKUP(B438,'MAY25'!$A$1:G1359,5,0)</f>
        <v>-1</v>
      </c>
      <c r="AL438" s="1">
        <f>VLOOKUP(B438,JUNE25!$A$1:G1062,5,0)</f>
        <v>-2</v>
      </c>
      <c r="AM438" s="1">
        <f>VLOOKUP(B438, JULY25!$A$1:$E$544, 5, FALSE)</f>
        <v>-7</v>
      </c>
      <c r="AN438" s="1">
        <f>VLOOKUP(B438, 'AUG25'!$A$1:$E$540, 5, FALSE)</f>
        <v>-16</v>
      </c>
      <c r="AO438" s="1">
        <f>VLOOKUP(B438, 'SEP25'!$A$1:$F$520, 6, FALSE)</f>
        <v>-13</v>
      </c>
      <c r="AP438" s="1">
        <f>VLOOKUP(B438, 'OCT25'!$A$1:$F$520, 5, FALSE)</f>
        <v>-18</v>
      </c>
      <c r="AQ438" s="36">
        <f>VLOOKUP(B438, 'NOV25'!$B$1:$I$616, 5, FALSE)</f>
        <v>-18</v>
      </c>
      <c r="AR438" s="1">
        <f>VLOOKUP(B438, 'DEC25'!$A$1:$I$611, 5, FALSE)</f>
        <v>-9</v>
      </c>
      <c r="AS438" s="1">
        <f>VLOOKUP(B438, 'JAN26'!$A$1:$I$607, 6, FALSE)</f>
        <v>-7</v>
      </c>
      <c r="AT438" s="1"/>
      <c r="AU438" s="1"/>
      <c r="AV438" s="1"/>
      <c r="AW438" s="1"/>
    </row>
    <row r="439" spans="1:49" ht="14.25" customHeight="1">
      <c r="A439" s="4" t="s">
        <v>678</v>
      </c>
      <c r="B439" s="4" t="s">
        <v>314</v>
      </c>
      <c r="C439" s="1">
        <f t="shared" si="43"/>
        <v>3.8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-2</v>
      </c>
      <c r="J439" s="1">
        <v>0</v>
      </c>
      <c r="K439" s="1">
        <v>0</v>
      </c>
      <c r="L439" s="1">
        <v>0</v>
      </c>
      <c r="M439" s="1">
        <v>-2</v>
      </c>
      <c r="N439" s="1">
        <v>-8</v>
      </c>
      <c r="O439" s="1">
        <v>0</v>
      </c>
      <c r="P439" s="1">
        <v>-4</v>
      </c>
      <c r="Q439" s="1">
        <v>-4</v>
      </c>
      <c r="R439" s="1">
        <v>0</v>
      </c>
      <c r="S439" s="1">
        <v>-4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-20</v>
      </c>
      <c r="Z439" s="1">
        <v>0</v>
      </c>
      <c r="AA439" s="1">
        <v>0</v>
      </c>
      <c r="AB439" s="1">
        <v>-1</v>
      </c>
      <c r="AC439" s="1">
        <v>-3</v>
      </c>
      <c r="AD439" s="1">
        <f>VLOOKUP(B439,'OCT24'!$A$1:H1615,6,0)</f>
        <v>-7</v>
      </c>
      <c r="AE439" s="1">
        <f>VLOOKUP(B439,'NOV24'!$A$1:H1000,6,0)</f>
        <v>-4</v>
      </c>
      <c r="AF439" s="1">
        <f>VLOOKUP(B439,'DEC24'!$A$1:$H$914,5,0)</f>
        <v>-1</v>
      </c>
      <c r="AG439" s="1">
        <f>VLOOKUP(B439,'JAN25'!$A$1:G1071,5,0)</f>
        <v>0</v>
      </c>
      <c r="AH439" s="1">
        <f>VLOOKUP(B439,'FEB25'!A$1:G1505,5,0)</f>
        <v>0</v>
      </c>
      <c r="AI439" s="1">
        <f>VLOOKUP(B439,'MAR25'!$A$1:G1338,5,0)</f>
        <v>0</v>
      </c>
      <c r="AJ439" s="1">
        <f>VLOOKUP(B439,'APR25'!$A$1:G967,5,0)</f>
        <v>0</v>
      </c>
      <c r="AK439" s="1">
        <f>VLOOKUP(B439,'MAY25'!$A$1:G1360,5,0)</f>
        <v>0</v>
      </c>
      <c r="AL439" s="1">
        <f>VLOOKUP(B439,JUNE25!$A$1:G1063,5,0)</f>
        <v>0</v>
      </c>
      <c r="AM439" s="1">
        <f>VLOOKUP(B439, JULY25!$A$1:$E$544, 5, FALSE)</f>
        <v>0</v>
      </c>
      <c r="AN439" s="1">
        <f>VLOOKUP(B439, 'AUG25'!$A$1:$E$540, 5, FALSE)</f>
        <v>-4</v>
      </c>
      <c r="AO439" s="1" t="str">
        <f>VLOOKUP(B439, 'SEP25'!$A$1:$F$520, 6, FALSE)</f>
        <v>-</v>
      </c>
      <c r="AP439" s="1">
        <f>VLOOKUP(B439, 'OCT25'!$A$1:$F$520, 5, FALSE)</f>
        <v>-5</v>
      </c>
      <c r="AQ439" s="36" t="str">
        <f>VLOOKUP(B439, 'NOV25'!$B$1:$I$616, 5, FALSE)</f>
        <v>-</v>
      </c>
      <c r="AR439" s="1">
        <f>VLOOKUP(B439, 'DEC25'!$A$1:$I$611, 5, FALSE)</f>
        <v>-10</v>
      </c>
      <c r="AS439" s="1" t="str">
        <f>VLOOKUP(B439, 'JAN26'!$A$1:$I$607, 6, FALSE)</f>
        <v>-</v>
      </c>
      <c r="AT439" s="1"/>
      <c r="AU439" s="1"/>
      <c r="AV439" s="1"/>
      <c r="AW439" s="1"/>
    </row>
    <row r="440" spans="1:49" ht="14.25" customHeight="1">
      <c r="A440" s="4" t="s">
        <v>678</v>
      </c>
      <c r="B440" s="4" t="s">
        <v>315</v>
      </c>
      <c r="C440" s="1">
        <f t="shared" si="43"/>
        <v>59.75</v>
      </c>
      <c r="D440" s="1">
        <v>-53</v>
      </c>
      <c r="E440" s="1">
        <v>-12</v>
      </c>
      <c r="F440" s="1">
        <v>-5</v>
      </c>
      <c r="G440" s="1">
        <v>-97</v>
      </c>
      <c r="H440" s="1"/>
      <c r="I440" s="1">
        <v>-145</v>
      </c>
      <c r="J440" s="1"/>
      <c r="K440" s="1"/>
      <c r="L440" s="1"/>
      <c r="M440" s="1">
        <v>-50</v>
      </c>
      <c r="N440" s="1">
        <v>-78</v>
      </c>
      <c r="O440" s="1">
        <v>-56</v>
      </c>
      <c r="P440" s="1"/>
      <c r="Q440" s="1">
        <v>-55</v>
      </c>
      <c r="R440" s="1">
        <v>-63</v>
      </c>
      <c r="S440" s="1">
        <v>-85</v>
      </c>
      <c r="T440" s="1">
        <v>-89</v>
      </c>
      <c r="U440" s="1">
        <v>-129</v>
      </c>
      <c r="V440" s="1">
        <v>-72</v>
      </c>
      <c r="W440" s="1">
        <v>-63</v>
      </c>
      <c r="X440" s="1">
        <v>-62</v>
      </c>
      <c r="Y440" s="1">
        <v>-51</v>
      </c>
      <c r="Z440" s="1">
        <v>-64</v>
      </c>
      <c r="AA440" s="1">
        <v>-78</v>
      </c>
      <c r="AB440" s="1">
        <v>-84</v>
      </c>
      <c r="AC440" s="1">
        <v>-43</v>
      </c>
      <c r="AD440" s="1">
        <f>VLOOKUP(B440,'OCT24'!$A$1:H1616,6,0)</f>
        <v>-45</v>
      </c>
      <c r="AE440" s="1">
        <f>VLOOKUP(B440,'NOV24'!$A$1:H1001,6,0)</f>
        <v>-80</v>
      </c>
      <c r="AF440" s="1">
        <f>VLOOKUP(B440,'DEC24'!$A$1:$H$914,5,0)</f>
        <v>-72</v>
      </c>
      <c r="AG440" s="1">
        <f>VLOOKUP(B440,'JAN25'!$A$1:G1072,5,0)</f>
        <v>-31</v>
      </c>
      <c r="AH440" s="1">
        <f>VLOOKUP(B440,'FEB25'!A$1:G1506,5,0)</f>
        <v>-72</v>
      </c>
      <c r="AI440" s="1">
        <f>VLOOKUP(B440,'MAR25'!$A$1:G1339,5,0)</f>
        <v>-41</v>
      </c>
      <c r="AJ440" s="1">
        <f>VLOOKUP(B440,'APR25'!$A$1:G968,5,0)</f>
        <v>-66</v>
      </c>
      <c r="AK440" s="1">
        <f>VLOOKUP(B440,'MAY25'!$A$1:G1361,5,0)</f>
        <v>-78</v>
      </c>
      <c r="AL440" s="1">
        <f>VLOOKUP(B440,JUNE25!$A$1:G1064,5,0)</f>
        <v>-34</v>
      </c>
      <c r="AM440" s="1">
        <f>VLOOKUP(B440, JULY25!$A$1:$E$544, 5, FALSE)</f>
        <v>-54</v>
      </c>
      <c r="AN440" s="1">
        <f>VLOOKUP(B440, 'AUG25'!$A$1:$E$540, 5, FALSE)</f>
        <v>-51</v>
      </c>
      <c r="AO440" s="1">
        <f>VLOOKUP(B440, 'SEP25'!$A$1:$F$520, 6, FALSE)</f>
        <v>-62</v>
      </c>
      <c r="AP440" s="1">
        <f>VLOOKUP(B440, 'OCT25'!$A$1:$F$520, 5, FALSE)</f>
        <v>-55</v>
      </c>
      <c r="AQ440" s="36">
        <f>VLOOKUP(B440, 'NOV25'!$B$1:$I$616, 5, FALSE)</f>
        <v>-75</v>
      </c>
      <c r="AR440" s="1">
        <f>VLOOKUP(B440, 'DEC25'!$A$1:$I$611, 5, FALSE)</f>
        <v>-105</v>
      </c>
      <c r="AS440" s="1">
        <f>VLOOKUP(B440, 'JAN26'!$A$1:$I$607, 6, FALSE)</f>
        <v>-42</v>
      </c>
      <c r="AT440" s="1"/>
      <c r="AU440" s="1"/>
      <c r="AV440" s="1"/>
      <c r="AW440" s="1"/>
    </row>
    <row r="441" spans="1:49" ht="14.25" customHeight="1">
      <c r="A441" s="4" t="s">
        <v>686</v>
      </c>
      <c r="B441" s="4" t="s">
        <v>316</v>
      </c>
      <c r="C441" s="1">
        <f t="shared" si="43"/>
        <v>68.25</v>
      </c>
      <c r="D441" s="1"/>
      <c r="E441" s="1"/>
      <c r="F441" s="1"/>
      <c r="G441" s="1"/>
      <c r="H441" s="1"/>
      <c r="I441" s="1">
        <v>-12</v>
      </c>
      <c r="J441" s="1">
        <v>-10</v>
      </c>
      <c r="K441" s="1"/>
      <c r="L441" s="1"/>
      <c r="M441" s="1"/>
      <c r="N441" s="1"/>
      <c r="O441" s="1"/>
      <c r="P441" s="1"/>
      <c r="Q441" s="1"/>
      <c r="R441" s="1">
        <v>-50</v>
      </c>
      <c r="S441" s="1"/>
      <c r="T441" s="1">
        <v>-61</v>
      </c>
      <c r="U441" s="1">
        <v>-111</v>
      </c>
      <c r="V441" s="1"/>
      <c r="W441" s="1">
        <v>-94</v>
      </c>
      <c r="X441" s="1"/>
      <c r="Y441" s="1">
        <v>-135</v>
      </c>
      <c r="Z441" s="1">
        <v>-117</v>
      </c>
      <c r="AA441" s="1">
        <v>-123</v>
      </c>
      <c r="AB441" s="1">
        <v>-57</v>
      </c>
      <c r="AC441" s="1">
        <v>-73</v>
      </c>
      <c r="AD441" s="1">
        <f>VLOOKUP(B441,'OCT24'!$A$1:H1617,6,0)</f>
        <v>-53</v>
      </c>
      <c r="AE441" s="1">
        <f>VLOOKUP(B441,'NOV24'!$A$1:H1002,6,0)</f>
        <v>-17</v>
      </c>
      <c r="AF441" s="1">
        <f>VLOOKUP(B441,'DEC24'!$A$1:$H$914,5,0)</f>
        <v>-66</v>
      </c>
      <c r="AG441" s="1">
        <f>VLOOKUP(B441,'JAN25'!$A$1:G1073,5,0)</f>
        <v>-109</v>
      </c>
      <c r="AH441" s="1">
        <f>VLOOKUP(B441,'FEB25'!A$1:G1507,5,0)</f>
        <v>-77</v>
      </c>
      <c r="AI441" s="1">
        <f>VLOOKUP(B441,'MAR25'!$A$1:G1340,5,0)</f>
        <v>-109</v>
      </c>
      <c r="AJ441" s="1">
        <f>VLOOKUP(B441,'APR25'!$A$1:G969,5,0)</f>
        <v>-87</v>
      </c>
      <c r="AK441" s="1">
        <f>VLOOKUP(B441,'MAY25'!$A$1:G1362,5,0)</f>
        <v>-92</v>
      </c>
      <c r="AL441" s="1">
        <f>VLOOKUP(B441,JUNE25!$A$1:G1065,5,0)</f>
        <v>-97</v>
      </c>
      <c r="AM441" s="1">
        <f>VLOOKUP(B441, JULY25!$A$1:$E$544, 5, FALSE)</f>
        <v>-57</v>
      </c>
      <c r="AN441" s="1">
        <f>VLOOKUP(B441, 'AUG25'!$A$1:$E$540, 5, FALSE)</f>
        <v>-75</v>
      </c>
      <c r="AO441" s="1">
        <f>VLOOKUP(B441, 'SEP25'!$A$1:$F$520, 6, FALSE)</f>
        <v>-111</v>
      </c>
      <c r="AP441" s="1">
        <f>VLOOKUP(B441, 'OCT25'!$A$1:$F$520, 5, FALSE)</f>
        <v>-68</v>
      </c>
      <c r="AQ441" s="36">
        <f>VLOOKUP(B441, 'NOV25'!$B$1:$I$616, 5, FALSE)</f>
        <v>-51</v>
      </c>
      <c r="AR441" s="1">
        <f>VLOOKUP(B441, 'DEC25'!$A$1:$I$611, 5, FALSE)</f>
        <v>-56</v>
      </c>
      <c r="AS441" s="1">
        <f>VLOOKUP(B441, 'JAN26'!$A$1:$I$607, 6, FALSE)</f>
        <v>-31</v>
      </c>
      <c r="AT441" s="1"/>
      <c r="AU441" s="1"/>
      <c r="AV441" s="1"/>
      <c r="AW441" s="1"/>
    </row>
    <row r="442" spans="1:49" ht="14.25" customHeight="1">
      <c r="A442" s="4" t="s">
        <v>686</v>
      </c>
      <c r="B442" s="4" t="s">
        <v>317</v>
      </c>
      <c r="C442" s="1">
        <f t="shared" si="43"/>
        <v>168.375</v>
      </c>
      <c r="D442" s="1"/>
      <c r="E442" s="1"/>
      <c r="F442" s="1"/>
      <c r="G442" s="1"/>
      <c r="H442" s="1"/>
      <c r="I442" s="1">
        <v>-25</v>
      </c>
      <c r="J442" s="1">
        <v>-34</v>
      </c>
      <c r="K442" s="1"/>
      <c r="L442" s="1"/>
      <c r="M442" s="1">
        <v>-104</v>
      </c>
      <c r="N442" s="1"/>
      <c r="O442" s="1"/>
      <c r="P442" s="39">
        <v>-200</v>
      </c>
      <c r="Q442" s="1"/>
      <c r="R442" s="1">
        <v>-232</v>
      </c>
      <c r="S442" s="1">
        <v>-167</v>
      </c>
      <c r="T442" s="1">
        <v>-86</v>
      </c>
      <c r="U442" s="1">
        <v>-202</v>
      </c>
      <c r="V442" s="1">
        <v>-315</v>
      </c>
      <c r="W442" s="1">
        <v>-79</v>
      </c>
      <c r="X442" s="1">
        <v>-103</v>
      </c>
      <c r="Y442" s="1">
        <v>-326</v>
      </c>
      <c r="Z442" s="1">
        <v>-136</v>
      </c>
      <c r="AA442" s="1">
        <v>-167</v>
      </c>
      <c r="AB442" s="1">
        <v>-44</v>
      </c>
      <c r="AC442" s="1">
        <v>-115</v>
      </c>
      <c r="AD442" s="1">
        <f>VLOOKUP(B442,'OCT24'!$A$1:H1618,6,0)</f>
        <v>-53</v>
      </c>
      <c r="AE442" s="1">
        <f>VLOOKUP(B442,'NOV24'!$A$1:H1003,6,0)</f>
        <v>-517</v>
      </c>
      <c r="AF442" s="1">
        <f>VLOOKUP(B442,'DEC24'!$A$1:$H$914,5,0)</f>
        <v>-69</v>
      </c>
      <c r="AG442" s="1">
        <f>VLOOKUP(B442,'JAN25'!$A$1:G1074,5,0)</f>
        <v>-108</v>
      </c>
      <c r="AH442" s="1">
        <f>VLOOKUP(B442,'FEB25'!A$1:G1508,5,0)</f>
        <v>-80</v>
      </c>
      <c r="AI442" s="1">
        <f>VLOOKUP(B442,'MAR25'!$A$1:G1341,5,0)</f>
        <v>-84</v>
      </c>
      <c r="AJ442" s="1">
        <f>VLOOKUP(B442,'APR25'!$A$1:G970,5,0)</f>
        <v>-168</v>
      </c>
      <c r="AK442" s="1">
        <f>VLOOKUP(B442,'MAY25'!$A$1:G1363,5,0)</f>
        <v>-138</v>
      </c>
      <c r="AL442" s="1">
        <f>VLOOKUP(B442,JUNE25!$A$1:G1066,5,0)</f>
        <v>-156</v>
      </c>
      <c r="AM442" s="1">
        <f>VLOOKUP(B442, JULY25!$A$1:$E$544, 5, FALSE)</f>
        <v>-120</v>
      </c>
      <c r="AN442" s="1">
        <f>VLOOKUP(B442, 'AUG25'!$A$1:$E$540, 5, FALSE)</f>
        <v>-122</v>
      </c>
      <c r="AO442" s="1">
        <f>VLOOKUP(B442, 'SEP25'!$A$1:$F$520, 6, FALSE)</f>
        <v>-113</v>
      </c>
      <c r="AP442" s="1">
        <f>VLOOKUP(B442, 'OCT25'!$A$1:$F$520, 5, FALSE)</f>
        <v>-54</v>
      </c>
      <c r="AQ442" s="36">
        <f>VLOOKUP(B442, 'NOV25'!$B$1:$I$616, 5, FALSE)</f>
        <v>-86</v>
      </c>
      <c r="AR442" s="1">
        <f>VLOOKUP(B442, 'DEC25'!$A$1:$I$611, 5, FALSE)</f>
        <v>-527</v>
      </c>
      <c r="AS442" s="1">
        <f>VLOOKUP(B442, 'JAN26'!$A$1:$I$607, 6, FALSE)</f>
        <v>-169</v>
      </c>
      <c r="AT442" s="1"/>
      <c r="AU442" s="1"/>
      <c r="AV442" s="1"/>
      <c r="AW442" s="1"/>
    </row>
    <row r="443" spans="1:49" ht="14.25" customHeight="1">
      <c r="A443" s="4" t="s">
        <v>674</v>
      </c>
      <c r="B443" s="4" t="s">
        <v>318</v>
      </c>
      <c r="C443" s="1">
        <f t="shared" si="43"/>
        <v>49.857142857142854</v>
      </c>
      <c r="D443" s="1">
        <v>0</v>
      </c>
      <c r="E443" s="1">
        <v>-10</v>
      </c>
      <c r="F443" s="1">
        <v>-2</v>
      </c>
      <c r="G443" s="1">
        <v>-2</v>
      </c>
      <c r="H443" s="1">
        <v>-6</v>
      </c>
      <c r="I443" s="1">
        <v>-3</v>
      </c>
      <c r="J443" s="1">
        <v>-1</v>
      </c>
      <c r="K443" s="1">
        <v>0</v>
      </c>
      <c r="L443" s="1">
        <v>-6</v>
      </c>
      <c r="M443" s="1">
        <v>-1</v>
      </c>
      <c r="N443" s="1">
        <v>-7</v>
      </c>
      <c r="O443" s="1">
        <v>-6</v>
      </c>
      <c r="P443" s="1">
        <v>-28</v>
      </c>
      <c r="Q443" s="1">
        <v>-5</v>
      </c>
      <c r="R443" s="1">
        <v>-6</v>
      </c>
      <c r="S443" s="1">
        <v>0</v>
      </c>
      <c r="T443" s="1"/>
      <c r="U443" s="1"/>
      <c r="V443" s="1"/>
      <c r="W443" s="1"/>
      <c r="X443" s="1">
        <v>-6</v>
      </c>
      <c r="Y443" s="1">
        <v>-26</v>
      </c>
      <c r="Z443" s="1">
        <v>-19</v>
      </c>
      <c r="AA443" s="1">
        <v>-30</v>
      </c>
      <c r="AB443" s="1">
        <v>-19</v>
      </c>
      <c r="AC443" s="1"/>
      <c r="AD443" s="1">
        <f>VLOOKUP(B443,'OCT24'!$A$1:H1619,6,0)</f>
        <v>-15</v>
      </c>
      <c r="AE443" s="1"/>
      <c r="AF443" s="1"/>
      <c r="AG443" s="1"/>
      <c r="AH443" s="1"/>
      <c r="AI443" s="1"/>
      <c r="AJ443" s="1">
        <f>VLOOKUP(B443,'APR25'!$A$1:G971,5,0)</f>
        <v>-50</v>
      </c>
      <c r="AK443" s="1">
        <f>VLOOKUP(B443,'MAY25'!$A$1:G1364,5,0)</f>
        <v>-46</v>
      </c>
      <c r="AL443" s="1">
        <f>VLOOKUP(B443,JUNE25!$A$1:G1067,5,0)</f>
        <v>-48</v>
      </c>
      <c r="AM443" s="1">
        <f>VLOOKUP(B443, JULY25!$A$1:$E$544, 5, FALSE)</f>
        <v>-48</v>
      </c>
      <c r="AN443" s="1"/>
      <c r="AO443" s="1">
        <f>VLOOKUP(B443, 'SEP25'!$A$1:$F$520, 6, FALSE)</f>
        <v>-41</v>
      </c>
      <c r="AP443" s="1">
        <f>VLOOKUP(B443, 'OCT25'!$A$1:$F$520, 5, FALSE)</f>
        <v>-45</v>
      </c>
      <c r="AQ443" s="36">
        <f>VLOOKUP(B443, 'NOV25'!$B$1:$I$616, 5, FALSE)</f>
        <v>-68</v>
      </c>
      <c r="AR443" s="1">
        <f>VLOOKUP(B443, 'DEC25'!$A$1:$I$611, 5, FALSE)</f>
        <v>-52</v>
      </c>
      <c r="AS443" s="1">
        <f>VLOOKUP(B443, 'JAN26'!$A$1:$I$607, 6, FALSE)</f>
        <v>-47</v>
      </c>
      <c r="AT443" s="1"/>
      <c r="AU443" s="1"/>
      <c r="AV443" s="1"/>
      <c r="AW443" s="1"/>
    </row>
    <row r="444" spans="1:49" ht="14.25" customHeight="1">
      <c r="A444" s="4" t="s">
        <v>678</v>
      </c>
      <c r="B444" s="4" t="s">
        <v>319</v>
      </c>
      <c r="C444" s="1">
        <f t="shared" si="43"/>
        <v>15</v>
      </c>
      <c r="D444" s="1">
        <v>-6</v>
      </c>
      <c r="E444" s="1">
        <v>-8</v>
      </c>
      <c r="F444" s="1">
        <v>-13</v>
      </c>
      <c r="G444" s="1"/>
      <c r="H444" s="1"/>
      <c r="I444" s="1">
        <v>-10</v>
      </c>
      <c r="J444" s="1">
        <v>-6</v>
      </c>
      <c r="K444" s="1">
        <v>-4</v>
      </c>
      <c r="L444" s="1">
        <v>0</v>
      </c>
      <c r="M444" s="1">
        <v>0</v>
      </c>
      <c r="N444" s="1">
        <v>-30</v>
      </c>
      <c r="O444" s="1">
        <v>0</v>
      </c>
      <c r="P444" s="1">
        <v>-13</v>
      </c>
      <c r="Q444" s="1">
        <v>0</v>
      </c>
      <c r="R444" s="1">
        <v>-11</v>
      </c>
      <c r="S444" s="1">
        <v>-8</v>
      </c>
      <c r="T444" s="1">
        <v>-2</v>
      </c>
      <c r="U444" s="1">
        <v>-44</v>
      </c>
      <c r="V444" s="1">
        <v>-2</v>
      </c>
      <c r="W444" s="1">
        <v>-30</v>
      </c>
      <c r="X444" s="1">
        <v>-1</v>
      </c>
      <c r="Y444" s="1">
        <v>-3</v>
      </c>
      <c r="Z444" s="1">
        <v>-2</v>
      </c>
      <c r="AA444" s="1">
        <v>-5</v>
      </c>
      <c r="AB444" s="1">
        <v>-1</v>
      </c>
      <c r="AC444" s="1">
        <v>-16</v>
      </c>
      <c r="AD444" s="1">
        <f>VLOOKUP(B444,'OCT24'!$A$1:H1620,6,0)</f>
        <v>-10</v>
      </c>
      <c r="AE444" s="1">
        <f>VLOOKUP(B444,'NOV24'!$A$1:H1005,6,0)</f>
        <v>0</v>
      </c>
      <c r="AF444" s="1">
        <f>VLOOKUP(B444,'DEC24'!$A$1:$H$914,5,0)</f>
        <v>0</v>
      </c>
      <c r="AG444" s="1">
        <f>VLOOKUP(B444,'JAN25'!$A$1:G1076,5,0)</f>
        <v>-14</v>
      </c>
      <c r="AH444" s="1">
        <f>VLOOKUP(B444,'FEB25'!A$1:G1510,5,0)</f>
        <v>-9</v>
      </c>
      <c r="AI444" s="1">
        <f>VLOOKUP(B444,'MAR25'!$A$1:G1343,5,0)</f>
        <v>-3</v>
      </c>
      <c r="AJ444" s="1">
        <f>VLOOKUP(B444,'APR25'!$A$1:G972,5,0)</f>
        <v>0</v>
      </c>
      <c r="AK444" s="1">
        <f>VLOOKUP(B444,'MAY25'!$A$1:G1365,5,0)</f>
        <v>-8</v>
      </c>
      <c r="AL444" s="1"/>
      <c r="AM444" s="1">
        <f>VLOOKUP(B444, JULY25!$A$1:$E$544, 5, FALSE)</f>
        <v>-8</v>
      </c>
      <c r="AN444" s="1">
        <f>VLOOKUP(B444, 'AUG25'!$A$1:$E$540, 5, FALSE)</f>
        <v>-9</v>
      </c>
      <c r="AO444" s="1">
        <f>VLOOKUP(B444, 'SEP25'!$A$1:$F$520, 6, FALSE)</f>
        <v>-8</v>
      </c>
      <c r="AP444" s="1">
        <f>VLOOKUP(B444, 'OCT25'!$A$1:$F$520, 5, FALSE)</f>
        <v>-12</v>
      </c>
      <c r="AQ444" s="36">
        <f>VLOOKUP(B444, 'NOV25'!$B$1:$I$616, 5, FALSE)</f>
        <v>-9</v>
      </c>
      <c r="AR444" s="1">
        <f>VLOOKUP(B444, 'DEC25'!$A$1:$I$611, 5, FALSE)</f>
        <v>-31</v>
      </c>
      <c r="AS444" s="1">
        <f>VLOOKUP(B444, 'JAN26'!$A$1:$I$607, 6, FALSE)</f>
        <v>-28</v>
      </c>
      <c r="AT444" s="1"/>
      <c r="AU444" s="1"/>
      <c r="AV444" s="1"/>
      <c r="AW444" s="1"/>
    </row>
    <row r="445" spans="1:49" ht="14.25" customHeight="1">
      <c r="A445" s="4" t="s">
        <v>686</v>
      </c>
      <c r="B445" s="4" t="s">
        <v>320</v>
      </c>
      <c r="C445" s="1">
        <f t="shared" si="43"/>
        <v>58.625</v>
      </c>
      <c r="D445" s="1">
        <v>0</v>
      </c>
      <c r="E445" s="1">
        <v>0</v>
      </c>
      <c r="F445" s="1"/>
      <c r="G445" s="1"/>
      <c r="H445" s="1"/>
      <c r="I445" s="1"/>
      <c r="J445" s="1"/>
      <c r="K445" s="1"/>
      <c r="L445" s="1">
        <v>-15</v>
      </c>
      <c r="M445" s="1"/>
      <c r="N445" s="1"/>
      <c r="O445" s="1">
        <v>-37</v>
      </c>
      <c r="P445" s="39"/>
      <c r="Q445" s="1"/>
      <c r="R445" s="1">
        <v>-31</v>
      </c>
      <c r="S445" s="1">
        <v>-35</v>
      </c>
      <c r="T445" s="1">
        <v>-48</v>
      </c>
      <c r="U445" s="1">
        <v>-64</v>
      </c>
      <c r="V445" s="1">
        <v>-94</v>
      </c>
      <c r="W445" s="1"/>
      <c r="X445" s="1">
        <v>-43</v>
      </c>
      <c r="Y445" s="1">
        <v>-97</v>
      </c>
      <c r="Z445" s="1">
        <v>-60</v>
      </c>
      <c r="AA445" s="1">
        <v>-63</v>
      </c>
      <c r="AB445" s="1">
        <v>-50</v>
      </c>
      <c r="AC445" s="1">
        <v>-93</v>
      </c>
      <c r="AD445" s="1">
        <f>VLOOKUP(B445,'OCT24'!$A$1:H1621,6,0)</f>
        <v>-58</v>
      </c>
      <c r="AE445" s="1">
        <f>VLOOKUP(B445,'NOV24'!$A$1:H1006,6,0)</f>
        <v>-115</v>
      </c>
      <c r="AF445" s="1">
        <f>VLOOKUP(B445,'DEC24'!$A$1:$H$914,5,0)</f>
        <v>-91</v>
      </c>
      <c r="AG445" s="1">
        <f>VLOOKUP(B445,'JAN25'!$A$1:G1077,5,0)</f>
        <v>-88</v>
      </c>
      <c r="AH445" s="1">
        <f>VLOOKUP(B445,'FEB25'!A$1:G1511,5,0)</f>
        <v>-43</v>
      </c>
      <c r="AI445" s="1">
        <f>VLOOKUP(B445,'MAR25'!$A$1:G1344,5,0)</f>
        <v>-76</v>
      </c>
      <c r="AJ445" s="1">
        <f>VLOOKUP(B445,'APR25'!$A$1:G973,5,0)</f>
        <v>-94</v>
      </c>
      <c r="AK445" s="1">
        <f>VLOOKUP(B445,'MAY25'!$A$1:G1366,5,0)</f>
        <v>-91</v>
      </c>
      <c r="AL445" s="1">
        <f>VLOOKUP(B445,JUNE25!$A$1:G1069,5,0)</f>
        <v>-51</v>
      </c>
      <c r="AM445" s="1">
        <f>VLOOKUP(B445, JULY25!$A$1:$E$544, 5, FALSE)</f>
        <v>-55</v>
      </c>
      <c r="AN445" s="1">
        <f>VLOOKUP(B445, 'AUG25'!$A$1:$E$540, 5, FALSE)</f>
        <v>-98</v>
      </c>
      <c r="AO445" s="1">
        <f>VLOOKUP(B445, 'SEP25'!$A$1:$F$520, 6, FALSE)</f>
        <v>-72</v>
      </c>
      <c r="AP445" s="1">
        <f>VLOOKUP(B445, 'OCT25'!$A$1:$F$520, 5, FALSE)</f>
        <v>-42</v>
      </c>
      <c r="AQ445" s="36">
        <f>VLOOKUP(B445, 'NOV25'!$B$1:$I$616, 5, FALSE)</f>
        <v>-89</v>
      </c>
      <c r="AR445" s="1">
        <f>VLOOKUP(B445, 'DEC25'!$A$1:$I$611, 5, FALSE)</f>
        <v>-44</v>
      </c>
      <c r="AS445" s="1">
        <f>VLOOKUP(B445, 'JAN26'!$A$1:$I$607, 6, FALSE)</f>
        <v>-18</v>
      </c>
      <c r="AT445" s="1"/>
      <c r="AU445" s="1"/>
      <c r="AV445" s="1"/>
      <c r="AW445" s="1"/>
    </row>
    <row r="446" spans="1:49" ht="14.25" customHeight="1">
      <c r="A446" s="4" t="s">
        <v>678</v>
      </c>
      <c r="B446" s="4" t="s">
        <v>321</v>
      </c>
      <c r="C446" s="1">
        <f t="shared" si="43"/>
        <v>0.5</v>
      </c>
      <c r="D446" s="1">
        <v>0</v>
      </c>
      <c r="E446" s="1">
        <v>-1</v>
      </c>
      <c r="F446" s="1">
        <v>-2</v>
      </c>
      <c r="G446" s="1">
        <v>-2</v>
      </c>
      <c r="H446" s="1">
        <v>-6</v>
      </c>
      <c r="I446" s="1">
        <v>0</v>
      </c>
      <c r="J446" s="1">
        <v>0</v>
      </c>
      <c r="K446" s="1">
        <v>-6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-2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f>VLOOKUP(B446,'OCT24'!$A$1:H1622,6,0)</f>
        <v>0</v>
      </c>
      <c r="AE446" s="1">
        <f>VLOOKUP(B446,'NOV24'!$A$1:H1007,6,0)</f>
        <v>0</v>
      </c>
      <c r="AF446" s="1">
        <f>VLOOKUP(B446,'DEC24'!$A$1:$H$914,5,0)</f>
        <v>0</v>
      </c>
      <c r="AG446" s="1">
        <f>VLOOKUP(B446,'JAN25'!$A$1:G1078,5,0)</f>
        <v>0</v>
      </c>
      <c r="AH446" s="1">
        <f>VLOOKUP(B446,'FEB25'!A$1:G1512,5,0)</f>
        <v>0</v>
      </c>
      <c r="AI446" s="1">
        <f>VLOOKUP(B446,'MAR25'!$A$1:G1345,5,0)</f>
        <v>0</v>
      </c>
      <c r="AJ446" s="1">
        <f>VLOOKUP(B446,'APR25'!$A$1:G974,5,0)</f>
        <v>0</v>
      </c>
      <c r="AK446" s="1">
        <f>VLOOKUP(B446,'MAY25'!$A$1:G1367,5,0)</f>
        <v>0</v>
      </c>
      <c r="AL446" s="1">
        <f>VLOOKUP(B446,JUNE25!$A$1:G1070,5,0)</f>
        <v>0</v>
      </c>
      <c r="AM446" s="1">
        <f>VLOOKUP(B446, JULY25!$A$1:$E$544, 5, FALSE)</f>
        <v>0</v>
      </c>
      <c r="AN446" s="1">
        <f>VLOOKUP(B446, 'AUG25'!$A$1:$E$540, 5, FALSE)</f>
        <v>0</v>
      </c>
      <c r="AO446" s="1" t="str">
        <f>VLOOKUP(B446, 'SEP25'!$A$1:$F$520, 6, FALSE)</f>
        <v>-</v>
      </c>
      <c r="AP446" s="1">
        <f>VLOOKUP(B446, 'OCT25'!$A$1:$F$520, 5, FALSE)</f>
        <v>-2</v>
      </c>
      <c r="AQ446" s="36" t="str">
        <f>VLOOKUP(B446, 'NOV25'!$B$1:$I$616, 5, FALSE)</f>
        <v>-</v>
      </c>
      <c r="AR446" s="1" t="str">
        <f>VLOOKUP(B446, 'DEC25'!$A$1:$I$611, 5, FALSE)</f>
        <v>-</v>
      </c>
      <c r="AS446" s="1" t="str">
        <f>VLOOKUP(B446, 'JAN26'!$A$1:$I$607, 6, FALSE)</f>
        <v>-</v>
      </c>
      <c r="AT446" s="1"/>
      <c r="AU446" s="1"/>
      <c r="AV446" s="1"/>
      <c r="AW446" s="1"/>
    </row>
    <row r="447" spans="1:49" ht="14.25" customHeight="1">
      <c r="A447" s="4" t="s">
        <v>686</v>
      </c>
      <c r="B447" s="4" t="s">
        <v>322</v>
      </c>
      <c r="C447" s="1">
        <f t="shared" si="43"/>
        <v>47.5</v>
      </c>
      <c r="D447" s="1"/>
      <c r="E447" s="1"/>
      <c r="F447" s="1"/>
      <c r="G447" s="1"/>
      <c r="H447" s="1"/>
      <c r="I447" s="1">
        <v>-14</v>
      </c>
      <c r="J447" s="1"/>
      <c r="K447" s="1"/>
      <c r="L447" s="1"/>
      <c r="M447" s="1">
        <v>-22</v>
      </c>
      <c r="N447" s="1"/>
      <c r="O447" s="1"/>
      <c r="P447" s="1"/>
      <c r="Q447" s="1">
        <v>-27</v>
      </c>
      <c r="R447" s="1">
        <v>-26</v>
      </c>
      <c r="S447" s="1"/>
      <c r="T447" s="1"/>
      <c r="U447" s="1">
        <v>-43</v>
      </c>
      <c r="V447" s="1">
        <v>-61</v>
      </c>
      <c r="W447" s="1"/>
      <c r="X447" s="1">
        <v>-74</v>
      </c>
      <c r="Y447" s="1">
        <v>-63</v>
      </c>
      <c r="Z447" s="1">
        <v>-66</v>
      </c>
      <c r="AA447" s="1">
        <v>-56</v>
      </c>
      <c r="AB447" s="1">
        <v>-46</v>
      </c>
      <c r="AC447" s="1">
        <v>-101</v>
      </c>
      <c r="AD447" s="1">
        <f>VLOOKUP(B447,'OCT24'!$A$1:H1623,6,0)</f>
        <v>-144</v>
      </c>
      <c r="AE447" s="1">
        <f>VLOOKUP(B447,'NOV24'!$A$1:H1008,6,0)</f>
        <v>-53</v>
      </c>
      <c r="AF447" s="1">
        <f>VLOOKUP(B447,'DEC24'!$A$1:$H$914,5,0)</f>
        <v>-30</v>
      </c>
      <c r="AG447" s="1">
        <f>VLOOKUP(B447,'JAN25'!$A$1:G1079,5,0)</f>
        <v>-66</v>
      </c>
      <c r="AH447" s="1">
        <f>VLOOKUP(B447,'FEB25'!A$1:G1513,5,0)</f>
        <v>-23</v>
      </c>
      <c r="AI447" s="1">
        <f>VLOOKUP(B447,'MAR25'!$A$1:G1346,5,0)</f>
        <v>-34</v>
      </c>
      <c r="AJ447" s="1">
        <f>VLOOKUP(B447,'APR25'!$A$1:G975,5,0)</f>
        <v>-31</v>
      </c>
      <c r="AK447" s="1">
        <f>VLOOKUP(B447,'MAY25'!$A$1:G1368,5,0)</f>
        <v>-49</v>
      </c>
      <c r="AL447" s="1">
        <f>VLOOKUP(B447,JUNE25!$A$1:G1071,5,0)</f>
        <v>-111</v>
      </c>
      <c r="AM447" s="1">
        <f>VLOOKUP(B447, JULY25!$A$1:$E$544, 5, FALSE)</f>
        <v>-68</v>
      </c>
      <c r="AN447" s="1">
        <f>VLOOKUP(B447, 'AUG25'!$A$1:$E$540, 5, FALSE)</f>
        <v>-59</v>
      </c>
      <c r="AO447" s="1">
        <f>VLOOKUP(B447, 'SEP25'!$A$1:$F$520, 6, FALSE)</f>
        <v>-31</v>
      </c>
      <c r="AP447" s="1">
        <f>VLOOKUP(B447, 'OCT25'!$A$1:$F$520, 5, FALSE)</f>
        <v>-38</v>
      </c>
      <c r="AQ447" s="36">
        <f>VLOOKUP(B447, 'NOV25'!$B$1:$I$616, 5, FALSE)</f>
        <v>-19</v>
      </c>
      <c r="AR447" s="1">
        <f>VLOOKUP(B447, 'DEC25'!$A$1:$I$611, 5, FALSE)</f>
        <v>-18</v>
      </c>
      <c r="AS447" s="1">
        <f>VLOOKUP(B447, 'JAN26'!$A$1:$I$607, 6, FALSE)</f>
        <v>-36</v>
      </c>
      <c r="AT447" s="1"/>
      <c r="AU447" s="1"/>
      <c r="AV447" s="1"/>
      <c r="AW447" s="1"/>
    </row>
    <row r="448" spans="1:49" ht="14.25" customHeight="1">
      <c r="A448" s="4" t="s">
        <v>686</v>
      </c>
      <c r="B448" s="4" t="s">
        <v>323</v>
      </c>
      <c r="C448" s="1">
        <f t="shared" si="43"/>
        <v>45.875</v>
      </c>
      <c r="D448" s="1"/>
      <c r="E448" s="1"/>
      <c r="F448" s="1"/>
      <c r="G448" s="1"/>
      <c r="H448" s="1"/>
      <c r="I448" s="1"/>
      <c r="J448" s="1">
        <v>-18</v>
      </c>
      <c r="K448" s="1"/>
      <c r="L448" s="1"/>
      <c r="M448" s="1"/>
      <c r="N448" s="1"/>
      <c r="O448" s="1">
        <v>-22</v>
      </c>
      <c r="P448" s="1"/>
      <c r="Q448" s="1"/>
      <c r="R448" s="1">
        <v>-44</v>
      </c>
      <c r="S448" s="1">
        <v>-61</v>
      </c>
      <c r="T448" s="1"/>
      <c r="U448" s="1"/>
      <c r="V448" s="1"/>
      <c r="W448" s="1">
        <v>-62</v>
      </c>
      <c r="X448" s="1">
        <v>-50</v>
      </c>
      <c r="Y448" s="1">
        <v>-105</v>
      </c>
      <c r="Z448" s="1">
        <v>-33</v>
      </c>
      <c r="AA448" s="1">
        <v>-64</v>
      </c>
      <c r="AB448" s="1">
        <v>-86</v>
      </c>
      <c r="AC448" s="1">
        <v>-58</v>
      </c>
      <c r="AD448" s="1">
        <f>VLOOKUP(B448,'OCT24'!$A$1:H1624,6,0)</f>
        <v>-72</v>
      </c>
      <c r="AE448" s="1">
        <f>VLOOKUP(B448,'NOV24'!$A$1:H1009,6,0)</f>
        <v>-75</v>
      </c>
      <c r="AF448" s="1">
        <f>VLOOKUP(B448,'DEC24'!$A$1:$H$914,5,0)</f>
        <v>-28</v>
      </c>
      <c r="AG448" s="1">
        <f>VLOOKUP(B448,'JAN25'!$A$1:G1080,5,0)</f>
        <v>-135</v>
      </c>
      <c r="AH448" s="1">
        <f>VLOOKUP(B448,'FEB25'!A$1:G1514,5,0)</f>
        <v>-81</v>
      </c>
      <c r="AI448" s="1">
        <f>VLOOKUP(B448,'MAR25'!$A$1:G1347,5,0)</f>
        <v>-57</v>
      </c>
      <c r="AJ448" s="1">
        <f>VLOOKUP(B448,'APR25'!$A$1:G976,5,0)</f>
        <v>-79</v>
      </c>
      <c r="AK448" s="1">
        <f>VLOOKUP(B448,'MAY25'!$A$1:G1369,5,0)</f>
        <v>-71</v>
      </c>
      <c r="AL448" s="1">
        <f>VLOOKUP(B448,JUNE25!$A$1:G1072,5,0)</f>
        <v>-42</v>
      </c>
      <c r="AM448" s="1">
        <f>VLOOKUP(B448, JULY25!$A$1:$E$544, 5, FALSE)</f>
        <v>-56</v>
      </c>
      <c r="AN448" s="1">
        <f>VLOOKUP(B448, 'AUG25'!$A$1:$E$540, 5, FALSE)</f>
        <v>-61</v>
      </c>
      <c r="AO448" s="1">
        <f>VLOOKUP(B448, 'SEP25'!$A$1:$F$520, 6, FALSE)</f>
        <v>-41</v>
      </c>
      <c r="AP448" s="1">
        <f>VLOOKUP(B448, 'OCT25'!$A$1:$F$520, 5, FALSE)</f>
        <v>-45</v>
      </c>
      <c r="AQ448" s="36">
        <f>VLOOKUP(B448, 'NOV25'!$B$1:$I$616, 5, FALSE)</f>
        <v>-33</v>
      </c>
      <c r="AR448" s="1">
        <f>VLOOKUP(B448, 'DEC25'!$A$1:$I$611, 5, FALSE)</f>
        <v>-48</v>
      </c>
      <c r="AS448" s="1">
        <f>VLOOKUP(B448, 'JAN26'!$A$1:$I$607, 6, FALSE)</f>
        <v>-41</v>
      </c>
      <c r="AT448" s="1"/>
      <c r="AU448" s="1"/>
      <c r="AV448" s="1"/>
      <c r="AW448" s="1"/>
    </row>
    <row r="449" spans="1:49" ht="14.25" customHeight="1">
      <c r="A449" s="4" t="s">
        <v>678</v>
      </c>
      <c r="B449" s="4" t="s">
        <v>324</v>
      </c>
      <c r="C449" s="1">
        <f t="shared" si="43"/>
        <v>8.7142857142857135</v>
      </c>
      <c r="D449" s="1">
        <v>-5</v>
      </c>
      <c r="E449" s="1">
        <v>-4</v>
      </c>
      <c r="F449" s="1">
        <v>-6</v>
      </c>
      <c r="G449" s="1">
        <v>-5</v>
      </c>
      <c r="H449" s="1">
        <v>0</v>
      </c>
      <c r="I449" s="1">
        <v>0</v>
      </c>
      <c r="J449" s="1">
        <v>-3</v>
      </c>
      <c r="K449" s="1">
        <v>0</v>
      </c>
      <c r="L449" s="1">
        <v>-7</v>
      </c>
      <c r="M449" s="1">
        <v>-9</v>
      </c>
      <c r="N449" s="1">
        <v>-10</v>
      </c>
      <c r="O449" s="1">
        <v>0</v>
      </c>
      <c r="P449" s="1">
        <v>-2</v>
      </c>
      <c r="Q449" s="1">
        <v>-4</v>
      </c>
      <c r="R449" s="1">
        <v>-2</v>
      </c>
      <c r="S449" s="1">
        <v>-1</v>
      </c>
      <c r="T449" s="1">
        <v>-1</v>
      </c>
      <c r="U449" s="1">
        <v>-9</v>
      </c>
      <c r="V449" s="1">
        <v>0</v>
      </c>
      <c r="W449" s="1">
        <v>-6</v>
      </c>
      <c r="X449" s="1">
        <v>0</v>
      </c>
      <c r="Y449" s="1">
        <v>-2</v>
      </c>
      <c r="Z449" s="1">
        <v>-5</v>
      </c>
      <c r="AA449" s="1">
        <v>-2</v>
      </c>
      <c r="AB449" s="1">
        <v>-4</v>
      </c>
      <c r="AC449" s="1">
        <v>-1</v>
      </c>
      <c r="AD449" s="1">
        <f>VLOOKUP(B449,'OCT24'!$A$1:H1625,6,0)</f>
        <v>-1</v>
      </c>
      <c r="AE449" s="1">
        <f>VLOOKUP(B449,'NOV24'!$A$1:H1010,6,0)</f>
        <v>-4</v>
      </c>
      <c r="AF449" s="1"/>
      <c r="AG449" s="1">
        <f>VLOOKUP(B449,'JAN25'!$A$1:G1081,5,0)</f>
        <v>-5</v>
      </c>
      <c r="AH449" s="1">
        <f>VLOOKUP(B449,'FEB25'!A$1:G1515,5,0)</f>
        <v>-12</v>
      </c>
      <c r="AI449" s="1">
        <f>VLOOKUP(B449,'MAR25'!$A$1:G1348,5,0)</f>
        <v>-10</v>
      </c>
      <c r="AJ449" s="1"/>
      <c r="AK449" s="1">
        <f>VLOOKUP(B449,'MAY25'!$A$1:G1370,5,0)</f>
        <v>-6</v>
      </c>
      <c r="AL449" s="1">
        <f>VLOOKUP(B449,JUNE25!$A$1:G1073,5,0)</f>
        <v>-12</v>
      </c>
      <c r="AM449" s="1">
        <f>VLOOKUP(B449, JULY25!$A$1:$E$544, 5, FALSE)</f>
        <v>-4</v>
      </c>
      <c r="AN449" s="1">
        <f>VLOOKUP(B449, 'AUG25'!$A$1:$E$540, 5, FALSE)</f>
        <v>-2</v>
      </c>
      <c r="AO449" s="1">
        <f>VLOOKUP(B449, 'SEP25'!$A$1:$F$520, 6, FALSE)</f>
        <v>-25</v>
      </c>
      <c r="AP449" s="1">
        <f>VLOOKUP(B449, 'OCT25'!$A$1:$F$520, 5, FALSE)</f>
        <v>-6</v>
      </c>
      <c r="AQ449" s="36">
        <f>VLOOKUP(B449, 'NOV25'!$B$1:$I$616, 5, FALSE)</f>
        <v>-6</v>
      </c>
      <c r="AR449" s="1">
        <f>VLOOKUP(B449, 'DEC25'!$A$1:$I$611, 5, FALSE)</f>
        <v>-6</v>
      </c>
      <c r="AS449" s="1" t="str">
        <f>VLOOKUP(B449, 'JAN26'!$A$1:$I$607, 6, FALSE)</f>
        <v>-</v>
      </c>
      <c r="AT449" s="1"/>
      <c r="AU449" s="1"/>
      <c r="AV449" s="1"/>
      <c r="AW449" s="1"/>
    </row>
    <row r="450" spans="1:49" ht="14.25" customHeight="1">
      <c r="B450" s="4" t="s">
        <v>325</v>
      </c>
      <c r="C450" s="1">
        <f t="shared" si="43"/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-1</v>
      </c>
      <c r="K450" s="1">
        <v>0</v>
      </c>
      <c r="L450" s="1">
        <v>0</v>
      </c>
      <c r="M450" s="1">
        <v>-3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f>VLOOKUP(B450,'OCT24'!$A$1:H1626,6,0)</f>
        <v>0</v>
      </c>
      <c r="AE450" s="1">
        <f>VLOOKUP(B450,'NOV24'!$A$1:H1011,6,0)</f>
        <v>0</v>
      </c>
      <c r="AF450" s="1">
        <f>VLOOKUP(B450,'DEC24'!$A$1:$H$914,5,0)</f>
        <v>0</v>
      </c>
      <c r="AG450" s="1">
        <f>VLOOKUP(B450,'JAN25'!$A$1:G1082,5,0)</f>
        <v>0</v>
      </c>
      <c r="AH450" s="1">
        <f>VLOOKUP(B450,'FEB25'!A$1:G1516,5,0)</f>
        <v>0</v>
      </c>
      <c r="AI450" s="1">
        <f>VLOOKUP(B450,'MAR25'!$A$1:G1349,5,0)</f>
        <v>0</v>
      </c>
      <c r="AJ450" s="1">
        <f>VLOOKUP(B450,'APR25'!$A$1:G978,5,0)</f>
        <v>0</v>
      </c>
      <c r="AK450" s="1">
        <f>VLOOKUP(B450,'MAY25'!$A$1:G1371,5,0)</f>
        <v>0</v>
      </c>
      <c r="AL450" s="1">
        <f>VLOOKUP(B450,JUNE25!$A$1:G1074,5,0)</f>
        <v>0</v>
      </c>
      <c r="AM450" s="1">
        <f>VLOOKUP(B450, JULY25!$A$1:$E$544, 5, FALSE)</f>
        <v>0</v>
      </c>
      <c r="AN450" s="1">
        <f>VLOOKUP(B450, 'AUG25'!$A$1:$E$540, 5, FALSE)</f>
        <v>0</v>
      </c>
      <c r="AO450" s="1" t="str">
        <f>VLOOKUP(B450, 'SEP25'!$A$1:$F$520, 6, FALSE)</f>
        <v>-</v>
      </c>
      <c r="AP450" s="1" t="str">
        <f>VLOOKUP(B450, 'OCT25'!$A$1:$F$520, 5, FALSE)</f>
        <v>-</v>
      </c>
      <c r="AQ450" s="36" t="str">
        <f>VLOOKUP(B450, 'NOV25'!$B$1:$I$616, 5, FALSE)</f>
        <v>-</v>
      </c>
      <c r="AR450" s="1" t="str">
        <f>VLOOKUP(B450, 'DEC25'!$A$1:$I$611, 5, FALSE)</f>
        <v>-</v>
      </c>
      <c r="AS450" s="1" t="str">
        <f>VLOOKUP(B450, 'JAN26'!$A$1:$I$607, 6, FALSE)</f>
        <v>-</v>
      </c>
      <c r="AT450" s="1"/>
      <c r="AU450" s="1"/>
      <c r="AV450" s="1"/>
      <c r="AW450" s="1"/>
    </row>
    <row r="451" spans="1:49" ht="14.25" customHeight="1">
      <c r="A451" s="4" t="s">
        <v>686</v>
      </c>
      <c r="B451" s="4" t="s">
        <v>326</v>
      </c>
      <c r="C451" s="1">
        <f t="shared" si="43"/>
        <v>99.125</v>
      </c>
      <c r="D451" s="1">
        <v>-21</v>
      </c>
      <c r="E451" s="1">
        <v>-21</v>
      </c>
      <c r="F451" s="1">
        <v>-5</v>
      </c>
      <c r="G451" s="1">
        <v>-8</v>
      </c>
      <c r="H451" s="1">
        <v>-21</v>
      </c>
      <c r="I451" s="1">
        <v>-65</v>
      </c>
      <c r="J451" s="1">
        <v>-33</v>
      </c>
      <c r="K451" s="1">
        <v>-22</v>
      </c>
      <c r="L451" s="1"/>
      <c r="M451" s="1">
        <v>-25</v>
      </c>
      <c r="N451" s="1">
        <v>-14</v>
      </c>
      <c r="O451" s="1">
        <v>-82</v>
      </c>
      <c r="P451" s="1">
        <v>-62</v>
      </c>
      <c r="Q451" s="1"/>
      <c r="R451" s="1">
        <v>-276</v>
      </c>
      <c r="S451" s="1">
        <v>-220</v>
      </c>
      <c r="T451" s="1">
        <v>-48</v>
      </c>
      <c r="U451" s="1">
        <v>-88</v>
      </c>
      <c r="V451" s="1">
        <v>-121</v>
      </c>
      <c r="W451" s="1">
        <v>-96</v>
      </c>
      <c r="X451" s="1">
        <v>-80</v>
      </c>
      <c r="Y451" s="1">
        <v>-99</v>
      </c>
      <c r="Z451" s="1">
        <v>-53</v>
      </c>
      <c r="AA451" s="1">
        <v>-113</v>
      </c>
      <c r="AB451" s="1">
        <v>-95</v>
      </c>
      <c r="AC451" s="1">
        <v>-158</v>
      </c>
      <c r="AD451" s="1">
        <f>VLOOKUP(B451,'OCT24'!$A$1:H1627,6,0)</f>
        <v>-130</v>
      </c>
      <c r="AE451" s="1">
        <f>VLOOKUP(B451,'NOV24'!$A$1:H1012,6,0)</f>
        <v>-72</v>
      </c>
      <c r="AF451" s="1">
        <f>VLOOKUP(B451,'DEC24'!$A$1:$H$914,5,0)</f>
        <v>-72</v>
      </c>
      <c r="AG451" s="1">
        <f>VLOOKUP(B451,'JAN25'!$A$1:G1083,5,0)</f>
        <v>-86</v>
      </c>
      <c r="AH451" s="1">
        <f>VLOOKUP(B451,'FEB25'!A$1:G1517,5,0)</f>
        <v>-61</v>
      </c>
      <c r="AI451" s="1">
        <f>VLOOKUP(B451,'MAR25'!$A$1:G1350,5,0)</f>
        <v>-197</v>
      </c>
      <c r="AJ451" s="1">
        <f>VLOOKUP(B451,'APR25'!$A$1:G979,5,0)</f>
        <v>-164</v>
      </c>
      <c r="AK451" s="1">
        <f>VLOOKUP(B451,'MAY25'!$A$1:G1372,5,0)</f>
        <v>-166</v>
      </c>
      <c r="AL451" s="1">
        <f>VLOOKUP(B451,JUNE25!$A$1:G1075,5,0)</f>
        <v>-158</v>
      </c>
      <c r="AM451" s="1">
        <f>VLOOKUP(B451, JULY25!$A$1:$E$544, 5, FALSE)</f>
        <v>-114</v>
      </c>
      <c r="AN451" s="1">
        <f>VLOOKUP(B451, 'AUG25'!$A$1:$E$540, 5, FALSE)</f>
        <v>-114</v>
      </c>
      <c r="AO451" s="1">
        <f>VLOOKUP(B451, 'SEP25'!$A$1:$F$520, 6, FALSE)</f>
        <v>-73</v>
      </c>
      <c r="AP451" s="1">
        <f>VLOOKUP(B451, 'OCT25'!$A$1:$F$520, 5, FALSE)</f>
        <v>-109</v>
      </c>
      <c r="AQ451" s="36">
        <f>VLOOKUP(B451, 'NOV25'!$B$1:$I$616, 5, FALSE)</f>
        <v>-63</v>
      </c>
      <c r="AR451" s="1">
        <f>VLOOKUP(B451, 'DEC25'!$A$1:$I$611, 5, FALSE)</f>
        <v>-61</v>
      </c>
      <c r="AS451" s="1">
        <f>VLOOKUP(B451, 'JAN26'!$A$1:$I$607, 6, FALSE)</f>
        <v>-101</v>
      </c>
      <c r="AT451" s="1"/>
      <c r="AU451" s="1"/>
      <c r="AV451" s="1"/>
      <c r="AW451" s="1"/>
    </row>
    <row r="452" spans="1:49" ht="14.25" customHeight="1">
      <c r="A452" s="4" t="s">
        <v>678</v>
      </c>
      <c r="B452" s="4" t="s">
        <v>327</v>
      </c>
      <c r="C452" s="1">
        <f t="shared" si="43"/>
        <v>4</v>
      </c>
      <c r="D452" s="1"/>
      <c r="E452" s="1"/>
      <c r="F452" s="1"/>
      <c r="G452" s="1">
        <v>0</v>
      </c>
      <c r="H452" s="1">
        <v>-10</v>
      </c>
      <c r="I452" s="1">
        <v>0</v>
      </c>
      <c r="J452" s="1">
        <v>0</v>
      </c>
      <c r="K452" s="1">
        <v>0</v>
      </c>
      <c r="L452" s="1">
        <v>0</v>
      </c>
      <c r="M452" s="1">
        <v>-15</v>
      </c>
      <c r="N452" s="1">
        <v>0</v>
      </c>
      <c r="O452" s="1">
        <v>-5</v>
      </c>
      <c r="P452" s="1">
        <v>-12</v>
      </c>
      <c r="Q452" s="1">
        <v>-6</v>
      </c>
      <c r="R452" s="1">
        <v>0</v>
      </c>
      <c r="S452" s="1">
        <v>-1</v>
      </c>
      <c r="T452" s="1">
        <v>0</v>
      </c>
      <c r="U452" s="1">
        <v>-7</v>
      </c>
      <c r="V452" s="1">
        <v>-10</v>
      </c>
      <c r="W452" s="1">
        <v>-6</v>
      </c>
      <c r="X452" s="1">
        <v>-10</v>
      </c>
      <c r="Y452" s="1">
        <v>0</v>
      </c>
      <c r="Z452" s="1">
        <v>0</v>
      </c>
      <c r="AA452" s="1">
        <v>-1</v>
      </c>
      <c r="AB452" s="1">
        <v>0</v>
      </c>
      <c r="AC452" s="1">
        <v>0</v>
      </c>
      <c r="AD452" s="1">
        <f>VLOOKUP(B452,'OCT24'!$A$1:H1628,6,0)</f>
        <v>0</v>
      </c>
      <c r="AE452" s="1">
        <f>VLOOKUP(B452,'NOV24'!$A$1:H1013,6,0)</f>
        <v>0</v>
      </c>
      <c r="AF452" s="1">
        <f>VLOOKUP(B452,'DEC24'!$A$1:$H$914,5,0)</f>
        <v>0</v>
      </c>
      <c r="AG452" s="1">
        <f>VLOOKUP(B452,'JAN25'!$A$1:G1084,5,0)</f>
        <v>0</v>
      </c>
      <c r="AH452" s="1">
        <f>VLOOKUP(B452,'FEB25'!A$1:G1518,5,0)</f>
        <v>-1</v>
      </c>
      <c r="AI452" s="1">
        <f>VLOOKUP(B452,'MAR25'!$A$1:G1351,5,0)</f>
        <v>0</v>
      </c>
      <c r="AJ452" s="1">
        <f>VLOOKUP(B452,'APR25'!$A$1:G980,5,0)</f>
        <v>-4</v>
      </c>
      <c r="AK452" s="1">
        <f>VLOOKUP(B452,'MAY25'!$A$1:G1373,5,0)</f>
        <v>-8</v>
      </c>
      <c r="AL452" s="1">
        <f>VLOOKUP(B452,JUNE25!$A$1:G1076,5,0)</f>
        <v>0</v>
      </c>
      <c r="AM452" s="1">
        <f>VLOOKUP(B452, JULY25!$A$1:$E$544, 5, FALSE)</f>
        <v>0</v>
      </c>
      <c r="AN452" s="1">
        <f>VLOOKUP(B452, 'AUG25'!$A$1:$E$540, 5, FALSE)</f>
        <v>-10</v>
      </c>
      <c r="AO452" s="1" t="str">
        <f>VLOOKUP(B452, 'SEP25'!$A$1:$F$520, 6, FALSE)</f>
        <v>-</v>
      </c>
      <c r="AP452" s="1">
        <f>VLOOKUP(B452, 'OCT25'!$A$1:$F$520, 5, FALSE)</f>
        <v>-4</v>
      </c>
      <c r="AQ452" s="36">
        <f>VLOOKUP(B452, 'NOV25'!$B$1:$I$616, 5, FALSE)</f>
        <v>-5</v>
      </c>
      <c r="AR452" s="1" t="str">
        <f>VLOOKUP(B452, 'DEC25'!$A$1:$I$611, 5, FALSE)</f>
        <v>-</v>
      </c>
      <c r="AS452" s="1">
        <f>VLOOKUP(B452, 'JAN26'!$A$1:$I$607, 6, FALSE)</f>
        <v>-5</v>
      </c>
      <c r="AT452" s="1"/>
      <c r="AU452" s="1"/>
      <c r="AV452" s="1"/>
      <c r="AW452" s="1"/>
    </row>
    <row r="453" spans="1:49" ht="14.25" customHeight="1">
      <c r="A453" s="4" t="s">
        <v>678</v>
      </c>
      <c r="B453" s="4" t="s">
        <v>328</v>
      </c>
      <c r="C453" s="1">
        <f t="shared" si="43"/>
        <v>7.2857142857142856</v>
      </c>
      <c r="D453" s="1">
        <v>0</v>
      </c>
      <c r="E453" s="1">
        <v>0</v>
      </c>
      <c r="F453" s="1">
        <v>0</v>
      </c>
      <c r="G453" s="1">
        <v>-1</v>
      </c>
      <c r="H453" s="1">
        <v>-4</v>
      </c>
      <c r="I453" s="1">
        <v>-2</v>
      </c>
      <c r="J453" s="1">
        <v>0</v>
      </c>
      <c r="K453" s="1">
        <v>-1</v>
      </c>
      <c r="L453" s="1">
        <v>-4</v>
      </c>
      <c r="M453" s="1">
        <v>0</v>
      </c>
      <c r="N453" s="1">
        <v>0</v>
      </c>
      <c r="O453" s="1">
        <v>-4</v>
      </c>
      <c r="P453" s="1">
        <v>0</v>
      </c>
      <c r="Q453" s="1">
        <v>-4</v>
      </c>
      <c r="R453" s="1">
        <v>-1</v>
      </c>
      <c r="S453" s="1">
        <v>0</v>
      </c>
      <c r="T453" s="1">
        <v>-3</v>
      </c>
      <c r="U453" s="1">
        <v>-3</v>
      </c>
      <c r="V453" s="1">
        <v>-1</v>
      </c>
      <c r="W453" s="1">
        <v>0</v>
      </c>
      <c r="X453" s="1">
        <v>0</v>
      </c>
      <c r="Y453" s="1">
        <v>-2</v>
      </c>
      <c r="Z453" s="1">
        <v>-3</v>
      </c>
      <c r="AA453" s="1">
        <v>-5</v>
      </c>
      <c r="AB453" s="1">
        <v>-9</v>
      </c>
      <c r="AC453" s="1">
        <v>0</v>
      </c>
      <c r="AD453" s="1">
        <f>VLOOKUP(B453,'OCT24'!$A$1:H1629,6,0)</f>
        <v>-2</v>
      </c>
      <c r="AE453" s="1">
        <f>VLOOKUP(B453,'NOV24'!$A$1:H1014,6,0)</f>
        <v>0</v>
      </c>
      <c r="AF453" s="1">
        <f>VLOOKUP(B453,'DEC24'!$A$1:$H$914,5,0)</f>
        <v>0</v>
      </c>
      <c r="AG453" s="1">
        <f>VLOOKUP(B453,'JAN25'!$A$1:G1085,5,0)</f>
        <v>-1</v>
      </c>
      <c r="AH453" s="1">
        <f>VLOOKUP(B453,'FEB25'!A$1:G1519,5,0)</f>
        <v>-6</v>
      </c>
      <c r="AI453" s="1">
        <f>VLOOKUP(B453,'MAR25'!$A$1:G1352,5,0)</f>
        <v>-12</v>
      </c>
      <c r="AJ453" s="1">
        <f>VLOOKUP(B453,'APR25'!$A$1:G981,5,0)</f>
        <v>0</v>
      </c>
      <c r="AK453" s="1">
        <f>VLOOKUP(B453,'MAY25'!$A$1:G1374,5,0)</f>
        <v>0</v>
      </c>
      <c r="AL453" s="1">
        <f>VLOOKUP(B453,JUNE25!$A$1:G1077,5,0)</f>
        <v>-1</v>
      </c>
      <c r="AM453" s="1">
        <f>VLOOKUP(B453, JULY25!$A$1:$E$544, 5, FALSE)</f>
        <v>-3</v>
      </c>
      <c r="AN453" s="1">
        <f>VLOOKUP(B453, 'AUG25'!$A$1:$E$540, 5, FALSE)</f>
        <v>-28</v>
      </c>
      <c r="AO453" s="1"/>
      <c r="AP453" s="1">
        <f>VLOOKUP(B453, 'OCT25'!$A$1:$F$520, 5, FALSE)</f>
        <v>-8</v>
      </c>
      <c r="AQ453" s="36">
        <f>VLOOKUP(B453, 'NOV25'!$B$1:$I$616, 5, FALSE)</f>
        <v>-4</v>
      </c>
      <c r="AR453" s="1">
        <f>VLOOKUP(B453, 'DEC25'!$A$1:$I$611, 5, FALSE)</f>
        <v>-3</v>
      </c>
      <c r="AS453" s="1">
        <f>VLOOKUP(B453, 'JAN26'!$A$1:$I$607, 6, FALSE)</f>
        <v>-4</v>
      </c>
      <c r="AT453" s="1"/>
      <c r="AU453" s="1"/>
      <c r="AV453" s="1"/>
      <c r="AW453" s="1"/>
    </row>
    <row r="454" spans="1:49" ht="14.25" customHeight="1">
      <c r="A454" s="4" t="s">
        <v>678</v>
      </c>
      <c r="B454" s="4" t="s">
        <v>329</v>
      </c>
      <c r="C454" s="1">
        <f t="shared" si="43"/>
        <v>5.5</v>
      </c>
      <c r="D454" s="1">
        <v>-2</v>
      </c>
      <c r="E454" s="1">
        <v>-6</v>
      </c>
      <c r="F454" s="1">
        <v>-1</v>
      </c>
      <c r="G454" s="1"/>
      <c r="H454" s="1">
        <v>0</v>
      </c>
      <c r="I454" s="1">
        <v>-2</v>
      </c>
      <c r="J454" s="1">
        <v>-13</v>
      </c>
      <c r="K454" s="1">
        <v>-15</v>
      </c>
      <c r="L454" s="1">
        <v>-3</v>
      </c>
      <c r="M454" s="1">
        <v>-2</v>
      </c>
      <c r="N454" s="1">
        <v>-6</v>
      </c>
      <c r="O454" s="1">
        <v>-5</v>
      </c>
      <c r="P454" s="1">
        <v>-2</v>
      </c>
      <c r="Q454" s="1">
        <v>-1</v>
      </c>
      <c r="R454" s="1">
        <v>-8</v>
      </c>
      <c r="S454" s="1">
        <v>-1</v>
      </c>
      <c r="T454" s="1">
        <v>-8</v>
      </c>
      <c r="U454" s="1">
        <v>-4</v>
      </c>
      <c r="V454" s="1">
        <v>-3</v>
      </c>
      <c r="W454" s="1">
        <v>-5</v>
      </c>
      <c r="X454" s="1">
        <v>-4</v>
      </c>
      <c r="Y454" s="1">
        <v>-1</v>
      </c>
      <c r="Z454" s="1">
        <v>-2</v>
      </c>
      <c r="AA454" s="1">
        <v>-2</v>
      </c>
      <c r="AB454" s="1">
        <v>-2</v>
      </c>
      <c r="AC454" s="1">
        <v>-3</v>
      </c>
      <c r="AD454" s="1">
        <f>VLOOKUP(B454,'OCT24'!$A$1:H1630,6,0)</f>
        <v>-7</v>
      </c>
      <c r="AE454" s="1"/>
      <c r="AF454" s="1"/>
      <c r="AG454" s="1"/>
      <c r="AH454" s="1"/>
      <c r="AI454" s="1"/>
      <c r="AJ454" s="1">
        <f>VLOOKUP(B454,'APR25'!$A$1:G982,5,0)</f>
        <v>-11</v>
      </c>
      <c r="AK454" s="1">
        <f>VLOOKUP(B454,'MAY25'!$A$1:G1375,5,0)</f>
        <v>-3</v>
      </c>
      <c r="AL454" s="1">
        <f>VLOOKUP(B454,JUNE25!$A$1:G1078,5,0)</f>
        <v>-14</v>
      </c>
      <c r="AM454" s="1">
        <f>VLOOKUP(B454, JULY25!$A$1:$E$544, 5, FALSE)</f>
        <v>-2</v>
      </c>
      <c r="AN454" s="1">
        <f>VLOOKUP(B454, 'AUG25'!$A$1:$E$540, 5, FALSE)</f>
        <v>0</v>
      </c>
      <c r="AO454" s="1">
        <f>VLOOKUP(B454, 'SEP25'!$A$1:$F$520, 6, FALSE)</f>
        <v>-2</v>
      </c>
      <c r="AP454" s="1">
        <f>VLOOKUP(B454, 'OCT25'!$A$1:$F$520, 5, FALSE)</f>
        <v>-12</v>
      </c>
      <c r="AQ454" s="36">
        <f>VLOOKUP(B454, 'NOV25'!$B$1:$I$616, 5, FALSE)</f>
        <v>-3</v>
      </c>
      <c r="AR454" s="1">
        <f>VLOOKUP(B454, 'DEC25'!$A$1:$I$611, 5, FALSE)</f>
        <v>-7</v>
      </c>
      <c r="AS454" s="1">
        <f>VLOOKUP(B454, 'JAN26'!$A$1:$I$607, 6, FALSE)</f>
        <v>-4</v>
      </c>
      <c r="AT454" s="1"/>
      <c r="AU454" s="1"/>
      <c r="AV454" s="1"/>
      <c r="AW454" s="1"/>
    </row>
    <row r="455" spans="1:49" ht="14.25" customHeight="1">
      <c r="A455" s="4" t="s">
        <v>678</v>
      </c>
      <c r="B455" s="4" t="s">
        <v>330</v>
      </c>
      <c r="C455" s="1">
        <f t="shared" si="43"/>
        <v>6.875</v>
      </c>
      <c r="D455" s="1">
        <v>-10</v>
      </c>
      <c r="E455" s="1">
        <v>0</v>
      </c>
      <c r="F455" s="1">
        <v>0</v>
      </c>
      <c r="G455" s="1"/>
      <c r="H455" s="1">
        <v>0</v>
      </c>
      <c r="I455" s="1">
        <v>0</v>
      </c>
      <c r="J455" s="1">
        <v>-2</v>
      </c>
      <c r="K455" s="1">
        <v>-10</v>
      </c>
      <c r="L455" s="1">
        <v>0</v>
      </c>
      <c r="M455" s="1">
        <v>0</v>
      </c>
      <c r="N455" s="1">
        <v>-1</v>
      </c>
      <c r="O455" s="1">
        <v>0</v>
      </c>
      <c r="P455" s="1">
        <v>-3</v>
      </c>
      <c r="Q455" s="1">
        <v>0</v>
      </c>
      <c r="R455" s="1">
        <v>-10</v>
      </c>
      <c r="S455" s="1">
        <v>-11</v>
      </c>
      <c r="T455" s="1">
        <v>-11</v>
      </c>
      <c r="U455" s="1">
        <v>0</v>
      </c>
      <c r="V455" s="1">
        <v>0</v>
      </c>
      <c r="W455" s="1">
        <v>0</v>
      </c>
      <c r="X455" s="1">
        <v>-10</v>
      </c>
      <c r="Y455" s="1">
        <v>-1</v>
      </c>
      <c r="Z455" s="1">
        <v>-2</v>
      </c>
      <c r="AA455" s="1">
        <v>-1</v>
      </c>
      <c r="AB455" s="1">
        <v>-5</v>
      </c>
      <c r="AC455" s="1">
        <v>-1</v>
      </c>
      <c r="AD455" s="1">
        <f>VLOOKUP(B455,'OCT24'!$A$1:H1631,6,0)</f>
        <v>-6</v>
      </c>
      <c r="AE455" s="1">
        <f>VLOOKUP(B455,'NOV24'!$A$1:H1016,6,0)</f>
        <v>-1</v>
      </c>
      <c r="AF455" s="1">
        <f>VLOOKUP(B455,'DEC24'!$A$1:$H$914,5,0)</f>
        <v>-11</v>
      </c>
      <c r="AG455" s="1">
        <f>VLOOKUP(B455,'JAN25'!$A$1:G1087,5,0)</f>
        <v>-4</v>
      </c>
      <c r="AH455" s="1">
        <f>VLOOKUP(B455,'FEB25'!A$1:G1521,5,0)</f>
        <v>-12</v>
      </c>
      <c r="AI455" s="1">
        <f>VLOOKUP(B455,'MAR25'!$A$1:G1354,5,0)</f>
        <v>-2</v>
      </c>
      <c r="AJ455" s="1">
        <f>VLOOKUP(B455,'APR25'!$A$1:G983,5,0)</f>
        <v>-8</v>
      </c>
      <c r="AK455" s="1">
        <f>VLOOKUP(B455,'MAY25'!$A$1:G1376,5,0)</f>
        <v>-3</v>
      </c>
      <c r="AL455" s="1">
        <f>VLOOKUP(B455,JUNE25!$A$1:G1079,5,0)</f>
        <v>-6</v>
      </c>
      <c r="AM455" s="1">
        <f>VLOOKUP(B455, JULY25!$A$1:$E$544, 5, FALSE)</f>
        <v>-14</v>
      </c>
      <c r="AN455" s="1">
        <f>VLOOKUP(B455, 'AUG25'!$A$1:$E$540, 5, FALSE)</f>
        <v>-1</v>
      </c>
      <c r="AO455" s="1">
        <f>VLOOKUP(B455, 'SEP25'!$A$1:$F$520, 6, FALSE)</f>
        <v>-2</v>
      </c>
      <c r="AP455" s="1">
        <f>VLOOKUP(B455, 'OCT25'!$A$1:$F$520, 5, FALSE)</f>
        <v>-12</v>
      </c>
      <c r="AQ455" s="36">
        <f>VLOOKUP(B455, 'NOV25'!$B$1:$I$616, 5, FALSE)</f>
        <v>-2</v>
      </c>
      <c r="AR455" s="1">
        <f>VLOOKUP(B455, 'DEC25'!$A$1:$I$611, 5, FALSE)</f>
        <v>-7</v>
      </c>
      <c r="AS455" s="1">
        <f>VLOOKUP(B455, 'JAN26'!$A$1:$I$607, 6, FALSE)</f>
        <v>-11</v>
      </c>
      <c r="AT455" s="1"/>
      <c r="AU455" s="1"/>
      <c r="AV455" s="1"/>
      <c r="AW455" s="1"/>
    </row>
    <row r="456" spans="1:49" ht="14.25" customHeight="1">
      <c r="A456" s="4" t="s">
        <v>678</v>
      </c>
      <c r="B456" s="4" t="s">
        <v>869</v>
      </c>
      <c r="C456" s="37">
        <v>0</v>
      </c>
      <c r="D456" s="1">
        <v>0</v>
      </c>
      <c r="E456" s="1">
        <v>-1</v>
      </c>
      <c r="F456" s="1">
        <v>0</v>
      </c>
      <c r="G456" s="1"/>
      <c r="H456" s="1">
        <v>-1</v>
      </c>
      <c r="I456" s="1">
        <v>0</v>
      </c>
      <c r="J456" s="1">
        <v>0</v>
      </c>
      <c r="K456" s="1">
        <v>0</v>
      </c>
      <c r="L456" s="1">
        <v>0</v>
      </c>
      <c r="M456" s="1">
        <v>-1</v>
      </c>
      <c r="N456" s="1">
        <v>-2</v>
      </c>
      <c r="O456" s="1">
        <v>0</v>
      </c>
      <c r="P456" s="1">
        <v>-2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-2</v>
      </c>
      <c r="X456" s="1">
        <v>0</v>
      </c>
      <c r="Y456" s="1">
        <v>0</v>
      </c>
      <c r="Z456" s="1">
        <v>0</v>
      </c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36"/>
      <c r="AR456" s="1"/>
      <c r="AS456" s="1"/>
      <c r="AT456" s="1"/>
      <c r="AU456" s="1"/>
      <c r="AV456" s="1"/>
      <c r="AW456" s="1"/>
    </row>
    <row r="457" spans="1:49" ht="14.25" customHeight="1">
      <c r="A457" s="4" t="s">
        <v>678</v>
      </c>
      <c r="B457" s="4" t="s">
        <v>331</v>
      </c>
      <c r="C457" s="1">
        <f t="shared" ref="C457:C541" si="44">-AVERAGE(AL457:AV457)</f>
        <v>3.8333333333333335</v>
      </c>
      <c r="D457" s="1">
        <v>-1</v>
      </c>
      <c r="E457" s="1">
        <v>0</v>
      </c>
      <c r="F457" s="1">
        <v>0</v>
      </c>
      <c r="G457" s="1"/>
      <c r="H457" s="1">
        <v>0</v>
      </c>
      <c r="I457" s="1">
        <v>-2</v>
      </c>
      <c r="J457" s="1">
        <v>0</v>
      </c>
      <c r="K457" s="1">
        <v>0</v>
      </c>
      <c r="L457" s="1">
        <v>0</v>
      </c>
      <c r="M457" s="1">
        <v>-1</v>
      </c>
      <c r="N457" s="1">
        <v>-3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-4</v>
      </c>
      <c r="U457" s="1">
        <v>0</v>
      </c>
      <c r="V457" s="1">
        <v>0</v>
      </c>
      <c r="W457" s="1">
        <v>0</v>
      </c>
      <c r="X457" s="1">
        <v>-5</v>
      </c>
      <c r="Y457" s="1">
        <v>0</v>
      </c>
      <c r="Z457" s="1">
        <v>0</v>
      </c>
      <c r="AA457" s="1">
        <v>-5</v>
      </c>
      <c r="AB457" s="1">
        <v>-1</v>
      </c>
      <c r="AC457" s="1"/>
      <c r="AD457" s="1"/>
      <c r="AE457" s="1"/>
      <c r="AF457" s="1"/>
      <c r="AG457" s="1">
        <f>VLOOKUP(B457,'JAN25'!$A$1:G1089,5,0)</f>
        <v>-1</v>
      </c>
      <c r="AH457" s="1">
        <f>VLOOKUP(B457,'FEB25'!A$1:G1523,5,0)</f>
        <v>0</v>
      </c>
      <c r="AI457" s="1">
        <f>VLOOKUP(B457,'MAR25'!$A$1:G1356,5,0)</f>
        <v>-3</v>
      </c>
      <c r="AJ457" s="1"/>
      <c r="AK457" s="1">
        <f>VLOOKUP(B457,'MAY25'!$A$1:G1378,5,0)</f>
        <v>-1</v>
      </c>
      <c r="AL457" s="1">
        <f>VLOOKUP(B457,JUNE25!$A$1:G1081,5,0)</f>
        <v>-1</v>
      </c>
      <c r="AM457" s="1">
        <f>VLOOKUP(B457, JULY25!$A$1:$E$544, 5, FALSE)</f>
        <v>-1</v>
      </c>
      <c r="AN457" s="1">
        <f>VLOOKUP(B457, 'AUG25'!$A$1:$E$540, 5, FALSE)</f>
        <v>-4</v>
      </c>
      <c r="AO457" s="1"/>
      <c r="AP457" s="1"/>
      <c r="AQ457" s="36">
        <f>VLOOKUP(B457, 'NOV25'!$B$1:$I$616, 5, FALSE)</f>
        <v>-4</v>
      </c>
      <c r="AR457" s="1">
        <f>VLOOKUP(B457, 'DEC25'!$A$1:$I$611, 5, FALSE)</f>
        <v>-5</v>
      </c>
      <c r="AS457" s="1">
        <f>VLOOKUP(B457, 'JAN26'!$A$1:$I$607, 6, FALSE)</f>
        <v>-8</v>
      </c>
      <c r="AT457" s="1"/>
      <c r="AU457" s="1"/>
      <c r="AV457" s="1"/>
      <c r="AW457" s="1"/>
    </row>
    <row r="458" spans="1:49" ht="14.25" customHeight="1">
      <c r="A458" s="4" t="s">
        <v>696</v>
      </c>
      <c r="B458" s="4" t="s">
        <v>332</v>
      </c>
      <c r="C458" s="1">
        <f t="shared" si="44"/>
        <v>21.5</v>
      </c>
      <c r="D458" s="1"/>
      <c r="E458" s="1"/>
      <c r="F458" s="1"/>
      <c r="G458" s="1"/>
      <c r="H458" s="1">
        <v>-4</v>
      </c>
      <c r="I458" s="1">
        <v>-4</v>
      </c>
      <c r="J458" s="1"/>
      <c r="K458" s="1"/>
      <c r="L458" s="1">
        <v>-15</v>
      </c>
      <c r="M458" s="1">
        <v>-1</v>
      </c>
      <c r="N458" s="1">
        <v>-22</v>
      </c>
      <c r="O458" s="1"/>
      <c r="P458" s="1">
        <v>-4</v>
      </c>
      <c r="Q458" s="1"/>
      <c r="R458" s="1"/>
      <c r="S458" s="1">
        <v>0</v>
      </c>
      <c r="T458" s="1">
        <v>0</v>
      </c>
      <c r="U458" s="1">
        <v>-8</v>
      </c>
      <c r="V458" s="1"/>
      <c r="W458" s="1">
        <v>-19</v>
      </c>
      <c r="X458" s="1"/>
      <c r="Y458" s="1">
        <v>-6</v>
      </c>
      <c r="Z458" s="1">
        <v>-17</v>
      </c>
      <c r="AA458" s="1">
        <v>-5</v>
      </c>
      <c r="AB458" s="1">
        <v>-16</v>
      </c>
      <c r="AC458" s="1">
        <v>0</v>
      </c>
      <c r="AD458" s="1">
        <f>VLOOKUP(B458,'OCT24'!$A$1:H1634,6,0)</f>
        <v>0</v>
      </c>
      <c r="AE458" s="1">
        <f>VLOOKUP(B458,'NOV24'!$A$1:H1019,6,0)</f>
        <v>0</v>
      </c>
      <c r="AF458" s="1">
        <f>VLOOKUP(B458,'DEC24'!$A$1:$H$914,5,0)</f>
        <v>-11</v>
      </c>
      <c r="AG458" s="1">
        <f>VLOOKUP(B458,'JAN25'!$A$1:G1090,5,0)</f>
        <v>-21</v>
      </c>
      <c r="AH458" s="1">
        <f>VLOOKUP(B458,'FEB25'!A$1:G1524,5,0)</f>
        <v>0</v>
      </c>
      <c r="AI458" s="1"/>
      <c r="AJ458" s="1">
        <f>VLOOKUP(B458,'APR25'!$A$1:G986,5,0)</f>
        <v>-58</v>
      </c>
      <c r="AK458" s="1"/>
      <c r="AL458" s="1"/>
      <c r="AM458" s="1"/>
      <c r="AN458" s="1">
        <f>VLOOKUP(B458, 'AUG25'!$A$1:$E$540, 5, FALSE)</f>
        <v>-23</v>
      </c>
      <c r="AO458" s="1">
        <f>VLOOKUP(B458, 'SEP25'!$A$1:$F$520, 6, FALSE)</f>
        <v>-21</v>
      </c>
      <c r="AP458" s="1">
        <f>VLOOKUP(B458, 'OCT25'!$A$1:$F$520, 5, FALSE)</f>
        <v>-18</v>
      </c>
      <c r="AQ458" s="36">
        <f>VLOOKUP(B458, 'NOV25'!$B$1:$I$616, 5, FALSE)</f>
        <v>-37</v>
      </c>
      <c r="AR458" s="1">
        <f>VLOOKUP(B458, 'DEC25'!$A$1:$I$611, 5, FALSE)</f>
        <v>-20</v>
      </c>
      <c r="AS458" s="1">
        <f>VLOOKUP(B458, 'JAN26'!$A$1:$I$607, 6, FALSE)</f>
        <v>-10</v>
      </c>
      <c r="AT458" s="1"/>
      <c r="AU458" s="1"/>
      <c r="AV458" s="1"/>
      <c r="AW458" s="1"/>
    </row>
    <row r="459" spans="1:49" ht="14.25" customHeight="1">
      <c r="A459" s="4" t="s">
        <v>678</v>
      </c>
      <c r="B459" s="4" t="s">
        <v>333</v>
      </c>
      <c r="C459" s="1">
        <f t="shared" si="44"/>
        <v>45.428571428571431</v>
      </c>
      <c r="D459" s="1"/>
      <c r="E459" s="1"/>
      <c r="F459" s="1"/>
      <c r="G459" s="1"/>
      <c r="H459" s="1"/>
      <c r="I459" s="1"/>
      <c r="J459" s="1"/>
      <c r="K459" s="1">
        <v>-10</v>
      </c>
      <c r="L459" s="1"/>
      <c r="M459" s="1">
        <v>-11</v>
      </c>
      <c r="N459" s="1">
        <v>-13</v>
      </c>
      <c r="O459" s="1">
        <v>-13</v>
      </c>
      <c r="P459" s="1"/>
      <c r="Q459" s="1">
        <v>-15</v>
      </c>
      <c r="R459" s="1">
        <v>-25</v>
      </c>
      <c r="S459" s="1">
        <v>-5</v>
      </c>
      <c r="T459" s="1">
        <v>-20</v>
      </c>
      <c r="U459" s="1">
        <v>-14</v>
      </c>
      <c r="V459" s="1">
        <v>-10</v>
      </c>
      <c r="W459" s="1">
        <v>-23</v>
      </c>
      <c r="X459" s="1"/>
      <c r="Y459" s="1">
        <v>-4</v>
      </c>
      <c r="Z459" s="1">
        <v>-23</v>
      </c>
      <c r="AA459" s="1">
        <v>-3</v>
      </c>
      <c r="AB459" s="1">
        <v>-15</v>
      </c>
      <c r="AC459" s="1">
        <v>-36</v>
      </c>
      <c r="AD459" s="1">
        <f>VLOOKUP(B459,'OCT24'!$A$1:H1635,6,0)</f>
        <v>-24</v>
      </c>
      <c r="AE459" s="1">
        <f>VLOOKUP(B459,'NOV24'!$A$1:H1020,6,0)</f>
        <v>-79</v>
      </c>
      <c r="AF459" s="1">
        <f>VLOOKUP(B459,'DEC24'!$A$1:$H$914,5,0)</f>
        <v>-26</v>
      </c>
      <c r="AG459" s="1">
        <f>VLOOKUP(B459,'JAN25'!$A$1:G1091,5,0)</f>
        <v>-21</v>
      </c>
      <c r="AH459" s="1">
        <f>VLOOKUP(B459,'FEB25'!A$1:G1525,5,0)</f>
        <v>-19</v>
      </c>
      <c r="AI459" s="1"/>
      <c r="AJ459" s="1"/>
      <c r="AK459" s="1"/>
      <c r="AL459" s="1"/>
      <c r="AM459" s="1">
        <f>VLOOKUP(B459, JULY25!$A$1:$E$544, 5, FALSE)</f>
        <v>-65</v>
      </c>
      <c r="AN459" s="1">
        <f>VLOOKUP(B459, 'AUG25'!$A$1:$E$540, 5, FALSE)</f>
        <v>-43</v>
      </c>
      <c r="AO459" s="1">
        <f>VLOOKUP(B459, 'SEP25'!$A$1:$F$520, 6, FALSE)</f>
        <v>-50</v>
      </c>
      <c r="AP459" s="1">
        <f>VLOOKUP(B459, 'OCT25'!$A$1:$F$520, 5, FALSE)</f>
        <v>-41</v>
      </c>
      <c r="AQ459" s="36">
        <f>VLOOKUP(B459, 'NOV25'!$B$1:$I$616, 5, FALSE)</f>
        <v>-39</v>
      </c>
      <c r="AR459" s="1">
        <f>VLOOKUP(B459, 'DEC25'!$A$1:$I$611, 5, FALSE)</f>
        <v>-17</v>
      </c>
      <c r="AS459" s="1">
        <f>VLOOKUP(B459, 'JAN26'!$A$1:$I$607, 6, FALSE)</f>
        <v>-63</v>
      </c>
      <c r="AT459" s="1"/>
      <c r="AU459" s="1"/>
      <c r="AV459" s="1"/>
      <c r="AW459" s="1"/>
    </row>
    <row r="460" spans="1:49" ht="14.25" customHeight="1">
      <c r="A460" s="4" t="s">
        <v>678</v>
      </c>
      <c r="B460" s="4" t="s">
        <v>334</v>
      </c>
      <c r="C460" s="1">
        <f t="shared" si="44"/>
        <v>1.3333333333333333</v>
      </c>
      <c r="D460" s="1"/>
      <c r="E460" s="1"/>
      <c r="F460" s="1"/>
      <c r="G460" s="1"/>
      <c r="I460" s="1">
        <v>-4</v>
      </c>
      <c r="J460" s="1">
        <v>-2</v>
      </c>
      <c r="K460" s="1">
        <v>-1</v>
      </c>
      <c r="L460" s="1">
        <v>0</v>
      </c>
      <c r="M460" s="1">
        <v>0</v>
      </c>
      <c r="N460" s="1">
        <v>-2</v>
      </c>
      <c r="O460" s="1">
        <v>-3</v>
      </c>
      <c r="P460" s="1">
        <v>-2</v>
      </c>
      <c r="Q460" s="1">
        <v>-2</v>
      </c>
      <c r="R460" s="1">
        <v>-2</v>
      </c>
      <c r="S460" s="1">
        <v>-1</v>
      </c>
      <c r="T460" s="1">
        <v>-1</v>
      </c>
      <c r="U460" s="1">
        <v>0</v>
      </c>
      <c r="V460" s="1">
        <v>-2</v>
      </c>
      <c r="W460" s="1">
        <v>-1</v>
      </c>
      <c r="X460" s="1">
        <v>0</v>
      </c>
      <c r="Y460" s="1">
        <v>0</v>
      </c>
      <c r="Z460" s="1">
        <v>-2</v>
      </c>
      <c r="AA460" s="1">
        <v>-4</v>
      </c>
      <c r="AB460" s="1">
        <v>0</v>
      </c>
      <c r="AC460" s="1">
        <v>-1</v>
      </c>
      <c r="AD460" s="1"/>
      <c r="AE460" s="1"/>
      <c r="AF460" s="1"/>
      <c r="AG460" s="1">
        <f>VLOOKUP(B460,'JAN25'!$A$1:G1092,5,0)</f>
        <v>0</v>
      </c>
      <c r="AH460" s="1">
        <f>VLOOKUP(B460,'FEB25'!A$1:G1526,5,0)</f>
        <v>-1</v>
      </c>
      <c r="AI460" s="1">
        <f>VLOOKUP(B460,'MAR25'!$A$1:G1359,5,0)</f>
        <v>-1</v>
      </c>
      <c r="AJ460" s="1">
        <f>VLOOKUP(B460,'APR25'!$A$1:G988,5,0)</f>
        <v>0</v>
      </c>
      <c r="AK460" s="1">
        <f>VLOOKUP(B460,'MAY25'!$A$1:G1381,5,0)</f>
        <v>0</v>
      </c>
      <c r="AL460" s="1">
        <f>VLOOKUP(B460,JUNE25!$A$1:G1084,5,0)</f>
        <v>0</v>
      </c>
      <c r="AM460" s="1">
        <f>VLOOKUP(B460, JULY25!$A$1:$E$544, 5, FALSE)</f>
        <v>0</v>
      </c>
      <c r="AN460" s="1">
        <f>VLOOKUP(B460, 'AUG25'!$A$1:$E$540, 5, FALSE)</f>
        <v>-1</v>
      </c>
      <c r="AO460" s="1">
        <f>VLOOKUP(B460, 'SEP25'!$A$1:$F$520, 6, FALSE)</f>
        <v>-2</v>
      </c>
      <c r="AP460" s="1">
        <f>VLOOKUP(B460, 'OCT25'!$A$1:$F$520, 5, FALSE)</f>
        <v>-2</v>
      </c>
      <c r="AQ460" s="36" t="str">
        <f>VLOOKUP(B460, 'NOV25'!$B$1:$I$616, 5, FALSE)</f>
        <v>-</v>
      </c>
      <c r="AR460" s="1" t="str">
        <f>VLOOKUP(B460, 'DEC25'!$A$1:$I$611, 5, FALSE)</f>
        <v>-</v>
      </c>
      <c r="AS460" s="1">
        <f>VLOOKUP(B460, 'JAN26'!$A$1:$I$607, 6, FALSE)</f>
        <v>-3</v>
      </c>
      <c r="AT460" s="1"/>
      <c r="AU460" s="1"/>
      <c r="AV460" s="1"/>
      <c r="AW460" s="1"/>
    </row>
    <row r="461" spans="1:49" ht="14.25" customHeight="1">
      <c r="A461" s="4" t="s">
        <v>678</v>
      </c>
      <c r="B461" s="4" t="s">
        <v>335</v>
      </c>
      <c r="C461" s="1">
        <f t="shared" si="44"/>
        <v>5.5</v>
      </c>
      <c r="D461" s="1"/>
      <c r="E461" s="1"/>
      <c r="F461" s="1"/>
      <c r="G461" s="1"/>
      <c r="H461" s="1"/>
      <c r="I461" s="1">
        <v>-12</v>
      </c>
      <c r="J461" s="1">
        <v>-13</v>
      </c>
      <c r="K461" s="1">
        <v>0</v>
      </c>
      <c r="L461" s="1">
        <v>0</v>
      </c>
      <c r="M461" s="1">
        <v>-7</v>
      </c>
      <c r="N461" s="1">
        <v>-10</v>
      </c>
      <c r="O461" s="1">
        <v>-8</v>
      </c>
      <c r="P461" s="1">
        <v>0</v>
      </c>
      <c r="Q461" s="1">
        <v>-2</v>
      </c>
      <c r="R461" s="1">
        <v>0</v>
      </c>
      <c r="S461" s="1">
        <v>-3</v>
      </c>
      <c r="T461" s="1">
        <v>-1</v>
      </c>
      <c r="U461" s="1">
        <v>-13</v>
      </c>
      <c r="V461" s="1">
        <v>-15</v>
      </c>
      <c r="W461" s="1">
        <v>0</v>
      </c>
      <c r="X461" s="1">
        <v>-6</v>
      </c>
      <c r="Y461" s="1">
        <v>-10</v>
      </c>
      <c r="Z461" s="1">
        <v>0</v>
      </c>
      <c r="AA461" s="1">
        <v>-2</v>
      </c>
      <c r="AB461" s="1">
        <v>-1</v>
      </c>
      <c r="AC461" s="1">
        <v>0</v>
      </c>
      <c r="AD461" s="1">
        <f>VLOOKUP(B461,'OCT24'!$A$1:H1637,6,0)</f>
        <v>-3</v>
      </c>
      <c r="AE461" s="1">
        <f>VLOOKUP(B461,'NOV24'!$A$1:H1022,6,0)</f>
        <v>-1</v>
      </c>
      <c r="AF461" s="1">
        <f>VLOOKUP(B461,'DEC24'!$A$1:$H$914,5,0)</f>
        <v>0</v>
      </c>
      <c r="AG461" s="1">
        <f>VLOOKUP(B461,'JAN25'!$A$1:G1093,5,0)</f>
        <v>-1</v>
      </c>
      <c r="AH461" s="1">
        <f>VLOOKUP(B461,'FEB25'!A$1:G1527,5,0)</f>
        <v>-1</v>
      </c>
      <c r="AI461" s="1">
        <f>VLOOKUP(B461,'MAR25'!$A$1:G1360,5,0)</f>
        <v>-1</v>
      </c>
      <c r="AJ461" s="1">
        <f>VLOOKUP(B461,'APR25'!$A$1:G989,5,0)</f>
        <v>0</v>
      </c>
      <c r="AK461" s="1">
        <f>VLOOKUP(B461,'MAY25'!$A$1:G1382,5,0)</f>
        <v>0</v>
      </c>
      <c r="AL461" s="1">
        <f>VLOOKUP(B461,JUNE25!$A$1:G1085,5,0)</f>
        <v>-1</v>
      </c>
      <c r="AM461" s="1">
        <f>VLOOKUP(B461, JULY25!$A$1:$E$544, 5, FALSE)</f>
        <v>0</v>
      </c>
      <c r="AN461" s="1">
        <f>VLOOKUP(B461, 'AUG25'!$A$1:$E$540, 5, FALSE)</f>
        <v>-7</v>
      </c>
      <c r="AO461" s="1">
        <f>VLOOKUP(B461, 'SEP25'!$A$1:$F$520, 6, FALSE)</f>
        <v>-2</v>
      </c>
      <c r="AP461" s="1">
        <f>VLOOKUP(B461, 'OCT25'!$A$1:$F$520, 5, FALSE)</f>
        <v>-5</v>
      </c>
      <c r="AQ461" s="36">
        <f>VLOOKUP(B461, 'NOV25'!$B$1:$I$616, 5, FALSE)</f>
        <v>-14</v>
      </c>
      <c r="AR461" s="1">
        <f>VLOOKUP(B461, 'DEC25'!$A$1:$I$611, 5, FALSE)</f>
        <v>-10</v>
      </c>
      <c r="AS461" s="1">
        <f>VLOOKUP(B461, 'JAN26'!$A$1:$I$607, 6, FALSE)</f>
        <v>-5</v>
      </c>
      <c r="AT461" s="1"/>
      <c r="AU461" s="1"/>
      <c r="AV461" s="1"/>
      <c r="AW461" s="1"/>
    </row>
    <row r="462" spans="1:49" ht="14.25" customHeight="1">
      <c r="A462" s="4" t="s">
        <v>678</v>
      </c>
      <c r="B462" s="4" t="s">
        <v>336</v>
      </c>
      <c r="C462" s="1">
        <f t="shared" si="44"/>
        <v>0</v>
      </c>
      <c r="D462" s="1"/>
      <c r="E462" s="1"/>
      <c r="F462" s="1"/>
      <c r="G462" s="1"/>
      <c r="H462" s="1"/>
      <c r="I462" s="1">
        <v>0</v>
      </c>
      <c r="J462" s="1"/>
      <c r="K462" s="1"/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-24</v>
      </c>
      <c r="AD462" s="1">
        <f>VLOOKUP(B462,'OCT24'!$A$1:H1638,6,0)</f>
        <v>0</v>
      </c>
      <c r="AE462" s="1">
        <f>VLOOKUP(B462,'NOV24'!$A$1:H1023,6,0)</f>
        <v>0</v>
      </c>
      <c r="AF462" s="1">
        <f>VLOOKUP(B462,'DEC24'!$A$1:$H$914,5,0)</f>
        <v>0</v>
      </c>
      <c r="AG462" s="1">
        <f>VLOOKUP(B462,'JAN25'!$A$1:G1094,5,0)</f>
        <v>0</v>
      </c>
      <c r="AH462" s="1">
        <f>VLOOKUP(B462,'FEB25'!A$1:G1528,5,0)</f>
        <v>0</v>
      </c>
      <c r="AI462" s="1">
        <f>VLOOKUP(B462,'MAR25'!$A$1:G1361,5,0)</f>
        <v>0</v>
      </c>
      <c r="AJ462" s="1">
        <f>VLOOKUP(B462,'APR25'!$A$1:G990,5,0)</f>
        <v>0</v>
      </c>
      <c r="AK462" s="1">
        <f>VLOOKUP(B462,'MAY25'!$A$1:G1383,5,0)</f>
        <v>0</v>
      </c>
      <c r="AL462" s="1">
        <f>VLOOKUP(B462,JUNE25!$A$1:G1086,5,0)</f>
        <v>0</v>
      </c>
      <c r="AM462" s="1">
        <f>VLOOKUP(B462, JULY25!$A$1:$E$544, 5, FALSE)</f>
        <v>0</v>
      </c>
      <c r="AN462" s="1">
        <f>VLOOKUP(B462, 'AUG25'!$A$1:$E$540, 5, FALSE)</f>
        <v>0</v>
      </c>
      <c r="AO462" s="1" t="str">
        <f>VLOOKUP(B462, 'SEP25'!$A$1:$F$520, 6, FALSE)</f>
        <v>-</v>
      </c>
      <c r="AP462" s="1" t="str">
        <f>VLOOKUP(B462, 'OCT25'!$A$1:$F$520, 5, FALSE)</f>
        <v>-</v>
      </c>
      <c r="AQ462" s="36" t="str">
        <f>VLOOKUP(B462, 'NOV25'!$B$1:$I$616, 5, FALSE)</f>
        <v>-</v>
      </c>
      <c r="AR462" s="1" t="str">
        <f>VLOOKUP(B462, 'DEC25'!$A$1:$I$611, 5, FALSE)</f>
        <v>-</v>
      </c>
      <c r="AS462" s="1" t="str">
        <f>VLOOKUP(B462, 'JAN26'!$A$1:$I$607, 6, FALSE)</f>
        <v>-</v>
      </c>
      <c r="AT462" s="1"/>
      <c r="AU462" s="1"/>
      <c r="AV462" s="1"/>
      <c r="AW462" s="1"/>
    </row>
    <row r="463" spans="1:49" ht="14.25" customHeight="1">
      <c r="A463" s="4" t="s">
        <v>678</v>
      </c>
      <c r="B463" s="4" t="s">
        <v>692</v>
      </c>
      <c r="C463" s="1">
        <f t="shared" si="44"/>
        <v>16.166666666666668</v>
      </c>
      <c r="D463" s="1"/>
      <c r="E463" s="1"/>
      <c r="F463" s="1"/>
      <c r="G463" s="1"/>
      <c r="H463" s="1"/>
      <c r="I463" s="1">
        <v>-19</v>
      </c>
      <c r="J463" s="1">
        <v>-1</v>
      </c>
      <c r="K463" s="1">
        <v>0</v>
      </c>
      <c r="L463" s="1">
        <v>0</v>
      </c>
      <c r="M463" s="1">
        <v>-15</v>
      </c>
      <c r="N463" s="1">
        <v>-21</v>
      </c>
      <c r="O463" s="1">
        <v>-14</v>
      </c>
      <c r="P463" s="1">
        <v>-26</v>
      </c>
      <c r="Q463" s="1">
        <v>0</v>
      </c>
      <c r="R463" s="1">
        <v>-15</v>
      </c>
      <c r="S463" s="1">
        <v>-10</v>
      </c>
      <c r="T463" s="1">
        <v>-15</v>
      </c>
      <c r="U463" s="1">
        <v>-1</v>
      </c>
      <c r="V463" s="1">
        <v>-12</v>
      </c>
      <c r="W463" s="1">
        <v>-1</v>
      </c>
      <c r="X463" s="1">
        <v>-6</v>
      </c>
      <c r="Y463" s="1">
        <v>-10</v>
      </c>
      <c r="Z463" s="1">
        <v>-1</v>
      </c>
      <c r="AA463" s="1">
        <v>0</v>
      </c>
      <c r="AB463" s="1">
        <v>-3</v>
      </c>
      <c r="AC463" s="1">
        <v>0</v>
      </c>
      <c r="AD463" s="1" t="e">
        <f>VLOOKUP(B463,'OCT24'!$A$1:H1639,6,0)</f>
        <v>#N/A</v>
      </c>
      <c r="AE463" s="1" t="e">
        <f>VLOOKUP(B463,'NOV24'!$A$1:H1024,6,0)</f>
        <v>#N/A</v>
      </c>
      <c r="AF463" s="1" t="e">
        <f>VLOOKUP(B463,'DEC24'!$A$1:$H$914,5,0)</f>
        <v>#N/A</v>
      </c>
      <c r="AG463" s="1" t="e">
        <f>VLOOKUP(B463,'JAN25'!$A$1:G1095,5,0)</f>
        <v>#N/A</v>
      </c>
      <c r="AH463" s="1" t="e">
        <f>VLOOKUP(B463,'FEB25'!A$1:G1529,5,0)</f>
        <v>#N/A</v>
      </c>
      <c r="AI463" s="1" t="e">
        <f>VLOOKUP(B463,'MAR25'!$A$1:G1362,5,0)</f>
        <v>#N/A</v>
      </c>
      <c r="AJ463" s="1" t="e">
        <f>VLOOKUP(B463,'APR25'!$A$1:G991,5,0)</f>
        <v>#N/A</v>
      </c>
      <c r="AK463" s="1">
        <v>0</v>
      </c>
      <c r="AL463" s="1">
        <v>-47</v>
      </c>
      <c r="AM463" s="1">
        <v>-10</v>
      </c>
      <c r="AN463" s="1">
        <v>0</v>
      </c>
      <c r="AO463" s="1" t="s">
        <v>636</v>
      </c>
      <c r="AP463" s="1" t="s">
        <v>636</v>
      </c>
      <c r="AQ463" s="36">
        <f>VLOOKUP(B463, 'NOV25'!$B$1:$I$616, 5, FALSE)</f>
        <v>-1</v>
      </c>
      <c r="AR463" s="1">
        <f>VLOOKUP(B463, 'DEC25'!$A$1:$I$611, 5, FALSE)</f>
        <v>-17</v>
      </c>
      <c r="AS463" s="1">
        <f>VLOOKUP(B463, 'JAN26'!$A$1:$I$607, 6, FALSE)</f>
        <v>-22</v>
      </c>
      <c r="AT463" s="1"/>
      <c r="AU463" s="1"/>
      <c r="AV463" s="1"/>
      <c r="AW463" s="1"/>
    </row>
    <row r="464" spans="1:49" ht="14.25" customHeight="1">
      <c r="A464" s="4" t="s">
        <v>678</v>
      </c>
      <c r="B464" s="4" t="s">
        <v>338</v>
      </c>
      <c r="C464" s="1">
        <f t="shared" si="44"/>
        <v>2.8333333333333335</v>
      </c>
      <c r="D464" s="1"/>
      <c r="E464" s="1"/>
      <c r="F464" s="1"/>
      <c r="G464" s="1"/>
      <c r="I464" s="1">
        <v>0</v>
      </c>
      <c r="J464" s="1">
        <v>-11</v>
      </c>
      <c r="K464" s="1">
        <v>0</v>
      </c>
      <c r="L464" s="1">
        <v>-2</v>
      </c>
      <c r="M464" s="1">
        <v>-7</v>
      </c>
      <c r="N464" s="1">
        <v>0</v>
      </c>
      <c r="O464" s="1">
        <v>0</v>
      </c>
      <c r="P464" s="1">
        <v>-5</v>
      </c>
      <c r="Q464" s="1">
        <v>-1</v>
      </c>
      <c r="R464" s="1">
        <v>-9</v>
      </c>
      <c r="S464" s="1">
        <v>0</v>
      </c>
      <c r="T464" s="1">
        <v>-2</v>
      </c>
      <c r="U464" s="1">
        <v>-8</v>
      </c>
      <c r="V464" s="1">
        <v>-1</v>
      </c>
      <c r="W464" s="1">
        <v>-4</v>
      </c>
      <c r="X464" s="1">
        <v>-2</v>
      </c>
      <c r="Y464" s="1">
        <v>-8</v>
      </c>
      <c r="Z464" s="1">
        <v>0</v>
      </c>
      <c r="AA464" s="1">
        <v>-6</v>
      </c>
      <c r="AB464" s="1">
        <v>0</v>
      </c>
      <c r="AC464" s="1">
        <v>-1</v>
      </c>
      <c r="AD464" s="1">
        <f>VLOOKUP(B464,'OCT24'!$A$1:H1640,6,0)</f>
        <v>-1</v>
      </c>
      <c r="AE464" s="1">
        <f>VLOOKUP(B464,'NOV24'!$A$1:H1025,6,0)</f>
        <v>0</v>
      </c>
      <c r="AF464" s="1">
        <f>VLOOKUP(B464,'DEC24'!$A$1:$H$914,5,0)</f>
        <v>0</v>
      </c>
      <c r="AG464" s="1">
        <f>VLOOKUP(B464,'JAN25'!$A$1:G1096,5,0)</f>
        <v>0</v>
      </c>
      <c r="AH464" s="1">
        <f>VLOOKUP(B464,'FEB25'!A$1:G1530,5,0)</f>
        <v>0</v>
      </c>
      <c r="AI464" s="1">
        <f>VLOOKUP(B464,'MAR25'!$A$1:G1363,5,0)</f>
        <v>-6</v>
      </c>
      <c r="AJ464" s="1">
        <f>VLOOKUP(B464,'APR25'!$A$1:G992,5,0)</f>
        <v>-1</v>
      </c>
      <c r="AK464" s="1">
        <f>VLOOKUP(B464,'MAY25'!$A$1:G1385,5,0)</f>
        <v>-3</v>
      </c>
      <c r="AL464" s="1">
        <f>VLOOKUP(B464,JUNE25!$A$1:G1088,5,0)</f>
        <v>0</v>
      </c>
      <c r="AM464" s="1">
        <f>VLOOKUP(B464, JULY25!$A$1:$E$544, 5, FALSE)</f>
        <v>0</v>
      </c>
      <c r="AN464" s="1">
        <f>VLOOKUP(B464, 'AUG25'!$A$1:$E$540, 5, FALSE)</f>
        <v>0</v>
      </c>
      <c r="AO464" s="1" t="str">
        <f>VLOOKUP(B464, 'SEP25'!$A$1:$F$520, 6, FALSE)</f>
        <v>-</v>
      </c>
      <c r="AP464" s="1" t="str">
        <f>VLOOKUP(B464, 'OCT25'!$A$1:$F$520, 5, FALSE)</f>
        <v>-</v>
      </c>
      <c r="AQ464" s="36">
        <f>VLOOKUP(B464, 'NOV25'!$B$1:$I$616, 5, FALSE)</f>
        <v>-1</v>
      </c>
      <c r="AR464" s="1">
        <f>VLOOKUP(B464, 'DEC25'!$A$1:$I$611, 5, FALSE)</f>
        <v>-15</v>
      </c>
      <c r="AS464" s="1">
        <f>VLOOKUP(B464, 'JAN26'!$A$1:$I$607, 6, FALSE)</f>
        <v>-1</v>
      </c>
      <c r="AT464" s="1"/>
      <c r="AU464" s="1"/>
      <c r="AV464" s="1"/>
      <c r="AW464" s="1"/>
    </row>
    <row r="465" spans="1:49" ht="14.25" customHeight="1">
      <c r="A465" s="4" t="s">
        <v>678</v>
      </c>
      <c r="B465" s="4" t="s">
        <v>339</v>
      </c>
      <c r="C465" s="1">
        <f t="shared" si="44"/>
        <v>3.5</v>
      </c>
      <c r="D465" s="1"/>
      <c r="E465" s="1"/>
      <c r="F465" s="1"/>
      <c r="G465" s="1"/>
      <c r="I465" s="1"/>
      <c r="J465" s="1"/>
      <c r="K465" s="1">
        <v>-10</v>
      </c>
      <c r="L465" s="1"/>
      <c r="M465" s="1"/>
      <c r="N465" s="1"/>
      <c r="O465" s="1"/>
      <c r="P465" s="1">
        <v>-10</v>
      </c>
      <c r="Q465" s="1"/>
      <c r="R465" s="1"/>
      <c r="S465" s="1"/>
      <c r="T465" s="1">
        <v>-10</v>
      </c>
      <c r="U465" s="1">
        <v>0</v>
      </c>
      <c r="V465" s="1">
        <v>0</v>
      </c>
      <c r="W465" s="1">
        <v>-20</v>
      </c>
      <c r="X465" s="1">
        <v>-5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f>VLOOKUP(B465,'OCT24'!$A$1:H1641,6,0)</f>
        <v>0</v>
      </c>
      <c r="AE465" s="1">
        <f>VLOOKUP(B465,'NOV24'!$A$1:H1026,6,0)</f>
        <v>0</v>
      </c>
      <c r="AF465" s="1">
        <f>VLOOKUP(B465,'DEC24'!$A$1:$H$914,5,0)</f>
        <v>-15</v>
      </c>
      <c r="AG465" s="1">
        <f>VLOOKUP(B465,'JAN25'!$A$1:G1097,5,0)</f>
        <v>0</v>
      </c>
      <c r="AH465" s="1">
        <f>VLOOKUP(B465,'FEB25'!A$1:G1531,5,0)</f>
        <v>0</v>
      </c>
      <c r="AI465" s="1">
        <f>VLOOKUP(B465,'MAR25'!$A$1:G1364,5,0)</f>
        <v>-5</v>
      </c>
      <c r="AJ465" s="1">
        <f>VLOOKUP(B465,'APR25'!$A$1:G993,5,0)</f>
        <v>0</v>
      </c>
      <c r="AK465" s="1">
        <f>VLOOKUP(B465,'MAY25'!$A$1:G1386,5,0)</f>
        <v>0</v>
      </c>
      <c r="AL465" s="1">
        <f>VLOOKUP(B465,JUNE25!$A$1:G1089,5,0)</f>
        <v>0</v>
      </c>
      <c r="AM465" s="1">
        <f>VLOOKUP(B465, JULY25!$A$1:$E$544, 5, FALSE)</f>
        <v>0</v>
      </c>
      <c r="AN465" s="1">
        <f>VLOOKUP(B465, 'AUG25'!$A$1:$E$540, 5, FALSE)</f>
        <v>-10</v>
      </c>
      <c r="AO465" s="1" t="str">
        <f>VLOOKUP(B465, 'SEP25'!$A$1:$F$520, 6, FALSE)</f>
        <v>-</v>
      </c>
      <c r="AP465" s="1" t="str">
        <f>VLOOKUP(B465, 'OCT25'!$A$1:$F$520, 5, FALSE)</f>
        <v>-</v>
      </c>
      <c r="AQ465" s="36" t="str">
        <f>VLOOKUP(B465, 'NOV25'!$B$1:$I$616, 5, FALSE)</f>
        <v>-</v>
      </c>
      <c r="AR465" s="1">
        <f>VLOOKUP(B465, 'DEC25'!$A$1:$I$611, 5, FALSE)</f>
        <v>-4</v>
      </c>
      <c r="AS465" s="1" t="str">
        <f>VLOOKUP(B465, 'JAN26'!$A$1:$I$607, 6, FALSE)</f>
        <v>-</v>
      </c>
      <c r="AT465" s="1"/>
      <c r="AU465" s="1"/>
      <c r="AV465" s="1"/>
      <c r="AW465" s="1"/>
    </row>
    <row r="466" spans="1:49" ht="14.25" customHeight="1">
      <c r="A466" s="4" t="s">
        <v>678</v>
      </c>
      <c r="B466" s="4" t="s">
        <v>340</v>
      </c>
      <c r="C466" s="1">
        <f t="shared" si="44"/>
        <v>3.3333333333333335</v>
      </c>
      <c r="D466" s="1"/>
      <c r="E466" s="1"/>
      <c r="F466" s="1"/>
      <c r="G466" s="1"/>
      <c r="I466" s="1"/>
      <c r="J466" s="1"/>
      <c r="K466" s="1">
        <v>-5</v>
      </c>
      <c r="L466" s="1"/>
      <c r="M466" s="1"/>
      <c r="N466" s="1"/>
      <c r="O466" s="1"/>
      <c r="P466" s="1">
        <v>-10</v>
      </c>
      <c r="Q466" s="1"/>
      <c r="R466" s="1"/>
      <c r="S466" s="1"/>
      <c r="T466" s="1">
        <v>-15</v>
      </c>
      <c r="U466" s="1">
        <v>0</v>
      </c>
      <c r="V466" s="1">
        <v>0</v>
      </c>
      <c r="W466" s="1">
        <v>-20</v>
      </c>
      <c r="X466" s="1">
        <v>-5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f>VLOOKUP(B466,'OCT24'!$A$1:H1642,6,0)</f>
        <v>-10</v>
      </c>
      <c r="AE466" s="1">
        <f>VLOOKUP(B466,'NOV24'!$A$1:H1027,6,0)</f>
        <v>0</v>
      </c>
      <c r="AF466" s="1">
        <f>VLOOKUP(B466,'DEC24'!$A$1:$H$914,5,0)</f>
        <v>-5</v>
      </c>
      <c r="AG466" s="1">
        <f>VLOOKUP(B466,'JAN25'!$A$1:G1098,5,0)</f>
        <v>0</v>
      </c>
      <c r="AH466" s="1">
        <f>VLOOKUP(B466,'FEB25'!A$1:G1532,5,0)</f>
        <v>0</v>
      </c>
      <c r="AI466" s="1">
        <f>VLOOKUP(B466,'MAR25'!$A$1:G1365,5,0)</f>
        <v>-5</v>
      </c>
      <c r="AJ466" s="1">
        <f>VLOOKUP(B466,'APR25'!$A$1:G994,5,0)</f>
        <v>0</v>
      </c>
      <c r="AK466" s="1">
        <f>VLOOKUP(B466,'MAY25'!$A$1:G1387,5,0)</f>
        <v>0</v>
      </c>
      <c r="AL466" s="1">
        <f>VLOOKUP(B466,JUNE25!$A$1:G1090,5,0)</f>
        <v>0</v>
      </c>
      <c r="AM466" s="1">
        <f>VLOOKUP(B466, JULY25!$A$1:$E$544, 5, FALSE)</f>
        <v>0</v>
      </c>
      <c r="AN466" s="1">
        <f>VLOOKUP(B466, 'AUG25'!$A$1:$E$540, 5, FALSE)</f>
        <v>-10</v>
      </c>
      <c r="AO466" s="1"/>
      <c r="AP466" s="1"/>
      <c r="AQ466" s="36"/>
      <c r="AR466" s="1"/>
      <c r="AS466" s="1"/>
      <c r="AT466" s="1"/>
      <c r="AU466" s="1"/>
      <c r="AV466" s="1"/>
      <c r="AW466" s="1"/>
    </row>
    <row r="467" spans="1:49" ht="14.25" customHeight="1">
      <c r="A467" s="4" t="s">
        <v>678</v>
      </c>
      <c r="B467" s="4" t="s">
        <v>341</v>
      </c>
      <c r="C467" s="1">
        <f t="shared" si="44"/>
        <v>1</v>
      </c>
      <c r="D467" s="1"/>
      <c r="E467" s="1"/>
      <c r="F467" s="1"/>
      <c r="G467" s="1"/>
      <c r="I467" s="1">
        <v>-5</v>
      </c>
      <c r="J467" s="1">
        <v>-1</v>
      </c>
      <c r="K467" s="1"/>
      <c r="L467" s="1">
        <v>0</v>
      </c>
      <c r="M467" s="1">
        <v>-10</v>
      </c>
      <c r="N467" s="1">
        <v>0</v>
      </c>
      <c r="O467" s="1">
        <v>0</v>
      </c>
      <c r="P467" s="1">
        <v>0</v>
      </c>
      <c r="Q467" s="1">
        <v>-1</v>
      </c>
      <c r="R467" s="1">
        <v>-12</v>
      </c>
      <c r="S467" s="1">
        <v>0</v>
      </c>
      <c r="T467" s="1">
        <v>0</v>
      </c>
      <c r="U467" s="1">
        <v>0</v>
      </c>
      <c r="V467" s="1">
        <v>-5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-7</v>
      </c>
      <c r="AC467" s="1">
        <v>0</v>
      </c>
      <c r="AD467" s="1">
        <f>VLOOKUP(B467,'OCT24'!$A$1:H1643,6,0)</f>
        <v>0</v>
      </c>
      <c r="AE467" s="1">
        <f>VLOOKUP(B467,'NOV24'!$A$1:H1028,6,0)</f>
        <v>0</v>
      </c>
      <c r="AF467" s="1">
        <f>VLOOKUP(B467,'DEC24'!$A$1:$H$914,5,0)</f>
        <v>0</v>
      </c>
      <c r="AG467" s="1">
        <f>VLOOKUP(B467,'JAN25'!$A$1:G1099,5,0)</f>
        <v>-1</v>
      </c>
      <c r="AH467" s="1">
        <f>VLOOKUP(B467,'FEB25'!A$1:G1533,5,0)</f>
        <v>-8</v>
      </c>
      <c r="AI467" s="1">
        <f>VLOOKUP(B467,'MAR25'!$A$1:G1366,5,0)</f>
        <v>0</v>
      </c>
      <c r="AJ467" s="1">
        <f>VLOOKUP(B467,'APR25'!$A$1:G995,5,0)</f>
        <v>-4</v>
      </c>
      <c r="AK467" s="1">
        <f>VLOOKUP(B467,'MAY25'!$A$1:G1388,5,0)</f>
        <v>-1</v>
      </c>
      <c r="AL467" s="1">
        <f>VLOOKUP(B467,JUNE25!$A$1:G1091,5,0)</f>
        <v>0</v>
      </c>
      <c r="AM467" s="1">
        <f>VLOOKUP(B467, JULY25!$A$1:$E$544, 5, FALSE)</f>
        <v>-1</v>
      </c>
      <c r="AN467" s="1">
        <f>VLOOKUP(B467, 'AUG25'!$A$1:$E$540, 5, FALSE)</f>
        <v>0</v>
      </c>
      <c r="AO467" s="1">
        <f>VLOOKUP(B467, 'SEP25'!$A$1:$F$520, 6, FALSE)</f>
        <v>-1</v>
      </c>
      <c r="AP467" s="1" t="str">
        <f>VLOOKUP(B467, 'OCT25'!$A$1:$F$520, 5, FALSE)</f>
        <v>-</v>
      </c>
      <c r="AQ467" s="36">
        <f>VLOOKUP(B467, 'NOV25'!$B$1:$I$616, 5, FALSE)</f>
        <v>-1</v>
      </c>
      <c r="AR467" s="1" t="str">
        <f>VLOOKUP(B467, 'DEC25'!$A$1:$I$611, 5, FALSE)</f>
        <v>-</v>
      </c>
      <c r="AS467" s="1">
        <f>VLOOKUP(B467, 'JAN26'!$A$1:$I$607, 6, FALSE)</f>
        <v>-3</v>
      </c>
      <c r="AT467" s="1"/>
      <c r="AU467" s="1"/>
      <c r="AV467" s="1"/>
      <c r="AW467" s="1"/>
    </row>
    <row r="468" spans="1:49" ht="14.25" customHeight="1">
      <c r="A468" s="4" t="s">
        <v>678</v>
      </c>
      <c r="B468" s="4" t="s">
        <v>342</v>
      </c>
      <c r="C468" s="1">
        <f t="shared" si="44"/>
        <v>30.5</v>
      </c>
      <c r="D468" s="1"/>
      <c r="E468" s="1"/>
      <c r="F468" s="1"/>
      <c r="G468" s="1"/>
      <c r="H468" s="1"/>
      <c r="I468" s="1">
        <v>-10</v>
      </c>
      <c r="J468" s="1">
        <v>-17</v>
      </c>
      <c r="K468" s="1">
        <v>-30</v>
      </c>
      <c r="L468" s="1">
        <v>-2</v>
      </c>
      <c r="M468" s="1">
        <v>0</v>
      </c>
      <c r="N468" s="1">
        <v>0</v>
      </c>
      <c r="O468" s="1">
        <v>-2</v>
      </c>
      <c r="P468" s="1">
        <v>0</v>
      </c>
      <c r="Q468" s="1">
        <v>0</v>
      </c>
      <c r="R468" s="1">
        <v>0</v>
      </c>
      <c r="S468" s="1">
        <v>0</v>
      </c>
      <c r="T468" s="1">
        <v>-60</v>
      </c>
      <c r="U468" s="1">
        <v>-80</v>
      </c>
      <c r="V468" s="1">
        <v>-14</v>
      </c>
      <c r="W468" s="1">
        <v>0</v>
      </c>
      <c r="X468" s="1">
        <v>0</v>
      </c>
      <c r="Y468" s="1">
        <v>0</v>
      </c>
      <c r="Z468" s="1">
        <v>-100</v>
      </c>
      <c r="AA468" s="1">
        <v>-20</v>
      </c>
      <c r="AB468" s="1">
        <v>-10</v>
      </c>
      <c r="AC468" s="1">
        <v>0</v>
      </c>
      <c r="AD468" s="1">
        <f>VLOOKUP(B468,'OCT24'!$A$1:H1644,6,0)</f>
        <v>0</v>
      </c>
      <c r="AE468" s="1">
        <f>VLOOKUP(B468,'NOV24'!$A$1:H1029,6,0)</f>
        <v>0</v>
      </c>
      <c r="AF468" s="1">
        <f>VLOOKUP(B468,'DEC24'!$A$1:$H$914,5,0)</f>
        <v>-82</v>
      </c>
      <c r="AG468" s="1">
        <f>VLOOKUP(B468,'JAN25'!$A$1:G1100,5,0)</f>
        <v>-40</v>
      </c>
      <c r="AH468" s="1">
        <f>VLOOKUP(B468,'FEB25'!A$1:G1534,5,0)</f>
        <v>-21</v>
      </c>
      <c r="AI468" s="1">
        <f>VLOOKUP(B468,'MAR25'!$A$1:G1367,5,0)</f>
        <v>-50</v>
      </c>
      <c r="AJ468" s="1">
        <f>VLOOKUP(B468,'APR25'!$A$1:G996,5,0)</f>
        <v>0</v>
      </c>
      <c r="AK468" s="1">
        <f>VLOOKUP(B468,'MAY25'!$A$1:G1389,5,0)</f>
        <v>-33</v>
      </c>
      <c r="AL468" s="1">
        <f>VLOOKUP(B468,JUNE25!$A$1:G1092,5,0)</f>
        <v>-20</v>
      </c>
      <c r="AM468" s="1">
        <f>VLOOKUP(B468, JULY25!$A$1:$E$544, 5, FALSE)</f>
        <v>-53</v>
      </c>
      <c r="AN468" s="1">
        <f>VLOOKUP(B468, 'AUG25'!$A$1:$E$540, 5, FALSE)</f>
        <v>-79</v>
      </c>
      <c r="AO468" s="1">
        <f>VLOOKUP(B468, 'SEP25'!$A$1:$F$520, 6, FALSE)</f>
        <v>-3</v>
      </c>
      <c r="AP468" s="1">
        <f>VLOOKUP(B468, 'OCT25'!$A$1:$F$520, 5, FALSE)</f>
        <v>-26</v>
      </c>
      <c r="AQ468" s="36" t="str">
        <f>VLOOKUP(B468, 'NOV25'!$B$1:$I$616, 5, FALSE)</f>
        <v>-</v>
      </c>
      <c r="AR468" s="1">
        <f>VLOOKUP(B468, 'DEC25'!$A$1:$I$611, 5, FALSE)</f>
        <v>-2</v>
      </c>
      <c r="AS468" s="1" t="str">
        <f>VLOOKUP(B468, 'JAN26'!$A$1:$I$607, 6, FALSE)</f>
        <v>-</v>
      </c>
      <c r="AT468" s="1"/>
      <c r="AU468" s="1"/>
      <c r="AV468" s="1"/>
      <c r="AW468" s="1"/>
    </row>
    <row r="469" spans="1:49" ht="14.25" customHeight="1">
      <c r="A469" s="4" t="s">
        <v>678</v>
      </c>
      <c r="B469" s="4" t="s">
        <v>343</v>
      </c>
      <c r="C469" s="1">
        <f t="shared" si="44"/>
        <v>20.2</v>
      </c>
      <c r="D469" s="1"/>
      <c r="E469" s="1"/>
      <c r="F469" s="1"/>
      <c r="G469" s="1"/>
      <c r="H469" s="1"/>
      <c r="I469" s="1">
        <v>-30</v>
      </c>
      <c r="J469" s="1">
        <v>-20</v>
      </c>
      <c r="K469" s="1">
        <v>-13</v>
      </c>
      <c r="L469" s="1">
        <v>-20</v>
      </c>
      <c r="M469" s="1">
        <v>-10</v>
      </c>
      <c r="N469" s="1">
        <v>0</v>
      </c>
      <c r="O469" s="1">
        <v>-60</v>
      </c>
      <c r="P469" s="1">
        <v>-10</v>
      </c>
      <c r="Q469" s="1">
        <v>-5</v>
      </c>
      <c r="R469" s="1">
        <v>-2</v>
      </c>
      <c r="S469" s="1">
        <v>0</v>
      </c>
      <c r="T469" s="1">
        <v>-80</v>
      </c>
      <c r="U469" s="1">
        <v>-2</v>
      </c>
      <c r="V469" s="1">
        <v>0</v>
      </c>
      <c r="W469" s="1">
        <v>-42</v>
      </c>
      <c r="X469" s="1">
        <v>-83</v>
      </c>
      <c r="Y469" s="1">
        <v>-3</v>
      </c>
      <c r="Z469" s="1">
        <v>0</v>
      </c>
      <c r="AA469" s="1">
        <v>-42</v>
      </c>
      <c r="AB469" s="1">
        <v>-4</v>
      </c>
      <c r="AC469" s="1">
        <v>-52</v>
      </c>
      <c r="AD469" s="1">
        <f>VLOOKUP(B469,'OCT24'!$A$1:H1645,6,0)</f>
        <v>-50</v>
      </c>
      <c r="AE469" s="1">
        <f>VLOOKUP(B469,'NOV24'!$A$1:H1030,6,0)</f>
        <v>-13</v>
      </c>
      <c r="AF469" s="1">
        <f>VLOOKUP(B469,'DEC24'!$A$1:$H$914,5,0)</f>
        <v>-80</v>
      </c>
      <c r="AG469" s="1">
        <f>VLOOKUP(B469,'JAN25'!$A$1:G1101,5,0)</f>
        <v>-16</v>
      </c>
      <c r="AH469" s="1">
        <f>VLOOKUP(B469,'FEB25'!A$1:G1535,5,0)</f>
        <v>-57</v>
      </c>
      <c r="AI469" s="1">
        <f>VLOOKUP(B469,'MAR25'!$A$1:G1368,5,0)</f>
        <v>-128</v>
      </c>
      <c r="AJ469" s="1">
        <f>VLOOKUP(B469,'APR25'!$A$1:G997,5,0)</f>
        <v>-50</v>
      </c>
      <c r="AK469" s="1">
        <f>VLOOKUP(B469,'MAY25'!$A$1:G1390,5,0)</f>
        <v>-30</v>
      </c>
      <c r="AL469" s="1">
        <f>VLOOKUP(B469,JUNE25!$A$1:G1093,5,0)</f>
        <v>0</v>
      </c>
      <c r="AM469" s="1">
        <f>VLOOKUP(B469, JULY25!$A$1:$E$544, 5, FALSE)</f>
        <v>0</v>
      </c>
      <c r="AN469" s="1">
        <f>VLOOKUP(B469, 'AUG25'!$A$1:$E$540, 5, FALSE)</f>
        <v>-1</v>
      </c>
      <c r="AO469" s="1" t="str">
        <f>VLOOKUP(B469, 'SEP25'!$A$1:$F$520, 6, FALSE)</f>
        <v>-</v>
      </c>
      <c r="AP469" s="1">
        <f>VLOOKUP(B469, 'OCT25'!$A$1:$F$520, 5, FALSE)</f>
        <v>-20</v>
      </c>
      <c r="AQ469" s="36" t="str">
        <f>VLOOKUP(B469, 'NOV25'!$B$1:$I$616, 5, FALSE)</f>
        <v>-</v>
      </c>
      <c r="AR469" s="1">
        <f>VLOOKUP(B469, 'DEC25'!$A$1:$I$611, 5, FALSE)</f>
        <v>-80</v>
      </c>
      <c r="AS469" s="1" t="str">
        <f>VLOOKUP(B469, 'JAN26'!$A$1:$I$607, 6, FALSE)</f>
        <v>-</v>
      </c>
      <c r="AT469" s="1"/>
      <c r="AU469" s="1"/>
      <c r="AV469" s="1"/>
      <c r="AW469" s="1"/>
    </row>
    <row r="470" spans="1:49" ht="14.25" customHeight="1">
      <c r="A470" s="4" t="s">
        <v>678</v>
      </c>
      <c r="B470" s="4" t="s">
        <v>344</v>
      </c>
      <c r="C470" s="1">
        <f t="shared" si="44"/>
        <v>1113.625</v>
      </c>
      <c r="D470" s="1"/>
      <c r="E470" s="1"/>
      <c r="F470" s="1"/>
      <c r="G470" s="1"/>
      <c r="H470" s="1"/>
      <c r="I470" s="1">
        <v>-80</v>
      </c>
      <c r="J470" s="1">
        <v>-232</v>
      </c>
      <c r="K470" s="1">
        <v>-31</v>
      </c>
      <c r="L470" s="1">
        <v>-192</v>
      </c>
      <c r="M470" s="1">
        <v>-20</v>
      </c>
      <c r="N470" s="1">
        <v>-225</v>
      </c>
      <c r="O470" s="1">
        <v>-546</v>
      </c>
      <c r="P470" s="1"/>
      <c r="Q470" s="1"/>
      <c r="R470" s="1">
        <v>-312</v>
      </c>
      <c r="S470" s="1">
        <v>-335</v>
      </c>
      <c r="T470" s="1">
        <v>-434</v>
      </c>
      <c r="U470" s="1"/>
      <c r="V470" s="1">
        <v>-858</v>
      </c>
      <c r="W470" s="1">
        <v>-421</v>
      </c>
      <c r="X470" s="1">
        <v>-456</v>
      </c>
      <c r="Y470" s="1"/>
      <c r="Z470" s="1">
        <v>-167</v>
      </c>
      <c r="AA470" s="1">
        <v>-260</v>
      </c>
      <c r="AB470" s="1">
        <v>-537</v>
      </c>
      <c r="AC470" s="1">
        <v>-657</v>
      </c>
      <c r="AD470" s="1">
        <f>VLOOKUP(B470,'OCT24'!$A$1:H1646,6,0)</f>
        <v>-831</v>
      </c>
      <c r="AE470" s="1">
        <f>VLOOKUP(B470,'NOV24'!$A$1:H1031,6,0)</f>
        <v>-452</v>
      </c>
      <c r="AF470" s="1">
        <f>VLOOKUP(B470,'DEC24'!$A$1:$H$914,5,0)</f>
        <v>-324</v>
      </c>
      <c r="AG470" s="1">
        <f>VLOOKUP(B470,'JAN25'!$A$1:G1102,5,0)</f>
        <v>-545</v>
      </c>
      <c r="AH470" s="1">
        <f>VLOOKUP(B470,'FEB25'!A$1:G1536,5,0)</f>
        <v>-770</v>
      </c>
      <c r="AI470" s="1">
        <f>VLOOKUP(B470,'MAR25'!$A$1:G1369,5,0)</f>
        <v>-328</v>
      </c>
      <c r="AJ470" s="1">
        <f>VLOOKUP(B470,'APR25'!$A$1:G998,5,0)</f>
        <v>-1089</v>
      </c>
      <c r="AK470" s="1">
        <f>VLOOKUP(B470,'MAY25'!$A$1:G1391,5,0)</f>
        <v>-751</v>
      </c>
      <c r="AL470" s="1">
        <f>VLOOKUP(B470,JUNE25!$A$1:G1094,5,0)</f>
        <v>-928</v>
      </c>
      <c r="AM470" s="1">
        <f>VLOOKUP(B470, JULY25!$A$1:$E$544, 5, FALSE)</f>
        <v>-499</v>
      </c>
      <c r="AN470" s="1">
        <f>VLOOKUP(B470, 'AUG25'!$A$1:$E$540, 5, FALSE)</f>
        <v>-833</v>
      </c>
      <c r="AO470" s="1">
        <f>VLOOKUP(B470, 'SEP25'!$A$1:$F$520, 6, FALSE)</f>
        <v>-909</v>
      </c>
      <c r="AP470" s="1">
        <f>VLOOKUP(B470, 'OCT25'!$A$1:$F$520, 5, FALSE)</f>
        <v>-2236</v>
      </c>
      <c r="AQ470" s="36">
        <f>VLOOKUP(B470, 'NOV25'!$B$1:$I$616, 5, FALSE)</f>
        <v>-1204</v>
      </c>
      <c r="AR470" s="1">
        <f>VLOOKUP(B470, 'DEC25'!$A$1:$I$611, 5, FALSE)</f>
        <v>-1013</v>
      </c>
      <c r="AS470" s="1">
        <f>VLOOKUP(B470, 'JAN26'!$A$1:$I$607, 6, FALSE)</f>
        <v>-1287</v>
      </c>
      <c r="AT470" s="1"/>
      <c r="AU470" s="1"/>
      <c r="AV470" s="1"/>
      <c r="AW470" s="1"/>
    </row>
    <row r="471" spans="1:49" ht="14.25" customHeight="1">
      <c r="A471" s="4" t="s">
        <v>678</v>
      </c>
      <c r="B471" s="4" t="s">
        <v>345</v>
      </c>
      <c r="C471" s="1">
        <f t="shared" si="44"/>
        <v>15.875</v>
      </c>
      <c r="D471" s="1"/>
      <c r="E471" s="1"/>
      <c r="F471" s="1"/>
      <c r="G471" s="1"/>
      <c r="H471" s="1"/>
      <c r="I471" s="1">
        <v>0</v>
      </c>
      <c r="J471" s="1">
        <v>0</v>
      </c>
      <c r="K471" s="1">
        <v>0</v>
      </c>
      <c r="L471" s="1">
        <v>-3</v>
      </c>
      <c r="M471" s="1">
        <v>-2</v>
      </c>
      <c r="N471" s="1">
        <v>-2</v>
      </c>
      <c r="O471" s="1">
        <v>-6</v>
      </c>
      <c r="P471" s="1">
        <v>-4</v>
      </c>
      <c r="Q471" s="1">
        <v>-9</v>
      </c>
      <c r="R471" s="1">
        <v>0</v>
      </c>
      <c r="S471" s="1">
        <v>-4</v>
      </c>
      <c r="T471" s="1">
        <v>0</v>
      </c>
      <c r="U471" s="1">
        <v>0</v>
      </c>
      <c r="V471" s="1">
        <v>-1</v>
      </c>
      <c r="W471" s="1">
        <v>-14</v>
      </c>
      <c r="X471" s="1">
        <v>0</v>
      </c>
      <c r="Y471" s="1">
        <v>0</v>
      </c>
      <c r="Z471" s="1">
        <v>0</v>
      </c>
      <c r="AA471" s="1">
        <v>-1</v>
      </c>
      <c r="AB471" s="1">
        <v>-6</v>
      </c>
      <c r="AC471" s="1">
        <v>-16</v>
      </c>
      <c r="AD471" s="1">
        <f>VLOOKUP(B471,'OCT24'!$A$1:H1647,6,0)</f>
        <v>-1</v>
      </c>
      <c r="AE471" s="1">
        <f>VLOOKUP(B471,'NOV24'!$A$1:H1032,6,0)</f>
        <v>-1</v>
      </c>
      <c r="AF471" s="1">
        <f>VLOOKUP(B471,'DEC24'!$A$1:$H$914,5,0)</f>
        <v>-1</v>
      </c>
      <c r="AG471" s="1">
        <f>VLOOKUP(B471,'JAN25'!$A$1:G1103,5,0)</f>
        <v>-2</v>
      </c>
      <c r="AH471" s="1">
        <f>VLOOKUP(B471,'FEB25'!A$1:G1537,5,0)</f>
        <v>-6</v>
      </c>
      <c r="AI471" s="1">
        <f>VLOOKUP(B471,'MAR25'!$A$1:G1370,5,0)</f>
        <v>-18</v>
      </c>
      <c r="AJ471" s="1">
        <f>VLOOKUP(B471,'APR25'!$A$1:G999,5,0)</f>
        <v>0</v>
      </c>
      <c r="AK471" s="1">
        <f>VLOOKUP(B471,'MAY25'!$A$1:G1392,5,0)</f>
        <v>-2</v>
      </c>
      <c r="AL471" s="1">
        <f>VLOOKUP(B471,JUNE25!$A$1:G1095,5,0)</f>
        <v>-11</v>
      </c>
      <c r="AM471" s="1">
        <f>VLOOKUP(B471, JULY25!$A$1:$E$544, 5, FALSE)</f>
        <v>-12</v>
      </c>
      <c r="AN471" s="1">
        <f>VLOOKUP(B471, 'AUG25'!$A$1:$E$540, 5, FALSE)</f>
        <v>-7</v>
      </c>
      <c r="AO471" s="1">
        <f>VLOOKUP(B471, 'SEP25'!$A$1:$F$520, 6, FALSE)</f>
        <v>-1</v>
      </c>
      <c r="AP471" s="1">
        <f>VLOOKUP(B471, 'OCT25'!$A$1:$F$520, 5, FALSE)</f>
        <v>-13</v>
      </c>
      <c r="AQ471" s="36">
        <f>VLOOKUP(B471, 'NOV25'!$B$1:$I$616, 5, FALSE)</f>
        <v>-9</v>
      </c>
      <c r="AR471" s="1">
        <f>VLOOKUP(B471, 'DEC25'!$A$1:$I$611, 5, FALSE)</f>
        <v>-22</v>
      </c>
      <c r="AS471" s="1">
        <f>VLOOKUP(B471, 'JAN26'!$A$1:$I$607, 6, FALSE)</f>
        <v>-52</v>
      </c>
      <c r="AT471" s="1"/>
      <c r="AU471" s="1"/>
      <c r="AV471" s="1"/>
      <c r="AW471" s="1"/>
    </row>
    <row r="472" spans="1:49" ht="14.25" customHeight="1">
      <c r="A472" s="4" t="s">
        <v>678</v>
      </c>
      <c r="B472" s="4" t="s">
        <v>346</v>
      </c>
      <c r="C472" s="1">
        <f t="shared" si="44"/>
        <v>15.666666666666666</v>
      </c>
      <c r="D472" s="1"/>
      <c r="E472" s="1"/>
      <c r="F472" s="1"/>
      <c r="G472" s="1"/>
      <c r="I472" s="1">
        <v>0</v>
      </c>
      <c r="J472" s="1">
        <v>-30</v>
      </c>
      <c r="K472" s="1">
        <v>-46</v>
      </c>
      <c r="L472" s="1">
        <v>-24</v>
      </c>
      <c r="M472" s="1">
        <v>-55</v>
      </c>
      <c r="N472" s="1">
        <v>0</v>
      </c>
      <c r="O472" s="1">
        <v>0</v>
      </c>
      <c r="P472" s="1">
        <v>-4</v>
      </c>
      <c r="Q472" s="1">
        <v>-40</v>
      </c>
      <c r="R472" s="1">
        <v>-2</v>
      </c>
      <c r="S472" s="1">
        <v>0</v>
      </c>
      <c r="T472" s="1">
        <v>0</v>
      </c>
      <c r="U472" s="1">
        <v>-4</v>
      </c>
      <c r="V472" s="1">
        <v>-30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-34</v>
      </c>
      <c r="AD472" s="1">
        <f>VLOOKUP(B472,'OCT24'!$A$1:H1648,6,0)</f>
        <v>0</v>
      </c>
      <c r="AE472" s="1">
        <f>VLOOKUP(B472,'NOV24'!$A$1:H1033,6,0)</f>
        <v>-2</v>
      </c>
      <c r="AF472" s="1">
        <f>VLOOKUP(B472,'DEC24'!$A$1:$H$914,5,0)</f>
        <v>-2</v>
      </c>
      <c r="AG472" s="1">
        <f>VLOOKUP(B472,'JAN25'!$A$1:G1104,5,0)</f>
        <v>-1</v>
      </c>
      <c r="AH472" s="1">
        <f>VLOOKUP(B472,'FEB25'!A$1:G1538,5,0)</f>
        <v>0</v>
      </c>
      <c r="AI472" s="1">
        <f>VLOOKUP(B472,'MAR25'!$A$1:G1371,5,0)</f>
        <v>0</v>
      </c>
      <c r="AJ472" s="1">
        <f>VLOOKUP(B472,'APR25'!$A$1:G1000,5,0)</f>
        <v>0</v>
      </c>
      <c r="AK472" s="1">
        <f>VLOOKUP(B472,'MAY25'!$A$1:G1393,5,0)</f>
        <v>0</v>
      </c>
      <c r="AL472" s="1">
        <f>VLOOKUP(B472,JUNE25!$A$1:G1096,5,0)</f>
        <v>0</v>
      </c>
      <c r="AM472" s="1">
        <f>VLOOKUP(B472, JULY25!$A$1:$E$544, 5, FALSE)</f>
        <v>0</v>
      </c>
      <c r="AN472" s="1">
        <f>VLOOKUP(B472, 'AUG25'!$A$1:$E$540, 5, FALSE)</f>
        <v>0</v>
      </c>
      <c r="AO472" s="1">
        <f>VLOOKUP(B472, 'SEP25'!$A$1:$F$520, 6, FALSE)</f>
        <v>-44</v>
      </c>
      <c r="AP472" s="1" t="str">
        <f>VLOOKUP(B472, 'OCT25'!$A$1:$F$520, 5, FALSE)</f>
        <v>-</v>
      </c>
      <c r="AQ472" s="36" t="str">
        <f>VLOOKUP(B472, 'NOV25'!$B$1:$I$616, 5, FALSE)</f>
        <v>-</v>
      </c>
      <c r="AR472" s="1">
        <f>VLOOKUP(B472, 'DEC25'!$A$1:$I$611, 5, FALSE)</f>
        <v>-38</v>
      </c>
      <c r="AS472" s="1">
        <f>VLOOKUP(B472, 'JAN26'!$A$1:$I$607, 6, FALSE)</f>
        <v>-12</v>
      </c>
      <c r="AT472" s="1"/>
      <c r="AU472" s="1"/>
      <c r="AV472" s="1"/>
      <c r="AW472" s="1"/>
    </row>
    <row r="473" spans="1:49" ht="14.25" customHeight="1">
      <c r="A473" s="4" t="s">
        <v>678</v>
      </c>
      <c r="B473" s="4" t="s">
        <v>347</v>
      </c>
      <c r="C473" s="1">
        <f t="shared" si="44"/>
        <v>0.5</v>
      </c>
      <c r="D473" s="1"/>
      <c r="E473" s="1"/>
      <c r="F473" s="1"/>
      <c r="G473" s="1"/>
      <c r="H473" s="1"/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-4</v>
      </c>
      <c r="Q473" s="1">
        <v>-4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-2</v>
      </c>
      <c r="AC473" s="1">
        <v>0</v>
      </c>
      <c r="AD473" s="1">
        <f>VLOOKUP(B473,'OCT24'!$A$1:H1649,6,0)</f>
        <v>0</v>
      </c>
      <c r="AE473" s="1">
        <f>VLOOKUP(B473,'NOV24'!$A$1:H1034,6,0)</f>
        <v>0</v>
      </c>
      <c r="AF473" s="1">
        <f>VLOOKUP(B473,'DEC24'!$A$1:$H$914,5,0)</f>
        <v>-1</v>
      </c>
      <c r="AG473" s="1">
        <f>VLOOKUP(B473,'JAN25'!$A$1:G1105,5,0)</f>
        <v>0</v>
      </c>
      <c r="AH473" s="1">
        <f>VLOOKUP(B473,'FEB25'!A$1:G1539,5,0)</f>
        <v>0</v>
      </c>
      <c r="AI473" s="1">
        <f>VLOOKUP(B473,'MAR25'!$A$1:G1372,5,0)</f>
        <v>0</v>
      </c>
      <c r="AJ473" s="1">
        <f>VLOOKUP(B473,'APR25'!$A$1:G1001,5,0)</f>
        <v>0</v>
      </c>
      <c r="AK473" s="1">
        <f>VLOOKUP(B473,'MAY25'!$A$1:G1394,5,0)</f>
        <v>-4</v>
      </c>
      <c r="AL473" s="1">
        <f>VLOOKUP(B473,JUNE25!$A$1:G1097,5,0)</f>
        <v>0</v>
      </c>
      <c r="AM473" s="1">
        <f>VLOOKUP(B473, JULY25!$A$1:$E$544, 5, FALSE)</f>
        <v>-1</v>
      </c>
      <c r="AN473" s="1">
        <f>VLOOKUP(B473, 'AUG25'!$A$1:$E$540, 5, FALSE)</f>
        <v>0</v>
      </c>
      <c r="AO473" s="1" t="str">
        <f>VLOOKUP(B473, 'SEP25'!$A$1:$F$520, 6, FALSE)</f>
        <v>-</v>
      </c>
      <c r="AP473" s="1" t="str">
        <f>VLOOKUP(B473, 'OCT25'!$A$1:$F$520, 5, FALSE)</f>
        <v>-</v>
      </c>
      <c r="AQ473" s="36" t="str">
        <f>VLOOKUP(B473, 'NOV25'!$B$1:$I$616, 5, FALSE)</f>
        <v>-</v>
      </c>
      <c r="AR473" s="1" t="str">
        <f>VLOOKUP(B473, 'DEC25'!$A$1:$I$611, 5, FALSE)</f>
        <v>-</v>
      </c>
      <c r="AS473" s="1">
        <f>VLOOKUP(B473, 'JAN26'!$A$1:$I$607, 6, FALSE)</f>
        <v>-1</v>
      </c>
      <c r="AT473" s="1"/>
      <c r="AU473" s="1"/>
      <c r="AV473" s="1"/>
      <c r="AW473" s="1"/>
    </row>
    <row r="474" spans="1:49" ht="14.25" customHeight="1">
      <c r="A474" s="4" t="s">
        <v>678</v>
      </c>
      <c r="B474" s="4" t="s">
        <v>348</v>
      </c>
      <c r="C474" s="1">
        <f t="shared" si="44"/>
        <v>4.375</v>
      </c>
      <c r="D474" s="1"/>
      <c r="E474" s="1"/>
      <c r="F474" s="1"/>
      <c r="G474" s="1"/>
      <c r="H474" s="1"/>
      <c r="I474" s="1">
        <v>-7</v>
      </c>
      <c r="J474" s="1">
        <v>0</v>
      </c>
      <c r="K474" s="1">
        <v>-12</v>
      </c>
      <c r="L474" s="1">
        <v>-2</v>
      </c>
      <c r="M474" s="1">
        <v>-3</v>
      </c>
      <c r="N474" s="1">
        <v>-3</v>
      </c>
      <c r="O474" s="1">
        <v>0</v>
      </c>
      <c r="P474" s="1">
        <v>-6</v>
      </c>
      <c r="Q474" s="1">
        <v>-17</v>
      </c>
      <c r="R474" s="1">
        <v>-22</v>
      </c>
      <c r="S474" s="1">
        <v>0</v>
      </c>
      <c r="T474" s="1">
        <v>-1</v>
      </c>
      <c r="U474" s="1">
        <v>-6</v>
      </c>
      <c r="V474" s="1">
        <v>-22</v>
      </c>
      <c r="W474" s="1">
        <v>-8</v>
      </c>
      <c r="X474" s="1">
        <v>0</v>
      </c>
      <c r="Y474" s="1">
        <v>-1</v>
      </c>
      <c r="Z474" s="1">
        <v>-12</v>
      </c>
      <c r="AA474" s="1">
        <v>0</v>
      </c>
      <c r="AB474" s="1">
        <v>-14</v>
      </c>
      <c r="AC474" s="1">
        <v>-11</v>
      </c>
      <c r="AD474" s="1">
        <f>VLOOKUP(B474,'OCT24'!$A$1:H1650,6,0)</f>
        <v>-7</v>
      </c>
      <c r="AE474" s="1">
        <f>VLOOKUP(B474,'NOV24'!$A$1:H1035,6,0)</f>
        <v>-5</v>
      </c>
      <c r="AF474" s="1">
        <f>VLOOKUP(B474,'DEC24'!$A$1:$H$914,5,0)</f>
        <v>-1</v>
      </c>
      <c r="AG474" s="1">
        <f>VLOOKUP(B474,'JAN25'!$A$1:G1106,5,0)</f>
        <v>-2</v>
      </c>
      <c r="AH474" s="1">
        <f>VLOOKUP(B474,'FEB25'!A$1:G1540,5,0)</f>
        <v>-1</v>
      </c>
      <c r="AI474" s="1">
        <f>VLOOKUP(B474,'MAR25'!$A$1:G1373,5,0)</f>
        <v>-3</v>
      </c>
      <c r="AJ474" s="1">
        <f>VLOOKUP(B474,'APR25'!$A$1:G1002,5,0)</f>
        <v>-2</v>
      </c>
      <c r="AK474" s="1">
        <f>VLOOKUP(B474,'MAY25'!$A$1:G1395,5,0)</f>
        <v>-1</v>
      </c>
      <c r="AL474" s="1">
        <f>VLOOKUP(B474,JUNE25!$A$1:G1098,5,0)</f>
        <v>-1</v>
      </c>
      <c r="AM474" s="1">
        <f>VLOOKUP(B474, JULY25!$A$1:$E$544, 5, FALSE)</f>
        <v>-3</v>
      </c>
      <c r="AN474" s="1">
        <f>VLOOKUP(B474, 'AUG25'!$A$1:$E$540, 5, FALSE)</f>
        <v>-2</v>
      </c>
      <c r="AO474" s="1">
        <f>VLOOKUP(B474, 'SEP25'!$A$1:$F$520, 6, FALSE)</f>
        <v>-2</v>
      </c>
      <c r="AP474" s="1">
        <f>VLOOKUP(B474, 'OCT25'!$A$1:$F$520, 5, FALSE)</f>
        <v>-5</v>
      </c>
      <c r="AQ474" s="36">
        <f>VLOOKUP(B474, 'NOV25'!$B$1:$I$616, 5, FALSE)</f>
        <v>-5</v>
      </c>
      <c r="AR474" s="1">
        <f>VLOOKUP(B474, 'DEC25'!$A$1:$I$611, 5, FALSE)</f>
        <v>-4</v>
      </c>
      <c r="AS474" s="1">
        <f>VLOOKUP(B474, 'JAN26'!$A$1:$I$607, 6, FALSE)</f>
        <v>-13</v>
      </c>
      <c r="AT474" s="1"/>
      <c r="AU474" s="1"/>
      <c r="AV474" s="1"/>
      <c r="AW474" s="1"/>
    </row>
    <row r="475" spans="1:49" ht="14.25" customHeight="1">
      <c r="A475" s="4" t="s">
        <v>678</v>
      </c>
      <c r="B475" s="4" t="s">
        <v>349</v>
      </c>
      <c r="C475" s="1">
        <f t="shared" si="44"/>
        <v>1.2857142857142858</v>
      </c>
      <c r="D475" s="1"/>
      <c r="E475" s="1"/>
      <c r="F475" s="1"/>
      <c r="G475" s="1"/>
      <c r="H475" s="1"/>
      <c r="I475" s="1">
        <v>0</v>
      </c>
      <c r="J475" s="1">
        <v>-2</v>
      </c>
      <c r="K475" s="1">
        <v>-2</v>
      </c>
      <c r="L475" s="1">
        <v>-4</v>
      </c>
      <c r="M475" s="1">
        <v>0</v>
      </c>
      <c r="N475" s="1">
        <v>0</v>
      </c>
      <c r="O475" s="1">
        <v>0</v>
      </c>
      <c r="P475" s="1">
        <v>-1</v>
      </c>
      <c r="Q475" s="1">
        <v>0</v>
      </c>
      <c r="R475" s="1">
        <v>0</v>
      </c>
      <c r="S475" s="1">
        <v>-2</v>
      </c>
      <c r="T475" s="1">
        <v>-2</v>
      </c>
      <c r="U475" s="1">
        <v>-1</v>
      </c>
      <c r="V475" s="1">
        <v>0</v>
      </c>
      <c r="W475" s="1">
        <v>-2</v>
      </c>
      <c r="X475" s="1">
        <v>-1</v>
      </c>
      <c r="Y475" s="1">
        <v>-3</v>
      </c>
      <c r="Z475" s="1">
        <v>-1</v>
      </c>
      <c r="AA475" s="1">
        <v>0</v>
      </c>
      <c r="AB475" s="1">
        <v>-5</v>
      </c>
      <c r="AC475" s="1">
        <v>-1</v>
      </c>
      <c r="AD475" s="1">
        <f>VLOOKUP(B475,'OCT24'!$A$1:H1651,6,0)</f>
        <v>0</v>
      </c>
      <c r="AE475" s="1">
        <f>VLOOKUP(B475,'NOV24'!$A$1:H1036,6,0)</f>
        <v>0</v>
      </c>
      <c r="AF475" s="1">
        <f>VLOOKUP(B475,'DEC24'!$A$1:$H$914,5,0)</f>
        <v>0</v>
      </c>
      <c r="AG475" s="1">
        <f>VLOOKUP(B475,'JAN25'!$A$1:G1107,5,0)</f>
        <v>-3</v>
      </c>
      <c r="AH475" s="1">
        <f>VLOOKUP(B475,'FEB25'!A$1:G1541,5,0)</f>
        <v>-1</v>
      </c>
      <c r="AI475" s="1">
        <f>VLOOKUP(B475,'MAR25'!$A$1:G1374,5,0)</f>
        <v>0</v>
      </c>
      <c r="AJ475" s="1">
        <f>VLOOKUP(B475,'APR25'!$A$1:G1003,5,0)</f>
        <v>0</v>
      </c>
      <c r="AK475" s="1">
        <f>VLOOKUP(B475,'MAY25'!$A$1:G1396,5,0)</f>
        <v>0</v>
      </c>
      <c r="AL475" s="1">
        <f>VLOOKUP(B475,JUNE25!$A$1:G1099,5,0)</f>
        <v>0</v>
      </c>
      <c r="AM475" s="1">
        <f>VLOOKUP(B475, JULY25!$A$1:$E$544, 5, FALSE)</f>
        <v>0</v>
      </c>
      <c r="AN475" s="1">
        <f>VLOOKUP(B475, 'AUG25'!$A$1:$E$540, 5, FALSE)</f>
        <v>0</v>
      </c>
      <c r="AO475" s="1" t="str">
        <f>VLOOKUP(B475, 'SEP25'!$A$1:$F$520, 6, FALSE)</f>
        <v>-</v>
      </c>
      <c r="AP475" s="1">
        <f>VLOOKUP(B475, 'OCT25'!$A$1:$F$520, 5, FALSE)</f>
        <v>-2</v>
      </c>
      <c r="AQ475" s="36">
        <f>VLOOKUP(B475, 'NOV25'!$B$1:$I$616, 5, FALSE)</f>
        <v>-1</v>
      </c>
      <c r="AR475" s="1">
        <f>VLOOKUP(B475, 'DEC25'!$A$1:$I$611, 5, FALSE)</f>
        <v>-2</v>
      </c>
      <c r="AS475" s="1">
        <f>VLOOKUP(B475, 'JAN26'!$A$1:$I$607, 6, FALSE)</f>
        <v>-4</v>
      </c>
      <c r="AT475" s="1"/>
      <c r="AU475" s="1"/>
      <c r="AV475" s="1"/>
      <c r="AW475" s="1"/>
    </row>
    <row r="476" spans="1:49" ht="14.25" customHeight="1">
      <c r="A476" s="4" t="s">
        <v>678</v>
      </c>
      <c r="B476" s="4" t="s">
        <v>350</v>
      </c>
      <c r="C476" s="1">
        <f t="shared" si="44"/>
        <v>1.125</v>
      </c>
      <c r="D476" s="1"/>
      <c r="E476" s="1"/>
      <c r="F476" s="1"/>
      <c r="G476" s="1"/>
      <c r="H476" s="1"/>
      <c r="I476" s="1">
        <v>0</v>
      </c>
      <c r="J476" s="1">
        <v>-2</v>
      </c>
      <c r="K476" s="1">
        <v>-3</v>
      </c>
      <c r="L476" s="1">
        <v>-3</v>
      </c>
      <c r="M476" s="1">
        <v>0</v>
      </c>
      <c r="N476" s="1">
        <v>0</v>
      </c>
      <c r="O476" s="1">
        <v>-1</v>
      </c>
      <c r="P476" s="1">
        <v>0</v>
      </c>
      <c r="Q476" s="1">
        <v>-1</v>
      </c>
      <c r="R476" s="1">
        <v>0</v>
      </c>
      <c r="S476" s="1">
        <v>-1</v>
      </c>
      <c r="T476" s="1">
        <v>-1</v>
      </c>
      <c r="U476" s="1">
        <v>-2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-2</v>
      </c>
      <c r="AC476" s="1">
        <v>-2</v>
      </c>
      <c r="AD476" s="1">
        <f>VLOOKUP(B476,'OCT24'!$A$1:H1652,6,0)</f>
        <v>-2</v>
      </c>
      <c r="AE476" s="1">
        <f>VLOOKUP(B476,'NOV24'!$A$1:H1037,6,0)</f>
        <v>-1</v>
      </c>
      <c r="AF476" s="1">
        <f>VLOOKUP(B476,'DEC24'!$A$1:$H$914,5,0)</f>
        <v>-1</v>
      </c>
      <c r="AG476" s="1">
        <f>VLOOKUP(B476,'JAN25'!$A$1:G1108,5,0)</f>
        <v>-3</v>
      </c>
      <c r="AH476" s="1">
        <f>VLOOKUP(B476,'FEB25'!A$1:G1542,5,0)</f>
        <v>0</v>
      </c>
      <c r="AI476" s="1">
        <f>VLOOKUP(B476,'MAR25'!$A$1:G1375,5,0)</f>
        <v>0</v>
      </c>
      <c r="AJ476" s="1">
        <f>VLOOKUP(B476,'APR25'!$A$1:G1004,5,0)</f>
        <v>-1</v>
      </c>
      <c r="AK476" s="1">
        <f>VLOOKUP(B476,'MAY25'!$A$1:G1397,5,0)</f>
        <v>0</v>
      </c>
      <c r="AL476" s="1">
        <f>VLOOKUP(B476,JUNE25!$A$1:G1100,5,0)</f>
        <v>-1</v>
      </c>
      <c r="AM476" s="1">
        <f>VLOOKUP(B476, JULY25!$A$1:$E$544, 5, FALSE)</f>
        <v>-1</v>
      </c>
      <c r="AN476" s="1">
        <f>VLOOKUP(B476, 'AUG25'!$A$1:$E$540, 5, FALSE)</f>
        <v>0</v>
      </c>
      <c r="AO476" s="1">
        <f>VLOOKUP(B476, 'SEP25'!$A$1:$F$520, 6, FALSE)</f>
        <v>-1</v>
      </c>
      <c r="AP476" s="1">
        <f>VLOOKUP(B476, 'OCT25'!$A$1:$F$520, 5, FALSE)</f>
        <v>-2</v>
      </c>
      <c r="AQ476" s="36">
        <f>VLOOKUP(B476, 'NOV25'!$B$1:$I$616, 5, FALSE)</f>
        <v>-1</v>
      </c>
      <c r="AR476" s="1">
        <f>VLOOKUP(B476, 'DEC25'!$A$1:$I$611, 5, FALSE)</f>
        <v>-1</v>
      </c>
      <c r="AS476" s="1">
        <f>VLOOKUP(B476, 'JAN26'!$A$1:$I$607, 6, FALSE)</f>
        <v>-2</v>
      </c>
      <c r="AT476" s="1"/>
      <c r="AU476" s="1"/>
      <c r="AV476" s="1"/>
      <c r="AW476" s="1"/>
    </row>
    <row r="477" spans="1:49" ht="14.25" customHeight="1">
      <c r="A477" s="4" t="s">
        <v>678</v>
      </c>
      <c r="B477" s="4" t="s">
        <v>351</v>
      </c>
      <c r="C477" s="1">
        <f t="shared" si="44"/>
        <v>1.4</v>
      </c>
      <c r="D477" s="1"/>
      <c r="E477" s="1"/>
      <c r="F477" s="1"/>
      <c r="G477" s="1"/>
      <c r="H477" s="1"/>
      <c r="I477" s="1">
        <v>-1</v>
      </c>
      <c r="J477" s="1">
        <v>0</v>
      </c>
      <c r="K477" s="1">
        <v>-9</v>
      </c>
      <c r="L477" s="1">
        <v>0</v>
      </c>
      <c r="M477" s="1">
        <v>-1</v>
      </c>
      <c r="N477" s="1">
        <v>0</v>
      </c>
      <c r="O477" s="1">
        <v>-1</v>
      </c>
      <c r="P477" s="1">
        <v>0</v>
      </c>
      <c r="Q477" s="1">
        <v>0</v>
      </c>
      <c r="R477" s="1">
        <v>-5</v>
      </c>
      <c r="S477" s="1">
        <v>-5</v>
      </c>
      <c r="T477" s="1">
        <v>0</v>
      </c>
      <c r="U477" s="1">
        <v>0</v>
      </c>
      <c r="V477" s="1">
        <v>0</v>
      </c>
      <c r="W477" s="1">
        <v>-3</v>
      </c>
      <c r="X477" s="1">
        <v>0</v>
      </c>
      <c r="Y477" s="1">
        <v>-5</v>
      </c>
      <c r="Z477" s="1">
        <v>-1</v>
      </c>
      <c r="AA477" s="1">
        <v>0</v>
      </c>
      <c r="AB477" s="1">
        <v>0</v>
      </c>
      <c r="AC477" s="1">
        <v>0</v>
      </c>
      <c r="AD477" s="1">
        <f>VLOOKUP(B477,'OCT24'!$A$1:H1653,6,0)</f>
        <v>0</v>
      </c>
      <c r="AE477" s="1">
        <f>VLOOKUP(B477,'NOV24'!$A$1:H1038,6,0)</f>
        <v>-2</v>
      </c>
      <c r="AF477" s="1">
        <f>VLOOKUP(B477,'DEC24'!$A$1:$H$914,5,0)</f>
        <v>0</v>
      </c>
      <c r="AG477" s="1">
        <f>VLOOKUP(B477,'JAN25'!$A$1:G1109,5,0)</f>
        <v>0</v>
      </c>
      <c r="AH477" s="1">
        <f>VLOOKUP(B477,'FEB25'!A$1:G1543,5,0)</f>
        <v>0</v>
      </c>
      <c r="AI477" s="1">
        <f>VLOOKUP(B477,'MAR25'!$A$1:G1376,5,0)</f>
        <v>-1</v>
      </c>
      <c r="AJ477" s="1">
        <f>VLOOKUP(B477,'APR25'!$A$1:G1005,5,0)</f>
        <v>0</v>
      </c>
      <c r="AK477" s="1">
        <f>VLOOKUP(B477,'MAY25'!$A$1:G1398,5,0)</f>
        <v>-1</v>
      </c>
      <c r="AL477" s="1">
        <f>VLOOKUP(B477,JUNE25!$A$1:G1101,5,0)</f>
        <v>0</v>
      </c>
      <c r="AM477" s="1">
        <f>VLOOKUP(B477, JULY25!$A$1:$E$544, 5, FALSE)</f>
        <v>0</v>
      </c>
      <c r="AN477" s="1">
        <f>VLOOKUP(B477, 'AUG25'!$A$1:$E$540, 5, FALSE)</f>
        <v>-2</v>
      </c>
      <c r="AO477" s="1" t="str">
        <f>VLOOKUP(B477, 'SEP25'!$A$1:$F$520, 6, FALSE)</f>
        <v>-</v>
      </c>
      <c r="AP477" s="1">
        <f>VLOOKUP(B477, 'OCT25'!$A$1:$F$520, 5, FALSE)</f>
        <v>-2</v>
      </c>
      <c r="AQ477" s="36" t="str">
        <f>VLOOKUP(B477, 'NOV25'!$B$1:$I$616, 5, FALSE)</f>
        <v>-</v>
      </c>
      <c r="AR477" s="1">
        <f>VLOOKUP(B477, 'DEC25'!$A$1:$I$611, 5, FALSE)</f>
        <v>-3</v>
      </c>
      <c r="AS477" s="1" t="str">
        <f>VLOOKUP(B477, 'JAN26'!$A$1:$I$607, 6, FALSE)</f>
        <v>-</v>
      </c>
      <c r="AT477" s="1"/>
      <c r="AU477" s="1"/>
      <c r="AV477" s="1"/>
      <c r="AW477" s="1"/>
    </row>
    <row r="478" spans="1:49" ht="14.25" customHeight="1">
      <c r="A478" s="4" t="s">
        <v>678</v>
      </c>
      <c r="B478" s="4" t="s">
        <v>352</v>
      </c>
      <c r="C478" s="1">
        <f t="shared" si="44"/>
        <v>1</v>
      </c>
      <c r="D478" s="1"/>
      <c r="E478" s="1"/>
      <c r="F478" s="1"/>
      <c r="G478" s="1"/>
      <c r="H478" s="1"/>
      <c r="I478" s="1">
        <v>-1</v>
      </c>
      <c r="J478" s="1">
        <v>0</v>
      </c>
      <c r="K478" s="1">
        <v>-1</v>
      </c>
      <c r="L478" s="1">
        <v>0</v>
      </c>
      <c r="M478" s="1">
        <v>0</v>
      </c>
      <c r="N478" s="1">
        <v>0</v>
      </c>
      <c r="O478" s="1">
        <v>0</v>
      </c>
      <c r="P478" s="1">
        <v>-1</v>
      </c>
      <c r="Q478" s="1">
        <v>-7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-1</v>
      </c>
      <c r="Z478" s="1">
        <v>0</v>
      </c>
      <c r="AA478" s="1">
        <v>0</v>
      </c>
      <c r="AB478" s="1">
        <v>0</v>
      </c>
      <c r="AC478" s="1">
        <v>0</v>
      </c>
      <c r="AD478" s="1">
        <f>VLOOKUP(B478,'OCT24'!$A$1:H1654,6,0)</f>
        <v>0</v>
      </c>
      <c r="AE478" s="1">
        <f>VLOOKUP(B478,'NOV24'!$A$1:H1039,6,0)</f>
        <v>0</v>
      </c>
      <c r="AF478" s="1">
        <f>VLOOKUP(B478,'DEC24'!$A$1:$H$914,5,0)</f>
        <v>0</v>
      </c>
      <c r="AG478" s="1">
        <f>VLOOKUP(B478,'JAN25'!$A$1:G1110,5,0)</f>
        <v>0</v>
      </c>
      <c r="AH478" s="1">
        <f>VLOOKUP(B478,'FEB25'!A$1:G1544,5,0)</f>
        <v>0</v>
      </c>
      <c r="AI478" s="1">
        <f>VLOOKUP(B478,'MAR25'!$A$1:G1377,5,0)</f>
        <v>0</v>
      </c>
      <c r="AJ478" s="1">
        <f>VLOOKUP(B478,'APR25'!$A$1:G1006,5,0)</f>
        <v>0</v>
      </c>
      <c r="AK478" s="1">
        <f>VLOOKUP(B478,'MAY25'!$A$1:G1399,5,0)</f>
        <v>0</v>
      </c>
      <c r="AL478" s="1">
        <f>VLOOKUP(B478,JUNE25!$A$1:G1102,5,0)</f>
        <v>0</v>
      </c>
      <c r="AM478" s="1">
        <f>VLOOKUP(B478, JULY25!$A$1:$E$544, 5, FALSE)</f>
        <v>0</v>
      </c>
      <c r="AN478" s="1">
        <f>VLOOKUP(B478, 'AUG25'!$A$1:$E$540, 5, FALSE)</f>
        <v>0</v>
      </c>
      <c r="AO478" s="1" t="str">
        <f>VLOOKUP(B478, 'SEP25'!$A$1:$F$520, 6, FALSE)</f>
        <v>-</v>
      </c>
      <c r="AP478" s="1" t="str">
        <f>VLOOKUP(B478, 'OCT25'!$A$1:$F$520, 5, FALSE)</f>
        <v>-</v>
      </c>
      <c r="AQ478" s="36">
        <f>VLOOKUP(B478, 'NOV25'!$B$1:$I$616, 5, FALSE)</f>
        <v>-1</v>
      </c>
      <c r="AR478" s="1" t="str">
        <f>VLOOKUP(B478, 'DEC25'!$A$1:$I$611, 5, FALSE)</f>
        <v>-</v>
      </c>
      <c r="AS478" s="1">
        <f>VLOOKUP(B478, 'JAN26'!$A$1:$I$607, 6, FALSE)</f>
        <v>-4</v>
      </c>
      <c r="AT478" s="1"/>
      <c r="AU478" s="1"/>
      <c r="AV478" s="1"/>
      <c r="AW478" s="1"/>
    </row>
    <row r="479" spans="1:49" ht="14.25" customHeight="1">
      <c r="A479" s="4" t="s">
        <v>678</v>
      </c>
      <c r="B479" s="4" t="s">
        <v>353</v>
      </c>
      <c r="C479" s="1">
        <f t="shared" si="44"/>
        <v>1.25</v>
      </c>
      <c r="D479" s="1"/>
      <c r="E479" s="1"/>
      <c r="F479" s="1"/>
      <c r="G479" s="1"/>
      <c r="H479" s="1"/>
      <c r="I479" s="1">
        <v>0</v>
      </c>
      <c r="J479" s="1">
        <v>-1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f>VLOOKUP(B479,'OCT24'!$A$1:H1655,6,0)</f>
        <v>0</v>
      </c>
      <c r="AE479" s="1">
        <f>VLOOKUP(B479,'NOV24'!$A$1:H1040,6,0)</f>
        <v>0</v>
      </c>
      <c r="AF479" s="1">
        <f>VLOOKUP(B479,'DEC24'!$A$1:$H$914,5,0)</f>
        <v>-1</v>
      </c>
      <c r="AG479" s="1">
        <f>VLOOKUP(B479,'JAN25'!$A$1:G1111,5,0)</f>
        <v>0</v>
      </c>
      <c r="AH479" s="1">
        <f>VLOOKUP(B479,'FEB25'!A$1:G1545,5,0)</f>
        <v>0</v>
      </c>
      <c r="AI479" s="1">
        <f>VLOOKUP(B479,'MAR25'!$A$1:G1378,5,0)</f>
        <v>0</v>
      </c>
      <c r="AJ479" s="1">
        <f>VLOOKUP(B479,'APR25'!$A$1:G1007,5,0)</f>
        <v>0</v>
      </c>
      <c r="AK479" s="1">
        <f>VLOOKUP(B479,'MAY25'!$A$1:G1400,5,0)</f>
        <v>-1</v>
      </c>
      <c r="AL479" s="1">
        <f>VLOOKUP(B479,JUNE25!$A$1:G1103,5,0)</f>
        <v>0</v>
      </c>
      <c r="AM479" s="1">
        <f>VLOOKUP(B479, JULY25!$A$1:$E$544, 5, FALSE)</f>
        <v>0</v>
      </c>
      <c r="AN479" s="1">
        <f>VLOOKUP(B479, 'AUG25'!$A$1:$E$540, 5, FALSE)</f>
        <v>0</v>
      </c>
      <c r="AO479" s="1" t="str">
        <f>VLOOKUP(B479, 'SEP25'!$A$1:$F$520, 6, FALSE)</f>
        <v>-</v>
      </c>
      <c r="AP479" s="1" t="str">
        <f>VLOOKUP(B479, 'OCT25'!$A$1:$F$520, 5, FALSE)</f>
        <v>-</v>
      </c>
      <c r="AQ479" s="36" t="str">
        <f>VLOOKUP(B479, 'NOV25'!$B$1:$I$616, 5, FALSE)</f>
        <v>-</v>
      </c>
      <c r="AR479" s="1" t="str">
        <f>VLOOKUP(B479, 'DEC25'!$A$1:$I$611, 5, FALSE)</f>
        <v>-</v>
      </c>
      <c r="AS479" s="1">
        <f>VLOOKUP(B479, 'JAN26'!$A$1:$I$607, 6, FALSE)</f>
        <v>-5</v>
      </c>
      <c r="AT479" s="1"/>
      <c r="AU479" s="1"/>
      <c r="AV479" s="1"/>
      <c r="AW479" s="1"/>
    </row>
    <row r="480" spans="1:49" ht="14.25" customHeight="1">
      <c r="A480" s="4" t="s">
        <v>678</v>
      </c>
      <c r="B480" s="4" t="s">
        <v>354</v>
      </c>
      <c r="C480" s="1">
        <f t="shared" si="44"/>
        <v>1</v>
      </c>
      <c r="D480" s="1"/>
      <c r="E480" s="1"/>
      <c r="F480" s="1"/>
      <c r="G480" s="1"/>
      <c r="H480" s="1"/>
      <c r="I480" s="1">
        <v>-1</v>
      </c>
      <c r="J480" s="1">
        <v>-1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-2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-1</v>
      </c>
      <c r="AC480" s="1">
        <v>0</v>
      </c>
      <c r="AD480" s="1">
        <f>VLOOKUP(B480,'OCT24'!$A$1:H1656,6,0)</f>
        <v>-1</v>
      </c>
      <c r="AE480" s="1">
        <f>VLOOKUP(B480,'NOV24'!$A$1:H1041,6,0)</f>
        <v>-1</v>
      </c>
      <c r="AF480" s="1">
        <f>VLOOKUP(B480,'DEC24'!$A$1:$H$914,5,0)</f>
        <v>-1</v>
      </c>
      <c r="AG480" s="1">
        <f>VLOOKUP(B480,'JAN25'!$A$1:G1112,5,0)</f>
        <v>0</v>
      </c>
      <c r="AH480" s="1">
        <f>VLOOKUP(B480,'FEB25'!A$1:G1546,5,0)</f>
        <v>0</v>
      </c>
      <c r="AI480" s="1">
        <f>VLOOKUP(B480,'MAR25'!$A$1:G1379,5,0)</f>
        <v>0</v>
      </c>
      <c r="AJ480" s="1">
        <f>VLOOKUP(B480,'APR25'!$A$1:G1008,5,0)</f>
        <v>0</v>
      </c>
      <c r="AK480" s="1">
        <f>VLOOKUP(B480,'MAY25'!$A$1:G1401,5,0)</f>
        <v>0</v>
      </c>
      <c r="AL480" s="1">
        <f>VLOOKUP(B480,JUNE25!$A$1:G1104,5,0)</f>
        <v>-2</v>
      </c>
      <c r="AM480" s="1">
        <f>VLOOKUP(B480, JULY25!$A$1:$E$544, 5, FALSE)</f>
        <v>0</v>
      </c>
      <c r="AN480" s="1">
        <f>VLOOKUP(B480, 'AUG25'!$A$1:$E$540, 5, FALSE)</f>
        <v>-1</v>
      </c>
      <c r="AO480" s="1" t="str">
        <f>VLOOKUP(B480, 'SEP25'!$A$1:$F$520, 6, FALSE)</f>
        <v>-</v>
      </c>
      <c r="AP480" s="1" t="str">
        <f>VLOOKUP(B480, 'OCT25'!$A$1:$F$520, 5, FALSE)</f>
        <v>-</v>
      </c>
      <c r="AQ480" s="36">
        <f>VLOOKUP(B480, 'NOV25'!$B$1:$I$616, 5, FALSE)</f>
        <v>-1</v>
      </c>
      <c r="AR480" s="1" t="str">
        <f>VLOOKUP(B480, 'DEC25'!$A$1:$I$611, 5, FALSE)</f>
        <v>-</v>
      </c>
      <c r="AS480" s="1" t="str">
        <f>VLOOKUP(B480, 'JAN26'!$A$1:$I$607, 6, FALSE)</f>
        <v>-</v>
      </c>
      <c r="AT480" s="1"/>
      <c r="AU480" s="1"/>
      <c r="AV480" s="1"/>
      <c r="AW480" s="1"/>
    </row>
    <row r="481" spans="1:49" ht="14.25" customHeight="1">
      <c r="A481" s="4" t="s">
        <v>678</v>
      </c>
      <c r="B481" s="4" t="s">
        <v>355</v>
      </c>
      <c r="C481" s="1">
        <f t="shared" si="44"/>
        <v>0.83333333333333337</v>
      </c>
      <c r="D481" s="1"/>
      <c r="E481" s="1"/>
      <c r="F481" s="1"/>
      <c r="G481" s="1"/>
      <c r="H481" s="1"/>
      <c r="I481" s="1">
        <v>-1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-1</v>
      </c>
      <c r="Q481" s="1">
        <v>-2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f>VLOOKUP(B481,'OCT24'!$A$1:H1657,6,0)</f>
        <v>-1</v>
      </c>
      <c r="AE481" s="1">
        <f>VLOOKUP(B481,'NOV24'!$A$1:H1042,6,0)</f>
        <v>-1</v>
      </c>
      <c r="AF481" s="1">
        <f>VLOOKUP(B481,'DEC24'!$A$1:$H$914,5,0)</f>
        <v>-3</v>
      </c>
      <c r="AG481" s="1">
        <f>VLOOKUP(B481,'JAN25'!$A$1:G1113,5,0)</f>
        <v>0</v>
      </c>
      <c r="AH481" s="1">
        <f>VLOOKUP(B481,'FEB25'!A$1:G1547,5,0)</f>
        <v>0</v>
      </c>
      <c r="AI481" s="1">
        <f>VLOOKUP(B481,'MAR25'!$A$1:G1380,5,0)</f>
        <v>0</v>
      </c>
      <c r="AJ481" s="1">
        <f>VLOOKUP(B481,'APR25'!$A$1:G1009,5,0)</f>
        <v>0</v>
      </c>
      <c r="AK481" s="1">
        <f>VLOOKUP(B481,'MAY25'!$A$1:G1402,5,0)</f>
        <v>-1</v>
      </c>
      <c r="AL481" s="1">
        <f>VLOOKUP(B481,JUNE25!$A$1:G1105,5,0)</f>
        <v>0</v>
      </c>
      <c r="AM481" s="1">
        <f>VLOOKUP(B481, JULY25!$A$1:$E$544, 5, FALSE)</f>
        <v>0</v>
      </c>
      <c r="AN481" s="1">
        <f>VLOOKUP(B481, 'AUG25'!$A$1:$E$540, 5, FALSE)</f>
        <v>-2</v>
      </c>
      <c r="AO481" s="1">
        <f>VLOOKUP(B481, 'SEP25'!$A$1:$F$520, 6, FALSE)</f>
        <v>-1</v>
      </c>
      <c r="AP481" s="1" t="str">
        <f>VLOOKUP(B481, 'OCT25'!$A$1:$F$520, 5, FALSE)</f>
        <v>-</v>
      </c>
      <c r="AQ481" s="36" t="str">
        <f>VLOOKUP(B481, 'NOV25'!$B$1:$I$616, 5, FALSE)</f>
        <v>-</v>
      </c>
      <c r="AR481" s="1">
        <f>VLOOKUP(B481, 'DEC25'!$A$1:$I$611, 5, FALSE)</f>
        <v>-1</v>
      </c>
      <c r="AS481" s="1">
        <f>VLOOKUP(B481, 'JAN26'!$A$1:$I$607, 6, FALSE)</f>
        <v>-1</v>
      </c>
      <c r="AT481" s="1"/>
      <c r="AU481" s="1"/>
      <c r="AV481" s="1"/>
      <c r="AW481" s="1"/>
    </row>
    <row r="482" spans="1:49" ht="14.25" customHeight="1">
      <c r="A482" s="4" t="s">
        <v>678</v>
      </c>
      <c r="B482" s="4" t="s">
        <v>356</v>
      </c>
      <c r="C482" s="1">
        <f t="shared" si="44"/>
        <v>2</v>
      </c>
      <c r="D482" s="1"/>
      <c r="E482" s="1"/>
      <c r="F482" s="1"/>
      <c r="G482" s="1"/>
      <c r="H482" s="1"/>
      <c r="I482" s="1">
        <v>0</v>
      </c>
      <c r="J482" s="1">
        <v>0</v>
      </c>
      <c r="K482" s="1">
        <v>-2</v>
      </c>
      <c r="L482" s="1">
        <v>0</v>
      </c>
      <c r="M482" s="1">
        <v>0</v>
      </c>
      <c r="N482" s="1">
        <v>-1</v>
      </c>
      <c r="O482" s="1">
        <v>0</v>
      </c>
      <c r="P482" s="1">
        <v>-2</v>
      </c>
      <c r="Q482" s="1">
        <v>-2</v>
      </c>
      <c r="R482" s="1">
        <v>-3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-2</v>
      </c>
      <c r="Y482" s="1">
        <v>0</v>
      </c>
      <c r="Z482" s="1">
        <v>0</v>
      </c>
      <c r="AA482" s="1">
        <v>0</v>
      </c>
      <c r="AB482" s="1">
        <v>0</v>
      </c>
      <c r="AC482" s="1">
        <v>-5</v>
      </c>
      <c r="AD482" s="1">
        <f>VLOOKUP(B482,'OCT24'!$A$1:H1658,6,0)</f>
        <v>0</v>
      </c>
      <c r="AE482" s="1">
        <f>VLOOKUP(B482,'NOV24'!$A$1:H1043,6,0)</f>
        <v>-1</v>
      </c>
      <c r="AF482" s="1">
        <f>VLOOKUP(B482,'DEC24'!$A$1:$H$914,5,0)</f>
        <v>-3</v>
      </c>
      <c r="AG482" s="1">
        <f>VLOOKUP(B482,'JAN25'!$A$1:G1114,5,0)</f>
        <v>0</v>
      </c>
      <c r="AH482" s="1">
        <f>VLOOKUP(B482,'FEB25'!A$1:G1548,5,0)</f>
        <v>-2</v>
      </c>
      <c r="AI482" s="1">
        <f>VLOOKUP(B482,'MAR25'!$A$1:G1381,5,0)</f>
        <v>0</v>
      </c>
      <c r="AJ482" s="1">
        <f>VLOOKUP(B482,'APR25'!$A$1:G1010,5,0)</f>
        <v>0</v>
      </c>
      <c r="AK482" s="1">
        <f>VLOOKUP(B482,'MAY25'!$A$1:G1403,5,0)</f>
        <v>0</v>
      </c>
      <c r="AL482" s="1">
        <f>VLOOKUP(B482,JUNE25!$A$1:G1106,5,0)</f>
        <v>0</v>
      </c>
      <c r="AM482" s="1">
        <f>VLOOKUP(B482, JULY25!$A$1:$E$544, 5, FALSE)</f>
        <v>-4</v>
      </c>
      <c r="AN482" s="1">
        <f>VLOOKUP(B482, 'AUG25'!$A$1:$E$540, 5, FALSE)</f>
        <v>0</v>
      </c>
      <c r="AO482" s="1" t="str">
        <f>VLOOKUP(B482, 'SEP25'!$A$1:$F$520, 6, FALSE)</f>
        <v>-</v>
      </c>
      <c r="AP482" s="1" t="str">
        <f>VLOOKUP(B482, 'OCT25'!$A$1:$F$520, 5, FALSE)</f>
        <v>-</v>
      </c>
      <c r="AQ482" s="36" t="str">
        <f>VLOOKUP(B482, 'NOV25'!$B$1:$I$616, 5, FALSE)</f>
        <v>-</v>
      </c>
      <c r="AR482" s="1">
        <f>VLOOKUP(B482, 'DEC25'!$A$1:$I$611, 5, FALSE)</f>
        <v>-3</v>
      </c>
      <c r="AS482" s="1">
        <f>VLOOKUP(B482, 'JAN26'!$A$1:$I$607, 6, FALSE)</f>
        <v>-3</v>
      </c>
      <c r="AT482" s="1"/>
      <c r="AU482" s="1"/>
      <c r="AV482" s="1"/>
      <c r="AW482" s="1"/>
    </row>
    <row r="483" spans="1:49" ht="14.25" customHeight="1">
      <c r="A483" s="4" t="s">
        <v>678</v>
      </c>
      <c r="B483" s="4" t="s">
        <v>357</v>
      </c>
      <c r="C483" s="1">
        <f t="shared" si="44"/>
        <v>66.428571428571431</v>
      </c>
      <c r="D483" s="1"/>
      <c r="E483" s="1"/>
      <c r="F483" s="1"/>
      <c r="G483" s="1"/>
      <c r="I483" s="1">
        <v>-54</v>
      </c>
      <c r="J483" s="1">
        <v>0</v>
      </c>
      <c r="K483" s="1">
        <v>0</v>
      </c>
      <c r="L483" s="1">
        <v>0</v>
      </c>
      <c r="M483" s="1">
        <v>0</v>
      </c>
      <c r="N483" s="1">
        <v>-112</v>
      </c>
      <c r="O483" s="1">
        <v>-30</v>
      </c>
      <c r="P483" s="1">
        <v>-54</v>
      </c>
      <c r="Q483" s="1">
        <v>-48</v>
      </c>
      <c r="R483" s="1">
        <v>-40</v>
      </c>
      <c r="S483" s="1">
        <v>-44</v>
      </c>
      <c r="T483" s="1">
        <v>-48</v>
      </c>
      <c r="U483" s="1">
        <v>-42</v>
      </c>
      <c r="V483" s="1">
        <v>-118</v>
      </c>
      <c r="W483" s="1">
        <v>-36</v>
      </c>
      <c r="X483" s="1">
        <v>-1</v>
      </c>
      <c r="Y483" s="1">
        <v>-54</v>
      </c>
      <c r="Z483" s="1">
        <v>-3</v>
      </c>
      <c r="AA483" s="1">
        <v>-6</v>
      </c>
      <c r="AB483" s="1">
        <v>-78</v>
      </c>
      <c r="AC483" s="1">
        <v>-66</v>
      </c>
      <c r="AD483" s="1">
        <f>VLOOKUP(B483,'OCT24'!$A$1:H1659,6,0)</f>
        <v>-6</v>
      </c>
      <c r="AE483" s="1">
        <f>VLOOKUP(B483,'NOV24'!$A$1:H1044,6,0)</f>
        <v>-28</v>
      </c>
      <c r="AF483" s="1">
        <f>VLOOKUP(B483,'DEC24'!$A$1:$H$914,5,0)</f>
        <v>-90</v>
      </c>
      <c r="AG483" s="1">
        <f>VLOOKUP(B483,'JAN25'!$A$1:G1115,5,0)</f>
        <v>-38</v>
      </c>
      <c r="AH483" s="1">
        <f>VLOOKUP(B483,'FEB25'!A$1:G1549,5,0)</f>
        <v>-24</v>
      </c>
      <c r="AI483" s="1">
        <f>VLOOKUP(B483,'MAR25'!$A$1:G1382,5,0)</f>
        <v>-6</v>
      </c>
      <c r="AJ483" s="1">
        <f>VLOOKUP(B483,'APR25'!$A$1:G1011,5,0)</f>
        <v>-29</v>
      </c>
      <c r="AK483" s="1">
        <f>VLOOKUP(B483,'MAY25'!$A$1:G1404,5,0)</f>
        <v>-50</v>
      </c>
      <c r="AL483" s="1">
        <f>VLOOKUP(B483,JUNE25!$A$1:G1107,5,0)</f>
        <v>-77</v>
      </c>
      <c r="AM483" s="1">
        <f>VLOOKUP(B483, JULY25!$A$1:$E$544, 5, FALSE)</f>
        <v>-37</v>
      </c>
      <c r="AN483" s="1">
        <f>VLOOKUP(B483, 'AUG25'!$A$1:$E$540, 5, FALSE)</f>
        <v>-181</v>
      </c>
      <c r="AO483" s="1">
        <f>VLOOKUP(B483, 'SEP25'!$A$1:$F$520, 6, FALSE)</f>
        <v>-20</v>
      </c>
      <c r="AP483" s="1">
        <f>VLOOKUP(B483, 'OCT25'!$A$1:$F$520, 5, FALSE)</f>
        <v>-62</v>
      </c>
      <c r="AQ483" s="36">
        <f>VLOOKUP(B483, 'NOV25'!$B$1:$I$616, 5, FALSE)</f>
        <v>-38</v>
      </c>
      <c r="AR483" s="1">
        <f>VLOOKUP(B483, 'DEC25'!$A$1:$I$611, 5, FALSE)</f>
        <v>-50</v>
      </c>
      <c r="AS483" s="1" t="str">
        <f>VLOOKUP(B483, 'JAN26'!$A$1:$I$607, 6, FALSE)</f>
        <v>-</v>
      </c>
      <c r="AT483" s="1"/>
      <c r="AU483" s="1"/>
      <c r="AV483" s="1"/>
      <c r="AW483" s="1"/>
    </row>
    <row r="484" spans="1:49" ht="14.25" customHeight="1">
      <c r="A484" s="4" t="s">
        <v>678</v>
      </c>
      <c r="B484" s="4" t="s">
        <v>358</v>
      </c>
      <c r="C484" s="1">
        <f t="shared" si="44"/>
        <v>19.600000000000001</v>
      </c>
      <c r="D484" s="1"/>
      <c r="E484" s="1"/>
      <c r="F484" s="1"/>
      <c r="G484" s="1"/>
      <c r="H484" s="1"/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-6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f>VLOOKUP(B484,'OCT24'!$A$1:H1660,6,0)</f>
        <v>0</v>
      </c>
      <c r="AE484" s="1">
        <f>VLOOKUP(B484,'NOV24'!$A$1:H1045,6,0)</f>
        <v>0</v>
      </c>
      <c r="AF484" s="1">
        <f>VLOOKUP(B484,'DEC24'!$A$1:$H$914,5,0)</f>
        <v>0</v>
      </c>
      <c r="AG484" s="1">
        <f>VLOOKUP(B484,'JAN25'!$A$1:G1116,5,0)</f>
        <v>0</v>
      </c>
      <c r="AH484" s="1">
        <f>VLOOKUP(B484,'FEB25'!A$1:G1550,5,0)</f>
        <v>0</v>
      </c>
      <c r="AI484" s="1">
        <f>VLOOKUP(B484,'MAR25'!$A$1:G1383,5,0)</f>
        <v>0</v>
      </c>
      <c r="AJ484" s="1">
        <f>VLOOKUP(B484,'APR25'!$A$1:G1012,5,0)</f>
        <v>0</v>
      </c>
      <c r="AK484" s="1">
        <f>VLOOKUP(B484,'MAY25'!$A$1:G1405,5,0)</f>
        <v>0</v>
      </c>
      <c r="AL484" s="1">
        <f>VLOOKUP(B484,JUNE25!$A$1:G1108,5,0)</f>
        <v>0</v>
      </c>
      <c r="AM484" s="1">
        <f>VLOOKUP(B484, JULY25!$A$1:$E$544, 5, FALSE)</f>
        <v>0</v>
      </c>
      <c r="AN484" s="1">
        <f>VLOOKUP(B484, 'AUG25'!$A$1:$E$540, 5, FALSE)</f>
        <v>0</v>
      </c>
      <c r="AO484" s="1" t="str">
        <f>VLOOKUP(B484, 'SEP25'!$A$1:$F$520, 6, FALSE)</f>
        <v>-</v>
      </c>
      <c r="AP484" s="1">
        <f>VLOOKUP(B484, 'OCT25'!$A$1:$F$520, 5, FALSE)</f>
        <v>-44</v>
      </c>
      <c r="AQ484" s="36" t="str">
        <f>VLOOKUP(B484, 'NOV25'!$B$1:$I$616, 5, FALSE)</f>
        <v>-</v>
      </c>
      <c r="AR484" s="1">
        <f>VLOOKUP(B484, 'DEC25'!$A$1:$I$611, 5, FALSE)</f>
        <v>-54</v>
      </c>
      <c r="AS484" s="1" t="str">
        <f>VLOOKUP(B484, 'JAN26'!$A$1:$I$607, 6, FALSE)</f>
        <v>-</v>
      </c>
      <c r="AT484" s="1"/>
      <c r="AU484" s="1"/>
      <c r="AV484" s="1"/>
      <c r="AW484" s="1"/>
    </row>
    <row r="485" spans="1:49" ht="14.25" customHeight="1">
      <c r="A485" s="4" t="s">
        <v>679</v>
      </c>
      <c r="B485" s="4" t="s">
        <v>597</v>
      </c>
      <c r="C485" s="1">
        <f t="shared" si="44"/>
        <v>35.142857142857146</v>
      </c>
      <c r="D485" s="1"/>
      <c r="E485" s="1"/>
      <c r="F485" s="1"/>
      <c r="G485" s="1"/>
      <c r="H485" s="1">
        <v>0</v>
      </c>
      <c r="I485" s="1">
        <v>-2</v>
      </c>
      <c r="J485" s="1">
        <v>-2</v>
      </c>
      <c r="K485" s="1">
        <v>-4</v>
      </c>
      <c r="L485" s="1">
        <v>-7</v>
      </c>
      <c r="M485" s="1">
        <v>-1</v>
      </c>
      <c r="N485" s="1">
        <v>-2</v>
      </c>
      <c r="O485" s="1">
        <v>-2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 t="e">
        <f>VLOOKUP(B485,'OCT24'!$A$1:H1661,6,0)</f>
        <v>#N/A</v>
      </c>
      <c r="AE485" s="1" t="e">
        <f>VLOOKUP(B485,'NOV24'!$A$1:H1046,6,0)</f>
        <v>#N/A</v>
      </c>
      <c r="AF485" s="1">
        <v>-34</v>
      </c>
      <c r="AG485" s="1">
        <v>-17</v>
      </c>
      <c r="AH485" s="1"/>
      <c r="AI485" s="1"/>
      <c r="AJ485" s="1"/>
      <c r="AK485" s="1"/>
      <c r="AL485" s="1"/>
      <c r="AM485" s="1">
        <f>VLOOKUP(B485, JULY25!$A$1:$E$544, 5, FALSE)</f>
        <v>-41</v>
      </c>
      <c r="AN485" s="1">
        <f>VLOOKUP(B485, 'AUG25'!$A$1:$E$540, 5, FALSE)</f>
        <v>-42</v>
      </c>
      <c r="AO485" s="1">
        <f>VLOOKUP(B485, 'SEP25'!$A$1:$F$520, 6, FALSE)</f>
        <v>-27</v>
      </c>
      <c r="AP485" s="1">
        <f>VLOOKUP(B485, 'OCT25'!$A$1:$F$520, 5, FALSE)</f>
        <v>-56</v>
      </c>
      <c r="AQ485" s="36">
        <f>VLOOKUP(B485, 'NOV25'!$B$1:$I$616, 5, FALSE)</f>
        <v>-17</v>
      </c>
      <c r="AR485" s="1">
        <f>VLOOKUP(B485, 'DEC25'!$A$1:$I$611, 5, FALSE)</f>
        <v>-49</v>
      </c>
      <c r="AS485" s="1">
        <f>VLOOKUP(B485, 'JAN26'!$A$1:$I$607, 6, FALSE)</f>
        <v>-14</v>
      </c>
      <c r="AT485" s="1"/>
      <c r="AU485" s="1"/>
      <c r="AV485" s="1"/>
      <c r="AW485" s="1"/>
    </row>
    <row r="486" spans="1:49" ht="14.25" customHeight="1">
      <c r="A486" s="4" t="s">
        <v>696</v>
      </c>
      <c r="B486" s="4" t="s">
        <v>360</v>
      </c>
      <c r="C486" s="1">
        <f t="shared" si="44"/>
        <v>10</v>
      </c>
      <c r="D486" s="1"/>
      <c r="E486" s="1"/>
      <c r="F486" s="1"/>
      <c r="G486" s="1"/>
      <c r="H486" s="1">
        <v>0</v>
      </c>
      <c r="I486" s="1">
        <v>-6</v>
      </c>
      <c r="J486" s="1">
        <v>0</v>
      </c>
      <c r="K486" s="1">
        <v>0</v>
      </c>
      <c r="L486" s="1">
        <v>0</v>
      </c>
      <c r="M486" s="1">
        <v>0</v>
      </c>
      <c r="N486" s="1">
        <v>-10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f>VLOOKUP(B486,'OCT24'!$A$1:H1662,6,0)</f>
        <v>0</v>
      </c>
      <c r="AE486" s="1">
        <f>VLOOKUP(B486,'NOV24'!$A$1:H1047,6,0)</f>
        <v>0</v>
      </c>
      <c r="AF486" s="1">
        <f>VLOOKUP(B486,'DEC24'!$A$1:$H$914,5,0)</f>
        <v>-2</v>
      </c>
      <c r="AG486" s="1">
        <f>VLOOKUP(B486,'JAN25'!$A$1:G1118,5,0)</f>
        <v>-1</v>
      </c>
      <c r="AH486" s="1">
        <f>VLOOKUP(B486,'FEB25'!A$1:G1552,5,0)</f>
        <v>0</v>
      </c>
      <c r="AI486" s="1">
        <f>VLOOKUP(B486,'MAR25'!$A$1:G1385,5,0)</f>
        <v>0</v>
      </c>
      <c r="AJ486" s="1">
        <f>VLOOKUP(B486,'APR25'!$A$1:G1014,5,0)</f>
        <v>-16</v>
      </c>
      <c r="AK486" s="1"/>
      <c r="AL486" s="1"/>
      <c r="AM486" s="1"/>
      <c r="AN486" s="1"/>
      <c r="AO486" s="1"/>
      <c r="AP486" s="1" t="str">
        <f>VLOOKUP(B486, 'OCT25'!$A$1:$F$520, 5, FALSE)</f>
        <v>-</v>
      </c>
      <c r="AQ486" s="36">
        <f>VLOOKUP(B486, 'NOV25'!$B$1:$I$616, 5, FALSE)</f>
        <v>-10</v>
      </c>
      <c r="AR486" s="1" t="str">
        <f>VLOOKUP(B486, 'DEC25'!$A$1:$I$611, 5, FALSE)</f>
        <v>-</v>
      </c>
      <c r="AS486" s="1" t="str">
        <f>VLOOKUP(B486, 'JAN26'!$A$1:$I$607, 6, FALSE)</f>
        <v>-</v>
      </c>
      <c r="AT486" s="1"/>
      <c r="AU486" s="1"/>
      <c r="AV486" s="1"/>
      <c r="AW486" s="1"/>
    </row>
    <row r="487" spans="1:49" ht="14.25" customHeight="1">
      <c r="A487" s="4" t="s">
        <v>686</v>
      </c>
      <c r="B487" s="4" t="s">
        <v>361</v>
      </c>
      <c r="C487" s="1">
        <f t="shared" si="44"/>
        <v>17</v>
      </c>
      <c r="D487" s="1"/>
      <c r="E487" s="1"/>
      <c r="F487" s="1"/>
      <c r="G487" s="1"/>
      <c r="I487" s="1"/>
      <c r="J487" s="1"/>
      <c r="K487" s="1"/>
      <c r="L487" s="1"/>
      <c r="M487" s="1">
        <v>-3</v>
      </c>
      <c r="N487" s="1"/>
      <c r="O487" s="1">
        <v>-12</v>
      </c>
      <c r="P487" s="1">
        <v>-7</v>
      </c>
      <c r="Q487" s="1"/>
      <c r="R487" s="1"/>
      <c r="S487" s="1"/>
      <c r="T487" s="1"/>
      <c r="U487" s="1">
        <v>-24</v>
      </c>
      <c r="V487" s="1">
        <v>-27</v>
      </c>
      <c r="W487" s="1">
        <v>-12</v>
      </c>
      <c r="X487" s="1"/>
      <c r="Y487" s="1"/>
      <c r="Z487" s="1"/>
      <c r="AA487" s="1">
        <v>-36</v>
      </c>
      <c r="AB487" s="1">
        <v>-64</v>
      </c>
      <c r="AC487" s="1">
        <v>-22</v>
      </c>
      <c r="AD487" s="1"/>
      <c r="AE487" s="1">
        <f>VLOOKUP(B487,'NOV24'!$A$1:H1048,6,0)</f>
        <v>-8</v>
      </c>
      <c r="AF487" s="1">
        <f>VLOOKUP(B487,'DEC24'!$A$1:$H$914,5,0)</f>
        <v>-10</v>
      </c>
      <c r="AG487" s="1">
        <f>VLOOKUP(B487,'JAN25'!$A$1:G1119,5,0)</f>
        <v>-35</v>
      </c>
      <c r="AH487" s="1">
        <f>VLOOKUP(B487,'FEB25'!A$1:G1553,5,0)</f>
        <v>-4</v>
      </c>
      <c r="AI487" s="1">
        <f>VLOOKUP(B487,'MAR25'!$A$1:G1386,5,0)</f>
        <v>-8</v>
      </c>
      <c r="AJ487" s="1">
        <f>VLOOKUP(B487,'APR25'!$A$1:G1015,5,0)</f>
        <v>-9</v>
      </c>
      <c r="AK487" s="1">
        <f>VLOOKUP(B487,'MAY25'!$A$1:G1408,5,0)</f>
        <v>-25</v>
      </c>
      <c r="AL487" s="1">
        <f>VLOOKUP(B487,JUNE25!$A$1:G1111,5,0)</f>
        <v>-25</v>
      </c>
      <c r="AM487" s="1">
        <f>VLOOKUP(B487, JULY25!$A$1:$E$544, 5, FALSE)</f>
        <v>-14</v>
      </c>
      <c r="AN487" s="1">
        <f>VLOOKUP(B487, 'AUG25'!$A$1:$E$540, 5, FALSE)</f>
        <v>-6</v>
      </c>
      <c r="AO487" s="1">
        <f>VLOOKUP(B487, 'SEP25'!$A$1:$F$520, 6, FALSE)</f>
        <v>-29</v>
      </c>
      <c r="AP487" s="1">
        <f>VLOOKUP(B487, 'OCT25'!$A$1:$F$520, 5, FALSE)</f>
        <v>-7</v>
      </c>
      <c r="AQ487" s="36">
        <f>VLOOKUP(B487, 'NOV25'!$B$1:$I$616, 5, FALSE)</f>
        <v>-8</v>
      </c>
      <c r="AR487" s="1">
        <f>VLOOKUP(B487, 'DEC25'!$A$1:$I$611, 5, FALSE)</f>
        <v>-21</v>
      </c>
      <c r="AS487" s="1">
        <f>VLOOKUP(B487, 'JAN26'!$A$1:$I$607, 6, FALSE)</f>
        <v>-26</v>
      </c>
      <c r="AT487" s="1"/>
      <c r="AU487" s="1"/>
      <c r="AV487" s="1"/>
      <c r="AW487" s="1"/>
    </row>
    <row r="488" spans="1:49" ht="14.25" customHeight="1">
      <c r="A488" s="4" t="s">
        <v>686</v>
      </c>
      <c r="B488" s="4" t="s">
        <v>562</v>
      </c>
      <c r="C488" s="1">
        <f t="shared" si="44"/>
        <v>7.375</v>
      </c>
      <c r="D488" s="1"/>
      <c r="E488" s="1"/>
      <c r="F488" s="1"/>
      <c r="G488" s="1"/>
      <c r="I488" s="1"/>
      <c r="J488" s="1"/>
      <c r="K488" s="1"/>
      <c r="L488" s="1"/>
      <c r="M488" s="1">
        <v>0</v>
      </c>
      <c r="N488" s="1"/>
      <c r="O488" s="1"/>
      <c r="P488" s="1">
        <v>-2</v>
      </c>
      <c r="Q488" s="1"/>
      <c r="R488" s="1"/>
      <c r="S488" s="1">
        <v>-4</v>
      </c>
      <c r="T488" s="1"/>
      <c r="U488" s="1"/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-4</v>
      </c>
      <c r="AB488" s="1"/>
      <c r="AC488" s="1"/>
      <c r="AD488" s="1"/>
      <c r="AE488" s="1"/>
      <c r="AF488" s="1"/>
      <c r="AG488" s="1"/>
      <c r="AH488" s="1"/>
      <c r="AI488" s="1">
        <f>VLOOKUP(B488,'MAR25'!$A$1:G1387,5,0)</f>
        <v>0</v>
      </c>
      <c r="AJ488" s="1">
        <f>VLOOKUP(B488,'APR25'!$A$1:G1016,5,0)</f>
        <v>-4</v>
      </c>
      <c r="AK488" s="1">
        <f>VLOOKUP(B488,'MAY25'!$A$1:G1409,5,0)</f>
        <v>-4</v>
      </c>
      <c r="AL488" s="1">
        <f>VLOOKUP(B488,JUNE25!$A$1:G1112,5,0)</f>
        <v>-10</v>
      </c>
      <c r="AM488" s="1">
        <f>VLOOKUP(B488, JULY25!$A$1:$E$544, 5, FALSE)</f>
        <v>-4</v>
      </c>
      <c r="AN488" s="1">
        <f>VLOOKUP(B488, 'AUG25'!$A$1:$E$540, 5, FALSE)</f>
        <v>-14</v>
      </c>
      <c r="AO488" s="1">
        <f>VLOOKUP(B488, 'SEP25'!$A$1:$F$520, 6, FALSE)</f>
        <v>-2</v>
      </c>
      <c r="AP488" s="1">
        <f>VLOOKUP(B488, 'OCT25'!$A$1:$F$520, 5, FALSE)</f>
        <v>-7</v>
      </c>
      <c r="AQ488" s="36">
        <f>VLOOKUP(B488, 'NOV25'!$B$1:$I$616, 5, FALSE)</f>
        <v>-4</v>
      </c>
      <c r="AR488" s="1">
        <f>VLOOKUP(B488, 'DEC25'!$A$1:$I$611, 5, FALSE)</f>
        <v>-2</v>
      </c>
      <c r="AS488" s="1">
        <f>VLOOKUP(B488, 'JAN26'!$A$1:$I$607, 6, FALSE)</f>
        <v>-16</v>
      </c>
      <c r="AT488" s="1"/>
      <c r="AU488" s="1"/>
      <c r="AV488" s="1"/>
      <c r="AW488" s="1"/>
    </row>
    <row r="489" spans="1:49" ht="14.25" customHeight="1">
      <c r="A489" s="4" t="s">
        <v>686</v>
      </c>
      <c r="B489" s="4" t="s">
        <v>362</v>
      </c>
      <c r="C489" s="1">
        <f t="shared" si="44"/>
        <v>19.375</v>
      </c>
      <c r="D489" s="1"/>
      <c r="E489" s="1"/>
      <c r="F489" s="1"/>
      <c r="G489" s="1"/>
      <c r="I489" s="1"/>
      <c r="J489" s="1"/>
      <c r="K489" s="1"/>
      <c r="L489" s="1"/>
      <c r="M489" s="1">
        <v>-13</v>
      </c>
      <c r="N489" s="1"/>
      <c r="O489" s="1"/>
      <c r="P489" s="1"/>
      <c r="Q489" s="1"/>
      <c r="R489" s="1">
        <v>-35</v>
      </c>
      <c r="S489" s="1">
        <v>-27</v>
      </c>
      <c r="T489" s="1">
        <v>-29</v>
      </c>
      <c r="U489" s="1"/>
      <c r="V489" s="1">
        <v>-11</v>
      </c>
      <c r="W489" s="1">
        <v>-19</v>
      </c>
      <c r="X489" s="1">
        <v>-27</v>
      </c>
      <c r="Y489" s="1">
        <v>-46</v>
      </c>
      <c r="Z489" s="1">
        <v>-8</v>
      </c>
      <c r="AA489" s="1">
        <v>-27</v>
      </c>
      <c r="AB489" s="1">
        <v>-34</v>
      </c>
      <c r="AC489" s="1">
        <v>-9</v>
      </c>
      <c r="AD489" s="1">
        <f>VLOOKUP(B489,'OCT24'!$A$1:H1665,6,0)</f>
        <v>-24</v>
      </c>
      <c r="AE489" s="1">
        <f>VLOOKUP(B489,'NOV24'!$A$1:H1050,6,0)</f>
        <v>-33</v>
      </c>
      <c r="AF489" s="1">
        <f>VLOOKUP(B489,'DEC24'!$A$1:$H$914,5,0)</f>
        <v>-36</v>
      </c>
      <c r="AG489" s="1">
        <f>VLOOKUP(B489,'JAN25'!$A$1:G1121,5,0)</f>
        <v>-64</v>
      </c>
      <c r="AH489" s="1">
        <f>VLOOKUP(B489,'FEB25'!A$1:G1555,5,0)</f>
        <v>-24</v>
      </c>
      <c r="AI489" s="1">
        <f>VLOOKUP(B489,'MAR25'!$A$1:G1388,5,0)</f>
        <v>-16</v>
      </c>
      <c r="AJ489" s="1">
        <f>VLOOKUP(B489,'APR25'!$A$1:G1017,5,0)</f>
        <v>-14</v>
      </c>
      <c r="AK489" s="1">
        <f>VLOOKUP(B489,'MAY25'!$A$1:G1410,5,0)</f>
        <v>-26</v>
      </c>
      <c r="AL489" s="1">
        <f>VLOOKUP(B489,JUNE25!$A$1:G1113,5,0)</f>
        <v>-24</v>
      </c>
      <c r="AM489" s="1">
        <f>VLOOKUP(B489, JULY25!$A$1:$E$544, 5, FALSE)</f>
        <v>-34</v>
      </c>
      <c r="AN489" s="1">
        <f>VLOOKUP(B489, 'AUG25'!$A$1:$E$540, 5, FALSE)</f>
        <v>-33</v>
      </c>
      <c r="AO489" s="1">
        <f>VLOOKUP(B489, 'SEP25'!$A$1:$F$520, 6, FALSE)</f>
        <v>-21</v>
      </c>
      <c r="AP489" s="1">
        <f>VLOOKUP(B489, 'OCT25'!$A$1:$F$520, 5, FALSE)</f>
        <v>-12</v>
      </c>
      <c r="AQ489" s="36">
        <f>VLOOKUP(B489, 'NOV25'!$B$1:$I$616, 5, FALSE)</f>
        <v>-9</v>
      </c>
      <c r="AR489" s="1">
        <f>VLOOKUP(B489, 'DEC25'!$A$1:$I$611, 5, FALSE)</f>
        <v>-12</v>
      </c>
      <c r="AS489" s="1">
        <f>VLOOKUP(B489, 'JAN26'!$A$1:$I$607, 6, FALSE)</f>
        <v>-10</v>
      </c>
      <c r="AT489" s="1"/>
      <c r="AU489" s="1"/>
      <c r="AV489" s="1"/>
      <c r="AW489" s="1"/>
    </row>
    <row r="490" spans="1:49" ht="14.25" customHeight="1">
      <c r="A490" s="4" t="s">
        <v>678</v>
      </c>
      <c r="B490" s="4" t="s">
        <v>364</v>
      </c>
      <c r="C490" s="1">
        <f t="shared" si="44"/>
        <v>0</v>
      </c>
      <c r="D490" s="1"/>
      <c r="E490" s="1"/>
      <c r="F490" s="1"/>
      <c r="G490" s="1"/>
      <c r="H490" s="1"/>
      <c r="I490" s="1"/>
      <c r="J490" s="1"/>
      <c r="K490" s="1"/>
      <c r="L490" s="1">
        <v>0</v>
      </c>
      <c r="M490" s="1">
        <v>-5</v>
      </c>
      <c r="N490" s="1">
        <v>-2</v>
      </c>
      <c r="O490" s="1">
        <v>0</v>
      </c>
      <c r="P490" s="1">
        <v>0</v>
      </c>
      <c r="Q490" s="1">
        <v>0</v>
      </c>
      <c r="R490" s="1">
        <v>-50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f>VLOOKUP(B490,'OCT24'!$A$1:H1666,6,0)</f>
        <v>0</v>
      </c>
      <c r="AE490" s="1">
        <f>VLOOKUP(B490,'NOV24'!$A$1:H1051,6,0)</f>
        <v>0</v>
      </c>
      <c r="AF490" s="1">
        <f>VLOOKUP(B490,'DEC24'!$A$1:$H$914,5,0)</f>
        <v>0</v>
      </c>
      <c r="AG490" s="1">
        <f>VLOOKUP(B490,'JAN25'!$A$1:G1122,5,0)</f>
        <v>0</v>
      </c>
      <c r="AH490" s="1">
        <f>VLOOKUP(B490,'FEB25'!A$1:G1556,5,0)</f>
        <v>0</v>
      </c>
      <c r="AI490" s="1">
        <f>VLOOKUP(B490,'MAR25'!$A$1:G1389,5,0)</f>
        <v>0</v>
      </c>
      <c r="AJ490" s="1">
        <f>VLOOKUP(B490,'APR25'!$A$1:G1018,5,0)</f>
        <v>0</v>
      </c>
      <c r="AK490" s="1">
        <f>VLOOKUP(B490,'MAY25'!$A$1:G1411,5,0)</f>
        <v>0</v>
      </c>
      <c r="AL490" s="1">
        <f>VLOOKUP(B490,JUNE25!$A$1:G1114,5,0)</f>
        <v>0</v>
      </c>
      <c r="AM490" s="1">
        <f>VLOOKUP(B490, JULY25!$A$1:$E$544, 5, FALSE)</f>
        <v>0</v>
      </c>
      <c r="AN490" s="1">
        <f>VLOOKUP(B490, 'AUG25'!$A$1:$E$540, 5, FALSE)</f>
        <v>0</v>
      </c>
      <c r="AO490" s="1" t="str">
        <f>VLOOKUP(B490, 'SEP25'!$A$1:$F$520, 6, FALSE)</f>
        <v>-</v>
      </c>
      <c r="AP490" s="1" t="str">
        <f>VLOOKUP(B490, 'OCT25'!$A$1:$F$520, 5, FALSE)</f>
        <v>-</v>
      </c>
      <c r="AQ490" s="36" t="str">
        <f>VLOOKUP(B490, 'NOV25'!$B$1:$I$616, 5, FALSE)</f>
        <v>-</v>
      </c>
      <c r="AR490" s="1"/>
      <c r="AS490" s="1"/>
      <c r="AT490" s="1"/>
      <c r="AU490" s="1"/>
      <c r="AV490" s="1"/>
      <c r="AW490" s="1"/>
    </row>
    <row r="491" spans="1:49" ht="14.25" customHeight="1">
      <c r="A491" s="4" t="s">
        <v>678</v>
      </c>
      <c r="B491" s="4" t="s">
        <v>365</v>
      </c>
      <c r="C491" s="1">
        <f t="shared" si="44"/>
        <v>15</v>
      </c>
      <c r="D491" s="1"/>
      <c r="E491" s="1"/>
      <c r="F491" s="1"/>
      <c r="G491" s="1"/>
      <c r="H491" s="1"/>
      <c r="I491" s="1"/>
      <c r="J491" s="1"/>
      <c r="K491" s="1"/>
      <c r="L491" s="1">
        <v>-20</v>
      </c>
      <c r="M491" s="1">
        <v>0</v>
      </c>
      <c r="N491" s="1">
        <v>-1</v>
      </c>
      <c r="O491" s="1">
        <v>-5</v>
      </c>
      <c r="P491" s="1">
        <v>-12</v>
      </c>
      <c r="Q491" s="1">
        <v>-23</v>
      </c>
      <c r="R491" s="1">
        <v>-22</v>
      </c>
      <c r="S491" s="1">
        <v>-1</v>
      </c>
      <c r="T491" s="1">
        <v>-11</v>
      </c>
      <c r="U491" s="1">
        <v>-11</v>
      </c>
      <c r="V491" s="1">
        <v>-1</v>
      </c>
      <c r="W491" s="1">
        <v>-45</v>
      </c>
      <c r="X491" s="1">
        <v>-30</v>
      </c>
      <c r="Y491" s="1">
        <v>0</v>
      </c>
      <c r="Z491" s="1">
        <v>-55</v>
      </c>
      <c r="AA491" s="1">
        <v>-15</v>
      </c>
      <c r="AB491" s="1">
        <v>-10</v>
      </c>
      <c r="AC491" s="1">
        <v>-30</v>
      </c>
      <c r="AD491" s="1">
        <f>VLOOKUP(B491,'OCT24'!$A$1:H1667,6,0)</f>
        <v>-20</v>
      </c>
      <c r="AE491" s="1">
        <f>VLOOKUP(B491,'NOV24'!$A$1:H1052,6,0)</f>
        <v>-20</v>
      </c>
      <c r="AF491" s="1">
        <f>VLOOKUP(B491,'DEC24'!$A$1:$H$914,5,0)</f>
        <v>-44</v>
      </c>
      <c r="AG491" s="1">
        <f>VLOOKUP(B491,'JAN25'!$A$1:G1123,5,0)</f>
        <v>0</v>
      </c>
      <c r="AH491" s="1">
        <f>VLOOKUP(B491,'FEB25'!A$1:G1557,5,0)</f>
        <v>-20</v>
      </c>
      <c r="AI491" s="1">
        <f>VLOOKUP(B491,'MAR25'!$A$1:G1390,5,0)</f>
        <v>-23</v>
      </c>
      <c r="AJ491" s="1">
        <f>VLOOKUP(B491,'APR25'!$A$1:G1019,5,0)</f>
        <v>-33</v>
      </c>
      <c r="AK491" s="1">
        <f>VLOOKUP(B491,'MAY25'!$A$1:G1412,5,0)</f>
        <v>-3</v>
      </c>
      <c r="AL491" s="1">
        <f>VLOOKUP(B491,JUNE25!$A$1:G1115,5,0)</f>
        <v>-2</v>
      </c>
      <c r="AM491" s="1">
        <f>VLOOKUP(B491, JULY25!$A$1:$E$544, 5, FALSE)</f>
        <v>-20</v>
      </c>
      <c r="AN491" s="1">
        <f>VLOOKUP(B491, 'AUG25'!$A$1:$E$540, 5, FALSE)</f>
        <v>-1</v>
      </c>
      <c r="AO491" s="1">
        <f>VLOOKUP(B491, 'SEP25'!$A$1:$F$520, 6, FALSE)</f>
        <v>-44</v>
      </c>
      <c r="AP491" s="1" t="str">
        <f>VLOOKUP(B491, 'OCT25'!$A$1:$F$520, 5, FALSE)</f>
        <v>-</v>
      </c>
      <c r="AQ491" s="36" t="str">
        <f>VLOOKUP(B491, 'NOV25'!$B$1:$I$616, 5, FALSE)</f>
        <v>-</v>
      </c>
      <c r="AR491" s="1">
        <f>VLOOKUP(B491, 'DEC25'!$A$1:$I$611, 5, FALSE)</f>
        <v>-22</v>
      </c>
      <c r="AS491" s="1">
        <f>VLOOKUP(B491, 'JAN26'!$A$1:$I$607, 6, FALSE)</f>
        <v>-1</v>
      </c>
      <c r="AT491" s="1"/>
      <c r="AU491" s="1"/>
      <c r="AV491" s="1"/>
      <c r="AW491" s="1"/>
    </row>
    <row r="492" spans="1:49" ht="14.25" customHeight="1">
      <c r="A492" s="4" t="s">
        <v>678</v>
      </c>
      <c r="B492" s="4" t="s">
        <v>365</v>
      </c>
      <c r="C492" s="1">
        <f t="shared" si="44"/>
        <v>15</v>
      </c>
      <c r="D492" s="1"/>
      <c r="E492" s="1"/>
      <c r="F492" s="1"/>
      <c r="G492" s="1"/>
      <c r="H492" s="1"/>
      <c r="I492" s="1"/>
      <c r="J492" s="1"/>
      <c r="K492" s="1"/>
      <c r="L492" s="1">
        <v>-20</v>
      </c>
      <c r="M492" s="1">
        <v>0</v>
      </c>
      <c r="N492" s="1">
        <v>-1</v>
      </c>
      <c r="O492" s="1">
        <v>-5</v>
      </c>
      <c r="P492" s="1">
        <v>-12</v>
      </c>
      <c r="Q492" s="1">
        <v>-23</v>
      </c>
      <c r="R492" s="1">
        <v>-22</v>
      </c>
      <c r="S492" s="1">
        <v>-1</v>
      </c>
      <c r="T492" s="1">
        <v>-11</v>
      </c>
      <c r="U492" s="1">
        <v>-11</v>
      </c>
      <c r="V492" s="1">
        <v>-1</v>
      </c>
      <c r="W492" s="1">
        <v>-45</v>
      </c>
      <c r="X492" s="1">
        <v>-30</v>
      </c>
      <c r="Y492" s="1">
        <v>0</v>
      </c>
      <c r="Z492" s="1">
        <v>-55</v>
      </c>
      <c r="AA492" s="1">
        <v>-15</v>
      </c>
      <c r="AB492" s="1">
        <v>-10</v>
      </c>
      <c r="AC492" s="1">
        <v>-30</v>
      </c>
      <c r="AD492" s="1">
        <f>VLOOKUP(B492,'OCT24'!$A$1:H1668,6,0)</f>
        <v>-20</v>
      </c>
      <c r="AE492" s="1">
        <f>VLOOKUP(B492,'NOV24'!$A$1:H1053,6,0)</f>
        <v>-20</v>
      </c>
      <c r="AF492" s="1">
        <f>VLOOKUP(B492,'DEC24'!$A$1:$H$914,5,0)</f>
        <v>-44</v>
      </c>
      <c r="AG492" s="1">
        <f>VLOOKUP(B492,'JAN25'!$A$1:G1124,5,0)</f>
        <v>0</v>
      </c>
      <c r="AH492" s="1">
        <f>VLOOKUP(B492,'FEB25'!A$1:G1558,5,0)</f>
        <v>-20</v>
      </c>
      <c r="AI492" s="1">
        <f>VLOOKUP(B492,'MAR25'!$A$1:G1391,5,0)</f>
        <v>-23</v>
      </c>
      <c r="AJ492" s="1">
        <f>VLOOKUP(B492,'APR25'!$A$1:G1020,5,0)</f>
        <v>-33</v>
      </c>
      <c r="AK492" s="1">
        <f>VLOOKUP(B492,'MAY25'!$A$1:G1413,5,0)</f>
        <v>-3</v>
      </c>
      <c r="AL492" s="1">
        <f>VLOOKUP(B492,JUNE25!$A$1:G1116,5,0)</f>
        <v>-2</v>
      </c>
      <c r="AM492" s="1">
        <f>VLOOKUP(B492, JULY25!$A$1:$E$544, 5, FALSE)</f>
        <v>-20</v>
      </c>
      <c r="AN492" s="1">
        <f>VLOOKUP(B492, 'AUG25'!$A$1:$E$540, 5, FALSE)</f>
        <v>-1</v>
      </c>
      <c r="AO492" s="1">
        <f>VLOOKUP(B492, 'SEP25'!$A$1:$F$520, 6, FALSE)</f>
        <v>-44</v>
      </c>
      <c r="AP492" s="1" t="str">
        <f>VLOOKUP(B492, 'OCT25'!$A$1:$F$520, 5, FALSE)</f>
        <v>-</v>
      </c>
      <c r="AQ492" s="36" t="str">
        <f>VLOOKUP(B492, 'NOV25'!$B$1:$I$616, 5, FALSE)</f>
        <v>-</v>
      </c>
      <c r="AR492" s="1">
        <f>VLOOKUP(B492, 'DEC25'!$A$1:$I$611, 5, FALSE)</f>
        <v>-22</v>
      </c>
      <c r="AS492" s="1">
        <f>VLOOKUP(B492, 'JAN26'!$A$1:$I$607, 6, FALSE)</f>
        <v>-1</v>
      </c>
      <c r="AT492" s="1"/>
      <c r="AU492" s="1"/>
      <c r="AV492" s="1"/>
      <c r="AW492" s="1"/>
    </row>
    <row r="493" spans="1:49" ht="14.25" customHeight="1">
      <c r="A493" s="4" t="s">
        <v>696</v>
      </c>
      <c r="B493" s="4" t="s">
        <v>366</v>
      </c>
      <c r="C493" s="1">
        <f t="shared" si="44"/>
        <v>3.6</v>
      </c>
      <c r="D493" s="1"/>
      <c r="E493" s="1"/>
      <c r="F493" s="1"/>
      <c r="G493" s="1"/>
      <c r="I493" s="1"/>
      <c r="J493" s="1"/>
      <c r="K493" s="1"/>
      <c r="L493" s="1"/>
      <c r="M493" s="1">
        <v>-4</v>
      </c>
      <c r="N493" s="1">
        <v>0</v>
      </c>
      <c r="O493" s="1">
        <v>0</v>
      </c>
      <c r="P493" s="1">
        <v>0</v>
      </c>
      <c r="Q493" s="1">
        <v>0</v>
      </c>
      <c r="R493" s="1">
        <v>-2</v>
      </c>
      <c r="S493" s="1">
        <v>-8</v>
      </c>
      <c r="T493" s="1">
        <v>-11</v>
      </c>
      <c r="U493" s="1">
        <v>-6</v>
      </c>
      <c r="V493" s="1">
        <v>-4</v>
      </c>
      <c r="W493" s="1">
        <v>-1</v>
      </c>
      <c r="X493" s="1">
        <v>0</v>
      </c>
      <c r="Y493" s="1">
        <v>-2</v>
      </c>
      <c r="Z493" s="1">
        <v>-9</v>
      </c>
      <c r="AA493" s="1">
        <v>0</v>
      </c>
      <c r="AB493" s="1">
        <v>0</v>
      </c>
      <c r="AC493" s="1">
        <v>0</v>
      </c>
      <c r="AD493" s="1">
        <f>VLOOKUP(B493,'OCT24'!$A$1:H1669,6,0)</f>
        <v>0</v>
      </c>
      <c r="AE493" s="1">
        <f>VLOOKUP(B493,'NOV24'!$A$1:H1054,6,0)</f>
        <v>-4</v>
      </c>
      <c r="AF493" s="1">
        <f>VLOOKUP(B493,'DEC24'!$A$1:$H$914,5,0)</f>
        <v>0</v>
      </c>
      <c r="AG493" s="1">
        <f>VLOOKUP(B493,'JAN25'!$A$1:G1125,5,0)</f>
        <v>0</v>
      </c>
      <c r="AH493" s="1">
        <f>VLOOKUP(B493,'FEB25'!A$1:G1559,5,0)</f>
        <v>0</v>
      </c>
      <c r="AI493" s="1">
        <f>VLOOKUP(B493,'MAR25'!$A$1:G1392,5,0)</f>
        <v>0</v>
      </c>
      <c r="AJ493" s="1">
        <f>VLOOKUP(B493,'APR25'!$A$1:G1021,5,0)</f>
        <v>0</v>
      </c>
      <c r="AK493" s="1">
        <f>VLOOKUP(B493,'MAY25'!$A$1:G1414,5,0)</f>
        <v>-2</v>
      </c>
      <c r="AL493" s="1">
        <f>VLOOKUP(B493,JUNE25!$A$1:G1117,5,0)</f>
        <v>0</v>
      </c>
      <c r="AM493" s="1">
        <f>VLOOKUP(B493, JULY25!$A$1:$E$544, 5, FALSE)</f>
        <v>-9</v>
      </c>
      <c r="AN493" s="1">
        <f>VLOOKUP(B493, 'AUG25'!$A$1:$E$540, 5, FALSE)</f>
        <v>0</v>
      </c>
      <c r="AO493" s="1">
        <f>VLOOKUP(B493, 'SEP25'!$A$1:$F$520, 6, FALSE)</f>
        <v>-1</v>
      </c>
      <c r="AP493" s="1" t="str">
        <f>VLOOKUP(B493, 'OCT25'!$A$1:$F$520, 5, FALSE)</f>
        <v>-</v>
      </c>
      <c r="AQ493" s="36" t="str">
        <f>VLOOKUP(B493, 'NOV25'!$B$1:$I$616, 5, FALSE)</f>
        <v>-</v>
      </c>
      <c r="AR493" s="1">
        <f>VLOOKUP(B493, 'DEC25'!$A$1:$I$611, 5, FALSE)</f>
        <v>-8</v>
      </c>
      <c r="AS493" s="1" t="str">
        <f>VLOOKUP(B493, 'JAN26'!$A$1:$I$607, 6, FALSE)</f>
        <v>-</v>
      </c>
      <c r="AT493" s="1"/>
      <c r="AU493" s="1"/>
      <c r="AV493" s="1"/>
      <c r="AW493" s="1"/>
    </row>
    <row r="494" spans="1:49" ht="14.25" customHeight="1">
      <c r="A494" s="4" t="s">
        <v>696</v>
      </c>
      <c r="B494" s="4" t="s">
        <v>367</v>
      </c>
      <c r="C494" s="1">
        <f t="shared" si="44"/>
        <v>2.25</v>
      </c>
      <c r="D494" s="1"/>
      <c r="E494" s="1"/>
      <c r="F494" s="1"/>
      <c r="G494" s="1"/>
      <c r="I494" s="1"/>
      <c r="J494" s="1"/>
      <c r="K494" s="1"/>
      <c r="L494" s="1"/>
      <c r="M494" s="1">
        <v>0</v>
      </c>
      <c r="N494" s="1">
        <v>-1</v>
      </c>
      <c r="O494" s="1">
        <v>-1</v>
      </c>
      <c r="P494" s="1">
        <v>0</v>
      </c>
      <c r="Q494" s="1">
        <v>0</v>
      </c>
      <c r="R494" s="1">
        <v>-2</v>
      </c>
      <c r="S494" s="1">
        <v>-2</v>
      </c>
      <c r="T494" s="1">
        <v>-2</v>
      </c>
      <c r="U494" s="1">
        <v>0</v>
      </c>
      <c r="V494" s="1">
        <v>0</v>
      </c>
      <c r="W494" s="1">
        <v>0</v>
      </c>
      <c r="X494" s="1">
        <v>-1</v>
      </c>
      <c r="Y494" s="1">
        <v>0</v>
      </c>
      <c r="Z494" s="1">
        <v>-1</v>
      </c>
      <c r="AA494" s="1">
        <v>-4</v>
      </c>
      <c r="AB494" s="1">
        <v>0</v>
      </c>
      <c r="AC494" s="1">
        <v>-1</v>
      </c>
      <c r="AD494" s="1">
        <f>VLOOKUP(B494,'OCT24'!$A$1:H1670,6,0)</f>
        <v>0</v>
      </c>
      <c r="AE494" s="1">
        <f>VLOOKUP(B494,'NOV24'!$A$1:H1055,6,0)</f>
        <v>-1</v>
      </c>
      <c r="AF494" s="1">
        <f>VLOOKUP(B494,'DEC24'!$A$1:$H$914,5,0)</f>
        <v>0</v>
      </c>
      <c r="AG494" s="1">
        <f>VLOOKUP(B494,'JAN25'!$A$1:G1126,5,0)</f>
        <v>0</v>
      </c>
      <c r="AH494" s="1">
        <f>VLOOKUP(B494,'FEB25'!A$1:G1560,5,0)</f>
        <v>0</v>
      </c>
      <c r="AI494" s="1">
        <f>VLOOKUP(B494,'MAR25'!$A$1:G1393,5,0)</f>
        <v>0</v>
      </c>
      <c r="AJ494" s="1">
        <f>VLOOKUP(B494,'APR25'!$A$1:G1022,5,0)</f>
        <v>0</v>
      </c>
      <c r="AK494" s="1">
        <f>VLOOKUP(B494,'MAY25'!$A$1:G1415,5,0)</f>
        <v>0</v>
      </c>
      <c r="AL494" s="1">
        <f>VLOOKUP(B494,JUNE25!$A$1:G1118,5,0)</f>
        <v>-1</v>
      </c>
      <c r="AM494" s="1">
        <f>VLOOKUP(B494, JULY25!$A$1:$E$544, 5, FALSE)</f>
        <v>0</v>
      </c>
      <c r="AN494" s="1">
        <f>VLOOKUP(B494, 'AUG25'!$A$1:$E$540, 5, FALSE)</f>
        <v>-2</v>
      </c>
      <c r="AO494" s="1" t="str">
        <f>VLOOKUP(B494, 'SEP25'!$A$1:$F$520, 6, FALSE)</f>
        <v>-</v>
      </c>
      <c r="AP494" s="1" t="str">
        <f>VLOOKUP(B494, 'OCT25'!$A$1:$F$520, 5, FALSE)</f>
        <v>-</v>
      </c>
      <c r="AQ494" s="36" t="str">
        <f>VLOOKUP(B494, 'NOV25'!$B$1:$I$616, 5, FALSE)</f>
        <v>-</v>
      </c>
      <c r="AR494" s="1" t="str">
        <f>VLOOKUP(B494, 'DEC25'!$A$1:$I$611, 5, FALSE)</f>
        <v>-</v>
      </c>
      <c r="AS494" s="1">
        <f>VLOOKUP(B494, 'JAN26'!$A$1:$I$607, 6, FALSE)</f>
        <v>-6</v>
      </c>
      <c r="AT494" s="1"/>
      <c r="AU494" s="1"/>
      <c r="AV494" s="1"/>
      <c r="AW494" s="1"/>
    </row>
    <row r="495" spans="1:49" ht="14.25" customHeight="1">
      <c r="A495" s="4" t="s">
        <v>678</v>
      </c>
      <c r="B495" s="4" t="s">
        <v>368</v>
      </c>
      <c r="C495" s="1">
        <f t="shared" si="44"/>
        <v>2.6666666666666665</v>
      </c>
      <c r="D495" s="1"/>
      <c r="E495" s="1"/>
      <c r="F495" s="1"/>
      <c r="G495" s="1"/>
      <c r="I495" s="1"/>
      <c r="J495" s="1"/>
      <c r="K495" s="1"/>
      <c r="L495" s="1"/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-5</v>
      </c>
      <c r="S495" s="1">
        <v>-10</v>
      </c>
      <c r="T495" s="1">
        <v>0</v>
      </c>
      <c r="U495" s="1">
        <v>0</v>
      </c>
      <c r="V495" s="1">
        <v>-4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-10</v>
      </c>
      <c r="AC495" s="1">
        <v>0</v>
      </c>
      <c r="AD495" s="1">
        <f>VLOOKUP(B495,'OCT24'!$A$1:H1671,6,0)</f>
        <v>0</v>
      </c>
      <c r="AE495" s="1">
        <f>VLOOKUP(B495,'NOV24'!$A$1:H1056,6,0)</f>
        <v>0</v>
      </c>
      <c r="AF495" s="1">
        <f>VLOOKUP(B495,'DEC24'!$A$1:$H$914,5,0)</f>
        <v>0</v>
      </c>
      <c r="AG495" s="1">
        <f>VLOOKUP(B495,'JAN25'!$A$1:G1127,5,0)</f>
        <v>-1</v>
      </c>
      <c r="AH495" s="1">
        <f>VLOOKUP(B495,'FEB25'!A$1:G1561,5,0)</f>
        <v>-1</v>
      </c>
      <c r="AI495" s="1">
        <f>VLOOKUP(B495,'MAR25'!$A$1:G1394,5,0)</f>
        <v>0</v>
      </c>
      <c r="AJ495" s="1">
        <f>VLOOKUP(B495,'APR25'!$A$1:G1023,5,0)</f>
        <v>0</v>
      </c>
      <c r="AK495" s="1">
        <f>VLOOKUP(B495,'MAY25'!$A$1:G1416,5,0)</f>
        <v>0</v>
      </c>
      <c r="AL495" s="1">
        <f>VLOOKUP(B495,JUNE25!$A$1:G1119,5,0)</f>
        <v>0</v>
      </c>
      <c r="AM495" s="1">
        <f>VLOOKUP(B495, JULY25!$A$1:$E$544, 5, FALSE)</f>
        <v>-7</v>
      </c>
      <c r="AN495" s="1">
        <f>VLOOKUP(B495, 'AUG25'!$A$1:$E$540, 5, FALSE)</f>
        <v>-1</v>
      </c>
      <c r="AO495" s="1" t="str">
        <f>VLOOKUP(B495, 'SEP25'!$A$1:$F$520, 6, FALSE)</f>
        <v>-</v>
      </c>
      <c r="AP495" s="1" t="str">
        <f>VLOOKUP(B495, 'OCT25'!$A$1:$F$520, 5, FALSE)</f>
        <v>-</v>
      </c>
      <c r="AQ495" s="36" t="str">
        <f>VLOOKUP(B495, 'NOV25'!$B$1:$I$616, 5, FALSE)</f>
        <v>-</v>
      </c>
      <c r="AR495" s="1" t="str">
        <f>VLOOKUP(B495, 'DEC25'!$A$1:$I$611, 5, FALSE)</f>
        <v>-</v>
      </c>
      <c r="AS495" s="1" t="str">
        <f>VLOOKUP(B495, 'JAN26'!$A$1:$I$607, 6, FALSE)</f>
        <v>-</v>
      </c>
      <c r="AT495" s="1"/>
      <c r="AU495" s="1"/>
      <c r="AV495" s="1"/>
      <c r="AW495" s="1"/>
    </row>
    <row r="496" spans="1:49" ht="14.25" customHeight="1">
      <c r="A496" s="4" t="s">
        <v>678</v>
      </c>
      <c r="B496" s="4" t="s">
        <v>369</v>
      </c>
      <c r="C496" s="1">
        <f t="shared" si="44"/>
        <v>5</v>
      </c>
      <c r="D496" s="1"/>
      <c r="E496" s="1"/>
      <c r="F496" s="1"/>
      <c r="G496" s="1"/>
      <c r="H496" s="1"/>
      <c r="I496" s="1"/>
      <c r="J496" s="1"/>
      <c r="K496" s="1"/>
      <c r="L496" s="1"/>
      <c r="M496" s="1">
        <v>0</v>
      </c>
      <c r="N496" s="1">
        <v>0</v>
      </c>
      <c r="O496" s="1">
        <v>0</v>
      </c>
      <c r="P496" s="1">
        <v>0</v>
      </c>
      <c r="Q496" s="1">
        <v>-2</v>
      </c>
      <c r="R496" s="1">
        <v>-50</v>
      </c>
      <c r="S496" s="1">
        <v>0</v>
      </c>
      <c r="T496" s="1">
        <v>0</v>
      </c>
      <c r="U496" s="1">
        <v>0</v>
      </c>
      <c r="V496" s="1">
        <v>0</v>
      </c>
      <c r="W496" s="1">
        <v>-2</v>
      </c>
      <c r="X496" s="1">
        <v>-20</v>
      </c>
      <c r="Y496" s="1">
        <v>-20</v>
      </c>
      <c r="Z496" s="1">
        <v>0</v>
      </c>
      <c r="AA496" s="1">
        <v>-30</v>
      </c>
      <c r="AB496" s="1">
        <v>0</v>
      </c>
      <c r="AC496" s="1">
        <v>-30</v>
      </c>
      <c r="AD496" s="1">
        <f>VLOOKUP(B496,'OCT24'!$A$1:H1672,6,0)</f>
        <v>0</v>
      </c>
      <c r="AE496" s="1">
        <f>VLOOKUP(B496,'NOV24'!$A$1:H1057,6,0)</f>
        <v>-24</v>
      </c>
      <c r="AF496" s="1">
        <f>VLOOKUP(B496,'DEC24'!$A$1:$H$914,5,0)</f>
        <v>0</v>
      </c>
      <c r="AG496" s="1">
        <f>VLOOKUP(B496,'JAN25'!$A$1:G1128,5,0)</f>
        <v>0</v>
      </c>
      <c r="AH496" s="1">
        <f>VLOOKUP(B496,'FEB25'!A$1:G1562,5,0)</f>
        <v>0</v>
      </c>
      <c r="AI496" s="1">
        <f>VLOOKUP(B496,'MAR25'!$A$1:G1395,5,0)</f>
        <v>0</v>
      </c>
      <c r="AJ496" s="1">
        <f>VLOOKUP(B496,'APR25'!$A$1:G1024,5,0)</f>
        <v>0</v>
      </c>
      <c r="AK496" s="1">
        <f>VLOOKUP(B496,'MAY25'!$A$1:G1417,5,0)</f>
        <v>0</v>
      </c>
      <c r="AL496" s="1">
        <f>VLOOKUP(B496,JUNE25!$A$1:G1120,5,0)</f>
        <v>0</v>
      </c>
      <c r="AM496" s="1">
        <f>VLOOKUP(B496, JULY25!$A$1:$E$544, 5, FALSE)</f>
        <v>0</v>
      </c>
      <c r="AN496" s="1">
        <f>VLOOKUP(B496, 'AUG25'!$A$1:$E$540, 5, FALSE)</f>
        <v>0</v>
      </c>
      <c r="AO496" s="1" t="str">
        <f>VLOOKUP(B496, 'SEP25'!$A$1:$F$520, 6, FALSE)</f>
        <v>-</v>
      </c>
      <c r="AP496" s="1" t="str">
        <f>VLOOKUP(B496, 'OCT25'!$A$1:$F$520, 5, FALSE)</f>
        <v>-</v>
      </c>
      <c r="AQ496" s="36" t="str">
        <f>VLOOKUP(B496, 'NOV25'!$B$1:$I$616, 5, FALSE)</f>
        <v>-</v>
      </c>
      <c r="AR496" s="1" t="str">
        <f>VLOOKUP(B496, 'DEC25'!$A$1:$I$611, 5, FALSE)</f>
        <v>-</v>
      </c>
      <c r="AS496" s="1">
        <f>VLOOKUP(B496, 'JAN26'!$A$1:$I$607, 6, FALSE)</f>
        <v>-20</v>
      </c>
      <c r="AT496" s="1"/>
      <c r="AU496" s="1"/>
      <c r="AV496" s="1"/>
      <c r="AW496" s="1"/>
    </row>
    <row r="497" spans="1:49" ht="14.25" customHeight="1">
      <c r="A497" s="4" t="s">
        <v>682</v>
      </c>
      <c r="B497" s="4" t="s">
        <v>568</v>
      </c>
      <c r="C497" s="1">
        <f t="shared" si="44"/>
        <v>33.833333333333336</v>
      </c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>
        <v>-20</v>
      </c>
      <c r="O497" s="1">
        <v>-25</v>
      </c>
      <c r="P497" s="1"/>
      <c r="Q497" s="1">
        <v>-37</v>
      </c>
      <c r="R497" s="1">
        <v>0</v>
      </c>
      <c r="S497" s="1">
        <v>0</v>
      </c>
      <c r="T497" s="1">
        <v>-2</v>
      </c>
      <c r="U497" s="1">
        <v>-2</v>
      </c>
      <c r="V497" s="1">
        <v>0</v>
      </c>
      <c r="W497" s="1">
        <v>0</v>
      </c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>
        <f>VLOOKUP(B497,'MAY25'!$A$1:G1418,5,0)</f>
        <v>-16</v>
      </c>
      <c r="AL497" s="1">
        <f>VLOOKUP(B497,JUNE25!$A$1:G1121,5,0)</f>
        <v>-66</v>
      </c>
      <c r="AM497" s="1">
        <f>VLOOKUP(B497, JULY25!$A$1:$E$544, 5, FALSE)</f>
        <v>-32</v>
      </c>
      <c r="AN497" s="1">
        <f>VLOOKUP(B497, 'AUG25'!$A$1:$E$540, 5, FALSE)</f>
        <v>-10</v>
      </c>
      <c r="AO497" s="1">
        <f>VLOOKUP(B497, 'SEP25'!$A$1:$F$520, 6, FALSE)</f>
        <v>-14</v>
      </c>
      <c r="AP497" s="1">
        <f>VLOOKUP(B497, 'OCT25'!$A$1:$F$520, 5, FALSE)</f>
        <v>-51</v>
      </c>
      <c r="AQ497" s="36" t="str">
        <f>VLOOKUP(B497, 'NOV25'!$B$1:$I$616, 5, FALSE)</f>
        <v>-</v>
      </c>
      <c r="AR497" s="1" t="str">
        <f>VLOOKUP(B497, 'DEC25'!$A$1:$I$611, 5, FALSE)</f>
        <v>-</v>
      </c>
      <c r="AS497" s="1">
        <f>VLOOKUP(B497, 'JAN26'!$A$1:$I$607, 6, FALSE)</f>
        <v>-30</v>
      </c>
      <c r="AT497" s="1"/>
      <c r="AU497" s="1"/>
      <c r="AV497" s="1"/>
      <c r="AW497" s="1"/>
    </row>
    <row r="498" spans="1:49" ht="14.25" customHeight="1">
      <c r="A498" s="4" t="s">
        <v>686</v>
      </c>
      <c r="B498" s="4" t="s">
        <v>370</v>
      </c>
      <c r="C498" s="1">
        <f t="shared" si="44"/>
        <v>90.625</v>
      </c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>
        <v>-20</v>
      </c>
      <c r="O498" s="1"/>
      <c r="P498" s="1"/>
      <c r="Q498" s="1">
        <v>-37</v>
      </c>
      <c r="R498" s="1">
        <v>-42</v>
      </c>
      <c r="S498" s="1">
        <v>-99</v>
      </c>
      <c r="T498" s="1">
        <v>-89</v>
      </c>
      <c r="U498" s="1">
        <v>-124</v>
      </c>
      <c r="V498" s="1">
        <v>-85</v>
      </c>
      <c r="W498" s="1">
        <v>-103</v>
      </c>
      <c r="X498" s="1">
        <v>-67</v>
      </c>
      <c r="Y498" s="1">
        <v>-54</v>
      </c>
      <c r="Z498" s="1">
        <v>-74</v>
      </c>
      <c r="AA498" s="1">
        <v>-72</v>
      </c>
      <c r="AB498" s="1">
        <v>-48</v>
      </c>
      <c r="AC498" s="1">
        <v>-59</v>
      </c>
      <c r="AD498" s="1">
        <f>VLOOKUP(B498,'OCT24'!$A$1:H1674,6,0)</f>
        <v>-30</v>
      </c>
      <c r="AE498" s="1">
        <f>VLOOKUP(B498,'NOV24'!$A$1:H1059,6,0)</f>
        <v>-115</v>
      </c>
      <c r="AF498" s="1">
        <f>VLOOKUP(B498,'DEC24'!$A$1:$H$914,5,0)</f>
        <v>-91</v>
      </c>
      <c r="AG498" s="1">
        <f>VLOOKUP(B498,'JAN25'!$A$1:G1130,5,0)</f>
        <v>-107</v>
      </c>
      <c r="AH498" s="1">
        <f>VLOOKUP(B498,'FEB25'!A$1:G1564,5,0)</f>
        <v>-248</v>
      </c>
      <c r="AI498" s="1">
        <f>VLOOKUP(B498,'MAR25'!$A$1:G1397,5,0)</f>
        <v>-171</v>
      </c>
      <c r="AJ498" s="1">
        <f>VLOOKUP(B498,'APR25'!$A$1:G1026,5,0)</f>
        <v>-42</v>
      </c>
      <c r="AK498" s="1">
        <f>VLOOKUP(B498,'MAY25'!$A$1:G1419,5,0)</f>
        <v>-77</v>
      </c>
      <c r="AL498" s="1">
        <f>VLOOKUP(B498,JUNE25!$A$1:G1122,5,0)</f>
        <v>-76</v>
      </c>
      <c r="AM498" s="1">
        <f>VLOOKUP(B498, JULY25!$A$1:$E$544, 5, FALSE)</f>
        <v>-100</v>
      </c>
      <c r="AN498" s="1">
        <f>VLOOKUP(B498, 'AUG25'!$A$1:$E$540, 5, FALSE)</f>
        <v>-83</v>
      </c>
      <c r="AO498" s="1">
        <f>VLOOKUP(B498, 'SEP25'!$A$1:$F$520, 6, FALSE)</f>
        <v>-132</v>
      </c>
      <c r="AP498" s="1">
        <f>VLOOKUP(B498, 'OCT25'!$A$1:$F$520, 5, FALSE)</f>
        <v>-77</v>
      </c>
      <c r="AQ498" s="36">
        <f>VLOOKUP(B498, 'NOV25'!$B$1:$I$616, 5, FALSE)</f>
        <v>-79</v>
      </c>
      <c r="AR498" s="1">
        <f>VLOOKUP(B498, 'DEC25'!$A$1:$I$611, 5, FALSE)</f>
        <v>-81</v>
      </c>
      <c r="AS498" s="1">
        <f>VLOOKUP(B498, 'JAN26'!$A$1:$I$607, 6, FALSE)</f>
        <v>-97</v>
      </c>
      <c r="AT498" s="1"/>
      <c r="AU498" s="1"/>
      <c r="AV498" s="1"/>
      <c r="AW498" s="1"/>
    </row>
    <row r="499" spans="1:49" ht="14.25" customHeight="1">
      <c r="A499" s="4" t="s">
        <v>677</v>
      </c>
      <c r="B499" s="4" t="s">
        <v>371</v>
      </c>
      <c r="C499" s="1">
        <f t="shared" si="44"/>
        <v>3.5</v>
      </c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>
        <v>-1</v>
      </c>
      <c r="O499" s="1">
        <v>-3</v>
      </c>
      <c r="P499" s="1">
        <v>-5</v>
      </c>
      <c r="Q499" s="1">
        <v>0</v>
      </c>
      <c r="R499" s="1">
        <v>0</v>
      </c>
      <c r="S499" s="1">
        <v>-3</v>
      </c>
      <c r="T499" s="1">
        <v>-1</v>
      </c>
      <c r="U499" s="1">
        <v>-3</v>
      </c>
      <c r="V499" s="1">
        <v>-3</v>
      </c>
      <c r="W499" s="1">
        <v>0</v>
      </c>
      <c r="X499" s="1">
        <v>0</v>
      </c>
      <c r="Y499" s="1">
        <v>-3</v>
      </c>
      <c r="Z499" s="1">
        <v>-4</v>
      </c>
      <c r="AA499" s="1">
        <v>-3</v>
      </c>
      <c r="AB499" s="1">
        <v>-1</v>
      </c>
      <c r="AC499" s="1">
        <v>-5</v>
      </c>
      <c r="AD499" s="1">
        <f>VLOOKUP(B499,'OCT24'!$A$1:H1675,6,0)</f>
        <v>-1</v>
      </c>
      <c r="AE499" s="1">
        <f>VLOOKUP(B499,'NOV24'!$A$1:H1060,6,0)</f>
        <v>-1</v>
      </c>
      <c r="AF499" s="1">
        <f>VLOOKUP(B499,'DEC24'!$A$1:$H$914,5,0)</f>
        <v>-3</v>
      </c>
      <c r="AG499" s="1">
        <f>VLOOKUP(B499,'JAN25'!$A$1:G1131,5,0)</f>
        <v>-5</v>
      </c>
      <c r="AH499" s="1">
        <f>VLOOKUP(B499,'FEB25'!A$1:G1565,5,0)</f>
        <v>0</v>
      </c>
      <c r="AI499" s="1">
        <f>VLOOKUP(B499,'MAR25'!$A$1:G1398,5,0)</f>
        <v>-1</v>
      </c>
      <c r="AJ499" s="1">
        <f>VLOOKUP(B499,'APR25'!$A$1:G1027,5,0)</f>
        <v>-4</v>
      </c>
      <c r="AK499" s="1">
        <f>VLOOKUP(B499,'MAY25'!$A$1:G1420,5,0)</f>
        <v>-1</v>
      </c>
      <c r="AL499" s="1">
        <f>VLOOKUP(B499,JUNE25!$A$1:G1123,5,0)</f>
        <v>-2</v>
      </c>
      <c r="AM499" s="1">
        <f>VLOOKUP(B499, JULY25!$A$1:$E$544, 5, FALSE)</f>
        <v>-4</v>
      </c>
      <c r="AN499" s="1">
        <f>VLOOKUP(B499, 'AUG25'!$A$1:$E$540, 5, FALSE)</f>
        <v>-4</v>
      </c>
      <c r="AO499" s="1">
        <f>VLOOKUP(B499, 'SEP25'!$A$1:$F$520, 6, FALSE)</f>
        <v>-4</v>
      </c>
      <c r="AP499" s="1"/>
      <c r="AQ499" s="36"/>
      <c r="AR499" s="1"/>
      <c r="AS499" s="1" t="str">
        <f>VLOOKUP(B499, 'JAN26'!$A$1:$I$607, 6, FALSE)</f>
        <v>-</v>
      </c>
      <c r="AT499" s="1"/>
      <c r="AU499" s="1"/>
      <c r="AV499" s="1"/>
      <c r="AW499" s="1"/>
    </row>
    <row r="500" spans="1:49" ht="14.25" customHeight="1">
      <c r="A500" s="4" t="s">
        <v>677</v>
      </c>
      <c r="B500" s="4" t="s">
        <v>372</v>
      </c>
      <c r="C500" s="1">
        <f t="shared" si="44"/>
        <v>79.0625</v>
      </c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>
        <v>-50</v>
      </c>
      <c r="O500" s="1">
        <v>0</v>
      </c>
      <c r="P500" s="1">
        <v>-44</v>
      </c>
      <c r="Q500" s="1">
        <v>-92</v>
      </c>
      <c r="R500" s="1">
        <v>-82</v>
      </c>
      <c r="S500" s="1">
        <v>-44</v>
      </c>
      <c r="T500" s="1">
        <v>0</v>
      </c>
      <c r="U500" s="1">
        <v>-37</v>
      </c>
      <c r="V500" s="1">
        <v>-11</v>
      </c>
      <c r="W500" s="1">
        <v>-13</v>
      </c>
      <c r="X500" s="1">
        <v>-55</v>
      </c>
      <c r="Y500" s="1">
        <v>-4</v>
      </c>
      <c r="Z500" s="1">
        <v>-83</v>
      </c>
      <c r="AA500" s="1">
        <v>-4</v>
      </c>
      <c r="AB500" s="1">
        <v>-22</v>
      </c>
      <c r="AC500" s="1">
        <v>-39</v>
      </c>
      <c r="AD500" s="1">
        <f>VLOOKUP(B500,'OCT24'!$A$1:H1676,6,0)</f>
        <v>-6</v>
      </c>
      <c r="AE500" s="1">
        <f>VLOOKUP(B500,'NOV24'!$A$1:H1061,6,0)</f>
        <v>-16</v>
      </c>
      <c r="AF500" s="1">
        <f>VLOOKUP(B500,'DEC24'!$A$1:$H$914,5,0)</f>
        <v>-32</v>
      </c>
      <c r="AG500" s="1">
        <f>VLOOKUP(B500,'JAN25'!$A$1:G1132,5,0)</f>
        <v>-7</v>
      </c>
      <c r="AH500" s="1">
        <f>VLOOKUP(B500,'FEB25'!A$1:G1566,5,0)</f>
        <v>-37</v>
      </c>
      <c r="AI500" s="1">
        <f>VLOOKUP(B500,'MAR25'!$A$1:G1399,5,0)</f>
        <v>-37</v>
      </c>
      <c r="AJ500" s="1">
        <f>VLOOKUP(B500,'APR25'!$A$1:G1028,5,0)</f>
        <v>-61</v>
      </c>
      <c r="AK500" s="1">
        <f>VLOOKUP(B500,'MAY25'!$A$1:G1421,5,0)</f>
        <v>-69</v>
      </c>
      <c r="AL500" s="1">
        <f>VLOOKUP(B500,JUNE25!$A$1:G1124,5,0)</f>
        <v>-101</v>
      </c>
      <c r="AM500" s="1">
        <f>VLOOKUP(B500, JULY25!$A$1:$E$544, 5, FALSE)</f>
        <v>-32</v>
      </c>
      <c r="AN500" s="1">
        <f>VLOOKUP(B500, 'AUG25'!$A$1:$E$540, 5, FALSE)</f>
        <v>-231</v>
      </c>
      <c r="AO500" s="1">
        <f>VLOOKUP(B500, 'SEP25'!$A$1:$F$520, 6, FALSE)</f>
        <v>-36</v>
      </c>
      <c r="AP500" s="1">
        <f>VLOOKUP(B500, 'OCT25'!$A$1:$F$520, 5, FALSE)</f>
        <v>-83</v>
      </c>
      <c r="AQ500" s="36">
        <f>VLOOKUP(B500, 'NOV25'!$B$1:$I$616, 5, FALSE)</f>
        <v>-37</v>
      </c>
      <c r="AR500" s="1">
        <f>VLOOKUP(B500, 'DEC25'!$A$1:$I$611, 5, FALSE)</f>
        <v>-78.5</v>
      </c>
      <c r="AS500" s="1">
        <f>VLOOKUP(B500, 'JAN26'!$A$1:$I$607, 6, FALSE)</f>
        <v>-34</v>
      </c>
      <c r="AT500" s="1"/>
      <c r="AU500" s="1"/>
      <c r="AV500" s="1"/>
      <c r="AW500" s="1"/>
    </row>
    <row r="501" spans="1:49" ht="14.25" customHeight="1">
      <c r="A501" s="4" t="s">
        <v>677</v>
      </c>
      <c r="B501" s="4" t="s">
        <v>373</v>
      </c>
      <c r="C501" s="1">
        <f t="shared" si="44"/>
        <v>23.125</v>
      </c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-30</v>
      </c>
      <c r="U501" s="1">
        <v>0</v>
      </c>
      <c r="V501" s="1">
        <v>-40</v>
      </c>
      <c r="W501" s="1">
        <v>0</v>
      </c>
      <c r="X501" s="1">
        <v>0</v>
      </c>
      <c r="Y501" s="1">
        <v>-6</v>
      </c>
      <c r="Z501" s="1">
        <v>-2</v>
      </c>
      <c r="AA501" s="1">
        <v>-3</v>
      </c>
      <c r="AB501" s="1">
        <v>-9</v>
      </c>
      <c r="AC501" s="1">
        <v>-15</v>
      </c>
      <c r="AD501" s="1">
        <f>VLOOKUP(B501,'OCT24'!$A$1:H1677,6,0)</f>
        <v>-3</v>
      </c>
      <c r="AE501" s="1">
        <f>VLOOKUP(B501,'NOV24'!$A$1:H1062,6,0)</f>
        <v>-2</v>
      </c>
      <c r="AF501" s="1">
        <f>VLOOKUP(B501,'DEC24'!$A$1:$H$914,5,0)</f>
        <v>-1</v>
      </c>
      <c r="AG501" s="1">
        <f>VLOOKUP(B501,'JAN25'!$A$1:G1133,5,0)</f>
        <v>-9</v>
      </c>
      <c r="AH501" s="1">
        <f>VLOOKUP(B501,'FEB25'!A$1:G1567,5,0)</f>
        <v>-11</v>
      </c>
      <c r="AI501" s="1">
        <f>VLOOKUP(B501,'MAR25'!$A$1:G1400,5,0)</f>
        <v>-3</v>
      </c>
      <c r="AJ501" s="1">
        <f>VLOOKUP(B501,'APR25'!$A$1:G1029,5,0)</f>
        <v>-21</v>
      </c>
      <c r="AK501" s="1">
        <f>VLOOKUP(B501,'MAY25'!$A$1:G1422,5,0)</f>
        <v>-5</v>
      </c>
      <c r="AL501" s="1">
        <f>VLOOKUP(B501,JUNE25!$A$1:G1125,5,0)</f>
        <v>-32</v>
      </c>
      <c r="AM501" s="1">
        <f>VLOOKUP(B501, JULY25!$A$1:$E$544, 5, FALSE)</f>
        <v>-24</v>
      </c>
      <c r="AN501" s="1">
        <f>VLOOKUP(B501, 'AUG25'!$A$1:$E$540, 5, FALSE)</f>
        <v>-3</v>
      </c>
      <c r="AO501" s="1">
        <f>VLOOKUP(B501, 'SEP25'!$A$1:$F$520, 6, FALSE)</f>
        <v>-66</v>
      </c>
      <c r="AP501" s="1">
        <f>VLOOKUP(B501, 'OCT25'!$A$1:$F$520, 5, FALSE)</f>
        <v>-27</v>
      </c>
      <c r="AQ501" s="36">
        <f>VLOOKUP(B501, 'NOV25'!$B$1:$I$616, 5, FALSE)</f>
        <v>-22</v>
      </c>
      <c r="AR501" s="1">
        <f>VLOOKUP(B501, 'DEC25'!$A$1:$I$611, 5, FALSE)</f>
        <v>-10</v>
      </c>
      <c r="AS501" s="1">
        <f>VLOOKUP(B501, 'JAN26'!$A$1:$I$607, 6, FALSE)</f>
        <v>-1</v>
      </c>
      <c r="AT501" s="1"/>
      <c r="AU501" s="1"/>
      <c r="AV501" s="1"/>
      <c r="AW501" s="1"/>
    </row>
    <row r="502" spans="1:49" ht="14.25" customHeight="1">
      <c r="A502" s="4" t="s">
        <v>686</v>
      </c>
      <c r="B502" s="4" t="s">
        <v>374</v>
      </c>
      <c r="C502" s="1">
        <f t="shared" si="44"/>
        <v>20.625</v>
      </c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>
        <v>-49</v>
      </c>
      <c r="P502" s="1"/>
      <c r="Q502" s="1">
        <v>-8</v>
      </c>
      <c r="R502" s="1">
        <v>-46</v>
      </c>
      <c r="S502" s="1">
        <v>-39</v>
      </c>
      <c r="T502" s="1">
        <v>-59</v>
      </c>
      <c r="U502" s="1">
        <v>-47</v>
      </c>
      <c r="V502" s="1">
        <v>-39</v>
      </c>
      <c r="W502" s="1">
        <v>-44</v>
      </c>
      <c r="X502" s="1">
        <v>-75</v>
      </c>
      <c r="Y502" s="1">
        <v>-21</v>
      </c>
      <c r="Z502" s="1">
        <v>-18</v>
      </c>
      <c r="AA502" s="1">
        <v>-27</v>
      </c>
      <c r="AB502" s="1">
        <v>-15</v>
      </c>
      <c r="AC502" s="1">
        <v>-15</v>
      </c>
      <c r="AD502" s="1">
        <f>VLOOKUP(B502,'OCT24'!$A$1:H1678,6,0)</f>
        <v>-12</v>
      </c>
      <c r="AE502" s="1">
        <f>VLOOKUP(B502,'NOV24'!$A$1:H1063,6,0)</f>
        <v>-68</v>
      </c>
      <c r="AF502" s="1">
        <f>VLOOKUP(B502,'DEC24'!$A$1:$H$914,5,0)</f>
        <v>-8</v>
      </c>
      <c r="AG502" s="1">
        <f>VLOOKUP(B502,'JAN25'!$A$1:G1134,5,0)</f>
        <v>-81</v>
      </c>
      <c r="AH502" s="1">
        <f>VLOOKUP(B502,'FEB25'!A$1:G1568,5,0)</f>
        <v>-17</v>
      </c>
      <c r="AI502" s="1">
        <f>VLOOKUP(B502,'MAR25'!$A$1:G1401,5,0)</f>
        <v>-22</v>
      </c>
      <c r="AJ502" s="1">
        <f>VLOOKUP(B502,'APR25'!$A$1:G1030,5,0)</f>
        <v>-21</v>
      </c>
      <c r="AK502" s="1">
        <f>VLOOKUP(B502,'MAY25'!$A$1:G1423,5,0)</f>
        <v>-22</v>
      </c>
      <c r="AL502" s="1">
        <f>VLOOKUP(B502,JUNE25!$A$1:G1126,5,0)</f>
        <v>-35</v>
      </c>
      <c r="AM502" s="1">
        <f>VLOOKUP(B502, JULY25!$A$1:$E$544, 5, FALSE)</f>
        <v>-27</v>
      </c>
      <c r="AN502" s="1">
        <f>VLOOKUP(B502, 'AUG25'!$A$1:$E$540, 5, FALSE)</f>
        <v>-32</v>
      </c>
      <c r="AO502" s="1">
        <f>VLOOKUP(B502, 'SEP25'!$A$1:$F$520, 6, FALSE)</f>
        <v>-17</v>
      </c>
      <c r="AP502" s="1">
        <f>VLOOKUP(B502, 'OCT25'!$A$1:$F$520, 5, FALSE)</f>
        <v>-11</v>
      </c>
      <c r="AQ502" s="36">
        <f>VLOOKUP(B502, 'NOV25'!$B$1:$I$616, 5, FALSE)</f>
        <v>-13</v>
      </c>
      <c r="AR502" s="1">
        <f>VLOOKUP(B502, 'DEC25'!$A$1:$I$611, 5, FALSE)</f>
        <v>-20</v>
      </c>
      <c r="AS502" s="1">
        <f>VLOOKUP(B502, 'JAN26'!$A$1:$I$607, 6, FALSE)</f>
        <v>-10</v>
      </c>
      <c r="AT502" s="1"/>
      <c r="AU502" s="1"/>
      <c r="AV502" s="1"/>
      <c r="AW502" s="1"/>
    </row>
    <row r="503" spans="1:49" ht="14.25" customHeight="1">
      <c r="A503" s="4" t="s">
        <v>686</v>
      </c>
      <c r="B503" s="4" t="s">
        <v>375</v>
      </c>
      <c r="C503" s="1">
        <f t="shared" si="44"/>
        <v>20.571428571428573</v>
      </c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>
        <v>-40</v>
      </c>
      <c r="P503" s="1"/>
      <c r="Q503" s="1">
        <v>-12</v>
      </c>
      <c r="R503" s="1">
        <v>-17</v>
      </c>
      <c r="S503" s="1">
        <v>-29</v>
      </c>
      <c r="T503" s="1">
        <v>-22</v>
      </c>
      <c r="U503" s="1">
        <v>-37</v>
      </c>
      <c r="V503" s="1">
        <v>-69</v>
      </c>
      <c r="W503" s="1">
        <v>-19</v>
      </c>
      <c r="X503" s="1">
        <v>-28</v>
      </c>
      <c r="Y503" s="1">
        <v>-25</v>
      </c>
      <c r="Z503" s="1">
        <v>-11</v>
      </c>
      <c r="AA503" s="1">
        <v>-51</v>
      </c>
      <c r="AB503" s="1">
        <v>-19</v>
      </c>
      <c r="AC503" s="1">
        <v>-12</v>
      </c>
      <c r="AD503" s="1">
        <f>VLOOKUP(B503,'OCT24'!$A$1:H1679,6,0)</f>
        <v>-8</v>
      </c>
      <c r="AE503" s="1">
        <f>VLOOKUP(B503,'NOV24'!$A$1:H1064,6,0)</f>
        <v>-6</v>
      </c>
      <c r="AF503" s="1">
        <f>VLOOKUP(B503,'DEC24'!$A$1:$H$914,5,0)</f>
        <v>-1</v>
      </c>
      <c r="AG503" s="1">
        <f>VLOOKUP(B503,'JAN25'!$A$1:G1135,5,0)</f>
        <v>-24</v>
      </c>
      <c r="AH503" s="1">
        <f>VLOOKUP(B503,'FEB25'!A$1:G1569,5,0)</f>
        <v>-22</v>
      </c>
      <c r="AI503" s="1">
        <f>VLOOKUP(B503,'MAR25'!$A$1:G1402,5,0)</f>
        <v>-26</v>
      </c>
      <c r="AJ503" s="1">
        <f>VLOOKUP(B503,'APR25'!$A$1:G1031,5,0)</f>
        <v>-29</v>
      </c>
      <c r="AK503" s="1">
        <f>VLOOKUP(B503,'MAY25'!$A$1:G1424,5,0)</f>
        <v>-24</v>
      </c>
      <c r="AL503" s="1">
        <f>VLOOKUP(B503,JUNE25!$A$1:G1127,5,0)</f>
        <v>-13</v>
      </c>
      <c r="AM503" s="1">
        <f>VLOOKUP(B503, JULY25!$A$1:$E$544, 5, FALSE)</f>
        <v>-36</v>
      </c>
      <c r="AN503" s="1">
        <f>VLOOKUP(B503, 'AUG25'!$A$1:$E$540, 5, FALSE)</f>
        <v>-24</v>
      </c>
      <c r="AO503" s="1">
        <f>VLOOKUP(B503, 'SEP25'!$A$1:$F$520, 6, FALSE)</f>
        <v>-10</v>
      </c>
      <c r="AP503" s="1">
        <f>VLOOKUP(B503, 'OCT25'!$A$1:$F$520, 5, FALSE)</f>
        <v>-16</v>
      </c>
      <c r="AQ503" s="36">
        <f>VLOOKUP(B503, 'NOV25'!$B$1:$I$616, 5, FALSE)</f>
        <v>-7</v>
      </c>
      <c r="AR503" s="1">
        <f>VLOOKUP(B503, 'DEC25'!$A$1:$I$611, 5, FALSE)</f>
        <v>-38</v>
      </c>
      <c r="AS503" s="1" t="str">
        <f>VLOOKUP(B503, 'JAN26'!$A$1:$I$607, 6, FALSE)</f>
        <v>-</v>
      </c>
      <c r="AT503" s="1"/>
      <c r="AU503" s="1"/>
      <c r="AV503" s="1"/>
      <c r="AW503" s="1"/>
    </row>
    <row r="504" spans="1:49" ht="14.25" customHeight="1">
      <c r="A504" s="4" t="s">
        <v>677</v>
      </c>
      <c r="B504" s="4" t="s">
        <v>376</v>
      </c>
      <c r="C504" s="1">
        <f t="shared" si="44"/>
        <v>14.75</v>
      </c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>
        <v>0</v>
      </c>
      <c r="O504" s="1">
        <v>0</v>
      </c>
      <c r="P504" s="1">
        <v>-4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-16</v>
      </c>
      <c r="X504" s="1">
        <v>0</v>
      </c>
      <c r="Y504" s="1">
        <v>0</v>
      </c>
      <c r="Z504" s="1">
        <v>0</v>
      </c>
      <c r="AA504" s="1">
        <v>-2</v>
      </c>
      <c r="AB504" s="1">
        <v>-1</v>
      </c>
      <c r="AC504" s="1">
        <v>0</v>
      </c>
      <c r="AD504" s="1">
        <f>VLOOKUP(B504,'OCT24'!$A$1:H1680,6,0)</f>
        <v>-12</v>
      </c>
      <c r="AE504" s="1">
        <f>VLOOKUP(B504,'NOV24'!$A$1:H1065,6,0)</f>
        <v>0</v>
      </c>
      <c r="AF504" s="1">
        <f>VLOOKUP(B504,'DEC24'!$A$1:$H$914,5,0)</f>
        <v>0</v>
      </c>
      <c r="AG504" s="1">
        <f>VLOOKUP(B504,'JAN25'!$A$1:G1136,5,0)</f>
        <v>0</v>
      </c>
      <c r="AH504" s="1">
        <f>VLOOKUP(B504,'FEB25'!A$1:G1570,5,0)</f>
        <v>-10</v>
      </c>
      <c r="AI504" s="1">
        <f>VLOOKUP(B504,'MAR25'!$A$1:G1403,5,0)</f>
        <v>-10</v>
      </c>
      <c r="AJ504" s="1">
        <f>VLOOKUP(B504,'APR25'!$A$1:G1032,5,0)</f>
        <v>-1</v>
      </c>
      <c r="AK504" s="1">
        <f>VLOOKUP(B504,'MAY25'!$A$1:G1425,5,0)</f>
        <v>0</v>
      </c>
      <c r="AL504" s="1">
        <f>VLOOKUP(B504,JUNE25!$A$1:G1128,5,0)</f>
        <v>-27</v>
      </c>
      <c r="AM504" s="1">
        <f>VLOOKUP(B504, JULY25!$A$1:$E$544, 5, FALSE)</f>
        <v>0</v>
      </c>
      <c r="AN504" s="1">
        <f>VLOOKUP(B504, 'AUG25'!$A$1:$E$540, 5, FALSE)</f>
        <v>-2</v>
      </c>
      <c r="AO504" s="1">
        <f>VLOOKUP(B504, 'SEP25'!$A$1:$F$520, 6, FALSE)</f>
        <v>-44</v>
      </c>
      <c r="AP504" s="1">
        <f>VLOOKUP(B504, 'OCT25'!$A$1:$F$520, 5, FALSE)</f>
        <v>-5</v>
      </c>
      <c r="AQ504" s="36">
        <f>VLOOKUP(B504, 'NOV25'!$B$1:$I$616, 5, FALSE)</f>
        <v>-24</v>
      </c>
      <c r="AR504" s="1">
        <f>VLOOKUP(B504, 'DEC25'!$A$1:$I$611, 5, FALSE)</f>
        <v>-5</v>
      </c>
      <c r="AS504" s="1">
        <f>VLOOKUP(B504, 'JAN26'!$A$1:$I$607, 6, FALSE)</f>
        <v>-11</v>
      </c>
      <c r="AT504" s="1"/>
      <c r="AU504" s="1"/>
      <c r="AV504" s="1"/>
      <c r="AW504" s="1"/>
    </row>
    <row r="505" spans="1:49" ht="14.25" customHeight="1">
      <c r="A505" s="4" t="s">
        <v>682</v>
      </c>
      <c r="B505" s="4" t="s">
        <v>377</v>
      </c>
      <c r="C505" s="1">
        <f t="shared" si="44"/>
        <v>100.5</v>
      </c>
      <c r="D505" s="1"/>
      <c r="E505" s="1"/>
      <c r="F505" s="1"/>
      <c r="G505" s="1"/>
      <c r="I505" s="1"/>
      <c r="J505" s="1"/>
      <c r="K505" s="1"/>
      <c r="L505" s="1"/>
      <c r="M505" s="1"/>
      <c r="N505" s="1"/>
      <c r="O505" s="1"/>
      <c r="P505" s="1">
        <v>-63</v>
      </c>
      <c r="Q505" s="1">
        <v>-42</v>
      </c>
      <c r="R505" s="1">
        <v>-56</v>
      </c>
      <c r="S505" s="1">
        <v>-44</v>
      </c>
      <c r="T505" s="1">
        <v>-56</v>
      </c>
      <c r="U505" s="1"/>
      <c r="V505" s="1">
        <v>-35</v>
      </c>
      <c r="W505" s="1">
        <v>-113</v>
      </c>
      <c r="X505" s="1">
        <v>-32</v>
      </c>
      <c r="Y505" s="1">
        <v>-48</v>
      </c>
      <c r="Z505" s="1">
        <v>-98</v>
      </c>
      <c r="AA505" s="1">
        <v>-47</v>
      </c>
      <c r="AB505" s="1">
        <v>-50</v>
      </c>
      <c r="AC505" s="1">
        <v>-54</v>
      </c>
      <c r="AD505" s="1">
        <f>VLOOKUP(B505,'OCT24'!$A$1:H1681,6,0)</f>
        <v>-67</v>
      </c>
      <c r="AE505" s="1"/>
      <c r="AF505" s="1">
        <f>VLOOKUP(B505,'DEC24'!$A$1:$H$914,5,0)</f>
        <v>-96</v>
      </c>
      <c r="AG505" s="1"/>
      <c r="AH505" s="1">
        <f>VLOOKUP(B505,'FEB25'!A$1:G1571,5,0)</f>
        <v>-46</v>
      </c>
      <c r="AI505" s="1">
        <f>VLOOKUP(B505,'MAR25'!$A$1:G1404,5,0)</f>
        <v>-77</v>
      </c>
      <c r="AJ505" s="1"/>
      <c r="AK505" s="1">
        <f>VLOOKUP(B505,'MAY25'!$A$1:G1426,5,0)</f>
        <v>-75</v>
      </c>
      <c r="AL505" s="1">
        <f>VLOOKUP(B505,JUNE25!$A$1:G1129,5,0)</f>
        <v>-88</v>
      </c>
      <c r="AM505" s="1">
        <f>VLOOKUP(B505, JULY25!$A$1:$E$544, 5, FALSE)</f>
        <v>-77</v>
      </c>
      <c r="AN505" s="1">
        <f>VLOOKUP(B505, 'AUG25'!$A$1:$E$540, 5, FALSE)</f>
        <v>-94</v>
      </c>
      <c r="AO505" s="1">
        <f>VLOOKUP(B505, 'SEP25'!$A$1:$F$520, 6, FALSE)</f>
        <v>-115</v>
      </c>
      <c r="AP505" s="1">
        <f>VLOOKUP(B505, 'OCT25'!$A$1:$F$520, 5, FALSE)</f>
        <v>-133</v>
      </c>
      <c r="AQ505" s="36">
        <f>VLOOKUP(B505, 'NOV25'!$B$1:$I$616, 5, FALSE)</f>
        <v>-51</v>
      </c>
      <c r="AR505" s="1">
        <f>VLOOKUP(B505, 'DEC25'!$A$1:$I$611, 5, FALSE)</f>
        <v>-104</v>
      </c>
      <c r="AS505" s="1">
        <f>VLOOKUP(B505, 'JAN26'!$A$1:$I$607, 6, FALSE)</f>
        <v>-142</v>
      </c>
      <c r="AT505" s="1"/>
      <c r="AU505" s="1"/>
      <c r="AV505" s="1"/>
      <c r="AW505" s="1"/>
    </row>
    <row r="506" spans="1:49" ht="14.25" customHeight="1">
      <c r="A506" s="4" t="s">
        <v>682</v>
      </c>
      <c r="B506" s="4" t="s">
        <v>638</v>
      </c>
      <c r="C506" s="1">
        <f t="shared" si="44"/>
        <v>81</v>
      </c>
      <c r="D506" s="1"/>
      <c r="E506" s="1"/>
      <c r="F506" s="1"/>
      <c r="G506" s="1"/>
      <c r="I506" s="1"/>
      <c r="J506" s="1"/>
      <c r="K506" s="1"/>
      <c r="L506" s="1"/>
      <c r="M506" s="1"/>
      <c r="N506" s="1"/>
      <c r="O506" s="1">
        <v>0</v>
      </c>
      <c r="P506" s="1">
        <v>-15</v>
      </c>
      <c r="Q506" s="1">
        <v>-16</v>
      </c>
      <c r="R506" s="1">
        <v>-70</v>
      </c>
      <c r="S506" s="1">
        <v>-14</v>
      </c>
      <c r="T506" s="1">
        <v>-10</v>
      </c>
      <c r="U506" s="1"/>
      <c r="V506" s="1"/>
      <c r="W506" s="1">
        <v>-30</v>
      </c>
      <c r="X506" s="1"/>
      <c r="Y506" s="1">
        <v>-41</v>
      </c>
      <c r="Z506" s="1">
        <v>-25</v>
      </c>
      <c r="AA506" s="1">
        <v>-28</v>
      </c>
      <c r="AB506" s="1">
        <v>-35</v>
      </c>
      <c r="AC506" s="1"/>
      <c r="AD506" s="1"/>
      <c r="AE506" s="1"/>
      <c r="AF506" s="1"/>
      <c r="AG506" s="1" t="e">
        <f>VLOOKUP(B506,'JAN25'!$A$1:G1138,5,0)</f>
        <v>#N/A</v>
      </c>
      <c r="AH506" s="1"/>
      <c r="AI506" s="1"/>
      <c r="AJ506" s="1"/>
      <c r="AK506" s="1">
        <v>-111</v>
      </c>
      <c r="AL506" s="1">
        <v>-96</v>
      </c>
      <c r="AM506" s="1">
        <v>-50</v>
      </c>
      <c r="AN506" s="1">
        <v>-67</v>
      </c>
      <c r="AO506" s="1">
        <v>-109</v>
      </c>
      <c r="AP506" s="1">
        <f>VLOOKUP(B506, 'OCT25'!$A$1:$F$520, 5, FALSE)</f>
        <v>-93</v>
      </c>
      <c r="AQ506" s="36">
        <f>VLOOKUP(B506, 'NOV25'!$B$1:$I$616, 5, FALSE)</f>
        <v>-92</v>
      </c>
      <c r="AR506" s="1">
        <f>VLOOKUP(B506, 'DEC25'!$A$1:$I$611, 5, FALSE)</f>
        <v>-53</v>
      </c>
      <c r="AS506" s="1">
        <f>VLOOKUP(B506, 'JAN26'!$A$1:$I$607, 6, FALSE)</f>
        <v>-88</v>
      </c>
      <c r="AT506" s="1"/>
      <c r="AU506" s="1"/>
      <c r="AV506" s="1"/>
      <c r="AW506" s="1"/>
    </row>
    <row r="507" spans="1:49" ht="14.25" customHeight="1">
      <c r="A507" s="4" t="s">
        <v>678</v>
      </c>
      <c r="B507" s="4" t="s">
        <v>379</v>
      </c>
      <c r="C507" s="1">
        <f t="shared" si="44"/>
        <v>0</v>
      </c>
      <c r="D507" s="1"/>
      <c r="E507" s="1"/>
      <c r="F507" s="1"/>
      <c r="G507" s="1"/>
      <c r="I507" s="1"/>
      <c r="J507" s="1"/>
      <c r="K507" s="1"/>
      <c r="L507" s="1"/>
      <c r="M507" s="1"/>
      <c r="N507" s="1"/>
      <c r="O507" s="1">
        <v>0</v>
      </c>
      <c r="P507" s="1">
        <v>-1</v>
      </c>
      <c r="Q507" s="1">
        <v>-5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-2</v>
      </c>
      <c r="Z507" s="1">
        <v>0</v>
      </c>
      <c r="AA507" s="1">
        <v>0</v>
      </c>
      <c r="AB507" s="1">
        <v>0</v>
      </c>
      <c r="AC507" s="1">
        <v>0</v>
      </c>
      <c r="AD507" s="1">
        <f>VLOOKUP(B507,'OCT24'!$A$1:H1683,6,0)</f>
        <v>0</v>
      </c>
      <c r="AE507" s="1">
        <f>VLOOKUP(B507,'NOV24'!$A$1:H1068,6,0)</f>
        <v>0</v>
      </c>
      <c r="AF507" s="1">
        <f>VLOOKUP(B507,'DEC24'!$A$1:$H$914,5,0)</f>
        <v>0</v>
      </c>
      <c r="AG507" s="1">
        <f>VLOOKUP(B507,'JAN25'!$A$1:G1139,5,0)</f>
        <v>0</v>
      </c>
      <c r="AH507" s="1">
        <f>VLOOKUP(B507,'FEB25'!A$1:G1573,5,0)</f>
        <v>0</v>
      </c>
      <c r="AI507" s="1">
        <f>VLOOKUP(B507,'MAR25'!$A$1:G1406,5,0)</f>
        <v>0</v>
      </c>
      <c r="AJ507" s="1">
        <f>VLOOKUP(B507,'APR25'!$A$1:G1035,5,0)</f>
        <v>0</v>
      </c>
      <c r="AK507" s="1">
        <f>VLOOKUP(B507,'MAY25'!$A$1:G1428,5,0)</f>
        <v>0</v>
      </c>
      <c r="AL507" s="1">
        <f>VLOOKUP(B507,JUNE25!$A$1:G1131,5,0)</f>
        <v>0</v>
      </c>
      <c r="AM507" s="1">
        <f>VLOOKUP(B507, JULY25!$A$1:$E$544, 5, FALSE)</f>
        <v>0</v>
      </c>
      <c r="AN507" s="1">
        <f>VLOOKUP(B507, 'AUG25'!$A$1:$E$540, 5, FALSE)</f>
        <v>0</v>
      </c>
      <c r="AO507" s="1" t="str">
        <f>VLOOKUP(B507, 'SEP25'!$A$1:$F$520, 6, FALSE)</f>
        <v>-</v>
      </c>
      <c r="AP507" s="1" t="str">
        <f>VLOOKUP(B507, 'OCT25'!$A$1:$F$520, 5, FALSE)</f>
        <v>-</v>
      </c>
      <c r="AQ507" s="36" t="str">
        <f>VLOOKUP(B507, 'NOV25'!$B$1:$I$616, 5, FALSE)</f>
        <v>-</v>
      </c>
      <c r="AR507" s="1" t="str">
        <f>VLOOKUP(B507, 'DEC25'!$A$1:$I$611, 5, FALSE)</f>
        <v>-</v>
      </c>
      <c r="AS507" s="1" t="str">
        <f>VLOOKUP(B507, 'JAN26'!$A$1:$I$607, 6, FALSE)</f>
        <v>-</v>
      </c>
      <c r="AT507" s="1"/>
      <c r="AU507" s="1"/>
      <c r="AV507" s="1"/>
      <c r="AW507" s="1"/>
    </row>
    <row r="508" spans="1:49" ht="14.25" customHeight="1">
      <c r="A508" s="4" t="s">
        <v>678</v>
      </c>
      <c r="B508" s="4" t="s">
        <v>380</v>
      </c>
      <c r="C508" s="1">
        <f t="shared" si="44"/>
        <v>16.428571428571427</v>
      </c>
      <c r="D508" s="1"/>
      <c r="E508" s="1"/>
      <c r="F508" s="1"/>
      <c r="G508" s="1"/>
      <c r="I508" s="1"/>
      <c r="J508" s="1"/>
      <c r="K508" s="1"/>
      <c r="L508" s="1"/>
      <c r="M508" s="1"/>
      <c r="N508" s="1"/>
      <c r="O508" s="1">
        <v>0</v>
      </c>
      <c r="P508" s="1">
        <v>-4</v>
      </c>
      <c r="Q508" s="1">
        <v>0</v>
      </c>
      <c r="R508" s="1">
        <v>-30</v>
      </c>
      <c r="S508" s="1">
        <v>0</v>
      </c>
      <c r="T508" s="1">
        <v>-4</v>
      </c>
      <c r="U508" s="1">
        <v>-10</v>
      </c>
      <c r="V508" s="1">
        <v>-10</v>
      </c>
      <c r="W508" s="1">
        <v>-80</v>
      </c>
      <c r="X508" s="1">
        <v>-50</v>
      </c>
      <c r="Y508" s="1">
        <v>0</v>
      </c>
      <c r="Z508" s="1">
        <v>-6</v>
      </c>
      <c r="AA508" s="1">
        <v>-20</v>
      </c>
      <c r="AB508" s="1">
        <v>-4</v>
      </c>
      <c r="AC508" s="1">
        <v>-102</v>
      </c>
      <c r="AD508" s="1">
        <f>VLOOKUP(B508,'OCT24'!$A$1:H1684,6,0)</f>
        <v>-2</v>
      </c>
      <c r="AE508" s="1">
        <f>VLOOKUP(B508,'NOV24'!$A$1:H1069,6,0)</f>
        <v>-10</v>
      </c>
      <c r="AF508" s="1">
        <f>VLOOKUP(B508,'DEC24'!$A$1:$H$914,5,0)</f>
        <v>0</v>
      </c>
      <c r="AG508" s="1">
        <f>VLOOKUP(B508,'JAN25'!$A$1:G1140,5,0)</f>
        <v>0</v>
      </c>
      <c r="AH508" s="1">
        <f>VLOOKUP(B508,'FEB25'!A$1:G1574,5,0)</f>
        <v>-10</v>
      </c>
      <c r="AI508" s="1">
        <f>VLOOKUP(B508,'MAR25'!$A$1:G1407,5,0)</f>
        <v>-2</v>
      </c>
      <c r="AJ508" s="1">
        <f>VLOOKUP(B508,'APR25'!$A$1:G1036,5,0)</f>
        <v>-4</v>
      </c>
      <c r="AK508" s="1">
        <f>VLOOKUP(B508,'MAY25'!$A$1:G1429,5,0)</f>
        <v>-2</v>
      </c>
      <c r="AL508" s="1">
        <f>VLOOKUP(B508,JUNE25!$A$1:G1132,5,0)</f>
        <v>0</v>
      </c>
      <c r="AM508" s="1">
        <f>VLOOKUP(B508, JULY25!$A$1:$E$544, 5, FALSE)</f>
        <v>-32</v>
      </c>
      <c r="AN508" s="1">
        <f>VLOOKUP(B508, 'AUG25'!$A$1:$E$540, 5, FALSE)</f>
        <v>-4</v>
      </c>
      <c r="AO508" s="1">
        <f>VLOOKUP(B508, 'SEP25'!$A$1:$F$520, 6, FALSE)</f>
        <v>-25</v>
      </c>
      <c r="AP508" s="1">
        <f>VLOOKUP(B508, 'OCT25'!$A$1:$F$520, 5, FALSE)</f>
        <v>-2</v>
      </c>
      <c r="AQ508" s="36" t="str">
        <f>VLOOKUP(B508, 'NOV25'!$B$1:$I$616, 5, FALSE)</f>
        <v>-</v>
      </c>
      <c r="AR508" s="1">
        <f>VLOOKUP(B508, 'DEC25'!$A$1:$I$611, 5, FALSE)</f>
        <v>-32</v>
      </c>
      <c r="AS508" s="1">
        <f>VLOOKUP(B508, 'JAN26'!$A$1:$I$607, 6, FALSE)</f>
        <v>-20</v>
      </c>
      <c r="AT508" s="1"/>
      <c r="AU508" s="1"/>
      <c r="AV508" s="1"/>
      <c r="AW508" s="1"/>
    </row>
    <row r="509" spans="1:49" ht="14.25" customHeight="1">
      <c r="A509" s="4" t="s">
        <v>678</v>
      </c>
      <c r="B509" s="4" t="s">
        <v>381</v>
      </c>
      <c r="C509" s="1">
        <f t="shared" si="44"/>
        <v>0.25</v>
      </c>
      <c r="D509" s="1"/>
      <c r="E509" s="1"/>
      <c r="F509" s="1"/>
      <c r="G509" s="1"/>
      <c r="I509" s="1"/>
      <c r="J509" s="1"/>
      <c r="K509" s="1"/>
      <c r="L509" s="1"/>
      <c r="M509" s="1"/>
      <c r="N509" s="1"/>
      <c r="O509" s="1">
        <v>0</v>
      </c>
      <c r="P509" s="1">
        <v>-1</v>
      </c>
      <c r="Q509" s="1">
        <v>-8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f>VLOOKUP(B509,'OCT24'!$A$1:H1685,6,0)</f>
        <v>0</v>
      </c>
      <c r="AE509" s="1">
        <f>VLOOKUP(B509,'NOV24'!$A$1:H1070,6,0)</f>
        <v>0</v>
      </c>
      <c r="AF509" s="1">
        <f>VLOOKUP(B509,'DEC24'!$A$1:$H$914,5,0)</f>
        <v>0</v>
      </c>
      <c r="AG509" s="1">
        <f>VLOOKUP(B509,'JAN25'!$A$1:G1141,5,0)</f>
        <v>0</v>
      </c>
      <c r="AH509" s="1">
        <f>VLOOKUP(B509,'FEB25'!A$1:G1575,5,0)</f>
        <v>0</v>
      </c>
      <c r="AI509" s="1">
        <f>VLOOKUP(B509,'MAR25'!$A$1:G1408,5,0)</f>
        <v>0</v>
      </c>
      <c r="AJ509" s="1">
        <f>VLOOKUP(B509,'APR25'!$A$1:G1037,5,0)</f>
        <v>0</v>
      </c>
      <c r="AK509" s="1">
        <f>VLOOKUP(B509,'MAY25'!$A$1:G1430,5,0)</f>
        <v>0</v>
      </c>
      <c r="AL509" s="1">
        <f>VLOOKUP(B509,JUNE25!$A$1:G1133,5,0)</f>
        <v>0</v>
      </c>
      <c r="AM509" s="1">
        <f>VLOOKUP(B509, JULY25!$A$1:$E$544, 5, FALSE)</f>
        <v>0</v>
      </c>
      <c r="AN509" s="1">
        <f>VLOOKUP(B509, 'AUG25'!$A$1:$E$540, 5, FALSE)</f>
        <v>0</v>
      </c>
      <c r="AO509" s="1" t="str">
        <f>VLOOKUP(B509, 'SEP25'!$A$1:$F$520, 6, FALSE)</f>
        <v>-</v>
      </c>
      <c r="AP509" s="1" t="str">
        <f>VLOOKUP(B509, 'OCT25'!$A$1:$F$520, 5, FALSE)</f>
        <v>-</v>
      </c>
      <c r="AQ509" s="36" t="str">
        <f>VLOOKUP(B509, 'NOV25'!$B$1:$I$616, 5, FALSE)</f>
        <v>-</v>
      </c>
      <c r="AR509" s="1">
        <f>VLOOKUP(B509, 'DEC25'!$A$1:$I$611, 5, FALSE)</f>
        <v>-1</v>
      </c>
      <c r="AS509" s="1"/>
      <c r="AT509" s="1"/>
      <c r="AU509" s="1"/>
      <c r="AV509" s="1"/>
      <c r="AW509" s="1"/>
    </row>
    <row r="510" spans="1:49" ht="14.25" customHeight="1">
      <c r="A510" s="4" t="s">
        <v>678</v>
      </c>
      <c r="B510" s="4" t="s">
        <v>382</v>
      </c>
      <c r="C510" s="1">
        <f t="shared" si="44"/>
        <v>0</v>
      </c>
      <c r="D510" s="1"/>
      <c r="E510" s="1"/>
      <c r="F510" s="1"/>
      <c r="G510" s="1"/>
      <c r="I510" s="1"/>
      <c r="J510" s="1"/>
      <c r="K510" s="1"/>
      <c r="L510" s="1"/>
      <c r="M510" s="1"/>
      <c r="N510" s="1"/>
      <c r="O510" s="1">
        <v>0</v>
      </c>
      <c r="P510" s="1">
        <v>0</v>
      </c>
      <c r="Q510" s="1">
        <v>-2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-1</v>
      </c>
      <c r="Z510" s="1">
        <v>0</v>
      </c>
      <c r="AA510" s="1">
        <v>0</v>
      </c>
      <c r="AB510" s="1">
        <v>0</v>
      </c>
      <c r="AC510" s="1">
        <v>0</v>
      </c>
      <c r="AD510" s="1">
        <f>VLOOKUP(B510,'OCT24'!$A$1:H1686,6,0)</f>
        <v>0</v>
      </c>
      <c r="AE510" s="1">
        <f>VLOOKUP(B510,'NOV24'!$A$1:H1071,6,0)</f>
        <v>0</v>
      </c>
      <c r="AF510" s="1">
        <f>VLOOKUP(B510,'DEC24'!$A$1:$H$914,5,0)</f>
        <v>0</v>
      </c>
      <c r="AG510" s="1">
        <f>VLOOKUP(B510,'JAN25'!$A$1:G1142,5,0)</f>
        <v>0</v>
      </c>
      <c r="AH510" s="1">
        <f>VLOOKUP(B510,'FEB25'!A$1:G1576,5,0)</f>
        <v>0</v>
      </c>
      <c r="AI510" s="1">
        <f>VLOOKUP(B510,'MAR25'!$A$1:G1409,5,0)</f>
        <v>0</v>
      </c>
      <c r="AJ510" s="1">
        <f>VLOOKUP(B510,'APR25'!$A$1:G1038,5,0)</f>
        <v>0</v>
      </c>
      <c r="AK510" s="1">
        <f>VLOOKUP(B510,'MAY25'!$A$1:G1431,5,0)</f>
        <v>-1</v>
      </c>
      <c r="AL510" s="1">
        <f>VLOOKUP(B510,JUNE25!$A$1:G1134,5,0)</f>
        <v>0</v>
      </c>
      <c r="AM510" s="1">
        <f>VLOOKUP(B510, JULY25!$A$1:$E$544, 5, FALSE)</f>
        <v>0</v>
      </c>
      <c r="AN510" s="1">
        <f>VLOOKUP(B510, 'AUG25'!$A$1:$E$540, 5, FALSE)</f>
        <v>0</v>
      </c>
      <c r="AO510" s="1" t="str">
        <f>VLOOKUP(B510, 'SEP25'!$A$1:$F$520, 6, FALSE)</f>
        <v>-</v>
      </c>
      <c r="AP510" s="1" t="str">
        <f>VLOOKUP(B510, 'OCT25'!$A$1:$F$520, 5, FALSE)</f>
        <v>-</v>
      </c>
      <c r="AQ510" s="36" t="str">
        <f>VLOOKUP(B510, 'NOV25'!$B$1:$I$616, 5, FALSE)</f>
        <v>-</v>
      </c>
      <c r="AR510" s="1" t="str">
        <f>VLOOKUP(B510, 'DEC25'!$A$1:$I$611, 5, FALSE)</f>
        <v>-</v>
      </c>
      <c r="AS510" s="1" t="str">
        <f>VLOOKUP(B510, 'JAN26'!$A$1:$I$607, 6, FALSE)</f>
        <v>-</v>
      </c>
      <c r="AT510" s="1"/>
      <c r="AU510" s="1"/>
      <c r="AV510" s="1"/>
      <c r="AW510" s="1"/>
    </row>
    <row r="511" spans="1:49" ht="14.25" customHeight="1">
      <c r="A511" s="4" t="s">
        <v>678</v>
      </c>
      <c r="B511" s="4" t="s">
        <v>383</v>
      </c>
      <c r="C511" s="1">
        <f t="shared" si="44"/>
        <v>5</v>
      </c>
      <c r="D511" s="1"/>
      <c r="E511" s="1"/>
      <c r="F511" s="1"/>
      <c r="G511" s="1"/>
      <c r="I511" s="1"/>
      <c r="J511" s="1"/>
      <c r="K511" s="1"/>
      <c r="L511" s="1"/>
      <c r="M511" s="1"/>
      <c r="N511" s="1"/>
      <c r="O511" s="1">
        <v>0</v>
      </c>
      <c r="P511" s="1">
        <v>-2</v>
      </c>
      <c r="Q511" s="1">
        <v>-18</v>
      </c>
      <c r="R511" s="1">
        <v>0</v>
      </c>
      <c r="S511" s="1">
        <v>0</v>
      </c>
      <c r="T511" s="1">
        <v>0</v>
      </c>
      <c r="U511" s="1">
        <v>-20</v>
      </c>
      <c r="V511" s="1">
        <v>0</v>
      </c>
      <c r="W511" s="1">
        <v>0</v>
      </c>
      <c r="X511" s="1">
        <v>0</v>
      </c>
      <c r="Y511" s="1">
        <v>-4</v>
      </c>
      <c r="Z511" s="1">
        <v>0</v>
      </c>
      <c r="AA511" s="1">
        <v>0</v>
      </c>
      <c r="AB511" s="1">
        <v>0</v>
      </c>
      <c r="AC511" s="1">
        <v>0</v>
      </c>
      <c r="AD511" s="1">
        <f>VLOOKUP(B511,'OCT24'!$A$1:H1687,6,0)</f>
        <v>0</v>
      </c>
      <c r="AE511" s="1">
        <f>VLOOKUP(B511,'NOV24'!$A$1:H1072,6,0)</f>
        <v>0</v>
      </c>
      <c r="AF511" s="1">
        <f>VLOOKUP(B511,'DEC24'!$A$1:$H$914,5,0)</f>
        <v>-2</v>
      </c>
      <c r="AG511" s="1">
        <f>VLOOKUP(B511,'JAN25'!$A$1:G1143,5,0)</f>
        <v>0</v>
      </c>
      <c r="AH511" s="1">
        <f>VLOOKUP(B511,'FEB25'!A$1:G1577,5,0)</f>
        <v>-2</v>
      </c>
      <c r="AI511" s="1">
        <f>VLOOKUP(B511,'MAR25'!$A$1:G1410,5,0)</f>
        <v>0</v>
      </c>
      <c r="AJ511" s="1">
        <f>VLOOKUP(B511,'APR25'!$A$1:G1039,5,0)</f>
        <v>-6</v>
      </c>
      <c r="AK511" s="1">
        <f>VLOOKUP(B511,'MAY25'!$A$1:G1432,5,0)</f>
        <v>-8</v>
      </c>
      <c r="AL511" s="1">
        <f>VLOOKUP(B511,JUNE25!$A$1:G1135,5,0)</f>
        <v>0</v>
      </c>
      <c r="AM511" s="1">
        <f>VLOOKUP(B511, JULY25!$A$1:$E$544, 5, FALSE)</f>
        <v>-2</v>
      </c>
      <c r="AN511" s="1">
        <f>VLOOKUP(B511, 'AUG25'!$A$1:$E$540, 5, FALSE)</f>
        <v>0</v>
      </c>
      <c r="AO511" s="1">
        <f>VLOOKUP(B511, 'SEP25'!$A$1:$F$520, 6, FALSE)</f>
        <v>-9</v>
      </c>
      <c r="AP511" s="1">
        <f>VLOOKUP(B511, 'OCT25'!$A$1:$F$520, 5, FALSE)</f>
        <v>-2</v>
      </c>
      <c r="AQ511" s="36">
        <f>VLOOKUP(B511, 'NOV25'!$B$1:$I$616, 5, FALSE)</f>
        <v>-2</v>
      </c>
      <c r="AR511" s="1">
        <f>VLOOKUP(B511, 'DEC25'!$A$1:$I$611, 5, FALSE)</f>
        <v>-9</v>
      </c>
      <c r="AS511" s="1">
        <f>VLOOKUP(B511, 'JAN26'!$A$1:$I$607, 6, FALSE)</f>
        <v>-16</v>
      </c>
      <c r="AT511" s="1"/>
      <c r="AU511" s="1"/>
      <c r="AV511" s="1"/>
      <c r="AW511" s="1"/>
    </row>
    <row r="512" spans="1:49" ht="14.25" customHeight="1">
      <c r="A512" s="4" t="s">
        <v>678</v>
      </c>
      <c r="B512" s="4" t="s">
        <v>384</v>
      </c>
      <c r="C512" s="1">
        <f t="shared" si="44"/>
        <v>0.5</v>
      </c>
      <c r="D512" s="1"/>
      <c r="E512" s="1"/>
      <c r="F512" s="1"/>
      <c r="G512" s="1"/>
      <c r="I512" s="1"/>
      <c r="J512" s="1"/>
      <c r="K512" s="1"/>
      <c r="L512" s="1"/>
      <c r="M512" s="1"/>
      <c r="N512" s="1"/>
      <c r="O512" s="1">
        <v>0</v>
      </c>
      <c r="P512" s="1">
        <v>-6</v>
      </c>
      <c r="Q512" s="1">
        <v>-4</v>
      </c>
      <c r="R512" s="1">
        <v>-1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-1</v>
      </c>
      <c r="AB512" s="1">
        <v>0</v>
      </c>
      <c r="AC512" s="1">
        <v>0</v>
      </c>
      <c r="AD512" s="1">
        <f>VLOOKUP(B512,'OCT24'!$A$1:H1688,6,0)</f>
        <v>0</v>
      </c>
      <c r="AE512" s="1">
        <f>VLOOKUP(B512,'NOV24'!$A$1:H1073,6,0)</f>
        <v>-2</v>
      </c>
      <c r="AF512" s="1">
        <f>VLOOKUP(B512,'DEC24'!$A$1:$H$914,5,0)</f>
        <v>0</v>
      </c>
      <c r="AG512" s="1">
        <f>VLOOKUP(B512,'JAN25'!$A$1:G1144,5,0)</f>
        <v>0</v>
      </c>
      <c r="AH512" s="1">
        <f>VLOOKUP(B512,'FEB25'!A$1:G1578,5,0)</f>
        <v>-3</v>
      </c>
      <c r="AI512" s="1">
        <f>VLOOKUP(B512,'MAR25'!$A$1:G1411,5,0)</f>
        <v>0</v>
      </c>
      <c r="AJ512" s="1">
        <f>VLOOKUP(B512,'APR25'!$A$1:G1040,5,0)</f>
        <v>0</v>
      </c>
      <c r="AK512" s="1">
        <f>VLOOKUP(B512,'MAY25'!$A$1:G1433,5,0)</f>
        <v>-2</v>
      </c>
      <c r="AL512" s="1">
        <f>VLOOKUP(B512,JUNE25!$A$1:G1136,5,0)</f>
        <v>0</v>
      </c>
      <c r="AM512" s="1">
        <f>VLOOKUP(B512, JULY25!$A$1:$E$544, 5, FALSE)</f>
        <v>0</v>
      </c>
      <c r="AN512" s="1">
        <f>VLOOKUP(B512, 'AUG25'!$A$1:$E$540, 5, FALSE)</f>
        <v>0</v>
      </c>
      <c r="AO512" s="1" t="str">
        <f>VLOOKUP(B512, 'SEP25'!$A$1:$F$520, 6, FALSE)</f>
        <v>-</v>
      </c>
      <c r="AP512" s="1" t="str">
        <f>VLOOKUP(B512, 'OCT25'!$A$1:$F$520, 5, FALSE)</f>
        <v>-</v>
      </c>
      <c r="AQ512" s="36" t="str">
        <f>VLOOKUP(B512, 'NOV25'!$B$1:$I$616, 5, FALSE)</f>
        <v>-</v>
      </c>
      <c r="AR512" s="1" t="str">
        <f>VLOOKUP(B512, 'DEC25'!$A$1:$I$611, 5, FALSE)</f>
        <v>-</v>
      </c>
      <c r="AS512" s="1">
        <f>VLOOKUP(B512, 'JAN26'!$A$1:$I$607, 6, FALSE)</f>
        <v>-2</v>
      </c>
      <c r="AT512" s="1"/>
      <c r="AU512" s="1"/>
      <c r="AV512" s="1"/>
      <c r="AW512" s="1"/>
    </row>
    <row r="513" spans="1:49" ht="14.25" customHeight="1">
      <c r="A513" s="4" t="s">
        <v>678</v>
      </c>
      <c r="B513" s="4" t="s">
        <v>385</v>
      </c>
      <c r="C513" s="1">
        <f t="shared" si="44"/>
        <v>5</v>
      </c>
      <c r="D513" s="1"/>
      <c r="E513" s="1"/>
      <c r="F513" s="1"/>
      <c r="G513" s="1"/>
      <c r="I513" s="1"/>
      <c r="J513" s="1"/>
      <c r="K513" s="1"/>
      <c r="L513" s="1"/>
      <c r="M513" s="1"/>
      <c r="N513" s="1"/>
      <c r="O513" s="1">
        <v>0</v>
      </c>
      <c r="P513" s="1">
        <v>0</v>
      </c>
      <c r="Q513" s="1">
        <v>0</v>
      </c>
      <c r="R513" s="1">
        <v>-5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-3</v>
      </c>
      <c r="Y513" s="1">
        <v>0</v>
      </c>
      <c r="Z513" s="1">
        <v>0</v>
      </c>
      <c r="AA513" s="1">
        <v>0</v>
      </c>
      <c r="AB513" s="1">
        <v>-2</v>
      </c>
      <c r="AC513" s="1">
        <v>-3</v>
      </c>
      <c r="AD513" s="1">
        <f>VLOOKUP(B513,'OCT24'!$A$1:H1689,6,0)</f>
        <v>0</v>
      </c>
      <c r="AE513" s="1">
        <f>VLOOKUP(B513,'NOV24'!$A$1:H1074,6,0)</f>
        <v>-3</v>
      </c>
      <c r="AF513" s="1">
        <f>VLOOKUP(B513,'DEC24'!$A$1:$H$914,5,0)</f>
        <v>-3</v>
      </c>
      <c r="AG513" s="1">
        <f>VLOOKUP(B513,'JAN25'!$A$1:G1145,5,0)</f>
        <v>0</v>
      </c>
      <c r="AH513" s="1">
        <f>VLOOKUP(B513,'FEB25'!A$1:G1579,5,0)</f>
        <v>-1</v>
      </c>
      <c r="AI513" s="1">
        <f>VLOOKUP(B513,'MAR25'!$A$1:G1412,5,0)</f>
        <v>-1</v>
      </c>
      <c r="AJ513" s="1"/>
      <c r="AK513" s="1"/>
      <c r="AL513" s="1"/>
      <c r="AM513" s="1"/>
      <c r="AN513" s="1"/>
      <c r="AO513" s="1"/>
      <c r="AP513" s="1">
        <f>VLOOKUP(B513, 'OCT25'!$A$1:$F$520, 5, FALSE)</f>
        <v>-7</v>
      </c>
      <c r="AQ513" s="36" t="str">
        <f>VLOOKUP(B513, 'NOV25'!$B$1:$I$616, 5, FALSE)</f>
        <v>-</v>
      </c>
      <c r="AR513" s="1">
        <f>VLOOKUP(B513, 'DEC25'!$A$1:$I$611, 5, FALSE)</f>
        <v>-2</v>
      </c>
      <c r="AS513" s="1">
        <f>VLOOKUP(B513, 'JAN26'!$A$1:$I$607, 6, FALSE)</f>
        <v>-6</v>
      </c>
      <c r="AT513" s="1"/>
      <c r="AU513" s="1"/>
      <c r="AV513" s="1"/>
      <c r="AW513" s="1"/>
    </row>
    <row r="514" spans="1:49" ht="14.25" customHeight="1">
      <c r="A514" s="4" t="s">
        <v>678</v>
      </c>
      <c r="B514" s="4" t="s">
        <v>386</v>
      </c>
      <c r="C514" s="1">
        <f t="shared" si="44"/>
        <v>4</v>
      </c>
      <c r="D514" s="1"/>
      <c r="E514" s="1"/>
      <c r="F514" s="1"/>
      <c r="G514" s="1"/>
      <c r="I514" s="1"/>
      <c r="J514" s="1"/>
      <c r="K514" s="1"/>
      <c r="L514" s="1"/>
      <c r="M514" s="1"/>
      <c r="N514" s="1"/>
      <c r="O514" s="1">
        <v>0</v>
      </c>
      <c r="P514" s="1">
        <v>-7</v>
      </c>
      <c r="Q514" s="1">
        <v>-1</v>
      </c>
      <c r="R514" s="1">
        <v>-5</v>
      </c>
      <c r="S514" s="1">
        <v>-6</v>
      </c>
      <c r="T514" s="1">
        <v>0</v>
      </c>
      <c r="U514" s="1">
        <v>0</v>
      </c>
      <c r="V514" s="1">
        <v>-5</v>
      </c>
      <c r="W514" s="1">
        <v>-1</v>
      </c>
      <c r="X514" s="1">
        <v>0</v>
      </c>
      <c r="Y514" s="1">
        <v>0</v>
      </c>
      <c r="Z514" s="1">
        <v>-5</v>
      </c>
      <c r="AA514" s="1">
        <v>-8</v>
      </c>
      <c r="AB514" s="1">
        <v>-3</v>
      </c>
      <c r="AC514" s="1">
        <v>-1</v>
      </c>
      <c r="AD514" s="1">
        <f>VLOOKUP(B514,'OCT24'!$A$1:H1690,6,0)</f>
        <v>0</v>
      </c>
      <c r="AE514" s="1">
        <f>VLOOKUP(B514,'NOV24'!$A$1:H1075,6,0)</f>
        <v>0</v>
      </c>
      <c r="AF514" s="1">
        <f>VLOOKUP(B514,'DEC24'!$A$1:$H$914,5,0)</f>
        <v>-1</v>
      </c>
      <c r="AG514" s="1">
        <f>VLOOKUP(B514,'JAN25'!$A$1:G1146,5,0)</f>
        <v>0</v>
      </c>
      <c r="AH514" s="1">
        <f>VLOOKUP(B514,'FEB25'!A$1:G1580,5,0)</f>
        <v>0</v>
      </c>
      <c r="AI514" s="1">
        <f>VLOOKUP(B514,'MAR25'!$A$1:G1413,5,0)</f>
        <v>-2</v>
      </c>
      <c r="AJ514" s="1">
        <f>VLOOKUP(B514,'APR25'!$A$1:G1042,5,0)</f>
        <v>0</v>
      </c>
      <c r="AK514" s="1">
        <f>VLOOKUP(B514,'MAY25'!$A$1:G1435,5,0)</f>
        <v>0</v>
      </c>
      <c r="AL514" s="1">
        <f>VLOOKUP(B514,JUNE25!$A$1:G1138,5,0)</f>
        <v>0</v>
      </c>
      <c r="AM514" s="1">
        <f>VLOOKUP(B514, JULY25!$A$1:$E$544, 5, FALSE)</f>
        <v>0</v>
      </c>
      <c r="AN514" s="1">
        <f>VLOOKUP(B514, 'AUG25'!$A$1:$E$540, 5, FALSE)</f>
        <v>-3</v>
      </c>
      <c r="AO514" s="1">
        <f>VLOOKUP(B514, 'SEP25'!$A$1:$F$520, 6, FALSE)</f>
        <v>-10</v>
      </c>
      <c r="AP514" s="1">
        <f>VLOOKUP(B514, 'OCT25'!$A$1:$F$520, 5, FALSE)</f>
        <v>-1</v>
      </c>
      <c r="AQ514" s="36" t="str">
        <f>VLOOKUP(B514, 'NOV25'!$B$1:$I$616, 5, FALSE)</f>
        <v>-</v>
      </c>
      <c r="AR514" s="1">
        <f>VLOOKUP(B514, 'DEC25'!$A$1:$I$611, 5, FALSE)</f>
        <v>-12</v>
      </c>
      <c r="AS514" s="1">
        <f>VLOOKUP(B514, 'JAN26'!$A$1:$I$607, 6, FALSE)</f>
        <v>-2</v>
      </c>
      <c r="AT514" s="1"/>
      <c r="AU514" s="1"/>
      <c r="AV514" s="1"/>
      <c r="AW514" s="1"/>
    </row>
    <row r="515" spans="1:49" ht="14.25" customHeight="1">
      <c r="A515" s="4" t="s">
        <v>678</v>
      </c>
      <c r="B515" s="4" t="s">
        <v>519</v>
      </c>
      <c r="C515" s="1">
        <f t="shared" si="44"/>
        <v>3.75</v>
      </c>
      <c r="D515" s="1"/>
      <c r="E515" s="1"/>
      <c r="F515" s="1"/>
      <c r="G515" s="1"/>
      <c r="I515" s="1"/>
      <c r="J515" s="1"/>
      <c r="K515" s="1"/>
      <c r="L515" s="1"/>
      <c r="M515" s="1"/>
      <c r="N515" s="1"/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-1</v>
      </c>
      <c r="V515" s="1">
        <v>0</v>
      </c>
      <c r="W515" s="1">
        <v>0</v>
      </c>
      <c r="X515" s="1">
        <v>0</v>
      </c>
      <c r="Y515" s="1">
        <v>-1</v>
      </c>
      <c r="Z515" s="1">
        <v>-3</v>
      </c>
      <c r="AA515" s="1"/>
      <c r="AB515" s="1"/>
      <c r="AC515" s="1"/>
      <c r="AD515" s="1"/>
      <c r="AE515" s="1"/>
      <c r="AF515" s="1">
        <f>VLOOKUP(B515,'DEC24'!$A$1:$H$914,5,0)</f>
        <v>0</v>
      </c>
      <c r="AG515" s="1">
        <f>VLOOKUP(B515,'JAN25'!$A$1:G1147,5,0)</f>
        <v>-6</v>
      </c>
      <c r="AH515" s="1">
        <f>VLOOKUP(B515,'FEB25'!A$1:G1581,5,0)</f>
        <v>0</v>
      </c>
      <c r="AI515" s="1">
        <f>VLOOKUP(B515,'MAR25'!$A$1:G1414,5,0)</f>
        <v>-1</v>
      </c>
      <c r="AJ515" s="1"/>
      <c r="AK515" s="1"/>
      <c r="AL515" s="1">
        <f>VLOOKUP(B515,JUNE25!$A$1:G1139,5,0)</f>
        <v>-2</v>
      </c>
      <c r="AM515" s="1"/>
      <c r="AN515" s="1"/>
      <c r="AO515" s="1"/>
      <c r="AP515" s="1"/>
      <c r="AQ515" s="36">
        <f>VLOOKUP(B515, 'NOV25'!$B$1:$I$616, 5, FALSE)</f>
        <v>-4</v>
      </c>
      <c r="AR515" s="1">
        <f>VLOOKUP(B515, 'DEC25'!$A$1:$I$611, 5, FALSE)</f>
        <v>-7</v>
      </c>
      <c r="AS515" s="1">
        <f>VLOOKUP(B515, 'JAN26'!$A$1:$I$607, 6, FALSE)</f>
        <v>-2</v>
      </c>
      <c r="AT515" s="1"/>
      <c r="AU515" s="1"/>
      <c r="AV515" s="1"/>
      <c r="AW515" s="1"/>
    </row>
    <row r="516" spans="1:49" ht="14.25" customHeight="1">
      <c r="A516" s="4" t="s">
        <v>678</v>
      </c>
      <c r="B516" s="4" t="s">
        <v>387</v>
      </c>
      <c r="C516" s="1">
        <f t="shared" si="44"/>
        <v>8.8333333333333339</v>
      </c>
      <c r="D516" s="1"/>
      <c r="E516" s="1"/>
      <c r="F516" s="1"/>
      <c r="G516" s="1"/>
      <c r="I516" s="1"/>
      <c r="J516" s="1"/>
      <c r="K516" s="1"/>
      <c r="L516" s="1"/>
      <c r="M516" s="1"/>
      <c r="N516" s="1"/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-4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f>VLOOKUP(B516,'OCT24'!$A$1:H1692,6,0)</f>
        <v>0</v>
      </c>
      <c r="AE516" s="1">
        <f>VLOOKUP(B516,'NOV24'!$A$1:H1077,6,0)</f>
        <v>-12</v>
      </c>
      <c r="AF516" s="1">
        <f>VLOOKUP(B516,'DEC24'!$A$1:$H$914,5,0)</f>
        <v>-2</v>
      </c>
      <c r="AG516" s="1">
        <f>VLOOKUP(B516,'JAN25'!$A$1:G1148,5,0)</f>
        <v>0</v>
      </c>
      <c r="AH516" s="1">
        <f>VLOOKUP(B516,'FEB25'!A$1:G1582,5,0)</f>
        <v>-9</v>
      </c>
      <c r="AI516" s="1">
        <f>VLOOKUP(B516,'MAR25'!$A$1:G1415,5,0)</f>
        <v>-1</v>
      </c>
      <c r="AJ516" s="1">
        <f>VLOOKUP(B516,'APR25'!$A$1:G1044,5,0)</f>
        <v>-11</v>
      </c>
      <c r="AK516" s="1">
        <f>VLOOKUP(B516,'MAY25'!$A$1:G1437,5,0)</f>
        <v>0</v>
      </c>
      <c r="AL516" s="1">
        <f>VLOOKUP(B516,JUNE25!$A$1:G1140,5,0)</f>
        <v>-12</v>
      </c>
      <c r="AM516" s="1">
        <f>VLOOKUP(B516, JULY25!$A$1:$E$544, 5, FALSE)</f>
        <v>0</v>
      </c>
      <c r="AN516" s="1">
        <f>VLOOKUP(B516, 'AUG25'!$A$1:$E$540, 5, FALSE)</f>
        <v>0</v>
      </c>
      <c r="AO516" s="1">
        <f>VLOOKUP(B516, 'SEP25'!$A$1:$F$520, 6, FALSE)</f>
        <v>-10</v>
      </c>
      <c r="AP516" s="1" t="str">
        <f>VLOOKUP(B516, 'OCT25'!$A$1:$F$520, 5, FALSE)</f>
        <v>-</v>
      </c>
      <c r="AQ516" s="36">
        <f>VLOOKUP(B516, 'NOV25'!$B$1:$I$616, 5, FALSE)</f>
        <v>-15</v>
      </c>
      <c r="AR516" s="1">
        <f>VLOOKUP(B516, 'DEC25'!$A$1:$I$611, 5, FALSE)</f>
        <v>-16</v>
      </c>
      <c r="AS516" s="1" t="str">
        <f>VLOOKUP(B516, 'JAN26'!$A$1:$I$607, 6, FALSE)</f>
        <v>-</v>
      </c>
      <c r="AT516" s="1"/>
      <c r="AU516" s="1"/>
      <c r="AV516" s="1"/>
      <c r="AW516" s="1"/>
    </row>
    <row r="517" spans="1:49" ht="14.25" customHeight="1">
      <c r="A517" s="4" t="s">
        <v>678</v>
      </c>
      <c r="B517" s="4" t="s">
        <v>388</v>
      </c>
      <c r="C517" s="1">
        <f t="shared" si="44"/>
        <v>6</v>
      </c>
      <c r="D517" s="1"/>
      <c r="E517" s="1"/>
      <c r="F517" s="1"/>
      <c r="G517" s="1"/>
      <c r="I517" s="1"/>
      <c r="J517" s="1"/>
      <c r="K517" s="1"/>
      <c r="L517" s="1"/>
      <c r="M517" s="1"/>
      <c r="N517" s="1"/>
      <c r="O517" s="1">
        <v>0</v>
      </c>
      <c r="P517" s="1">
        <v>-8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f>VLOOKUP(B517,'OCT24'!$A$1:H1693,6,0)</f>
        <v>0</v>
      </c>
      <c r="AE517" s="1">
        <f>VLOOKUP(B517,'NOV24'!$A$1:H1078,6,0)</f>
        <v>0</v>
      </c>
      <c r="AF517" s="1">
        <f>VLOOKUP(B517,'DEC24'!$A$1:$H$914,5,0)</f>
        <v>0</v>
      </c>
      <c r="AG517" s="1">
        <f>VLOOKUP(B517,'JAN25'!$A$1:G1149,5,0)</f>
        <v>0</v>
      </c>
      <c r="AH517" s="1">
        <f>VLOOKUP(B517,'FEB25'!A$1:G1583,5,0)</f>
        <v>0</v>
      </c>
      <c r="AI517" s="1">
        <f>VLOOKUP(B517,'MAR25'!$A$1:G1416,5,0)</f>
        <v>0</v>
      </c>
      <c r="AJ517" s="1">
        <f>VLOOKUP(B517,'APR25'!$A$1:G1045,5,0)</f>
        <v>-1</v>
      </c>
      <c r="AK517" s="1">
        <f>VLOOKUP(B517,'MAY25'!$A$1:G1438,5,0)</f>
        <v>0</v>
      </c>
      <c r="AL517" s="1">
        <f>VLOOKUP(B517,JUNE25!$A$1:G1141,5,0)</f>
        <v>0</v>
      </c>
      <c r="AM517" s="1">
        <f>VLOOKUP(B517, JULY25!$A$1:$E$544, 5, FALSE)</f>
        <v>0</v>
      </c>
      <c r="AN517" s="1">
        <f>VLOOKUP(B517, 'AUG25'!$A$1:$E$540, 5, FALSE)</f>
        <v>-16</v>
      </c>
      <c r="AO517" s="1" t="str">
        <f>VLOOKUP(B517, 'SEP25'!$A$1:$F$520, 6, FALSE)</f>
        <v>-</v>
      </c>
      <c r="AP517" s="1">
        <f>VLOOKUP(B517, 'OCT25'!$A$1:$F$520, 5, FALSE)</f>
        <v>-12</v>
      </c>
      <c r="AQ517" s="36" t="str">
        <f>VLOOKUP(B517, 'NOV25'!$B$1:$I$616, 5, FALSE)</f>
        <v>-</v>
      </c>
      <c r="AR517" s="1">
        <f>VLOOKUP(B517, 'DEC25'!$A$1:$I$611, 5, FALSE)</f>
        <v>-2</v>
      </c>
      <c r="AS517" s="1" t="str">
        <f>VLOOKUP(B517, 'JAN26'!$A$1:$I$607, 6, FALSE)</f>
        <v>-</v>
      </c>
      <c r="AT517" s="1"/>
      <c r="AU517" s="1"/>
      <c r="AV517" s="1"/>
      <c r="AW517" s="1"/>
    </row>
    <row r="518" spans="1:49" ht="14.25" customHeight="1">
      <c r="A518" s="4" t="s">
        <v>678</v>
      </c>
      <c r="B518" s="4" t="s">
        <v>548</v>
      </c>
      <c r="C518" s="1">
        <f t="shared" si="44"/>
        <v>10.875</v>
      </c>
      <c r="D518" s="1"/>
      <c r="E518" s="1"/>
      <c r="F518" s="1"/>
      <c r="G518" s="1"/>
      <c r="I518" s="1"/>
      <c r="J518" s="1"/>
      <c r="K518" s="1"/>
      <c r="L518" s="1"/>
      <c r="M518" s="1"/>
      <c r="N518" s="1"/>
      <c r="O518" s="1">
        <v>0</v>
      </c>
      <c r="P518" s="1">
        <v>-6</v>
      </c>
      <c r="Q518" s="1">
        <v>-7</v>
      </c>
      <c r="R518" s="1">
        <v>-3</v>
      </c>
      <c r="S518" s="1">
        <v>-1</v>
      </c>
      <c r="T518" s="1">
        <v>0</v>
      </c>
      <c r="U518" s="1">
        <v>-1</v>
      </c>
      <c r="V518" s="1">
        <v>-10</v>
      </c>
      <c r="W518" s="1">
        <v>-10</v>
      </c>
      <c r="X518" s="1">
        <v>0</v>
      </c>
      <c r="Y518" s="1">
        <v>0</v>
      </c>
      <c r="Z518" s="1">
        <v>0</v>
      </c>
      <c r="AA518" s="1">
        <v>-12</v>
      </c>
      <c r="AB518" s="1"/>
      <c r="AC518" s="1"/>
      <c r="AD518" s="1"/>
      <c r="AE518" s="1"/>
      <c r="AF518" s="1"/>
      <c r="AG518" s="1">
        <f>VLOOKUP(B518,'JAN25'!$A$1:G1150,5,0)</f>
        <v>-40</v>
      </c>
      <c r="AH518" s="1"/>
      <c r="AI518" s="1"/>
      <c r="AJ518" s="1"/>
      <c r="AK518" s="1"/>
      <c r="AL518" s="1">
        <f>VLOOKUP(B518,JUNE25!$A$1:G1142,5,0)</f>
        <v>-3</v>
      </c>
      <c r="AM518" s="1">
        <f>VLOOKUP(B518, JULY25!$A$1:$E$544, 5, FALSE)</f>
        <v>-23</v>
      </c>
      <c r="AN518" s="1">
        <f>VLOOKUP(B518, 'AUG25'!$A$1:$E$540, 5, FALSE)</f>
        <v>-2</v>
      </c>
      <c r="AO518" s="1">
        <f>VLOOKUP(B518, 'SEP25'!$A$1:$F$520, 6, FALSE)</f>
        <v>-38</v>
      </c>
      <c r="AP518" s="1">
        <f>VLOOKUP(B518, 'OCT25'!$A$1:$F$520, 5, FALSE)</f>
        <v>-13</v>
      </c>
      <c r="AQ518" s="36">
        <f>VLOOKUP(B518, 'NOV25'!$B$1:$I$616, 5, FALSE)</f>
        <v>-3</v>
      </c>
      <c r="AR518" s="1">
        <f>VLOOKUP(B518, 'DEC25'!$A$1:$I$611, 5, FALSE)</f>
        <v>-3</v>
      </c>
      <c r="AS518" s="1">
        <f>VLOOKUP(B518, 'JAN26'!$A$1:$I$607, 6, FALSE)</f>
        <v>-2</v>
      </c>
      <c r="AT518" s="1"/>
      <c r="AU518" s="1"/>
      <c r="AV518" s="1"/>
      <c r="AW518" s="1"/>
    </row>
    <row r="519" spans="1:49" ht="14.25" customHeight="1">
      <c r="A519" s="4" t="s">
        <v>678</v>
      </c>
      <c r="B519" s="4" t="s">
        <v>389</v>
      </c>
      <c r="C519" s="1">
        <f t="shared" si="44"/>
        <v>4.5714285714285712</v>
      </c>
      <c r="D519" s="1"/>
      <c r="E519" s="1"/>
      <c r="F519" s="1"/>
      <c r="G519" s="1"/>
      <c r="I519" s="1"/>
      <c r="J519" s="1"/>
      <c r="K519" s="1"/>
      <c r="L519" s="1"/>
      <c r="M519" s="1"/>
      <c r="N519" s="1"/>
      <c r="O519" s="1">
        <v>0</v>
      </c>
      <c r="P519" s="1">
        <v>-5</v>
      </c>
      <c r="Q519" s="1">
        <v>-12</v>
      </c>
      <c r="R519" s="1">
        <v>-3</v>
      </c>
      <c r="S519" s="1">
        <v>0</v>
      </c>
      <c r="T519" s="1">
        <v>0</v>
      </c>
      <c r="U519" s="1">
        <v>0</v>
      </c>
      <c r="V519" s="1">
        <v>-5</v>
      </c>
      <c r="W519" s="1">
        <v>-2</v>
      </c>
      <c r="X519" s="1">
        <v>-1</v>
      </c>
      <c r="Y519" s="1">
        <v>-6</v>
      </c>
      <c r="Z519" s="1">
        <v>0</v>
      </c>
      <c r="AA519" s="1">
        <v>0</v>
      </c>
      <c r="AB519" s="1">
        <v>-10</v>
      </c>
      <c r="AC519" s="1">
        <v>-3</v>
      </c>
      <c r="AD519" s="1">
        <f>VLOOKUP(B519,'OCT24'!$A$1:H1695,6,0)</f>
        <v>-2</v>
      </c>
      <c r="AE519" s="1">
        <f>VLOOKUP(B519,'NOV24'!$A$1:H1080,6,0)</f>
        <v>-1</v>
      </c>
      <c r="AF519" s="1">
        <f>VLOOKUP(B519,'DEC24'!$A$1:$H$914,5,0)</f>
        <v>-10</v>
      </c>
      <c r="AG519" s="1">
        <f>VLOOKUP(B519,'JAN25'!$A$1:G1151,5,0)</f>
        <v>-1</v>
      </c>
      <c r="AH519" s="1">
        <f>VLOOKUP(B519,'FEB25'!A$1:G1585,5,0)</f>
        <v>0</v>
      </c>
      <c r="AI519" s="1">
        <f>VLOOKUP(B519,'MAR25'!$A$1:G1418,5,0)</f>
        <v>-3</v>
      </c>
      <c r="AJ519" s="1">
        <f>VLOOKUP(B519,'APR25'!$A$1:G1047,5,0)</f>
        <v>-6</v>
      </c>
      <c r="AK519" s="1">
        <f>VLOOKUP(B519,'MAY25'!$A$1:G1440,5,0)</f>
        <v>0</v>
      </c>
      <c r="AL519" s="1">
        <f>VLOOKUP(B519,JUNE25!$A$1:G1143,5,0)</f>
        <v>-1</v>
      </c>
      <c r="AM519" s="1">
        <f>VLOOKUP(B519, JULY25!$A$1:$E$544, 5, FALSE)</f>
        <v>-2</v>
      </c>
      <c r="AN519" s="1">
        <f>VLOOKUP(B519, 'AUG25'!$A$1:$E$540, 5, FALSE)</f>
        <v>-2</v>
      </c>
      <c r="AO519" s="1">
        <f>VLOOKUP(B519, 'SEP25'!$A$1:$F$520, 6, FALSE)</f>
        <v>-1</v>
      </c>
      <c r="AP519" s="1">
        <f>VLOOKUP(B519, 'OCT25'!$A$1:$F$520, 5, FALSE)</f>
        <v>-17</v>
      </c>
      <c r="AQ519" s="36">
        <f>VLOOKUP(B519, 'NOV25'!$B$1:$I$616, 5, FALSE)</f>
        <v>-1</v>
      </c>
      <c r="AR519" s="1">
        <f>VLOOKUP(B519, 'DEC25'!$A$1:$I$611, 5, FALSE)</f>
        <v>-8</v>
      </c>
      <c r="AS519" s="1" t="str">
        <f>VLOOKUP(B519, 'JAN26'!$A$1:$I$607, 6, FALSE)</f>
        <v>-</v>
      </c>
      <c r="AT519" s="1"/>
      <c r="AU519" s="1"/>
      <c r="AV519" s="1"/>
      <c r="AW519" s="1"/>
    </row>
    <row r="520" spans="1:49" ht="14.25" customHeight="1">
      <c r="A520" s="4" t="s">
        <v>678</v>
      </c>
      <c r="B520" s="4" t="s">
        <v>390</v>
      </c>
      <c r="C520" s="1">
        <f t="shared" si="44"/>
        <v>4.5</v>
      </c>
      <c r="D520" s="1"/>
      <c r="E520" s="1"/>
      <c r="F520" s="1"/>
      <c r="G520" s="1"/>
      <c r="I520" s="1"/>
      <c r="J520" s="1"/>
      <c r="K520" s="1"/>
      <c r="L520" s="1"/>
      <c r="M520" s="1"/>
      <c r="N520" s="1"/>
      <c r="O520" s="1">
        <v>0</v>
      </c>
      <c r="P520" s="1">
        <v>-5</v>
      </c>
      <c r="Q520" s="1">
        <v>-7</v>
      </c>
      <c r="R520" s="1">
        <v>-8</v>
      </c>
      <c r="S520" s="1">
        <v>0</v>
      </c>
      <c r="T520" s="1">
        <v>0</v>
      </c>
      <c r="U520" s="1">
        <v>0</v>
      </c>
      <c r="V520" s="1">
        <v>-4</v>
      </c>
      <c r="W520" s="1">
        <v>-5</v>
      </c>
      <c r="X520" s="1">
        <v>-1</v>
      </c>
      <c r="Y520" s="1">
        <v>-6</v>
      </c>
      <c r="Z520" s="1">
        <v>0</v>
      </c>
      <c r="AA520" s="1">
        <v>0</v>
      </c>
      <c r="AB520" s="1">
        <v>-1</v>
      </c>
      <c r="AC520" s="1">
        <v>-1</v>
      </c>
      <c r="AD520" s="1">
        <f>VLOOKUP(B520,'OCT24'!$A$1:H1696,6,0)</f>
        <v>-2</v>
      </c>
      <c r="AE520" s="1">
        <f>VLOOKUP(B520,'NOV24'!$A$1:H1081,6,0)</f>
        <v>0</v>
      </c>
      <c r="AF520" s="1">
        <f>VLOOKUP(B520,'DEC24'!$A$1:$H$914,5,0)</f>
        <v>-8</v>
      </c>
      <c r="AG520" s="1">
        <f>VLOOKUP(B520,'JAN25'!$A$1:G1152,5,0)</f>
        <v>-2</v>
      </c>
      <c r="AH520" s="1">
        <f>VLOOKUP(B520,'FEB25'!A$1:G1586,5,0)</f>
        <v>0</v>
      </c>
      <c r="AI520" s="1">
        <f>VLOOKUP(B520,'MAR25'!$A$1:G1419,5,0)</f>
        <v>0</v>
      </c>
      <c r="AJ520" s="1">
        <f>VLOOKUP(B520,'APR25'!$A$1:G1048,5,0)</f>
        <v>-4</v>
      </c>
      <c r="AK520" s="1">
        <f>VLOOKUP(B520,'MAY25'!$A$1:G1441,5,0)</f>
        <v>0</v>
      </c>
      <c r="AL520" s="1">
        <f>VLOOKUP(B520,JUNE25!$A$1:G1144,5,0)</f>
        <v>-1</v>
      </c>
      <c r="AM520" s="1">
        <f>VLOOKUP(B520, JULY25!$A$1:$E$544, 5, FALSE)</f>
        <v>-1</v>
      </c>
      <c r="AN520" s="1">
        <f>VLOOKUP(B520, 'AUG25'!$A$1:$E$540, 5, FALSE)</f>
        <v>-2</v>
      </c>
      <c r="AO520" s="1">
        <f>VLOOKUP(B520, 'SEP25'!$A$1:$F$520, 6, FALSE)</f>
        <v>-3</v>
      </c>
      <c r="AP520" s="1">
        <f>VLOOKUP(B520, 'OCT25'!$A$1:$F$520, 5, FALSE)</f>
        <v>-15</v>
      </c>
      <c r="AQ520" s="36" t="str">
        <f>VLOOKUP(B520, 'NOV25'!$B$1:$I$616, 5, FALSE)</f>
        <v>-</v>
      </c>
      <c r="AR520" s="1">
        <f>VLOOKUP(B520, 'DEC25'!$A$1:$I$611, 5, FALSE)</f>
        <v>-5</v>
      </c>
      <c r="AS520" s="1" t="str">
        <f>VLOOKUP(B520, 'JAN26'!$A$1:$I$607, 6, FALSE)</f>
        <v>-</v>
      </c>
      <c r="AT520" s="1"/>
      <c r="AU520" s="1"/>
      <c r="AV520" s="1"/>
      <c r="AW520" s="1"/>
    </row>
    <row r="521" spans="1:49" ht="14.25" customHeight="1">
      <c r="A521" s="4" t="s">
        <v>678</v>
      </c>
      <c r="B521" s="4" t="s">
        <v>391</v>
      </c>
      <c r="C521" s="1">
        <f t="shared" si="44"/>
        <v>2.75</v>
      </c>
      <c r="D521" s="1"/>
      <c r="E521" s="1"/>
      <c r="F521" s="1"/>
      <c r="G521" s="1"/>
      <c r="I521" s="1"/>
      <c r="J521" s="1"/>
      <c r="K521" s="1"/>
      <c r="L521" s="1"/>
      <c r="M521" s="1"/>
      <c r="N521" s="1"/>
      <c r="O521" s="1">
        <v>0</v>
      </c>
      <c r="P521" s="1">
        <v>-1</v>
      </c>
      <c r="Q521" s="1">
        <v>-7</v>
      </c>
      <c r="R521" s="1">
        <v>0</v>
      </c>
      <c r="S521" s="1">
        <v>0</v>
      </c>
      <c r="T521" s="1">
        <v>0</v>
      </c>
      <c r="U521" s="1">
        <v>-2</v>
      </c>
      <c r="V521" s="1">
        <v>-4</v>
      </c>
      <c r="W521" s="1">
        <v>0</v>
      </c>
      <c r="X521" s="1">
        <v>0</v>
      </c>
      <c r="Y521" s="1">
        <v>0</v>
      </c>
      <c r="Z521" s="1">
        <v>0</v>
      </c>
      <c r="AA521" s="1">
        <v>-1</v>
      </c>
      <c r="AB521" s="1">
        <v>0</v>
      </c>
      <c r="AC521" s="1">
        <v>0</v>
      </c>
      <c r="AD521" s="1">
        <f>VLOOKUP(B521,'OCT24'!$A$1:H1697,6,0)</f>
        <v>0</v>
      </c>
      <c r="AE521" s="1">
        <f>VLOOKUP(B521,'NOV24'!$A$1:H1082,6,0)</f>
        <v>0</v>
      </c>
      <c r="AF521" s="1">
        <f>VLOOKUP(B521,'DEC24'!$A$1:$H$914,5,0)</f>
        <v>0</v>
      </c>
      <c r="AG521" s="1">
        <f>VLOOKUP(B521,'JAN25'!$A$1:G1153,5,0)</f>
        <v>0</v>
      </c>
      <c r="AH521" s="1">
        <f>VLOOKUP(B521,'FEB25'!A$1:G1587,5,0)</f>
        <v>0</v>
      </c>
      <c r="AI521" s="1">
        <f>VLOOKUP(B521,'MAR25'!$A$1:G1420,5,0)</f>
        <v>-2</v>
      </c>
      <c r="AJ521" s="1">
        <f>VLOOKUP(B521,'APR25'!$A$1:G1049,5,0)</f>
        <v>0</v>
      </c>
      <c r="AK521" s="1">
        <f>VLOOKUP(B521,'MAY25'!$A$1:G1442,5,0)</f>
        <v>-1</v>
      </c>
      <c r="AL521" s="1">
        <f>VLOOKUP(B521,JUNE25!$A$1:G1145,5,0)</f>
        <v>-1</v>
      </c>
      <c r="AM521" s="1">
        <f>VLOOKUP(B521, JULY25!$A$1:$E$544, 5, FALSE)</f>
        <v>0</v>
      </c>
      <c r="AN521" s="1">
        <f>VLOOKUP(B521, 'AUG25'!$A$1:$E$540, 5, FALSE)</f>
        <v>-8</v>
      </c>
      <c r="AO521" s="1" t="str">
        <f>VLOOKUP(B521, 'SEP25'!$A$1:$F$520, 6, FALSE)</f>
        <v>-</v>
      </c>
      <c r="AP521" s="1" t="str">
        <f>VLOOKUP(B521, 'OCT25'!$A$1:$F$520, 5, FALSE)</f>
        <v>-</v>
      </c>
      <c r="AQ521" s="36">
        <f>VLOOKUP(B521, 'NOV25'!$B$1:$I$616, 5, FALSE)</f>
        <v>-2</v>
      </c>
      <c r="AR521" s="1"/>
      <c r="AS521" s="1"/>
      <c r="AT521" s="1"/>
      <c r="AU521" s="1"/>
      <c r="AV521" s="1"/>
      <c r="AW521" s="1"/>
    </row>
    <row r="522" spans="1:49" ht="14.25" customHeight="1">
      <c r="A522" s="4" t="s">
        <v>678</v>
      </c>
      <c r="B522" s="4" t="s">
        <v>392</v>
      </c>
      <c r="C522" s="1">
        <f t="shared" si="44"/>
        <v>24</v>
      </c>
      <c r="D522" s="1"/>
      <c r="E522" s="1"/>
      <c r="F522" s="1"/>
      <c r="G522" s="1"/>
      <c r="I522" s="1"/>
      <c r="J522" s="1"/>
      <c r="K522" s="1"/>
      <c r="L522" s="1"/>
      <c r="M522" s="1"/>
      <c r="N522" s="1"/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f>VLOOKUP(B522,'OCT24'!$A$1:H1698,6,0)</f>
        <v>0</v>
      </c>
      <c r="AE522" s="1">
        <f>VLOOKUP(B522,'NOV24'!$A$1:H1083,6,0)</f>
        <v>0</v>
      </c>
      <c r="AF522" s="1">
        <f>VLOOKUP(B522,'DEC24'!$A$1:$H$914,5,0)</f>
        <v>-6</v>
      </c>
      <c r="AG522" s="1">
        <f>VLOOKUP(B522,'JAN25'!$A$1:G1154,5,0)</f>
        <v>0</v>
      </c>
      <c r="AH522" s="1">
        <f>VLOOKUP(B522,'FEB25'!A$1:G1588,5,0)</f>
        <v>0</v>
      </c>
      <c r="AI522" s="1">
        <f>VLOOKUP(B522,'MAR25'!$A$1:G1421,5,0)</f>
        <v>0</v>
      </c>
      <c r="AJ522" s="1">
        <f>VLOOKUP(B522,'APR25'!$A$1:G1050,5,0)</f>
        <v>0</v>
      </c>
      <c r="AK522" s="1">
        <f>VLOOKUP(B522,'MAY25'!$A$1:G1443,5,0)</f>
        <v>0</v>
      </c>
      <c r="AL522" s="1">
        <f>VLOOKUP(B522,JUNE25!$A$1:G1146,5,0)</f>
        <v>-24</v>
      </c>
      <c r="AM522" s="1"/>
      <c r="AN522" s="1"/>
      <c r="AO522" s="1"/>
      <c r="AP522" s="1"/>
      <c r="AQ522" s="36"/>
      <c r="AR522" s="1"/>
      <c r="AS522" s="1"/>
      <c r="AT522" s="1"/>
      <c r="AU522" s="1"/>
      <c r="AV522" s="1"/>
      <c r="AW522" s="1"/>
    </row>
    <row r="523" spans="1:49" ht="14.25" customHeight="1">
      <c r="A523" s="4" t="s">
        <v>678</v>
      </c>
      <c r="B523" s="4" t="s">
        <v>393</v>
      </c>
      <c r="C523" s="1">
        <f t="shared" si="44"/>
        <v>0.25</v>
      </c>
      <c r="D523" s="1"/>
      <c r="E523" s="1"/>
      <c r="F523" s="1"/>
      <c r="G523" s="1"/>
      <c r="I523" s="1"/>
      <c r="J523" s="1"/>
      <c r="K523" s="1"/>
      <c r="L523" s="1"/>
      <c r="M523" s="1"/>
      <c r="N523" s="1"/>
      <c r="O523" s="1">
        <v>0</v>
      </c>
      <c r="P523" s="1">
        <v>0</v>
      </c>
      <c r="Q523" s="1">
        <v>0</v>
      </c>
      <c r="R523" s="1">
        <v>0</v>
      </c>
      <c r="S523" s="1">
        <v>-6</v>
      </c>
      <c r="T523" s="1">
        <v>0</v>
      </c>
      <c r="U523" s="1">
        <v>0</v>
      </c>
      <c r="V523" s="1">
        <v>-1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-6</v>
      </c>
      <c r="AD523" s="1">
        <f>VLOOKUP(B523,'OCT24'!$A$1:H1699,6,0)</f>
        <v>0</v>
      </c>
      <c r="AE523" s="1">
        <f>VLOOKUP(B523,'NOV24'!$A$1:H1084,6,0)</f>
        <v>0</v>
      </c>
      <c r="AF523" s="1">
        <f>VLOOKUP(B523,'DEC24'!$A$1:$H$914,5,0)</f>
        <v>0</v>
      </c>
      <c r="AG523" s="1">
        <f>VLOOKUP(B523,'JAN25'!$A$1:G1155,5,0)</f>
        <v>0</v>
      </c>
      <c r="AH523" s="1">
        <f>VLOOKUP(B523,'FEB25'!A$1:G1589,5,0)</f>
        <v>0</v>
      </c>
      <c r="AI523" s="1">
        <f>VLOOKUP(B523,'MAR25'!$A$1:G1422,5,0)</f>
        <v>0</v>
      </c>
      <c r="AJ523" s="1">
        <f>VLOOKUP(B523,'APR25'!$A$1:G1051,5,0)</f>
        <v>0</v>
      </c>
      <c r="AK523" s="1">
        <f>VLOOKUP(B523,'MAY25'!$A$1:G1444,5,0)</f>
        <v>0</v>
      </c>
      <c r="AL523" s="1">
        <f>VLOOKUP(B523,JUNE25!$A$1:G1147,5,0)</f>
        <v>0</v>
      </c>
      <c r="AM523" s="1">
        <f>VLOOKUP(B523, JULY25!$A$1:$E$544, 5, FALSE)</f>
        <v>0</v>
      </c>
      <c r="AN523" s="1">
        <f>VLOOKUP(B523, 'AUG25'!$A$1:$E$540, 5, FALSE)</f>
        <v>0</v>
      </c>
      <c r="AO523" s="1" t="str">
        <f>VLOOKUP(B523, 'SEP25'!$A$1:$F$520, 6, FALSE)</f>
        <v>-</v>
      </c>
      <c r="AP523" s="1" t="str">
        <f>VLOOKUP(B523, 'OCT25'!$A$1:$F$520, 5, FALSE)</f>
        <v>-</v>
      </c>
      <c r="AQ523" s="36" t="str">
        <f>VLOOKUP(B523, 'NOV25'!$B$1:$I$616, 5, FALSE)</f>
        <v>-</v>
      </c>
      <c r="AR523" s="1">
        <f>VLOOKUP(B523, 'DEC25'!$A$1:$I$611, 5, FALSE)</f>
        <v>-1</v>
      </c>
      <c r="AS523" s="1" t="str">
        <f>VLOOKUP(B523, 'JAN26'!$A$1:$I$607, 6, FALSE)</f>
        <v>-</v>
      </c>
      <c r="AT523" s="1"/>
      <c r="AU523" s="1"/>
      <c r="AV523" s="1"/>
      <c r="AW523" s="1"/>
    </row>
    <row r="524" spans="1:49" ht="14.25" customHeight="1">
      <c r="A524" s="4" t="s">
        <v>678</v>
      </c>
      <c r="B524" s="4" t="s">
        <v>394</v>
      </c>
      <c r="C524" s="1" t="e">
        <f t="shared" si="44"/>
        <v>#N/A</v>
      </c>
      <c r="D524" s="1"/>
      <c r="E524" s="1"/>
      <c r="F524" s="1"/>
      <c r="G524" s="1"/>
      <c r="I524" s="1"/>
      <c r="J524" s="1"/>
      <c r="K524" s="1"/>
      <c r="L524" s="1"/>
      <c r="M524" s="1"/>
      <c r="N524" s="1"/>
      <c r="O524" s="1">
        <v>0</v>
      </c>
      <c r="P524" s="1">
        <v>0</v>
      </c>
      <c r="Q524" s="1">
        <v>0</v>
      </c>
      <c r="R524" s="1">
        <v>0</v>
      </c>
      <c r="S524" s="1">
        <v>-2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-1</v>
      </c>
      <c r="AB524" s="1">
        <v>0</v>
      </c>
      <c r="AC524" s="1">
        <v>0</v>
      </c>
      <c r="AD524" s="1">
        <f>VLOOKUP(B524,'OCT24'!$A$1:H1700,6,0)</f>
        <v>0</v>
      </c>
      <c r="AE524" s="1">
        <f>VLOOKUP(B524,'NOV24'!$A$1:H1085,6,0)</f>
        <v>0</v>
      </c>
      <c r="AF524" s="1">
        <f>VLOOKUP(B524,'DEC24'!$A$1:$H$914,5,0)</f>
        <v>0</v>
      </c>
      <c r="AG524" s="1">
        <f>VLOOKUP(B524,'JAN25'!$A$1:G1156,5,0)</f>
        <v>-1</v>
      </c>
      <c r="AH524" s="1">
        <f>VLOOKUP(B524,'FEB25'!A$1:G1590,5,0)</f>
        <v>0</v>
      </c>
      <c r="AI524" s="1">
        <f>VLOOKUP(B524,'MAR25'!$A$1:G1423,5,0)</f>
        <v>0</v>
      </c>
      <c r="AJ524" s="1"/>
      <c r="AK524" s="1"/>
      <c r="AL524" s="1"/>
      <c r="AM524" s="1"/>
      <c r="AN524" s="1"/>
      <c r="AO524" s="1"/>
      <c r="AP524" s="1">
        <f>VLOOKUP(B524, 'OCT25'!$A$1:$F$520, 5, FALSE)</f>
        <v>-1</v>
      </c>
      <c r="AQ524" s="36"/>
      <c r="AR524" s="1">
        <f>VLOOKUP(B524, 'DEC25'!$A$1:$I$611, 5, FALSE)</f>
        <v>-4</v>
      </c>
      <c r="AS524" s="1" t="e">
        <f>VLOOKUP(B524, 'JAN26'!$A$1:$I$607, 6, FALSE)</f>
        <v>#N/A</v>
      </c>
      <c r="AT524" s="1"/>
      <c r="AU524" s="1"/>
      <c r="AV524" s="1"/>
      <c r="AW524" s="1"/>
    </row>
    <row r="525" spans="1:49" ht="14.25" customHeight="1">
      <c r="A525" s="4" t="s">
        <v>678</v>
      </c>
      <c r="B525" s="4" t="s">
        <v>395</v>
      </c>
      <c r="C525" s="1">
        <f t="shared" si="44"/>
        <v>41.25</v>
      </c>
      <c r="D525" s="1"/>
      <c r="E525" s="1"/>
      <c r="F525" s="1"/>
      <c r="G525" s="1"/>
      <c r="I525" s="1"/>
      <c r="J525" s="1"/>
      <c r="K525" s="1"/>
      <c r="L525" s="1"/>
      <c r="M525" s="1"/>
      <c r="N525" s="1"/>
      <c r="O525" s="1"/>
      <c r="P525" s="1">
        <v>0</v>
      </c>
      <c r="Q525" s="1">
        <v>-40</v>
      </c>
      <c r="R525" s="1">
        <v>-70</v>
      </c>
      <c r="S525" s="1">
        <v>0</v>
      </c>
      <c r="T525" s="1">
        <v>-40</v>
      </c>
      <c r="U525" s="1">
        <v>-40</v>
      </c>
      <c r="V525" s="1">
        <v>-91</v>
      </c>
      <c r="W525" s="1">
        <v>0</v>
      </c>
      <c r="X525" s="1">
        <v>-68</v>
      </c>
      <c r="Y525" s="1">
        <v>-92</v>
      </c>
      <c r="Z525" s="1">
        <v>-33</v>
      </c>
      <c r="AA525" s="1">
        <v>0</v>
      </c>
      <c r="AB525" s="1">
        <v>-93</v>
      </c>
      <c r="AC525" s="1">
        <v>-1</v>
      </c>
      <c r="AD525" s="1">
        <f>VLOOKUP(B525,'OCT24'!$A$1:H1701,6,0)</f>
        <v>-70</v>
      </c>
      <c r="AE525" s="1">
        <f>VLOOKUP(B525,'NOV24'!$A$1:H1086,6,0)</f>
        <v>-69</v>
      </c>
      <c r="AF525" s="1">
        <f>VLOOKUP(B525,'DEC24'!$A$1:$H$914,5,0)</f>
        <v>-75</v>
      </c>
      <c r="AG525" s="1">
        <f>VLOOKUP(B525,'JAN25'!$A$1:G1157,5,0)</f>
        <v>-36</v>
      </c>
      <c r="AH525" s="1">
        <f>VLOOKUP(B525,'FEB25'!A$1:G1591,5,0)</f>
        <v>-34</v>
      </c>
      <c r="AI525" s="1">
        <f>VLOOKUP(B525,'MAR25'!$A$1:G1424,5,0)</f>
        <v>-58</v>
      </c>
      <c r="AJ525" s="1">
        <f>VLOOKUP(B525,'APR25'!$A$1:G1053,5,0)</f>
        <v>-39</v>
      </c>
      <c r="AK525" s="1">
        <f>VLOOKUP(B525,'MAY25'!$A$1:G1446,5,0)</f>
        <v>0</v>
      </c>
      <c r="AL525" s="1">
        <f>VLOOKUP(B525,JUNE25!$A$1:G1149,5,0)</f>
        <v>-44</v>
      </c>
      <c r="AM525" s="1">
        <f>VLOOKUP(B525, JULY25!$A$1:$E$544, 5, FALSE)</f>
        <v>-118</v>
      </c>
      <c r="AN525" s="1">
        <f>VLOOKUP(B525, 'AUG25'!$A$1:$E$540, 5, FALSE)</f>
        <v>-10</v>
      </c>
      <c r="AO525" s="1">
        <f>VLOOKUP(B525, 'SEP25'!$A$1:$F$520, 6, FALSE)</f>
        <v>-38</v>
      </c>
      <c r="AP525" s="1">
        <f>VLOOKUP(B525, 'OCT25'!$A$1:$F$520, 5, FALSE)</f>
        <v>-73</v>
      </c>
      <c r="AQ525" s="36">
        <f>VLOOKUP(B525, 'NOV25'!$B$1:$I$616, 5, FALSE)</f>
        <v>-8</v>
      </c>
      <c r="AR525" s="1">
        <f>VLOOKUP(B525, 'DEC25'!$A$1:$I$611, 5, FALSE)</f>
        <v>-7</v>
      </c>
      <c r="AS525" s="1">
        <f>VLOOKUP(B525, 'JAN26'!$A$1:$I$607, 6, FALSE)</f>
        <v>-32</v>
      </c>
      <c r="AT525" s="1"/>
      <c r="AU525" s="1"/>
      <c r="AV525" s="1"/>
      <c r="AW525" s="1"/>
    </row>
    <row r="526" spans="1:49" ht="14.25" customHeight="1">
      <c r="A526" s="4" t="s">
        <v>678</v>
      </c>
      <c r="B526" s="4" t="s">
        <v>396</v>
      </c>
      <c r="C526" s="1">
        <f t="shared" si="44"/>
        <v>29.375</v>
      </c>
      <c r="D526" s="1"/>
      <c r="E526" s="1"/>
      <c r="F526" s="1"/>
      <c r="G526" s="1"/>
      <c r="I526" s="1"/>
      <c r="J526" s="1"/>
      <c r="K526" s="1"/>
      <c r="L526" s="1"/>
      <c r="M526" s="1"/>
      <c r="N526" s="1"/>
      <c r="O526" s="1"/>
      <c r="P526" s="1">
        <v>-4</v>
      </c>
      <c r="Q526" s="1">
        <v>-17</v>
      </c>
      <c r="R526" s="1">
        <v>-22</v>
      </c>
      <c r="S526" s="1">
        <v>0</v>
      </c>
      <c r="T526" s="1">
        <v>-10</v>
      </c>
      <c r="U526" s="1">
        <v>-32</v>
      </c>
      <c r="V526" s="1">
        <v>-1</v>
      </c>
      <c r="W526" s="1">
        <v>-1</v>
      </c>
      <c r="X526" s="1">
        <v>-21</v>
      </c>
      <c r="Y526" s="1">
        <v>-1</v>
      </c>
      <c r="Z526" s="1">
        <v>-10</v>
      </c>
      <c r="AA526" s="1">
        <v>-10</v>
      </c>
      <c r="AB526" s="1">
        <v>-34</v>
      </c>
      <c r="AC526" s="1">
        <v>-18</v>
      </c>
      <c r="AD526" s="1">
        <f>VLOOKUP(B526,'OCT24'!$A$1:H1702,6,0)</f>
        <v>-18</v>
      </c>
      <c r="AE526" s="1">
        <f>VLOOKUP(B526,'NOV24'!$A$1:H1087,6,0)</f>
        <v>-1</v>
      </c>
      <c r="AF526" s="1">
        <f>VLOOKUP(B526,'DEC24'!$A$1:$H$914,5,0)</f>
        <v>-37</v>
      </c>
      <c r="AG526" s="1">
        <f>VLOOKUP(B526,'JAN25'!$A$1:G1158,5,0)</f>
        <v>-5</v>
      </c>
      <c r="AH526" s="1">
        <f>VLOOKUP(B526,'FEB25'!A$1:G1592,5,0)</f>
        <v>-3</v>
      </c>
      <c r="AI526" s="1">
        <f>VLOOKUP(B526,'MAR25'!$A$1:G1425,5,0)</f>
        <v>-1</v>
      </c>
      <c r="AJ526" s="1">
        <f>VLOOKUP(B526,'APR25'!$A$1:G1054,5,0)</f>
        <v>-17</v>
      </c>
      <c r="AK526" s="1">
        <f>VLOOKUP(B526,'MAY25'!$A$1:G1447,5,0)</f>
        <v>-11</v>
      </c>
      <c r="AL526" s="1">
        <f>VLOOKUP(B526,JUNE25!$A$1:G1150,5,0)</f>
        <v>-20</v>
      </c>
      <c r="AM526" s="1">
        <f>VLOOKUP(B526, JULY25!$A$1:$E$544, 5, FALSE)</f>
        <v>-22</v>
      </c>
      <c r="AN526" s="1">
        <f>VLOOKUP(B526, 'AUG25'!$A$1:$E$540, 5, FALSE)</f>
        <v>-6</v>
      </c>
      <c r="AO526" s="1">
        <f>VLOOKUP(B526, 'SEP25'!$A$1:$F$520, 6, FALSE)</f>
        <v>-58</v>
      </c>
      <c r="AP526" s="1">
        <f>VLOOKUP(B526, 'OCT25'!$A$1:$F$520, 5, FALSE)</f>
        <v>-26</v>
      </c>
      <c r="AQ526" s="36">
        <f>VLOOKUP(B526, 'NOV25'!$B$1:$I$616, 5, FALSE)</f>
        <v>-35</v>
      </c>
      <c r="AR526" s="1">
        <f>VLOOKUP(B526, 'DEC25'!$A$1:$I$611, 5, FALSE)</f>
        <v>-64</v>
      </c>
      <c r="AS526" s="1">
        <f>VLOOKUP(B526, 'JAN26'!$A$1:$I$607, 6, FALSE)</f>
        <v>-4</v>
      </c>
      <c r="AT526" s="1"/>
      <c r="AU526" s="1"/>
      <c r="AV526" s="1"/>
      <c r="AW526" s="1"/>
    </row>
    <row r="527" spans="1:49" ht="14.25" customHeight="1">
      <c r="A527" s="4" t="s">
        <v>678</v>
      </c>
      <c r="B527" s="4" t="s">
        <v>397</v>
      </c>
      <c r="C527" s="1">
        <f t="shared" si="44"/>
        <v>36.125</v>
      </c>
      <c r="D527" s="1"/>
      <c r="E527" s="1"/>
      <c r="F527" s="1"/>
      <c r="G527" s="1"/>
      <c r="I527" s="1"/>
      <c r="J527" s="1"/>
      <c r="K527" s="1"/>
      <c r="L527" s="1"/>
      <c r="M527" s="1"/>
      <c r="N527" s="1"/>
      <c r="O527" s="1"/>
      <c r="P527" s="1">
        <v>-13</v>
      </c>
      <c r="Q527" s="1">
        <v>-17</v>
      </c>
      <c r="R527" s="1">
        <v>-22</v>
      </c>
      <c r="S527" s="1">
        <v>0</v>
      </c>
      <c r="T527" s="1">
        <v>-10</v>
      </c>
      <c r="U527" s="1">
        <v>-10</v>
      </c>
      <c r="V527" s="1">
        <v>0</v>
      </c>
      <c r="W527" s="1">
        <v>0</v>
      </c>
      <c r="X527" s="1">
        <v>0</v>
      </c>
      <c r="Y527" s="1">
        <v>-1</v>
      </c>
      <c r="Z527" s="1">
        <v>-10</v>
      </c>
      <c r="AA527" s="1">
        <v>-10</v>
      </c>
      <c r="AB527" s="1">
        <v>-24</v>
      </c>
      <c r="AC527" s="1">
        <v>-1</v>
      </c>
      <c r="AD527" s="1">
        <f>VLOOKUP(B527,'OCT24'!$A$1:H1703,6,0)</f>
        <v>-18</v>
      </c>
      <c r="AE527" s="1">
        <f>VLOOKUP(B527,'NOV24'!$A$1:H1088,6,0)</f>
        <v>-1</v>
      </c>
      <c r="AF527" s="1">
        <f>VLOOKUP(B527,'DEC24'!$A$1:$H$914,5,0)</f>
        <v>-14</v>
      </c>
      <c r="AG527" s="1">
        <f>VLOOKUP(B527,'JAN25'!$A$1:G1159,5,0)</f>
        <v>-5</v>
      </c>
      <c r="AH527" s="1">
        <f>VLOOKUP(B527,'FEB25'!A$1:G1593,5,0)</f>
        <v>-2</v>
      </c>
      <c r="AI527" s="1">
        <f>VLOOKUP(B527,'MAR25'!$A$1:G1426,5,0)</f>
        <v>-1</v>
      </c>
      <c r="AJ527" s="1">
        <f>VLOOKUP(B527,'APR25'!$A$1:G1055,5,0)</f>
        <v>0</v>
      </c>
      <c r="AK527" s="1">
        <f>VLOOKUP(B527,'MAY25'!$A$1:G1448,5,0)</f>
        <v>-11</v>
      </c>
      <c r="AL527" s="1">
        <f>VLOOKUP(B527,JUNE25!$A$1:G1151,5,0)</f>
        <v>-71</v>
      </c>
      <c r="AM527" s="1">
        <f>VLOOKUP(B527, JULY25!$A$1:$E$544, 5, FALSE)</f>
        <v>-24</v>
      </c>
      <c r="AN527" s="1">
        <f>VLOOKUP(B527, 'AUG25'!$A$1:$E$540, 5, FALSE)</f>
        <v>-6</v>
      </c>
      <c r="AO527" s="1">
        <f>VLOOKUP(B527, 'SEP25'!$A$1:$F$520, 6, FALSE)</f>
        <v>-58</v>
      </c>
      <c r="AP527" s="1">
        <f>VLOOKUP(B527, 'OCT25'!$A$1:$F$520, 5, FALSE)</f>
        <v>-16</v>
      </c>
      <c r="AQ527" s="36">
        <f>VLOOKUP(B527, 'NOV25'!$B$1:$I$616, 5, FALSE)</f>
        <v>-25</v>
      </c>
      <c r="AR527" s="1">
        <f>VLOOKUP(B527, 'DEC25'!$A$1:$I$611, 5, FALSE)</f>
        <v>-54</v>
      </c>
      <c r="AS527" s="1">
        <f>VLOOKUP(B527, 'JAN26'!$A$1:$I$607, 6, FALSE)</f>
        <v>-35</v>
      </c>
      <c r="AT527" s="1"/>
      <c r="AU527" s="1"/>
      <c r="AV527" s="1"/>
      <c r="AW527" s="1"/>
    </row>
    <row r="528" spans="1:49" ht="14.25" customHeight="1">
      <c r="A528" s="4" t="s">
        <v>696</v>
      </c>
      <c r="B528" s="4" t="s">
        <v>398</v>
      </c>
      <c r="C528" s="1">
        <f t="shared" si="44"/>
        <v>4.4285714285714288</v>
      </c>
      <c r="D528" s="1"/>
      <c r="E528" s="1"/>
      <c r="F528" s="1"/>
      <c r="G528" s="1"/>
      <c r="I528" s="1"/>
      <c r="J528" s="1"/>
      <c r="K528" s="1"/>
      <c r="L528" s="1"/>
      <c r="M528" s="1"/>
      <c r="N528" s="1"/>
      <c r="O528" s="1"/>
      <c r="P528" s="1"/>
      <c r="Q528" s="1">
        <v>0</v>
      </c>
      <c r="R528" s="1">
        <v>0</v>
      </c>
      <c r="S528" s="1">
        <v>-6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-4</v>
      </c>
      <c r="AA528" s="1">
        <v>0</v>
      </c>
      <c r="AB528" s="1">
        <v>0</v>
      </c>
      <c r="AC528" s="1">
        <v>0</v>
      </c>
      <c r="AD528" s="1">
        <f>VLOOKUP(B528,'OCT24'!$A$1:H1704,6,0)</f>
        <v>0</v>
      </c>
      <c r="AE528" s="1">
        <f>VLOOKUP(B528,'NOV24'!$A$1:H1089,6,0)</f>
        <v>0</v>
      </c>
      <c r="AF528" s="1">
        <f>VLOOKUP(B528,'DEC24'!$A$1:$H$914,5,0)</f>
        <v>0</v>
      </c>
      <c r="AG528" s="1">
        <f>VLOOKUP(B528,'JAN25'!$A$1:G1160,5,0)</f>
        <v>-7</v>
      </c>
      <c r="AH528" s="1"/>
      <c r="AI528" s="1">
        <f>VLOOKUP(B528,'MAR25'!$A$1:G1427,5,0)</f>
        <v>0</v>
      </c>
      <c r="AJ528" s="1">
        <f>VLOOKUP(B528,'APR25'!$A$1:G1056,5,0)</f>
        <v>-1</v>
      </c>
      <c r="AK528" s="1">
        <f>VLOOKUP(B528,'MAY25'!$A$1:G1449,5,0)</f>
        <v>0</v>
      </c>
      <c r="AL528" s="1">
        <f>VLOOKUP(B528,JUNE25!$A$1:G1152,5,0)</f>
        <v>-2</v>
      </c>
      <c r="AM528" s="1">
        <f>VLOOKUP(B528, JULY25!$A$1:$E$544, 5, FALSE)</f>
        <v>0</v>
      </c>
      <c r="AN528" s="1">
        <f>VLOOKUP(B528, 'AUG25'!$A$1:$E$540, 5, FALSE)</f>
        <v>-4</v>
      </c>
      <c r="AO528" s="1">
        <f>VLOOKUP(B528, 'SEP25'!$A$1:$F$520, 6, FALSE)</f>
        <v>-10</v>
      </c>
      <c r="AP528" s="1">
        <f>VLOOKUP(B528, 'OCT25'!$A$1:$F$520, 5, FALSE)</f>
        <v>-5</v>
      </c>
      <c r="AQ528" s="36">
        <f>VLOOKUP(B528, 'NOV25'!$B$1:$I$616, 5, FALSE)</f>
        <v>-3</v>
      </c>
      <c r="AR528" s="1" t="str">
        <f>VLOOKUP(B528, 'DEC25'!$A$1:$I$611, 5, FALSE)</f>
        <v>-</v>
      </c>
      <c r="AS528" s="1">
        <f>VLOOKUP(B528, 'JAN26'!$A$1:$I$607, 6, FALSE)</f>
        <v>-7</v>
      </c>
      <c r="AT528" s="1"/>
      <c r="AU528" s="1"/>
      <c r="AV528" s="1"/>
      <c r="AW528" s="1"/>
    </row>
    <row r="529" spans="1:49" ht="14.25" customHeight="1">
      <c r="A529" s="4" t="s">
        <v>678</v>
      </c>
      <c r="B529" s="4" t="s">
        <v>399</v>
      </c>
      <c r="C529" s="1">
        <f t="shared" si="44"/>
        <v>16.857142857142858</v>
      </c>
      <c r="D529" s="1"/>
      <c r="E529" s="1"/>
      <c r="F529" s="1"/>
      <c r="G529" s="1"/>
      <c r="I529" s="1"/>
      <c r="J529" s="1"/>
      <c r="K529" s="1"/>
      <c r="L529" s="1"/>
      <c r="M529" s="1"/>
      <c r="N529" s="1"/>
      <c r="O529" s="1"/>
      <c r="P529" s="1">
        <v>-30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-10</v>
      </c>
      <c r="W529" s="1">
        <v>-10</v>
      </c>
      <c r="X529" s="1">
        <v>-30</v>
      </c>
      <c r="Y529" s="1">
        <v>0</v>
      </c>
      <c r="Z529" s="1">
        <v>-14</v>
      </c>
      <c r="AA529" s="1">
        <v>0</v>
      </c>
      <c r="AB529" s="1">
        <v>-15</v>
      </c>
      <c r="AC529" s="1">
        <v>-35</v>
      </c>
      <c r="AD529" s="1">
        <f>VLOOKUP(B529,'OCT24'!$A$1:H1705,6,0)</f>
        <v>0</v>
      </c>
      <c r="AE529" s="1">
        <f>VLOOKUP(B529,'NOV24'!$A$1:H1090,6,0)</f>
        <v>0</v>
      </c>
      <c r="AF529" s="1">
        <f>VLOOKUP(B529,'DEC24'!$A$1:$H$914,5,0)</f>
        <v>0</v>
      </c>
      <c r="AG529" s="1">
        <f>VLOOKUP(B529,'JAN25'!$A$1:G1161,5,0)</f>
        <v>-80</v>
      </c>
      <c r="AH529" s="1">
        <f>VLOOKUP(B529,'FEB25'!A$1:G1595,5,0)</f>
        <v>0</v>
      </c>
      <c r="AI529" s="1">
        <f>VLOOKUP(B529,'MAR25'!$A$1:G1428,5,0)</f>
        <v>0</v>
      </c>
      <c r="AJ529" s="1">
        <f>VLOOKUP(B529,'APR25'!$A$1:G1057,5,0)</f>
        <v>0</v>
      </c>
      <c r="AK529" s="1">
        <f>VLOOKUP(B529,'MAY25'!$A$1:G1450,5,0)</f>
        <v>0</v>
      </c>
      <c r="AL529" s="1">
        <f>VLOOKUP(B529,JUNE25!$A$1:G1153,5,0)</f>
        <v>-10</v>
      </c>
      <c r="AM529" s="1">
        <f>VLOOKUP(B529, JULY25!$A$1:$E$544, 5, FALSE)</f>
        <v>-52</v>
      </c>
      <c r="AN529" s="1">
        <f>VLOOKUP(B529, 'AUG25'!$A$1:$E$540, 5, FALSE)</f>
        <v>-2</v>
      </c>
      <c r="AO529" s="1">
        <f>VLOOKUP(B529, 'SEP25'!$A$1:$F$520, 6, FALSE)</f>
        <v>-36</v>
      </c>
      <c r="AP529" s="1">
        <f>VLOOKUP(B529, 'OCT25'!$A$1:$F$520, 5, FALSE)</f>
        <v>-6</v>
      </c>
      <c r="AQ529" s="36">
        <f>VLOOKUP(B529, 'NOV25'!$B$1:$I$616, 5, FALSE)</f>
        <v>-10</v>
      </c>
      <c r="AR529" s="1">
        <f>VLOOKUP(B529, 'DEC25'!$A$1:$I$611, 5, FALSE)</f>
        <v>-2</v>
      </c>
      <c r="AS529" s="1" t="str">
        <f>VLOOKUP(B529, 'JAN26'!$A$1:$I$607, 6, FALSE)</f>
        <v>-</v>
      </c>
      <c r="AT529" s="1"/>
      <c r="AU529" s="1"/>
      <c r="AV529" s="1"/>
      <c r="AW529" s="1"/>
    </row>
    <row r="530" spans="1:49" ht="14.25" customHeight="1">
      <c r="A530" s="4" t="s">
        <v>678</v>
      </c>
      <c r="B530" s="4" t="s">
        <v>400</v>
      </c>
      <c r="C530" s="1">
        <f t="shared" si="44"/>
        <v>6</v>
      </c>
      <c r="D530" s="1"/>
      <c r="E530" s="1"/>
      <c r="F530" s="1"/>
      <c r="G530" s="1"/>
      <c r="I530" s="1"/>
      <c r="J530" s="1"/>
      <c r="K530" s="1"/>
      <c r="L530" s="1"/>
      <c r="M530" s="1"/>
      <c r="N530" s="1"/>
      <c r="O530" s="1"/>
      <c r="P530" s="1"/>
      <c r="Q530" s="1"/>
      <c r="R530" s="1">
        <v>-1</v>
      </c>
      <c r="S530" s="1">
        <v>-4</v>
      </c>
      <c r="T530" s="1">
        <v>-2</v>
      </c>
      <c r="U530" s="1">
        <v>0</v>
      </c>
      <c r="V530" s="1">
        <v>-2</v>
      </c>
      <c r="W530" s="1">
        <v>-1</v>
      </c>
      <c r="X530" s="1">
        <v>0</v>
      </c>
      <c r="Y530" s="1">
        <v>-4</v>
      </c>
      <c r="Z530" s="1">
        <v>0</v>
      </c>
      <c r="AA530" s="1">
        <v>-4</v>
      </c>
      <c r="AB530" s="1">
        <v>-1</v>
      </c>
      <c r="AC530" s="1">
        <v>-5</v>
      </c>
      <c r="AD530" s="1">
        <f>VLOOKUP(B530,'OCT24'!$A$1:H1706,6,0)</f>
        <v>-1</v>
      </c>
      <c r="AE530" s="1">
        <f>VLOOKUP(B530,'NOV24'!$A$1:H1091,6,0)</f>
        <v>0</v>
      </c>
      <c r="AF530" s="1">
        <f>VLOOKUP(B530,'DEC24'!$A$1:$H$914,5,0)</f>
        <v>-2</v>
      </c>
      <c r="AG530" s="1">
        <f>VLOOKUP(B530,'JAN25'!$A$1:G1162,5,0)</f>
        <v>-1</v>
      </c>
      <c r="AH530" s="1">
        <f>VLOOKUP(B530,'FEB25'!A$1:G1596,5,0)</f>
        <v>-4</v>
      </c>
      <c r="AI530" s="1">
        <f>VLOOKUP(B530,'MAR25'!$A$1:G1429,5,0)</f>
        <v>-2</v>
      </c>
      <c r="AJ530" s="1">
        <f>VLOOKUP(B530,'APR25'!$A$1:G1058,5,0)</f>
        <v>-5</v>
      </c>
      <c r="AK530" s="1">
        <f>VLOOKUP(B530,'MAY25'!$A$1:G1451,5,0)</f>
        <v>-1</v>
      </c>
      <c r="AL530" s="1">
        <f>VLOOKUP(B530,JUNE25!$A$1:G1154,5,0)</f>
        <v>-3</v>
      </c>
      <c r="AM530" s="1">
        <f>VLOOKUP(B530, JULY25!$A$1:$E$544, 5, FALSE)</f>
        <v>-13</v>
      </c>
      <c r="AN530" s="1">
        <f>VLOOKUP(B530, 'AUG25'!$A$1:$E$540, 5, FALSE)</f>
        <v>-7</v>
      </c>
      <c r="AO530" s="1">
        <f>VLOOKUP(B530, 'SEP25'!$A$1:$F$520, 6, FALSE)</f>
        <v>-2</v>
      </c>
      <c r="AP530" s="1"/>
      <c r="AQ530" s="36">
        <f>VLOOKUP(B530, 'NOV25'!$B$1:$I$616, 5, FALSE)</f>
        <v>-4</v>
      </c>
      <c r="AR530" s="1">
        <f>VLOOKUP(B530, 'DEC25'!$A$1:$I$611, 5, FALSE)</f>
        <v>-11</v>
      </c>
      <c r="AS530" s="1">
        <f>VLOOKUP(B530, 'JAN26'!$A$1:$I$607, 6, FALSE)</f>
        <v>-2</v>
      </c>
      <c r="AT530" s="1"/>
      <c r="AU530" s="1"/>
      <c r="AV530" s="1"/>
      <c r="AW530" s="1"/>
    </row>
    <row r="531" spans="1:49" ht="14.25" customHeight="1">
      <c r="A531" s="4" t="s">
        <v>678</v>
      </c>
      <c r="B531" s="4" t="s">
        <v>401</v>
      </c>
      <c r="C531" s="1">
        <f t="shared" si="44"/>
        <v>16.857142857142858</v>
      </c>
      <c r="D531" s="1"/>
      <c r="E531" s="1"/>
      <c r="F531" s="1"/>
      <c r="G531" s="1"/>
      <c r="I531" s="1"/>
      <c r="J531" s="1"/>
      <c r="K531" s="1"/>
      <c r="L531" s="1"/>
      <c r="M531" s="1"/>
      <c r="N531" s="1"/>
      <c r="O531" s="1"/>
      <c r="P531" s="1">
        <v>-30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-10</v>
      </c>
      <c r="W531" s="1">
        <v>-10</v>
      </c>
      <c r="X531" s="1">
        <v>-10</v>
      </c>
      <c r="Y531" s="1">
        <v>0</v>
      </c>
      <c r="Z531" s="1">
        <v>-16</v>
      </c>
      <c r="AA531" s="1">
        <v>0</v>
      </c>
      <c r="AB531" s="1">
        <v>-15</v>
      </c>
      <c r="AC531" s="1">
        <v>-35</v>
      </c>
      <c r="AD531" s="1">
        <f>VLOOKUP(B531,'OCT24'!$A$1:H1707,6,0)</f>
        <v>0</v>
      </c>
      <c r="AE531" s="1">
        <f>VLOOKUP(B531,'NOV24'!$A$1:H1092,6,0)</f>
        <v>0</v>
      </c>
      <c r="AF531" s="1">
        <f>VLOOKUP(B531,'DEC24'!$A$1:$H$914,5,0)</f>
        <v>0</v>
      </c>
      <c r="AG531" s="1">
        <f>VLOOKUP(B531,'JAN25'!$A$1:G1163,5,0)</f>
        <v>-80</v>
      </c>
      <c r="AH531" s="1">
        <f>VLOOKUP(B531,'FEB25'!A$1:G1597,5,0)</f>
        <v>0</v>
      </c>
      <c r="AI531" s="1">
        <f>VLOOKUP(B531,'MAR25'!$A$1:G1430,5,0)</f>
        <v>0</v>
      </c>
      <c r="AJ531" s="1">
        <f>VLOOKUP(B531,'APR25'!$A$1:G1059,5,0)</f>
        <v>0</v>
      </c>
      <c r="AK531" s="1">
        <f>VLOOKUP(B531,'MAY25'!$A$1:G1452,5,0)</f>
        <v>0</v>
      </c>
      <c r="AL531" s="1">
        <f>VLOOKUP(B531,JUNE25!$A$1:G1155,5,0)</f>
        <v>-10</v>
      </c>
      <c r="AM531" s="1">
        <f>VLOOKUP(B531, JULY25!$A$1:$E$544, 5, FALSE)</f>
        <v>-52</v>
      </c>
      <c r="AN531" s="1">
        <f>VLOOKUP(B531, 'AUG25'!$A$1:$E$540, 5, FALSE)</f>
        <v>-2</v>
      </c>
      <c r="AO531" s="1">
        <f>VLOOKUP(B531, 'SEP25'!$A$1:$F$520, 6, FALSE)</f>
        <v>-36</v>
      </c>
      <c r="AP531" s="1">
        <f>VLOOKUP(B531, 'OCT25'!$A$1:$F$520, 5, FALSE)</f>
        <v>-6</v>
      </c>
      <c r="AQ531" s="36">
        <f>VLOOKUP(B531, 'NOV25'!$B$1:$I$616, 5, FALSE)</f>
        <v>-10</v>
      </c>
      <c r="AR531" s="1">
        <f>VLOOKUP(B531, 'DEC25'!$A$1:$I$611, 5, FALSE)</f>
        <v>-2</v>
      </c>
      <c r="AS531" s="1" t="str">
        <f>VLOOKUP(B531, 'JAN26'!$A$1:$I$607, 6, FALSE)</f>
        <v>-</v>
      </c>
      <c r="AT531" s="1"/>
      <c r="AU531" s="1"/>
      <c r="AV531" s="1"/>
      <c r="AW531" s="1"/>
    </row>
    <row r="532" spans="1:49" ht="14.25" customHeight="1">
      <c r="A532" s="4" t="s">
        <v>678</v>
      </c>
      <c r="B532" s="4" t="s">
        <v>402</v>
      </c>
      <c r="C532" s="1">
        <f t="shared" si="44"/>
        <v>6.2</v>
      </c>
      <c r="D532" s="1"/>
      <c r="E532" s="1"/>
      <c r="F532" s="1"/>
      <c r="G532" s="1"/>
      <c r="I532" s="1"/>
      <c r="J532" s="1"/>
      <c r="K532" s="1"/>
      <c r="L532" s="1"/>
      <c r="M532" s="1"/>
      <c r="N532" s="1"/>
      <c r="O532" s="1"/>
      <c r="P532" s="1"/>
      <c r="Q532" s="1"/>
      <c r="R532" s="1">
        <v>0</v>
      </c>
      <c r="S532" s="1">
        <v>-10</v>
      </c>
      <c r="T532" s="1">
        <v>0</v>
      </c>
      <c r="U532" s="1">
        <v>-4</v>
      </c>
      <c r="V532" s="1">
        <v>-3</v>
      </c>
      <c r="W532" s="1">
        <v>0</v>
      </c>
      <c r="X532" s="1">
        <v>-1</v>
      </c>
      <c r="Y532" s="1">
        <v>0</v>
      </c>
      <c r="Z532" s="1">
        <v>0</v>
      </c>
      <c r="AA532" s="1">
        <v>0</v>
      </c>
      <c r="AB532" s="1">
        <v>-7</v>
      </c>
      <c r="AC532" s="1">
        <v>-1</v>
      </c>
      <c r="AD532" s="1">
        <f>VLOOKUP(B532,'OCT24'!$A$1:H1708,6,0)</f>
        <v>-1</v>
      </c>
      <c r="AE532" s="1">
        <f>VLOOKUP(B532,'NOV24'!$A$1:H1093,6,0)</f>
        <v>-3</v>
      </c>
      <c r="AF532" s="1">
        <f>VLOOKUP(B532,'DEC24'!$A$1:$H$914,5,0)</f>
        <v>0</v>
      </c>
      <c r="AG532" s="1">
        <f>VLOOKUP(B532,'JAN25'!$A$1:G1164,5,0)</f>
        <v>-3</v>
      </c>
      <c r="AH532" s="1">
        <f>VLOOKUP(B532,'FEB25'!A$1:G1598,5,0)</f>
        <v>0</v>
      </c>
      <c r="AI532" s="1">
        <f>VLOOKUP(B532,'MAR25'!$A$1:G1431,5,0)</f>
        <v>0</v>
      </c>
      <c r="AJ532" s="1">
        <f>VLOOKUP(B532,'APR25'!$A$1:G1060,5,0)</f>
        <v>0</v>
      </c>
      <c r="AK532" s="1">
        <f>VLOOKUP(B532,'MAY25'!$A$1:G1453,5,0)</f>
        <v>0</v>
      </c>
      <c r="AL532" s="1">
        <f>VLOOKUP(B532,JUNE25!$A$1:G1156,5,0)</f>
        <v>0</v>
      </c>
      <c r="AM532" s="1">
        <f>VLOOKUP(B532, JULY25!$A$1:$E$544, 5, FALSE)</f>
        <v>-6</v>
      </c>
      <c r="AN532" s="1">
        <f>VLOOKUP(B532, 'AUG25'!$A$1:$E$540, 5, FALSE)</f>
        <v>-8</v>
      </c>
      <c r="AO532" s="1">
        <f>VLOOKUP(B532, 'SEP25'!$A$1:$F$520, 6, FALSE)</f>
        <v>-16</v>
      </c>
      <c r="AP532" s="1" t="str">
        <f>VLOOKUP(B532, 'OCT25'!$A$1:$F$520, 5, FALSE)</f>
        <v>-</v>
      </c>
      <c r="AQ532" s="36" t="str">
        <f>VLOOKUP(B532, 'NOV25'!$B$1:$I$616, 5, FALSE)</f>
        <v>-</v>
      </c>
      <c r="AR532" s="1" t="str">
        <f>VLOOKUP(B532, 'DEC25'!$A$1:$I$611, 5, FALSE)</f>
        <v>-</v>
      </c>
      <c r="AS532" s="1">
        <f>VLOOKUP(B532, 'JAN26'!$A$1:$I$607, 6, FALSE)</f>
        <v>-1</v>
      </c>
      <c r="AT532" s="1"/>
      <c r="AU532" s="1"/>
      <c r="AV532" s="1"/>
      <c r="AW532" s="1"/>
    </row>
    <row r="533" spans="1:49" ht="14.25" customHeight="1">
      <c r="A533" s="4" t="s">
        <v>678</v>
      </c>
      <c r="B533" s="4" t="s">
        <v>403</v>
      </c>
      <c r="C533" s="1">
        <f t="shared" si="44"/>
        <v>3.6666666666666665</v>
      </c>
      <c r="D533" s="1"/>
      <c r="E533" s="1"/>
      <c r="F533" s="1"/>
      <c r="G533" s="1"/>
      <c r="I533" s="1"/>
      <c r="J533" s="1"/>
      <c r="K533" s="1"/>
      <c r="L533" s="1"/>
      <c r="M533" s="1"/>
      <c r="N533" s="1"/>
      <c r="O533" s="1"/>
      <c r="P533" s="1"/>
      <c r="Q533" s="1"/>
      <c r="R533" s="1">
        <v>0</v>
      </c>
      <c r="S533" s="1">
        <v>0</v>
      </c>
      <c r="T533" s="1">
        <v>0</v>
      </c>
      <c r="U533" s="1">
        <v>-5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-1</v>
      </c>
      <c r="AC533" s="1">
        <v>-13</v>
      </c>
      <c r="AD533" s="1">
        <f>VLOOKUP(B533,'OCT24'!$A$1:H1709,6,0)</f>
        <v>-1</v>
      </c>
      <c r="AE533" s="1">
        <f>VLOOKUP(B533,'NOV24'!$A$1:H1094,6,0)</f>
        <v>0</v>
      </c>
      <c r="AF533" s="1">
        <f>VLOOKUP(B533,'DEC24'!$A$1:$H$914,5,0)</f>
        <v>0</v>
      </c>
      <c r="AG533" s="1">
        <f>VLOOKUP(B533,'JAN25'!$A$1:G1165,5,0)</f>
        <v>0</v>
      </c>
      <c r="AH533" s="1">
        <f>VLOOKUP(B533,'FEB25'!A$1:G1599,5,0)</f>
        <v>-1</v>
      </c>
      <c r="AI533" s="1">
        <f>VLOOKUP(B533,'MAR25'!$A$1:G1432,5,0)</f>
        <v>-1</v>
      </c>
      <c r="AJ533" s="1">
        <f>VLOOKUP(B533,'APR25'!$A$1:G1061,5,0)</f>
        <v>0</v>
      </c>
      <c r="AK533" s="1">
        <f>VLOOKUP(B533,'MAY25'!$A$1:G1454,5,0)</f>
        <v>0</v>
      </c>
      <c r="AL533" s="1">
        <f>VLOOKUP(B533,JUNE25!$A$1:G1157,5,0)</f>
        <v>-1</v>
      </c>
      <c r="AM533" s="1">
        <f>VLOOKUP(B533, JULY25!$A$1:$E$544, 5, FALSE)</f>
        <v>0</v>
      </c>
      <c r="AN533" s="1">
        <f>VLOOKUP(B533, 'AUG25'!$A$1:$E$540, 5, FALSE)</f>
        <v>-1</v>
      </c>
      <c r="AO533" s="1" t="str">
        <f>VLOOKUP(B533, 'SEP25'!$A$1:$F$520, 6, FALSE)</f>
        <v>-</v>
      </c>
      <c r="AP533" s="1">
        <f>VLOOKUP(B533, 'OCT25'!$A$1:$F$520, 5, FALSE)</f>
        <v>-3</v>
      </c>
      <c r="AQ533" s="36" t="str">
        <f>VLOOKUP(B533, 'NOV25'!$B$1:$I$616, 5, FALSE)</f>
        <v>-</v>
      </c>
      <c r="AR533" s="1">
        <f>VLOOKUP(B533, 'DEC25'!$A$1:$I$611, 5, FALSE)</f>
        <v>-16</v>
      </c>
      <c r="AS533" s="1">
        <f>VLOOKUP(B533, 'JAN26'!$A$1:$I$607, 6, FALSE)</f>
        <v>-1</v>
      </c>
      <c r="AT533" s="1"/>
      <c r="AU533" s="1"/>
      <c r="AV533" s="1"/>
      <c r="AW533" s="1"/>
    </row>
    <row r="534" spans="1:49" ht="14.25" customHeight="1">
      <c r="A534" s="4" t="s">
        <v>678</v>
      </c>
      <c r="B534" s="4" t="s">
        <v>404</v>
      </c>
      <c r="C534" s="1">
        <f t="shared" si="44"/>
        <v>8.2221666666666664</v>
      </c>
      <c r="D534" s="1"/>
      <c r="E534" s="1"/>
      <c r="F534" s="1"/>
      <c r="G534" s="1"/>
      <c r="I534" s="1"/>
      <c r="J534" s="1"/>
      <c r="K534" s="1"/>
      <c r="L534" s="1"/>
      <c r="M534" s="1"/>
      <c r="N534" s="1"/>
      <c r="O534" s="1"/>
      <c r="P534" s="1"/>
      <c r="Q534" s="1"/>
      <c r="R534" s="1">
        <v>-2</v>
      </c>
      <c r="S534" s="1">
        <v>0</v>
      </c>
      <c r="T534" s="1">
        <v>-10</v>
      </c>
      <c r="U534" s="1">
        <v>0</v>
      </c>
      <c r="V534" s="1">
        <v>0</v>
      </c>
      <c r="W534" s="1">
        <v>0</v>
      </c>
      <c r="X534" s="1">
        <v>0</v>
      </c>
      <c r="Y534" s="1">
        <v>-3</v>
      </c>
      <c r="Z534" s="1">
        <v>0</v>
      </c>
      <c r="AA534" s="1">
        <v>0</v>
      </c>
      <c r="AB534" s="1">
        <v>-71</v>
      </c>
      <c r="AC534" s="1">
        <v>-33</v>
      </c>
      <c r="AD534" s="1">
        <f>VLOOKUP(B534,'OCT24'!$A$1:H1710,6,0)</f>
        <v>-4</v>
      </c>
      <c r="AE534" s="1">
        <f>VLOOKUP(B534,'NOV24'!$A$1:H1095,6,0)</f>
        <v>0</v>
      </c>
      <c r="AF534" s="1">
        <f>VLOOKUP(B534,'DEC24'!$A$1:$H$914,5,0)</f>
        <v>0</v>
      </c>
      <c r="AG534" s="1">
        <f>VLOOKUP(B534,'JAN25'!$A$1:G1166,5,0)</f>
        <v>0</v>
      </c>
      <c r="AH534" s="1">
        <f>VLOOKUP(B534,'FEB25'!A$1:G1600,5,0)</f>
        <v>0</v>
      </c>
      <c r="AI534" s="1">
        <f>VLOOKUP(B534,'MAR25'!$A$1:G1433,5,0)</f>
        <v>0</v>
      </c>
      <c r="AJ534" s="1">
        <f>VLOOKUP(B534,'APR25'!$A$1:G1062,5,0)</f>
        <v>0</v>
      </c>
      <c r="AK534" s="1">
        <f>VLOOKUP(B534,'MAY25'!$A$1:G1455,5,0)</f>
        <v>0</v>
      </c>
      <c r="AL534" s="1">
        <f>VLOOKUP(B534,JUNE25!$A$1:G1158,5,0)</f>
        <v>0</v>
      </c>
      <c r="AM534" s="1">
        <f>VLOOKUP(B534, JULY25!$A$1:$E$544, 5, FALSE)</f>
        <v>-2</v>
      </c>
      <c r="AN534" s="1">
        <f>VLOOKUP(B534, 'AUG25'!$A$1:$E$540, 5, FALSE)</f>
        <v>-4</v>
      </c>
      <c r="AO534" s="1" t="str">
        <f>VLOOKUP(B534, 'SEP25'!$A$1:$F$520, 6, FALSE)</f>
        <v>-</v>
      </c>
      <c r="AP534" s="1">
        <f>VLOOKUP(B534, 'OCT25'!$A$1:$F$520, 5, FALSE)</f>
        <v>-33.332999999999998</v>
      </c>
      <c r="AQ534" s="36">
        <f>VLOOKUP(B534, 'NOV25'!$B$1:$I$616, 5, FALSE)</f>
        <v>-2</v>
      </c>
      <c r="AR534" s="1" t="str">
        <f>VLOOKUP(B534, 'DEC25'!$A$1:$I$611, 5, FALSE)</f>
        <v>-</v>
      </c>
      <c r="AS534" s="1">
        <f>VLOOKUP(B534, 'JAN26'!$A$1:$I$607, 6, FALSE)</f>
        <v>-8</v>
      </c>
      <c r="AT534" s="1"/>
      <c r="AU534" s="1"/>
      <c r="AV534" s="1"/>
      <c r="AW534" s="1"/>
    </row>
    <row r="535" spans="1:49" ht="14.25" customHeight="1">
      <c r="A535" s="4" t="s">
        <v>686</v>
      </c>
      <c r="B535" s="4" t="s">
        <v>405</v>
      </c>
      <c r="C535" s="1">
        <f t="shared" si="44"/>
        <v>42.375</v>
      </c>
      <c r="D535" s="1"/>
      <c r="E535" s="1"/>
      <c r="F535" s="1"/>
      <c r="G535" s="1"/>
      <c r="I535" s="1"/>
      <c r="J535" s="1"/>
      <c r="K535" s="1"/>
      <c r="L535" s="1"/>
      <c r="M535" s="1"/>
      <c r="N535" s="1"/>
      <c r="O535" s="1"/>
      <c r="P535" s="1"/>
      <c r="Q535" s="1"/>
      <c r="R535" s="1">
        <v>-20</v>
      </c>
      <c r="S535" s="1">
        <v>-33</v>
      </c>
      <c r="T535" s="1"/>
      <c r="U535" s="1"/>
      <c r="V535" s="1"/>
      <c r="W535" s="1">
        <v>-31</v>
      </c>
      <c r="X535" s="1">
        <v>-24</v>
      </c>
      <c r="Y535" s="1">
        <v>-34</v>
      </c>
      <c r="Z535" s="1">
        <v>-50</v>
      </c>
      <c r="AA535" s="1">
        <v>-63</v>
      </c>
      <c r="AB535" s="1">
        <v>-5</v>
      </c>
      <c r="AC535" s="1"/>
      <c r="AD535" s="1">
        <f>VLOOKUP(B535,'OCT24'!$A$1:H1711,6,0)</f>
        <v>-3</v>
      </c>
      <c r="AE535" s="1">
        <f>VLOOKUP(B535,'NOV24'!$A$1:H1096,6,0)</f>
        <v>-42</v>
      </c>
      <c r="AF535" s="1">
        <f>VLOOKUP(B535,'DEC24'!$A$1:$H$914,5,0)</f>
        <v>-58</v>
      </c>
      <c r="AG535" s="1">
        <f>VLOOKUP(B535,'JAN25'!$A$1:G1167,5,0)</f>
        <v>-93</v>
      </c>
      <c r="AH535" s="1">
        <f>VLOOKUP(B535,'FEB25'!A$1:G1601,5,0)</f>
        <v>-69</v>
      </c>
      <c r="AI535" s="1">
        <f>VLOOKUP(B535,'MAR25'!$A$1:G1434,5,0)</f>
        <v>-36</v>
      </c>
      <c r="AJ535" s="1">
        <f>VLOOKUP(B535,'APR25'!$A$1:G1063,5,0)</f>
        <v>0</v>
      </c>
      <c r="AK535" s="1">
        <f>VLOOKUP(B535,'MAY25'!$A$1:G1456,5,0)</f>
        <v>-45</v>
      </c>
      <c r="AL535" s="1">
        <f>VLOOKUP(B535,JUNE25!$A$1:G1159,5,0)</f>
        <v>-74</v>
      </c>
      <c r="AM535" s="1">
        <f>VLOOKUP(B535, JULY25!$A$1:$E$544, 5, FALSE)</f>
        <v>-62</v>
      </c>
      <c r="AN535" s="1">
        <f>VLOOKUP(B535, 'AUG25'!$A$1:$E$540, 5, FALSE)</f>
        <v>-37</v>
      </c>
      <c r="AO535" s="1">
        <f>VLOOKUP(B535, 'SEP25'!$A$1:$F$520, 6, FALSE)</f>
        <v>-31</v>
      </c>
      <c r="AP535" s="1">
        <f>VLOOKUP(B535, 'OCT25'!$A$1:$F$520, 5, FALSE)</f>
        <v>-31</v>
      </c>
      <c r="AQ535" s="36">
        <f>VLOOKUP(B535, 'NOV25'!$B$1:$I$616, 5, FALSE)</f>
        <v>-22</v>
      </c>
      <c r="AR535" s="1">
        <f>VLOOKUP(B535, 'DEC25'!$A$1:$I$611, 5, FALSE)</f>
        <v>-45</v>
      </c>
      <c r="AS535" s="1">
        <f>VLOOKUP(B535, 'JAN26'!$A$1:$I$607, 6, FALSE)</f>
        <v>-37</v>
      </c>
      <c r="AT535" s="1"/>
      <c r="AU535" s="1"/>
      <c r="AV535" s="1"/>
      <c r="AW535" s="1"/>
    </row>
    <row r="536" spans="1:49" ht="14.25" customHeight="1">
      <c r="A536" s="4" t="s">
        <v>686</v>
      </c>
      <c r="B536" s="4" t="s">
        <v>406</v>
      </c>
      <c r="C536" s="1">
        <f t="shared" si="44"/>
        <v>11.625</v>
      </c>
      <c r="D536" s="1"/>
      <c r="E536" s="1"/>
      <c r="F536" s="1"/>
      <c r="G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>
        <v>-22</v>
      </c>
      <c r="V536" s="1"/>
      <c r="W536" s="1"/>
      <c r="X536" s="1">
        <v>-18</v>
      </c>
      <c r="Y536" s="1">
        <v>-52</v>
      </c>
      <c r="Z536" s="1">
        <v>-13</v>
      </c>
      <c r="AA536" s="1">
        <v>-7</v>
      </c>
      <c r="AB536" s="1">
        <v>-9</v>
      </c>
      <c r="AC536" s="1">
        <v>-9</v>
      </c>
      <c r="AD536" s="1">
        <f>VLOOKUP(B536,'OCT24'!$A$1:H1712,6,0)</f>
        <v>-9</v>
      </c>
      <c r="AE536" s="1">
        <f>VLOOKUP(B536,'NOV24'!$A$1:H1097,6,0)</f>
        <v>0</v>
      </c>
      <c r="AF536" s="1">
        <f>VLOOKUP(B536,'DEC24'!$A$1:$H$914,5,0)</f>
        <v>-4</v>
      </c>
      <c r="AG536" s="1">
        <f>VLOOKUP(B536,'JAN25'!$A$1:G1168,5,0)</f>
        <v>-18</v>
      </c>
      <c r="AH536" s="1">
        <f>VLOOKUP(B536,'FEB25'!A$1:G1602,5,0)</f>
        <v>-24</v>
      </c>
      <c r="AI536" s="1">
        <f>VLOOKUP(B536,'MAR25'!$A$1:G1435,5,0)</f>
        <v>-31</v>
      </c>
      <c r="AJ536" s="1">
        <f>VLOOKUP(B536,'APR25'!$A$1:G1064,5,0)</f>
        <v>-20</v>
      </c>
      <c r="AK536" s="1">
        <f>VLOOKUP(B536,'MAY25'!$A$1:G1457,5,0)</f>
        <v>-12</v>
      </c>
      <c r="AL536" s="1">
        <f>VLOOKUP(B536,JUNE25!$A$1:G1160,5,0)</f>
        <v>-19</v>
      </c>
      <c r="AM536" s="1">
        <f>VLOOKUP(B536, JULY25!$A$1:$E$544, 5, FALSE)</f>
        <v>-14</v>
      </c>
      <c r="AN536" s="1">
        <f>VLOOKUP(B536, 'AUG25'!$A$1:$E$540, 5, FALSE)</f>
        <v>-28</v>
      </c>
      <c r="AO536" s="1">
        <f>VLOOKUP(B536, 'SEP25'!$A$1:$F$520, 6, FALSE)</f>
        <v>-6</v>
      </c>
      <c r="AP536" s="1">
        <f>VLOOKUP(B536, 'OCT25'!$A$1:$F$520, 5, FALSE)</f>
        <v>-5</v>
      </c>
      <c r="AQ536" s="36">
        <f>VLOOKUP(B536, 'NOV25'!$B$1:$I$616, 5, FALSE)</f>
        <v>-8</v>
      </c>
      <c r="AR536" s="1">
        <f>VLOOKUP(B536, 'DEC25'!$A$1:$I$611, 5, FALSE)</f>
        <v>-6</v>
      </c>
      <c r="AS536" s="1">
        <f>VLOOKUP(B536, 'JAN26'!$A$1:$I$607, 6, FALSE)</f>
        <v>-7</v>
      </c>
      <c r="AT536" s="1"/>
      <c r="AU536" s="1"/>
      <c r="AV536" s="1"/>
      <c r="AW536" s="1"/>
    </row>
    <row r="537" spans="1:49" ht="14.25" customHeight="1">
      <c r="A537" s="4" t="s">
        <v>686</v>
      </c>
      <c r="B537" s="4" t="s">
        <v>407</v>
      </c>
      <c r="C537" s="1">
        <f t="shared" si="44"/>
        <v>15.125</v>
      </c>
      <c r="D537" s="1"/>
      <c r="E537" s="1"/>
      <c r="F537" s="1"/>
      <c r="G537" s="1"/>
      <c r="I537" s="1"/>
      <c r="J537" s="1"/>
      <c r="K537" s="1"/>
      <c r="L537" s="1"/>
      <c r="M537" s="1"/>
      <c r="N537" s="1"/>
      <c r="O537" s="1"/>
      <c r="P537" s="1"/>
      <c r="Q537" s="1"/>
      <c r="R537" s="1">
        <v>-4</v>
      </c>
      <c r="S537" s="1">
        <v>-13</v>
      </c>
      <c r="T537" s="1">
        <v>-14</v>
      </c>
      <c r="U537" s="1"/>
      <c r="V537" s="1"/>
      <c r="W537" s="1"/>
      <c r="X537" s="1">
        <v>-16</v>
      </c>
      <c r="Y537" s="1">
        <v>-42</v>
      </c>
      <c r="Z537" s="1">
        <v>-13</v>
      </c>
      <c r="AA537" s="1">
        <v>-31</v>
      </c>
      <c r="AB537" s="1">
        <v>-32</v>
      </c>
      <c r="AC537" s="1">
        <v>-1</v>
      </c>
      <c r="AD537" s="1">
        <f>VLOOKUP(B537,'OCT24'!$A$1:H1714,6,0)</f>
        <v>0</v>
      </c>
      <c r="AE537" s="1">
        <f>VLOOKUP(B537,'NOV24'!$A$1:H1099,6,0)</f>
        <v>-28</v>
      </c>
      <c r="AF537" s="1">
        <f>VLOOKUP(B537,'DEC24'!$A$1:$H$914,5,0)</f>
        <v>-6</v>
      </c>
      <c r="AG537" s="1">
        <f>VLOOKUP(B537,'JAN25'!$A$1:G1170,5,0)</f>
        <v>-17</v>
      </c>
      <c r="AH537" s="1">
        <f>VLOOKUP(B537,'FEB25'!A$1:G1604,5,0)</f>
        <v>-4</v>
      </c>
      <c r="AI537" s="1">
        <f>VLOOKUP(B537,'MAR25'!$A$1:G1437,5,0)</f>
        <v>-40</v>
      </c>
      <c r="AJ537" s="1">
        <f>VLOOKUP(B537,'APR25'!$A$1:G1066,5,0)</f>
        <v>-31</v>
      </c>
      <c r="AK537" s="1">
        <f>VLOOKUP(B537,'MAY25'!$A$1:G1459,5,0)</f>
        <v>-18</v>
      </c>
      <c r="AL537" s="1">
        <f>VLOOKUP(B537,JUNE25!$A$1:G1162,5,0)</f>
        <v>-18</v>
      </c>
      <c r="AM537" s="1">
        <f>VLOOKUP(B537, JULY25!$A$1:$E$544, 5, FALSE)</f>
        <v>-9</v>
      </c>
      <c r="AN537" s="1">
        <f>VLOOKUP(B537, 'AUG25'!$A$1:$E$540, 5, FALSE)</f>
        <v>-32</v>
      </c>
      <c r="AO537" s="1">
        <f>VLOOKUP(B537, 'SEP25'!$A$1:$F$520, 6, FALSE)</f>
        <v>-19</v>
      </c>
      <c r="AP537" s="1">
        <f>VLOOKUP(B537, 'OCT25'!$A$1:$F$520, 5, FALSE)</f>
        <v>-6</v>
      </c>
      <c r="AQ537" s="36">
        <f>VLOOKUP(B537, 'NOV25'!$B$1:$I$616, 5, FALSE)</f>
        <v>-19</v>
      </c>
      <c r="AR537" s="1">
        <f>VLOOKUP(B537, 'DEC25'!$A$1:$I$611, 5, FALSE)</f>
        <v>-17</v>
      </c>
      <c r="AS537" s="1">
        <f>VLOOKUP(B537, 'JAN26'!$A$1:$I$607, 6, FALSE)</f>
        <v>-1</v>
      </c>
      <c r="AT537" s="1"/>
      <c r="AU537" s="1"/>
      <c r="AV537" s="1"/>
      <c r="AW537" s="1"/>
    </row>
    <row r="538" spans="1:49" ht="14.25" customHeight="1">
      <c r="A538" s="4" t="s">
        <v>686</v>
      </c>
      <c r="B538" s="4" t="s">
        <v>408</v>
      </c>
      <c r="C538" s="1">
        <f t="shared" si="44"/>
        <v>43.5</v>
      </c>
      <c r="D538" s="1"/>
      <c r="E538" s="1"/>
      <c r="F538" s="1"/>
      <c r="G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39">
        <v>-50</v>
      </c>
      <c r="U538" s="1">
        <v>-23</v>
      </c>
      <c r="V538" s="1">
        <v>-21</v>
      </c>
      <c r="W538" s="1">
        <v>-29</v>
      </c>
      <c r="X538" s="1">
        <v>-21</v>
      </c>
      <c r="Y538" s="1">
        <v>-18</v>
      </c>
      <c r="Z538" s="1">
        <v>-23</v>
      </c>
      <c r="AA538" s="1">
        <v>-27</v>
      </c>
      <c r="AB538" s="1">
        <v>-2</v>
      </c>
      <c r="AC538" s="1">
        <v>-31</v>
      </c>
      <c r="AD538" s="1">
        <f>VLOOKUP(B538,'OCT24'!$A$1:H1715,6,0)</f>
        <v>-60</v>
      </c>
      <c r="AE538" s="1">
        <f>VLOOKUP(B538,'NOV24'!$A$1:H1100,6,0)</f>
        <v>-87</v>
      </c>
      <c r="AF538" s="1">
        <f>VLOOKUP(B538,'DEC24'!$A$1:$H$914,5,0)</f>
        <v>-25</v>
      </c>
      <c r="AG538" s="1">
        <f>VLOOKUP(B538,'JAN25'!$A$1:G1171,5,0)</f>
        <v>-41</v>
      </c>
      <c r="AH538" s="1">
        <f>VLOOKUP(B538,'FEB25'!A$1:G1605,5,0)</f>
        <v>-4</v>
      </c>
      <c r="AI538" s="1">
        <f>VLOOKUP(B538,'MAR25'!$A$1:G1438,5,0)</f>
        <v>-26</v>
      </c>
      <c r="AJ538" s="1">
        <f>VLOOKUP(B538,'APR25'!$A$1:G1067,5,0)</f>
        <v>-31</v>
      </c>
      <c r="AK538" s="1">
        <f>VLOOKUP(B538,'MAY25'!$A$1:G1460,5,0)</f>
        <v>-52</v>
      </c>
      <c r="AL538" s="1">
        <f>VLOOKUP(B538,JUNE25!$A$1:G1163,5,0)</f>
        <v>-9</v>
      </c>
      <c r="AM538" s="1">
        <f>VLOOKUP(B538, JULY25!$A$1:$E$544, 5, FALSE)</f>
        <v>-60</v>
      </c>
      <c r="AN538" s="1">
        <f>VLOOKUP(B538, 'AUG25'!$A$1:$E$540, 5, FALSE)</f>
        <v>-41</v>
      </c>
      <c r="AO538" s="1">
        <f>VLOOKUP(B538, 'SEP25'!$A$1:$F$520, 6, FALSE)</f>
        <v>-28</v>
      </c>
      <c r="AP538" s="1">
        <f>VLOOKUP(B538, 'OCT25'!$A$1:$F$520, 5, FALSE)</f>
        <v>-80</v>
      </c>
      <c r="AQ538" s="36">
        <f>VLOOKUP(B538, 'NOV25'!$B$1:$I$616, 5, FALSE)</f>
        <v>-68</v>
      </c>
      <c r="AR538" s="1">
        <f>VLOOKUP(B538, 'DEC25'!$A$1:$I$611, 5, FALSE)</f>
        <v>-35</v>
      </c>
      <c r="AS538" s="1">
        <f>VLOOKUP(B538, 'JAN26'!$A$1:$I$607, 6, FALSE)</f>
        <v>-27</v>
      </c>
      <c r="AT538" s="1"/>
      <c r="AU538" s="1"/>
      <c r="AV538" s="1"/>
      <c r="AW538" s="1"/>
    </row>
    <row r="539" spans="1:49" ht="14.25" customHeight="1">
      <c r="A539" s="4" t="s">
        <v>686</v>
      </c>
      <c r="B539" s="4" t="s">
        <v>409</v>
      </c>
      <c r="C539" s="1">
        <f t="shared" si="44"/>
        <v>8.625</v>
      </c>
      <c r="D539" s="1"/>
      <c r="E539" s="1"/>
      <c r="F539" s="1"/>
      <c r="G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>
        <v>-8</v>
      </c>
      <c r="T539" s="1">
        <v>-7</v>
      </c>
      <c r="U539" s="1"/>
      <c r="V539" s="1">
        <v>-4</v>
      </c>
      <c r="W539" s="1">
        <v>-16</v>
      </c>
      <c r="X539" s="1">
        <v>-3</v>
      </c>
      <c r="Y539" s="1">
        <v>0</v>
      </c>
      <c r="Z539" s="1">
        <v>0</v>
      </c>
      <c r="AA539" s="1">
        <v>-10</v>
      </c>
      <c r="AB539" s="1">
        <v>-7</v>
      </c>
      <c r="AC539" s="1">
        <v>-10</v>
      </c>
      <c r="AD539" s="1">
        <f>VLOOKUP(B539,'OCT24'!$A$1:H1716,6,0)</f>
        <v>-3</v>
      </c>
      <c r="AE539" s="1">
        <f>VLOOKUP(B539,'NOV24'!$A$1:H1101,6,0)</f>
        <v>-3</v>
      </c>
      <c r="AF539" s="1">
        <f>VLOOKUP(B539,'DEC24'!$A$1:$H$914,5,0)</f>
        <v>-6</v>
      </c>
      <c r="AG539" s="1">
        <f>VLOOKUP(B539,'JAN25'!$A$1:G1172,5,0)</f>
        <v>-2</v>
      </c>
      <c r="AH539" s="1">
        <f>VLOOKUP(B539,'FEB25'!A$1:G1606,5,0)</f>
        <v>-5</v>
      </c>
      <c r="AI539" s="1">
        <f>VLOOKUP(B539,'MAR25'!$A$1:G1439,5,0)</f>
        <v>-17</v>
      </c>
      <c r="AJ539" s="1">
        <f>VLOOKUP(B539,'APR25'!$A$1:G1068,5,0)</f>
        <v>-8</v>
      </c>
      <c r="AK539" s="1">
        <f>VLOOKUP(B539,'MAY25'!$A$1:G1461,5,0)</f>
        <v>-4</v>
      </c>
      <c r="AL539" s="1">
        <f>VLOOKUP(B539,JUNE25!$A$1:G1164,5,0)</f>
        <v>-11</v>
      </c>
      <c r="AM539" s="1">
        <f>VLOOKUP(B539, JULY25!$A$1:$E$544, 5, FALSE)</f>
        <v>-8</v>
      </c>
      <c r="AN539" s="1">
        <f>VLOOKUP(B539, 'AUG25'!$A$1:$E$540, 5, FALSE)</f>
        <v>-17</v>
      </c>
      <c r="AO539" s="1">
        <f>VLOOKUP(B539, 'SEP25'!$A$1:$F$520, 6, FALSE)</f>
        <v>-16</v>
      </c>
      <c r="AP539" s="1">
        <f>VLOOKUP(B539, 'OCT25'!$A$1:$F$520, 5, FALSE)</f>
        <v>-8</v>
      </c>
      <c r="AQ539" s="36">
        <f>VLOOKUP(B539, 'NOV25'!$B$1:$I$616, 5, FALSE)</f>
        <v>-1</v>
      </c>
      <c r="AR539" s="1">
        <f>VLOOKUP(B539, 'DEC25'!$A$1:$I$611, 5, FALSE)</f>
        <v>-1</v>
      </c>
      <c r="AS539" s="1">
        <f>VLOOKUP(B539, 'JAN26'!$A$1:$I$607, 6, FALSE)</f>
        <v>-7</v>
      </c>
      <c r="AT539" s="1"/>
      <c r="AU539" s="1"/>
      <c r="AV539" s="1"/>
      <c r="AW539" s="1"/>
    </row>
    <row r="540" spans="1:49" ht="14.25" customHeight="1">
      <c r="A540" s="4" t="s">
        <v>686</v>
      </c>
      <c r="B540" s="4" t="s">
        <v>410</v>
      </c>
      <c r="C540" s="1">
        <f t="shared" si="44"/>
        <v>2.2000000000000002</v>
      </c>
      <c r="D540" s="1"/>
      <c r="E540" s="1"/>
      <c r="F540" s="1"/>
      <c r="G540" s="1"/>
      <c r="I540" s="1"/>
      <c r="J540" s="1"/>
      <c r="K540" s="1"/>
      <c r="L540" s="1"/>
      <c r="M540" s="1"/>
      <c r="N540" s="1"/>
      <c r="O540" s="1"/>
      <c r="P540" s="1"/>
      <c r="Q540" s="1"/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-1</v>
      </c>
      <c r="X540" s="1">
        <v>-18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f>VLOOKUP(B540,'OCT24'!$A$1:H1717,6,0)</f>
        <v>0</v>
      </c>
      <c r="AE540" s="1">
        <f>VLOOKUP(B540,'NOV24'!$A$1:H1102,6,0)</f>
        <v>0</v>
      </c>
      <c r="AF540" s="1">
        <f>VLOOKUP(B540,'DEC24'!$A$1:$H$914,5,0)</f>
        <v>0</v>
      </c>
      <c r="AG540" s="1">
        <f>VLOOKUP(B540,'JAN25'!$A$1:G1173,5,0)</f>
        <v>0</v>
      </c>
      <c r="AH540" s="1">
        <f>VLOOKUP(B540,'FEB25'!A$1:G1607,5,0)</f>
        <v>-2</v>
      </c>
      <c r="AI540" s="1">
        <f>VLOOKUP(B540,'MAR25'!$A$1:G1440,5,0)</f>
        <v>0</v>
      </c>
      <c r="AJ540" s="1">
        <f>VLOOKUP(B540,'APR25'!$A$1:G1069,5,0)</f>
        <v>0</v>
      </c>
      <c r="AK540" s="1">
        <f>VLOOKUP(B540,'MAY25'!$A$1:G1462,5,0)</f>
        <v>-4</v>
      </c>
      <c r="AL540" s="1">
        <f>VLOOKUP(B540,JUNE25!$A$1:G1165,5,0)</f>
        <v>-4</v>
      </c>
      <c r="AM540" s="1">
        <f>VLOOKUP(B540, JULY25!$A$1:$E$544, 5, FALSE)</f>
        <v>0</v>
      </c>
      <c r="AN540" s="1">
        <f>VLOOKUP(B540, 'AUG25'!$A$1:$E$540, 5, FALSE)</f>
        <v>-4</v>
      </c>
      <c r="AO540" s="1" t="str">
        <f>VLOOKUP(B540, 'SEP25'!$A$1:$F$520, 6, FALSE)</f>
        <v>-</v>
      </c>
      <c r="AP540" s="1" t="str">
        <f>VLOOKUP(B540, 'OCT25'!$A$1:$F$520, 5, FALSE)</f>
        <v>-</v>
      </c>
      <c r="AQ540" s="36">
        <f>VLOOKUP(B540, 'NOV25'!$B$1:$I$616, 5, FALSE)</f>
        <v>-2</v>
      </c>
      <c r="AR540" s="1">
        <f>VLOOKUP(B540, 'DEC25'!$A$1:$I$611, 5, FALSE)</f>
        <v>-1</v>
      </c>
      <c r="AS540" s="1" t="str">
        <f>VLOOKUP(B540, 'JAN26'!$A$1:$I$607, 6, FALSE)</f>
        <v>-</v>
      </c>
      <c r="AT540" s="1"/>
      <c r="AU540" s="1"/>
      <c r="AV540" s="1"/>
      <c r="AW540" s="1"/>
    </row>
    <row r="541" spans="1:49" ht="14.25" customHeight="1">
      <c r="A541" s="4" t="s">
        <v>678</v>
      </c>
      <c r="B541" s="4" t="s">
        <v>411</v>
      </c>
      <c r="C541" s="1">
        <f t="shared" si="44"/>
        <v>28</v>
      </c>
      <c r="D541" s="1"/>
      <c r="E541" s="1"/>
      <c r="F541" s="1"/>
      <c r="G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>
        <v>-605</v>
      </c>
      <c r="T541" s="1">
        <v>-12</v>
      </c>
      <c r="U541" s="1">
        <v>-10</v>
      </c>
      <c r="V541" s="1">
        <v>0</v>
      </c>
      <c r="W541" s="1">
        <v>-72</v>
      </c>
      <c r="X541" s="1">
        <v>0</v>
      </c>
      <c r="Y541" s="1">
        <v>-12</v>
      </c>
      <c r="Z541" s="1">
        <v>0</v>
      </c>
      <c r="AA541" s="1">
        <v>0</v>
      </c>
      <c r="AB541" s="1">
        <v>-20</v>
      </c>
      <c r="AC541" s="1">
        <v>-9</v>
      </c>
      <c r="AD541" s="1">
        <f>VLOOKUP(B541,'OCT24'!$A$1:H1718,6,0)</f>
        <v>0</v>
      </c>
      <c r="AE541" s="1">
        <f>VLOOKUP(B541,'NOV24'!$A$1:H1103,6,0)</f>
        <v>0</v>
      </c>
      <c r="AF541" s="1">
        <f>VLOOKUP(B541,'DEC24'!$A$1:$H$914,5,0)</f>
        <v>-8</v>
      </c>
      <c r="AG541" s="1">
        <f>VLOOKUP(B541,'JAN25'!$A$1:G1174,5,0)</f>
        <v>0</v>
      </c>
      <c r="AH541" s="1">
        <f>VLOOKUP(B541,'FEB25'!A$1:G1608,5,0)</f>
        <v>0</v>
      </c>
      <c r="AI541" s="1">
        <f>VLOOKUP(B541,'MAR25'!$A$1:G1441,5,0)</f>
        <v>0</v>
      </c>
      <c r="AJ541" s="1">
        <f>VLOOKUP(B541,'APR25'!$A$1:G1070,5,0)</f>
        <v>0</v>
      </c>
      <c r="AK541" s="1">
        <f>VLOOKUP(B541,'MAY25'!$A$1:G1463,5,0)</f>
        <v>0</v>
      </c>
      <c r="AL541" s="1">
        <f>VLOOKUP(B541,JUNE25!$A$1:G1166,5,0)</f>
        <v>0</v>
      </c>
      <c r="AM541" s="1">
        <f>VLOOKUP(B541, JULY25!$A$1:$E$544, 5, FALSE)</f>
        <v>0</v>
      </c>
      <c r="AN541" s="1">
        <f>VLOOKUP(B541, 'AUG25'!$A$1:$E$540, 5, FALSE)</f>
        <v>-20</v>
      </c>
      <c r="AO541" s="1">
        <f>VLOOKUP(B541, 'SEP25'!$A$1:$F$520, 6, FALSE)</f>
        <v>-40</v>
      </c>
      <c r="AP541" s="1">
        <f>VLOOKUP(B541, 'OCT25'!$A$1:$F$520, 5, FALSE)</f>
        <v>-40</v>
      </c>
      <c r="AQ541" s="36">
        <f>VLOOKUP(B541, 'NOV25'!$B$1:$I$616, 5, FALSE)</f>
        <v>-68</v>
      </c>
      <c r="AR541" s="1" t="str">
        <f>VLOOKUP(B541, 'DEC25'!$A$1:$I$611, 5, FALSE)</f>
        <v>-</v>
      </c>
      <c r="AS541" s="1" t="str">
        <f>VLOOKUP(B541, 'JAN26'!$A$1:$I$607, 6, FALSE)</f>
        <v>-</v>
      </c>
      <c r="AT541" s="1"/>
      <c r="AU541" s="1"/>
      <c r="AV541" s="1"/>
      <c r="AW541" s="1"/>
    </row>
    <row r="542" spans="1:49" ht="14.25" customHeight="1">
      <c r="A542" s="4" t="s">
        <v>678</v>
      </c>
      <c r="B542" s="4" t="s">
        <v>870</v>
      </c>
      <c r="C542" s="37">
        <v>0</v>
      </c>
      <c r="D542" s="1"/>
      <c r="E542" s="1"/>
      <c r="F542" s="1"/>
      <c r="G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>
        <v>-60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-50</v>
      </c>
      <c r="Z542" s="1">
        <v>0</v>
      </c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36"/>
      <c r="AR542" s="1"/>
      <c r="AS542" s="1"/>
      <c r="AT542" s="1"/>
      <c r="AU542" s="1"/>
      <c r="AV542" s="1"/>
      <c r="AW542" s="1"/>
    </row>
    <row r="543" spans="1:49" ht="14.25" customHeight="1">
      <c r="A543" s="4" t="s">
        <v>678</v>
      </c>
      <c r="B543" s="4" t="s">
        <v>412</v>
      </c>
      <c r="C543" s="1">
        <f t="shared" ref="C543:C547" si="45">-AVERAGE(AL543:AV543)</f>
        <v>29.75</v>
      </c>
      <c r="D543" s="1"/>
      <c r="E543" s="1"/>
      <c r="F543" s="1"/>
      <c r="G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>
        <v>-41</v>
      </c>
      <c r="U543" s="1">
        <v>-37</v>
      </c>
      <c r="V543" s="1">
        <v>-26</v>
      </c>
      <c r="W543" s="1">
        <v>-16</v>
      </c>
      <c r="X543" s="1">
        <v>-6</v>
      </c>
      <c r="Y543" s="1">
        <v>-17</v>
      </c>
      <c r="Z543" s="1">
        <v>-26</v>
      </c>
      <c r="AA543" s="1">
        <v>-29</v>
      </c>
      <c r="AB543" s="1">
        <v>-43</v>
      </c>
      <c r="AC543" s="1">
        <v>-27</v>
      </c>
      <c r="AD543" s="1">
        <f>VLOOKUP(B543,'OCT24'!$A$1:H1720,6,0)</f>
        <v>-86</v>
      </c>
      <c r="AE543" s="1">
        <f>VLOOKUP(B543,'NOV24'!$A$1:H1105,6,0)</f>
        <v>-73</v>
      </c>
      <c r="AF543" s="1">
        <f>VLOOKUP(B543,'DEC24'!$A$1:$H$914,5,0)</f>
        <v>-36</v>
      </c>
      <c r="AG543" s="1">
        <f>VLOOKUP(B543,'JAN25'!$A$1:G1176,5,0)</f>
        <v>-52</v>
      </c>
      <c r="AH543" s="1">
        <f>VLOOKUP(B543,'FEB25'!A$1:G1610,5,0)</f>
        <v>-44</v>
      </c>
      <c r="AI543" s="1">
        <f>VLOOKUP(B543,'MAR25'!$A$1:G1443,5,0)</f>
        <v>-49</v>
      </c>
      <c r="AJ543" s="1">
        <f>VLOOKUP(B543,'APR25'!$A$1:G1072,5,0)</f>
        <v>-50</v>
      </c>
      <c r="AK543" s="1">
        <f>VLOOKUP(B543,'MAY25'!$A$1:G1465,5,0)</f>
        <v>-139</v>
      </c>
      <c r="AL543" s="1">
        <f>VLOOKUP(B543,JUNE25!$A$1:G1168,5,0)</f>
        <v>-96</v>
      </c>
      <c r="AM543" s="1">
        <f>VLOOKUP(B543, JULY25!$A$1:$E$544, 5, FALSE)</f>
        <v>-22</v>
      </c>
      <c r="AN543" s="1">
        <f>VLOOKUP(B543, 'AUG25'!$A$1:$E$540, 5, FALSE)</f>
        <v>0</v>
      </c>
      <c r="AO543" s="1" t="str">
        <f>VLOOKUP(B543, 'SEP25'!$A$1:$F$520, 6, FALSE)</f>
        <v>-</v>
      </c>
      <c r="AP543" s="1" t="str">
        <f>VLOOKUP(B543, 'OCT25'!$A$1:$F$520, 5, FALSE)</f>
        <v>-</v>
      </c>
      <c r="AQ543" s="36" t="str">
        <f>VLOOKUP(B543, 'NOV25'!$B$1:$I$616, 5, FALSE)</f>
        <v>-</v>
      </c>
      <c r="AR543" s="1" t="str">
        <f>VLOOKUP(B543, 'DEC25'!$A$1:$I$611, 5, FALSE)</f>
        <v>-</v>
      </c>
      <c r="AS543" s="1">
        <f>VLOOKUP(B543, 'JAN26'!$A$1:$I$607, 6, FALSE)</f>
        <v>-1</v>
      </c>
      <c r="AT543" s="1"/>
      <c r="AU543" s="1"/>
      <c r="AV543" s="1"/>
      <c r="AW543" s="1"/>
    </row>
    <row r="544" spans="1:49" ht="14.25" customHeight="1">
      <c r="A544" s="4" t="s">
        <v>678</v>
      </c>
      <c r="B544" s="4" t="s">
        <v>413</v>
      </c>
      <c r="C544" s="1">
        <f t="shared" si="45"/>
        <v>2.6666666666666665</v>
      </c>
      <c r="D544" s="1"/>
      <c r="E544" s="1"/>
      <c r="F544" s="1"/>
      <c r="G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>
        <v>0</v>
      </c>
      <c r="U544" s="1">
        <v>0</v>
      </c>
      <c r="V544" s="1">
        <v>0</v>
      </c>
      <c r="W544" s="1">
        <v>-1</v>
      </c>
      <c r="X544" s="1">
        <v>0</v>
      </c>
      <c r="Y544" s="1">
        <v>-2</v>
      </c>
      <c r="Z544" s="1">
        <v>-2</v>
      </c>
      <c r="AA544" s="1">
        <v>-4</v>
      </c>
      <c r="AB544" s="1">
        <v>-6</v>
      </c>
      <c r="AC544" s="1">
        <v>-8</v>
      </c>
      <c r="AD544" s="1">
        <f>VLOOKUP(B544,'OCT24'!$A$1:H1721,6,0)</f>
        <v>-2</v>
      </c>
      <c r="AE544" s="1">
        <f>VLOOKUP(B544,'NOV24'!$A$1:H1106,6,0)</f>
        <v>0</v>
      </c>
      <c r="AF544" s="1">
        <f>VLOOKUP(B544,'DEC24'!$A$1:$H$914,5,0)</f>
        <v>0</v>
      </c>
      <c r="AG544" s="1">
        <f>VLOOKUP(B544,'JAN25'!$A$1:G1177,5,0)</f>
        <v>0</v>
      </c>
      <c r="AH544" s="1">
        <f>VLOOKUP(B544,'FEB25'!A$1:G1611,5,0)</f>
        <v>0</v>
      </c>
      <c r="AI544" s="1">
        <f>VLOOKUP(B544,'MAR25'!$A$1:G1444,5,0)</f>
        <v>0</v>
      </c>
      <c r="AJ544" s="1">
        <f>VLOOKUP(B544,'APR25'!$A$1:G1073,5,0)</f>
        <v>-2</v>
      </c>
      <c r="AK544" s="1">
        <f>VLOOKUP(B544,'MAY25'!$A$1:G1466,5,0)</f>
        <v>-5</v>
      </c>
      <c r="AL544" s="1">
        <f>VLOOKUP(B544,JUNE25!$A$1:G1169,5,0)</f>
        <v>0</v>
      </c>
      <c r="AM544" s="1">
        <f>VLOOKUP(B544, JULY25!$A$1:$E$544, 5, FALSE)</f>
        <v>-1</v>
      </c>
      <c r="AN544" s="1">
        <f>VLOOKUP(B544, 'AUG25'!$A$1:$E$540, 5, FALSE)</f>
        <v>-3</v>
      </c>
      <c r="AO544" s="1">
        <f>VLOOKUP(B544, 'SEP25'!$A$1:$F$520, 6, FALSE)</f>
        <v>-4</v>
      </c>
      <c r="AP544" s="1">
        <f>VLOOKUP(B544, 'OCT25'!$A$1:$F$520, 5, FALSE)</f>
        <v>-6</v>
      </c>
      <c r="AQ544" s="36" t="str">
        <f>VLOOKUP(B544, 'NOV25'!$B$1:$I$616, 5, FALSE)</f>
        <v>-</v>
      </c>
      <c r="AR544" s="1">
        <f>VLOOKUP(B544, 'DEC25'!$A$1:$I$611, 5, FALSE)</f>
        <v>-2</v>
      </c>
      <c r="AS544" s="1" t="str">
        <f>VLOOKUP(B544, 'JAN26'!$A$1:$I$607, 6, FALSE)</f>
        <v>-</v>
      </c>
      <c r="AT544" s="1"/>
      <c r="AU544" s="1"/>
      <c r="AV544" s="1"/>
      <c r="AW544" s="1"/>
    </row>
    <row r="545" spans="1:49" ht="14.25" customHeight="1">
      <c r="A545" s="4" t="s">
        <v>676</v>
      </c>
      <c r="B545" s="4" t="s">
        <v>414</v>
      </c>
      <c r="C545" s="1">
        <f t="shared" si="45"/>
        <v>94</v>
      </c>
      <c r="D545" s="1"/>
      <c r="E545" s="1"/>
      <c r="F545" s="1"/>
      <c r="G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>
        <v>-86</v>
      </c>
      <c r="X545" s="1">
        <v>-2</v>
      </c>
      <c r="Y545" s="1">
        <v>0</v>
      </c>
      <c r="Z545" s="1">
        <v>0</v>
      </c>
      <c r="AA545" s="1">
        <v>-8</v>
      </c>
      <c r="AB545" s="1">
        <v>0</v>
      </c>
      <c r="AC545" s="1">
        <v>-36</v>
      </c>
      <c r="AD545" s="1">
        <f>VLOOKUP(B545,'OCT24'!$A$1:H1722,6,0)</f>
        <v>-47</v>
      </c>
      <c r="AE545" s="1">
        <f>VLOOKUP(B545,'NOV24'!$A$1:H1107,6,0)</f>
        <v>-172</v>
      </c>
      <c r="AF545" s="1"/>
      <c r="AG545" s="1"/>
      <c r="AH545" s="1"/>
      <c r="AI545" s="1"/>
      <c r="AJ545" s="1">
        <f>VLOOKUP(B545,'APR25'!$A$1:G1074,5,0)</f>
        <v>-40</v>
      </c>
      <c r="AK545" s="1">
        <f>VLOOKUP(B545,'MAY25'!$A$1:G1467,5,0)</f>
        <v>-63</v>
      </c>
      <c r="AL545" s="1">
        <f>VLOOKUP(B545,JUNE25!$A$1:G1170,5,0)</f>
        <v>-57</v>
      </c>
      <c r="AM545" s="1"/>
      <c r="AN545" s="1">
        <f>VLOOKUP(B545, 'AUG25'!$A$1:$E$540, 5, FALSE)</f>
        <v>-79</v>
      </c>
      <c r="AO545" s="1">
        <f>VLOOKUP(B545, 'SEP25'!$A$1:$F$520, 6, FALSE)</f>
        <v>-110</v>
      </c>
      <c r="AP545" s="1">
        <f>VLOOKUP(B545, 'OCT25'!$A$1:$F$520, 5, FALSE)</f>
        <v>-123</v>
      </c>
      <c r="AQ545" s="36">
        <f>VLOOKUP(B545, 'NOV25'!$B$1:$I$616, 5, FALSE)</f>
        <v>-60</v>
      </c>
      <c r="AR545" s="1">
        <f>VLOOKUP(B545, 'DEC25'!$A$1:$I$611, 5, FALSE)</f>
        <v>-227</v>
      </c>
      <c r="AS545" s="1">
        <f>VLOOKUP(B545, 'JAN26'!$A$1:$I$607, 6, FALSE)</f>
        <v>-2</v>
      </c>
      <c r="AT545" s="1"/>
      <c r="AU545" s="1"/>
      <c r="AV545" s="1"/>
      <c r="AW545" s="1"/>
    </row>
    <row r="546" spans="1:49" ht="14.25" customHeight="1">
      <c r="A546" s="4" t="s">
        <v>676</v>
      </c>
      <c r="B546" s="4" t="s">
        <v>415</v>
      </c>
      <c r="C546" s="1">
        <f t="shared" si="45"/>
        <v>53.5</v>
      </c>
      <c r="D546" s="1"/>
      <c r="E546" s="1"/>
      <c r="F546" s="1"/>
      <c r="G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>
        <v>-14</v>
      </c>
      <c r="X546" s="1">
        <v>-16</v>
      </c>
      <c r="Y546" s="1">
        <v>-24</v>
      </c>
      <c r="Z546" s="1">
        <v>-26</v>
      </c>
      <c r="AA546" s="1">
        <v>-37</v>
      </c>
      <c r="AB546" s="1">
        <v>-94</v>
      </c>
      <c r="AC546" s="1">
        <v>-44</v>
      </c>
      <c r="AD546" s="1">
        <f>VLOOKUP(B546,'OCT24'!$A$1:H1723,6,0)</f>
        <v>-19</v>
      </c>
      <c r="AE546" s="1"/>
      <c r="AF546" s="1"/>
      <c r="AG546" s="1">
        <f>VLOOKUP(B546,'JAN25'!$A$1:G1179,5,0)</f>
        <v>-45</v>
      </c>
      <c r="AH546" s="1">
        <f>VLOOKUP(B546,'FEB25'!A$1:G1613,5,0)</f>
        <v>-42</v>
      </c>
      <c r="AI546" s="1"/>
      <c r="AJ546" s="1">
        <f>VLOOKUP(B546,'APR25'!$A$1:G1075,5,0)</f>
        <v>-52</v>
      </c>
      <c r="AK546" s="1">
        <f>VLOOKUP(B546,'MAY25'!$A$1:G1468,5,0)</f>
        <v>-43</v>
      </c>
      <c r="AL546" s="1">
        <f>VLOOKUP(B546,JUNE25!$A$1:G1171,5,0)</f>
        <v>-43</v>
      </c>
      <c r="AM546" s="1">
        <f>VLOOKUP(B546, JULY25!$A$1:$E$544, 5, FALSE)</f>
        <v>-31</v>
      </c>
      <c r="AN546" s="1">
        <f>VLOOKUP(B546, 'AUG25'!$A$1:$E$540, 5, FALSE)</f>
        <v>-54</v>
      </c>
      <c r="AO546" s="1">
        <f>VLOOKUP(B546, 'SEP25'!$A$1:$F$520, 6, FALSE)</f>
        <v>-76</v>
      </c>
      <c r="AP546" s="1">
        <f>VLOOKUP(B546, 'OCT25'!$A$1:$F$520, 5, FALSE)</f>
        <v>-70</v>
      </c>
      <c r="AQ546" s="36">
        <f>VLOOKUP(B546, 'NOV25'!$B$1:$I$616, 5, FALSE)</f>
        <v>-18</v>
      </c>
      <c r="AR546" s="1">
        <f>VLOOKUP(B546, 'DEC25'!$A$1:$I$611, 5, FALSE)</f>
        <v>-60</v>
      </c>
      <c r="AS546" s="1">
        <f>VLOOKUP(B546, 'JAN26'!$A$1:$I$607, 6, FALSE)</f>
        <v>-76</v>
      </c>
      <c r="AT546" s="1"/>
      <c r="AU546" s="1"/>
      <c r="AV546" s="1"/>
      <c r="AW546" s="1"/>
    </row>
    <row r="547" spans="1:49" ht="14.25" customHeight="1">
      <c r="A547" s="4" t="s">
        <v>676</v>
      </c>
      <c r="B547" s="4" t="s">
        <v>416</v>
      </c>
      <c r="C547" s="1">
        <f t="shared" si="45"/>
        <v>13.875</v>
      </c>
      <c r="D547" s="1"/>
      <c r="E547" s="1"/>
      <c r="F547" s="1"/>
      <c r="G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>
        <v>-12</v>
      </c>
      <c r="X547" s="1">
        <v>-9</v>
      </c>
      <c r="Y547" s="1">
        <v>-19</v>
      </c>
      <c r="Z547" s="1">
        <v>-34</v>
      </c>
      <c r="AA547" s="1">
        <v>-8</v>
      </c>
      <c r="AB547" s="1">
        <v>-32</v>
      </c>
      <c r="AC547" s="1"/>
      <c r="AD547" s="1">
        <f>VLOOKUP(B547,'OCT24'!$A$1:H1724,6,0)</f>
        <v>-87</v>
      </c>
      <c r="AE547" s="1">
        <f>VLOOKUP(B547,'NOV24'!$A$1:H1109,6,0)</f>
        <v>-18</v>
      </c>
      <c r="AF547" s="1"/>
      <c r="AG547" s="1">
        <f>VLOOKUP(B547,'JAN25'!$A$1:G1180,5,0)</f>
        <v>-33</v>
      </c>
      <c r="AH547" s="1">
        <f>VLOOKUP(B547,'FEB25'!A$1:G1614,5,0)</f>
        <v>-27</v>
      </c>
      <c r="AI547" s="1">
        <f>VLOOKUP(B547,'MAR25'!$A$1:G1447,5,0)</f>
        <v>-20</v>
      </c>
      <c r="AJ547" s="1">
        <f>VLOOKUP(B547,'APR25'!$A$1:G1076,5,0)</f>
        <v>-107</v>
      </c>
      <c r="AK547" s="1">
        <f>VLOOKUP(B547,'MAY25'!$A$1:G1469,5,0)</f>
        <v>-31</v>
      </c>
      <c r="AL547" s="1">
        <f>VLOOKUP(B547,JUNE25!$A$1:G1172,5,0)</f>
        <v>-33</v>
      </c>
      <c r="AM547" s="1">
        <f>VLOOKUP(B547, JULY25!$A$1:$E$544, 5, FALSE)</f>
        <v>-24</v>
      </c>
      <c r="AN547" s="1">
        <f>VLOOKUP(B547, 'AUG25'!$A$1:$E$540, 5, FALSE)</f>
        <v>-11</v>
      </c>
      <c r="AO547" s="1">
        <f>VLOOKUP(B547, 'SEP25'!$A$1:$F$520, 6, FALSE)</f>
        <v>-12</v>
      </c>
      <c r="AP547" s="1">
        <f>VLOOKUP(B547, 'OCT25'!$A$1:$F$520, 5, FALSE)</f>
        <v>-10</v>
      </c>
      <c r="AQ547" s="36">
        <f>VLOOKUP(B547, 'NOV25'!$B$1:$I$616, 5, FALSE)</f>
        <v>-6</v>
      </c>
      <c r="AR547" s="1">
        <f>VLOOKUP(B547, 'DEC25'!$A$1:$I$611, 5, FALSE)</f>
        <v>-7</v>
      </c>
      <c r="AS547" s="1">
        <f>VLOOKUP(B547, 'JAN26'!$A$1:$I$607, 6, FALSE)</f>
        <v>-8</v>
      </c>
      <c r="AT547" s="1"/>
      <c r="AU547" s="1"/>
      <c r="AV547" s="1"/>
      <c r="AW547" s="1"/>
    </row>
    <row r="548" spans="1:49" ht="14.25" customHeight="1">
      <c r="A548" s="4" t="s">
        <v>871</v>
      </c>
      <c r="B548" s="4" t="s">
        <v>417</v>
      </c>
      <c r="C548" s="37">
        <v>0</v>
      </c>
      <c r="D548" s="1"/>
      <c r="E548" s="1"/>
      <c r="F548" s="1"/>
      <c r="G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>
        <v>0</v>
      </c>
      <c r="U548" s="1">
        <v>0</v>
      </c>
      <c r="V548" s="1">
        <v>-12</v>
      </c>
      <c r="W548" s="1">
        <v>-20</v>
      </c>
      <c r="X548" s="1">
        <v>-20</v>
      </c>
      <c r="Y548" s="1">
        <v>-28</v>
      </c>
      <c r="Z548" s="1">
        <v>-4</v>
      </c>
      <c r="AA548" s="1">
        <v>-46</v>
      </c>
      <c r="AB548" s="1">
        <v>-16</v>
      </c>
      <c r="AC548" s="1">
        <v>-8</v>
      </c>
      <c r="AD548" s="1">
        <f>VLOOKUP(B548,'OCT24'!$A$1:H1725,6,0)</f>
        <v>0</v>
      </c>
      <c r="AE548" s="1">
        <f>VLOOKUP(B548,'NOV24'!$A$1:H1110,6,0)</f>
        <v>0</v>
      </c>
      <c r="AF548" s="1">
        <f>VLOOKUP(B548,'DEC24'!$A$1:$H$914,5,0)</f>
        <v>-12</v>
      </c>
      <c r="AG548" s="1">
        <f>VLOOKUP(B548,'JAN25'!$A$1:G1181,5,0)</f>
        <v>-14</v>
      </c>
      <c r="AH548" s="1">
        <f>VLOOKUP(B548,'FEB25'!A$1:G1615,5,0)</f>
        <v>-16</v>
      </c>
      <c r="AI548" s="1">
        <f>VLOOKUP(B548,'MAR25'!$A$1:G1448,5,0)</f>
        <v>-2</v>
      </c>
      <c r="AJ548" s="1">
        <f>VLOOKUP(B548,'APR25'!$A$1:G1077,5,0)</f>
        <v>-1</v>
      </c>
      <c r="AK548" s="1">
        <f>VLOOKUP(B548,'MAY25'!$A$1:G1470,5,0)</f>
        <v>-1</v>
      </c>
      <c r="AL548" s="1"/>
      <c r="AM548" s="1"/>
      <c r="AN548" s="1"/>
      <c r="AO548" s="1"/>
      <c r="AP548" s="1"/>
      <c r="AQ548" s="36"/>
      <c r="AR548" s="1"/>
      <c r="AS548" s="1"/>
      <c r="AT548" s="1"/>
      <c r="AU548" s="1"/>
      <c r="AV548" s="1"/>
      <c r="AW548" s="1"/>
    </row>
    <row r="549" spans="1:49" ht="14.25" customHeight="1">
      <c r="A549" s="4" t="s">
        <v>871</v>
      </c>
      <c r="B549" s="4" t="s">
        <v>872</v>
      </c>
      <c r="C549" s="37">
        <v>0</v>
      </c>
      <c r="D549" s="1"/>
      <c r="E549" s="1"/>
      <c r="F549" s="1"/>
      <c r="G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>
        <v>0</v>
      </c>
      <c r="U549" s="1">
        <v>-9</v>
      </c>
      <c r="V549" s="1">
        <v>-11</v>
      </c>
      <c r="W549" s="1">
        <v>-17</v>
      </c>
      <c r="X549" s="1">
        <v>-15</v>
      </c>
      <c r="Y549" s="1">
        <v>0</v>
      </c>
      <c r="Z549" s="1">
        <v>0</v>
      </c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36"/>
      <c r="AR549" s="1"/>
      <c r="AS549" s="1"/>
      <c r="AT549" s="1"/>
      <c r="AU549" s="1"/>
      <c r="AV549" s="1"/>
      <c r="AW549" s="1"/>
    </row>
    <row r="550" spans="1:49" ht="14.25" customHeight="1">
      <c r="B550" s="4" t="s">
        <v>418</v>
      </c>
      <c r="C550" s="1">
        <f t="shared" ref="C550:C604" si="46">-AVERAGE(AL550:AV550)</f>
        <v>4</v>
      </c>
      <c r="D550" s="1"/>
      <c r="E550" s="1"/>
      <c r="F550" s="1"/>
      <c r="G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U550" s="1"/>
      <c r="V550" s="1"/>
      <c r="W550" s="1">
        <v>-4</v>
      </c>
      <c r="X550" s="1">
        <v>-14</v>
      </c>
      <c r="Y550" s="1">
        <v>-10</v>
      </c>
      <c r="Z550" s="1"/>
      <c r="AA550" s="1">
        <v>-20</v>
      </c>
      <c r="AB550" s="1"/>
      <c r="AC550" s="1">
        <v>-10</v>
      </c>
      <c r="AD550" s="1">
        <f>VLOOKUP(B550,'OCT24'!$A$1:H1727,6,0)</f>
        <v>-15</v>
      </c>
      <c r="AE550" s="1">
        <f>VLOOKUP(B550,'NOV24'!$A$1:H1112,6,0)</f>
        <v>0</v>
      </c>
      <c r="AF550" s="1">
        <f>VLOOKUP(B550,'DEC24'!$A$1:$H$914,5,0)</f>
        <v>-4</v>
      </c>
      <c r="AG550" s="1">
        <f>VLOOKUP(B550,'JAN25'!$A$1:G1183,5,0)</f>
        <v>0</v>
      </c>
      <c r="AH550" s="1">
        <f>VLOOKUP(B550,'FEB25'!A$1:G1617,5,0)</f>
        <v>0</v>
      </c>
      <c r="AI550" s="1">
        <f>VLOOKUP(B550,'MAR25'!$A$1:G1450,5,0)</f>
        <v>-8</v>
      </c>
      <c r="AJ550" s="1">
        <f>VLOOKUP(B550,'APR25'!$A$1:G1079,5,0)</f>
        <v>0</v>
      </c>
      <c r="AK550" s="1">
        <f>VLOOKUP(B550,'MAY25'!$A$1:G1472,5,0)</f>
        <v>-8</v>
      </c>
      <c r="AL550" s="1">
        <f>VLOOKUP(B550,JUNE25!$A$1:G1175,5,0)</f>
        <v>0</v>
      </c>
      <c r="AM550" s="1">
        <f>VLOOKUP(B550, JULY25!$A$1:$E$544, 5, FALSE)</f>
        <v>0</v>
      </c>
      <c r="AN550" s="1">
        <f>VLOOKUP(B550, 'AUG25'!$A$1:$E$540, 5, FALSE)</f>
        <v>0</v>
      </c>
      <c r="AO550" s="1" t="str">
        <f>VLOOKUP(B550, 'SEP25'!$A$1:$F$520, 6, FALSE)</f>
        <v>-</v>
      </c>
      <c r="AP550" s="1">
        <f>VLOOKUP(B550, 'OCT25'!$A$1:$F$520, 5, FALSE)</f>
        <v>-2</v>
      </c>
      <c r="AQ550" s="36" t="str">
        <f>VLOOKUP(B550, 'NOV25'!$B$1:$I$616, 5, FALSE)</f>
        <v>-</v>
      </c>
      <c r="AR550" s="1" t="str">
        <f>VLOOKUP(B550, 'DEC25'!$A$1:$I$611, 5, FALSE)</f>
        <v>-</v>
      </c>
      <c r="AS550" s="1">
        <f>VLOOKUP(B550, 'JAN26'!$A$1:$I$607, 6, FALSE)</f>
        <v>-18</v>
      </c>
      <c r="AT550" s="1"/>
      <c r="AU550" s="1"/>
      <c r="AV550" s="1"/>
      <c r="AW550" s="1"/>
    </row>
    <row r="551" spans="1:49" ht="14.25" customHeight="1">
      <c r="A551" s="4" t="s">
        <v>686</v>
      </c>
      <c r="B551" s="4" t="s">
        <v>419</v>
      </c>
      <c r="C551" s="1">
        <f t="shared" si="46"/>
        <v>101.375</v>
      </c>
      <c r="D551" s="1"/>
      <c r="E551" s="1"/>
      <c r="F551" s="1"/>
      <c r="G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>
        <v>-79</v>
      </c>
      <c r="U551" s="1"/>
      <c r="V551" s="1"/>
      <c r="W551" s="1">
        <v>-64</v>
      </c>
      <c r="X551" s="1">
        <v>-130</v>
      </c>
      <c r="Y551" s="1">
        <v>-191</v>
      </c>
      <c r="Z551" s="1">
        <v>-50</v>
      </c>
      <c r="AA551" s="1">
        <v>-80</v>
      </c>
      <c r="AB551" s="1">
        <v>-54</v>
      </c>
      <c r="AC551" s="1"/>
      <c r="AD551" s="1">
        <f>VLOOKUP(B551,'OCT24'!$A$1:H1728,6,0)</f>
        <v>-233</v>
      </c>
      <c r="AE551" s="1">
        <f>VLOOKUP(B551,'NOV24'!$A$1:H1113,6,0)</f>
        <v>-108</v>
      </c>
      <c r="AF551" s="1">
        <f>VLOOKUP(B551,'DEC24'!$A$1:$H$914,5,0)</f>
        <v>-26</v>
      </c>
      <c r="AG551" s="1">
        <f>VLOOKUP(B551,'JAN25'!$A$1:G1184,5,0)</f>
        <v>-47</v>
      </c>
      <c r="AH551" s="1">
        <f>VLOOKUP(B551,'FEB25'!A$1:G1618,5,0)</f>
        <v>-29</v>
      </c>
      <c r="AI551" s="1">
        <f>VLOOKUP(B551,'MAR25'!$A$1:G1451,5,0)</f>
        <v>-80</v>
      </c>
      <c r="AJ551" s="1">
        <f>VLOOKUP(B551,'APR25'!$A$1:G1080,5,0)</f>
        <v>-57</v>
      </c>
      <c r="AK551" s="1">
        <f>VLOOKUP(B551,'MAY25'!$A$1:G1473,5,0)</f>
        <v>-77</v>
      </c>
      <c r="AL551" s="1">
        <f>VLOOKUP(B551,JUNE25!$A$1:G1176,5,0)</f>
        <v>-94</v>
      </c>
      <c r="AM551" s="1">
        <f>VLOOKUP(B551, JULY25!$A$1:$E$544, 5, FALSE)</f>
        <v>-102</v>
      </c>
      <c r="AN551" s="1">
        <f>VLOOKUP(B551, 'AUG25'!$A$1:$E$540, 5, FALSE)</f>
        <v>-93</v>
      </c>
      <c r="AO551" s="1">
        <f>VLOOKUP(B551, 'SEP25'!$A$1:$F$520, 6, FALSE)</f>
        <v>-75</v>
      </c>
      <c r="AP551" s="1">
        <f>VLOOKUP(B551, 'OCT25'!$A$1:$F$520, 5, FALSE)</f>
        <v>-81</v>
      </c>
      <c r="AQ551" s="36">
        <f>VLOOKUP(B551, 'NOV25'!$B$1:$I$616, 5, FALSE)</f>
        <v>-206</v>
      </c>
      <c r="AR551" s="1">
        <f>VLOOKUP(B551, 'DEC25'!$A$1:$I$611, 5, FALSE)</f>
        <v>-70</v>
      </c>
      <c r="AS551" s="1">
        <f>VLOOKUP(B551, 'JAN26'!$A$1:$I$607, 6, FALSE)</f>
        <v>-90</v>
      </c>
      <c r="AT551" s="1"/>
      <c r="AU551" s="1"/>
      <c r="AV551" s="1"/>
      <c r="AW551" s="1"/>
    </row>
    <row r="552" spans="1:49" ht="14.25" customHeight="1">
      <c r="A552" s="4" t="s">
        <v>686</v>
      </c>
      <c r="B552" s="4" t="s">
        <v>420</v>
      </c>
      <c r="C552" s="1">
        <f t="shared" si="46"/>
        <v>44.125</v>
      </c>
      <c r="D552" s="1"/>
      <c r="E552" s="1"/>
      <c r="F552" s="1"/>
      <c r="G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>
        <v>-29</v>
      </c>
      <c r="U552" s="1">
        <v>-21</v>
      </c>
      <c r="V552" s="1"/>
      <c r="W552" s="1"/>
      <c r="X552" s="1">
        <v>-16</v>
      </c>
      <c r="Y552" s="1">
        <v>-101</v>
      </c>
      <c r="Z552" s="1">
        <v>-13</v>
      </c>
      <c r="AA552" s="1">
        <v>-19</v>
      </c>
      <c r="AB552" s="1">
        <v>-10</v>
      </c>
      <c r="AC552" s="1">
        <v>-32</v>
      </c>
      <c r="AD552" s="1">
        <f>VLOOKUP(B552,'OCT24'!$A$1:H1729,6,0)</f>
        <v>-75</v>
      </c>
      <c r="AE552" s="1">
        <f>VLOOKUP(B552,'NOV24'!$A$1:H1114,6,0)</f>
        <v>-53</v>
      </c>
      <c r="AF552" s="1">
        <f>VLOOKUP(B552,'DEC24'!$A$1:$H$914,5,0)</f>
        <v>-22</v>
      </c>
      <c r="AG552" s="1">
        <f>VLOOKUP(B552,'JAN25'!$A$1:G1185,5,0)</f>
        <v>-73</v>
      </c>
      <c r="AH552" s="1">
        <f>VLOOKUP(B552,'FEB25'!A$1:G1619,5,0)</f>
        <v>-32</v>
      </c>
      <c r="AI552" s="1">
        <f>VLOOKUP(B552,'MAR25'!$A$1:G1452,5,0)</f>
        <v>-45</v>
      </c>
      <c r="AJ552" s="1">
        <f>VLOOKUP(B552,'APR25'!$A$1:G1081,5,0)</f>
        <v>-91</v>
      </c>
      <c r="AK552" s="1">
        <f>VLOOKUP(B552,'MAY25'!$A$1:G1474,5,0)</f>
        <v>-43</v>
      </c>
      <c r="AL552" s="1">
        <f>VLOOKUP(B552,JUNE25!$A$1:G1177,5,0)</f>
        <v>-21</v>
      </c>
      <c r="AM552" s="1">
        <f>VLOOKUP(B552, JULY25!$A$1:$E$544, 5, FALSE)</f>
        <v>-61</v>
      </c>
      <c r="AN552" s="1">
        <f>VLOOKUP(B552, 'AUG25'!$A$1:$E$540, 5, FALSE)</f>
        <v>-63</v>
      </c>
      <c r="AO552" s="1">
        <f>VLOOKUP(B552, 'SEP25'!$A$1:$F$520, 6, FALSE)</f>
        <v>-27</v>
      </c>
      <c r="AP552" s="1">
        <f>VLOOKUP(B552, 'OCT25'!$A$1:$F$520, 5, FALSE)</f>
        <v>-80</v>
      </c>
      <c r="AQ552" s="36">
        <f>VLOOKUP(B552, 'NOV25'!$B$1:$I$616, 5, FALSE)</f>
        <v>-23</v>
      </c>
      <c r="AR552" s="1">
        <f>VLOOKUP(B552, 'DEC25'!$A$1:$I$611, 5, FALSE)</f>
        <v>-41</v>
      </c>
      <c r="AS552" s="1">
        <f>VLOOKUP(B552, 'JAN26'!$A$1:$I$607, 6, FALSE)</f>
        <v>-37</v>
      </c>
      <c r="AT552" s="1"/>
      <c r="AU552" s="1"/>
      <c r="AV552" s="1"/>
      <c r="AW552" s="1"/>
    </row>
    <row r="553" spans="1:49" ht="14.25" customHeight="1">
      <c r="A553" s="4" t="s">
        <v>683</v>
      </c>
      <c r="B553" s="4" t="s">
        <v>421</v>
      </c>
      <c r="C553" s="1">
        <f t="shared" si="46"/>
        <v>53</v>
      </c>
      <c r="D553" s="1"/>
      <c r="E553" s="1"/>
      <c r="F553" s="1"/>
      <c r="G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>
        <v>-35</v>
      </c>
      <c r="W553" s="1"/>
      <c r="X553" s="1">
        <v>-50</v>
      </c>
      <c r="Y553" s="1"/>
      <c r="Z553" s="1">
        <v>-28</v>
      </c>
      <c r="AA553" s="1">
        <v>-71</v>
      </c>
      <c r="AB553" s="1">
        <v>-47</v>
      </c>
      <c r="AC553" s="1">
        <v>-40</v>
      </c>
      <c r="AD553" s="1">
        <f>VLOOKUP(B553,'OCT24'!$A$1:H1730,6,0)</f>
        <v>-26</v>
      </c>
      <c r="AE553" s="1">
        <f>VLOOKUP(B553,'NOV24'!$A$1:H1115,6,0)</f>
        <v>-15</v>
      </c>
      <c r="AF553" s="1">
        <f>VLOOKUP(B553,'DEC24'!$A$1:$H$914,5,0)</f>
        <v>-23</v>
      </c>
      <c r="AG553" s="1">
        <f>VLOOKUP(B553,'JAN25'!$A$1:G1186,5,0)</f>
        <v>-30</v>
      </c>
      <c r="AH553" s="1"/>
      <c r="AI553" s="1"/>
      <c r="AJ553" s="1">
        <f>VLOOKUP(B553,'APR25'!$A$1:G1082,5,0)</f>
        <v>-67</v>
      </c>
      <c r="AK553" s="1">
        <f>VLOOKUP(B553,'MAY25'!$A$1:G1475,5,0)</f>
        <v>-40</v>
      </c>
      <c r="AL553" s="1">
        <f>VLOOKUP(B553,JUNE25!$A$1:G1178,5,0)</f>
        <v>-91</v>
      </c>
      <c r="AM553" s="1">
        <f>VLOOKUP(B553, JULY25!$A$1:$E$544, 5, FALSE)</f>
        <v>-47</v>
      </c>
      <c r="AN553" s="1">
        <f>VLOOKUP(B553, 'AUG25'!$A$1:$E$540, 5, FALSE)</f>
        <v>-79</v>
      </c>
      <c r="AO553" s="1">
        <f>VLOOKUP(B553, 'SEP25'!$A$1:$F$520, 6, FALSE)</f>
        <v>-84</v>
      </c>
      <c r="AP553" s="1">
        <f>VLOOKUP(B553, 'OCT25'!$A$1:$F$520, 5, FALSE)</f>
        <v>-36</v>
      </c>
      <c r="AQ553" s="36">
        <f>VLOOKUP(B553, 'NOV25'!$B$1:$I$616, 5, FALSE)</f>
        <v>-37</v>
      </c>
      <c r="AR553" s="1">
        <f>VLOOKUP(B553, 'DEC25'!$A$1:$I$611, 5, FALSE)</f>
        <v>-7</v>
      </c>
      <c r="AS553" s="1">
        <f>VLOOKUP(B553, 'JAN26'!$A$1:$I$607, 6, FALSE)</f>
        <v>-43</v>
      </c>
      <c r="AT553" s="1"/>
      <c r="AU553" s="1"/>
      <c r="AV553" s="1"/>
      <c r="AW553" s="1"/>
    </row>
    <row r="554" spans="1:49" ht="14.25" customHeight="1">
      <c r="A554" s="4" t="s">
        <v>696</v>
      </c>
      <c r="B554" s="4" t="s">
        <v>422</v>
      </c>
      <c r="C554" s="1">
        <f t="shared" si="46"/>
        <v>36.125</v>
      </c>
      <c r="D554" s="1"/>
      <c r="E554" s="1"/>
      <c r="F554" s="1"/>
      <c r="G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>
        <v>-24</v>
      </c>
      <c r="V554" s="1">
        <v>-45</v>
      </c>
      <c r="W554" s="1">
        <v>-28</v>
      </c>
      <c r="X554" s="1">
        <v>-21</v>
      </c>
      <c r="Y554" s="1">
        <v>-23</v>
      </c>
      <c r="Z554" s="1">
        <v>0</v>
      </c>
      <c r="AA554" s="1">
        <v>-14</v>
      </c>
      <c r="AB554" s="1">
        <v>-8</v>
      </c>
      <c r="AC554" s="1">
        <v>-22</v>
      </c>
      <c r="AD554" s="1">
        <f>VLOOKUP(B554,'OCT24'!$A$1:H1731,6,0)</f>
        <v>-36</v>
      </c>
      <c r="AE554" s="1">
        <f>VLOOKUP(B554,'NOV24'!$A$1:H1116,6,0)</f>
        <v>-11</v>
      </c>
      <c r="AF554" s="1">
        <f>VLOOKUP(B554,'DEC24'!$A$1:$H$914,5,0)</f>
        <v>-65</v>
      </c>
      <c r="AG554" s="1">
        <f>VLOOKUP(B554,'JAN25'!$A$1:G1187,5,0)</f>
        <v>-4</v>
      </c>
      <c r="AH554" s="1">
        <f>VLOOKUP(B554,'FEB25'!A$1:G1621,5,0)</f>
        <v>-15</v>
      </c>
      <c r="AI554" s="1">
        <f>VLOOKUP(B554,'MAR25'!$A$1:G1454,5,0)</f>
        <v>-28</v>
      </c>
      <c r="AJ554" s="1">
        <f>VLOOKUP(B554,'APR25'!$A$1:G1083,5,0)</f>
        <v>-87</v>
      </c>
      <c r="AK554" s="1">
        <f>VLOOKUP(B554,'MAY25'!$A$1:G1476,5,0)</f>
        <v>-16</v>
      </c>
      <c r="AL554" s="1">
        <f>VLOOKUP(B554,JUNE25!$A$1:G1179,5,0)</f>
        <v>-45</v>
      </c>
      <c r="AM554" s="1">
        <f>VLOOKUP(B554, JULY25!$A$1:$E$544, 5, FALSE)</f>
        <v>-30</v>
      </c>
      <c r="AN554" s="1">
        <f>VLOOKUP(B554, 'AUG25'!$A$1:$E$540, 5, FALSE)</f>
        <v>-4</v>
      </c>
      <c r="AO554" s="1">
        <f>VLOOKUP(B554, 'SEP25'!$A$1:$F$520, 6, FALSE)</f>
        <v>-17</v>
      </c>
      <c r="AP554" s="1">
        <f>VLOOKUP(B554, 'OCT25'!$A$1:$F$520, 5, FALSE)</f>
        <v>-12</v>
      </c>
      <c r="AQ554" s="36">
        <f>VLOOKUP(B554, 'NOV25'!$B$1:$I$616, 5, FALSE)</f>
        <v>-14</v>
      </c>
      <c r="AR554" s="1">
        <f>VLOOKUP(B554, 'DEC25'!$A$1:$I$611, 5, FALSE)</f>
        <v>-109</v>
      </c>
      <c r="AS554" s="1">
        <f>VLOOKUP(B554, 'JAN26'!$A$1:$I$607, 6, FALSE)</f>
        <v>-58</v>
      </c>
      <c r="AT554" s="1"/>
      <c r="AU554" s="1"/>
      <c r="AV554" s="1"/>
      <c r="AW554" s="1"/>
    </row>
    <row r="555" spans="1:49" ht="14.25" customHeight="1">
      <c r="A555" s="4" t="s">
        <v>678</v>
      </c>
      <c r="B555" s="4" t="s">
        <v>424</v>
      </c>
      <c r="C555" s="1">
        <f t="shared" si="46"/>
        <v>29.142857142857142</v>
      </c>
      <c r="D555" s="1"/>
      <c r="E555" s="1"/>
      <c r="F555" s="1"/>
      <c r="G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U555" s="1"/>
      <c r="V555" s="1"/>
      <c r="W555" s="1"/>
      <c r="X555" s="1"/>
      <c r="Y555" s="1"/>
      <c r="Z555" s="1"/>
      <c r="AA555" s="1"/>
      <c r="AB555" s="1">
        <v>-39</v>
      </c>
      <c r="AC555" s="1">
        <v>-53</v>
      </c>
      <c r="AD555" s="1">
        <f>VLOOKUP(B555,'OCT24'!$A$1:H1732,6,0)</f>
        <v>-15</v>
      </c>
      <c r="AE555" s="1">
        <f>VLOOKUP(B555,'NOV24'!$A$1:H1117,6,0)</f>
        <v>-6</v>
      </c>
      <c r="AF555" s="1">
        <f>VLOOKUP(B555,'DEC24'!$A$1:$H$914,5,0)</f>
        <v>-6</v>
      </c>
      <c r="AG555" s="1">
        <f>VLOOKUP(B555,'JAN25'!$A$1:G1188,5,0)</f>
        <v>-12</v>
      </c>
      <c r="AH555" s="1">
        <f>VLOOKUP(B555,'FEB25'!A$1:G1622,5,0)</f>
        <v>-12</v>
      </c>
      <c r="AI555" s="1"/>
      <c r="AJ555" s="1"/>
      <c r="AK555" s="1"/>
      <c r="AL555" s="1">
        <f>VLOOKUP(B555,JUNE25!$A$1:G1180,5,0)</f>
        <v>-25</v>
      </c>
      <c r="AM555" s="1">
        <f>VLOOKUP(B555, JULY25!$A$1:$E$544, 5, FALSE)</f>
        <v>-10</v>
      </c>
      <c r="AN555" s="1"/>
      <c r="AO555" s="1">
        <f>VLOOKUP(B555, 'SEP25'!$A$1:$F$520, 6, FALSE)</f>
        <v>-36</v>
      </c>
      <c r="AP555" s="1">
        <f>VLOOKUP(B555, 'OCT25'!$A$1:$F$520, 5, FALSE)</f>
        <v>-22</v>
      </c>
      <c r="AQ555" s="36">
        <f>VLOOKUP(B555, 'NOV25'!$B$1:$I$616, 5, FALSE)</f>
        <v>-9</v>
      </c>
      <c r="AR555" s="1">
        <f>VLOOKUP(B555, 'DEC25'!$A$1:$I$611, 5, FALSE)</f>
        <v>-49</v>
      </c>
      <c r="AS555" s="1">
        <f>VLOOKUP(B555, 'JAN26'!$A$1:$I$607, 6, FALSE)</f>
        <v>-53</v>
      </c>
      <c r="AT555" s="1"/>
      <c r="AU555" s="1"/>
      <c r="AV555" s="1"/>
      <c r="AW555" s="1"/>
    </row>
    <row r="556" spans="1:49" ht="14.25" customHeight="1">
      <c r="A556" s="4" t="s">
        <v>678</v>
      </c>
      <c r="B556" s="4" t="s">
        <v>425</v>
      </c>
      <c r="C556" s="1">
        <f t="shared" si="46"/>
        <v>10</v>
      </c>
      <c r="D556" s="1"/>
      <c r="E556" s="1"/>
      <c r="F556" s="1"/>
      <c r="G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U556" s="1"/>
      <c r="V556" s="1"/>
      <c r="W556" s="1"/>
      <c r="X556" s="1"/>
      <c r="Y556" s="1"/>
      <c r="Z556" s="1">
        <v>0</v>
      </c>
      <c r="AA556" s="1">
        <v>-1</v>
      </c>
      <c r="AB556" s="1">
        <v>-2</v>
      </c>
      <c r="AC556" s="1">
        <v>-1</v>
      </c>
      <c r="AD556" s="1">
        <f>VLOOKUP(B556,'OCT24'!$A$1:H1968,6,0)</f>
        <v>0</v>
      </c>
      <c r="AE556" s="1"/>
      <c r="AF556" s="1"/>
      <c r="AG556" s="1"/>
      <c r="AH556" s="1">
        <f>VLOOKUP(B556,'FEB25'!A$1:G1858,5,0)</f>
        <v>-10</v>
      </c>
      <c r="AI556" s="1">
        <f>VLOOKUP(B556,'MAR25'!$A$1:G1691,5,0)</f>
        <v>-16</v>
      </c>
      <c r="AJ556" s="1"/>
      <c r="AK556" s="1"/>
      <c r="AL556" s="1"/>
      <c r="AM556" s="1"/>
      <c r="AN556" s="1"/>
      <c r="AO556" s="1" t="str">
        <f>VLOOKUP(B556, 'SEP25'!$A$1:$F$520, 6, FALSE)</f>
        <v>-</v>
      </c>
      <c r="AP556" s="1" t="str">
        <f>VLOOKUP(B556, 'OCT25'!$A$1:$F$520, 5, FALSE)</f>
        <v>-</v>
      </c>
      <c r="AQ556" s="36" t="str">
        <f>VLOOKUP(B556, 'NOV25'!$B$1:$I$616, 5, FALSE)</f>
        <v>-</v>
      </c>
      <c r="AR556" s="1" t="str">
        <f>VLOOKUP(B556, 'DEC25'!$A$1:$I$611, 5, FALSE)</f>
        <v>-</v>
      </c>
      <c r="AS556" s="1">
        <f>VLOOKUP(B556, 'JAN26'!$A$1:$I$607, 6, FALSE)</f>
        <v>-10</v>
      </c>
      <c r="AT556" s="1"/>
      <c r="AU556" s="1"/>
      <c r="AV556" s="1"/>
      <c r="AW556" s="1"/>
    </row>
    <row r="557" spans="1:49" ht="14.25" customHeight="1">
      <c r="A557" s="4" t="s">
        <v>675</v>
      </c>
      <c r="B557" s="4" t="s">
        <v>426</v>
      </c>
      <c r="C557" s="1">
        <f t="shared" si="46"/>
        <v>59.625</v>
      </c>
      <c r="D557" s="1"/>
      <c r="E557" s="1"/>
      <c r="F557" s="1"/>
      <c r="G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U557" s="1"/>
      <c r="V557" s="1"/>
      <c r="W557" s="1"/>
      <c r="X557" s="1">
        <v>-36</v>
      </c>
      <c r="Y557" s="1">
        <v>-36</v>
      </c>
      <c r="Z557" s="1"/>
      <c r="AA557" s="1"/>
      <c r="AB557" s="1"/>
      <c r="AC557" s="1">
        <v>-36</v>
      </c>
      <c r="AD557" s="1">
        <f>VLOOKUP(B557,'OCT24'!$A$1:H1733,6,0)</f>
        <v>-34</v>
      </c>
      <c r="AE557" s="1">
        <f>VLOOKUP(B557,'NOV24'!$A$1:H1118,6,0)</f>
        <v>-20</v>
      </c>
      <c r="AF557" s="1">
        <f>VLOOKUP(B557,'DEC24'!$A$1:$H$914,5,0)</f>
        <v>-32</v>
      </c>
      <c r="AG557" s="1"/>
      <c r="AH557" s="1">
        <f>VLOOKUP(B557,'FEB25'!A$1:G1623,5,0)</f>
        <v>-35</v>
      </c>
      <c r="AI557" s="1">
        <f>VLOOKUP(B557,'MAR25'!$A$1:G1456,5,0)</f>
        <v>-65</v>
      </c>
      <c r="AJ557" s="1">
        <f>VLOOKUP(B557,'APR25'!$A$1:G1085,5,0)</f>
        <v>-84</v>
      </c>
      <c r="AK557" s="1">
        <f>VLOOKUP(B557,'MAY25'!$A$1:G1478,5,0)</f>
        <v>-70</v>
      </c>
      <c r="AL557" s="1">
        <f>VLOOKUP(B557,JUNE25!$A$1:G1181,5,0)</f>
        <v>-71</v>
      </c>
      <c r="AM557" s="1">
        <f>VLOOKUP(B557, JULY25!$A$1:$E$544, 5, FALSE)</f>
        <v>-47</v>
      </c>
      <c r="AN557" s="1">
        <f>VLOOKUP(B557, 'AUG25'!$A$1:$E$540, 5, FALSE)</f>
        <v>-59</v>
      </c>
      <c r="AO557" s="1">
        <f>VLOOKUP(B557, 'SEP25'!$A$1:$F$520, 6, FALSE)</f>
        <v>-58</v>
      </c>
      <c r="AP557" s="1">
        <f>VLOOKUP(B557, 'OCT25'!$A$1:$F$520, 5, FALSE)</f>
        <v>-77</v>
      </c>
      <c r="AQ557" s="36">
        <f>VLOOKUP(B557, 'NOV25'!$B$1:$I$616, 5, FALSE)</f>
        <v>-49</v>
      </c>
      <c r="AR557" s="1">
        <f>VLOOKUP(B557, 'DEC25'!$A$1:$I$611, 5, FALSE)</f>
        <v>-43</v>
      </c>
      <c r="AS557" s="1">
        <f>VLOOKUP(B557, 'JAN26'!$A$1:$I$607, 6, FALSE)</f>
        <v>-73</v>
      </c>
      <c r="AT557" s="1"/>
      <c r="AU557" s="1"/>
      <c r="AV557" s="1"/>
      <c r="AW557" s="1"/>
    </row>
    <row r="558" spans="1:49" ht="14.25" customHeight="1">
      <c r="A558" s="4" t="s">
        <v>675</v>
      </c>
      <c r="B558" s="4" t="s">
        <v>427</v>
      </c>
      <c r="C558" s="1">
        <f t="shared" si="46"/>
        <v>10.8</v>
      </c>
      <c r="D558" s="1"/>
      <c r="E558" s="1"/>
      <c r="F558" s="1"/>
      <c r="G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-2</v>
      </c>
      <c r="AA558" s="1">
        <v>0</v>
      </c>
      <c r="AB558" s="1">
        <v>-5</v>
      </c>
      <c r="AC558" s="1">
        <v>-2</v>
      </c>
      <c r="AD558" s="1">
        <f>VLOOKUP(B558,'OCT24'!$A$1:H1734,6,0)</f>
        <v>-15</v>
      </c>
      <c r="AE558" s="1">
        <f>VLOOKUP(B558,'NOV24'!$A$1:H1119,6,0)</f>
        <v>-12</v>
      </c>
      <c r="AF558" s="1">
        <f>VLOOKUP(B558,'DEC24'!$A$1:$H$914,5,0)</f>
        <v>-4</v>
      </c>
      <c r="AG558" s="1">
        <f>VLOOKUP(B558,'JAN25'!$A$1:G1190,5,0)</f>
        <v>-8</v>
      </c>
      <c r="AH558" s="1">
        <f>VLOOKUP(B558,'FEB25'!A$1:G1624,5,0)</f>
        <v>-18</v>
      </c>
      <c r="AI558" s="1">
        <f>VLOOKUP(B558,'MAR25'!$A$1:G1457,5,0)</f>
        <v>-10</v>
      </c>
      <c r="AJ558" s="1"/>
      <c r="AK558" s="1">
        <f>VLOOKUP(B558,'MAY25'!$A$1:G1479,5,0)</f>
        <v>-13</v>
      </c>
      <c r="AL558" s="1"/>
      <c r="AM558" s="1"/>
      <c r="AN558" s="1">
        <f>VLOOKUP(B558, 'AUG25'!$A$1:$E$540, 5, FALSE)</f>
        <v>-14</v>
      </c>
      <c r="AO558" s="1"/>
      <c r="AP558" s="1">
        <f>VLOOKUP(B558, 'OCT25'!$A$1:$F$520, 5, FALSE)</f>
        <v>-13</v>
      </c>
      <c r="AQ558" s="36">
        <f>VLOOKUP(B558, 'NOV25'!$B$1:$I$616, 5, FALSE)</f>
        <v>-18</v>
      </c>
      <c r="AR558" s="1">
        <f>VLOOKUP(B558, 'DEC25'!$A$1:$I$611, 5, FALSE)</f>
        <v>-5</v>
      </c>
      <c r="AS558" s="1">
        <f>VLOOKUP(B558, 'JAN26'!$A$1:$I$607, 6, FALSE)</f>
        <v>-4</v>
      </c>
      <c r="AT558" s="1"/>
      <c r="AU558" s="1"/>
      <c r="AV558" s="1"/>
      <c r="AW558" s="1"/>
    </row>
    <row r="559" spans="1:49" ht="14.25" customHeight="1">
      <c r="A559" s="4" t="s">
        <v>686</v>
      </c>
      <c r="B559" s="4" t="s">
        <v>428</v>
      </c>
      <c r="C559" s="1">
        <f t="shared" si="46"/>
        <v>6.5714285714285712</v>
      </c>
      <c r="D559" s="1"/>
      <c r="E559" s="1"/>
      <c r="F559" s="1"/>
      <c r="G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U559" s="1"/>
      <c r="V559" s="1">
        <v>-16</v>
      </c>
      <c r="W559" s="1">
        <v>-4</v>
      </c>
      <c r="X559" s="1">
        <v>0</v>
      </c>
      <c r="Y559" s="1">
        <v>-12</v>
      </c>
      <c r="Z559" s="1">
        <v>-11</v>
      </c>
      <c r="AA559" s="1">
        <v>-4</v>
      </c>
      <c r="AB559" s="1">
        <v>-4</v>
      </c>
      <c r="AC559" s="1">
        <v>-18</v>
      </c>
      <c r="AD559" s="1">
        <f>VLOOKUP(B559,'OCT24'!$A$1:H1735,6,0)</f>
        <v>-4</v>
      </c>
      <c r="AE559" s="1">
        <f>VLOOKUP(B559,'NOV24'!$A$1:H1120,6,0)</f>
        <v>-22</v>
      </c>
      <c r="AF559" s="1">
        <f>VLOOKUP(B559,'DEC24'!$A$1:$H$914,5,0)</f>
        <v>-19</v>
      </c>
      <c r="AG559" s="1">
        <f>VLOOKUP(B559,'JAN25'!$A$1:G1191,5,0)</f>
        <v>-18</v>
      </c>
      <c r="AH559" s="1">
        <f>VLOOKUP(B559,'FEB25'!A$1:G1625,5,0)</f>
        <v>-7</v>
      </c>
      <c r="AI559" s="1">
        <f>VLOOKUP(B559,'MAR25'!$A$1:G1458,5,0)</f>
        <v>-7</v>
      </c>
      <c r="AJ559" s="1">
        <f>VLOOKUP(B559,'APR25'!$A$1:G1087,5,0)</f>
        <v>-4</v>
      </c>
      <c r="AK559" s="1">
        <f>VLOOKUP(B559,'MAY25'!$A$1:G1480,5,0)</f>
        <v>-4</v>
      </c>
      <c r="AL559" s="1">
        <f>VLOOKUP(B559,JUNE25!$A$1:G1183,5,0)</f>
        <v>-9</v>
      </c>
      <c r="AM559" s="1">
        <f>VLOOKUP(B559, JULY25!$A$1:$E$544, 5, FALSE)</f>
        <v>-9</v>
      </c>
      <c r="AN559" s="1">
        <f>VLOOKUP(B559, 'AUG25'!$A$1:$E$540, 5, FALSE)</f>
        <v>-3</v>
      </c>
      <c r="AO559" s="1">
        <f>VLOOKUP(B559, 'SEP25'!$A$1:$F$520, 6, FALSE)</f>
        <v>-19</v>
      </c>
      <c r="AP559" s="1">
        <f>VLOOKUP(B559, 'OCT25'!$A$1:$F$520, 5, FALSE)</f>
        <v>-3</v>
      </c>
      <c r="AQ559" s="36">
        <f>VLOOKUP(B559, 'NOV25'!$B$1:$I$616, 5, FALSE)</f>
        <v>-1</v>
      </c>
      <c r="AR559" s="1">
        <f>VLOOKUP(B559, 'DEC25'!$A$1:$I$611, 5, FALSE)</f>
        <v>-2</v>
      </c>
      <c r="AS559" s="1" t="str">
        <f>VLOOKUP(B559, 'JAN26'!$A$1:$I$607, 6, FALSE)</f>
        <v>-</v>
      </c>
      <c r="AT559" s="1"/>
      <c r="AU559" s="1"/>
      <c r="AV559" s="1"/>
      <c r="AW559" s="1"/>
    </row>
    <row r="560" spans="1:49" ht="14.25" customHeight="1">
      <c r="A560" s="4" t="s">
        <v>686</v>
      </c>
      <c r="B560" s="4" t="s">
        <v>429</v>
      </c>
      <c r="C560" s="1">
        <f t="shared" si="46"/>
        <v>3.1666666666666665</v>
      </c>
      <c r="D560" s="1"/>
      <c r="E560" s="1"/>
      <c r="F560" s="1"/>
      <c r="G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U560" s="1"/>
      <c r="V560" s="1">
        <v>-7</v>
      </c>
      <c r="W560" s="1">
        <v>-12</v>
      </c>
      <c r="X560" s="1">
        <v>0</v>
      </c>
      <c r="Y560" s="1">
        <v>0</v>
      </c>
      <c r="Z560" s="1">
        <v>0</v>
      </c>
      <c r="AA560" s="1">
        <v>-4</v>
      </c>
      <c r="AB560" s="1">
        <v>-11</v>
      </c>
      <c r="AC560" s="1">
        <v>-6</v>
      </c>
      <c r="AD560" s="1">
        <f>VLOOKUP(B560,'OCT24'!$A$1:H1736,6,0)</f>
        <v>-4</v>
      </c>
      <c r="AE560" s="1">
        <f>VLOOKUP(B560,'NOV24'!$A$1:H1121,6,0)</f>
        <v>0</v>
      </c>
      <c r="AF560" s="1">
        <f>VLOOKUP(B560,'DEC24'!$A$1:$H$914,5,0)</f>
        <v>0</v>
      </c>
      <c r="AG560" s="1">
        <f>VLOOKUP(B560,'JAN25'!$A$1:G1192,5,0)</f>
        <v>0</v>
      </c>
      <c r="AH560" s="1">
        <f>VLOOKUP(B560,'FEB25'!A$1:G1626,5,0)</f>
        <v>-2</v>
      </c>
      <c r="AI560" s="1">
        <f>VLOOKUP(B560,'MAR25'!$A$1:G1459,5,0)</f>
        <v>0</v>
      </c>
      <c r="AJ560" s="1">
        <f>VLOOKUP(B560,'APR25'!$A$1:G1088,5,0)</f>
        <v>0</v>
      </c>
      <c r="AK560" s="1">
        <f>VLOOKUP(B560,'MAY25'!$A$1:G1481,5,0)</f>
        <v>-3</v>
      </c>
      <c r="AL560" s="1">
        <f>VLOOKUP(B560,JUNE25!$A$1:G1184,5,0)</f>
        <v>-4</v>
      </c>
      <c r="AM560" s="1">
        <f>VLOOKUP(B560, JULY25!$A$1:$E$544, 5, FALSE)</f>
        <v>-4</v>
      </c>
      <c r="AN560" s="1">
        <f>VLOOKUP(B560, 'AUG25'!$A$1:$E$540, 5, FALSE)</f>
        <v>0</v>
      </c>
      <c r="AO560" s="1">
        <f>VLOOKUP(B560, 'SEP25'!$A$1:$F$520, 6, FALSE)</f>
        <v>-2</v>
      </c>
      <c r="AP560" s="1" t="str">
        <f>VLOOKUP(B560, 'OCT25'!$A$1:$F$520, 5, FALSE)</f>
        <v>-</v>
      </c>
      <c r="AQ560" s="36">
        <f>VLOOKUP(B560, 'NOV25'!$B$1:$I$616, 5, FALSE)</f>
        <v>-2</v>
      </c>
      <c r="AR560" s="1">
        <f>VLOOKUP(B560, 'DEC25'!$A$1:$I$611, 5, FALSE)</f>
        <v>-7</v>
      </c>
      <c r="AS560" s="1" t="str">
        <f>VLOOKUP(B560, 'JAN26'!$A$1:$I$607, 6, FALSE)</f>
        <v>-</v>
      </c>
      <c r="AT560" s="1"/>
      <c r="AU560" s="1"/>
      <c r="AV560" s="1"/>
      <c r="AW560" s="1"/>
    </row>
    <row r="561" spans="1:49" ht="14.25" customHeight="1">
      <c r="A561" s="4" t="s">
        <v>686</v>
      </c>
      <c r="B561" s="4" t="s">
        <v>430</v>
      </c>
      <c r="C561" s="1">
        <f t="shared" si="46"/>
        <v>35.875</v>
      </c>
      <c r="D561" s="1"/>
      <c r="E561" s="1"/>
      <c r="F561" s="1"/>
      <c r="G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U561" s="1"/>
      <c r="V561" s="1"/>
      <c r="W561" s="1">
        <v>-29</v>
      </c>
      <c r="X561" s="1"/>
      <c r="Y561" s="1"/>
      <c r="Z561" s="1">
        <v>-18</v>
      </c>
      <c r="AA561" s="1">
        <v>-16</v>
      </c>
      <c r="AB561" s="1">
        <v>-46</v>
      </c>
      <c r="AC561" s="1">
        <v>-8</v>
      </c>
      <c r="AD561" s="1">
        <f>VLOOKUP(B561,'OCT24'!$A$1:H1737,6,0)</f>
        <v>-24</v>
      </c>
      <c r="AE561" s="1">
        <f>VLOOKUP(B561,'NOV24'!$A$1:H1122,6,0)</f>
        <v>-53</v>
      </c>
      <c r="AF561" s="1">
        <f>VLOOKUP(B561,'DEC24'!$A$1:$H$914,5,0)</f>
        <v>-32</v>
      </c>
      <c r="AG561" s="1">
        <f>VLOOKUP(B561,'JAN25'!$A$1:G1193,5,0)</f>
        <v>-21</v>
      </c>
      <c r="AH561" s="1">
        <f>VLOOKUP(B561,'FEB25'!A$1:G1627,5,0)</f>
        <v>-20</v>
      </c>
      <c r="AI561" s="1">
        <f>VLOOKUP(B561,'MAR25'!$A$1:G1460,5,0)</f>
        <v>-24</v>
      </c>
      <c r="AJ561" s="1">
        <f>VLOOKUP(B561,'APR25'!$A$1:G1089,5,0)</f>
        <v>-53</v>
      </c>
      <c r="AK561" s="1">
        <f>VLOOKUP(B561,'MAY25'!$A$1:G1482,5,0)</f>
        <v>-44</v>
      </c>
      <c r="AL561" s="1">
        <f>VLOOKUP(B561,JUNE25!$A$1:G1185,5,0)</f>
        <v>-65</v>
      </c>
      <c r="AM561" s="1">
        <f>VLOOKUP(B561, JULY25!$A$1:$E$544, 5, FALSE)</f>
        <v>-43</v>
      </c>
      <c r="AN561" s="1">
        <f>VLOOKUP(B561, 'AUG25'!$A$1:$E$540, 5, FALSE)</f>
        <v>-35</v>
      </c>
      <c r="AO561" s="1">
        <f>VLOOKUP(B561, 'SEP25'!$A$1:$F$520, 6, FALSE)</f>
        <v>-40</v>
      </c>
      <c r="AP561" s="1">
        <f>VLOOKUP(B561, 'OCT25'!$A$1:$F$520, 5, FALSE)</f>
        <v>-17</v>
      </c>
      <c r="AQ561" s="36">
        <f>VLOOKUP(B561, 'NOV25'!$B$1:$I$616, 5, FALSE)</f>
        <v>-48</v>
      </c>
      <c r="AR561" s="1">
        <f>VLOOKUP(B561, 'DEC25'!$A$1:$I$611, 5, FALSE)</f>
        <v>-22</v>
      </c>
      <c r="AS561" s="1">
        <f>VLOOKUP(B561, 'JAN26'!$A$1:$I$607, 6, FALSE)</f>
        <v>-17</v>
      </c>
      <c r="AT561" s="1"/>
      <c r="AU561" s="1"/>
      <c r="AV561" s="1"/>
      <c r="AW561" s="1"/>
    </row>
    <row r="562" spans="1:49" ht="14.25" customHeight="1">
      <c r="A562" s="4" t="s">
        <v>686</v>
      </c>
      <c r="B562" s="4" t="s">
        <v>431</v>
      </c>
      <c r="C562" s="1">
        <f t="shared" si="46"/>
        <v>9.375</v>
      </c>
      <c r="D562" s="1"/>
      <c r="E562" s="1"/>
      <c r="F562" s="1"/>
      <c r="G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U562" s="1"/>
      <c r="V562" s="1"/>
      <c r="W562" s="1">
        <v>-9</v>
      </c>
      <c r="X562" s="1">
        <v>-1</v>
      </c>
      <c r="Y562" s="1">
        <v>-8</v>
      </c>
      <c r="Z562" s="1">
        <v>-18</v>
      </c>
      <c r="AA562" s="1">
        <v>-13</v>
      </c>
      <c r="AB562" s="1">
        <v>-37</v>
      </c>
      <c r="AC562" s="1">
        <v>-16</v>
      </c>
      <c r="AD562" s="1">
        <f>VLOOKUP(B562,'OCT24'!$A$1:H1738,6,0)</f>
        <v>-7</v>
      </c>
      <c r="AE562" s="1">
        <f>VLOOKUP(B562,'NOV24'!$A$1:H1123,6,0)</f>
        <v>-2</v>
      </c>
      <c r="AF562" s="1">
        <f>VLOOKUP(B562,'DEC24'!$A$1:$H$914,5,0)</f>
        <v>0</v>
      </c>
      <c r="AG562" s="1">
        <f>VLOOKUP(B562,'JAN25'!$A$1:G1194,5,0)</f>
        <v>-28</v>
      </c>
      <c r="AH562" s="1">
        <f>VLOOKUP(B562,'FEB25'!A$1:G1628,5,0)</f>
        <v>-32</v>
      </c>
      <c r="AI562" s="1">
        <f>VLOOKUP(B562,'MAR25'!$A$1:G1461,5,0)</f>
        <v>-24</v>
      </c>
      <c r="AJ562" s="1">
        <f>VLOOKUP(B562,'APR25'!$A$1:G1090,5,0)</f>
        <v>-22</v>
      </c>
      <c r="AK562" s="1">
        <f>VLOOKUP(B562,'MAY25'!$A$1:G1483,5,0)</f>
        <v>-16</v>
      </c>
      <c r="AL562" s="1">
        <f>VLOOKUP(B562,JUNE25!$A$1:G1186,5,0)</f>
        <v>-12</v>
      </c>
      <c r="AM562" s="1">
        <f>VLOOKUP(B562, JULY25!$A$1:$E$544, 5, FALSE)</f>
        <v>-16</v>
      </c>
      <c r="AN562" s="1">
        <f>VLOOKUP(B562, 'AUG25'!$A$1:$E$540, 5, FALSE)</f>
        <v>-10</v>
      </c>
      <c r="AO562" s="1">
        <f>VLOOKUP(B562, 'SEP25'!$A$1:$F$520, 6, FALSE)</f>
        <v>-14</v>
      </c>
      <c r="AP562" s="1">
        <f>VLOOKUP(B562, 'OCT25'!$A$1:$F$520, 5, FALSE)</f>
        <v>-4</v>
      </c>
      <c r="AQ562" s="36">
        <f>VLOOKUP(B562, 'NOV25'!$B$1:$I$616, 5, FALSE)</f>
        <v>-2</v>
      </c>
      <c r="AR562" s="1">
        <f>VLOOKUP(B562, 'DEC25'!$A$1:$I$611, 5, FALSE)</f>
        <v>-16</v>
      </c>
      <c r="AS562" s="1">
        <f>VLOOKUP(B562, 'JAN26'!$A$1:$I$607, 6, FALSE)</f>
        <v>-1</v>
      </c>
      <c r="AT562" s="1"/>
      <c r="AU562" s="1"/>
      <c r="AV562" s="1"/>
      <c r="AW562" s="1"/>
    </row>
    <row r="563" spans="1:49" ht="14.25" customHeight="1">
      <c r="A563" s="4" t="s">
        <v>686</v>
      </c>
      <c r="B563" s="4" t="s">
        <v>432</v>
      </c>
      <c r="C563" s="1">
        <f t="shared" si="46"/>
        <v>19.5</v>
      </c>
      <c r="D563" s="1"/>
      <c r="E563" s="1"/>
      <c r="F563" s="1"/>
      <c r="G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U563" s="1"/>
      <c r="V563" s="1">
        <v>-24</v>
      </c>
      <c r="W563" s="1"/>
      <c r="X563" s="1"/>
      <c r="Y563" s="1"/>
      <c r="Z563" s="1">
        <v>-20</v>
      </c>
      <c r="AA563" s="1">
        <v>-41</v>
      </c>
      <c r="AB563" s="1">
        <v>-71</v>
      </c>
      <c r="AC563" s="1">
        <v>-8</v>
      </c>
      <c r="AD563" s="1">
        <f>VLOOKUP(B563,'OCT24'!$A$1:H1739,6,0)</f>
        <v>-7</v>
      </c>
      <c r="AE563" s="1">
        <f>VLOOKUP(B563,'NOV24'!$A$1:H1124,6,0)</f>
        <v>-2</v>
      </c>
      <c r="AF563" s="1">
        <f>VLOOKUP(B563,'DEC24'!$A$1:$H$914,5,0)</f>
        <v>-10</v>
      </c>
      <c r="AG563" s="1">
        <f>VLOOKUP(B563,'JAN25'!$A$1:G1195,5,0)</f>
        <v>-25</v>
      </c>
      <c r="AH563" s="1">
        <f>VLOOKUP(B563,'FEB25'!A$1:G1629,5,0)</f>
        <v>-22</v>
      </c>
      <c r="AI563" s="1">
        <f>VLOOKUP(B563,'MAR25'!$A$1:G1462,5,0)</f>
        <v>-20</v>
      </c>
      <c r="AJ563" s="1">
        <f>VLOOKUP(B563,'APR25'!$A$1:G1091,5,0)</f>
        <v>-42</v>
      </c>
      <c r="AK563" s="1">
        <f>VLOOKUP(B563,'MAY25'!$A$1:G1484,5,0)</f>
        <v>-9</v>
      </c>
      <c r="AL563" s="1">
        <f>VLOOKUP(B563,JUNE25!$A$1:G1187,5,0)</f>
        <v>-21</v>
      </c>
      <c r="AM563" s="1">
        <f>VLOOKUP(B563, JULY25!$A$1:$E$544, 5, FALSE)</f>
        <v>-32</v>
      </c>
      <c r="AN563" s="1">
        <f>VLOOKUP(B563, 'AUG25'!$A$1:$E$540, 5, FALSE)</f>
        <v>-32</v>
      </c>
      <c r="AO563" s="1">
        <f>VLOOKUP(B563, 'SEP25'!$A$1:$F$520, 6, FALSE)</f>
        <v>-17</v>
      </c>
      <c r="AP563" s="1">
        <f>VLOOKUP(B563, 'OCT25'!$A$1:$F$520, 5, FALSE)</f>
        <v>-18</v>
      </c>
      <c r="AQ563" s="36">
        <f>VLOOKUP(B563, 'NOV25'!$B$1:$I$616, 5, FALSE)</f>
        <v>-18</v>
      </c>
      <c r="AR563" s="1">
        <f>VLOOKUP(B563, 'DEC25'!$A$1:$I$611, 5, FALSE)</f>
        <v>-10</v>
      </c>
      <c r="AS563" s="1">
        <f>VLOOKUP(B563, 'JAN26'!$A$1:$I$607, 6, FALSE)</f>
        <v>-8</v>
      </c>
      <c r="AT563" s="1"/>
      <c r="AU563" s="1"/>
      <c r="AV563" s="1"/>
      <c r="AW563" s="1"/>
    </row>
    <row r="564" spans="1:49" ht="14.25" customHeight="1">
      <c r="A564" s="4" t="s">
        <v>686</v>
      </c>
      <c r="B564" s="4" t="s">
        <v>511</v>
      </c>
      <c r="C564" s="1">
        <f t="shared" si="46"/>
        <v>8.4285714285714288</v>
      </c>
      <c r="D564" s="1"/>
      <c r="E564" s="1"/>
      <c r="F564" s="1"/>
      <c r="G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U564" s="1"/>
      <c r="V564" s="1">
        <v>-2</v>
      </c>
      <c r="W564" s="1">
        <v>-3</v>
      </c>
      <c r="X564" s="1">
        <v>-7</v>
      </c>
      <c r="Y564" s="1">
        <v>0</v>
      </c>
      <c r="Z564" s="1">
        <v>-8</v>
      </c>
      <c r="AA564" s="1"/>
      <c r="AB564" s="1"/>
      <c r="AC564" s="1"/>
      <c r="AD564" s="1">
        <f>VLOOKUP(B564,'OCT24'!$A$1:H1740,6,0)</f>
        <v>0</v>
      </c>
      <c r="AE564" s="1">
        <f>VLOOKUP(B564,'NOV24'!$A$1:H1125,6,0)</f>
        <v>-10</v>
      </c>
      <c r="AF564" s="1">
        <f>VLOOKUP(B564,'DEC24'!$A$1:$H$914,5,0)</f>
        <v>-6</v>
      </c>
      <c r="AG564" s="1">
        <f>VLOOKUP(B564,'JAN25'!$A$1:G1196,5,0)</f>
        <v>-6</v>
      </c>
      <c r="AH564" s="1">
        <f>VLOOKUP(B564,'FEB25'!A$1:G1630,5,0)</f>
        <v>-1</v>
      </c>
      <c r="AI564" s="1">
        <f>VLOOKUP(B564,'MAR25'!$A$1:G1463,5,0)</f>
        <v>-7</v>
      </c>
      <c r="AJ564" s="1">
        <f>VLOOKUP(B564,'APR25'!$A$1:G1092,5,0)</f>
        <v>-13</v>
      </c>
      <c r="AK564" s="1">
        <f>VLOOKUP(B564,'MAY25'!$A$1:G1485,5,0)</f>
        <v>-8</v>
      </c>
      <c r="AL564" s="1">
        <f>VLOOKUP(B564,JUNE25!$A$1:G1188,5,0)</f>
        <v>-9</v>
      </c>
      <c r="AM564" s="1">
        <f>VLOOKUP(B564, JULY25!$A$1:$E$544, 5, FALSE)</f>
        <v>-20</v>
      </c>
      <c r="AN564" s="1">
        <f>VLOOKUP(B564, 'AUG25'!$A$1:$E$540, 5, FALSE)</f>
        <v>-6</v>
      </c>
      <c r="AO564" s="1">
        <f>VLOOKUP(B564, 'SEP25'!$A$1:$F$520, 6, FALSE)</f>
        <v>-6</v>
      </c>
      <c r="AP564" s="1" t="str">
        <f>VLOOKUP(B564, 'OCT25'!$A$1:$F$520, 5, FALSE)</f>
        <v>-</v>
      </c>
      <c r="AQ564" s="36">
        <f>VLOOKUP(B564, 'NOV25'!$B$1:$I$616, 5, FALSE)</f>
        <v>-7</v>
      </c>
      <c r="AR564" s="1">
        <f>VLOOKUP(B564, 'DEC25'!$A$1:$I$611, 5, FALSE)</f>
        <v>-8</v>
      </c>
      <c r="AS564" s="1">
        <f>VLOOKUP(B564, 'JAN26'!$A$1:$I$607, 6, FALSE)</f>
        <v>-3</v>
      </c>
      <c r="AT564" s="1"/>
      <c r="AU564" s="1"/>
      <c r="AV564" s="1"/>
      <c r="AW564" s="1"/>
    </row>
    <row r="565" spans="1:49" ht="14.25" customHeight="1">
      <c r="A565" s="4" t="s">
        <v>686</v>
      </c>
      <c r="B565" s="4" t="s">
        <v>433</v>
      </c>
      <c r="C565" s="1">
        <f t="shared" si="46"/>
        <v>3</v>
      </c>
      <c r="D565" s="1"/>
      <c r="E565" s="1"/>
      <c r="F565" s="1"/>
      <c r="G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U565" s="1"/>
      <c r="V565" s="1"/>
      <c r="W565" s="1">
        <v>-5</v>
      </c>
      <c r="X565" s="1">
        <v>-4</v>
      </c>
      <c r="Y565" s="1">
        <v>-3</v>
      </c>
      <c r="Z565" s="1">
        <v>0</v>
      </c>
      <c r="AA565" s="1">
        <v>0</v>
      </c>
      <c r="AB565" s="1">
        <v>-3</v>
      </c>
      <c r="AC565" s="1">
        <v>0</v>
      </c>
      <c r="AD565" s="1">
        <f>VLOOKUP(B565,'OCT24'!$A$1:H1741,6,0)</f>
        <v>0</v>
      </c>
      <c r="AE565" s="1">
        <f>VLOOKUP(B565,'NOV24'!$A$1:H1126,6,0)</f>
        <v>-5</v>
      </c>
      <c r="AF565" s="1"/>
      <c r="AG565" s="1">
        <f>VLOOKUP(B565,'JAN25'!$A$1:G1197,5,0)</f>
        <v>-22</v>
      </c>
      <c r="AH565" s="1">
        <f>VLOOKUP(B565,'FEB25'!A$1:G1631,5,0)</f>
        <v>-4</v>
      </c>
      <c r="AI565" s="1">
        <f>VLOOKUP(B565,'MAR25'!$A$1:G1464,5,0)</f>
        <v>-4</v>
      </c>
      <c r="AJ565" s="1">
        <f>VLOOKUP(B565,'APR25'!$A$1:G1093,5,0)</f>
        <v>-6</v>
      </c>
      <c r="AK565" s="1">
        <f>VLOOKUP(B565,'MAY25'!$A$1:G1486,5,0)</f>
        <v>-2</v>
      </c>
      <c r="AL565" s="1">
        <f>VLOOKUP(B565,JUNE25!$A$1:G1189,5,0)</f>
        <v>-3</v>
      </c>
      <c r="AM565" s="1">
        <f>VLOOKUP(B565, JULY25!$A$1:$E$544, 5, FALSE)</f>
        <v>-2</v>
      </c>
      <c r="AN565" s="1">
        <f>VLOOKUP(B565, 'AUG25'!$A$1:$E$540, 5, FALSE)</f>
        <v>-2</v>
      </c>
      <c r="AO565" s="1">
        <f>VLOOKUP(B565, 'SEP25'!$A$1:$F$520, 6, FALSE)</f>
        <v>-5</v>
      </c>
      <c r="AP565" s="1" t="str">
        <f>VLOOKUP(B565, 'OCT25'!$A$1:$F$520, 5, FALSE)</f>
        <v>-</v>
      </c>
      <c r="AQ565" s="36" t="str">
        <f>VLOOKUP(B565, 'NOV25'!$B$1:$I$616, 5, FALSE)</f>
        <v>-</v>
      </c>
      <c r="AR565" s="1" t="str">
        <f>VLOOKUP(B565, 'DEC25'!$A$1:$I$611, 5, FALSE)</f>
        <v>-</v>
      </c>
      <c r="AS565" s="1" t="str">
        <f>VLOOKUP(B565, 'JAN26'!$A$1:$I$607, 6, FALSE)</f>
        <v>-</v>
      </c>
      <c r="AT565" s="1"/>
      <c r="AU565" s="1"/>
      <c r="AV565" s="1"/>
      <c r="AW565" s="1"/>
    </row>
    <row r="566" spans="1:49" ht="14.25" customHeight="1">
      <c r="A566" s="4" t="s">
        <v>686</v>
      </c>
      <c r="B566" s="4" t="s">
        <v>434</v>
      </c>
      <c r="C566" s="1">
        <f t="shared" si="46"/>
        <v>10.375</v>
      </c>
      <c r="D566" s="1"/>
      <c r="E566" s="1"/>
      <c r="F566" s="1"/>
      <c r="G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U566" s="1"/>
      <c r="V566" s="1">
        <v>-7</v>
      </c>
      <c r="W566" s="1">
        <v>-9</v>
      </c>
      <c r="X566" s="1">
        <v>-2</v>
      </c>
      <c r="Y566" s="1">
        <v>-2</v>
      </c>
      <c r="Z566" s="1">
        <v>-18</v>
      </c>
      <c r="AA566" s="1">
        <v>-13</v>
      </c>
      <c r="AB566" s="1">
        <v>-18</v>
      </c>
      <c r="AC566" s="1">
        <v>-10</v>
      </c>
      <c r="AD566" s="1">
        <f>VLOOKUP(B566,'OCT24'!$A$1:H1742,6,0)</f>
        <v>-2</v>
      </c>
      <c r="AE566" s="1">
        <f>VLOOKUP(B566,'NOV24'!$A$1:H1127,6,0)</f>
        <v>-7</v>
      </c>
      <c r="AF566" s="1">
        <f>VLOOKUP(B566,'DEC24'!$A$1:$H$914,5,0)</f>
        <v>-3</v>
      </c>
      <c r="AG566" s="1">
        <f>VLOOKUP(B566,'JAN25'!$A$1:G1198,5,0)</f>
        <v>-22</v>
      </c>
      <c r="AH566" s="1">
        <f>VLOOKUP(B566,'FEB25'!A$1:G1632,5,0)</f>
        <v>-22</v>
      </c>
      <c r="AI566" s="1">
        <f>VLOOKUP(B566,'MAR25'!$A$1:G1465,5,0)</f>
        <v>-6</v>
      </c>
      <c r="AJ566" s="1">
        <f>VLOOKUP(B566,'APR25'!$A$1:G1094,5,0)</f>
        <v>-17</v>
      </c>
      <c r="AK566" s="1">
        <f>VLOOKUP(B566,'MAY25'!$A$1:G1487,5,0)</f>
        <v>-13</v>
      </c>
      <c r="AL566" s="1">
        <f>VLOOKUP(B566,JUNE25!$A$1:G1190,5,0)</f>
        <v>-13</v>
      </c>
      <c r="AM566" s="1">
        <f>VLOOKUP(B566, JULY25!$A$1:$E$544, 5, FALSE)</f>
        <v>-25</v>
      </c>
      <c r="AN566" s="1">
        <f>VLOOKUP(B566, 'AUG25'!$A$1:$E$540, 5, FALSE)</f>
        <v>-8</v>
      </c>
      <c r="AO566" s="1">
        <f>VLOOKUP(B566, 'SEP25'!$A$1:$F$520, 6, FALSE)</f>
        <v>-14</v>
      </c>
      <c r="AP566" s="1">
        <f>VLOOKUP(B566, 'OCT25'!$A$1:$F$520, 5, FALSE)</f>
        <v>-8</v>
      </c>
      <c r="AQ566" s="36">
        <f>VLOOKUP(B566, 'NOV25'!$B$1:$I$616, 5, FALSE)</f>
        <v>-7</v>
      </c>
      <c r="AR566" s="1">
        <f>VLOOKUP(B566, 'DEC25'!$A$1:$I$611, 5, FALSE)</f>
        <v>-6</v>
      </c>
      <c r="AS566" s="1">
        <f>VLOOKUP(B566, 'JAN26'!$A$1:$I$607, 6, FALSE)</f>
        <v>-2</v>
      </c>
      <c r="AT566" s="1"/>
      <c r="AU566" s="1"/>
      <c r="AV566" s="1"/>
      <c r="AW566" s="1"/>
    </row>
    <row r="567" spans="1:49" ht="14.25" customHeight="1">
      <c r="A567" s="4" t="s">
        <v>678</v>
      </c>
      <c r="B567" s="4" t="s">
        <v>435</v>
      </c>
      <c r="C567" s="1">
        <f t="shared" si="46"/>
        <v>28.285714285714285</v>
      </c>
      <c r="D567" s="1"/>
      <c r="E567" s="1"/>
      <c r="F567" s="1"/>
      <c r="G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U567" s="1"/>
      <c r="V567" s="1">
        <v>-20</v>
      </c>
      <c r="W567" s="1">
        <v>0</v>
      </c>
      <c r="X567" s="1">
        <v>-8</v>
      </c>
      <c r="Y567" s="1">
        <v>-10</v>
      </c>
      <c r="Z567" s="1">
        <v>-3</v>
      </c>
      <c r="AA567" s="1">
        <v>0</v>
      </c>
      <c r="AB567" s="1">
        <v>-9</v>
      </c>
      <c r="AC567" s="1">
        <v>0</v>
      </c>
      <c r="AD567" s="1">
        <f>VLOOKUP(B567,'OCT24'!$A$1:H1743,6,0)</f>
        <v>-50</v>
      </c>
      <c r="AE567" s="1">
        <f>VLOOKUP(B567,'NOV24'!$A$1:H1128,6,0)</f>
        <v>-14</v>
      </c>
      <c r="AF567" s="1">
        <f>VLOOKUP(B567,'DEC24'!$A$1:$H$914,5,0)</f>
        <v>-29</v>
      </c>
      <c r="AG567" s="1">
        <f>VLOOKUP(B567,'JAN25'!$A$1:G1199,5,0)</f>
        <v>-13</v>
      </c>
      <c r="AH567" s="1">
        <f>VLOOKUP(B567,'FEB25'!A$1:G1633,5,0)</f>
        <v>-29</v>
      </c>
      <c r="AI567" s="1">
        <f>VLOOKUP(B567,'MAR25'!$A$1:G1466,5,0)</f>
        <v>-24</v>
      </c>
      <c r="AJ567" s="1">
        <f>VLOOKUP(B567,'APR25'!$A$1:G1095,5,0)</f>
        <v>-18</v>
      </c>
      <c r="AK567" s="1">
        <f>VLOOKUP(B567,'MAY25'!$A$1:G1488,5,0)</f>
        <v>-13</v>
      </c>
      <c r="AL567" s="1">
        <f>VLOOKUP(B567,JUNE25!$A$1:G1191,5,0)</f>
        <v>-6</v>
      </c>
      <c r="AM567" s="1">
        <f>VLOOKUP(B567, JULY25!$A$1:$E$544, 5, FALSE)</f>
        <v>-26</v>
      </c>
      <c r="AN567" s="1">
        <f>VLOOKUP(B567, 'AUG25'!$A$1:$E$540, 5, FALSE)</f>
        <v>-10</v>
      </c>
      <c r="AO567" s="1">
        <f>VLOOKUP(B567, 'SEP25'!$A$1:$F$520, 6, FALSE)</f>
        <v>-42</v>
      </c>
      <c r="AP567" s="1">
        <f>VLOOKUP(B567, 'OCT25'!$A$1:$F$520, 5, FALSE)</f>
        <v>-34</v>
      </c>
      <c r="AQ567" s="36" t="str">
        <f>VLOOKUP(B567, 'NOV25'!$B$1:$I$616, 5, FALSE)</f>
        <v>-</v>
      </c>
      <c r="AR567" s="1">
        <f>VLOOKUP(B567, 'DEC25'!$A$1:$I$611, 5, FALSE)</f>
        <v>-20</v>
      </c>
      <c r="AS567" s="1">
        <f>VLOOKUP(B567, 'JAN26'!$A$1:$I$607, 6, FALSE)</f>
        <v>-60</v>
      </c>
      <c r="AT567" s="1"/>
      <c r="AU567" s="1"/>
      <c r="AV567" s="1"/>
      <c r="AW567" s="1"/>
    </row>
    <row r="568" spans="1:49" ht="14.25" customHeight="1">
      <c r="A568" s="4" t="s">
        <v>678</v>
      </c>
      <c r="B568" s="4" t="s">
        <v>436</v>
      </c>
      <c r="C568" s="1">
        <f t="shared" si="46"/>
        <v>28</v>
      </c>
      <c r="D568" s="1"/>
      <c r="E568" s="1"/>
      <c r="F568" s="1"/>
      <c r="G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U568" s="1"/>
      <c r="V568" s="1">
        <v>-20</v>
      </c>
      <c r="W568" s="1">
        <v>0</v>
      </c>
      <c r="X568" s="1">
        <v>-9</v>
      </c>
      <c r="Y568" s="1">
        <v>-11</v>
      </c>
      <c r="Z568" s="1">
        <v>-3</v>
      </c>
      <c r="AA568" s="1">
        <v>0</v>
      </c>
      <c r="AB568" s="1">
        <v>-13</v>
      </c>
      <c r="AC568" s="1">
        <v>0</v>
      </c>
      <c r="AD568" s="1">
        <f>VLOOKUP(B568,'OCT24'!$A$1:H1744,6,0)</f>
        <v>-40</v>
      </c>
      <c r="AE568" s="1">
        <f>VLOOKUP(B568,'NOV24'!$A$1:H1129,6,0)</f>
        <v>-12</v>
      </c>
      <c r="AF568" s="1">
        <f>VLOOKUP(B568,'DEC24'!$A$1:$H$914,5,0)</f>
        <v>-27</v>
      </c>
      <c r="AG568" s="1">
        <f>VLOOKUP(B568,'JAN25'!$A$1:G1200,5,0)</f>
        <v>-11</v>
      </c>
      <c r="AH568" s="1">
        <f>VLOOKUP(B568,'FEB25'!A$1:G1634,5,0)</f>
        <v>-26</v>
      </c>
      <c r="AI568" s="1">
        <f>VLOOKUP(B568,'MAR25'!$A$1:G1467,5,0)</f>
        <v>-32</v>
      </c>
      <c r="AJ568" s="1">
        <f>VLOOKUP(B568,'APR25'!$A$1:G1096,5,0)</f>
        <v>-22</v>
      </c>
      <c r="AK568" s="1">
        <f>VLOOKUP(B568,'MAY25'!$A$1:G1489,5,0)</f>
        <v>-16</v>
      </c>
      <c r="AL568" s="1">
        <f>VLOOKUP(B568,JUNE25!$A$1:G1192,5,0)</f>
        <v>-6</v>
      </c>
      <c r="AM568" s="1">
        <f>VLOOKUP(B568, JULY25!$A$1:$E$544, 5, FALSE)</f>
        <v>-29</v>
      </c>
      <c r="AN568" s="1">
        <f>VLOOKUP(B568, 'AUG25'!$A$1:$E$540, 5, FALSE)</f>
        <v>-8</v>
      </c>
      <c r="AO568" s="1">
        <f>VLOOKUP(B568, 'SEP25'!$A$1:$F$520, 6, FALSE)</f>
        <v>-52</v>
      </c>
      <c r="AP568" s="1">
        <f>VLOOKUP(B568, 'OCT25'!$A$1:$F$520, 5, FALSE)</f>
        <v>-21</v>
      </c>
      <c r="AQ568" s="36" t="str">
        <f>VLOOKUP(B568, 'NOV25'!$B$1:$I$616, 5, FALSE)</f>
        <v>-</v>
      </c>
      <c r="AR568" s="1">
        <f>VLOOKUP(B568, 'DEC25'!$A$1:$I$611, 5, FALSE)</f>
        <v>-7</v>
      </c>
      <c r="AS568" s="1">
        <f>VLOOKUP(B568, 'JAN26'!$A$1:$I$607, 6, FALSE)</f>
        <v>-73</v>
      </c>
      <c r="AT568" s="1"/>
      <c r="AU568" s="1"/>
      <c r="AV568" s="1"/>
      <c r="AW568" s="1"/>
    </row>
    <row r="569" spans="1:49" ht="14.25" customHeight="1">
      <c r="A569" s="4" t="s">
        <v>678</v>
      </c>
      <c r="B569" s="4" t="s">
        <v>439</v>
      </c>
      <c r="C569" s="1">
        <f t="shared" si="46"/>
        <v>80.8</v>
      </c>
      <c r="D569" s="1"/>
      <c r="E569" s="1"/>
      <c r="F569" s="1"/>
      <c r="G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U569" s="1"/>
      <c r="V569" s="1"/>
      <c r="W569" s="1"/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f>VLOOKUP(B569,'OCT24'!$A$1:H1745,6,0)</f>
        <v>-26</v>
      </c>
      <c r="AE569" s="1">
        <f>VLOOKUP(B569,'NOV24'!$A$1:H1130,6,0)</f>
        <v>-59</v>
      </c>
      <c r="AF569" s="1">
        <f>VLOOKUP(B569,'DEC24'!$A$1:$H$914,5,0)</f>
        <v>-20</v>
      </c>
      <c r="AG569" s="1">
        <f>VLOOKUP(B569,'JAN25'!$A$1:G1201,5,0)</f>
        <v>0</v>
      </c>
      <c r="AH569" s="1">
        <f>VLOOKUP(B569,'FEB25'!A$1:G1635,5,0)</f>
        <v>-44</v>
      </c>
      <c r="AI569" s="1">
        <f>VLOOKUP(B569,'MAR25'!$A$1:G1468,5,0)</f>
        <v>-64</v>
      </c>
      <c r="AJ569" s="1">
        <f>VLOOKUP(B569,'APR25'!$A$1:G1097,5,0)</f>
        <v>-96</v>
      </c>
      <c r="AK569" s="1">
        <f>VLOOKUP(B569,'MAY25'!$A$1:G1490,5,0)</f>
        <v>-4</v>
      </c>
      <c r="AL569" s="1">
        <f>VLOOKUP(B569,JUNE25!$A$1:G1193,5,0)</f>
        <v>-12</v>
      </c>
      <c r="AM569" s="1">
        <f>VLOOKUP(B569, JULY25!$A$1:$E$544, 5, FALSE)</f>
        <v>-42</v>
      </c>
      <c r="AN569" s="1">
        <f>VLOOKUP(B569, 'AUG25'!$A$1:$E$540, 5, FALSE)</f>
        <v>-304</v>
      </c>
      <c r="AO569" s="1">
        <f>VLOOKUP(B569, 'SEP25'!$A$1:$F$520, 6, FALSE)</f>
        <v>-20</v>
      </c>
      <c r="AP569" s="1">
        <f>VLOOKUP(B569, 'OCT25'!$A$1:$F$520, 5, FALSE)</f>
        <v>-26</v>
      </c>
      <c r="AQ569" s="36" t="str">
        <f>VLOOKUP(B569, 'NOV25'!$B$1:$I$616, 5, FALSE)</f>
        <v>-</v>
      </c>
      <c r="AR569" s="1" t="str">
        <f>VLOOKUP(B569, 'DEC25'!$A$1:$I$611, 5, FALSE)</f>
        <v>-</v>
      </c>
      <c r="AS569" s="1" t="str">
        <f>VLOOKUP(B569, 'JAN26'!$A$1:$I$607, 6, FALSE)</f>
        <v>-</v>
      </c>
      <c r="AT569" s="1"/>
      <c r="AU569" s="1"/>
      <c r="AV569" s="1"/>
      <c r="AW569" s="1"/>
    </row>
    <row r="570" spans="1:49" ht="14.25" customHeight="1">
      <c r="A570" s="4" t="s">
        <v>686</v>
      </c>
      <c r="B570" s="4" t="s">
        <v>441</v>
      </c>
      <c r="C570" s="1">
        <f t="shared" si="46"/>
        <v>17.75</v>
      </c>
      <c r="D570" s="1"/>
      <c r="E570" s="1"/>
      <c r="F570" s="1"/>
      <c r="G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U570" s="1"/>
      <c r="V570" s="1"/>
      <c r="W570" s="1"/>
      <c r="X570" s="1"/>
      <c r="Y570" s="1"/>
      <c r="Z570" s="1"/>
      <c r="AA570" s="1">
        <v>-9</v>
      </c>
      <c r="AB570" s="1">
        <v>-31</v>
      </c>
      <c r="AC570" s="1">
        <v>-4</v>
      </c>
      <c r="AD570" s="1">
        <f>VLOOKUP(B570,'OCT24'!$A$1:H1746,6,0)</f>
        <v>-5</v>
      </c>
      <c r="AE570" s="1">
        <f>VLOOKUP(B570,'NOV24'!$A$1:H1131,6,0)</f>
        <v>0</v>
      </c>
      <c r="AF570" s="1">
        <f>VLOOKUP(B570,'DEC24'!$A$1:$H$914,5,0)</f>
        <v>0</v>
      </c>
      <c r="AG570" s="1">
        <f>VLOOKUP(B570,'JAN25'!$A$1:G1202,5,0)</f>
        <v>-19</v>
      </c>
      <c r="AH570" s="1">
        <f>VLOOKUP(B570,'FEB25'!A$1:G1636,5,0)</f>
        <v>-18</v>
      </c>
      <c r="AI570" s="1">
        <f>VLOOKUP(B570,'MAR25'!$A$1:G1469,5,0)</f>
        <v>-6</v>
      </c>
      <c r="AJ570" s="1">
        <f>VLOOKUP(B570,'APR25'!$A$1:G1098,5,0)</f>
        <v>-20</v>
      </c>
      <c r="AK570" s="1">
        <f>VLOOKUP(B570,'MAY25'!$A$1:G1491,5,0)</f>
        <v>-19</v>
      </c>
      <c r="AL570" s="1">
        <f>VLOOKUP(B570,JUNE25!$A$1:G1194,5,0)</f>
        <v>-11</v>
      </c>
      <c r="AM570" s="1">
        <f>VLOOKUP(B570, JULY25!$A$1:$E$544, 5, FALSE)</f>
        <v>-20</v>
      </c>
      <c r="AN570" s="1">
        <f>VLOOKUP(B570, 'AUG25'!$A$1:$E$540, 5, FALSE)</f>
        <v>-33</v>
      </c>
      <c r="AO570" s="1">
        <f>VLOOKUP(B570, 'SEP25'!$A$1:$F$520, 6, FALSE)</f>
        <v>-18</v>
      </c>
      <c r="AP570" s="1">
        <f>VLOOKUP(B570, 'OCT25'!$A$1:$F$520, 5, FALSE)</f>
        <v>-4</v>
      </c>
      <c r="AQ570" s="36">
        <f>VLOOKUP(B570, 'NOV25'!$B$1:$I$616, 5, FALSE)</f>
        <v>-15</v>
      </c>
      <c r="AR570" s="1">
        <f>VLOOKUP(B570, 'DEC25'!$A$1:$I$611, 5, FALSE)</f>
        <v>-26</v>
      </c>
      <c r="AS570" s="1">
        <f>VLOOKUP(B570, 'JAN26'!$A$1:$I$607, 6, FALSE)</f>
        <v>-15</v>
      </c>
      <c r="AT570" s="1"/>
      <c r="AU570" s="1"/>
      <c r="AV570" s="1"/>
      <c r="AW570" s="1"/>
    </row>
    <row r="571" spans="1:49" ht="14.25" customHeight="1">
      <c r="A571" s="4" t="s">
        <v>686</v>
      </c>
      <c r="B571" s="4" t="s">
        <v>442</v>
      </c>
      <c r="C571" s="1">
        <f t="shared" si="46"/>
        <v>14.125</v>
      </c>
      <c r="D571" s="1"/>
      <c r="E571" s="1"/>
      <c r="F571" s="1"/>
      <c r="G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U571" s="1"/>
      <c r="V571" s="1"/>
      <c r="W571" s="1"/>
      <c r="X571" s="1"/>
      <c r="Y571" s="1">
        <v>0</v>
      </c>
      <c r="Z571" s="1">
        <v>-20</v>
      </c>
      <c r="AA571" s="1">
        <v>-8</v>
      </c>
      <c r="AB571" s="1">
        <v>-30</v>
      </c>
      <c r="AC571" s="1">
        <v>-5</v>
      </c>
      <c r="AD571" s="1">
        <f>VLOOKUP(B571,'OCT24'!$A$1:H1747,6,0)</f>
        <v>-5</v>
      </c>
      <c r="AE571" s="1">
        <f>VLOOKUP(B571,'NOV24'!$A$1:H1132,6,0)</f>
        <v>-15</v>
      </c>
      <c r="AF571" s="1">
        <f>VLOOKUP(B571,'DEC24'!$A$1:$H$914,5,0)</f>
        <v>-12</v>
      </c>
      <c r="AG571" s="1">
        <f>VLOOKUP(B571,'JAN25'!$A$1:G1203,5,0)</f>
        <v>-20</v>
      </c>
      <c r="AH571" s="1">
        <f>VLOOKUP(B571,'FEB25'!A$1:G1637,5,0)</f>
        <v>-10</v>
      </c>
      <c r="AI571" s="1">
        <f>VLOOKUP(B571,'MAR25'!$A$1:G1470,5,0)</f>
        <v>-21</v>
      </c>
      <c r="AJ571" s="1">
        <f>VLOOKUP(B571,'APR25'!$A$1:G1099,5,0)</f>
        <v>-22</v>
      </c>
      <c r="AK571" s="1">
        <f>VLOOKUP(B571,'MAY25'!$A$1:G1492,5,0)</f>
        <v>-22</v>
      </c>
      <c r="AL571" s="1">
        <f>VLOOKUP(B571,JUNE25!$A$1:G1195,5,0)</f>
        <v>-18</v>
      </c>
      <c r="AM571" s="1">
        <f>VLOOKUP(B571, JULY25!$A$1:$E$544, 5, FALSE)</f>
        <v>-11</v>
      </c>
      <c r="AN571" s="1">
        <f>VLOOKUP(B571, 'AUG25'!$A$1:$E$540, 5, FALSE)</f>
        <v>-19</v>
      </c>
      <c r="AO571" s="1">
        <f>VLOOKUP(B571, 'SEP25'!$A$1:$F$520, 6, FALSE)</f>
        <v>-15</v>
      </c>
      <c r="AP571" s="1">
        <f>VLOOKUP(B571, 'OCT25'!$A$1:$F$520, 5, FALSE)</f>
        <v>-15</v>
      </c>
      <c r="AQ571" s="36">
        <f>VLOOKUP(B571, 'NOV25'!$B$1:$I$616, 5, FALSE)</f>
        <v>-19</v>
      </c>
      <c r="AR571" s="1">
        <f>VLOOKUP(B571, 'DEC25'!$A$1:$I$611, 5, FALSE)</f>
        <v>-2</v>
      </c>
      <c r="AS571" s="1">
        <f>VLOOKUP(B571, 'JAN26'!$A$1:$I$607, 6, FALSE)</f>
        <v>-14</v>
      </c>
      <c r="AT571" s="1"/>
      <c r="AU571" s="1"/>
      <c r="AV571" s="1"/>
      <c r="AW571" s="1"/>
    </row>
    <row r="572" spans="1:49" ht="14.25" customHeight="1">
      <c r="A572" s="4" t="s">
        <v>686</v>
      </c>
      <c r="B572" s="4" t="s">
        <v>443</v>
      </c>
      <c r="C572" s="1">
        <f t="shared" si="46"/>
        <v>57.125</v>
      </c>
      <c r="D572" s="1"/>
      <c r="E572" s="1"/>
      <c r="F572" s="1"/>
      <c r="G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U572" s="1"/>
      <c r="V572" s="1"/>
      <c r="W572" s="1"/>
      <c r="X572" s="1"/>
      <c r="Y572" s="1"/>
      <c r="Z572" s="1">
        <v>-10</v>
      </c>
      <c r="AA572" s="1">
        <v>-39</v>
      </c>
      <c r="AB572" s="1">
        <v>-19</v>
      </c>
      <c r="AC572" s="1">
        <v>0</v>
      </c>
      <c r="AD572" s="1">
        <f>VLOOKUP(B572,'OCT24'!$A$1:H1748,6,0)</f>
        <v>-80</v>
      </c>
      <c r="AE572" s="1">
        <f>VLOOKUP(B572,'NOV24'!$A$1:H1133,6,0)</f>
        <v>-45</v>
      </c>
      <c r="AF572" s="1">
        <f>VLOOKUP(B572,'DEC24'!$A$1:$H$914,5,0)</f>
        <v>-9</v>
      </c>
      <c r="AG572" s="1">
        <f>VLOOKUP(B572,'JAN25'!$A$1:G1204,5,0)</f>
        <v>-68</v>
      </c>
      <c r="AH572" s="1">
        <f>VLOOKUP(B572,'FEB25'!A$1:G1638,5,0)</f>
        <v>-45</v>
      </c>
      <c r="AI572" s="1">
        <f>VLOOKUP(B572,'MAR25'!$A$1:G1471,5,0)</f>
        <v>-18</v>
      </c>
      <c r="AJ572" s="1">
        <f>VLOOKUP(B572,'APR25'!$A$1:G1100,5,0)</f>
        <v>-11</v>
      </c>
      <c r="AK572" s="1">
        <f>VLOOKUP(B572,'MAY25'!$A$1:G1493,5,0)</f>
        <v>-9</v>
      </c>
      <c r="AL572" s="1">
        <f>VLOOKUP(B572,JUNE25!$A$1:G1196,5,0)</f>
        <v>-65</v>
      </c>
      <c r="AM572" s="1">
        <f>VLOOKUP(B572, JULY25!$A$1:$E$544, 5, FALSE)</f>
        <v>-74</v>
      </c>
      <c r="AN572" s="1">
        <f>VLOOKUP(B572, 'AUG25'!$A$1:$E$540, 5, FALSE)</f>
        <v>-44</v>
      </c>
      <c r="AO572" s="1">
        <f>VLOOKUP(B572, 'SEP25'!$A$1:$F$520, 6, FALSE)</f>
        <v>-15</v>
      </c>
      <c r="AP572" s="1">
        <f>VLOOKUP(B572, 'OCT25'!$A$1:$F$520, 5, FALSE)</f>
        <v>-46</v>
      </c>
      <c r="AQ572" s="36">
        <f>VLOOKUP(B572, 'NOV25'!$B$1:$I$616, 5, FALSE)</f>
        <v>-59</v>
      </c>
      <c r="AR572" s="1">
        <f>VLOOKUP(B572, 'DEC25'!$A$1:$I$611, 5, FALSE)</f>
        <v>-145</v>
      </c>
      <c r="AS572" s="1">
        <f>VLOOKUP(B572, 'JAN26'!$A$1:$I$607, 6, FALSE)</f>
        <v>-9</v>
      </c>
      <c r="AT572" s="1"/>
      <c r="AU572" s="1"/>
      <c r="AV572" s="1"/>
      <c r="AW572" s="1"/>
    </row>
    <row r="573" spans="1:49" ht="14.25" customHeight="1">
      <c r="A573" s="4" t="s">
        <v>682</v>
      </c>
      <c r="B573" s="4" t="s">
        <v>444</v>
      </c>
      <c r="C573" s="1">
        <f t="shared" si="46"/>
        <v>16.125</v>
      </c>
      <c r="D573" s="1"/>
      <c r="E573" s="1"/>
      <c r="F573" s="1"/>
      <c r="G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U573" s="1"/>
      <c r="V573" s="1"/>
      <c r="W573" s="1"/>
      <c r="X573" s="1"/>
      <c r="Y573" s="1"/>
      <c r="Z573" s="1"/>
      <c r="AA573" s="1">
        <v>-27</v>
      </c>
      <c r="AB573" s="1">
        <v>-16</v>
      </c>
      <c r="AC573" s="1">
        <v>-16</v>
      </c>
      <c r="AD573" s="1">
        <f>VLOOKUP(B573,'OCT24'!$A$1:H1749,6,0)</f>
        <v>-20</v>
      </c>
      <c r="AE573" s="1">
        <f>VLOOKUP(B573,'NOV24'!$A$1:H1134,6,0)</f>
        <v>-10</v>
      </c>
      <c r="AF573" s="1">
        <f>VLOOKUP(B573,'DEC24'!$A$1:$H$914,5,0)</f>
        <v>-13</v>
      </c>
      <c r="AG573" s="1">
        <f>VLOOKUP(B573,'JAN25'!$A$1:G1205,5,0)</f>
        <v>-10</v>
      </c>
      <c r="AH573" s="1">
        <f>VLOOKUP(B573,'FEB25'!A$1:G1639,5,0)</f>
        <v>-14</v>
      </c>
      <c r="AI573" s="1">
        <f>VLOOKUP(B573,'MAR25'!$A$1:G1472,5,0)</f>
        <v>-31</v>
      </c>
      <c r="AJ573" s="1">
        <f>VLOOKUP(B573,'APR25'!$A$1:G1101,5,0)</f>
        <v>-18</v>
      </c>
      <c r="AK573" s="1">
        <f>VLOOKUP(B573,'MAY25'!$A$1:G1494,5,0)</f>
        <v>-14</v>
      </c>
      <c r="AL573" s="1">
        <f>VLOOKUP(B573,JUNE25!$A$1:G1197,5,0)</f>
        <v>-9</v>
      </c>
      <c r="AM573" s="1">
        <f>VLOOKUP(B573, JULY25!$A$1:$E$544, 5, FALSE)</f>
        <v>-11</v>
      </c>
      <c r="AN573" s="1">
        <f>VLOOKUP(B573, 'AUG25'!$A$1:$E$540, 5, FALSE)</f>
        <v>-18</v>
      </c>
      <c r="AO573" s="1">
        <f>VLOOKUP(B573, 'SEP25'!$A$1:$F$520, 6, FALSE)</f>
        <v>-23</v>
      </c>
      <c r="AP573" s="1">
        <f>VLOOKUP(B573, 'OCT25'!$A$1:$F$520, 5, FALSE)</f>
        <v>-11</v>
      </c>
      <c r="AQ573" s="36">
        <f>VLOOKUP(B573, 'NOV25'!$B$1:$I$616, 5, FALSE)</f>
        <v>-18</v>
      </c>
      <c r="AR573" s="1">
        <f>VLOOKUP(B573, 'DEC25'!$A$1:$I$611, 5, FALSE)</f>
        <v>-17</v>
      </c>
      <c r="AS573" s="1">
        <f>VLOOKUP(B573, 'JAN26'!$A$1:$I$607, 6, FALSE)</f>
        <v>-22</v>
      </c>
      <c r="AT573" s="1"/>
      <c r="AU573" s="1"/>
      <c r="AV573" s="1"/>
      <c r="AW573" s="1"/>
    </row>
    <row r="574" spans="1:49" ht="14.25" customHeight="1">
      <c r="A574" s="4" t="s">
        <v>686</v>
      </c>
      <c r="B574" s="4" t="s">
        <v>445</v>
      </c>
      <c r="C574" s="1">
        <f t="shared" si="46"/>
        <v>65.5</v>
      </c>
      <c r="D574" s="1"/>
      <c r="E574" s="1"/>
      <c r="F574" s="1"/>
      <c r="G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U574" s="1"/>
      <c r="V574" s="1"/>
      <c r="W574" s="1"/>
      <c r="X574" s="1"/>
      <c r="Y574" s="1"/>
      <c r="Z574" s="1">
        <v>0</v>
      </c>
      <c r="AA574" s="1">
        <v>-35</v>
      </c>
      <c r="AB574" s="1">
        <v>-13</v>
      </c>
      <c r="AC574" s="1">
        <v>-2</v>
      </c>
      <c r="AD574" s="1"/>
      <c r="AE574" s="1"/>
      <c r="AF574" s="1">
        <f>VLOOKUP(B574,'DEC24'!$A$1:$H$914,5,0)</f>
        <v>-12</v>
      </c>
      <c r="AG574" s="1">
        <f>VLOOKUP(B574,'JAN25'!$A$1:G1206,5,0)</f>
        <v>-95</v>
      </c>
      <c r="AH574" s="1">
        <f>VLOOKUP(B574,'FEB25'!A$1:G1640,5,0)</f>
        <v>-46</v>
      </c>
      <c r="AI574" s="1">
        <f>VLOOKUP(B574,'MAR25'!$A$1:G1473,5,0)</f>
        <v>-36</v>
      </c>
      <c r="AJ574" s="1">
        <f>VLOOKUP(B574,'APR25'!$A$1:G1102,5,0)</f>
        <v>-5</v>
      </c>
      <c r="AK574" s="1">
        <f>VLOOKUP(B574,'MAY25'!$A$1:G1495,5,0)</f>
        <v>-2</v>
      </c>
      <c r="AL574" s="1">
        <f>VLOOKUP(B574,JUNE25!$A$1:G1198,5,0)</f>
        <v>-49</v>
      </c>
      <c r="AM574" s="1">
        <f>VLOOKUP(B574, JULY25!$A$1:$E$544, 5, FALSE)</f>
        <v>-100</v>
      </c>
      <c r="AN574" s="1">
        <f>VLOOKUP(B574, 'AUG25'!$A$1:$E$540, 5, FALSE)</f>
        <v>-77</v>
      </c>
      <c r="AO574" s="1">
        <f>VLOOKUP(B574, 'SEP25'!$A$1:$F$520, 6, FALSE)</f>
        <v>-44</v>
      </c>
      <c r="AP574" s="1">
        <f>VLOOKUP(B574, 'OCT25'!$A$1:$F$520, 5, FALSE)</f>
        <v>-62</v>
      </c>
      <c r="AQ574" s="36">
        <f>VLOOKUP(B574, 'NOV25'!$B$1:$I$616, 5, FALSE)</f>
        <v>-122</v>
      </c>
      <c r="AR574" s="1">
        <f>VLOOKUP(B574, 'DEC25'!$A$1:$I$611, 5, FALSE)</f>
        <v>-29</v>
      </c>
      <c r="AS574" s="1">
        <f>VLOOKUP(B574, 'JAN26'!$A$1:$I$607, 6, FALSE)</f>
        <v>-41</v>
      </c>
      <c r="AT574" s="1"/>
      <c r="AU574" s="1"/>
      <c r="AV574" s="1"/>
      <c r="AW574" s="1"/>
    </row>
    <row r="575" spans="1:49" ht="14.25" customHeight="1">
      <c r="A575" s="4" t="s">
        <v>678</v>
      </c>
      <c r="B575" s="4" t="s">
        <v>446</v>
      </c>
      <c r="C575" s="1">
        <f t="shared" si="46"/>
        <v>2.6</v>
      </c>
      <c r="D575" s="1"/>
      <c r="E575" s="1"/>
      <c r="F575" s="1"/>
      <c r="G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U575" s="1"/>
      <c r="V575" s="1"/>
      <c r="W575" s="1"/>
      <c r="X575" s="1"/>
      <c r="Y575" s="1"/>
      <c r="Z575" s="1">
        <v>0</v>
      </c>
      <c r="AA575" s="1">
        <v>-1</v>
      </c>
      <c r="AB575" s="1">
        <v>-2</v>
      </c>
      <c r="AC575" s="1">
        <v>-1</v>
      </c>
      <c r="AD575" s="1">
        <f>VLOOKUP(B575,'OCT24'!$A$1:H1751,6,0)</f>
        <v>-1</v>
      </c>
      <c r="AE575" s="1"/>
      <c r="AF575" s="1"/>
      <c r="AG575" s="1">
        <f>VLOOKUP(B575,'JAN25'!$A$1:G1207,5,0)</f>
        <v>-1</v>
      </c>
      <c r="AH575" s="1">
        <f>VLOOKUP(B575,'FEB25'!A$1:G1641,5,0)</f>
        <v>0</v>
      </c>
      <c r="AI575" s="1">
        <f>VLOOKUP(B575,'MAR25'!$A$1:G1474,5,0)</f>
        <v>0</v>
      </c>
      <c r="AJ575" s="1">
        <f>VLOOKUP(B575,'APR25'!$A$1:G1103,5,0)</f>
        <v>-3</v>
      </c>
      <c r="AK575" s="1">
        <f>VLOOKUP(B575,'MAY25'!$A$1:G1496,5,0)</f>
        <v>-4</v>
      </c>
      <c r="AL575" s="1">
        <f>VLOOKUP(B575,JUNE25!$A$1:G1199,5,0)</f>
        <v>0</v>
      </c>
      <c r="AM575" s="1">
        <f>VLOOKUP(B575, JULY25!$A$1:$E$544, 5, FALSE)</f>
        <v>-7</v>
      </c>
      <c r="AN575" s="1">
        <f>VLOOKUP(B575, 'AUG25'!$A$1:$E$540, 5, FALSE)</f>
        <v>-1</v>
      </c>
      <c r="AO575" s="1" t="str">
        <f>VLOOKUP(B575, 'SEP25'!$A$1:$F$520, 6, FALSE)</f>
        <v>-</v>
      </c>
      <c r="AP575" s="1">
        <f>VLOOKUP(B575, 'OCT25'!$A$1:$F$520, 5, FALSE)</f>
        <v>-2</v>
      </c>
      <c r="AQ575" s="36">
        <f>VLOOKUP(B575, 'NOV25'!$B$1:$I$616, 5, FALSE)</f>
        <v>-3</v>
      </c>
      <c r="AR575" s="1"/>
      <c r="AS575" s="1"/>
      <c r="AT575" s="1"/>
      <c r="AU575" s="1"/>
      <c r="AV575" s="1"/>
      <c r="AW575" s="1"/>
    </row>
    <row r="576" spans="1:49" ht="14.25" customHeight="1">
      <c r="A576" s="4" t="s">
        <v>678</v>
      </c>
      <c r="B576" s="4" t="s">
        <v>447</v>
      </c>
      <c r="C576" s="1">
        <f t="shared" si="46"/>
        <v>0.5</v>
      </c>
      <c r="D576" s="1"/>
      <c r="E576" s="1"/>
      <c r="F576" s="1"/>
      <c r="G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U576" s="1"/>
      <c r="V576" s="1"/>
      <c r="W576" s="1"/>
      <c r="X576" s="1"/>
      <c r="Y576" s="1"/>
      <c r="Z576" s="1">
        <v>0</v>
      </c>
      <c r="AA576" s="1">
        <v>0</v>
      </c>
      <c r="AB576" s="1">
        <v>0</v>
      </c>
      <c r="AC576" s="1">
        <v>0</v>
      </c>
      <c r="AD576" s="1">
        <f>VLOOKUP(B576,'OCT24'!$A$1:H1752,6,0)</f>
        <v>0</v>
      </c>
      <c r="AE576" s="1">
        <f>VLOOKUP(B576,'NOV24'!$A$1:H1137,6,0)</f>
        <v>0</v>
      </c>
      <c r="AF576" s="1">
        <f>VLOOKUP(B576,'DEC24'!$A$1:$H$914,5,0)</f>
        <v>0</v>
      </c>
      <c r="AG576" s="1">
        <f>VLOOKUP(B576,'JAN25'!$A$1:G1208,5,0)</f>
        <v>0</v>
      </c>
      <c r="AH576" s="1">
        <f>VLOOKUP(B576,'FEB25'!A$1:G1642,5,0)</f>
        <v>0</v>
      </c>
      <c r="AI576" s="1">
        <f>VLOOKUP(B576,'MAR25'!$A$1:G1475,5,0)</f>
        <v>-5</v>
      </c>
      <c r="AJ576" s="1">
        <f>VLOOKUP(B576,'APR25'!$A$1:G1104,5,0)</f>
        <v>0</v>
      </c>
      <c r="AK576" s="1">
        <f>VLOOKUP(B576,'MAY25'!$A$1:G1497,5,0)</f>
        <v>-2</v>
      </c>
      <c r="AL576" s="1">
        <f>VLOOKUP(B576,JUNE25!$A$1:G1200,5,0)</f>
        <v>-1</v>
      </c>
      <c r="AM576" s="1">
        <f>VLOOKUP(B576, JULY25!$A$1:$E$544, 5, FALSE)</f>
        <v>0</v>
      </c>
      <c r="AN576" s="1">
        <f>VLOOKUP(B576, 'AUG25'!$A$1:$E$540, 5, FALSE)</f>
        <v>0</v>
      </c>
      <c r="AO576" s="1" t="str">
        <f>VLOOKUP(B576, 'SEP25'!$A$1:$F$520, 6, FALSE)</f>
        <v>-</v>
      </c>
      <c r="AP576" s="1">
        <f>VLOOKUP(B576, 'OCT25'!$A$1:$F$520, 5, FALSE)</f>
        <v>-1</v>
      </c>
      <c r="AQ576" s="36" t="str">
        <f>VLOOKUP(B576, 'NOV25'!$B$1:$I$616, 5, FALSE)</f>
        <v>-</v>
      </c>
      <c r="AR576" s="1" t="str">
        <f>VLOOKUP(B576, 'DEC25'!$A$1:$I$611, 5, FALSE)</f>
        <v>-</v>
      </c>
      <c r="AS576" s="1" t="str">
        <f>VLOOKUP(B576, 'JAN26'!$A$1:$I$607, 6, FALSE)</f>
        <v>-</v>
      </c>
      <c r="AT576" s="1"/>
      <c r="AU576" s="1"/>
      <c r="AV576" s="1"/>
      <c r="AW576" s="1"/>
    </row>
    <row r="577" spans="1:49" ht="14.25" customHeight="1">
      <c r="A577" s="4" t="s">
        <v>678</v>
      </c>
      <c r="B577" s="4" t="s">
        <v>448</v>
      </c>
      <c r="C577" s="1">
        <f t="shared" si="46"/>
        <v>5.333333333333333</v>
      </c>
      <c r="D577" s="1"/>
      <c r="E577" s="1"/>
      <c r="F577" s="1"/>
      <c r="G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U577" s="1"/>
      <c r="V577" s="1"/>
      <c r="W577" s="1"/>
      <c r="X577" s="1"/>
      <c r="Y577" s="1"/>
      <c r="Z577" s="1">
        <v>0</v>
      </c>
      <c r="AA577" s="1"/>
      <c r="AB577" s="1">
        <v>-1</v>
      </c>
      <c r="AC577" s="1">
        <v>-2</v>
      </c>
      <c r="AD577" s="1">
        <f>VLOOKUP(B577,'OCT24'!$A$1:H1753,6,0)</f>
        <v>0</v>
      </c>
      <c r="AE577" s="1">
        <f>VLOOKUP(B577,'NOV24'!$A$1:H1138,6,0)</f>
        <v>0</v>
      </c>
      <c r="AF577" s="1">
        <f>VLOOKUP(B577,'DEC24'!$A$1:$H$914,5,0)</f>
        <v>0</v>
      </c>
      <c r="AG577" s="1">
        <f>VLOOKUP(B577,'JAN25'!$A$1:G1209,5,0)</f>
        <v>0</v>
      </c>
      <c r="AH577" s="1">
        <f>VLOOKUP(B577,'FEB25'!A$1:G1643,5,0)</f>
        <v>0</v>
      </c>
      <c r="AI577" s="1">
        <f>VLOOKUP(B577,'MAR25'!$A$1:G1476,5,0)</f>
        <v>0</v>
      </c>
      <c r="AJ577" s="1"/>
      <c r="AK577" s="1"/>
      <c r="AL577" s="1"/>
      <c r="AM577" s="1"/>
      <c r="AN577" s="1"/>
      <c r="AO577" s="1"/>
      <c r="AP577" s="1">
        <f>VLOOKUP(B577, 'OCT25'!$A$1:$F$520, 5, FALSE)</f>
        <v>-14</v>
      </c>
      <c r="AQ577" s="36"/>
      <c r="AR577" s="1">
        <f>VLOOKUP(B577, 'DEC25'!$A$1:$I$611, 5, FALSE)</f>
        <v>-1</v>
      </c>
      <c r="AS577" s="1">
        <f>VLOOKUP(B577, 'JAN26'!$A$1:$I$607, 6, FALSE)</f>
        <v>-1</v>
      </c>
      <c r="AT577" s="1"/>
      <c r="AU577" s="1"/>
      <c r="AV577" s="1"/>
      <c r="AW577" s="1"/>
    </row>
    <row r="578" spans="1:49" ht="14.25" customHeight="1">
      <c r="A578" s="4" t="s">
        <v>678</v>
      </c>
      <c r="B578" s="4" t="s">
        <v>449</v>
      </c>
      <c r="C578" s="1">
        <f t="shared" si="46"/>
        <v>5</v>
      </c>
      <c r="D578" s="1"/>
      <c r="E578" s="1"/>
      <c r="F578" s="1"/>
      <c r="G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U578" s="1"/>
      <c r="V578" s="1"/>
      <c r="W578" s="1"/>
      <c r="X578" s="1"/>
      <c r="Y578" s="1"/>
      <c r="Z578" s="1"/>
      <c r="AA578" s="1">
        <v>0</v>
      </c>
      <c r="AB578" s="1">
        <v>-10</v>
      </c>
      <c r="AC578" s="1">
        <v>-1</v>
      </c>
      <c r="AD578" s="1">
        <f>VLOOKUP(B578,'OCT24'!$A$1:H1754,6,0)</f>
        <v>0</v>
      </c>
      <c r="AE578" s="1">
        <f>VLOOKUP(B578,'NOV24'!$A$1:H1139,6,0)</f>
        <v>0</v>
      </c>
      <c r="AF578" s="1">
        <f>VLOOKUP(B578,'DEC24'!$A$1:$H$914,5,0)</f>
        <v>0</v>
      </c>
      <c r="AG578" s="1">
        <f>VLOOKUP(B578,'JAN25'!$A$1:G1210,5,0)</f>
        <v>-10</v>
      </c>
      <c r="AH578" s="1">
        <f>VLOOKUP(B578,'FEB25'!A$1:G1644,5,0)</f>
        <v>0</v>
      </c>
      <c r="AI578" s="1">
        <f>VLOOKUP(B578,'MAR25'!$A$1:G1477,5,0)</f>
        <v>0</v>
      </c>
      <c r="AJ578" s="1">
        <f>VLOOKUP(B578,'APR25'!$A$1:G1106,5,0)</f>
        <v>-2</v>
      </c>
      <c r="AK578" s="1">
        <f>VLOOKUP(B578,'MAY25'!$A$1:G1499,5,0)</f>
        <v>-2</v>
      </c>
      <c r="AL578" s="1">
        <f>VLOOKUP(B578,JUNE25!$A$1:G1202,5,0)</f>
        <v>0</v>
      </c>
      <c r="AM578" s="1">
        <f>VLOOKUP(B578, JULY25!$A$1:$E$544, 5, FALSE)</f>
        <v>-2</v>
      </c>
      <c r="AN578" s="1">
        <f>VLOOKUP(B578, 'AUG25'!$A$1:$E$540, 5, FALSE)</f>
        <v>-15</v>
      </c>
      <c r="AO578" s="1">
        <f>VLOOKUP(B578, 'SEP25'!$A$1:$F$520, 6, FALSE)</f>
        <v>-1</v>
      </c>
      <c r="AP578" s="1">
        <f>VLOOKUP(B578, 'OCT25'!$A$1:$F$520, 5, FALSE)</f>
        <v>-7</v>
      </c>
      <c r="AQ578" s="36"/>
      <c r="AR578" s="1"/>
      <c r="AS578" s="1"/>
      <c r="AT578" s="1"/>
      <c r="AU578" s="1"/>
      <c r="AV578" s="1"/>
      <c r="AW578" s="1"/>
    </row>
    <row r="579" spans="1:49" ht="14.25" customHeight="1">
      <c r="A579" s="4" t="s">
        <v>678</v>
      </c>
      <c r="B579" s="4" t="s">
        <v>450</v>
      </c>
      <c r="C579" s="1">
        <f t="shared" si="46"/>
        <v>7.25</v>
      </c>
      <c r="D579" s="1"/>
      <c r="E579" s="1"/>
      <c r="F579" s="1"/>
      <c r="G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U579" s="1"/>
      <c r="V579" s="1"/>
      <c r="W579" s="1"/>
      <c r="X579" s="1"/>
      <c r="Y579" s="1"/>
      <c r="Z579" s="1"/>
      <c r="AA579" s="1">
        <v>0</v>
      </c>
      <c r="AB579" s="1">
        <v>0</v>
      </c>
      <c r="AC579" s="1">
        <v>0</v>
      </c>
      <c r="AD579" s="1">
        <f>VLOOKUP(B579,'OCT24'!$A$1:H1755,6,0)</f>
        <v>-20</v>
      </c>
      <c r="AE579" s="1">
        <f>VLOOKUP(B579,'NOV24'!$A$1:H1140,6,0)</f>
        <v>0</v>
      </c>
      <c r="AF579" s="1">
        <f>VLOOKUP(B579,'DEC24'!$A$1:$H$914,5,0)</f>
        <v>0</v>
      </c>
      <c r="AG579" s="1">
        <f>VLOOKUP(B579,'JAN25'!$A$1:G1211,5,0)</f>
        <v>0</v>
      </c>
      <c r="AH579" s="1">
        <f>VLOOKUP(B579,'FEB25'!A$1:G1645,5,0)</f>
        <v>0</v>
      </c>
      <c r="AI579" s="1">
        <f>VLOOKUP(B579,'MAR25'!$A$1:G1478,5,0)</f>
        <v>-30</v>
      </c>
      <c r="AJ579" s="1">
        <f>VLOOKUP(B579,'APR25'!$A$1:G1107,5,0)</f>
        <v>0</v>
      </c>
      <c r="AK579" s="1">
        <f>VLOOKUP(B579,'MAY25'!$A$1:G1500,5,0)</f>
        <v>0</v>
      </c>
      <c r="AL579" s="1">
        <f>VLOOKUP(B579,JUNE25!$A$1:G1203,5,0)</f>
        <v>0</v>
      </c>
      <c r="AM579" s="1">
        <f>VLOOKUP(B579, JULY25!$A$1:$E$544, 5, FALSE)</f>
        <v>-15</v>
      </c>
      <c r="AN579" s="1">
        <f>VLOOKUP(B579, 'AUG25'!$A$1:$E$540, 5, FALSE)</f>
        <v>-10</v>
      </c>
      <c r="AO579" s="1" t="str">
        <f>VLOOKUP(B579, 'SEP25'!$A$1:$F$520, 6, FALSE)</f>
        <v>-</v>
      </c>
      <c r="AP579" s="1" t="str">
        <f>VLOOKUP(B579, 'OCT25'!$A$1:$F$520, 5, FALSE)</f>
        <v>-</v>
      </c>
      <c r="AQ579" s="36" t="str">
        <f>VLOOKUP(B579, 'NOV25'!$B$1:$I$616, 5, FALSE)</f>
        <v>-</v>
      </c>
      <c r="AR579" s="1" t="str">
        <f>VLOOKUP(B579, 'DEC25'!$A$1:$I$611, 5, FALSE)</f>
        <v>-</v>
      </c>
      <c r="AS579" s="1">
        <f>VLOOKUP(B579, 'JAN26'!$A$1:$I$607, 6, FALSE)</f>
        <v>-4</v>
      </c>
      <c r="AT579" s="1"/>
      <c r="AU579" s="1"/>
      <c r="AV579" s="1"/>
      <c r="AW579" s="1"/>
    </row>
    <row r="580" spans="1:49" ht="14.25" customHeight="1">
      <c r="A580" s="4" t="s">
        <v>678</v>
      </c>
      <c r="B580" s="4" t="s">
        <v>451</v>
      </c>
      <c r="C580" s="1">
        <f t="shared" si="46"/>
        <v>78.25</v>
      </c>
      <c r="D580" s="1"/>
      <c r="E580" s="1"/>
      <c r="F580" s="1"/>
      <c r="G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U580" s="1"/>
      <c r="V580" s="1"/>
      <c r="W580" s="1"/>
      <c r="X580" s="1"/>
      <c r="Y580" s="1"/>
      <c r="Z580" s="1"/>
      <c r="AA580" s="1">
        <v>-70</v>
      </c>
      <c r="AB580" s="1">
        <v>-25</v>
      </c>
      <c r="AC580" s="1">
        <v>-15</v>
      </c>
      <c r="AD580" s="1">
        <f>VLOOKUP(B580,'OCT24'!$A$1:H1756,6,0)</f>
        <v>-46</v>
      </c>
      <c r="AE580" s="1">
        <f>VLOOKUP(B580,'NOV24'!$A$1:H1141,6,0)</f>
        <v>-49</v>
      </c>
      <c r="AF580" s="1">
        <f>VLOOKUP(B580,'DEC24'!$A$1:$H$914,5,0)</f>
        <v>-32</v>
      </c>
      <c r="AG580" s="1">
        <f>VLOOKUP(B580,'JAN25'!$A$1:G1212,5,0)</f>
        <v>-11</v>
      </c>
      <c r="AH580" s="1">
        <f>VLOOKUP(B580,'FEB25'!A$1:G1646,5,0)</f>
        <v>-20</v>
      </c>
      <c r="AI580" s="1">
        <f>VLOOKUP(B580,'MAR25'!$A$1:G1479,5,0)</f>
        <v>-82</v>
      </c>
      <c r="AJ580" s="1">
        <f>VLOOKUP(B580,'APR25'!$A$1:G1108,5,0)</f>
        <v>-44</v>
      </c>
      <c r="AK580" s="1">
        <f>VLOOKUP(B580,'MAY25'!$A$1:G1501,5,0)</f>
        <v>-66</v>
      </c>
      <c r="AL580" s="1">
        <f>VLOOKUP(B580,JUNE25!$A$1:G1204,5,0)</f>
        <v>-55</v>
      </c>
      <c r="AM580" s="1">
        <f>VLOOKUP(B580, JULY25!$A$1:$E$544, 5, FALSE)</f>
        <v>-62</v>
      </c>
      <c r="AN580" s="1">
        <f>VLOOKUP(B580, 'AUG25'!$A$1:$E$540, 5, FALSE)</f>
        <v>-63</v>
      </c>
      <c r="AO580" s="1">
        <f>VLOOKUP(B580, 'SEP25'!$A$1:$F$520, 6, FALSE)</f>
        <v>-10</v>
      </c>
      <c r="AP580" s="1">
        <f>VLOOKUP(B580, 'OCT25'!$A$1:$F$520, 5, FALSE)</f>
        <v>-190</v>
      </c>
      <c r="AQ580" s="36">
        <f>VLOOKUP(B580, 'NOV25'!$B$1:$I$616, 5, FALSE)</f>
        <v>-76</v>
      </c>
      <c r="AR580" s="1">
        <f>VLOOKUP(B580, 'DEC25'!$A$1:$I$611, 5, FALSE)</f>
        <v>-164</v>
      </c>
      <c r="AS580" s="1">
        <f>VLOOKUP(B580, 'JAN26'!$A$1:$I$607, 6, FALSE)</f>
        <v>-6</v>
      </c>
      <c r="AT580" s="1"/>
      <c r="AU580" s="1"/>
      <c r="AV580" s="1"/>
      <c r="AW580" s="1"/>
    </row>
    <row r="581" spans="1:49" ht="14.25" customHeight="1">
      <c r="A581" s="4" t="s">
        <v>678</v>
      </c>
      <c r="B581" s="4" t="s">
        <v>452</v>
      </c>
      <c r="C581" s="1">
        <f t="shared" si="46"/>
        <v>74.25</v>
      </c>
      <c r="D581" s="1"/>
      <c r="E581" s="1"/>
      <c r="F581" s="1"/>
      <c r="G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U581" s="1"/>
      <c r="V581" s="1"/>
      <c r="W581" s="1"/>
      <c r="X581" s="1"/>
      <c r="Y581" s="1"/>
      <c r="Z581" s="1"/>
      <c r="AA581" s="1">
        <v>-24</v>
      </c>
      <c r="AB581" s="1">
        <v>-11</v>
      </c>
      <c r="AC581" s="1">
        <v>-17</v>
      </c>
      <c r="AD581" s="1">
        <f>VLOOKUP(B581,'OCT24'!$A$1:H1757,6,0)</f>
        <v>-70</v>
      </c>
      <c r="AE581" s="1">
        <f>VLOOKUP(B581,'NOV24'!$A$1:H1142,6,0)</f>
        <v>-4</v>
      </c>
      <c r="AF581" s="1">
        <f>VLOOKUP(B581,'DEC24'!$A$1:$H$914,5,0)</f>
        <v>-54</v>
      </c>
      <c r="AG581" s="1">
        <f>VLOOKUP(B581,'JAN25'!$A$1:G1213,5,0)</f>
        <v>-2</v>
      </c>
      <c r="AH581" s="1">
        <f>VLOOKUP(B581,'FEB25'!A$1:G1647,5,0)</f>
        <v>-13</v>
      </c>
      <c r="AI581" s="1">
        <f>VLOOKUP(B581,'MAR25'!$A$1:G1480,5,0)</f>
        <v>-59</v>
      </c>
      <c r="AJ581" s="1">
        <f>VLOOKUP(B581,'APR25'!$A$1:G1109,5,0)</f>
        <v>-57</v>
      </c>
      <c r="AK581" s="1">
        <f>VLOOKUP(B581,'MAY25'!$A$1:G1502,5,0)</f>
        <v>-76</v>
      </c>
      <c r="AL581" s="1">
        <f>VLOOKUP(B581,JUNE25!$A$1:G1205,5,0)</f>
        <v>-7</v>
      </c>
      <c r="AM581" s="1">
        <f>VLOOKUP(B581, JULY25!$A$1:$E$544, 5, FALSE)</f>
        <v>-26</v>
      </c>
      <c r="AN581" s="1">
        <f>VLOOKUP(B581, 'AUG25'!$A$1:$E$540, 5, FALSE)</f>
        <v>-26</v>
      </c>
      <c r="AO581" s="1">
        <f>VLOOKUP(B581, 'SEP25'!$A$1:$F$520, 6, FALSE)</f>
        <v>-14</v>
      </c>
      <c r="AP581" s="1">
        <f>VLOOKUP(B581, 'OCT25'!$A$1:$F$520, 5, FALSE)</f>
        <v>-406</v>
      </c>
      <c r="AQ581" s="36">
        <f>VLOOKUP(B581, 'NOV25'!$B$1:$I$616, 5, FALSE)</f>
        <v>-112</v>
      </c>
      <c r="AR581" s="1">
        <f>VLOOKUP(B581, 'DEC25'!$A$1:$I$611, 5, FALSE)</f>
        <v>-2</v>
      </c>
      <c r="AS581" s="1">
        <f>VLOOKUP(B581, 'JAN26'!$A$1:$I$607, 6, FALSE)</f>
        <v>-1</v>
      </c>
      <c r="AT581" s="1"/>
      <c r="AU581" s="1"/>
      <c r="AV581" s="1"/>
      <c r="AW581" s="1"/>
    </row>
    <row r="582" spans="1:49" ht="14.25" customHeight="1">
      <c r="A582" s="4" t="s">
        <v>678</v>
      </c>
      <c r="B582" s="4" t="s">
        <v>453</v>
      </c>
      <c r="C582" s="1">
        <f t="shared" si="46"/>
        <v>47.75</v>
      </c>
      <c r="D582" s="1"/>
      <c r="E582" s="1"/>
      <c r="F582" s="1"/>
      <c r="G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U582" s="1"/>
      <c r="V582" s="1"/>
      <c r="W582" s="1"/>
      <c r="X582" s="1"/>
      <c r="Y582" s="1"/>
      <c r="Z582" s="1"/>
      <c r="AA582" s="1">
        <v>-25</v>
      </c>
      <c r="AB582" s="1">
        <v>-22</v>
      </c>
      <c r="AC582" s="1">
        <v>-12</v>
      </c>
      <c r="AD582" s="1">
        <f>VLOOKUP(B582,'OCT24'!$A$1:H1758,6,0)</f>
        <v>-20</v>
      </c>
      <c r="AE582" s="1">
        <f>VLOOKUP(B582,'NOV24'!$A$1:H1143,6,0)</f>
        <v>-36</v>
      </c>
      <c r="AF582" s="1">
        <f>VLOOKUP(B582,'DEC24'!$A$1:$H$914,5,0)</f>
        <v>-22</v>
      </c>
      <c r="AG582" s="1">
        <f>VLOOKUP(B582,'JAN25'!$A$1:G1214,5,0)</f>
        <v>-4</v>
      </c>
      <c r="AH582" s="1">
        <f>VLOOKUP(B582,'FEB25'!A$1:G1648,5,0)</f>
        <v>-10</v>
      </c>
      <c r="AI582" s="1">
        <f>VLOOKUP(B582,'MAR25'!$A$1:G1481,5,0)</f>
        <v>-67</v>
      </c>
      <c r="AJ582" s="1">
        <f>VLOOKUP(B582,'APR25'!$A$1:G1110,5,0)</f>
        <v>-4</v>
      </c>
      <c r="AK582" s="1">
        <f>VLOOKUP(B582,'MAY25'!$A$1:G1503,5,0)</f>
        <v>-29</v>
      </c>
      <c r="AL582" s="1">
        <f>VLOOKUP(B582,JUNE25!$A$1:G1206,5,0)</f>
        <v>-7</v>
      </c>
      <c r="AM582" s="1">
        <f>VLOOKUP(B582, JULY25!$A$1:$E$544, 5, FALSE)</f>
        <v>-4</v>
      </c>
      <c r="AN582" s="1">
        <f>VLOOKUP(B582, 'AUG25'!$A$1:$E$540, 5, FALSE)</f>
        <v>-25</v>
      </c>
      <c r="AO582" s="1">
        <f>VLOOKUP(B582, 'SEP25'!$A$1:$F$520, 6, FALSE)</f>
        <v>-106</v>
      </c>
      <c r="AP582" s="1">
        <f>VLOOKUP(B582, 'OCT25'!$A$1:$F$520, 5, FALSE)</f>
        <v>-160</v>
      </c>
      <c r="AQ582" s="36">
        <f>VLOOKUP(B582, 'NOV25'!$B$1:$I$616, 5, FALSE)</f>
        <v>-6</v>
      </c>
      <c r="AR582" s="1">
        <f>VLOOKUP(B582, 'DEC25'!$A$1:$I$611, 5, FALSE)</f>
        <v>-34</v>
      </c>
      <c r="AS582" s="1">
        <f>VLOOKUP(B582, 'JAN26'!$A$1:$I$607, 6, FALSE)</f>
        <v>-40</v>
      </c>
      <c r="AT582" s="1"/>
      <c r="AU582" s="1"/>
      <c r="AV582" s="1"/>
      <c r="AW582" s="1"/>
    </row>
    <row r="583" spans="1:49" ht="14.25" customHeight="1">
      <c r="A583" s="4" t="s">
        <v>678</v>
      </c>
      <c r="B583" s="4" t="s">
        <v>454</v>
      </c>
      <c r="C583" s="1">
        <f t="shared" si="46"/>
        <v>155.75</v>
      </c>
      <c r="D583" s="1"/>
      <c r="E583" s="1"/>
      <c r="F583" s="1"/>
      <c r="G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U583" s="1"/>
      <c r="V583" s="1"/>
      <c r="W583" s="1"/>
      <c r="X583" s="1"/>
      <c r="Y583" s="1"/>
      <c r="Z583" s="1"/>
      <c r="AA583" s="1">
        <v>-47</v>
      </c>
      <c r="AB583" s="1">
        <v>-79</v>
      </c>
      <c r="AC583" s="1">
        <v>-19</v>
      </c>
      <c r="AD583" s="1">
        <f>VLOOKUP(B583,'OCT24'!$A$1:H1759,6,0)</f>
        <v>-175</v>
      </c>
      <c r="AE583" s="1">
        <f>VLOOKUP(B583,'NOV24'!$A$1:H1144,6,0)</f>
        <v>-13</v>
      </c>
      <c r="AF583" s="1">
        <f>VLOOKUP(B583,'DEC24'!$A$1:$H$914,5,0)</f>
        <v>-46</v>
      </c>
      <c r="AG583" s="1">
        <f>VLOOKUP(B583,'JAN25'!$A$1:G1215,5,0)</f>
        <v>-13</v>
      </c>
      <c r="AH583" s="1">
        <f>VLOOKUP(B583,'FEB25'!A$1:G1649,5,0)</f>
        <v>-26</v>
      </c>
      <c r="AI583" s="1">
        <f>VLOOKUP(B583,'MAR25'!$A$1:G1482,5,0)</f>
        <v>-45</v>
      </c>
      <c r="AJ583" s="1">
        <f>VLOOKUP(B583,'APR25'!$A$1:G1111,5,0)</f>
        <v>-48</v>
      </c>
      <c r="AK583" s="1">
        <f>VLOOKUP(B583,'MAY25'!$A$1:G1504,5,0)</f>
        <v>-120</v>
      </c>
      <c r="AL583" s="1">
        <f>VLOOKUP(B583,JUNE25!$A$1:G1207,5,0)</f>
        <v>-23</v>
      </c>
      <c r="AM583" s="1">
        <f>VLOOKUP(B583, JULY25!$A$1:$E$544, 5, FALSE)</f>
        <v>-73</v>
      </c>
      <c r="AN583" s="1">
        <f>VLOOKUP(B583, 'AUG25'!$A$1:$E$540, 5, FALSE)</f>
        <v>-86</v>
      </c>
      <c r="AO583" s="1">
        <f>VLOOKUP(B583, 'SEP25'!$A$1:$F$520, 6, FALSE)</f>
        <v>-141</v>
      </c>
      <c r="AP583" s="1">
        <f>VLOOKUP(B583, 'OCT25'!$A$1:$F$520, 5, FALSE)</f>
        <v>-460</v>
      </c>
      <c r="AQ583" s="36">
        <f>VLOOKUP(B583, 'NOV25'!$B$1:$I$616, 5, FALSE)</f>
        <v>-231</v>
      </c>
      <c r="AR583" s="1">
        <f>VLOOKUP(B583, 'DEC25'!$A$1:$I$611, 5, FALSE)</f>
        <v>-75</v>
      </c>
      <c r="AS583" s="1">
        <f>VLOOKUP(B583, 'JAN26'!$A$1:$I$607, 6, FALSE)</f>
        <v>-157</v>
      </c>
      <c r="AT583" s="1"/>
      <c r="AU583" s="1"/>
      <c r="AV583" s="1"/>
      <c r="AW583" s="1"/>
    </row>
    <row r="584" spans="1:49" ht="14.25" customHeight="1">
      <c r="A584" s="4" t="s">
        <v>678</v>
      </c>
      <c r="B584" s="4" t="s">
        <v>455</v>
      </c>
      <c r="C584" s="1">
        <f t="shared" si="46"/>
        <v>14</v>
      </c>
      <c r="D584" s="1"/>
      <c r="E584" s="1"/>
      <c r="F584" s="1"/>
      <c r="G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U584" s="1"/>
      <c r="V584" s="1"/>
      <c r="W584" s="1"/>
      <c r="X584" s="1"/>
      <c r="Y584" s="1"/>
      <c r="Z584" s="1"/>
      <c r="AA584" s="1">
        <v>0</v>
      </c>
      <c r="AB584" s="1">
        <v>-5</v>
      </c>
      <c r="AC584" s="1">
        <v>-11</v>
      </c>
      <c r="AD584" s="1">
        <f>VLOOKUP(B584,'OCT24'!$A$1:H1760,6,0)</f>
        <v>-10</v>
      </c>
      <c r="AE584" s="1">
        <f>VLOOKUP(B584,'NOV24'!$A$1:H1145,6,0)</f>
        <v>0</v>
      </c>
      <c r="AF584" s="1">
        <f>VLOOKUP(B584,'DEC24'!$A$1:$H$914,5,0)</f>
        <v>0</v>
      </c>
      <c r="AG584" s="1">
        <f>VLOOKUP(B584,'JAN25'!$A$1:G1216,5,0)</f>
        <v>0</v>
      </c>
      <c r="AH584" s="1">
        <f>VLOOKUP(B584,'FEB25'!A$1:G1650,5,0)</f>
        <v>0</v>
      </c>
      <c r="AI584" s="1">
        <f>VLOOKUP(B584,'MAR25'!$A$1:G1483,5,0)</f>
        <v>-24</v>
      </c>
      <c r="AJ584" s="1">
        <f>VLOOKUP(B584,'APR25'!$A$1:G1112,5,0)</f>
        <v>0</v>
      </c>
      <c r="AK584" s="1">
        <f>VLOOKUP(B584,'MAY25'!$A$1:G1505,5,0)</f>
        <v>-40</v>
      </c>
      <c r="AL584" s="1">
        <f>VLOOKUP(B584,JUNE25!$A$1:G1208,5,0)</f>
        <v>0</v>
      </c>
      <c r="AM584" s="1">
        <f>VLOOKUP(B584, JULY25!$A$1:$E$544, 5, FALSE)</f>
        <v>0</v>
      </c>
      <c r="AN584" s="1">
        <f>VLOOKUP(B584, 'AUG25'!$A$1:$E$540, 5, FALSE)</f>
        <v>-12</v>
      </c>
      <c r="AO584" s="1">
        <f>VLOOKUP(B584, 'SEP25'!$A$1:$F$520, 6, FALSE)</f>
        <v>-50</v>
      </c>
      <c r="AP584" s="1" t="str">
        <f>VLOOKUP(B584, 'OCT25'!$A$1:$F$520, 5, FALSE)</f>
        <v>-</v>
      </c>
      <c r="AQ584" s="36">
        <f>VLOOKUP(B584, 'NOV25'!$B$1:$I$616, 5, FALSE)</f>
        <v>-2</v>
      </c>
      <c r="AR584" s="1" t="str">
        <f>VLOOKUP(B584, 'DEC25'!$A$1:$I$611, 5, FALSE)</f>
        <v>-</v>
      </c>
      <c r="AS584" s="1">
        <f>VLOOKUP(B584, 'JAN26'!$A$1:$I$607, 6, FALSE)</f>
        <v>-20</v>
      </c>
      <c r="AT584" s="1"/>
      <c r="AU584" s="1"/>
      <c r="AV584" s="1"/>
      <c r="AW584" s="1"/>
    </row>
    <row r="585" spans="1:49" ht="14.25" customHeight="1">
      <c r="A585" s="4" t="s">
        <v>678</v>
      </c>
      <c r="B585" s="4" t="s">
        <v>456</v>
      </c>
      <c r="C585" s="1">
        <f t="shared" si="46"/>
        <v>10.5</v>
      </c>
      <c r="D585" s="1"/>
      <c r="E585" s="1"/>
      <c r="F585" s="1"/>
      <c r="G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U585" s="1"/>
      <c r="V585" s="1"/>
      <c r="W585" s="1"/>
      <c r="X585" s="1"/>
      <c r="Y585" s="1"/>
      <c r="Z585" s="1"/>
      <c r="AA585" s="1">
        <v>0</v>
      </c>
      <c r="AB585" s="1">
        <v>0</v>
      </c>
      <c r="AC585" s="1">
        <v>0</v>
      </c>
      <c r="AD585" s="1">
        <f>VLOOKUP(B585,'OCT24'!$A$1:H1761,6,0)</f>
        <v>0</v>
      </c>
      <c r="AE585" s="1">
        <f>VLOOKUP(B585,'NOV24'!$A$1:H1146,6,0)</f>
        <v>0</v>
      </c>
      <c r="AF585" s="1">
        <f>VLOOKUP(B585,'DEC24'!$A$1:$H$914,5,0)</f>
        <v>0</v>
      </c>
      <c r="AG585" s="1">
        <f>VLOOKUP(B585,'JAN25'!$A$1:G1217,5,0)</f>
        <v>0</v>
      </c>
      <c r="AH585" s="1">
        <f>VLOOKUP(B585,'FEB25'!A$1:G1651,5,0)</f>
        <v>0</v>
      </c>
      <c r="AI585" s="1">
        <f>VLOOKUP(B585,'MAR25'!$A$1:G1484,5,0)</f>
        <v>0</v>
      </c>
      <c r="AJ585" s="1">
        <f>VLOOKUP(B585,'APR25'!$A$1:G1113,5,0)</f>
        <v>0</v>
      </c>
      <c r="AK585" s="1">
        <f>VLOOKUP(B585,'MAY25'!$A$1:G1506,5,0)</f>
        <v>0</v>
      </c>
      <c r="AL585" s="1">
        <f>VLOOKUP(B585,JUNE25!$A$1:G1209,5,0)</f>
        <v>0</v>
      </c>
      <c r="AM585" s="1">
        <f>VLOOKUP(B585, JULY25!$A$1:$E$544, 5, FALSE)</f>
        <v>0</v>
      </c>
      <c r="AN585" s="1">
        <f>VLOOKUP(B585, 'AUG25'!$A$1:$E$540, 5, FALSE)</f>
        <v>0</v>
      </c>
      <c r="AO585" s="1">
        <f>VLOOKUP(B585, 'SEP25'!$A$1:$F$520, 6, FALSE)</f>
        <v>-52</v>
      </c>
      <c r="AP585" s="1" t="str">
        <f>VLOOKUP(B585, 'OCT25'!$A$1:$F$520, 5, FALSE)</f>
        <v>-</v>
      </c>
      <c r="AQ585" s="36">
        <f>VLOOKUP(B585, 'NOV25'!$B$1:$I$616, 5, FALSE)</f>
        <v>-1</v>
      </c>
      <c r="AR585" s="1">
        <f>VLOOKUP(B585, 'DEC25'!$A$1:$I$611, 5, FALSE)</f>
        <v>-10</v>
      </c>
      <c r="AS585" s="1" t="str">
        <f>VLOOKUP(B585, 'JAN26'!$A$1:$I$607, 6, FALSE)</f>
        <v>-</v>
      </c>
      <c r="AT585" s="1"/>
      <c r="AU585" s="1"/>
      <c r="AV585" s="1"/>
      <c r="AW585" s="1"/>
    </row>
    <row r="586" spans="1:49" ht="14.25" customHeight="1">
      <c r="A586" s="4" t="s">
        <v>678</v>
      </c>
      <c r="B586" s="4" t="s">
        <v>580</v>
      </c>
      <c r="C586" s="1">
        <f t="shared" si="46"/>
        <v>79</v>
      </c>
      <c r="D586" s="1"/>
      <c r="E586" s="1"/>
      <c r="F586" s="1"/>
      <c r="G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U586" s="1"/>
      <c r="V586" s="1"/>
      <c r="W586" s="1"/>
      <c r="X586" s="1"/>
      <c r="Y586" s="1"/>
      <c r="Z586" s="1"/>
      <c r="AA586" s="1">
        <v>-101</v>
      </c>
      <c r="AB586" s="1">
        <v>-11</v>
      </c>
      <c r="AC586" s="1">
        <v>-11</v>
      </c>
      <c r="AD586" s="1" t="e">
        <f>VLOOKUP(B586,'OCT24'!$A$1:H1762,6,0)</f>
        <v>#N/A</v>
      </c>
      <c r="AE586" s="1" t="e">
        <f>VLOOKUP(B586,'NOV24'!$A$1:H1147,6,0)</f>
        <v>#N/A</v>
      </c>
      <c r="AF586" s="1" t="e">
        <f>VLOOKUP(B586,'DEC24'!$A$1:$H$914,5,0)</f>
        <v>#N/A</v>
      </c>
      <c r="AG586" s="1"/>
      <c r="AH586" s="1"/>
      <c r="AI586" s="1"/>
      <c r="AJ586" s="1"/>
      <c r="AK586" s="1">
        <f>VLOOKUP(B586,'MAY25'!$A$1:G1507,5,0)</f>
        <v>-14</v>
      </c>
      <c r="AL586" s="1">
        <f>VLOOKUP(B586,JUNE25!$A$1:G1210,5,0)</f>
        <v>0</v>
      </c>
      <c r="AM586" s="1">
        <f>VLOOKUP(B586, JULY25!$A$1:$E$544, 5, FALSE)</f>
        <v>-31</v>
      </c>
      <c r="AN586" s="1">
        <f>VLOOKUP(B586, 'AUG25'!$A$1:$E$540, 5, FALSE)</f>
        <v>-30</v>
      </c>
      <c r="AO586" s="1">
        <f>VLOOKUP(B586, 'SEP25'!$A$1:$F$520, 6, FALSE)</f>
        <v>-39</v>
      </c>
      <c r="AP586" s="1">
        <f>VLOOKUP(B586, 'OCT25'!$A$1:$F$520, 5, FALSE)</f>
        <v>-253</v>
      </c>
      <c r="AQ586" s="36">
        <f>VLOOKUP(B586, 'NOV25'!$B$1:$I$616, 5, FALSE)</f>
        <v>-221</v>
      </c>
      <c r="AR586" s="1">
        <f>VLOOKUP(B586, 'DEC25'!$A$1:$I$611, 5, FALSE)</f>
        <v>-11</v>
      </c>
      <c r="AS586" s="1">
        <f>VLOOKUP(B586, 'JAN26'!$A$1:$I$607, 6, FALSE)</f>
        <v>-47</v>
      </c>
      <c r="AT586" s="1"/>
      <c r="AU586" s="1"/>
      <c r="AV586" s="1"/>
      <c r="AW586" s="1"/>
    </row>
    <row r="587" spans="1:49" ht="14.25" customHeight="1">
      <c r="A587" s="4" t="s">
        <v>678</v>
      </c>
      <c r="B587" s="4" t="s">
        <v>458</v>
      </c>
      <c r="C587" s="1">
        <f t="shared" si="46"/>
        <v>13.285714285714286</v>
      </c>
      <c r="D587" s="1"/>
      <c r="E587" s="1"/>
      <c r="F587" s="1"/>
      <c r="G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U587" s="1"/>
      <c r="V587" s="1"/>
      <c r="W587" s="1"/>
      <c r="X587" s="1"/>
      <c r="Y587" s="1"/>
      <c r="Z587" s="1"/>
      <c r="AA587" s="1">
        <v>-50</v>
      </c>
      <c r="AB587" s="1">
        <v>-1</v>
      </c>
      <c r="AC587" s="1">
        <v>0</v>
      </c>
      <c r="AD587" s="1">
        <f>VLOOKUP(B587,'OCT24'!$A$1:H1763,6,0)</f>
        <v>0</v>
      </c>
      <c r="AE587" s="1">
        <f>VLOOKUP(B587,'NOV24'!$A$1:H1148,6,0)</f>
        <v>-4</v>
      </c>
      <c r="AF587" s="1">
        <f>VLOOKUP(B587,'DEC24'!$A$1:$H$914,5,0)</f>
        <v>-100</v>
      </c>
      <c r="AG587" s="1">
        <f>VLOOKUP(B587,'JAN25'!$A$1:G1219,5,0)</f>
        <v>-5</v>
      </c>
      <c r="AH587" s="1">
        <f>VLOOKUP(B587,'FEB25'!A$1:G1653,5,0)</f>
        <v>0</v>
      </c>
      <c r="AI587" s="1">
        <f>VLOOKUP(B587,'MAR25'!$A$1:G1486,5,0)</f>
        <v>-2</v>
      </c>
      <c r="AJ587" s="1">
        <f>VLOOKUP(B587,'APR25'!$A$1:G1115,5,0)</f>
        <v>0</v>
      </c>
      <c r="AK587" s="1">
        <f>VLOOKUP(B587,'MAY25'!$A$1:G1508,5,0)</f>
        <v>-104</v>
      </c>
      <c r="AL587" s="1">
        <f>VLOOKUP(B587,JUNE25!$A$1:G1211,5,0)</f>
        <v>-1</v>
      </c>
      <c r="AM587" s="1">
        <f>VLOOKUP(B587, JULY25!$A$1:$E$544, 5, FALSE)</f>
        <v>-20</v>
      </c>
      <c r="AN587" s="1">
        <f>VLOOKUP(B587, 'AUG25'!$A$1:$E$540, 5, FALSE)</f>
        <v>-30</v>
      </c>
      <c r="AO587" s="1">
        <f>VLOOKUP(B587, 'SEP25'!$A$1:$F$520, 6, FALSE)</f>
        <v>-10</v>
      </c>
      <c r="AP587" s="1">
        <f>VLOOKUP(B587, 'OCT25'!$A$1:$F$520, 5, FALSE)</f>
        <v>-2</v>
      </c>
      <c r="AQ587" s="36" t="str">
        <f>VLOOKUP(B587, 'NOV25'!$B$1:$I$616, 5, FALSE)</f>
        <v>-</v>
      </c>
      <c r="AR587" s="1">
        <f>VLOOKUP(B587, 'DEC25'!$A$1:$I$611, 5, FALSE)</f>
        <v>-20</v>
      </c>
      <c r="AS587" s="1">
        <f>VLOOKUP(B587, 'JAN26'!$A$1:$I$607, 6, FALSE)</f>
        <v>-10</v>
      </c>
      <c r="AT587" s="1"/>
      <c r="AU587" s="1"/>
      <c r="AV587" s="1"/>
      <c r="AW587" s="1"/>
    </row>
    <row r="588" spans="1:49" ht="14.25" customHeight="1">
      <c r="A588" s="4" t="s">
        <v>678</v>
      </c>
      <c r="B588" s="4" t="s">
        <v>459</v>
      </c>
      <c r="C588" s="1">
        <f t="shared" si="46"/>
        <v>7.333333333333333</v>
      </c>
      <c r="D588" s="1"/>
      <c r="E588" s="1"/>
      <c r="F588" s="1"/>
      <c r="G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U588" s="1"/>
      <c r="V588" s="1"/>
      <c r="W588" s="1"/>
      <c r="X588" s="1"/>
      <c r="Y588" s="1"/>
      <c r="Z588" s="1"/>
      <c r="AA588" s="1">
        <v>-12</v>
      </c>
      <c r="AB588" s="1">
        <v>0</v>
      </c>
      <c r="AC588" s="1">
        <v>-12</v>
      </c>
      <c r="AD588" s="1">
        <f>VLOOKUP(B588,'OCT24'!$A$1:H1764,6,0)</f>
        <v>-6</v>
      </c>
      <c r="AE588" s="1">
        <f>VLOOKUP(B588,'NOV24'!$A$1:H1149,6,0)</f>
        <v>-2</v>
      </c>
      <c r="AF588" s="1">
        <f>VLOOKUP(B588,'DEC24'!$A$1:$H$914,5,0)</f>
        <v>0</v>
      </c>
      <c r="AG588" s="1">
        <f>VLOOKUP(B588,'JAN25'!$A$1:G1220,5,0)</f>
        <v>0</v>
      </c>
      <c r="AH588" s="1">
        <f>VLOOKUP(B588,'FEB25'!A$1:G1654,5,0)</f>
        <v>-10</v>
      </c>
      <c r="AI588" s="1">
        <f>VLOOKUP(B588,'MAR25'!$A$1:G1487,5,0)</f>
        <v>0</v>
      </c>
      <c r="AJ588" s="1">
        <f>VLOOKUP(B588,'APR25'!$A$1:G1116,5,0)</f>
        <v>-12</v>
      </c>
      <c r="AK588" s="1">
        <f>VLOOKUP(B588,'MAY25'!$A$1:G1509,5,0)</f>
        <v>0</v>
      </c>
      <c r="AL588" s="1">
        <f>VLOOKUP(B588,JUNE25!$A$1:G1212,5,0)</f>
        <v>-18</v>
      </c>
      <c r="AM588" s="1">
        <f>VLOOKUP(B588, JULY25!$A$1:$E$544, 5, FALSE)</f>
        <v>0</v>
      </c>
      <c r="AN588" s="1">
        <f>VLOOKUP(B588, 'AUG25'!$A$1:$E$540, 5, FALSE)</f>
        <v>-4</v>
      </c>
      <c r="AO588" s="1">
        <f>VLOOKUP(B588, 'SEP25'!$A$1:$F$520, 6, FALSE)</f>
        <v>-4</v>
      </c>
      <c r="AP588" s="1" t="str">
        <f>VLOOKUP(B588, 'OCT25'!$A$1:$F$520, 5, FALSE)</f>
        <v>-</v>
      </c>
      <c r="AQ588" s="36" t="str">
        <f>VLOOKUP(B588, 'NOV25'!$B$1:$I$616, 5, FALSE)</f>
        <v>-</v>
      </c>
      <c r="AR588" s="1">
        <f>VLOOKUP(B588, 'DEC25'!$A$1:$I$611, 5, FALSE)</f>
        <v>-6</v>
      </c>
      <c r="AS588" s="1">
        <f>VLOOKUP(B588, 'JAN26'!$A$1:$I$607, 6, FALSE)</f>
        <v>-12</v>
      </c>
      <c r="AT588" s="1"/>
      <c r="AU588" s="1"/>
      <c r="AV588" s="1"/>
      <c r="AW588" s="1"/>
    </row>
    <row r="589" spans="1:49" ht="14.25" customHeight="1">
      <c r="A589" s="4" t="s">
        <v>678</v>
      </c>
      <c r="B589" s="4" t="s">
        <v>460</v>
      </c>
      <c r="C589" s="1">
        <f t="shared" si="46"/>
        <v>0</v>
      </c>
      <c r="D589" s="1"/>
      <c r="E589" s="1"/>
      <c r="F589" s="1"/>
      <c r="G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U589" s="1"/>
      <c r="V589" s="1"/>
      <c r="W589" s="1"/>
      <c r="X589" s="1"/>
      <c r="Y589" s="1"/>
      <c r="Z589" s="1"/>
      <c r="AA589" s="1">
        <v>0</v>
      </c>
      <c r="AB589" s="1">
        <v>-2</v>
      </c>
      <c r="AC589" s="1">
        <v>0</v>
      </c>
      <c r="AD589" s="1">
        <f>VLOOKUP(B589,'OCT24'!$A$1:H1765,6,0)</f>
        <v>-3</v>
      </c>
      <c r="AE589" s="1">
        <f>VLOOKUP(B589,'NOV24'!$A$1:H1150,6,0)</f>
        <v>-1</v>
      </c>
      <c r="AF589" s="1">
        <f>VLOOKUP(B589,'DEC24'!$A$1:$H$914,5,0)</f>
        <v>0</v>
      </c>
      <c r="AG589" s="1">
        <f>VLOOKUP(B589,'JAN25'!$A$1:G1221,5,0)</f>
        <v>0</v>
      </c>
      <c r="AH589" s="1">
        <f>VLOOKUP(B589,'FEB25'!A$1:G1655,5,0)</f>
        <v>0</v>
      </c>
      <c r="AI589" s="1">
        <f>VLOOKUP(B589,'MAR25'!$A$1:G1488,5,0)</f>
        <v>0</v>
      </c>
      <c r="AJ589" s="1">
        <f>VLOOKUP(B589,'APR25'!$A$1:G1117,5,0)</f>
        <v>0</v>
      </c>
      <c r="AK589" s="1">
        <f>VLOOKUP(B589,'MAY25'!$A$1:G1510,5,0)</f>
        <v>0</v>
      </c>
      <c r="AL589" s="1">
        <f>VLOOKUP(B589,JUNE25!$A$1:G1213,5,0)</f>
        <v>0</v>
      </c>
      <c r="AM589" s="1">
        <f>VLOOKUP(B589, JULY25!$A$1:$E$544, 5, FALSE)</f>
        <v>0</v>
      </c>
      <c r="AN589" s="1">
        <f>VLOOKUP(B589, 'AUG25'!$A$1:$E$540, 5, FALSE)</f>
        <v>0</v>
      </c>
      <c r="AO589" s="1" t="str">
        <f>VLOOKUP(B589, 'SEP25'!$A$1:$F$520, 6, FALSE)</f>
        <v>-</v>
      </c>
      <c r="AP589" s="1" t="str">
        <f>VLOOKUP(B589, 'OCT25'!$A$1:$F$520, 5, FALSE)</f>
        <v>-</v>
      </c>
      <c r="AQ589" s="36" t="str">
        <f>VLOOKUP(B589, 'NOV25'!$B$1:$I$616, 5, FALSE)</f>
        <v>-</v>
      </c>
      <c r="AR589" s="1" t="str">
        <f>VLOOKUP(B589, 'DEC25'!$A$1:$I$611, 5, FALSE)</f>
        <v>-</v>
      </c>
      <c r="AS589" s="1" t="str">
        <f>VLOOKUP(B589, 'JAN26'!$A$1:$I$607, 6, FALSE)</f>
        <v>-</v>
      </c>
      <c r="AT589" s="1"/>
      <c r="AU589" s="1"/>
      <c r="AV589" s="1"/>
      <c r="AW589" s="1"/>
    </row>
    <row r="590" spans="1:49" ht="14.25" customHeight="1">
      <c r="A590" s="4" t="s">
        <v>678</v>
      </c>
      <c r="B590" s="4" t="s">
        <v>461</v>
      </c>
      <c r="C590" s="1">
        <f t="shared" si="46"/>
        <v>0.25</v>
      </c>
      <c r="D590" s="1"/>
      <c r="E590" s="1"/>
      <c r="F590" s="1"/>
      <c r="G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U590" s="1"/>
      <c r="V590" s="1"/>
      <c r="W590" s="1"/>
      <c r="X590" s="1"/>
      <c r="Y590" s="1"/>
      <c r="Z590" s="1"/>
      <c r="AA590" s="1">
        <v>0</v>
      </c>
      <c r="AB590" s="1">
        <v>0</v>
      </c>
      <c r="AC590" s="1">
        <v>0</v>
      </c>
      <c r="AD590" s="1">
        <f>VLOOKUP(B590,'OCT24'!$A$1:H1766,6,0)</f>
        <v>0</v>
      </c>
      <c r="AE590" s="1">
        <f>VLOOKUP(B590,'NOV24'!$A$1:H1151,6,0)</f>
        <v>0</v>
      </c>
      <c r="AF590" s="1">
        <f>VLOOKUP(B590,'DEC24'!$A$1:$H$914,5,0)</f>
        <v>0</v>
      </c>
      <c r="AG590" s="1">
        <f>VLOOKUP(B590,'JAN25'!$A$1:G1222,5,0)</f>
        <v>0</v>
      </c>
      <c r="AH590" s="1">
        <f>VLOOKUP(B590,'FEB25'!A$1:G1656,5,0)</f>
        <v>-1</v>
      </c>
      <c r="AI590" s="1">
        <f>VLOOKUP(B590,'MAR25'!$A$1:G1489,5,0)</f>
        <v>-3</v>
      </c>
      <c r="AJ590" s="1">
        <f>VLOOKUP(B590,'APR25'!$A$1:G1118,5,0)</f>
        <v>0</v>
      </c>
      <c r="AK590" s="1">
        <f>VLOOKUP(B590,'MAY25'!$A$1:G1511,5,0)</f>
        <v>0</v>
      </c>
      <c r="AL590" s="1">
        <f>VLOOKUP(B590,JUNE25!$A$1:G1214,5,0)</f>
        <v>0</v>
      </c>
      <c r="AM590" s="1">
        <f>VLOOKUP(B590, JULY25!$A$1:$E$544, 5, FALSE)</f>
        <v>0</v>
      </c>
      <c r="AN590" s="1">
        <f>VLOOKUP(B590, 'AUG25'!$A$1:$E$540, 5, FALSE)</f>
        <v>0</v>
      </c>
      <c r="AO590" s="1">
        <f>VLOOKUP(B590, 'SEP25'!$A$1:$F$520, 6, FALSE)</f>
        <v>-1</v>
      </c>
      <c r="AP590" s="1" t="str">
        <f>VLOOKUP(B590, 'OCT25'!$A$1:$F$520, 5, FALSE)</f>
        <v>-</v>
      </c>
      <c r="AQ590" s="36" t="str">
        <f>VLOOKUP(B590, 'NOV25'!$B$1:$I$616, 5, FALSE)</f>
        <v>-</v>
      </c>
      <c r="AR590" s="1" t="str">
        <f>VLOOKUP(B590, 'DEC25'!$A$1:$I$611, 5, FALSE)</f>
        <v>-</v>
      </c>
      <c r="AS590" s="1" t="str">
        <f>VLOOKUP(B590, 'JAN26'!$A$1:$I$607, 6, FALSE)</f>
        <v>-</v>
      </c>
      <c r="AT590" s="1"/>
      <c r="AU590" s="1"/>
      <c r="AV590" s="1"/>
      <c r="AW590" s="1"/>
    </row>
    <row r="591" spans="1:49" ht="14.25" customHeight="1">
      <c r="A591" s="4" t="s">
        <v>678</v>
      </c>
      <c r="B591" s="4" t="s">
        <v>462</v>
      </c>
      <c r="C591" s="1">
        <f t="shared" si="46"/>
        <v>5</v>
      </c>
      <c r="D591" s="1"/>
      <c r="E591" s="1"/>
      <c r="F591" s="1"/>
      <c r="G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U591" s="1"/>
      <c r="V591" s="1"/>
      <c r="W591" s="1"/>
      <c r="X591" s="1"/>
      <c r="Y591" s="1"/>
      <c r="Z591" s="1"/>
      <c r="AA591" s="1">
        <v>0</v>
      </c>
      <c r="AB591" s="1">
        <v>0</v>
      </c>
      <c r="AC591" s="1">
        <v>0</v>
      </c>
      <c r="AD591" s="1">
        <f>VLOOKUP(B591,'OCT24'!$A$1:H1767,6,0)</f>
        <v>-2</v>
      </c>
      <c r="AE591" s="1">
        <f>VLOOKUP(B591,'NOV24'!$A$1:H1152,6,0)</f>
        <v>-5</v>
      </c>
      <c r="AF591" s="1">
        <f>VLOOKUP(B591,'DEC24'!$A$1:$H$914,5,0)</f>
        <v>-1</v>
      </c>
      <c r="AG591" s="1">
        <f>VLOOKUP(B591,'JAN25'!$A$1:G1223,5,0)</f>
        <v>-2</v>
      </c>
      <c r="AH591" s="1"/>
      <c r="AI591" s="1"/>
      <c r="AJ591" s="1"/>
      <c r="AK591" s="1">
        <f>VLOOKUP(B591,'MAY25'!$A$1:G1512,5,0)</f>
        <v>-5</v>
      </c>
      <c r="AL591" s="1">
        <f>VLOOKUP(B591,JUNE25!$A$1:G1215,5,0)</f>
        <v>0</v>
      </c>
      <c r="AM591" s="1">
        <f>VLOOKUP(B591, JULY25!$A$1:$E$544, 5, FALSE)</f>
        <v>-11</v>
      </c>
      <c r="AN591" s="1">
        <f>VLOOKUP(B591, 'AUG25'!$A$1:$E$540, 5, FALSE)</f>
        <v>-1</v>
      </c>
      <c r="AO591" s="1">
        <f>VLOOKUP(B591, 'SEP25'!$A$1:$F$520, 6, FALSE)</f>
        <v>-8</v>
      </c>
      <c r="AP591" s="1">
        <f>VLOOKUP(B591, 'OCT25'!$A$1:$F$520, 5, FALSE)</f>
        <v>-4</v>
      </c>
      <c r="AQ591" s="36">
        <f>VLOOKUP(B591, 'NOV25'!$B$1:$I$616, 5, FALSE)</f>
        <v>-12</v>
      </c>
      <c r="AR591" s="1">
        <f>VLOOKUP(B591, 'DEC25'!$A$1:$I$611, 5, FALSE)</f>
        <v>-2</v>
      </c>
      <c r="AS591" s="1">
        <f>VLOOKUP(B591, 'JAN26'!$A$1:$I$607, 6, FALSE)</f>
        <v>-2</v>
      </c>
      <c r="AT591" s="1"/>
      <c r="AU591" s="1"/>
      <c r="AV591" s="1"/>
      <c r="AW591" s="1"/>
    </row>
    <row r="592" spans="1:49" ht="14.25" customHeight="1">
      <c r="A592" s="4" t="s">
        <v>678</v>
      </c>
      <c r="B592" s="4" t="s">
        <v>463</v>
      </c>
      <c r="C592" s="1">
        <f t="shared" si="46"/>
        <v>12.166666666666666</v>
      </c>
      <c r="D592" s="1"/>
      <c r="E592" s="1"/>
      <c r="F592" s="1"/>
      <c r="G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U592" s="1"/>
      <c r="V592" s="1"/>
      <c r="W592" s="1"/>
      <c r="X592" s="1"/>
      <c r="Y592" s="1"/>
      <c r="Z592" s="1"/>
      <c r="AA592" s="1">
        <v>-5</v>
      </c>
      <c r="AB592" s="1">
        <v>-3</v>
      </c>
      <c r="AC592" s="1">
        <v>-4</v>
      </c>
      <c r="AD592" s="1">
        <f>VLOOKUP(B592,'OCT24'!$A$1:H1768,6,0)</f>
        <v>-4</v>
      </c>
      <c r="AE592" s="1">
        <f>VLOOKUP(B592,'NOV24'!$A$1:H1153,6,0)</f>
        <v>-2</v>
      </c>
      <c r="AF592" s="1">
        <f>VLOOKUP(B592,'DEC24'!$A$1:$H$914,5,0)</f>
        <v>-3</v>
      </c>
      <c r="AG592" s="1">
        <f>VLOOKUP(B592,'JAN25'!$A$1:G1224,5,0)</f>
        <v>0</v>
      </c>
      <c r="AH592" s="1">
        <f>VLOOKUP(B592,'FEB25'!A$1:G1658,5,0)</f>
        <v>-9</v>
      </c>
      <c r="AI592" s="1"/>
      <c r="AJ592" s="1"/>
      <c r="AK592" s="1"/>
      <c r="AL592" s="1"/>
      <c r="AM592" s="1"/>
      <c r="AN592" s="1">
        <f>VLOOKUP(B592, 'AUG25'!$A$1:$E$540, 5, FALSE)</f>
        <v>-2</v>
      </c>
      <c r="AO592" s="1">
        <f>VLOOKUP(B592, 'SEP25'!$A$1:$F$520, 6, FALSE)</f>
        <v>-8</v>
      </c>
      <c r="AP592" s="1">
        <f>VLOOKUP(B592, 'OCT25'!$A$1:$F$520, 5, FALSE)</f>
        <v>-20</v>
      </c>
      <c r="AQ592" s="36">
        <f>VLOOKUP(B592, 'NOV25'!$B$1:$I$616, 5, FALSE)</f>
        <v>-9</v>
      </c>
      <c r="AR592" s="1">
        <f>VLOOKUP(B592, 'DEC25'!$A$1:$I$611, 5, FALSE)</f>
        <v>-23</v>
      </c>
      <c r="AS592" s="1">
        <f>VLOOKUP(B592, 'JAN26'!$A$1:$I$607, 6, FALSE)</f>
        <v>-11</v>
      </c>
      <c r="AT592" s="1"/>
      <c r="AU592" s="1"/>
      <c r="AV592" s="1"/>
      <c r="AW592" s="1"/>
    </row>
    <row r="593" spans="1:49" ht="14.25" customHeight="1">
      <c r="A593" s="4" t="s">
        <v>678</v>
      </c>
      <c r="B593" s="4" t="s">
        <v>464</v>
      </c>
      <c r="C593" s="1">
        <f t="shared" si="46"/>
        <v>1.8571428571428572</v>
      </c>
      <c r="D593" s="1"/>
      <c r="E593" s="1"/>
      <c r="F593" s="1"/>
      <c r="G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U593" s="1"/>
      <c r="V593" s="1"/>
      <c r="W593" s="1"/>
      <c r="X593" s="1"/>
      <c r="Y593" s="1"/>
      <c r="Z593" s="1"/>
      <c r="AA593" s="1">
        <v>0</v>
      </c>
      <c r="AB593" s="1">
        <v>0</v>
      </c>
      <c r="AC593" s="1">
        <v>0</v>
      </c>
      <c r="AD593" s="1">
        <f>VLOOKUP(B593,'OCT24'!$A$1:H1769,6,0)</f>
        <v>0</v>
      </c>
      <c r="AE593" s="1">
        <f>VLOOKUP(B593,'NOV24'!$A$1:H1154,6,0)</f>
        <v>0</v>
      </c>
      <c r="AF593" s="1">
        <f>VLOOKUP(B593,'DEC24'!$A$1:$H$914,5,0)</f>
        <v>-4</v>
      </c>
      <c r="AG593" s="1">
        <f>VLOOKUP(B593,'JAN25'!$A$1:G1225,5,0)</f>
        <v>-1</v>
      </c>
      <c r="AH593" s="1">
        <f>VLOOKUP(B593,'FEB25'!A$1:G1659,5,0)</f>
        <v>0</v>
      </c>
      <c r="AI593" s="1">
        <f>VLOOKUP(B593,'MAR25'!$A$1:G1492,5,0)</f>
        <v>0</v>
      </c>
      <c r="AJ593" s="1">
        <f>VLOOKUP(B593,'APR25'!$A$1:G1121,5,0)</f>
        <v>0</v>
      </c>
      <c r="AK593" s="1">
        <f>VLOOKUP(B593,'MAY25'!$A$1:G1514,5,0)</f>
        <v>-1</v>
      </c>
      <c r="AL593" s="1">
        <f>VLOOKUP(B593,JUNE25!$A$1:G1217,5,0)</f>
        <v>-1</v>
      </c>
      <c r="AM593" s="1">
        <f>VLOOKUP(B593, JULY25!$A$1:$E$544, 5, FALSE)</f>
        <v>-1</v>
      </c>
      <c r="AN593" s="1">
        <f>VLOOKUP(B593, 'AUG25'!$A$1:$E$540, 5, FALSE)</f>
        <v>0</v>
      </c>
      <c r="AO593" s="1">
        <f>VLOOKUP(B593, 'SEP25'!$A$1:$F$520, 6, FALSE)</f>
        <v>-2</v>
      </c>
      <c r="AP593" s="1">
        <f>VLOOKUP(B593, 'OCT25'!$A$1:$F$520, 5, FALSE)</f>
        <v>-3</v>
      </c>
      <c r="AQ593" s="36" t="str">
        <f>VLOOKUP(B593, 'NOV25'!$B$1:$I$616, 5, FALSE)</f>
        <v>-</v>
      </c>
      <c r="AR593" s="1">
        <f>VLOOKUP(B593, 'DEC25'!$A$1:$I$611, 5, FALSE)</f>
        <v>-5</v>
      </c>
      <c r="AS593" s="1">
        <f>VLOOKUP(B593, 'JAN26'!$A$1:$I$607, 6, FALSE)</f>
        <v>-1</v>
      </c>
      <c r="AT593" s="1"/>
      <c r="AU593" s="1"/>
      <c r="AV593" s="1"/>
      <c r="AW593" s="1"/>
    </row>
    <row r="594" spans="1:49" ht="14.25" customHeight="1">
      <c r="A594" s="4" t="s">
        <v>678</v>
      </c>
      <c r="B594" s="4" t="s">
        <v>465</v>
      </c>
      <c r="C594" s="1">
        <f t="shared" si="46"/>
        <v>21.333333333333332</v>
      </c>
      <c r="D594" s="1"/>
      <c r="E594" s="1"/>
      <c r="F594" s="1"/>
      <c r="G594" s="1"/>
      <c r="I594" s="1"/>
      <c r="J594" s="1"/>
      <c r="K594" s="1"/>
      <c r="L594" s="1"/>
      <c r="M594" s="1"/>
      <c r="N594" s="1"/>
      <c r="O594" s="1"/>
      <c r="P594" s="1"/>
      <c r="Q594" s="1" t="e">
        <v>#N/A</v>
      </c>
      <c r="R594" s="1" t="e">
        <v>#N/A</v>
      </c>
      <c r="S594" s="1"/>
      <c r="T594" s="1"/>
      <c r="U594" s="1"/>
      <c r="V594" s="1"/>
      <c r="W594" s="1"/>
      <c r="X594" s="1"/>
      <c r="Y594" s="1"/>
      <c r="Z594" s="1"/>
      <c r="AA594" s="1">
        <v>-23</v>
      </c>
      <c r="AB594" s="1">
        <v>-61</v>
      </c>
      <c r="AC594" s="1">
        <v>-20</v>
      </c>
      <c r="AD594" s="1">
        <f>VLOOKUP(B594,'OCT24'!$A$1:H1770,6,0)</f>
        <v>-13</v>
      </c>
      <c r="AE594" s="1">
        <f>VLOOKUP(B594,'NOV24'!$A$1:H1155,6,0)</f>
        <v>-9</v>
      </c>
      <c r="AF594" s="1">
        <f>VLOOKUP(B594,'DEC24'!$A$1:$H$914,5,0)</f>
        <v>-8</v>
      </c>
      <c r="AG594" s="1">
        <f>VLOOKUP(B594,'JAN25'!$A$1:G1226,5,0)</f>
        <v>-48</v>
      </c>
      <c r="AH594" s="1">
        <f>VLOOKUP(B594,'FEB25'!A$1:G1660,5,0)</f>
        <v>-20</v>
      </c>
      <c r="AI594" s="1">
        <f>VLOOKUP(B594,'MAR25'!$A$1:G1493,5,0)</f>
        <v>-20</v>
      </c>
      <c r="AJ594" s="1">
        <f>VLOOKUP(B594,'APR25'!$A$1:G1122,5,0)</f>
        <v>0</v>
      </c>
      <c r="AK594" s="1">
        <f>VLOOKUP(B594,'MAY25'!$A$1:G1515,5,0)</f>
        <v>0</v>
      </c>
      <c r="AL594" s="1">
        <f>VLOOKUP(B594,JUNE25!$A$1:G1218,5,0)</f>
        <v>0</v>
      </c>
      <c r="AM594" s="1">
        <f>VLOOKUP(B594, JULY25!$A$1:$E$544, 5, FALSE)</f>
        <v>0</v>
      </c>
      <c r="AN594" s="1">
        <f>VLOOKUP(B594, 'AUG25'!$A$1:$E$540, 5, FALSE)</f>
        <v>0</v>
      </c>
      <c r="AO594" s="1" t="str">
        <f>VLOOKUP(B594, 'SEP25'!$A$1:$F$520, 6, FALSE)</f>
        <v>-</v>
      </c>
      <c r="AP594" s="1" t="str">
        <f>VLOOKUP(B594, 'OCT25'!$A$1:$F$520, 5, FALSE)</f>
        <v>-</v>
      </c>
      <c r="AQ594" s="36">
        <f>VLOOKUP(B594, 'NOV25'!$B$1:$I$616, 5, FALSE)</f>
        <v>-6</v>
      </c>
      <c r="AR594" s="1">
        <f>VLOOKUP(B594, 'DEC25'!$A$1:$I$611, 5, FALSE)</f>
        <v>-16</v>
      </c>
      <c r="AS594" s="1">
        <f>VLOOKUP(B594, 'JAN26'!$A$1:$I$607, 6, FALSE)</f>
        <v>-106</v>
      </c>
      <c r="AT594" s="1"/>
      <c r="AU594" s="1"/>
      <c r="AV594" s="1"/>
      <c r="AW594" s="1"/>
    </row>
    <row r="595" spans="1:49" ht="14.25" customHeight="1">
      <c r="A595" s="4" t="s">
        <v>678</v>
      </c>
      <c r="B595" s="4" t="s">
        <v>466</v>
      </c>
      <c r="C595" s="1">
        <f t="shared" si="46"/>
        <v>21.333333333333332</v>
      </c>
      <c r="D595" s="1"/>
      <c r="E595" s="1"/>
      <c r="F595" s="1"/>
      <c r="G595" s="1"/>
      <c r="I595" s="1"/>
      <c r="J595" s="1"/>
      <c r="K595" s="1"/>
      <c r="L595" s="1"/>
      <c r="M595" s="1"/>
      <c r="N595" s="1"/>
      <c r="O595" s="1"/>
      <c r="P595" s="1"/>
      <c r="Q595" s="1" t="e">
        <v>#N/A</v>
      </c>
      <c r="R595" s="1" t="e">
        <v>#N/A</v>
      </c>
      <c r="S595" s="1"/>
      <c r="T595" s="1"/>
      <c r="U595" s="1"/>
      <c r="V595" s="1"/>
      <c r="W595" s="1"/>
      <c r="X595" s="1"/>
      <c r="Y595" s="1"/>
      <c r="Z595" s="1"/>
      <c r="AA595" s="1">
        <v>-23</v>
      </c>
      <c r="AB595" s="1">
        <v>-61</v>
      </c>
      <c r="AC595" s="1">
        <v>-20</v>
      </c>
      <c r="AD595" s="1">
        <f>VLOOKUP(B595,'OCT24'!$A$1:H1771,6,0)</f>
        <v>-13</v>
      </c>
      <c r="AE595" s="1">
        <f>VLOOKUP(B595,'NOV24'!$A$1:H1156,6,0)</f>
        <v>-9</v>
      </c>
      <c r="AF595" s="1">
        <f>VLOOKUP(B595,'DEC24'!$A$1:$H$914,5,0)</f>
        <v>-8</v>
      </c>
      <c r="AG595" s="1">
        <f>VLOOKUP(B595,'JAN25'!$A$1:G1227,5,0)</f>
        <v>-48</v>
      </c>
      <c r="AH595" s="1">
        <f>VLOOKUP(B595,'FEB25'!A$1:G1661,5,0)</f>
        <v>-20</v>
      </c>
      <c r="AI595" s="1">
        <f>VLOOKUP(B595,'MAR25'!$A$1:G1494,5,0)</f>
        <v>-20</v>
      </c>
      <c r="AJ595" s="1">
        <f>VLOOKUP(B595,'APR25'!$A$1:G1123,5,0)</f>
        <v>0</v>
      </c>
      <c r="AK595" s="1">
        <f>VLOOKUP(B595,'MAY25'!$A$1:G1516,5,0)</f>
        <v>0</v>
      </c>
      <c r="AL595" s="1">
        <f>VLOOKUP(B595,JUNE25!$A$1:G1219,5,0)</f>
        <v>0</v>
      </c>
      <c r="AM595" s="1">
        <f>VLOOKUP(B595, JULY25!$A$1:$E$544, 5, FALSE)</f>
        <v>0</v>
      </c>
      <c r="AN595" s="1">
        <f>VLOOKUP(B595, 'AUG25'!$A$1:$E$540, 5, FALSE)</f>
        <v>0</v>
      </c>
      <c r="AO595" s="1" t="str">
        <f>VLOOKUP(B595, 'SEP25'!$A$1:$F$520, 6, FALSE)</f>
        <v>-</v>
      </c>
      <c r="AP595" s="1" t="str">
        <f>VLOOKUP(B595, 'OCT25'!$A$1:$F$520, 5, FALSE)</f>
        <v>-</v>
      </c>
      <c r="AQ595" s="36">
        <f>VLOOKUP(B595, 'NOV25'!$B$1:$I$616, 5, FALSE)</f>
        <v>-6</v>
      </c>
      <c r="AR595" s="1">
        <f>VLOOKUP(B595, 'DEC25'!$A$1:$I$611, 5, FALSE)</f>
        <v>-16</v>
      </c>
      <c r="AS595" s="1">
        <f>VLOOKUP(B595, 'JAN26'!$A$1:$I$607, 6, FALSE)</f>
        <v>-106</v>
      </c>
      <c r="AT595" s="1"/>
      <c r="AU595" s="1"/>
      <c r="AV595" s="1"/>
      <c r="AW595" s="1"/>
    </row>
    <row r="596" spans="1:49" ht="14.25" customHeight="1">
      <c r="A596" s="1"/>
      <c r="B596" s="1" t="s">
        <v>467</v>
      </c>
      <c r="C596" s="1">
        <f t="shared" si="46"/>
        <v>0.5</v>
      </c>
      <c r="D596" s="1"/>
      <c r="E596" s="1"/>
      <c r="F596" s="1"/>
      <c r="G596" s="1"/>
      <c r="I596" s="1"/>
      <c r="J596" s="1"/>
      <c r="K596" s="1"/>
      <c r="L596" s="1"/>
      <c r="M596" s="1"/>
      <c r="N596" s="1"/>
      <c r="O596" s="1"/>
      <c r="P596" s="1"/>
      <c r="Q596" s="1" t="e">
        <v>#N/A</v>
      </c>
      <c r="R596" s="1" t="e">
        <v>#N/A</v>
      </c>
      <c r="S596" s="1"/>
      <c r="T596" s="1"/>
      <c r="U596" s="1"/>
      <c r="V596" s="1"/>
      <c r="W596" s="1"/>
      <c r="X596" s="1"/>
      <c r="Y596" s="1"/>
      <c r="Z596" s="1"/>
      <c r="AA596" s="1">
        <v>-8</v>
      </c>
      <c r="AB596" s="1">
        <v>0</v>
      </c>
      <c r="AC596" s="1"/>
      <c r="AD596" s="1">
        <f>VLOOKUP(B596,'OCT24'!$A$1:H1772,6,0)</f>
        <v>0</v>
      </c>
      <c r="AE596" s="1">
        <f>VLOOKUP(B596,'NOV24'!$A$1:H1157,6,0)</f>
        <v>0</v>
      </c>
      <c r="AF596" s="1">
        <f>VLOOKUP(B596,'DEC24'!$A$1:$H$914,5,0)</f>
        <v>0</v>
      </c>
      <c r="AG596" s="1">
        <f>VLOOKUP(B596,'JAN25'!$A$1:G1228,5,0)</f>
        <v>0</v>
      </c>
      <c r="AH596" s="1">
        <f>VLOOKUP(B596,'FEB25'!A$1:G1662,5,0)</f>
        <v>0</v>
      </c>
      <c r="AI596" s="1">
        <f>VLOOKUP(B596,'MAR25'!$A$1:G1495,5,0)</f>
        <v>0</v>
      </c>
      <c r="AJ596" s="1">
        <f>VLOOKUP(B596,'APR25'!$A$1:G1124,5,0)</f>
        <v>0</v>
      </c>
      <c r="AK596" s="1">
        <f>VLOOKUP(B596,'MAY25'!$A$1:G1517,5,0)</f>
        <v>0</v>
      </c>
      <c r="AL596" s="1">
        <f>VLOOKUP(B596,JUNE25!$A$1:G1220,5,0)</f>
        <v>0</v>
      </c>
      <c r="AM596" s="1">
        <f>VLOOKUP(B596, JULY25!$A$1:$E$544, 5, FALSE)</f>
        <v>-1</v>
      </c>
      <c r="AN596" s="1"/>
      <c r="AO596" s="1"/>
      <c r="AP596" s="1"/>
      <c r="AQ596" s="36"/>
      <c r="AR596" s="1"/>
      <c r="AS596" s="1"/>
      <c r="AT596" s="1"/>
      <c r="AU596" s="1"/>
      <c r="AV596" s="1"/>
      <c r="AW596" s="1"/>
    </row>
    <row r="597" spans="1:49" ht="14.25" customHeight="1">
      <c r="A597" s="4" t="s">
        <v>674</v>
      </c>
      <c r="B597" s="4" t="s">
        <v>563</v>
      </c>
      <c r="C597" s="1">
        <f t="shared" si="46"/>
        <v>5.75</v>
      </c>
      <c r="D597" s="1"/>
      <c r="E597" s="1"/>
      <c r="F597" s="1"/>
      <c r="G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U597" s="1"/>
      <c r="V597" s="1"/>
      <c r="W597" s="1"/>
      <c r="X597" s="1"/>
      <c r="Y597" s="1"/>
      <c r="Z597" s="1"/>
      <c r="AA597" s="1"/>
      <c r="AC597" s="1"/>
      <c r="AD597" s="1"/>
      <c r="AE597" s="1"/>
      <c r="AF597" s="1"/>
      <c r="AG597" s="1"/>
      <c r="AH597" s="1"/>
      <c r="AI597" s="1"/>
      <c r="AJ597" s="1"/>
      <c r="AK597" s="1">
        <f>VLOOKUP(B597,'MAY25'!$A$1:G1588,5,0)</f>
        <v>-15</v>
      </c>
      <c r="AL597" s="1">
        <f>VLOOKUP(B597,JUNE25!$A$1:G1291,5,0)</f>
        <v>-10</v>
      </c>
      <c r="AM597" s="1">
        <f>VLOOKUP(B597, JULY25!$A$1:$E$544, 5, FALSE)</f>
        <v>-5</v>
      </c>
      <c r="AN597" s="1">
        <f>VLOOKUP(B597, 'AUG25'!$A$1:$E$540, 5, FALSE)</f>
        <v>-5</v>
      </c>
      <c r="AO597" s="1"/>
      <c r="AP597" s="1"/>
      <c r="AQ597" s="36" t="str">
        <f>VLOOKUP(B597, 'NOV25'!$B$1:$I$616, 5, FALSE)</f>
        <v>-</v>
      </c>
      <c r="AR597" s="1" t="str">
        <f>VLOOKUP(B597, 'DEC25'!$A$1:$I$611, 5, FALSE)</f>
        <v>-</v>
      </c>
      <c r="AS597" s="1">
        <f>VLOOKUP(B597, 'JAN26'!$A$1:$I$607, 6, FALSE)</f>
        <v>-3</v>
      </c>
      <c r="AT597" s="1"/>
      <c r="AU597" s="1"/>
      <c r="AV597" s="1"/>
      <c r="AW597" s="1"/>
    </row>
    <row r="598" spans="1:49" ht="14.25" customHeight="1">
      <c r="A598" s="1"/>
      <c r="B598" s="1" t="s">
        <v>468</v>
      </c>
      <c r="C598" s="1">
        <f t="shared" si="46"/>
        <v>56.666666666666664</v>
      </c>
      <c r="D598" s="1"/>
      <c r="E598" s="1"/>
      <c r="F598" s="1"/>
      <c r="G598" s="1"/>
      <c r="I598" s="1"/>
      <c r="J598" s="1"/>
      <c r="K598" s="1"/>
      <c r="L598" s="1"/>
      <c r="M598" s="1"/>
      <c r="N598" s="1"/>
      <c r="O598" s="1"/>
      <c r="P598" s="1"/>
      <c r="Q598" s="1" t="e">
        <v>#N/A</v>
      </c>
      <c r="R598" s="1" t="e">
        <v>#N/A</v>
      </c>
      <c r="S598" s="1"/>
      <c r="T598" s="1"/>
      <c r="U598" s="1"/>
      <c r="V598" s="1"/>
      <c r="W598" s="1"/>
      <c r="X598" s="1"/>
      <c r="Y598" s="1"/>
      <c r="Z598" s="1"/>
      <c r="AA598" s="1">
        <v>-2</v>
      </c>
      <c r="AB598" s="1">
        <v>-66</v>
      </c>
      <c r="AC598" s="1">
        <v>-231</v>
      </c>
      <c r="AD598" s="1">
        <f>VLOOKUP(B598,'OCT24'!$A$1:H1773,6,0)</f>
        <v>-480</v>
      </c>
      <c r="AE598" s="1">
        <f>VLOOKUP(B598,'NOV24'!$A$1:H1158,6,0)</f>
        <v>-204</v>
      </c>
      <c r="AF598" s="1">
        <f>VLOOKUP(B598,'DEC24'!$A$1:$H$914,5,0)</f>
        <v>-121</v>
      </c>
      <c r="AG598" s="1">
        <f>VLOOKUP(B598,'JAN25'!$A$1:G1229,5,0)</f>
        <v>0</v>
      </c>
      <c r="AH598" s="1">
        <f>VLOOKUP(B598,'FEB25'!A$1:G1663,5,0)</f>
        <v>-2</v>
      </c>
      <c r="AI598" s="1">
        <f>VLOOKUP(B598,'MAR25'!$A$1:G1496,5,0)</f>
        <v>-2</v>
      </c>
      <c r="AJ598" s="1">
        <f>VLOOKUP(B598,'APR25'!$A$1:G1125,5,0)</f>
        <v>0</v>
      </c>
      <c r="AK598" s="1">
        <f>VLOOKUP(B598,'MAY25'!$A$1:G1518,5,0)</f>
        <v>0</v>
      </c>
      <c r="AL598" s="1">
        <f>VLOOKUP(B598,JUNE25!$A$1:G1221,5,0)</f>
        <v>0</v>
      </c>
      <c r="AM598" s="1">
        <f>VLOOKUP(B598, JULY25!$A$1:$E$544, 5, FALSE)</f>
        <v>-170</v>
      </c>
      <c r="AN598" s="1">
        <f>VLOOKUP(B598, 'AUG25'!$A$1:$E$540, 5, FALSE)</f>
        <v>0</v>
      </c>
      <c r="AO598" s="1" t="str">
        <f>VLOOKUP(B598, 'SEP25'!$A$1:$F$520, 6, FALSE)</f>
        <v>-</v>
      </c>
      <c r="AP598" s="1" t="str">
        <f>VLOOKUP(B598, 'OCT25'!$A$1:$F$520, 5, FALSE)</f>
        <v>-</v>
      </c>
      <c r="AQ598" s="36" t="str">
        <f>VLOOKUP(B598, 'NOV25'!$B$1:$I$616, 5, FALSE)</f>
        <v>-</v>
      </c>
      <c r="AR598" s="1" t="str">
        <f>VLOOKUP(B598, 'DEC25'!$A$1:$I$611, 5, FALSE)</f>
        <v>-</v>
      </c>
      <c r="AS598" s="1" t="str">
        <f>VLOOKUP(B598, 'JAN26'!$A$1:$I$607, 6, FALSE)</f>
        <v>-</v>
      </c>
      <c r="AT598" s="1"/>
      <c r="AU598" s="1"/>
      <c r="AV598" s="1"/>
      <c r="AW598" s="1"/>
    </row>
    <row r="599" spans="1:49" ht="14.25" customHeight="1">
      <c r="A599" s="4" t="s">
        <v>686</v>
      </c>
      <c r="B599" s="4" t="s">
        <v>535</v>
      </c>
      <c r="C599" s="1">
        <f t="shared" si="46"/>
        <v>0</v>
      </c>
      <c r="D599" s="1"/>
      <c r="E599" s="1"/>
      <c r="F599" s="1"/>
      <c r="G599" s="1"/>
      <c r="I599" s="1"/>
      <c r="J599" s="1"/>
      <c r="K599" s="1"/>
      <c r="L599" s="1"/>
      <c r="M599" s="1"/>
      <c r="N599" s="1"/>
      <c r="O599" s="1"/>
      <c r="P599" s="1"/>
      <c r="Q599" s="1" t="e">
        <v>#N/A</v>
      </c>
      <c r="R599" s="1" t="e">
        <v>#N/A</v>
      </c>
      <c r="S599" s="1"/>
      <c r="T599" s="1"/>
      <c r="U599" s="1"/>
      <c r="V599" s="1"/>
      <c r="W599" s="1"/>
      <c r="X599" s="1"/>
      <c r="Y599" s="1"/>
      <c r="Z599" s="1"/>
      <c r="AA599" s="1">
        <v>-16</v>
      </c>
      <c r="AB599" s="1"/>
      <c r="AC599" s="1"/>
      <c r="AD599" s="1"/>
      <c r="AE599" s="1"/>
      <c r="AF599" s="1">
        <f>VLOOKUP(B599,'DEC24'!$A$1:$H$914,5,0)</f>
        <v>-4</v>
      </c>
      <c r="AG599" s="1">
        <f>VLOOKUP(B599,'JAN25'!$A$1:G1230,5,0)</f>
        <v>0</v>
      </c>
      <c r="AH599" s="1">
        <f>VLOOKUP(B599,'FEB25'!A$1:G1664,5,0)</f>
        <v>0</v>
      </c>
      <c r="AI599" s="1">
        <f>VLOOKUP(B599,'MAR25'!$A$1:G1497,5,0)</f>
        <v>0</v>
      </c>
      <c r="AJ599" s="1">
        <f>VLOOKUP(B599,'APR25'!$A$1:G1126,5,0)</f>
        <v>0</v>
      </c>
      <c r="AK599" s="1">
        <f>VLOOKUP(B599,'MAY25'!$A$1:G1519,5,0)</f>
        <v>0</v>
      </c>
      <c r="AL599" s="1">
        <f>VLOOKUP(B599,JUNE25!$A$1:G1222,5,0)</f>
        <v>0</v>
      </c>
      <c r="AM599" s="1">
        <f>VLOOKUP(B599, JULY25!$A$1:$E$544, 5, FALSE)</f>
        <v>0</v>
      </c>
      <c r="AN599" s="1">
        <f>VLOOKUP(B599, 'AUG25'!$A$1:$E$540, 5, FALSE)</f>
        <v>0</v>
      </c>
      <c r="AO599" s="1" t="str">
        <f>VLOOKUP(B599, 'SEP25'!$A$1:$F$520, 6, FALSE)</f>
        <v>-</v>
      </c>
      <c r="AP599" s="1" t="str">
        <f>VLOOKUP(B599, 'OCT25'!$A$1:$F$520, 5, FALSE)</f>
        <v>-</v>
      </c>
      <c r="AQ599" s="36" t="str">
        <f>VLOOKUP(B599, 'NOV25'!$B$1:$I$616, 5, FALSE)</f>
        <v>-</v>
      </c>
      <c r="AR599" s="1" t="str">
        <f>VLOOKUP(B599, 'DEC25'!$A$1:$I$611, 5, FALSE)</f>
        <v>-</v>
      </c>
      <c r="AS599" s="1" t="str">
        <f>VLOOKUP(B599, 'JAN26'!$A$1:$I$607, 6, FALSE)</f>
        <v>-</v>
      </c>
      <c r="AT599" s="1"/>
      <c r="AU599" s="1"/>
      <c r="AV599" s="1"/>
      <c r="AW599" s="1"/>
    </row>
    <row r="600" spans="1:49" ht="14.25" customHeight="1">
      <c r="A600" s="4" t="s">
        <v>686</v>
      </c>
      <c r="B600" s="4" t="s">
        <v>499</v>
      </c>
      <c r="C600" s="1">
        <f t="shared" si="46"/>
        <v>16.75</v>
      </c>
      <c r="D600" s="1"/>
      <c r="E600" s="1"/>
      <c r="F600" s="1"/>
      <c r="G600" s="1"/>
      <c r="I600" s="1"/>
      <c r="J600" s="1"/>
      <c r="K600" s="1"/>
      <c r="L600" s="1"/>
      <c r="M600" s="1"/>
      <c r="N600" s="1"/>
      <c r="O600" s="1"/>
      <c r="P600" s="1"/>
      <c r="Q600" s="1" t="e">
        <v>#N/A</v>
      </c>
      <c r="R600" s="1" t="e">
        <v>#N/A</v>
      </c>
      <c r="S600" s="1"/>
      <c r="T600" s="1"/>
      <c r="U600" s="1"/>
      <c r="V600" s="1"/>
      <c r="W600" s="1"/>
      <c r="X600" s="1"/>
      <c r="Y600" s="1"/>
      <c r="Z600" s="1"/>
      <c r="AA600" s="1">
        <v>-14</v>
      </c>
      <c r="AB600" s="1"/>
      <c r="AC600" s="1">
        <v>-30</v>
      </c>
      <c r="AD600" s="1">
        <f>VLOOKUP(B600,'OCT24'!$A$1:H1775,6,0)</f>
        <v>-30</v>
      </c>
      <c r="AE600" s="1">
        <f>VLOOKUP(B600,'NOV24'!$A$1:H1160,6,0)</f>
        <v>0</v>
      </c>
      <c r="AF600" s="1">
        <f>VLOOKUP(B600,'DEC24'!$A$1:$H$914,5,0)</f>
        <v>-2</v>
      </c>
      <c r="AG600" s="1">
        <f>VLOOKUP(B600,'JAN25'!$A$1:G1231,5,0)</f>
        <v>-13</v>
      </c>
      <c r="AH600" s="1">
        <f>VLOOKUP(B600,'FEB25'!A$1:G1665,5,0)</f>
        <v>-3</v>
      </c>
      <c r="AI600" s="1">
        <f>VLOOKUP(B600,'MAR25'!$A$1:G1498,5,0)</f>
        <v>-8</v>
      </c>
      <c r="AJ600" s="1">
        <f>VLOOKUP(B600,'APR25'!$A$1:G1127,5,0)</f>
        <v>-42</v>
      </c>
      <c r="AK600" s="1">
        <f>VLOOKUP(B600,'MAY25'!$A$1:G1520,5,0)</f>
        <v>-14</v>
      </c>
      <c r="AL600" s="1">
        <f>VLOOKUP(B600,JUNE25!$A$1:G1223,5,0)</f>
        <v>-10</v>
      </c>
      <c r="AM600" s="1">
        <f>VLOOKUP(B600, JULY25!$A$1:$E$544, 5, FALSE)</f>
        <v>-13</v>
      </c>
      <c r="AN600" s="1">
        <f>VLOOKUP(B600, 'AUG25'!$A$1:$E$540, 5, FALSE)</f>
        <v>-25</v>
      </c>
      <c r="AO600" s="1">
        <f>VLOOKUP(B600, 'SEP25'!$A$1:$F$520, 6, FALSE)</f>
        <v>-12</v>
      </c>
      <c r="AP600" s="1">
        <f>VLOOKUP(B600, 'OCT25'!$A$1:$F$520, 5, FALSE)</f>
        <v>-41</v>
      </c>
      <c r="AQ600" s="36">
        <f>VLOOKUP(B600, 'NOV25'!$B$1:$I$616, 5, FALSE)</f>
        <v>-24</v>
      </c>
      <c r="AR600" s="1">
        <f>VLOOKUP(B600, 'DEC25'!$A$1:$I$611, 5, FALSE)</f>
        <v>-2</v>
      </c>
      <c r="AS600" s="1">
        <f>VLOOKUP(B600, 'JAN26'!$A$1:$I$607, 6, FALSE)</f>
        <v>-7</v>
      </c>
      <c r="AT600" s="1"/>
      <c r="AU600" s="1"/>
      <c r="AV600" s="1"/>
      <c r="AW600" s="1"/>
    </row>
    <row r="601" spans="1:49" ht="14.25" customHeight="1">
      <c r="A601" s="4" t="s">
        <v>689</v>
      </c>
      <c r="B601" s="4" t="s">
        <v>469</v>
      </c>
      <c r="C601" s="1">
        <f t="shared" si="46"/>
        <v>6.666666666666667</v>
      </c>
      <c r="D601" s="1"/>
      <c r="E601" s="1"/>
      <c r="F601" s="1"/>
      <c r="G601" s="1"/>
      <c r="I601" s="1"/>
      <c r="J601" s="1"/>
      <c r="K601" s="1"/>
      <c r="L601" s="1"/>
      <c r="M601" s="1"/>
      <c r="N601" s="1"/>
      <c r="O601" s="1"/>
      <c r="P601" s="1"/>
      <c r="Q601" s="1" t="e">
        <v>#N/A</v>
      </c>
      <c r="R601" s="1" t="e">
        <v>#N/A</v>
      </c>
      <c r="S601" s="1"/>
      <c r="T601" s="1"/>
      <c r="U601" s="1"/>
      <c r="V601" s="1"/>
      <c r="W601" s="1"/>
      <c r="X601" s="1"/>
      <c r="Y601" s="1"/>
      <c r="Z601" s="1"/>
      <c r="AA601" s="1">
        <v>-8</v>
      </c>
      <c r="AB601" s="1">
        <v>-10</v>
      </c>
      <c r="AC601" s="1">
        <v>0</v>
      </c>
      <c r="AD601" s="1">
        <f>VLOOKUP(B601,'OCT24'!$A$1:H1776,6,0)</f>
        <v>0</v>
      </c>
      <c r="AE601" s="1">
        <f>VLOOKUP(B601,'NOV24'!$A$1:H1161,6,0)</f>
        <v>-10</v>
      </c>
      <c r="AF601" s="1">
        <f>VLOOKUP(B601,'DEC24'!$A$1:$H$914,5,0)</f>
        <v>0</v>
      </c>
      <c r="AG601" s="1">
        <f>VLOOKUP(B601,'JAN25'!$A$1:G1232,5,0)</f>
        <v>-4</v>
      </c>
      <c r="AH601" s="1">
        <f>VLOOKUP(B601,'FEB25'!A$1:G1666,5,0)</f>
        <v>0</v>
      </c>
      <c r="AI601" s="1">
        <f>VLOOKUP(B601,'MAR25'!$A$1:G1499,5,0)</f>
        <v>-38</v>
      </c>
      <c r="AJ601" s="1">
        <f>VLOOKUP(B601,'APR25'!$A$1:G1128,5,0)</f>
        <v>0</v>
      </c>
      <c r="AK601" s="1">
        <f>VLOOKUP(B601,'MAY25'!$A$1:G1521,5,0)</f>
        <v>-6</v>
      </c>
      <c r="AL601" s="1">
        <f>VLOOKUP(B601,JUNE25!$A$1:G1224,5,0)</f>
        <v>-20</v>
      </c>
      <c r="AM601" s="1">
        <f>VLOOKUP(B601, JULY25!$A$1:$E$544, 5, FALSE)</f>
        <v>0</v>
      </c>
      <c r="AN601" s="1">
        <f>VLOOKUP(B601, 'AUG25'!$A$1:$E$540, 5, FALSE)</f>
        <v>0</v>
      </c>
      <c r="AO601" s="1" t="str">
        <f>VLOOKUP(B601, 'SEP25'!$A$1:$F$520, 6, FALSE)</f>
        <v>-</v>
      </c>
      <c r="AP601" s="1" t="str">
        <f>VLOOKUP(B601, 'OCT25'!$A$1:$F$520, 5, FALSE)</f>
        <v>-</v>
      </c>
      <c r="AQ601" s="36" t="str">
        <f>VLOOKUP(B601, 'NOV25'!$B$1:$I$616, 5, FALSE)</f>
        <v>-</v>
      </c>
      <c r="AR601" s="1" t="str">
        <f>VLOOKUP(B601, 'DEC25'!$A$1:$I$611, 5, FALSE)</f>
        <v>-</v>
      </c>
      <c r="AS601" s="1" t="str">
        <f>VLOOKUP(B601, 'JAN26'!$A$1:$I$607, 6, FALSE)</f>
        <v>-</v>
      </c>
      <c r="AT601" s="1"/>
      <c r="AU601" s="1"/>
      <c r="AV601" s="1"/>
      <c r="AW601" s="1"/>
    </row>
    <row r="602" spans="1:49" ht="14.25" customHeight="1">
      <c r="A602" s="4" t="s">
        <v>689</v>
      </c>
      <c r="B602" s="4" t="s">
        <v>470</v>
      </c>
      <c r="C602" s="1">
        <f t="shared" si="46"/>
        <v>0</v>
      </c>
      <c r="D602" s="1"/>
      <c r="E602" s="1"/>
      <c r="F602" s="1"/>
      <c r="G602" s="1"/>
      <c r="I602" s="1"/>
      <c r="J602" s="1"/>
      <c r="K602" s="1"/>
      <c r="L602" s="1"/>
      <c r="M602" s="1"/>
      <c r="N602" s="1"/>
      <c r="O602" s="1"/>
      <c r="P602" s="1"/>
      <c r="Q602" s="1" t="e">
        <v>#N/A</v>
      </c>
      <c r="R602" s="1" t="e">
        <v>#N/A</v>
      </c>
      <c r="S602" s="1"/>
      <c r="T602" s="1"/>
      <c r="U602" s="1"/>
      <c r="V602" s="1"/>
      <c r="W602" s="1"/>
      <c r="X602" s="1"/>
      <c r="Y602" s="1"/>
      <c r="Z602" s="1"/>
      <c r="AA602" s="1">
        <v>-8</v>
      </c>
      <c r="AB602" s="1">
        <v>-20</v>
      </c>
      <c r="AC602" s="1">
        <v>0</v>
      </c>
      <c r="AD602" s="1">
        <f>VLOOKUP(B602,'OCT24'!$A$1:H1777,6,0)</f>
        <v>0</v>
      </c>
      <c r="AE602" s="1">
        <f>VLOOKUP(B602,'NOV24'!$A$1:H1162,6,0)</f>
        <v>0</v>
      </c>
      <c r="AF602" s="1">
        <f>VLOOKUP(B602,'DEC24'!$A$1:$H$914,5,0)</f>
        <v>0</v>
      </c>
      <c r="AG602" s="1">
        <f>VLOOKUP(B602,'JAN25'!$A$1:G1233,5,0)</f>
        <v>0</v>
      </c>
      <c r="AH602" s="1">
        <f>VLOOKUP(B602,'FEB25'!A$1:G1667,5,0)</f>
        <v>0</v>
      </c>
      <c r="AI602" s="1">
        <f>VLOOKUP(B602,'MAR25'!$A$1:G1500,5,0)</f>
        <v>0</v>
      </c>
      <c r="AJ602" s="1">
        <f>VLOOKUP(B602,'APR25'!$A$1:G1129,5,0)</f>
        <v>0</v>
      </c>
      <c r="AK602" s="1">
        <f>VLOOKUP(B602,'MAY25'!$A$1:G1522,5,0)</f>
        <v>0</v>
      </c>
      <c r="AL602" s="1">
        <f>VLOOKUP(B602,JUNE25!$A$1:G1225,5,0)</f>
        <v>0</v>
      </c>
      <c r="AM602" s="1">
        <f>VLOOKUP(B602, JULY25!$A$1:$E$544, 5, FALSE)</f>
        <v>0</v>
      </c>
      <c r="AN602" s="1">
        <f>VLOOKUP(B602, 'AUG25'!$A$1:$E$540, 5, FALSE)</f>
        <v>0</v>
      </c>
      <c r="AO602" s="1" t="str">
        <f>VLOOKUP(B602, 'SEP25'!$A$1:$F$520, 6, FALSE)</f>
        <v>-</v>
      </c>
      <c r="AP602" s="1" t="str">
        <f>VLOOKUP(B602, 'OCT25'!$A$1:$F$520, 5, FALSE)</f>
        <v>-</v>
      </c>
      <c r="AQ602" s="36" t="str">
        <f>VLOOKUP(B602, 'NOV25'!$B$1:$I$616, 5, FALSE)</f>
        <v>-</v>
      </c>
      <c r="AR602" s="1" t="str">
        <f>VLOOKUP(B602, 'DEC25'!$A$1:$I$611, 5, FALSE)</f>
        <v>-</v>
      </c>
      <c r="AS602" s="1" t="str">
        <f>VLOOKUP(B602, 'JAN26'!$A$1:$I$607, 6, FALSE)</f>
        <v>-</v>
      </c>
      <c r="AT602" s="1"/>
      <c r="AU602" s="1"/>
      <c r="AV602" s="1"/>
      <c r="AW602" s="1"/>
    </row>
    <row r="603" spans="1:49" ht="14.25" customHeight="1">
      <c r="A603" s="4" t="s">
        <v>689</v>
      </c>
      <c r="B603" s="4" t="s">
        <v>471</v>
      </c>
      <c r="C603" s="1">
        <f t="shared" si="46"/>
        <v>0.66666666666666663</v>
      </c>
      <c r="D603" s="1"/>
      <c r="E603" s="1"/>
      <c r="F603" s="1"/>
      <c r="G603" s="1"/>
      <c r="I603" s="1"/>
      <c r="J603" s="1"/>
      <c r="K603" s="1"/>
      <c r="L603" s="1"/>
      <c r="M603" s="1"/>
      <c r="N603" s="1"/>
      <c r="O603" s="1"/>
      <c r="P603" s="1"/>
      <c r="Q603" s="1" t="e">
        <v>#N/A</v>
      </c>
      <c r="R603" s="1" t="e">
        <v>#N/A</v>
      </c>
      <c r="S603" s="1"/>
      <c r="T603" s="1"/>
      <c r="U603" s="1"/>
      <c r="V603" s="1"/>
      <c r="W603" s="1"/>
      <c r="X603" s="1"/>
      <c r="Y603" s="1"/>
      <c r="Z603" s="1"/>
      <c r="AA603" s="1">
        <v>-16</v>
      </c>
      <c r="AB603" s="1">
        <v>-2</v>
      </c>
      <c r="AC603" s="1">
        <v>-2</v>
      </c>
      <c r="AD603" s="1">
        <f>VLOOKUP(B603,'OCT24'!$A$1:H1778,6,0)</f>
        <v>-2</v>
      </c>
      <c r="AE603" s="1">
        <f>VLOOKUP(B603,'NOV24'!$A$1:H1163,6,0)</f>
        <v>-30</v>
      </c>
      <c r="AF603" s="1">
        <f>VLOOKUP(B603,'DEC24'!$A$1:$H$914,5,0)</f>
        <v>-4</v>
      </c>
      <c r="AG603" s="1">
        <f>VLOOKUP(B603,'JAN25'!$A$1:G1234,5,0)</f>
        <v>-16</v>
      </c>
      <c r="AH603" s="1">
        <f>VLOOKUP(B603,'FEB25'!A$1:G1668,5,0)</f>
        <v>0</v>
      </c>
      <c r="AI603" s="1">
        <f>VLOOKUP(B603,'MAR25'!$A$1:G1501,5,0)</f>
        <v>0</v>
      </c>
      <c r="AJ603" s="1">
        <f>VLOOKUP(B603,'APR25'!$A$1:G1130,5,0)</f>
        <v>0</v>
      </c>
      <c r="AK603" s="1">
        <f>VLOOKUP(B603,'MAY25'!$A$1:G1523,5,0)</f>
        <v>0</v>
      </c>
      <c r="AL603" s="1">
        <f>VLOOKUP(B603,JUNE25!$A$1:G1226,5,0)</f>
        <v>-2</v>
      </c>
      <c r="AM603" s="1">
        <f>VLOOKUP(B603, JULY25!$A$1:$E$544, 5, FALSE)</f>
        <v>0</v>
      </c>
      <c r="AN603" s="1">
        <f>VLOOKUP(B603, 'AUG25'!$A$1:$E$540, 5, FALSE)</f>
        <v>0</v>
      </c>
      <c r="AO603" s="1" t="str">
        <f>VLOOKUP(B603, 'SEP25'!$A$1:$F$520, 6, FALSE)</f>
        <v>-</v>
      </c>
      <c r="AP603" s="1" t="str">
        <f>VLOOKUP(B603, 'OCT25'!$A$1:$F$520, 5, FALSE)</f>
        <v>-</v>
      </c>
      <c r="AQ603" s="36" t="str">
        <f>VLOOKUP(B603, 'NOV25'!$B$1:$I$616, 5, FALSE)</f>
        <v>-</v>
      </c>
      <c r="AR603" s="1" t="str">
        <f>VLOOKUP(B603, 'DEC25'!$A$1:$I$611, 5, FALSE)</f>
        <v>-</v>
      </c>
      <c r="AS603" s="1" t="str">
        <f>VLOOKUP(B603, 'JAN26'!$A$1:$I$607, 6, FALSE)</f>
        <v>-</v>
      </c>
      <c r="AT603" s="1"/>
      <c r="AU603" s="1"/>
      <c r="AV603" s="1"/>
      <c r="AW603" s="1"/>
    </row>
    <row r="604" spans="1:49" ht="14.25" customHeight="1">
      <c r="A604" s="4" t="s">
        <v>691</v>
      </c>
      <c r="B604" s="4" t="s">
        <v>472</v>
      </c>
      <c r="C604" s="1">
        <f t="shared" si="46"/>
        <v>6.625</v>
      </c>
      <c r="D604" s="1"/>
      <c r="E604" s="1"/>
      <c r="F604" s="1"/>
      <c r="G604" s="1"/>
      <c r="I604" s="1"/>
      <c r="J604" s="1"/>
      <c r="K604" s="1"/>
      <c r="L604" s="1"/>
      <c r="M604" s="1"/>
      <c r="N604" s="1"/>
      <c r="O604" s="1"/>
      <c r="P604" s="1"/>
      <c r="Q604" s="1" t="e">
        <v>#N/A</v>
      </c>
      <c r="R604" s="1" t="e">
        <v>#N/A</v>
      </c>
      <c r="S604" s="1"/>
      <c r="T604" s="1"/>
      <c r="U604" s="1"/>
      <c r="V604" s="1"/>
      <c r="W604" s="1"/>
      <c r="X604" s="1"/>
      <c r="Y604" s="1"/>
      <c r="Z604" s="1"/>
      <c r="AA604" s="1">
        <v>0</v>
      </c>
      <c r="AB604" s="1">
        <v>-366</v>
      </c>
      <c r="AC604" s="1">
        <v>-34</v>
      </c>
      <c r="AD604" s="1">
        <f>VLOOKUP(B604,'OCT24'!$A$1:H1779,6,0)</f>
        <v>-2</v>
      </c>
      <c r="AE604" s="1">
        <f>VLOOKUP(B604,'NOV24'!$A$1:H1164,6,0)</f>
        <v>0</v>
      </c>
      <c r="AF604" s="1">
        <f>VLOOKUP(B604,'DEC24'!$A$1:$H$914,5,0)</f>
        <v>-205</v>
      </c>
      <c r="AG604" s="1">
        <f>VLOOKUP(B604,'JAN25'!$A$1:G1235,5,0)</f>
        <v>-11</v>
      </c>
      <c r="AH604" s="1">
        <f>VLOOKUP(B604,'FEB25'!A$1:G1669,5,0)</f>
        <v>-4</v>
      </c>
      <c r="AI604" s="1">
        <f>VLOOKUP(B604,'MAR25'!$A$1:G1502,5,0)</f>
        <v>-2</v>
      </c>
      <c r="AJ604" s="1">
        <f>VLOOKUP(B604,'APR25'!$A$1:G1131,5,0)</f>
        <v>-7</v>
      </c>
      <c r="AK604" s="1">
        <f>VLOOKUP(B604,'MAY25'!$A$1:G1524,5,0)</f>
        <v>-4</v>
      </c>
      <c r="AL604" s="1">
        <f>VLOOKUP(B604,JUNE25!$A$1:G1227,5,0)</f>
        <v>-5</v>
      </c>
      <c r="AM604" s="1">
        <f>VLOOKUP(B604, JULY25!$A$1:$E$544, 5, FALSE)</f>
        <v>-3</v>
      </c>
      <c r="AN604" s="1">
        <f>VLOOKUP(B604, 'AUG25'!$A$1:$E$540, 5, FALSE)</f>
        <v>-24</v>
      </c>
      <c r="AO604" s="1">
        <f>VLOOKUP(B604, 'SEP25'!$A$1:$F$520, 6, FALSE)</f>
        <v>-5</v>
      </c>
      <c r="AP604" s="1">
        <f>VLOOKUP(B604, 'OCT25'!$A$1:$F$520, 5, FALSE)</f>
        <v>-9</v>
      </c>
      <c r="AQ604" s="36">
        <f>VLOOKUP(B604, 'NOV25'!$B$1:$I$616, 5, FALSE)</f>
        <v>-1</v>
      </c>
      <c r="AR604" s="1">
        <f>VLOOKUP(B604, 'DEC25'!$A$1:$I$611, 5, FALSE)</f>
        <v>-5</v>
      </c>
      <c r="AS604" s="1">
        <f>VLOOKUP(B604, 'JAN26'!$A$1:$I$607, 6, FALSE)</f>
        <v>-1</v>
      </c>
      <c r="AT604" s="1"/>
      <c r="AU604" s="1"/>
      <c r="AV604" s="1"/>
      <c r="AW604" s="1"/>
    </row>
    <row r="605" spans="1:49" ht="14.25" customHeight="1">
      <c r="A605" s="1"/>
      <c r="B605" s="1" t="s">
        <v>473</v>
      </c>
      <c r="C605" s="37">
        <v>0</v>
      </c>
      <c r="D605" s="1"/>
      <c r="E605" s="1"/>
      <c r="F605" s="1"/>
      <c r="G605" s="1"/>
      <c r="I605" s="1"/>
      <c r="J605" s="1"/>
      <c r="K605" s="1"/>
      <c r="L605" s="1"/>
      <c r="M605" s="1"/>
      <c r="N605" s="1"/>
      <c r="O605" s="1"/>
      <c r="P605" s="1"/>
      <c r="Q605" s="1" t="e">
        <v>#N/A</v>
      </c>
      <c r="R605" s="1" t="e">
        <v>#N/A</v>
      </c>
      <c r="S605" s="1"/>
      <c r="T605" s="1"/>
      <c r="U605" s="1"/>
      <c r="V605" s="1"/>
      <c r="W605" s="1"/>
      <c r="X605" s="1"/>
      <c r="Y605" s="1"/>
      <c r="Z605" s="1"/>
      <c r="AA605" s="1">
        <v>-8</v>
      </c>
      <c r="AB605" s="1">
        <v>0</v>
      </c>
      <c r="AC605" s="1"/>
      <c r="AD605" s="1" t="e">
        <f>VLOOKUP(B605,'OCT24'!$A$1:H1780,6,0)</f>
        <v>#N/A</v>
      </c>
      <c r="AE605" s="1" t="e">
        <f>VLOOKUP(B605,'NOV24'!$A$1:H1165,6,0)</f>
        <v>#N/A</v>
      </c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36"/>
      <c r="AR605" s="1"/>
      <c r="AS605" s="1"/>
      <c r="AT605" s="1"/>
      <c r="AU605" s="1"/>
      <c r="AV605" s="1"/>
      <c r="AW605" s="1"/>
    </row>
    <row r="606" spans="1:49" ht="14.25" customHeight="1">
      <c r="A606" s="1"/>
      <c r="B606" s="1" t="s">
        <v>474</v>
      </c>
      <c r="C606" s="1">
        <f>-AVERAGE(AL606:AV606)</f>
        <v>0.66666666666666663</v>
      </c>
      <c r="D606" s="1"/>
      <c r="E606" s="1"/>
      <c r="F606" s="1"/>
      <c r="G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U606" s="1"/>
      <c r="V606" s="1"/>
      <c r="W606" s="1"/>
      <c r="X606" s="1"/>
      <c r="Y606" s="1"/>
      <c r="Z606" s="1"/>
      <c r="AA606" s="1"/>
      <c r="AB606" s="1">
        <v>-4</v>
      </c>
      <c r="AC606" s="1">
        <v>-3</v>
      </c>
      <c r="AD606" s="1">
        <f>VLOOKUP(B606,'OCT24'!$A$1:H1781,6,0)</f>
        <v>-4</v>
      </c>
      <c r="AE606" s="1"/>
      <c r="AF606" s="1"/>
      <c r="AG606" s="1"/>
      <c r="AH606" s="1"/>
      <c r="AI606" s="1"/>
      <c r="AJ606" s="1"/>
      <c r="AK606" s="1">
        <f>VLOOKUP(B606,'MAY25'!$A$1:G1526,5,0)</f>
        <v>-1</v>
      </c>
      <c r="AL606" s="1">
        <f>VLOOKUP(B606,JUNE25!$A$1:G1229,5,0)</f>
        <v>-2</v>
      </c>
      <c r="AM606" s="1">
        <f>VLOOKUP(B606, JULY25!$A$1:$E$544, 5, FALSE)</f>
        <v>0</v>
      </c>
      <c r="AN606" s="1">
        <f>VLOOKUP(B606, 'AUG25'!$A$1:$E$540, 5, FALSE)</f>
        <v>0</v>
      </c>
      <c r="AO606" s="1" t="str">
        <f>VLOOKUP(B606, 'SEP25'!$A$1:$F$520, 6, FALSE)</f>
        <v>-</v>
      </c>
      <c r="AP606" s="1" t="str">
        <f>VLOOKUP(B606, 'OCT25'!$A$1:$F$520, 5, FALSE)</f>
        <v>-</v>
      </c>
      <c r="AQ606" s="36" t="str">
        <f>VLOOKUP(B606, 'NOV25'!$B$1:$I$616, 5, FALSE)</f>
        <v>-</v>
      </c>
      <c r="AR606" s="1" t="str">
        <f>VLOOKUP(B606, 'DEC25'!$A$1:$I$611, 5, FALSE)</f>
        <v>-</v>
      </c>
      <c r="AS606" s="1" t="str">
        <f>VLOOKUP(B606, 'JAN26'!$A$1:$I$607, 6, FALSE)</f>
        <v>-</v>
      </c>
      <c r="AT606" s="1"/>
      <c r="AU606" s="1"/>
      <c r="AV606" s="1"/>
      <c r="AW606" s="1"/>
    </row>
    <row r="607" spans="1:49" ht="14.25" customHeight="1">
      <c r="A607" s="1"/>
      <c r="B607" s="1" t="s">
        <v>475</v>
      </c>
      <c r="C607" s="37">
        <v>0</v>
      </c>
      <c r="D607" s="1"/>
      <c r="E607" s="1"/>
      <c r="F607" s="1"/>
      <c r="G607" s="1"/>
      <c r="I607" s="1"/>
      <c r="J607" s="1"/>
      <c r="K607" s="1"/>
      <c r="L607" s="1"/>
      <c r="M607" s="1"/>
      <c r="N607" s="1"/>
      <c r="O607" s="1"/>
      <c r="P607" s="1"/>
      <c r="Q607" s="1" t="e">
        <v>#N/A</v>
      </c>
      <c r="R607" s="1" t="e">
        <v>#N/A</v>
      </c>
      <c r="S607" s="1"/>
      <c r="T607" s="1"/>
      <c r="U607" s="1"/>
      <c r="V607" s="1"/>
      <c r="W607" s="1"/>
      <c r="X607" s="1"/>
      <c r="Y607" s="1"/>
      <c r="Z607" s="1"/>
      <c r="AA607" s="1">
        <v>-8</v>
      </c>
      <c r="AB607" s="1">
        <v>0</v>
      </c>
      <c r="AC607" s="1"/>
      <c r="AD607" s="1">
        <f>VLOOKUP(B607,'OCT24'!$A$1:H1782,6,0)</f>
        <v>-2</v>
      </c>
      <c r="AE607" s="1">
        <f>VLOOKUP(B607,'NOV24'!$A$1:H1167,6,0)</f>
        <v>-1</v>
      </c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36"/>
      <c r="AR607" s="1"/>
      <c r="AS607" s="1"/>
      <c r="AT607" s="1"/>
      <c r="AU607" s="1"/>
      <c r="AV607" s="1"/>
      <c r="AW607" s="1"/>
    </row>
    <row r="608" spans="1:49" ht="14.25" customHeight="1">
      <c r="A608" s="1"/>
      <c r="B608" s="1" t="s">
        <v>476</v>
      </c>
      <c r="C608" s="1">
        <f>-AVERAGE(AL608:AV608)</f>
        <v>0</v>
      </c>
      <c r="D608" s="1"/>
      <c r="E608" s="1"/>
      <c r="F608" s="1"/>
      <c r="G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U608" s="1"/>
      <c r="V608" s="1"/>
      <c r="W608" s="1"/>
      <c r="X608" s="1"/>
      <c r="Y608" s="1"/>
      <c r="Z608" s="1"/>
      <c r="AA608" s="1"/>
      <c r="AB608" s="1">
        <v>-8</v>
      </c>
      <c r="AC608" s="1">
        <v>-2</v>
      </c>
      <c r="AD608" s="1">
        <f>VLOOKUP(B608,'OCT24'!$A$1:H1783,6,0)</f>
        <v>-2</v>
      </c>
      <c r="AE608" s="1">
        <f>VLOOKUP(B608,'NOV24'!$A$1:H1168,6,0)</f>
        <v>-2</v>
      </c>
      <c r="AF608" s="1">
        <f>VLOOKUP(B608,'DEC24'!$A$1:$H$914,5,0)</f>
        <v>-4</v>
      </c>
      <c r="AG608" s="1">
        <f>VLOOKUP(B608,'JAN25'!$A$1:G1239,5,0)</f>
        <v>-2</v>
      </c>
      <c r="AH608" s="1">
        <f>VLOOKUP(B608,'FEB25'!A$1:G1673,5,0)</f>
        <v>0</v>
      </c>
      <c r="AI608" s="1">
        <f>VLOOKUP(B608,'MAR25'!$A$1:G1506,5,0)</f>
        <v>0</v>
      </c>
      <c r="AJ608" s="1">
        <f>VLOOKUP(B608,'APR25'!$A$1:G1135,5,0)</f>
        <v>0</v>
      </c>
      <c r="AK608" s="1">
        <f>VLOOKUP(B608,'MAY25'!$A$1:G1528,5,0)</f>
        <v>0</v>
      </c>
      <c r="AL608" s="1">
        <f>VLOOKUP(B608,JUNE25!$A$1:G1231,5,0)</f>
        <v>0</v>
      </c>
      <c r="AM608" s="1">
        <f>VLOOKUP(B608, JULY25!$A$1:$E$544, 5, FALSE)</f>
        <v>0</v>
      </c>
      <c r="AN608" s="1">
        <f>VLOOKUP(B608, 'AUG25'!$A$1:$E$540, 5, FALSE)</f>
        <v>0</v>
      </c>
      <c r="AO608" s="1" t="str">
        <f>VLOOKUP(B608, 'SEP25'!$A$1:$F$520, 6, FALSE)</f>
        <v>-</v>
      </c>
      <c r="AP608" s="1" t="str">
        <f>VLOOKUP(B608, 'OCT25'!$A$1:$F$520, 5, FALSE)</f>
        <v>-</v>
      </c>
      <c r="AQ608" s="36" t="str">
        <f>VLOOKUP(B608, 'NOV25'!$B$1:$I$616, 5, FALSE)</f>
        <v>-</v>
      </c>
      <c r="AR608" s="1" t="str">
        <f>VLOOKUP(B608, 'DEC25'!$A$1:$I$611, 5, FALSE)</f>
        <v>-</v>
      </c>
      <c r="AS608" s="1" t="str">
        <f>VLOOKUP(B608, 'JAN26'!$A$1:$I$607, 6, FALSE)</f>
        <v>-</v>
      </c>
      <c r="AT608" s="1"/>
      <c r="AU608" s="1"/>
      <c r="AV608" s="1"/>
      <c r="AW608" s="1"/>
    </row>
    <row r="609" spans="1:49" ht="14.25" customHeight="1">
      <c r="A609" s="1"/>
      <c r="B609" s="1" t="s">
        <v>477</v>
      </c>
      <c r="C609" s="37">
        <v>0</v>
      </c>
      <c r="D609" s="1"/>
      <c r="E609" s="1"/>
      <c r="F609" s="1"/>
      <c r="G609" s="1"/>
      <c r="I609" s="1"/>
      <c r="J609" s="1"/>
      <c r="K609" s="1"/>
      <c r="L609" s="1"/>
      <c r="M609" s="1"/>
      <c r="N609" s="1"/>
      <c r="O609" s="1"/>
      <c r="P609" s="1"/>
      <c r="Q609" s="1" t="e">
        <v>#N/A</v>
      </c>
      <c r="R609" s="1" t="e">
        <v>#N/A</v>
      </c>
      <c r="S609" s="1"/>
      <c r="T609" s="1"/>
      <c r="U609" s="1"/>
      <c r="V609" s="1"/>
      <c r="W609" s="1"/>
      <c r="X609" s="1"/>
      <c r="Y609" s="1"/>
      <c r="Z609" s="1"/>
      <c r="AA609" s="1">
        <v>-8</v>
      </c>
      <c r="AB609" s="1">
        <v>0</v>
      </c>
      <c r="AC609" s="1"/>
      <c r="AD609" s="1">
        <f>VLOOKUP(B609,'OCT24'!$A$1:H1784,6,0)</f>
        <v>0</v>
      </c>
      <c r="AE609" s="1">
        <f>VLOOKUP(B609,'NOV24'!$A$1:H1169,6,0)</f>
        <v>-4</v>
      </c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36"/>
      <c r="AR609" s="1"/>
      <c r="AS609" s="1"/>
      <c r="AT609" s="1"/>
      <c r="AU609" s="1"/>
      <c r="AV609" s="1"/>
      <c r="AW609" s="1"/>
    </row>
    <row r="610" spans="1:49" ht="14.25" customHeight="1">
      <c r="A610" s="4" t="s">
        <v>691</v>
      </c>
      <c r="B610" s="1" t="s">
        <v>478</v>
      </c>
      <c r="C610" s="1">
        <f>-AVERAGE(AL610:AV610)</f>
        <v>0.33333333333333331</v>
      </c>
      <c r="D610" s="1"/>
      <c r="E610" s="1"/>
      <c r="F610" s="1"/>
      <c r="G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U610" s="1"/>
      <c r="V610" s="1"/>
      <c r="W610" s="1"/>
      <c r="X610" s="1"/>
      <c r="Y610" s="1"/>
      <c r="Z610" s="1"/>
      <c r="AA610" s="1"/>
      <c r="AB610" s="1">
        <v>-13</v>
      </c>
      <c r="AC610" s="1">
        <v>-8</v>
      </c>
      <c r="AD610" s="1">
        <f>VLOOKUP(B610,'OCT24'!$A$1:H1785,6,0)</f>
        <v>-1</v>
      </c>
      <c r="AE610" s="1">
        <f>VLOOKUP(B610,'NOV24'!$A$1:H1170,6,0)</f>
        <v>-6</v>
      </c>
      <c r="AF610" s="1">
        <f>VLOOKUP(B610,'DEC24'!$A$1:$H$914,5,0)</f>
        <v>-2</v>
      </c>
      <c r="AG610" s="1">
        <f>VLOOKUP(B610,'JAN25'!$A$1:G1241,5,0)</f>
        <v>0</v>
      </c>
      <c r="AH610" s="1">
        <f>VLOOKUP(B610,'FEB25'!A$1:G1675,5,0)</f>
        <v>0</v>
      </c>
      <c r="AI610" s="1">
        <f>VLOOKUP(B610,'MAR25'!$A$1:G1508,5,0)</f>
        <v>0</v>
      </c>
      <c r="AJ610" s="1">
        <f>VLOOKUP(B610,'APR25'!$A$1:G1137,5,0)</f>
        <v>0</v>
      </c>
      <c r="AK610" s="1">
        <f>VLOOKUP(B610,'MAY25'!$A$1:G1530,5,0)</f>
        <v>0</v>
      </c>
      <c r="AL610" s="1">
        <f>VLOOKUP(B610,JUNE25!$A$1:G1233,5,0)</f>
        <v>0</v>
      </c>
      <c r="AM610" s="1">
        <f>VLOOKUP(B610, JULY25!$A$1:$E$544, 5, FALSE)</f>
        <v>0</v>
      </c>
      <c r="AN610" s="1">
        <f>VLOOKUP(B610, 'AUG25'!$A$1:$E$540, 5, FALSE)</f>
        <v>-1</v>
      </c>
      <c r="AO610" s="1" t="str">
        <f>VLOOKUP(B610, 'SEP25'!$A$1:$F$520, 6, FALSE)</f>
        <v>-</v>
      </c>
      <c r="AP610" s="1" t="str">
        <f>VLOOKUP(B610, 'OCT25'!$A$1:$F$520, 5, FALSE)</f>
        <v>-</v>
      </c>
      <c r="AQ610" s="36" t="str">
        <f>VLOOKUP(B610, 'NOV25'!$B$1:$I$616, 5, FALSE)</f>
        <v>-</v>
      </c>
      <c r="AR610" s="1" t="str">
        <f>VLOOKUP(B610, 'DEC25'!$A$1:$I$611, 5, FALSE)</f>
        <v>-</v>
      </c>
      <c r="AS610" s="1" t="str">
        <f>VLOOKUP(B610, 'JAN26'!$A$1:$I$607, 6, FALSE)</f>
        <v>-</v>
      </c>
      <c r="AT610" s="1"/>
      <c r="AU610" s="1"/>
      <c r="AV610" s="1"/>
      <c r="AW610" s="1"/>
    </row>
    <row r="611" spans="1:49" ht="14.25" customHeight="1">
      <c r="A611" s="4" t="s">
        <v>691</v>
      </c>
      <c r="B611" s="1" t="s">
        <v>479</v>
      </c>
      <c r="C611" s="37">
        <v>0</v>
      </c>
      <c r="D611" s="1"/>
      <c r="E611" s="1"/>
      <c r="F611" s="1"/>
      <c r="G611" s="1"/>
      <c r="I611" s="1"/>
      <c r="J611" s="1"/>
      <c r="K611" s="1"/>
      <c r="L611" s="1"/>
      <c r="M611" s="1"/>
      <c r="N611" s="1"/>
      <c r="O611" s="1"/>
      <c r="P611" s="1"/>
      <c r="Q611" s="1" t="e">
        <v>#N/A</v>
      </c>
      <c r="R611" s="1" t="e">
        <v>#N/A</v>
      </c>
      <c r="S611" s="1"/>
      <c r="T611" s="1"/>
      <c r="U611" s="1"/>
      <c r="V611" s="1"/>
      <c r="W611" s="1"/>
      <c r="X611" s="1"/>
      <c r="Y611" s="1"/>
      <c r="Z611" s="1"/>
      <c r="AA611" s="1">
        <v>-8</v>
      </c>
      <c r="AB611" s="1">
        <v>0</v>
      </c>
      <c r="AC611" s="1"/>
      <c r="AD611" s="1" t="e">
        <f>VLOOKUP(B611,'OCT24'!$A$1:H1786,6,0)</f>
        <v>#N/A</v>
      </c>
      <c r="AE611" s="1" t="e">
        <f>VLOOKUP(B611,'NOV24'!$A$1:H1171,6,0)</f>
        <v>#N/A</v>
      </c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36"/>
      <c r="AR611" s="1"/>
      <c r="AS611" s="1"/>
      <c r="AT611" s="1"/>
      <c r="AU611" s="1"/>
      <c r="AV611" s="1"/>
      <c r="AW611" s="1"/>
    </row>
    <row r="612" spans="1:49" ht="14.25" customHeight="1">
      <c r="A612" s="4" t="s">
        <v>691</v>
      </c>
      <c r="B612" s="1" t="s">
        <v>480</v>
      </c>
      <c r="C612" s="1">
        <f t="shared" ref="C612:C619" si="47">-AVERAGE(AL612:AV612)</f>
        <v>0.25</v>
      </c>
      <c r="D612" s="1"/>
      <c r="E612" s="1"/>
      <c r="F612" s="1"/>
      <c r="G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U612" s="1"/>
      <c r="V612" s="1"/>
      <c r="W612" s="1"/>
      <c r="X612" s="1"/>
      <c r="Y612" s="1"/>
      <c r="Z612" s="1"/>
      <c r="AA612" s="1"/>
      <c r="AB612" s="1">
        <v>0</v>
      </c>
      <c r="AC612" s="1">
        <v>-19</v>
      </c>
      <c r="AD612" s="1">
        <f>VLOOKUP(B612,'OCT24'!$A$1:H1787,6,0)</f>
        <v>-25</v>
      </c>
      <c r="AE612" s="1">
        <f>VLOOKUP(B612,'NOV24'!$A$1:H1172,6,0)</f>
        <v>-10</v>
      </c>
      <c r="AF612" s="1">
        <f>VLOOKUP(B612,'DEC24'!$A$1:$H$914,5,0)</f>
        <v>-15</v>
      </c>
      <c r="AG612" s="1">
        <f>VLOOKUP(B612,'JAN25'!$A$1:G1243,5,0)</f>
        <v>-2</v>
      </c>
      <c r="AH612" s="1">
        <f>VLOOKUP(B612,'FEB25'!A$1:G1677,5,0)</f>
        <v>0</v>
      </c>
      <c r="AI612" s="1">
        <f>VLOOKUP(B612,'MAR25'!$A$1:G1510,5,0)</f>
        <v>-1</v>
      </c>
      <c r="AJ612" s="1">
        <f>VLOOKUP(B612,'APR25'!$A$1:G1139,5,0)</f>
        <v>0</v>
      </c>
      <c r="AK612" s="1">
        <f>VLOOKUP(B612,'MAY25'!$A$1:G1532,5,0)</f>
        <v>0</v>
      </c>
      <c r="AL612" s="1">
        <f>VLOOKUP(B612,JUNE25!$A$1:G1235,5,0)</f>
        <v>0</v>
      </c>
      <c r="AM612" s="1">
        <f>VLOOKUP(B612, JULY25!$A$1:$E$544, 5, FALSE)</f>
        <v>0</v>
      </c>
      <c r="AN612" s="1">
        <f>VLOOKUP(B612, 'AUG25'!$A$1:$E$540, 5, FALSE)</f>
        <v>0</v>
      </c>
      <c r="AO612" s="1" t="str">
        <f>VLOOKUP(B612, 'SEP25'!$A$1:$F$520, 6, FALSE)</f>
        <v>-</v>
      </c>
      <c r="AP612" s="1">
        <f>VLOOKUP(B612, 'OCT25'!$A$1:$F$520, 5, FALSE)</f>
        <v>-1</v>
      </c>
      <c r="AQ612" s="36" t="str">
        <f>VLOOKUP(B612, 'NOV25'!$B$1:$I$616, 5, FALSE)</f>
        <v>-</v>
      </c>
      <c r="AR612" s="1" t="str">
        <f>VLOOKUP(B612, 'DEC25'!$A$1:$I$611, 5, FALSE)</f>
        <v>-</v>
      </c>
      <c r="AS612" s="1" t="str">
        <f>VLOOKUP(B612, 'JAN26'!$A$1:$I$607, 6, FALSE)</f>
        <v>-</v>
      </c>
      <c r="AT612" s="1"/>
      <c r="AU612" s="1"/>
      <c r="AV612" s="1"/>
      <c r="AW612" s="1"/>
    </row>
    <row r="613" spans="1:49" ht="14.25" customHeight="1">
      <c r="A613" s="4" t="s">
        <v>686</v>
      </c>
      <c r="B613" s="1" t="s">
        <v>481</v>
      </c>
      <c r="C613" s="1">
        <f t="shared" si="47"/>
        <v>23.125</v>
      </c>
      <c r="D613" s="1"/>
      <c r="E613" s="1"/>
      <c r="F613" s="1"/>
      <c r="G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U613" s="1"/>
      <c r="V613" s="1"/>
      <c r="W613" s="1"/>
      <c r="X613" s="1"/>
      <c r="Y613" s="1"/>
      <c r="Z613" s="1"/>
      <c r="AA613" s="1"/>
      <c r="AB613" s="1">
        <v>-16</v>
      </c>
      <c r="AC613" s="1">
        <v>-22</v>
      </c>
      <c r="AD613" s="1">
        <f>VLOOKUP(B613,'OCT24'!$A$1:H1788,6,0)</f>
        <v>-19</v>
      </c>
      <c r="AE613" s="1">
        <f>VLOOKUP(B613,'NOV24'!$A$1:H1173,6,0)</f>
        <v>-28</v>
      </c>
      <c r="AF613" s="1">
        <f>VLOOKUP(B613,'DEC24'!$A$1:$H$914,5,0)</f>
        <v>-8</v>
      </c>
      <c r="AG613" s="1">
        <f>VLOOKUP(B613,'JAN25'!$A$1:G1244,5,0)</f>
        <v>-24</v>
      </c>
      <c r="AH613" s="1">
        <f>VLOOKUP(B613,'FEB25'!A$1:G1678,5,0)</f>
        <v>-19</v>
      </c>
      <c r="AI613" s="1">
        <f>VLOOKUP(B613,'MAR25'!$A$1:G1511,5,0)</f>
        <v>-41</v>
      </c>
      <c r="AJ613" s="1">
        <f>VLOOKUP(B613,'APR25'!$A$1:G1140,5,0)</f>
        <v>-26</v>
      </c>
      <c r="AK613" s="1">
        <f>VLOOKUP(B613,'MAY25'!$A$1:G1533,5,0)</f>
        <v>-22</v>
      </c>
      <c r="AL613" s="1">
        <f>VLOOKUP(B613,JUNE25!$A$1:G1236,5,0)</f>
        <v>-15</v>
      </c>
      <c r="AM613" s="1">
        <f>VLOOKUP(B613, JULY25!$A$1:$E$544, 5, FALSE)</f>
        <v>-30</v>
      </c>
      <c r="AN613" s="1">
        <f>VLOOKUP(B613, 'AUG25'!$A$1:$E$540, 5, FALSE)</f>
        <v>-18</v>
      </c>
      <c r="AO613" s="1">
        <f>VLOOKUP(B613, 'SEP25'!$A$1:$F$520, 6, FALSE)</f>
        <v>-18</v>
      </c>
      <c r="AP613" s="1">
        <f>VLOOKUP(B613, 'OCT25'!$A$1:$F$520, 5, FALSE)</f>
        <v>-16</v>
      </c>
      <c r="AQ613" s="36">
        <f>VLOOKUP(B613, 'NOV25'!$B$1:$I$616, 5, FALSE)</f>
        <v>-25</v>
      </c>
      <c r="AR613" s="1">
        <f>VLOOKUP(B613, 'DEC25'!$A$1:$I$611, 5, FALSE)</f>
        <v>-45</v>
      </c>
      <c r="AS613" s="1">
        <f>VLOOKUP(B613, 'JAN26'!$A$1:$I$607, 6, FALSE)</f>
        <v>-18</v>
      </c>
      <c r="AT613" s="1"/>
      <c r="AU613" s="1"/>
      <c r="AV613" s="1"/>
      <c r="AW613" s="1"/>
    </row>
    <row r="614" spans="1:49" ht="14.25" customHeight="1">
      <c r="A614" s="1" t="s">
        <v>696</v>
      </c>
      <c r="B614" s="1" t="s">
        <v>482</v>
      </c>
      <c r="C614" s="1">
        <f t="shared" si="47"/>
        <v>36.799999999999997</v>
      </c>
      <c r="D614" s="1"/>
      <c r="E614" s="1"/>
      <c r="F614" s="1"/>
      <c r="G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U614" s="1"/>
      <c r="V614" s="1"/>
      <c r="W614" s="1"/>
      <c r="X614" s="1"/>
      <c r="Y614" s="1"/>
      <c r="Z614" s="1"/>
      <c r="AA614" s="1"/>
      <c r="AB614" s="1">
        <v>-4</v>
      </c>
      <c r="AC614" s="1">
        <v>-7</v>
      </c>
      <c r="AD614" s="1"/>
      <c r="AE614" s="1">
        <f>VLOOKUP(B614,'NOV24'!$A$1:H1174,6,0)</f>
        <v>-12</v>
      </c>
      <c r="AF614" s="1"/>
      <c r="AG614" s="1"/>
      <c r="AH614" s="1">
        <f>VLOOKUP(B614,'FEB25'!A$1:G1679,5,0)</f>
        <v>-27</v>
      </c>
      <c r="AI614" s="1"/>
      <c r="AJ614" s="1"/>
      <c r="AK614" s="1">
        <f>VLOOKUP(B614,'MAY25'!$A$1:G1534,5,0)</f>
        <v>-48</v>
      </c>
      <c r="AL614" s="1"/>
      <c r="AM614" s="1"/>
      <c r="AN614" s="1"/>
      <c r="AO614" s="1">
        <f>VLOOKUP(B614, 'SEP25'!$A$1:$F$520, 6, FALSE)</f>
        <v>-34</v>
      </c>
      <c r="AP614" s="1">
        <f>VLOOKUP(B614, 'OCT25'!$A$1:$F$520, 5, FALSE)</f>
        <v>-25</v>
      </c>
      <c r="AQ614" s="36">
        <f>VLOOKUP(B614, 'NOV25'!$B$1:$I$616, 5, FALSE)</f>
        <v>-70</v>
      </c>
      <c r="AR614" s="1">
        <f>VLOOKUP(B614, 'DEC25'!$A$1:$I$611, 5, FALSE)</f>
        <v>-27</v>
      </c>
      <c r="AS614" s="1">
        <f>VLOOKUP(B614, 'JAN26'!$A$1:$I$607, 6, FALSE)</f>
        <v>-28</v>
      </c>
      <c r="AT614" s="1"/>
      <c r="AU614" s="1"/>
      <c r="AV614" s="1"/>
      <c r="AW614" s="1"/>
    </row>
    <row r="615" spans="1:49" ht="14.25" customHeight="1">
      <c r="A615" s="1" t="s">
        <v>676</v>
      </c>
      <c r="B615" s="1" t="s">
        <v>483</v>
      </c>
      <c r="C615" s="1">
        <f t="shared" si="47"/>
        <v>27.25</v>
      </c>
      <c r="D615" s="1"/>
      <c r="E615" s="1"/>
      <c r="F615" s="1"/>
      <c r="G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U615" s="1"/>
      <c r="V615" s="1"/>
      <c r="W615" s="1"/>
      <c r="X615" s="1"/>
      <c r="Y615" s="1"/>
      <c r="Z615" s="1"/>
      <c r="AA615" s="1"/>
      <c r="AB615" s="1">
        <v>-8</v>
      </c>
      <c r="AC615" s="1">
        <v>-29</v>
      </c>
      <c r="AD615" s="1">
        <f>VLOOKUP(B615,'OCT24'!$A$1:H1790,6,0)</f>
        <v>-16</v>
      </c>
      <c r="AE615" s="1"/>
      <c r="AF615" s="1"/>
      <c r="AG615" s="1">
        <f>VLOOKUP(B615,'JAN25'!$A$1:G1246,5,0)</f>
        <v>-10</v>
      </c>
      <c r="AH615" s="1">
        <f>VLOOKUP(B615,'FEB25'!A$1:G1680,5,0)</f>
        <v>-14</v>
      </c>
      <c r="AI615" s="43">
        <f>VLOOKUP(B615,'MAR25'!$A$1:G1513,5,0)</f>
        <v>-12</v>
      </c>
      <c r="AJ615" s="43">
        <f>VLOOKUP(B615,'APR25'!$A$1:G1142,5,0)</f>
        <v>-13</v>
      </c>
      <c r="AK615" s="43">
        <f>VLOOKUP(B615,'MAY25'!$A$1:G1535,5,0)</f>
        <v>-23</v>
      </c>
      <c r="AL615" s="1">
        <f>VLOOKUP(B615,JUNE25!$A$1:G1238,5,0)</f>
        <v>-22</v>
      </c>
      <c r="AM615" s="1">
        <f>VLOOKUP(B615, JULY25!$A$1:$E$544, 5, FALSE)</f>
        <v>-18</v>
      </c>
      <c r="AN615" s="1">
        <f>VLOOKUP(B615, 'AUG25'!$A$1:$E$540, 5, FALSE)</f>
        <v>-15</v>
      </c>
      <c r="AO615" s="1">
        <f>VLOOKUP(B615, 'SEP25'!$A$1:$F$520, 6, FALSE)</f>
        <v>-92</v>
      </c>
      <c r="AP615" s="1">
        <f>VLOOKUP(B615, 'OCT25'!$A$1:$F$520, 5, FALSE)</f>
        <v>-4</v>
      </c>
      <c r="AQ615" s="36">
        <f>VLOOKUP(B615, 'NOV25'!$B$1:$I$616, 5, FALSE)</f>
        <v>-16</v>
      </c>
      <c r="AR615" s="1">
        <f>VLOOKUP(B615, 'DEC25'!$A$1:$I$611, 5, FALSE)</f>
        <v>-43</v>
      </c>
      <c r="AS615" s="1">
        <f>VLOOKUP(B615, 'JAN26'!$A$1:$I$607, 6, FALSE)</f>
        <v>-8</v>
      </c>
      <c r="AT615" s="1"/>
      <c r="AU615" s="1"/>
      <c r="AV615" s="1"/>
      <c r="AW615" s="1"/>
    </row>
    <row r="616" spans="1:49" ht="14.25" customHeight="1">
      <c r="A616" s="1" t="s">
        <v>676</v>
      </c>
      <c r="B616" s="1" t="s">
        <v>484</v>
      </c>
      <c r="C616" s="1">
        <f t="shared" si="47"/>
        <v>5.333333333333333</v>
      </c>
      <c r="D616" s="1"/>
      <c r="E616" s="1"/>
      <c r="F616" s="1"/>
      <c r="G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U616" s="1"/>
      <c r="V616" s="1"/>
      <c r="W616" s="1"/>
      <c r="X616" s="1"/>
      <c r="Y616" s="1"/>
      <c r="Z616" s="1"/>
      <c r="AA616" s="1"/>
      <c r="AB616" s="1">
        <v>0</v>
      </c>
      <c r="AC616" s="1">
        <v>0</v>
      </c>
      <c r="AD616" s="1">
        <f>VLOOKUP(B616,'OCT24'!$A$1:H1791,6,0)</f>
        <v>-4</v>
      </c>
      <c r="AE616" s="1">
        <f>VLOOKUP(B616,'NOV24'!$A$1:H1176,6,0)</f>
        <v>-36</v>
      </c>
      <c r="AF616" s="1"/>
      <c r="AG616" s="1"/>
      <c r="AH616" s="1"/>
      <c r="AI616" s="1"/>
      <c r="AJ616" s="1"/>
      <c r="AK616" s="1"/>
      <c r="AL616" s="1">
        <f>VLOOKUP(B616,JUNE25!$A$1:G1239,5,0)</f>
        <v>-4</v>
      </c>
      <c r="AM616" s="1">
        <f>VLOOKUP(B616, JULY25!$A$1:$E$544, 5, FALSE)</f>
        <v>-6</v>
      </c>
      <c r="AN616" s="1"/>
      <c r="AO616" s="1">
        <f>VLOOKUP(B616, 'SEP25'!$A$1:$F$520, 6, FALSE)</f>
        <v>-10</v>
      </c>
      <c r="AP616" s="1">
        <f>VLOOKUP(B616, 'OCT25'!$A$1:$F$520, 5, FALSE)</f>
        <v>-5</v>
      </c>
      <c r="AQ616" s="36" t="str">
        <f>VLOOKUP(B616, 'NOV25'!$B$1:$I$616, 5, FALSE)</f>
        <v>-</v>
      </c>
      <c r="AR616" s="1">
        <f>VLOOKUP(B616, 'DEC25'!$A$1:$I$611, 5, FALSE)</f>
        <v>-1</v>
      </c>
      <c r="AS616" s="1">
        <f>VLOOKUP(B616, 'JAN26'!$A$1:$I$607, 6, FALSE)</f>
        <v>-6</v>
      </c>
      <c r="AT616" s="1"/>
      <c r="AU616" s="1"/>
      <c r="AV616" s="1"/>
      <c r="AW616" s="1"/>
    </row>
    <row r="617" spans="1:49" ht="14.25" customHeight="1">
      <c r="A617" s="1"/>
      <c r="B617" s="1" t="s">
        <v>485</v>
      </c>
      <c r="C617" s="1">
        <f t="shared" si="47"/>
        <v>0.33333333333333331</v>
      </c>
      <c r="D617" s="1"/>
      <c r="E617" s="1"/>
      <c r="F617" s="1"/>
      <c r="G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U617" s="1"/>
      <c r="V617" s="1"/>
      <c r="W617" s="1"/>
      <c r="X617" s="1"/>
      <c r="Y617" s="1"/>
      <c r="Z617" s="1"/>
      <c r="AA617" s="1"/>
      <c r="AB617" s="1">
        <v>0</v>
      </c>
      <c r="AC617" s="1">
        <v>-1</v>
      </c>
      <c r="AD617" s="1">
        <f>VLOOKUP(B617,'OCT24'!$A$1:H1792,6,0)</f>
        <v>0</v>
      </c>
      <c r="AE617" s="1">
        <f>VLOOKUP(B617,'NOV24'!$A$1:H1177,6,0)</f>
        <v>0</v>
      </c>
      <c r="AF617" s="1">
        <f>VLOOKUP(B617,'DEC24'!$A$1:$H$914,5,0)</f>
        <v>0</v>
      </c>
      <c r="AG617" s="1">
        <f>VLOOKUP(B617,'JAN25'!$A$1:G1248,5,0)</f>
        <v>0</v>
      </c>
      <c r="AH617" s="1">
        <f>VLOOKUP(B617,'FEB25'!A$1:G1682,5,0)</f>
        <v>0</v>
      </c>
      <c r="AI617" s="1">
        <f>VLOOKUP(B617,'MAR25'!$A$1:G1515,5,0)</f>
        <v>0</v>
      </c>
      <c r="AJ617" s="1">
        <f>VLOOKUP(B617,'APR25'!$A$1:G1144,5,0)</f>
        <v>0</v>
      </c>
      <c r="AK617" s="1">
        <f>VLOOKUP(B617,'MAY25'!$A$1:G1537,5,0)</f>
        <v>0</v>
      </c>
      <c r="AL617" s="1">
        <f>VLOOKUP(B617,JUNE25!$A$1:G1240,5,0)</f>
        <v>0</v>
      </c>
      <c r="AM617" s="1">
        <f>VLOOKUP(B617, JULY25!$A$1:$E$544, 5, FALSE)</f>
        <v>0</v>
      </c>
      <c r="AN617" s="1">
        <f>VLOOKUP(B617, 'AUG25'!$A$1:$E$540, 5, FALSE)</f>
        <v>-1</v>
      </c>
      <c r="AO617" s="1"/>
      <c r="AP617" s="1"/>
      <c r="AQ617" s="36"/>
      <c r="AR617" s="1"/>
      <c r="AS617" s="1"/>
      <c r="AT617" s="1"/>
      <c r="AU617" s="1"/>
      <c r="AV617" s="1"/>
      <c r="AW617" s="1"/>
    </row>
    <row r="618" spans="1:49" ht="14.25" customHeight="1">
      <c r="A618" s="1" t="s">
        <v>676</v>
      </c>
      <c r="B618" s="1" t="s">
        <v>486</v>
      </c>
      <c r="C618" s="1">
        <f t="shared" si="47"/>
        <v>46</v>
      </c>
      <c r="D618" s="1"/>
      <c r="E618" s="1"/>
      <c r="F618" s="1"/>
      <c r="G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U618" s="1"/>
      <c r="V618" s="1"/>
      <c r="W618" s="1"/>
      <c r="X618" s="1"/>
      <c r="Y618" s="1"/>
      <c r="Z618" s="1"/>
      <c r="AA618" s="1"/>
      <c r="AB618" s="1">
        <v>0</v>
      </c>
      <c r="AC618" s="1">
        <v>-24</v>
      </c>
      <c r="AD618" s="1">
        <f>VLOOKUP(B618,'OCT24'!$A$1:H1793,6,0)</f>
        <v>-12</v>
      </c>
      <c r="AE618" s="1"/>
      <c r="AF618" s="1">
        <f>VLOOKUP(B618,'DEC24'!$A$1:$H$914,5,0)</f>
        <v>-12</v>
      </c>
      <c r="AG618" s="1">
        <f>VLOOKUP(B618,'JAN25'!$A$1:G1249,5,0)</f>
        <v>-24</v>
      </c>
      <c r="AH618" s="1"/>
      <c r="AI618" s="1">
        <v>-50</v>
      </c>
      <c r="AJ618" s="1">
        <v>-50</v>
      </c>
      <c r="AK618" s="1">
        <v>-50</v>
      </c>
      <c r="AL618" s="1"/>
      <c r="AM618" s="1">
        <f>VLOOKUP(B618, JULY25!$A$1:$E$544, 5, FALSE)</f>
        <v>-36</v>
      </c>
      <c r="AN618" s="1">
        <f>VLOOKUP(B618, 'AUG25'!$A$1:$E$540, 5, FALSE)</f>
        <v>-52</v>
      </c>
      <c r="AO618" s="1">
        <f>VLOOKUP(B618, 'SEP25'!$A$1:$F$520, 6, FALSE)</f>
        <v>-30</v>
      </c>
      <c r="AP618" s="1">
        <f>VLOOKUP(B618, 'OCT25'!$A$1:$F$520, 5, FALSE)</f>
        <v>-32</v>
      </c>
      <c r="AQ618" s="36">
        <f>VLOOKUP(B618, 'NOV25'!$B$1:$I$616, 5, FALSE)</f>
        <v>-32</v>
      </c>
      <c r="AR618" s="1">
        <f>VLOOKUP(B618, 'DEC25'!$A$1:$I$611, 5, FALSE)</f>
        <v>-99</v>
      </c>
      <c r="AS618" s="1">
        <f>VLOOKUP(B618, 'JAN26'!$A$1:$I$607, 6, FALSE)</f>
        <v>-41</v>
      </c>
      <c r="AT618" s="1"/>
      <c r="AU618" s="1"/>
      <c r="AV618" s="1"/>
      <c r="AW618" s="1"/>
    </row>
    <row r="619" spans="1:49" ht="14.25" customHeight="1">
      <c r="A619" s="4" t="s">
        <v>678</v>
      </c>
      <c r="B619" s="1" t="s">
        <v>487</v>
      </c>
      <c r="C619" s="1">
        <f t="shared" si="47"/>
        <v>0</v>
      </c>
      <c r="D619" s="1"/>
      <c r="E619" s="1"/>
      <c r="F619" s="1"/>
      <c r="G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U619" s="1"/>
      <c r="V619" s="1"/>
      <c r="W619" s="1"/>
      <c r="X619" s="1"/>
      <c r="Y619" s="1"/>
      <c r="Z619" s="1"/>
      <c r="AA619" s="1"/>
      <c r="AB619" s="1">
        <v>-6</v>
      </c>
      <c r="AC619" s="1">
        <v>0</v>
      </c>
      <c r="AD619" s="1">
        <f>VLOOKUP(B619,'OCT24'!$A$1:H1794,6,0)</f>
        <v>0</v>
      </c>
      <c r="AE619" s="1">
        <f>VLOOKUP(B619,'NOV24'!$A$1:H1179,6,0)</f>
        <v>0</v>
      </c>
      <c r="AF619" s="1">
        <f>VLOOKUP(B619,'DEC24'!$A$1:$H$914,5,0)</f>
        <v>0</v>
      </c>
      <c r="AG619" s="1">
        <f>VLOOKUP(B619,'JAN25'!$A$1:G1250,5,0)</f>
        <v>0</v>
      </c>
      <c r="AH619" s="1">
        <f>VLOOKUP(B619,'FEB25'!A$1:G1684,5,0)</f>
        <v>-36</v>
      </c>
      <c r="AI619" s="1">
        <f>VLOOKUP(B619,'MAR25'!$A$1:G1517,5,0)</f>
        <v>0</v>
      </c>
      <c r="AJ619" s="1">
        <f>VLOOKUP(B619,'APR25'!$A$1:G1146,5,0)</f>
        <v>0</v>
      </c>
      <c r="AK619" s="1">
        <f>VLOOKUP(B619,'MAY25'!$A$1:G1539,5,0)</f>
        <v>0</v>
      </c>
      <c r="AL619" s="1">
        <f>VLOOKUP(B619,JUNE25!$A$1:G1242,5,0)</f>
        <v>0</v>
      </c>
      <c r="AM619" s="1">
        <f>VLOOKUP(B619, JULY25!$A$1:$E$544, 5, FALSE)</f>
        <v>0</v>
      </c>
      <c r="AN619" s="1">
        <f>VLOOKUP(B619, 'AUG25'!$A$1:$E$540, 5, FALSE)</f>
        <v>0</v>
      </c>
      <c r="AO619" s="1" t="str">
        <f>VLOOKUP(B619, 'SEP25'!$A$1:$F$520, 6, FALSE)</f>
        <v>-</v>
      </c>
      <c r="AP619" s="1" t="str">
        <f>VLOOKUP(B619, 'OCT25'!$A$1:$F$520, 5, FALSE)</f>
        <v>-</v>
      </c>
      <c r="AQ619" s="36" t="str">
        <f>VLOOKUP(B619, 'NOV25'!$B$1:$I$616, 5, FALSE)</f>
        <v>-</v>
      </c>
      <c r="AR619" s="1" t="str">
        <f>VLOOKUP(B619, 'DEC25'!$A$1:$I$611, 5, FALSE)</f>
        <v>-</v>
      </c>
      <c r="AS619" s="1" t="str">
        <f>VLOOKUP(B619, 'JAN26'!$A$1:$I$607, 6, FALSE)</f>
        <v>-</v>
      </c>
      <c r="AT619" s="1"/>
      <c r="AU619" s="1"/>
      <c r="AV619" s="1"/>
      <c r="AW619" s="1"/>
    </row>
    <row r="620" spans="1:49" ht="14.25" customHeight="1">
      <c r="A620" s="1"/>
      <c r="B620" s="1" t="s">
        <v>488</v>
      </c>
      <c r="C620" s="37">
        <v>0</v>
      </c>
      <c r="D620" s="1"/>
      <c r="E620" s="1"/>
      <c r="F620" s="1"/>
      <c r="G620" s="1"/>
      <c r="I620" s="1"/>
      <c r="J620" s="1"/>
      <c r="K620" s="1"/>
      <c r="L620" s="1"/>
      <c r="M620" s="1"/>
      <c r="N620" s="1"/>
      <c r="O620" s="1"/>
      <c r="P620" s="1"/>
      <c r="Q620" s="1" t="e">
        <v>#N/A</v>
      </c>
      <c r="R620" s="1" t="e">
        <v>#N/A</v>
      </c>
      <c r="S620" s="1"/>
      <c r="T620" s="1"/>
      <c r="U620" s="1"/>
      <c r="V620" s="1"/>
      <c r="W620" s="1"/>
      <c r="X620" s="1"/>
      <c r="Y620" s="1"/>
      <c r="Z620" s="1"/>
      <c r="AA620" s="1">
        <v>-8</v>
      </c>
      <c r="AB620" s="1">
        <v>0</v>
      </c>
      <c r="AC620" s="1"/>
      <c r="AD620" s="1" t="e">
        <f>VLOOKUP(B620,'OCT24'!$A$1:H1795,6,0)</f>
        <v>#N/A</v>
      </c>
      <c r="AE620" s="1" t="e">
        <f>VLOOKUP(B620,'NOV24'!$A$1:H1180,6,0)</f>
        <v>#N/A</v>
      </c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36"/>
      <c r="AR620" s="1"/>
      <c r="AS620" s="1"/>
      <c r="AT620" s="1"/>
      <c r="AU620" s="1"/>
      <c r="AV620" s="1"/>
      <c r="AW620" s="1"/>
    </row>
    <row r="621" spans="1:49" ht="14.25" customHeight="1">
      <c r="B621" s="4" t="s">
        <v>490</v>
      </c>
      <c r="C621" s="37">
        <v>0</v>
      </c>
      <c r="D621" s="1"/>
      <c r="E621" s="1"/>
      <c r="F621" s="1"/>
      <c r="G621" s="1"/>
      <c r="I621" s="1"/>
      <c r="J621" s="1"/>
      <c r="K621" s="1"/>
      <c r="L621" s="1"/>
      <c r="M621" s="1"/>
      <c r="N621" s="1"/>
      <c r="O621" s="1"/>
      <c r="P621" s="1"/>
      <c r="Q621" s="1" t="e">
        <v>#N/A</v>
      </c>
      <c r="R621" s="1" t="e">
        <v>#N/A</v>
      </c>
      <c r="S621" s="1"/>
      <c r="T621" s="1"/>
      <c r="U621" s="1"/>
      <c r="V621" s="1"/>
      <c r="W621" s="1"/>
      <c r="X621" s="1"/>
      <c r="Y621" s="1"/>
      <c r="Z621" s="1"/>
      <c r="AA621" s="1">
        <v>-8</v>
      </c>
      <c r="AB621" s="1">
        <v>0</v>
      </c>
      <c r="AC621" s="1"/>
      <c r="AD621" s="1" t="e">
        <f>VLOOKUP(B621,'OCT24'!$A$1:H1796,6,0)</f>
        <v>#N/A</v>
      </c>
      <c r="AE621" s="1" t="e">
        <f>VLOOKUP(B621,'NOV24'!$A$1:H1181,6,0)</f>
        <v>#N/A</v>
      </c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36"/>
      <c r="AR621" s="1"/>
      <c r="AS621" s="1"/>
      <c r="AT621" s="1"/>
      <c r="AU621" s="1"/>
      <c r="AV621" s="1"/>
      <c r="AW621" s="1"/>
    </row>
    <row r="622" spans="1:49" ht="14.25" customHeight="1">
      <c r="A622" s="40"/>
      <c r="B622" s="40" t="s">
        <v>501</v>
      </c>
      <c r="C622" s="1">
        <f t="shared" ref="C622:C628" si="48">-AVERAGE(AL622:AV622)</f>
        <v>0.33333333333333331</v>
      </c>
      <c r="D622" s="1"/>
      <c r="E622" s="1"/>
      <c r="F622" s="1"/>
      <c r="G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U622" s="1"/>
      <c r="V622" s="1"/>
      <c r="W622" s="1"/>
      <c r="X622" s="1"/>
      <c r="Y622" s="1"/>
      <c r="Z622" s="1"/>
      <c r="AA622" s="1"/>
      <c r="AC622" s="1"/>
      <c r="AD622" s="1">
        <f>VLOOKUP(B622,'OCT24'!$A$1:H1797,6,0)</f>
        <v>-1</v>
      </c>
      <c r="AE622" s="1">
        <f>VLOOKUP(B622,'NOV24'!$A$1:H1182,6,0)</f>
        <v>-4</v>
      </c>
      <c r="AF622" s="1">
        <f>VLOOKUP(B622,'DEC24'!$A$1:$H$914,5,0)</f>
        <v>-2</v>
      </c>
      <c r="AG622" s="1">
        <f>VLOOKUP(B622,'JAN25'!$A$1:G1253,5,0)</f>
        <v>-1</v>
      </c>
      <c r="AH622" s="1">
        <f>VLOOKUP(B622,'FEB25'!A$1:G1687,5,0)</f>
        <v>0</v>
      </c>
      <c r="AI622" s="1">
        <f>VLOOKUP(B622,'MAR25'!$A$1:G1520,5,0)</f>
        <v>0</v>
      </c>
      <c r="AJ622" s="1">
        <f>VLOOKUP(B622,'APR25'!$A$1:G1149,5,0)</f>
        <v>0</v>
      </c>
      <c r="AK622" s="1">
        <f>VLOOKUP(B622,'MAY25'!$A$1:G1542,5,0)</f>
        <v>0</v>
      </c>
      <c r="AL622" s="1">
        <f>VLOOKUP(B622,JUNE25!$A$1:G1245,5,0)</f>
        <v>0</v>
      </c>
      <c r="AM622" s="1">
        <f>VLOOKUP(B622, JULY25!$A$1:$E$544, 5, FALSE)</f>
        <v>0</v>
      </c>
      <c r="AN622" s="1">
        <f>VLOOKUP(B622, 'AUG25'!$A$1:$E$540, 5, FALSE)</f>
        <v>-1</v>
      </c>
      <c r="AO622" s="1" t="str">
        <f>VLOOKUP(B622, 'SEP25'!$A$1:$F$520, 6, FALSE)</f>
        <v>-</v>
      </c>
      <c r="AP622" s="1" t="str">
        <f>VLOOKUP(B622, 'OCT25'!$A$1:$F$520, 5, FALSE)</f>
        <v>-</v>
      </c>
      <c r="AQ622" s="36" t="str">
        <f>VLOOKUP(B622, 'NOV25'!$B$1:$I$616, 5, FALSE)</f>
        <v>-</v>
      </c>
      <c r="AR622" s="1" t="str">
        <f>VLOOKUP(B622, 'DEC25'!$A$1:$I$611, 5, FALSE)</f>
        <v>-</v>
      </c>
      <c r="AS622" s="1" t="str">
        <f>VLOOKUP(B622, 'JAN26'!$A$1:$I$607, 6, FALSE)</f>
        <v>-</v>
      </c>
      <c r="AT622" s="1"/>
      <c r="AU622" s="1"/>
      <c r="AV622" s="1"/>
      <c r="AW622" s="1"/>
    </row>
    <row r="623" spans="1:49" ht="14.25" customHeight="1">
      <c r="A623" s="40"/>
      <c r="B623" s="40" t="s">
        <v>502</v>
      </c>
      <c r="C623" s="1">
        <f t="shared" si="48"/>
        <v>1</v>
      </c>
      <c r="D623" s="1"/>
      <c r="E623" s="1"/>
      <c r="F623" s="1"/>
      <c r="G623" s="1"/>
      <c r="I623" s="1"/>
      <c r="J623" s="1"/>
      <c r="K623" s="1"/>
      <c r="L623" s="1"/>
      <c r="M623" s="1"/>
      <c r="N623" s="1"/>
      <c r="O623" s="1"/>
      <c r="P623" s="1"/>
      <c r="Q623" s="1" t="e">
        <v>#N/A</v>
      </c>
      <c r="R623" s="1" t="e">
        <v>#N/A</v>
      </c>
      <c r="S623" s="1"/>
      <c r="T623" s="1"/>
      <c r="U623" s="1"/>
      <c r="V623" s="1"/>
      <c r="W623" s="1"/>
      <c r="X623" s="1"/>
      <c r="Y623" s="1"/>
      <c r="Z623" s="1"/>
      <c r="AA623" s="1">
        <v>-8</v>
      </c>
      <c r="AB623" s="1">
        <v>0</v>
      </c>
      <c r="AC623" s="1"/>
      <c r="AD623" s="1">
        <f>VLOOKUP(B623,'OCT24'!$A$1:H1798,6,0)</f>
        <v>-13</v>
      </c>
      <c r="AE623" s="1">
        <f>VLOOKUP(B623,'NOV24'!$A$1:H1183,6,0)</f>
        <v>-2</v>
      </c>
      <c r="AF623" s="1">
        <f>VLOOKUP(B623,'DEC24'!$A$1:$H$914,5,0)</f>
        <v>-1</v>
      </c>
      <c r="AG623" s="1">
        <f>VLOOKUP(B623,'JAN25'!$A$1:G1254,5,0)</f>
        <v>-1</v>
      </c>
      <c r="AH623" s="1"/>
      <c r="AI623" s="1"/>
      <c r="AJ623" s="1"/>
      <c r="AK623" s="1"/>
      <c r="AL623" s="1"/>
      <c r="AM623" s="1"/>
      <c r="AN623" s="1"/>
      <c r="AO623" s="1"/>
      <c r="AP623" s="1">
        <f>VLOOKUP(B623, 'OCT25'!$A$1:$F$520, 5, FALSE)</f>
        <v>-1</v>
      </c>
      <c r="AQ623" s="36" t="str">
        <f>VLOOKUP(B623, 'NOV25'!$B$1:$I$616, 5, FALSE)</f>
        <v>-</v>
      </c>
      <c r="AR623" s="1" t="str">
        <f>VLOOKUP(B623, 'DEC25'!$A$1:$I$611, 5, FALSE)</f>
        <v>-</v>
      </c>
      <c r="AS623" s="1" t="str">
        <f>VLOOKUP(B623, 'JAN26'!$A$1:$I$607, 6, FALSE)</f>
        <v>-</v>
      </c>
      <c r="AT623" s="1"/>
      <c r="AU623" s="1"/>
      <c r="AV623" s="1"/>
      <c r="AW623" s="1"/>
    </row>
    <row r="624" spans="1:49" ht="14.25" customHeight="1">
      <c r="A624" s="4" t="s">
        <v>686</v>
      </c>
      <c r="B624" s="40" t="s">
        <v>503</v>
      </c>
      <c r="C624" s="1">
        <f t="shared" si="48"/>
        <v>14.75</v>
      </c>
      <c r="D624" s="1"/>
      <c r="E624" s="1"/>
      <c r="F624" s="1"/>
      <c r="G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U624" s="1"/>
      <c r="V624" s="1"/>
      <c r="W624" s="1"/>
      <c r="X624" s="1"/>
      <c r="Y624" s="1"/>
      <c r="Z624" s="1"/>
      <c r="AA624" s="1"/>
      <c r="AC624" s="1"/>
      <c r="AD624" s="1">
        <f>VLOOKUP(B624,'OCT24'!$A$1:H1799,6,0)</f>
        <v>0</v>
      </c>
      <c r="AE624" s="1">
        <f>VLOOKUP(B624,'NOV24'!$A$1:H1184,6,0)</f>
        <v>-10</v>
      </c>
      <c r="AF624" s="1">
        <f>VLOOKUP(B624,'DEC24'!$A$1:$H$914,5,0)</f>
        <v>0</v>
      </c>
      <c r="AG624" s="1">
        <f>VLOOKUP(B624,'JAN25'!$A$1:G1255,5,0)</f>
        <v>-8</v>
      </c>
      <c r="AH624" s="1">
        <f>VLOOKUP(B624,'FEB25'!A$1:G1689,5,0)</f>
        <v>-3</v>
      </c>
      <c r="AI624" s="1">
        <f>VLOOKUP(B624,'MAR25'!$A$1:G1522,5,0)</f>
        <v>-21</v>
      </c>
      <c r="AJ624" s="1">
        <f>VLOOKUP(B624,'APR25'!$A$1:G1151,5,0)</f>
        <v>-24</v>
      </c>
      <c r="AK624" s="1">
        <f>VLOOKUP(B624,'MAY25'!$A$1:G1544,5,0)</f>
        <v>-7</v>
      </c>
      <c r="AL624" s="1">
        <f>VLOOKUP(B624,JUNE25!$A$1:G1247,5,0)</f>
        <v>-21</v>
      </c>
      <c r="AM624" s="1">
        <f>VLOOKUP(B624, JULY25!$A$1:$E$544, 5, FALSE)</f>
        <v>-12</v>
      </c>
      <c r="AN624" s="1">
        <f>VLOOKUP(B624, 'AUG25'!$A$1:$E$540, 5, FALSE)</f>
        <v>-2</v>
      </c>
      <c r="AO624" s="1">
        <f>VLOOKUP(B624, 'SEP25'!$A$1:$F$520, 6, FALSE)</f>
        <v>-22</v>
      </c>
      <c r="AP624" s="1">
        <f>VLOOKUP(B624, 'OCT25'!$A$1:$F$520, 5, FALSE)</f>
        <v>-11</v>
      </c>
      <c r="AQ624" s="36">
        <f>VLOOKUP(B624, 'NOV25'!$B$1:$I$616, 5, FALSE)</f>
        <v>-15</v>
      </c>
      <c r="AR624" s="1">
        <f>VLOOKUP(B624, 'DEC25'!$A$1:$I$611, 5, FALSE)</f>
        <v>-4</v>
      </c>
      <c r="AS624" s="1">
        <f>VLOOKUP(B624, 'JAN26'!$A$1:$I$607, 6, FALSE)</f>
        <v>-31</v>
      </c>
      <c r="AT624" s="1"/>
      <c r="AU624" s="1"/>
      <c r="AV624" s="1"/>
      <c r="AW624" s="1"/>
    </row>
    <row r="625" spans="1:49" ht="14.25" customHeight="1">
      <c r="A625" s="4" t="s">
        <v>686</v>
      </c>
      <c r="B625" s="40" t="s">
        <v>504</v>
      </c>
      <c r="C625" s="1">
        <f t="shared" si="48"/>
        <v>11.142857142857142</v>
      </c>
      <c r="D625" s="1"/>
      <c r="E625" s="1"/>
      <c r="F625" s="1"/>
      <c r="G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U625" s="1"/>
      <c r="V625" s="1"/>
      <c r="W625" s="1"/>
      <c r="X625" s="1"/>
      <c r="Y625" s="1"/>
      <c r="Z625" s="1"/>
      <c r="AA625" s="1"/>
      <c r="AC625" s="1"/>
      <c r="AD625" s="1">
        <f>VLOOKUP(B625,'OCT24'!$A$1:H1800,6,0)</f>
        <v>-15</v>
      </c>
      <c r="AE625" s="1">
        <f>VLOOKUP(B625,'NOV24'!$A$1:H1185,6,0)</f>
        <v>0</v>
      </c>
      <c r="AF625" s="1">
        <f>VLOOKUP(B625,'DEC24'!$A$1:$H$914,5,0)</f>
        <v>-16</v>
      </c>
      <c r="AG625" s="1">
        <f>VLOOKUP(B625,'JAN25'!$A$1:G1256,5,0)</f>
        <v>-12</v>
      </c>
      <c r="AH625" s="1">
        <f>VLOOKUP(B625,'FEB25'!A$1:G1690,5,0)</f>
        <v>-4</v>
      </c>
      <c r="AI625" s="1">
        <f>VLOOKUP(B625,'MAR25'!$A$1:G1523,5,0)</f>
        <v>-27</v>
      </c>
      <c r="AJ625" s="1">
        <f>VLOOKUP(B625,'APR25'!$A$1:G1152,5,0)</f>
        <v>-28</v>
      </c>
      <c r="AK625" s="1">
        <f>VLOOKUP(B625,'MAY25'!$A$1:G1545,5,0)</f>
        <v>-15</v>
      </c>
      <c r="AL625" s="1">
        <f>VLOOKUP(B625,JUNE25!$A$1:G1248,5,0)</f>
        <v>-13</v>
      </c>
      <c r="AM625" s="1">
        <f>VLOOKUP(B625, JULY25!$A$1:$E$544, 5, FALSE)</f>
        <v>-14</v>
      </c>
      <c r="AN625" s="1">
        <f>VLOOKUP(B625, 'AUG25'!$A$1:$E$540, 5, FALSE)</f>
        <v>-12</v>
      </c>
      <c r="AO625" s="1" t="str">
        <f>VLOOKUP(B625, 'SEP25'!$A$1:$F$520, 6, FALSE)</f>
        <v>-</v>
      </c>
      <c r="AP625" s="1">
        <f>VLOOKUP(B625, 'OCT25'!$A$1:$F$520, 5, FALSE)</f>
        <v>-11</v>
      </c>
      <c r="AQ625" s="36">
        <f>VLOOKUP(B625, 'NOV25'!$B$1:$I$616, 5, FALSE)</f>
        <v>-12</v>
      </c>
      <c r="AR625" s="1">
        <f>VLOOKUP(B625, 'DEC25'!$A$1:$I$611, 5, FALSE)</f>
        <v>-7</v>
      </c>
      <c r="AS625" s="1">
        <f>VLOOKUP(B625, 'JAN26'!$A$1:$I$607, 6, FALSE)</f>
        <v>-9</v>
      </c>
      <c r="AT625" s="1"/>
      <c r="AU625" s="1"/>
      <c r="AV625" s="1"/>
      <c r="AW625" s="1"/>
    </row>
    <row r="626" spans="1:49" ht="14.25" customHeight="1">
      <c r="A626" s="4" t="s">
        <v>678</v>
      </c>
      <c r="B626" s="40" t="s">
        <v>505</v>
      </c>
      <c r="C626" s="1">
        <f t="shared" si="48"/>
        <v>6</v>
      </c>
      <c r="D626" s="1"/>
      <c r="E626" s="1"/>
      <c r="F626" s="1"/>
      <c r="G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U626" s="1"/>
      <c r="V626" s="1"/>
      <c r="W626" s="1"/>
      <c r="X626" s="1"/>
      <c r="Y626" s="1"/>
      <c r="Z626" s="1"/>
      <c r="AA626" s="1"/>
      <c r="AC626" s="1"/>
      <c r="AD626" s="1">
        <f>VLOOKUP(B626,'OCT24'!$A$1:H1801,6,0)</f>
        <v>-16</v>
      </c>
      <c r="AE626" s="1">
        <f>VLOOKUP(B626,'NOV24'!$A$1:H1186,6,0)</f>
        <v>0</v>
      </c>
      <c r="AF626" s="1">
        <f>VLOOKUP(B626,'DEC24'!$A$1:$H$914,5,0)</f>
        <v>0</v>
      </c>
      <c r="AG626" s="1">
        <f>VLOOKUP(B626,'JAN25'!$A$1:G1257,5,0)</f>
        <v>0</v>
      </c>
      <c r="AH626" s="1">
        <f>VLOOKUP(B626,'FEB25'!A$1:G1691,5,0)</f>
        <v>0</v>
      </c>
      <c r="AI626" s="1">
        <f>VLOOKUP(B626,'MAR25'!$A$1:G1524,5,0)</f>
        <v>0</v>
      </c>
      <c r="AJ626" s="1">
        <f>VLOOKUP(B626,'APR25'!$A$1:G1153,5,0)</f>
        <v>0</v>
      </c>
      <c r="AK626" s="1">
        <f>VLOOKUP(B626,'MAY25'!$A$1:G1546,5,0)</f>
        <v>0</v>
      </c>
      <c r="AL626" s="1">
        <f>VLOOKUP(B626,JUNE25!$A$1:G1249,5,0)</f>
        <v>-8</v>
      </c>
      <c r="AM626" s="1">
        <f>VLOOKUP(B626, JULY25!$A$1:$E$544, 5, FALSE)</f>
        <v>0</v>
      </c>
      <c r="AN626" s="1">
        <f>VLOOKUP(B626, 'AUG25'!$A$1:$E$540, 5, FALSE)</f>
        <v>0</v>
      </c>
      <c r="AO626" s="1">
        <f>VLOOKUP(B626, 'SEP25'!$A$1:$F$520, 6, FALSE)</f>
        <v>-8</v>
      </c>
      <c r="AP626" s="1">
        <f>VLOOKUP(B626, 'OCT25'!$A$1:$F$520, 5, FALSE)</f>
        <v>-12</v>
      </c>
      <c r="AQ626" s="36" t="str">
        <f>VLOOKUP(B626, 'NOV25'!$B$1:$I$616, 5, FALSE)</f>
        <v>-</v>
      </c>
      <c r="AR626" s="1" t="str">
        <f>VLOOKUP(B626, 'DEC25'!$A$1:$I$611, 5, FALSE)</f>
        <v>-</v>
      </c>
      <c r="AS626" s="1">
        <f>VLOOKUP(B626, 'JAN26'!$A$1:$I$607, 6, FALSE)</f>
        <v>-8</v>
      </c>
      <c r="AT626" s="1"/>
      <c r="AU626" s="1"/>
      <c r="AV626" s="1"/>
      <c r="AW626" s="1"/>
    </row>
    <row r="627" spans="1:49" ht="14.25" customHeight="1">
      <c r="A627" s="40"/>
      <c r="B627" s="40" t="s">
        <v>506</v>
      </c>
      <c r="C627" s="1">
        <f t="shared" si="48"/>
        <v>0</v>
      </c>
      <c r="D627" s="1"/>
      <c r="E627" s="1"/>
      <c r="F627" s="1"/>
      <c r="G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U627" s="1"/>
      <c r="V627" s="1"/>
      <c r="W627" s="1"/>
      <c r="X627" s="1"/>
      <c r="Y627" s="1"/>
      <c r="Z627" s="1"/>
      <c r="AA627" s="1"/>
      <c r="AC627" s="1"/>
      <c r="AD627" s="1">
        <f>VLOOKUP(B627,'OCT24'!$A$1:H1802,6,0)</f>
        <v>-1</v>
      </c>
      <c r="AE627" s="1">
        <f>VLOOKUP(B627,'NOV24'!$A$1:H1187,6,0)</f>
        <v>0</v>
      </c>
      <c r="AF627" s="1">
        <f>VLOOKUP(B627,'DEC24'!$A$1:$H$914,5,0)</f>
        <v>0</v>
      </c>
      <c r="AG627" s="1">
        <f>VLOOKUP(B627,'JAN25'!$A$1:G1258,5,0)</f>
        <v>0</v>
      </c>
      <c r="AH627" s="1">
        <f>VLOOKUP(B627,'FEB25'!A$1:G1692,5,0)</f>
        <v>0</v>
      </c>
      <c r="AI627" s="1">
        <f>VLOOKUP(B627,'MAR25'!$A$1:G1525,5,0)</f>
        <v>0</v>
      </c>
      <c r="AJ627" s="1">
        <f>VLOOKUP(B627,'APR25'!$A$1:G1154,5,0)</f>
        <v>0</v>
      </c>
      <c r="AK627" s="1">
        <f>VLOOKUP(B627,'MAY25'!$A$1:G1547,5,0)</f>
        <v>0</v>
      </c>
      <c r="AL627" s="1">
        <f>VLOOKUP(B627,JUNE25!$A$1:G1250,5,0)</f>
        <v>0</v>
      </c>
      <c r="AM627" s="1">
        <f>VLOOKUP(B627, JULY25!$A$1:$E$544, 5, FALSE)</f>
        <v>0</v>
      </c>
      <c r="AN627" s="1">
        <f>VLOOKUP(B627, 'AUG25'!$A$1:$E$540, 5, FALSE)</f>
        <v>0</v>
      </c>
      <c r="AO627" s="1" t="str">
        <f>VLOOKUP(B627, 'SEP25'!$A$1:$F$520, 6, FALSE)</f>
        <v>-</v>
      </c>
      <c r="AP627" s="1" t="str">
        <f>VLOOKUP(B627, 'OCT25'!$A$1:$F$520, 5, FALSE)</f>
        <v>-</v>
      </c>
      <c r="AQ627" s="36" t="str">
        <f>VLOOKUP(B627, 'NOV25'!$B$1:$I$616, 5, FALSE)</f>
        <v>-</v>
      </c>
      <c r="AR627" s="1" t="str">
        <f>VLOOKUP(B627, 'DEC25'!$A$1:$I$611, 5, FALSE)</f>
        <v>-</v>
      </c>
      <c r="AS627" s="1" t="str">
        <f>VLOOKUP(B627, 'JAN26'!$A$1:$I$607, 6, FALSE)</f>
        <v>-</v>
      </c>
      <c r="AT627" s="1"/>
      <c r="AU627" s="1"/>
      <c r="AV627" s="1"/>
      <c r="AW627" s="1"/>
    </row>
    <row r="628" spans="1:49" ht="14.25" customHeight="1">
      <c r="A628" s="4" t="s">
        <v>686</v>
      </c>
      <c r="B628" s="40" t="s">
        <v>508</v>
      </c>
      <c r="C628" s="1">
        <f t="shared" si="48"/>
        <v>1.6</v>
      </c>
      <c r="D628" s="1"/>
      <c r="E628" s="1"/>
      <c r="F628" s="1"/>
      <c r="G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U628" s="1"/>
      <c r="V628" s="1"/>
      <c r="W628" s="1"/>
      <c r="X628" s="1"/>
      <c r="Y628" s="1"/>
      <c r="Z628" s="1"/>
      <c r="AA628" s="1"/>
      <c r="AC628" s="1"/>
      <c r="AD628" s="1">
        <f>VLOOKUP(B628,'OCT24'!$A$1:H1803,6,0)</f>
        <v>-4</v>
      </c>
      <c r="AE628" s="1">
        <f>VLOOKUP(B628,'NOV24'!$A$1:H1188,6,0)</f>
        <v>-14</v>
      </c>
      <c r="AF628" s="1">
        <f>VLOOKUP(B628,'DEC24'!$A$1:$H$914,5,0)</f>
        <v>-27</v>
      </c>
      <c r="AG628" s="1">
        <f>VLOOKUP(B628,'JAN25'!$A$1:G1259,5,0)</f>
        <v>-5</v>
      </c>
      <c r="AH628" s="1">
        <f>VLOOKUP(B628,'FEB25'!A$1:G1693,5,0)</f>
        <v>0</v>
      </c>
      <c r="AI628" s="1">
        <f>VLOOKUP(B628,'MAR25'!$A$1:G1526,5,0)</f>
        <v>0</v>
      </c>
      <c r="AJ628" s="1">
        <f>VLOOKUP(B628,'APR25'!$A$1:G1155,5,0)</f>
        <v>0</v>
      </c>
      <c r="AK628" s="1">
        <f>VLOOKUP(B628,'MAY25'!$A$1:G1548,5,0)</f>
        <v>0</v>
      </c>
      <c r="AL628" s="1">
        <f>VLOOKUP(B628,JUNE25!$A$1:G1251,5,0)</f>
        <v>0</v>
      </c>
      <c r="AM628" s="1">
        <f>VLOOKUP(B628, JULY25!$A$1:$E$544, 5, FALSE)</f>
        <v>0</v>
      </c>
      <c r="AN628" s="1">
        <f>VLOOKUP(B628, 'AUG25'!$A$1:$E$540, 5, FALSE)</f>
        <v>0</v>
      </c>
      <c r="AO628" s="1" t="str">
        <f>VLOOKUP(B628, 'SEP25'!$A$1:$F$520, 6, FALSE)</f>
        <v>-</v>
      </c>
      <c r="AP628" s="1">
        <f>VLOOKUP(B628, 'OCT25'!$A$1:$F$520, 5, FALSE)</f>
        <v>-4</v>
      </c>
      <c r="AQ628" s="36" t="str">
        <f>VLOOKUP(B628, 'NOV25'!$B$1:$I$616, 5, FALSE)</f>
        <v>-</v>
      </c>
      <c r="AR628" s="1">
        <f>VLOOKUP(B628, 'DEC25'!$A$1:$I$611, 5, FALSE)</f>
        <v>-4</v>
      </c>
      <c r="AS628" s="1" t="str">
        <f>VLOOKUP(B628, 'JAN26'!$A$1:$I$607, 6, FALSE)</f>
        <v>-</v>
      </c>
      <c r="AT628" s="1"/>
      <c r="AU628" s="1"/>
      <c r="AV628" s="1"/>
      <c r="AW628" s="1"/>
    </row>
    <row r="629" spans="1:49" ht="14.25" customHeight="1">
      <c r="A629" s="40"/>
      <c r="B629" s="40" t="s">
        <v>512</v>
      </c>
      <c r="C629" s="37">
        <v>0</v>
      </c>
      <c r="D629" s="1"/>
      <c r="E629" s="1"/>
      <c r="F629" s="1"/>
      <c r="G629" s="1"/>
      <c r="I629" s="1"/>
      <c r="J629" s="1"/>
      <c r="K629" s="1"/>
      <c r="L629" s="1"/>
      <c r="M629" s="1"/>
      <c r="N629" s="1"/>
      <c r="O629" s="1"/>
      <c r="P629" s="1"/>
      <c r="Q629" s="1" t="e">
        <v>#N/A</v>
      </c>
      <c r="R629" s="1" t="e">
        <v>#N/A</v>
      </c>
      <c r="S629" s="1"/>
      <c r="T629" s="1"/>
      <c r="U629" s="1"/>
      <c r="V629" s="1"/>
      <c r="W629" s="1"/>
      <c r="X629" s="1"/>
      <c r="Y629" s="1"/>
      <c r="Z629" s="1"/>
      <c r="AA629" s="1">
        <v>-8</v>
      </c>
      <c r="AB629" s="1">
        <v>0</v>
      </c>
      <c r="AC629" s="1"/>
      <c r="AD629" s="1">
        <f>VLOOKUP(B629,'OCT24'!$A$1:H1804,6,0)</f>
        <v>-1</v>
      </c>
      <c r="AE629" s="1">
        <f>VLOOKUP(B629,'NOV24'!$A$1:H1189,6,0)</f>
        <v>-2</v>
      </c>
      <c r="AF629" s="1">
        <f>VLOOKUP(B629,'DEC24'!$A$1:$H$914,5,0)</f>
        <v>-2</v>
      </c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36"/>
      <c r="AR629" s="1"/>
      <c r="AS629" s="1"/>
      <c r="AT629" s="1"/>
      <c r="AU629" s="1"/>
      <c r="AV629" s="1"/>
      <c r="AW629" s="1"/>
    </row>
    <row r="630" spans="1:49" ht="14.25" customHeight="1">
      <c r="A630" s="4" t="s">
        <v>691</v>
      </c>
      <c r="B630" s="40" t="s">
        <v>509</v>
      </c>
      <c r="C630" s="37">
        <v>0</v>
      </c>
      <c r="D630" s="1"/>
      <c r="E630" s="1"/>
      <c r="F630" s="1"/>
      <c r="G630" s="1"/>
      <c r="I630" s="1"/>
      <c r="J630" s="1"/>
      <c r="K630" s="1"/>
      <c r="L630" s="1"/>
      <c r="M630" s="1"/>
      <c r="N630" s="1"/>
      <c r="O630" s="1"/>
      <c r="P630" s="1"/>
      <c r="Q630" s="1" t="e">
        <v>#N/A</v>
      </c>
      <c r="R630" s="1" t="e">
        <v>#N/A</v>
      </c>
      <c r="S630" s="1"/>
      <c r="T630" s="1"/>
      <c r="U630" s="1"/>
      <c r="V630" s="1"/>
      <c r="W630" s="1"/>
      <c r="X630" s="1"/>
      <c r="Y630" s="1"/>
      <c r="Z630" s="1"/>
      <c r="AA630" s="1">
        <v>-8</v>
      </c>
      <c r="AB630" s="1">
        <v>0</v>
      </c>
      <c r="AC630" s="1"/>
      <c r="AD630" s="1">
        <f>VLOOKUP(B630,'OCT24'!$A$1:H1805,6,0)</f>
        <v>-1</v>
      </c>
      <c r="AE630" s="1">
        <f>VLOOKUP(B630,'NOV24'!$A$1:H1190,6,0)</f>
        <v>0</v>
      </c>
      <c r="AF630" s="1">
        <f>VLOOKUP(B630,'DEC24'!$A$1:$H$914,5,0)</f>
        <v>-5</v>
      </c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36"/>
      <c r="AR630" s="1"/>
      <c r="AS630" s="1"/>
      <c r="AT630" s="1"/>
      <c r="AU630" s="1"/>
      <c r="AV630" s="1"/>
      <c r="AW630" s="1"/>
    </row>
    <row r="631" spans="1:49" ht="14.25" customHeight="1">
      <c r="A631" s="4" t="s">
        <v>691</v>
      </c>
      <c r="B631" s="40" t="s">
        <v>520</v>
      </c>
      <c r="C631" s="37">
        <v>0</v>
      </c>
      <c r="D631" s="1"/>
      <c r="E631" s="1"/>
      <c r="F631" s="1"/>
      <c r="G631" s="1"/>
      <c r="I631" s="1"/>
      <c r="J631" s="1"/>
      <c r="K631" s="1"/>
      <c r="L631" s="1"/>
      <c r="M631" s="1"/>
      <c r="N631" s="1"/>
      <c r="O631" s="1"/>
      <c r="P631" s="1"/>
      <c r="Q631" s="1" t="e">
        <v>#N/A</v>
      </c>
      <c r="R631" s="1" t="e">
        <v>#N/A</v>
      </c>
      <c r="S631" s="1"/>
      <c r="T631" s="1"/>
      <c r="U631" s="1"/>
      <c r="V631" s="1"/>
      <c r="W631" s="1"/>
      <c r="X631" s="1"/>
      <c r="Y631" s="1"/>
      <c r="Z631" s="1"/>
      <c r="AA631" s="1">
        <v>-8</v>
      </c>
      <c r="AB631" s="1">
        <v>0</v>
      </c>
      <c r="AC631" s="1"/>
      <c r="AD631" s="1" t="e">
        <f>VLOOKUP(B631,'OCT24'!$A$1:H1806,6,0)</f>
        <v>#N/A</v>
      </c>
      <c r="AE631" s="1">
        <f>VLOOKUP(B631,'NOV24'!$A$1:H1191,6,0)</f>
        <v>-1</v>
      </c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36"/>
      <c r="AR631" s="1"/>
      <c r="AS631" s="1"/>
      <c r="AT631" s="1"/>
      <c r="AU631" s="1"/>
      <c r="AV631" s="1"/>
      <c r="AW631" s="1"/>
    </row>
    <row r="632" spans="1:49" ht="14.25" customHeight="1">
      <c r="A632" s="4" t="s">
        <v>686</v>
      </c>
      <c r="B632" s="40" t="s">
        <v>514</v>
      </c>
      <c r="C632" s="1">
        <f t="shared" ref="C632:C648" si="49">-AVERAGE(AL632:AV632)</f>
        <v>15.428571428571429</v>
      </c>
      <c r="D632" s="1"/>
      <c r="E632" s="1"/>
      <c r="F632" s="1"/>
      <c r="G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U632" s="1"/>
      <c r="V632" s="1"/>
      <c r="W632" s="1"/>
      <c r="X632" s="1"/>
      <c r="Y632" s="1"/>
      <c r="Z632" s="1"/>
      <c r="AA632" s="1"/>
      <c r="AC632" s="1"/>
      <c r="AD632" s="1">
        <f>VLOOKUP(B632,'OCT24'!$A$1:H1807,6,0)</f>
        <v>-4</v>
      </c>
      <c r="AE632" s="1">
        <f>VLOOKUP(B632,'NOV24'!$A$1:H1192,6,0)</f>
        <v>0</v>
      </c>
      <c r="AF632" s="1">
        <f>VLOOKUP(B632,'DEC24'!$A$1:$H$914,5,0)</f>
        <v>0</v>
      </c>
      <c r="AG632" s="1">
        <f>VLOOKUP(B632,'JAN25'!$A$1:G1263,5,0)</f>
        <v>0</v>
      </c>
      <c r="AH632" s="1">
        <f>VLOOKUP(B632,'FEB25'!A$1:G1697,5,0)</f>
        <v>-20</v>
      </c>
      <c r="AI632" s="1">
        <f>VLOOKUP(B632,'MAR25'!$A$1:G1530,5,0)</f>
        <v>-15</v>
      </c>
      <c r="AJ632" s="1">
        <f>VLOOKUP(B632,'APR25'!$A$1:G1159,5,0)</f>
        <v>-7</v>
      </c>
      <c r="AK632" s="1">
        <f>VLOOKUP(B632,'MAY25'!$A$1:G1552,5,0)</f>
        <v>-2</v>
      </c>
      <c r="AL632" s="1">
        <f>VLOOKUP(B632,JUNE25!$A$1:G1255,5,0)</f>
        <v>-7</v>
      </c>
      <c r="AM632" s="1">
        <f>VLOOKUP(B632, JULY25!$A$1:$E$544, 5, FALSE)</f>
        <v>-1</v>
      </c>
      <c r="AN632" s="1">
        <f>VLOOKUP(B632, 'AUG25'!$A$1:$E$540, 5, FALSE)</f>
        <v>-48</v>
      </c>
      <c r="AO632" s="1">
        <f>VLOOKUP(B632, 'SEP25'!$A$1:$F$520, 6, FALSE)</f>
        <v>-2</v>
      </c>
      <c r="AP632" s="1" t="str">
        <f>VLOOKUP(B632, 'OCT25'!$A$1:$F$520, 5, FALSE)</f>
        <v>-</v>
      </c>
      <c r="AQ632" s="36">
        <f>VLOOKUP(B632, 'NOV25'!$B$1:$I$616, 5, FALSE)</f>
        <v>-28</v>
      </c>
      <c r="AR632" s="1">
        <f>VLOOKUP(B632, 'DEC25'!$A$1:$I$611, 5, FALSE)</f>
        <v>-12</v>
      </c>
      <c r="AS632" s="1">
        <f>VLOOKUP(B632, 'JAN26'!$A$1:$I$607, 6, FALSE)</f>
        <v>-10</v>
      </c>
      <c r="AT632" s="1"/>
      <c r="AU632" s="1"/>
      <c r="AV632" s="1"/>
      <c r="AW632" s="1"/>
    </row>
    <row r="633" spans="1:49" ht="14.25" customHeight="1">
      <c r="A633" s="4" t="s">
        <v>686</v>
      </c>
      <c r="B633" s="40" t="s">
        <v>521</v>
      </c>
      <c r="C633" s="1">
        <f t="shared" si="49"/>
        <v>14.857142857142858</v>
      </c>
      <c r="D633" s="1"/>
      <c r="E633" s="1"/>
      <c r="F633" s="1"/>
      <c r="G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U633" s="1"/>
      <c r="V633" s="1"/>
      <c r="W633" s="1"/>
      <c r="X633" s="1"/>
      <c r="Y633" s="1"/>
      <c r="Z633" s="1"/>
      <c r="AA633" s="1"/>
      <c r="AC633" s="1"/>
      <c r="AD633" s="1"/>
      <c r="AE633" s="1">
        <f>VLOOKUP(B633,'NOV24'!$A$1:H1193,6,0)</f>
        <v>-4</v>
      </c>
      <c r="AF633" s="1">
        <f>VLOOKUP(B633,'DEC24'!$A$1:$H$914,5,0)</f>
        <v>-15</v>
      </c>
      <c r="AG633" s="1">
        <f>VLOOKUP(B633,'JAN25'!$A$1:G1264,5,0)</f>
        <v>-17</v>
      </c>
      <c r="AH633" s="1">
        <f>VLOOKUP(B633,'FEB25'!A$1:G1698,5,0)</f>
        <v>-14</v>
      </c>
      <c r="AI633" s="1">
        <f>VLOOKUP(B633,'MAR25'!$A$1:G1531,5,0)</f>
        <v>-12</v>
      </c>
      <c r="AJ633" s="1">
        <f>VLOOKUP(B633,'APR25'!$A$1:G1160,5,0)</f>
        <v>-28</v>
      </c>
      <c r="AK633" s="1">
        <f>VLOOKUP(B633,'MAY25'!$A$1:G1553,5,0)</f>
        <v>-13</v>
      </c>
      <c r="AL633" s="1">
        <f>VLOOKUP(B633,JUNE25!$A$1:G1256,5,0)</f>
        <v>-26</v>
      </c>
      <c r="AM633" s="1">
        <f>VLOOKUP(B633, JULY25!$A$1:$E$544, 5, FALSE)</f>
        <v>-22</v>
      </c>
      <c r="AN633" s="1">
        <f>VLOOKUP(B633, 'AUG25'!$A$1:$E$540, 5, FALSE)</f>
        <v>-20</v>
      </c>
      <c r="AO633" s="1" t="str">
        <f>VLOOKUP(B633, 'SEP25'!$A$1:$F$520, 6, FALSE)</f>
        <v>-</v>
      </c>
      <c r="AP633" s="1">
        <f>VLOOKUP(B633, 'OCT25'!$A$1:$F$520, 5, FALSE)</f>
        <v>-3</v>
      </c>
      <c r="AQ633" s="36">
        <f>VLOOKUP(B633, 'NOV25'!$B$1:$I$616, 5, FALSE)</f>
        <v>-11</v>
      </c>
      <c r="AR633" s="1">
        <f>VLOOKUP(B633, 'DEC25'!$A$1:$I$611, 5, FALSE)</f>
        <v>-12</v>
      </c>
      <c r="AS633" s="1">
        <f>VLOOKUP(B633, 'JAN26'!$A$1:$I$607, 6, FALSE)</f>
        <v>-10</v>
      </c>
      <c r="AT633" s="1"/>
      <c r="AU633" s="1"/>
      <c r="AV633" s="1"/>
      <c r="AW633" s="1"/>
    </row>
    <row r="634" spans="1:49" ht="14.25" customHeight="1">
      <c r="A634" s="40" t="s">
        <v>683</v>
      </c>
      <c r="B634" s="40" t="s">
        <v>522</v>
      </c>
      <c r="C634" s="1">
        <f t="shared" si="49"/>
        <v>10.125</v>
      </c>
      <c r="D634" s="1"/>
      <c r="E634" s="1"/>
      <c r="F634" s="1"/>
      <c r="G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U634" s="1"/>
      <c r="V634" s="1"/>
      <c r="W634" s="1"/>
      <c r="X634" s="1"/>
      <c r="Y634" s="1"/>
      <c r="Z634" s="1"/>
      <c r="AA634" s="1"/>
      <c r="AC634" s="1"/>
      <c r="AD634" s="1"/>
      <c r="AE634" s="1">
        <f>VLOOKUP(B634,'NOV24'!$A$1:H1194,6,0)</f>
        <v>-10</v>
      </c>
      <c r="AF634" s="1">
        <f>VLOOKUP(B634,'DEC24'!$A$1:$H$914,5,0)</f>
        <v>-10</v>
      </c>
      <c r="AG634" s="1">
        <f>VLOOKUP(B634,'JAN25'!$A$1:G1265,5,0)</f>
        <v>-2</v>
      </c>
      <c r="AH634" s="1">
        <f>VLOOKUP(B634,'FEB25'!A$1:G1699,5,0)</f>
        <v>0</v>
      </c>
      <c r="AI634" s="1">
        <f>VLOOKUP(B634,'MAR25'!$A$1:G1532,5,0)</f>
        <v>-2</v>
      </c>
      <c r="AJ634" s="1">
        <f>VLOOKUP(B634,'APR25'!$A$1:G1161,5,0)</f>
        <v>-5</v>
      </c>
      <c r="AK634" s="1">
        <f>VLOOKUP(B634,'MAY25'!$A$1:G1554,5,0)</f>
        <v>0</v>
      </c>
      <c r="AL634" s="1">
        <f>VLOOKUP(B634,JUNE25!$A$1:G1257,5,0)</f>
        <v>-8</v>
      </c>
      <c r="AM634" s="1">
        <f>VLOOKUP(B634, JULY25!$A$1:$E$544, 5, FALSE)</f>
        <v>-5</v>
      </c>
      <c r="AN634" s="1">
        <f>VLOOKUP(B634, 'AUG25'!$A$1:$E$540, 5, FALSE)</f>
        <v>-7</v>
      </c>
      <c r="AO634" s="1">
        <f>VLOOKUP(B634, 'SEP25'!$A$1:$F$520, 6, FALSE)</f>
        <v>-11</v>
      </c>
      <c r="AP634" s="1">
        <f>VLOOKUP(B634, 'OCT25'!$A$1:$F$520, 5, FALSE)</f>
        <v>-12</v>
      </c>
      <c r="AQ634" s="36">
        <f>VLOOKUP(B634, 'NOV25'!$B$1:$I$616, 5, FALSE)</f>
        <v>-20</v>
      </c>
      <c r="AR634" s="1">
        <f>VLOOKUP(B634, 'DEC25'!$A$1:$I$611, 5, FALSE)</f>
        <v>-8</v>
      </c>
      <c r="AS634" s="1">
        <f>VLOOKUP(B634, 'JAN26'!$A$1:$I$607, 6, FALSE)</f>
        <v>-10</v>
      </c>
      <c r="AT634" s="1"/>
      <c r="AU634" s="1"/>
      <c r="AV634" s="1"/>
      <c r="AW634" s="1"/>
    </row>
    <row r="635" spans="1:49" ht="14.25" customHeight="1">
      <c r="A635" s="4" t="s">
        <v>686</v>
      </c>
      <c r="B635" s="40" t="s">
        <v>523</v>
      </c>
      <c r="C635" s="1">
        <f t="shared" si="49"/>
        <v>10</v>
      </c>
      <c r="D635" s="1"/>
      <c r="E635" s="1"/>
      <c r="F635" s="1"/>
      <c r="G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U635" s="1"/>
      <c r="V635" s="1"/>
      <c r="W635" s="1"/>
      <c r="X635" s="1"/>
      <c r="Y635" s="1"/>
      <c r="Z635" s="1"/>
      <c r="AA635" s="1"/>
      <c r="AC635" s="1"/>
      <c r="AD635" s="1"/>
      <c r="AE635" s="1">
        <f>VLOOKUP(B635,'NOV24'!$A$1:H1195,6,0)</f>
        <v>-16</v>
      </c>
      <c r="AF635" s="1">
        <f>VLOOKUP(B635,'DEC24'!$A$1:$H$914,5,0)</f>
        <v>-11</v>
      </c>
      <c r="AG635" s="1">
        <f>VLOOKUP(B635,'JAN25'!$A$1:G1266,5,0)</f>
        <v>-12</v>
      </c>
      <c r="AH635" s="1">
        <f>VLOOKUP(B635,'FEB25'!A$1:G1700,5,0)</f>
        <v>-3</v>
      </c>
      <c r="AI635" s="1">
        <f>VLOOKUP(B635,'MAR25'!$A$1:G1533,5,0)</f>
        <v>-3</v>
      </c>
      <c r="AJ635" s="1">
        <f>VLOOKUP(B635,'APR25'!$A$1:G1162,5,0)</f>
        <v>-18</v>
      </c>
      <c r="AK635" s="1">
        <f>VLOOKUP(B635,'MAY25'!$A$1:G1555,5,0)</f>
        <v>-30</v>
      </c>
      <c r="AL635" s="1">
        <f>VLOOKUP(B635,JUNE25!$A$1:G1258,5,0)</f>
        <v>-24</v>
      </c>
      <c r="AM635" s="1">
        <f>VLOOKUP(B635, JULY25!$A$1:$E$544, 5, FALSE)</f>
        <v>-3</v>
      </c>
      <c r="AN635" s="1">
        <f>VLOOKUP(B635, 'AUG25'!$A$1:$E$540, 5, FALSE)</f>
        <v>-3</v>
      </c>
      <c r="AO635" s="1" t="str">
        <f>VLOOKUP(B635, 'SEP25'!$A$1:$F$520, 6, FALSE)</f>
        <v>-</v>
      </c>
      <c r="AP635" s="1">
        <f>VLOOKUP(B635, 'OCT25'!$A$1:$F$520, 5, FALSE)</f>
        <v>-18</v>
      </c>
      <c r="AQ635" s="36">
        <f>VLOOKUP(B635, 'NOV25'!$B$1:$I$616, 5, FALSE)</f>
        <v>-5</v>
      </c>
      <c r="AR635" s="1">
        <f>VLOOKUP(B635, 'DEC25'!$A$1:$I$611, 5, FALSE)</f>
        <v>-7</v>
      </c>
      <c r="AS635" s="1">
        <f>VLOOKUP(B635, 'JAN26'!$A$1:$I$607, 6, FALSE)</f>
        <v>-10</v>
      </c>
      <c r="AT635" s="1"/>
      <c r="AU635" s="1"/>
      <c r="AV635" s="1"/>
      <c r="AW635" s="1"/>
    </row>
    <row r="636" spans="1:49" ht="14.25" customHeight="1">
      <c r="A636" s="4" t="s">
        <v>686</v>
      </c>
      <c r="B636" s="40" t="s">
        <v>524</v>
      </c>
      <c r="C636" s="1">
        <f t="shared" si="49"/>
        <v>9.25</v>
      </c>
      <c r="D636" s="1"/>
      <c r="E636" s="1"/>
      <c r="F636" s="1"/>
      <c r="G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U636" s="1"/>
      <c r="V636" s="1"/>
      <c r="W636" s="1"/>
      <c r="X636" s="1"/>
      <c r="Y636" s="1"/>
      <c r="Z636" s="1"/>
      <c r="AA636" s="1"/>
      <c r="AC636" s="1"/>
      <c r="AD636" s="1"/>
      <c r="AE636" s="1">
        <f>VLOOKUP(B636,'NOV24'!$A$1:H1196,6,0)</f>
        <v>-10</v>
      </c>
      <c r="AF636" s="1">
        <f>VLOOKUP(B636,'DEC24'!$A$1:$H$914,5,0)</f>
        <v>-9</v>
      </c>
      <c r="AG636" s="1">
        <f>VLOOKUP(B636,'JAN25'!$A$1:G1267,5,0)</f>
        <v>-7</v>
      </c>
      <c r="AH636" s="1">
        <f>VLOOKUP(B636,'FEB25'!A$1:G1701,5,0)</f>
        <v>-5</v>
      </c>
      <c r="AI636" s="1">
        <f>VLOOKUP(B636,'MAR25'!$A$1:G1534,5,0)</f>
        <v>-8</v>
      </c>
      <c r="AJ636" s="1">
        <f>VLOOKUP(B636,'APR25'!$A$1:G1163,5,0)</f>
        <v>-5</v>
      </c>
      <c r="AK636" s="1">
        <f>VLOOKUP(B636,'MAY25'!$A$1:G1556,5,0)</f>
        <v>-4</v>
      </c>
      <c r="AL636" s="1">
        <f>VLOOKUP(B636,JUNE25!$A$1:G1259,5,0)</f>
        <v>-20</v>
      </c>
      <c r="AM636" s="1">
        <f>VLOOKUP(B636, JULY25!$A$1:$E$544, 5, FALSE)</f>
        <v>-18</v>
      </c>
      <c r="AN636" s="1">
        <f>VLOOKUP(B636, 'AUG25'!$A$1:$E$540, 5, FALSE)</f>
        <v>-2</v>
      </c>
      <c r="AO636" s="1">
        <f>VLOOKUP(B636, 'SEP25'!$A$1:$F$520, 6, FALSE)</f>
        <v>-12</v>
      </c>
      <c r="AP636" s="1">
        <f>VLOOKUP(B636, 'OCT25'!$A$1:$F$520, 5, FALSE)</f>
        <v>-2</v>
      </c>
      <c r="AQ636" s="36">
        <f>VLOOKUP(B636, 'NOV25'!$B$1:$I$616, 5, FALSE)</f>
        <v>-11</v>
      </c>
      <c r="AR636" s="1">
        <f>VLOOKUP(B636, 'DEC25'!$A$1:$I$611, 5, FALSE)</f>
        <v>-8</v>
      </c>
      <c r="AS636" s="1">
        <f>VLOOKUP(B636, 'JAN26'!$A$1:$I$607, 6, FALSE)</f>
        <v>-1</v>
      </c>
      <c r="AT636" s="1"/>
      <c r="AU636" s="1"/>
      <c r="AV636" s="1"/>
      <c r="AW636" s="1"/>
    </row>
    <row r="637" spans="1:49" ht="14.25" customHeight="1">
      <c r="A637" s="4" t="s">
        <v>686</v>
      </c>
      <c r="B637" s="40" t="s">
        <v>525</v>
      </c>
      <c r="C637" s="1">
        <f t="shared" si="49"/>
        <v>4.833333333333333</v>
      </c>
      <c r="D637" s="1"/>
      <c r="E637" s="1"/>
      <c r="F637" s="1"/>
      <c r="G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U637" s="1"/>
      <c r="V637" s="1"/>
      <c r="W637" s="1"/>
      <c r="X637" s="1"/>
      <c r="Y637" s="1"/>
      <c r="Z637" s="1"/>
      <c r="AA637" s="1"/>
      <c r="AC637" s="1"/>
      <c r="AD637" s="1"/>
      <c r="AE637" s="1">
        <f>VLOOKUP(B637,'NOV24'!$A$1:H1197,6,0)</f>
        <v>-6</v>
      </c>
      <c r="AF637" s="1">
        <f>VLOOKUP(B637,'DEC24'!$A$1:$H$914,5,0)</f>
        <v>0</v>
      </c>
      <c r="AG637" s="1">
        <f>VLOOKUP(B637,'JAN25'!$A$1:G1268,5,0)</f>
        <v>-5</v>
      </c>
      <c r="AH637" s="1">
        <f>VLOOKUP(B637,'FEB25'!A$1:G1702,5,0)</f>
        <v>-4</v>
      </c>
      <c r="AI637" s="1">
        <f>VLOOKUP(B637,'MAR25'!$A$1:G1535,5,0)</f>
        <v>-2</v>
      </c>
      <c r="AJ637" s="1">
        <f>VLOOKUP(B637,'APR25'!$A$1:G1164,5,0)</f>
        <v>-5</v>
      </c>
      <c r="AK637" s="1">
        <f>VLOOKUP(B637,'MAY25'!$A$1:G1557,5,0)</f>
        <v>-9</v>
      </c>
      <c r="AL637" s="1">
        <f>VLOOKUP(B637,JUNE25!$A$1:G1260,5,0)</f>
        <v>-10</v>
      </c>
      <c r="AM637" s="1">
        <f>VLOOKUP(B637, JULY25!$A$1:$E$544, 5, FALSE)</f>
        <v>-6</v>
      </c>
      <c r="AN637" s="1">
        <f>VLOOKUP(B637, 'AUG25'!$A$1:$E$540, 5, FALSE)</f>
        <v>0</v>
      </c>
      <c r="AO637" s="1">
        <f>VLOOKUP(B637, 'SEP25'!$A$1:$F$520, 6, FALSE)</f>
        <v>-4</v>
      </c>
      <c r="AP637" s="1" t="str">
        <f>VLOOKUP(B637, 'OCT25'!$A$1:$F$520, 5, FALSE)</f>
        <v>-</v>
      </c>
      <c r="AQ637" s="36">
        <f>VLOOKUP(B637, 'NOV25'!$B$1:$I$616, 5, FALSE)</f>
        <v>-1</v>
      </c>
      <c r="AR637" s="1">
        <f>VLOOKUP(B637, 'DEC25'!$A$1:$I$611, 5, FALSE)</f>
        <v>-8</v>
      </c>
      <c r="AS637" s="1" t="str">
        <f>VLOOKUP(B637, 'JAN26'!$A$1:$I$607, 6, FALSE)</f>
        <v>-</v>
      </c>
      <c r="AT637" s="1"/>
      <c r="AU637" s="1"/>
      <c r="AV637" s="1"/>
      <c r="AW637" s="1"/>
    </row>
    <row r="638" spans="1:49" ht="14.25" customHeight="1">
      <c r="A638" s="40"/>
      <c r="B638" s="40" t="s">
        <v>526</v>
      </c>
      <c r="C638" s="1">
        <f t="shared" si="49"/>
        <v>37</v>
      </c>
      <c r="D638" s="1"/>
      <c r="E638" s="1"/>
      <c r="F638" s="1"/>
      <c r="G638" s="1"/>
      <c r="I638" s="1"/>
      <c r="J638" s="1"/>
      <c r="K638" s="1"/>
      <c r="L638" s="1"/>
      <c r="M638" s="1"/>
      <c r="N638" s="1"/>
      <c r="O638" s="1"/>
      <c r="P638" s="1"/>
      <c r="Q638" s="1" t="e">
        <v>#N/A</v>
      </c>
      <c r="R638" s="1" t="e">
        <v>#N/A</v>
      </c>
      <c r="S638" s="1"/>
      <c r="T638" s="1"/>
      <c r="U638" s="1"/>
      <c r="V638" s="1"/>
      <c r="W638" s="1"/>
      <c r="X638" s="1"/>
      <c r="Y638" s="1"/>
      <c r="Z638" s="1"/>
      <c r="AA638" s="1">
        <v>-8</v>
      </c>
      <c r="AB638" s="1">
        <v>0</v>
      </c>
      <c r="AC638" s="1"/>
      <c r="AD638" s="1" t="e">
        <f>VLOOKUP(B638,'OCT24'!$A$1:H1813,6,0)</f>
        <v>#N/A</v>
      </c>
      <c r="AE638" s="1">
        <f>VLOOKUP(B638,'NOV24'!$A$1:H1198,6,0)</f>
        <v>-358</v>
      </c>
      <c r="AF638" s="1">
        <f>VLOOKUP(B638,'DEC24'!$A$1:$H$914,5,0)</f>
        <v>-68</v>
      </c>
      <c r="AG638" s="1">
        <f>VLOOKUP(B638,'JAN25'!$A$1:G1269,5,0)</f>
        <v>-101</v>
      </c>
      <c r="AH638" s="1">
        <f>VLOOKUP(B638,'FEB25'!A$1:G1703,5,0)</f>
        <v>-61</v>
      </c>
      <c r="AI638" s="1">
        <f>VLOOKUP(B638,'MAR25'!$A$1:G1536,5,0)</f>
        <v>-75</v>
      </c>
      <c r="AJ638" s="1">
        <f>VLOOKUP(B638,'APR25'!$A$1:G1165,5,0)</f>
        <v>-35</v>
      </c>
      <c r="AK638" s="1">
        <f>VLOOKUP(B638,'MAY25'!$A$1:G1558,5,0)</f>
        <v>-50</v>
      </c>
      <c r="AL638" s="1">
        <f>VLOOKUP(B638,JUNE25!$A$1:G1261,5,0)</f>
        <v>-29</v>
      </c>
      <c r="AM638" s="1">
        <f>VLOOKUP(B638, JULY25!$A$1:$E$544, 5, FALSE)</f>
        <v>-45</v>
      </c>
      <c r="AN638" s="1"/>
      <c r="AO638" s="1" t="str">
        <f>VLOOKUP(B638, 'SEP25'!$A$1:$F$520, 6, FALSE)</f>
        <v>-</v>
      </c>
      <c r="AP638" s="1" t="str">
        <f>VLOOKUP(B638, 'OCT25'!$A$1:$F$520, 5, FALSE)</f>
        <v>-</v>
      </c>
      <c r="AQ638" s="36" t="str">
        <f>VLOOKUP(B638, 'NOV25'!$B$1:$I$616, 5, FALSE)</f>
        <v>-</v>
      </c>
      <c r="AR638" s="1" t="str">
        <f>VLOOKUP(B638, 'DEC25'!$A$1:$I$611, 5, FALSE)</f>
        <v>-</v>
      </c>
      <c r="AS638" s="1" t="str">
        <f>VLOOKUP(B638, 'JAN26'!$A$1:$I$607, 6, FALSE)</f>
        <v>-</v>
      </c>
      <c r="AT638" s="1"/>
      <c r="AU638" s="1"/>
      <c r="AV638" s="1"/>
      <c r="AW638" s="1"/>
    </row>
    <row r="639" spans="1:49" ht="14.25" customHeight="1">
      <c r="A639" s="40" t="s">
        <v>871</v>
      </c>
      <c r="B639" s="40" t="s">
        <v>527</v>
      </c>
      <c r="C639" s="1">
        <f t="shared" si="49"/>
        <v>0.66666666666666663</v>
      </c>
      <c r="D639" s="1"/>
      <c r="E639" s="1"/>
      <c r="F639" s="1"/>
      <c r="G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U639" s="1"/>
      <c r="V639" s="1"/>
      <c r="W639" s="1"/>
      <c r="X639" s="1"/>
      <c r="Y639" s="1"/>
      <c r="Z639" s="1"/>
      <c r="AA639" s="1"/>
      <c r="AC639" s="1"/>
      <c r="AD639" s="1"/>
      <c r="AE639" s="1">
        <f>VLOOKUP(B639,'NOV24'!$A$1:H1199,6,0)</f>
        <v>-4</v>
      </c>
      <c r="AF639" s="1">
        <f>VLOOKUP(B639,'DEC24'!$A$1:$H$914,5,0)</f>
        <v>-33</v>
      </c>
      <c r="AG639" s="1">
        <f>VLOOKUP(B639,'JAN25'!$A$1:G1270,5,0)</f>
        <v>-12</v>
      </c>
      <c r="AH639" s="1">
        <f>VLOOKUP(B639,'FEB25'!A$1:G1704,5,0)</f>
        <v>-10</v>
      </c>
      <c r="AI639" s="1">
        <f>VLOOKUP(B639,'MAR25'!$A$1:G1537,5,0)</f>
        <v>-4</v>
      </c>
      <c r="AJ639" s="1">
        <f>VLOOKUP(B639,'APR25'!$A$1:G1166,5,0)</f>
        <v>0</v>
      </c>
      <c r="AK639" s="1">
        <f>VLOOKUP(B639,'MAY25'!$A$1:G1559,5,0)</f>
        <v>0</v>
      </c>
      <c r="AL639" s="1">
        <f>VLOOKUP(B639,JUNE25!$A$1:G1262,5,0)</f>
        <v>0</v>
      </c>
      <c r="AM639" s="1">
        <f>VLOOKUP(B639, JULY25!$A$1:$E$544, 5, FALSE)</f>
        <v>0</v>
      </c>
      <c r="AN639" s="1">
        <f>VLOOKUP(B639, 'AUG25'!$A$1:$E$540, 5, FALSE)</f>
        <v>-2</v>
      </c>
      <c r="AO639" s="1"/>
      <c r="AP639" s="1"/>
      <c r="AQ639" s="36"/>
      <c r="AR639" s="1"/>
      <c r="AS639" s="1"/>
      <c r="AT639" s="1"/>
      <c r="AU639" s="1"/>
      <c r="AV639" s="1"/>
      <c r="AW639" s="1"/>
    </row>
    <row r="640" spans="1:49" ht="14.25" customHeight="1">
      <c r="A640" s="4" t="s">
        <v>686</v>
      </c>
      <c r="B640" s="40" t="s">
        <v>528</v>
      </c>
      <c r="C640" s="1">
        <f t="shared" si="49"/>
        <v>4.25</v>
      </c>
      <c r="D640" s="1"/>
      <c r="E640" s="1"/>
      <c r="F640" s="1"/>
      <c r="G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U640" s="1"/>
      <c r="V640" s="1"/>
      <c r="W640" s="1"/>
      <c r="X640" s="1"/>
      <c r="Y640" s="1"/>
      <c r="Z640" s="1"/>
      <c r="AA640" s="1"/>
      <c r="AC640" s="1"/>
      <c r="AD640" s="1"/>
      <c r="AE640" s="1">
        <f>VLOOKUP(B640,'NOV24'!$A$1:H1200,6,0)</f>
        <v>-5</v>
      </c>
      <c r="AF640" s="1">
        <f>VLOOKUP(B640,'DEC24'!$A$1:$H$914,5,0)</f>
        <v>0</v>
      </c>
      <c r="AG640" s="1">
        <f>VLOOKUP(B640,'JAN25'!$A$1:G1271,5,0)</f>
        <v>-1</v>
      </c>
      <c r="AH640" s="1">
        <f>VLOOKUP(B640,'FEB25'!A$1:G1705,5,0)</f>
        <v>0</v>
      </c>
      <c r="AI640" s="1">
        <f>VLOOKUP(B640,'MAR25'!$A$1:G1538,5,0)</f>
        <v>0</v>
      </c>
      <c r="AJ640" s="1">
        <f>VLOOKUP(B640,'APR25'!$A$1:G1167,5,0)</f>
        <v>0</v>
      </c>
      <c r="AK640" s="1">
        <f>VLOOKUP(B640,'MAY25'!$A$1:G1560,5,0)</f>
        <v>-7</v>
      </c>
      <c r="AL640" s="1">
        <f>VLOOKUP(B640,JUNE25!$A$1:G1263,5,0)</f>
        <v>-2</v>
      </c>
      <c r="AM640" s="1">
        <f>VLOOKUP(B640, JULY25!$A$1:$E$544, 5, FALSE)</f>
        <v>-9</v>
      </c>
      <c r="AN640" s="1">
        <f>VLOOKUP(B640, 'AUG25'!$A$1:$E$540, 5, FALSE)</f>
        <v>-4</v>
      </c>
      <c r="AO640" s="1">
        <f>VLOOKUP(B640, 'SEP25'!$A$1:$F$520, 6, FALSE)</f>
        <v>-3</v>
      </c>
      <c r="AP640" s="1">
        <f>VLOOKUP(B640, 'OCT25'!$A$1:$F$520, 5, FALSE)</f>
        <v>-6</v>
      </c>
      <c r="AQ640" s="36">
        <f>VLOOKUP(B640, 'NOV25'!$B$1:$I$616, 5, FALSE)</f>
        <v>-1</v>
      </c>
      <c r="AR640" s="1">
        <f>VLOOKUP(B640, 'DEC25'!$A$1:$I$611, 5, FALSE)</f>
        <v>-3</v>
      </c>
      <c r="AS640" s="1">
        <f>VLOOKUP(B640, 'JAN26'!$A$1:$I$607, 6, FALSE)</f>
        <v>-6</v>
      </c>
      <c r="AT640" s="1"/>
      <c r="AU640" s="1"/>
      <c r="AV640" s="1"/>
      <c r="AW640" s="1"/>
    </row>
    <row r="641" spans="1:49" ht="14.25" customHeight="1">
      <c r="A641" s="4" t="s">
        <v>686</v>
      </c>
      <c r="B641" s="40" t="s">
        <v>529</v>
      </c>
      <c r="C641" s="1">
        <f t="shared" si="49"/>
        <v>2.8</v>
      </c>
      <c r="D641" s="1"/>
      <c r="E641" s="1"/>
      <c r="F641" s="1"/>
      <c r="G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U641" s="1"/>
      <c r="V641" s="1"/>
      <c r="W641" s="1"/>
      <c r="X641" s="1"/>
      <c r="Y641" s="1"/>
      <c r="Z641" s="1"/>
      <c r="AA641" s="1"/>
      <c r="AC641" s="1"/>
      <c r="AD641" s="1"/>
      <c r="AE641" s="1">
        <f>VLOOKUP(B641,'NOV24'!$A$1:H1201,6,0)</f>
        <v>0</v>
      </c>
      <c r="AF641" s="1">
        <f>VLOOKUP(B641,'DEC24'!$A$1:$H$914,5,0)</f>
        <v>0</v>
      </c>
      <c r="AG641" s="1">
        <f>VLOOKUP(B641,'JAN25'!$A$1:G1272,5,0)</f>
        <v>0</v>
      </c>
      <c r="AH641" s="1">
        <f>VLOOKUP(B641,'FEB25'!A$1:G1706,5,0)</f>
        <v>-4</v>
      </c>
      <c r="AI641" s="1">
        <f>VLOOKUP(B641,'MAR25'!$A$1:G1539,5,0)</f>
        <v>0</v>
      </c>
      <c r="AJ641" s="1">
        <f>VLOOKUP(B641,'APR25'!$A$1:G1168,5,0)</f>
        <v>-4</v>
      </c>
      <c r="AK641" s="1">
        <f>VLOOKUP(B641,'MAY25'!$A$1:G1561,5,0)</f>
        <v>-14</v>
      </c>
      <c r="AL641" s="1">
        <f>VLOOKUP(B641,JUNE25!$A$1:G1264,5,0)</f>
        <v>-5</v>
      </c>
      <c r="AM641" s="1">
        <f>VLOOKUP(B641, JULY25!$A$1:$E$544, 5, FALSE)</f>
        <v>0</v>
      </c>
      <c r="AN641" s="1">
        <f>VLOOKUP(B641, 'AUG25'!$A$1:$E$540, 5, FALSE)</f>
        <v>0</v>
      </c>
      <c r="AO641" s="1">
        <f>VLOOKUP(B641, 'SEP25'!$A$1:$F$520, 6, FALSE)</f>
        <v>-2</v>
      </c>
      <c r="AP641" s="1" t="str">
        <f>VLOOKUP(B641, 'OCT25'!$A$1:$F$520, 5, FALSE)</f>
        <v>-</v>
      </c>
      <c r="AQ641" s="36">
        <f>VLOOKUP(B641, 'NOV25'!$B$1:$I$616, 5, FALSE)</f>
        <v>-7</v>
      </c>
      <c r="AR641" s="1" t="str">
        <f>VLOOKUP(B641, 'DEC25'!$A$1:$I$611, 5, FALSE)</f>
        <v>-</v>
      </c>
      <c r="AS641" s="1" t="str">
        <f>VLOOKUP(B641, 'JAN26'!$A$1:$I$607, 6, FALSE)</f>
        <v>-</v>
      </c>
      <c r="AT641" s="1"/>
      <c r="AU641" s="1"/>
      <c r="AV641" s="1"/>
      <c r="AW641" s="1"/>
    </row>
    <row r="642" spans="1:49" ht="14.25" customHeight="1">
      <c r="A642" s="4" t="s">
        <v>678</v>
      </c>
      <c r="B642" s="40" t="s">
        <v>530</v>
      </c>
      <c r="C642" s="1">
        <f t="shared" si="49"/>
        <v>2.2000000000000002</v>
      </c>
      <c r="D642" s="1"/>
      <c r="E642" s="1"/>
      <c r="F642" s="1"/>
      <c r="G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U642" s="1"/>
      <c r="V642" s="1"/>
      <c r="W642" s="1"/>
      <c r="X642" s="1"/>
      <c r="Y642" s="1"/>
      <c r="Z642" s="1"/>
      <c r="AA642" s="1"/>
      <c r="AC642" s="1"/>
      <c r="AD642" s="1"/>
      <c r="AE642" s="1">
        <f>VLOOKUP(B642,'NOV24'!$A$1:H1202,6,0)</f>
        <v>0</v>
      </c>
      <c r="AF642" s="1">
        <f>VLOOKUP(B642,'DEC24'!$A$1:$H$914,5,0)</f>
        <v>0</v>
      </c>
      <c r="AG642" s="1">
        <f>VLOOKUP(B642,'JAN25'!$A$1:G1273,5,0)</f>
        <v>-2</v>
      </c>
      <c r="AH642" s="1">
        <f>VLOOKUP(B642,'FEB25'!A$1:G1707,5,0)</f>
        <v>0</v>
      </c>
      <c r="AI642" s="1">
        <f>VLOOKUP(B642,'MAR25'!$A$1:G1540,5,0)</f>
        <v>-5</v>
      </c>
      <c r="AJ642" s="1">
        <f>VLOOKUP(B642,'APR25'!$A$1:G1169,5,0)</f>
        <v>-20</v>
      </c>
      <c r="AK642" s="1">
        <f>VLOOKUP(B642,'MAY25'!$A$1:G1562,5,0)</f>
        <v>0</v>
      </c>
      <c r="AL642" s="1">
        <f>VLOOKUP(B642,JUNE25!$A$1:G1265,5,0)</f>
        <v>0</v>
      </c>
      <c r="AM642" s="1">
        <f>VLOOKUP(B642, JULY25!$A$1:$E$544, 5, FALSE)</f>
        <v>0</v>
      </c>
      <c r="AN642" s="1">
        <f>VLOOKUP(B642, 'AUG25'!$A$1:$E$540, 5, FALSE)</f>
        <v>-4</v>
      </c>
      <c r="AO642" s="1">
        <f>VLOOKUP(B642, 'SEP25'!$A$1:$F$520, 6, FALSE)</f>
        <v>-4</v>
      </c>
      <c r="AP642" s="1" t="str">
        <f>VLOOKUP(B642, 'OCT25'!$A$1:$F$520, 5, FALSE)</f>
        <v>-</v>
      </c>
      <c r="AQ642" s="36" t="str">
        <f>VLOOKUP(B642, 'NOV25'!$B$1:$I$616, 5, FALSE)</f>
        <v>-</v>
      </c>
      <c r="AR642" s="1" t="str">
        <f>VLOOKUP(B642, 'DEC25'!$A$1:$I$611, 5, FALSE)</f>
        <v>-</v>
      </c>
      <c r="AS642" s="1">
        <f>VLOOKUP(B642, 'JAN26'!$A$1:$I$607, 6, FALSE)</f>
        <v>-3</v>
      </c>
      <c r="AT642" s="1"/>
      <c r="AU642" s="1"/>
      <c r="AV642" s="1"/>
      <c r="AW642" s="1"/>
    </row>
    <row r="643" spans="1:49" ht="14.25" customHeight="1">
      <c r="A643" s="4" t="s">
        <v>678</v>
      </c>
      <c r="B643" s="40" t="s">
        <v>531</v>
      </c>
      <c r="C643" s="1">
        <f t="shared" si="49"/>
        <v>2.6</v>
      </c>
      <c r="D643" s="1"/>
      <c r="E643" s="1"/>
      <c r="F643" s="1"/>
      <c r="G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U643" s="1"/>
      <c r="V643" s="1"/>
      <c r="W643" s="1"/>
      <c r="X643" s="1"/>
      <c r="Y643" s="1"/>
      <c r="Z643" s="1"/>
      <c r="AA643" s="1"/>
      <c r="AC643" s="1"/>
      <c r="AD643" s="1"/>
      <c r="AE643" s="1">
        <f>VLOOKUP(B643,'NOV24'!$A$1:H1203,6,0)</f>
        <v>0</v>
      </c>
      <c r="AF643" s="1">
        <f>VLOOKUP(B643,'DEC24'!$A$1:$H$914,5,0)</f>
        <v>0</v>
      </c>
      <c r="AG643" s="1">
        <f>VLOOKUP(B643,'JAN25'!$A$1:G1274,5,0)</f>
        <v>-2</v>
      </c>
      <c r="AH643" s="1">
        <f>VLOOKUP(B643,'FEB25'!A$1:G1708,5,0)</f>
        <v>0</v>
      </c>
      <c r="AI643" s="1">
        <f>VLOOKUP(B643,'MAR25'!$A$1:G1541,5,0)</f>
        <v>-5</v>
      </c>
      <c r="AJ643" s="1">
        <f>VLOOKUP(B643,'APR25'!$A$1:G1170,5,0)</f>
        <v>-20</v>
      </c>
      <c r="AK643" s="1">
        <f>VLOOKUP(B643,'MAY25'!$A$1:G1563,5,0)</f>
        <v>0</v>
      </c>
      <c r="AL643" s="1">
        <f>VLOOKUP(B643,JUNE25!$A$1:G1266,5,0)</f>
        <v>0</v>
      </c>
      <c r="AM643" s="1">
        <f>VLOOKUP(B643, JULY25!$A$1:$E$544, 5, FALSE)</f>
        <v>0</v>
      </c>
      <c r="AN643" s="1">
        <f>VLOOKUP(B643, 'AUG25'!$A$1:$E$540, 5, FALSE)</f>
        <v>-4</v>
      </c>
      <c r="AO643" s="1">
        <f>VLOOKUP(B643, 'SEP25'!$A$1:$F$520, 6, FALSE)</f>
        <v>-6</v>
      </c>
      <c r="AP643" s="1" t="str">
        <f>VLOOKUP(B643, 'OCT25'!$A$1:$F$520, 5, FALSE)</f>
        <v>-</v>
      </c>
      <c r="AQ643" s="36" t="str">
        <f>VLOOKUP(B643, 'NOV25'!$B$1:$I$616, 5, FALSE)</f>
        <v>-</v>
      </c>
      <c r="AR643" s="1" t="str">
        <f>VLOOKUP(B643, 'DEC25'!$A$1:$I$611, 5, FALSE)</f>
        <v>-</v>
      </c>
      <c r="AS643" s="1">
        <f>VLOOKUP(B643, 'JAN26'!$A$1:$I$607, 6, FALSE)</f>
        <v>-3</v>
      </c>
      <c r="AT643" s="1"/>
      <c r="AU643" s="1"/>
      <c r="AV643" s="1"/>
      <c r="AW643" s="1"/>
    </row>
    <row r="644" spans="1:49" ht="14.25" customHeight="1">
      <c r="A644" s="40"/>
      <c r="B644" s="40" t="s">
        <v>532</v>
      </c>
      <c r="C644" s="1">
        <f t="shared" si="49"/>
        <v>110.42857142857143</v>
      </c>
      <c r="D644" s="1"/>
      <c r="E644" s="1"/>
      <c r="F644" s="1"/>
      <c r="G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U644" s="1"/>
      <c r="V644" s="1"/>
      <c r="W644" s="1"/>
      <c r="X644" s="1"/>
      <c r="Y644" s="1"/>
      <c r="Z644" s="1"/>
      <c r="AA644" s="1"/>
      <c r="AC644" s="1"/>
      <c r="AD644" s="1"/>
      <c r="AE644" s="1">
        <f>VLOOKUP(B644,'NOV24'!$A$1:H1204,6,0)</f>
        <v>0</v>
      </c>
      <c r="AF644" s="1">
        <f>VLOOKUP(B644,'DEC24'!$A$1:$H$914,5,0)</f>
        <v>-1443</v>
      </c>
      <c r="AG644" s="1">
        <f>VLOOKUP(B644,'JAN25'!$A$1:G1275,5,0)</f>
        <v>-100</v>
      </c>
      <c r="AH644" s="1">
        <f>VLOOKUP(B644,'FEB25'!A$1:G1709,5,0)</f>
        <v>0</v>
      </c>
      <c r="AI644" s="1">
        <f>VLOOKUP(B644,'MAR25'!$A$1:G1542,5,0)</f>
        <v>0</v>
      </c>
      <c r="AJ644" s="1">
        <f>VLOOKUP(B644,'APR25'!$A$1:G1171,5,0)</f>
        <v>-3</v>
      </c>
      <c r="AK644" s="1">
        <f>VLOOKUP(B644,'MAY25'!$A$1:G1564,5,0)</f>
        <v>0</v>
      </c>
      <c r="AL644" s="1">
        <f>VLOOKUP(B644,JUNE25!$A$1:G1267,5,0)</f>
        <v>0</v>
      </c>
      <c r="AM644" s="1">
        <f>VLOOKUP(B644, JULY25!$A$1:$E$544, 5, FALSE)</f>
        <v>-117</v>
      </c>
      <c r="AN644" s="1">
        <f>VLOOKUP(B644, 'AUG25'!$A$1:$E$540, 5, FALSE)</f>
        <v>-13</v>
      </c>
      <c r="AO644" s="1">
        <f>VLOOKUP(B644, 'SEP25'!$A$1:$F$520, 6, FALSE)</f>
        <v>-84</v>
      </c>
      <c r="AP644" s="1">
        <f>VLOOKUP(B644, 'OCT25'!$A$1:$F$520, 5, FALSE)</f>
        <v>-388</v>
      </c>
      <c r="AQ644" s="36">
        <f>VLOOKUP(B644, 'NOV25'!$B$1:$I$616, 5, FALSE)</f>
        <v>-160</v>
      </c>
      <c r="AR644" s="1">
        <f>VLOOKUP(B644, 'DEC25'!$A$1:$I$611, 5, FALSE)</f>
        <v>-11</v>
      </c>
      <c r="AS644" s="1" t="str">
        <f>VLOOKUP(B644, 'JAN26'!$A$1:$I$607, 6, FALSE)</f>
        <v>-</v>
      </c>
      <c r="AT644" s="1"/>
      <c r="AU644" s="1"/>
      <c r="AV644" s="1"/>
      <c r="AW644" s="1"/>
    </row>
    <row r="645" spans="1:49" ht="14.25" customHeight="1">
      <c r="A645" s="40"/>
      <c r="B645" s="40" t="s">
        <v>533</v>
      </c>
      <c r="C645" s="1">
        <f t="shared" si="49"/>
        <v>96</v>
      </c>
      <c r="D645" s="1"/>
      <c r="E645" s="1"/>
      <c r="F645" s="1"/>
      <c r="G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U645" s="1"/>
      <c r="V645" s="1"/>
      <c r="W645" s="1"/>
      <c r="X645" s="1"/>
      <c r="Y645" s="1"/>
      <c r="Z645" s="1"/>
      <c r="AA645" s="1"/>
      <c r="AC645" s="1"/>
      <c r="AD645" s="1"/>
      <c r="AE645" s="1">
        <f>VLOOKUP(B645,'NOV24'!$A$1:H1205,6,0)</f>
        <v>0</v>
      </c>
      <c r="AF645" s="1">
        <f>VLOOKUP(B645,'DEC24'!$A$1:$H$914,5,0)</f>
        <v>0</v>
      </c>
      <c r="AG645" s="1">
        <f>VLOOKUP(B645,'JAN25'!$A$1:G1276,5,0)</f>
        <v>0</v>
      </c>
      <c r="AH645" s="1">
        <f>VLOOKUP(B645,'FEB25'!A$1:G1710,5,0)</f>
        <v>0</v>
      </c>
      <c r="AI645" s="1">
        <f>VLOOKUP(B645,'MAR25'!$A$1:G1543,5,0)</f>
        <v>0</v>
      </c>
      <c r="AJ645" s="1">
        <f>VLOOKUP(B645,'APR25'!$A$1:G1172,5,0)</f>
        <v>0</v>
      </c>
      <c r="AK645" s="1">
        <f>VLOOKUP(B645,'MAY25'!$A$1:G1565,5,0)</f>
        <v>0</v>
      </c>
      <c r="AL645" s="1">
        <f>VLOOKUP(B645,JUNE25!$A$1:G1268,5,0)</f>
        <v>0</v>
      </c>
      <c r="AM645" s="1">
        <f>VLOOKUP(B645, JULY25!$A$1:$E$544, 5, FALSE)</f>
        <v>0</v>
      </c>
      <c r="AN645" s="1">
        <f>VLOOKUP(B645, 'AUG25'!$A$1:$E$540, 5, FALSE)</f>
        <v>0</v>
      </c>
      <c r="AO645" s="1" t="str">
        <f>VLOOKUP(B645, 'SEP25'!$A$1:$F$520, 6, FALSE)</f>
        <v>-</v>
      </c>
      <c r="AP645" s="1" t="str">
        <f>VLOOKUP(B645, 'OCT25'!$A$1:$F$520, 5, FALSE)</f>
        <v>-</v>
      </c>
      <c r="AQ645" s="36" t="str">
        <f>VLOOKUP(B645, 'NOV25'!$B$1:$I$616, 5, FALSE)</f>
        <v>-</v>
      </c>
      <c r="AR645" s="1" t="str">
        <f>VLOOKUP(B645, 'DEC25'!$A$1:$I$611, 5, FALSE)</f>
        <v>-</v>
      </c>
      <c r="AS645" s="1">
        <f>VLOOKUP(B645, 'JAN26'!$A$1:$I$607, 6, FALSE)</f>
        <v>-384</v>
      </c>
      <c r="AT645" s="1"/>
      <c r="AU645" s="1"/>
      <c r="AV645" s="1"/>
      <c r="AW645" s="1"/>
    </row>
    <row r="646" spans="1:49" ht="14.25" customHeight="1">
      <c r="A646" s="4" t="s">
        <v>691</v>
      </c>
      <c r="B646" s="1" t="s">
        <v>537</v>
      </c>
      <c r="C646" s="1">
        <f t="shared" si="49"/>
        <v>6.5</v>
      </c>
      <c r="D646" s="1"/>
      <c r="E646" s="1"/>
      <c r="F646" s="1"/>
      <c r="G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U646" s="1"/>
      <c r="V646" s="1"/>
      <c r="W646" s="1"/>
      <c r="X646" s="1"/>
      <c r="Y646" s="1"/>
      <c r="Z646" s="1"/>
      <c r="AA646" s="1"/>
      <c r="AC646" s="1"/>
      <c r="AD646" s="1"/>
      <c r="AE646" s="1"/>
      <c r="AF646" s="1">
        <f>VLOOKUP(B646,'DEC24'!$A$1:$H$914,5,0)</f>
        <v>-191</v>
      </c>
      <c r="AG646" s="1">
        <f>VLOOKUP(B646,'JAN25'!$A$1:G1277,5,0)</f>
        <v>-2</v>
      </c>
      <c r="AH646" s="1">
        <f>VLOOKUP(B646,'FEB25'!A$1:G1711,5,0)</f>
        <v>-6</v>
      </c>
      <c r="AI646" s="1">
        <f>VLOOKUP(B646,'MAR25'!$A$1:G1544,5,0)</f>
        <v>-3</v>
      </c>
      <c r="AJ646" s="1">
        <f>VLOOKUP(B646,'APR25'!$A$1:G1173,5,0)</f>
        <v>-7</v>
      </c>
      <c r="AK646" s="1">
        <f>VLOOKUP(B646,'MAY25'!$A$1:G1566,5,0)</f>
        <v>-2</v>
      </c>
      <c r="AL646" s="1">
        <f>VLOOKUP(B646,JUNE25!$A$1:G1269,5,0)</f>
        <v>-6</v>
      </c>
      <c r="AM646" s="1">
        <f>VLOOKUP(B646, JULY25!$A$1:$E$544, 5, FALSE)</f>
        <v>-5</v>
      </c>
      <c r="AN646" s="1">
        <f>VLOOKUP(B646, 'AUG25'!$A$1:$E$540, 5, FALSE)</f>
        <v>-7</v>
      </c>
      <c r="AO646" s="1">
        <f>VLOOKUP(B646, 'SEP25'!$A$1:$F$520, 6, FALSE)</f>
        <v>-14</v>
      </c>
      <c r="AP646" s="1">
        <f>VLOOKUP(B646, 'OCT25'!$A$1:$F$520, 5, FALSE)</f>
        <v>-8</v>
      </c>
      <c r="AQ646" s="36">
        <f>VLOOKUP(B646, 'NOV25'!$B$1:$I$616, 5, FALSE)</f>
        <v>-8</v>
      </c>
      <c r="AR646" s="1">
        <f>VLOOKUP(B646, 'DEC25'!$A$1:$I$611, 5, FALSE)</f>
        <v>-3</v>
      </c>
      <c r="AS646" s="1">
        <f>VLOOKUP(B646, 'JAN26'!$A$1:$I$607, 6, FALSE)</f>
        <v>-1</v>
      </c>
      <c r="AT646" s="1"/>
      <c r="AU646" s="1"/>
      <c r="AV646" s="1"/>
      <c r="AW646" s="1"/>
    </row>
    <row r="647" spans="1:49" ht="14.25" customHeight="1">
      <c r="A647" s="4" t="s">
        <v>679</v>
      </c>
      <c r="B647" s="4" t="s">
        <v>598</v>
      </c>
      <c r="C647" s="1">
        <f t="shared" si="49"/>
        <v>60.666666666666664</v>
      </c>
      <c r="D647" s="1"/>
      <c r="E647" s="1"/>
      <c r="F647" s="1"/>
      <c r="G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U647" s="1"/>
      <c r="V647" s="1"/>
      <c r="W647" s="1"/>
      <c r="X647" s="1"/>
      <c r="Y647" s="1"/>
      <c r="Z647" s="1"/>
      <c r="AA647" s="1"/>
      <c r="AC647" s="1"/>
      <c r="AD647" s="1"/>
      <c r="AE647" s="1"/>
      <c r="AF647" s="1">
        <v>-65</v>
      </c>
      <c r="AG647" s="1">
        <v>-23</v>
      </c>
      <c r="AH647" s="1"/>
      <c r="AI647" s="1"/>
      <c r="AJ647" s="1"/>
      <c r="AK647" s="1"/>
      <c r="AL647" s="1"/>
      <c r="AM647" s="1"/>
      <c r="AN647" s="1">
        <f>VLOOKUP(B647, 'AUG25'!$A$1:$E$540, 5, FALSE)</f>
        <v>-78</v>
      </c>
      <c r="AO647" s="1">
        <f>VLOOKUP(B647, 'SEP25'!$A$1:$F$520, 6, FALSE)</f>
        <v>-56</v>
      </c>
      <c r="AP647" s="1">
        <f>VLOOKUP(B647, 'OCT25'!$A$1:$F$520, 5, FALSE)</f>
        <v>-38</v>
      </c>
      <c r="AQ647" s="36">
        <f>VLOOKUP(B647, 'NOV25'!$B$1:$I$616, 5, FALSE)</f>
        <v>-32</v>
      </c>
      <c r="AR647" s="1">
        <f>VLOOKUP(B647, 'DEC25'!$A$1:$I$611, 5, FALSE)</f>
        <v>-79</v>
      </c>
      <c r="AS647" s="1">
        <f>VLOOKUP(B647, 'JAN26'!$A$1:$I$607, 6, FALSE)</f>
        <v>-81</v>
      </c>
      <c r="AT647" s="1"/>
      <c r="AU647" s="1"/>
      <c r="AV647" s="1"/>
      <c r="AW647" s="1"/>
    </row>
    <row r="648" spans="1:49" ht="14.25" customHeight="1">
      <c r="A648" s="4" t="s">
        <v>679</v>
      </c>
      <c r="B648" s="4" t="s">
        <v>599</v>
      </c>
      <c r="C648" s="1">
        <f t="shared" si="49"/>
        <v>64.166666666666671</v>
      </c>
      <c r="D648" s="1"/>
      <c r="E648" s="1"/>
      <c r="F648" s="1"/>
      <c r="G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U648" s="1"/>
      <c r="V648" s="1"/>
      <c r="W648" s="1"/>
      <c r="X648" s="1"/>
      <c r="Y648" s="1"/>
      <c r="Z648" s="1"/>
      <c r="AA648" s="1"/>
      <c r="AC648" s="1"/>
      <c r="AD648" s="1"/>
      <c r="AE648" s="1"/>
      <c r="AF648" s="1">
        <v>-60</v>
      </c>
      <c r="AG648" s="1">
        <v>-29</v>
      </c>
      <c r="AH648" s="1"/>
      <c r="AI648" s="1"/>
      <c r="AJ648" s="1"/>
      <c r="AK648" s="1"/>
      <c r="AL648" s="1"/>
      <c r="AM648" s="1"/>
      <c r="AN648" s="1">
        <f>VLOOKUP(B648, 'AUG25'!$A$1:$E$540, 5, FALSE)</f>
        <v>-103</v>
      </c>
      <c r="AO648" s="1">
        <f>VLOOKUP(B648, 'SEP25'!$A$1:$F$520, 6, FALSE)</f>
        <v>-46</v>
      </c>
      <c r="AP648" s="1">
        <f>VLOOKUP(B648, 'OCT25'!$A$1:$F$520, 5, FALSE)</f>
        <v>-32</v>
      </c>
      <c r="AQ648" s="36">
        <f>VLOOKUP(B648, 'NOV25'!$B$1:$I$616, 5, FALSE)</f>
        <v>-33</v>
      </c>
      <c r="AR648" s="1">
        <f>VLOOKUP(B648, 'DEC25'!$A$1:$I$611, 5, FALSE)</f>
        <v>-56</v>
      </c>
      <c r="AS648" s="1">
        <f>VLOOKUP(B648, 'JAN26'!$A$1:$I$607, 6, FALSE)</f>
        <v>-115</v>
      </c>
      <c r="AT648" s="1"/>
      <c r="AU648" s="1"/>
      <c r="AV648" s="1"/>
      <c r="AW648" s="1"/>
    </row>
    <row r="649" spans="1:49" ht="14.25" customHeight="1">
      <c r="A649" s="4" t="s">
        <v>679</v>
      </c>
      <c r="B649" s="1" t="s">
        <v>540</v>
      </c>
      <c r="C649" s="37">
        <v>0</v>
      </c>
      <c r="D649" s="1"/>
      <c r="E649" s="1"/>
      <c r="F649" s="1"/>
      <c r="G649" s="1"/>
      <c r="I649" s="1"/>
      <c r="J649" s="1"/>
      <c r="K649" s="1"/>
      <c r="L649" s="1"/>
      <c r="M649" s="1"/>
      <c r="N649" s="1"/>
      <c r="O649" s="1"/>
      <c r="P649" s="1"/>
      <c r="Q649" s="1" t="e">
        <v>#N/A</v>
      </c>
      <c r="R649" s="1" t="e">
        <v>#N/A</v>
      </c>
      <c r="S649" s="1"/>
      <c r="T649" s="1"/>
      <c r="U649" s="1"/>
      <c r="V649" s="1"/>
      <c r="W649" s="1"/>
      <c r="X649" s="1"/>
      <c r="Y649" s="1"/>
      <c r="Z649" s="1"/>
      <c r="AA649" s="1">
        <v>-8</v>
      </c>
      <c r="AB649" s="1">
        <v>0</v>
      </c>
      <c r="AC649" s="1"/>
      <c r="AD649" s="1" t="e">
        <f>VLOOKUP(B649,'OCT24'!$A$1:H1824,6,0)</f>
        <v>#N/A</v>
      </c>
      <c r="AE649" s="1" t="e">
        <f>VLOOKUP(B649,'NOV24'!$A$1:H1209,6,0)</f>
        <v>#N/A</v>
      </c>
      <c r="AF649" s="1">
        <f>VLOOKUP(B649,'DEC24'!$A$1:$H$914,5,0)</f>
        <v>-5</v>
      </c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36"/>
      <c r="AR649" s="1"/>
      <c r="AS649" s="1"/>
      <c r="AT649" s="1"/>
      <c r="AU649" s="1"/>
      <c r="AV649" s="1"/>
      <c r="AW649" s="1"/>
    </row>
    <row r="650" spans="1:49" ht="14.25" customHeight="1">
      <c r="A650" s="1" t="s">
        <v>683</v>
      </c>
      <c r="B650" s="1" t="s">
        <v>541</v>
      </c>
      <c r="C650" s="1">
        <f t="shared" ref="C650:C652" si="50">-AVERAGE(AL650:AV650)</f>
        <v>2.25</v>
      </c>
      <c r="D650" s="1"/>
      <c r="E650" s="1"/>
      <c r="F650" s="1"/>
      <c r="G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U650" s="1"/>
      <c r="V650" s="1"/>
      <c r="W650" s="1"/>
      <c r="X650" s="1"/>
      <c r="Y650" s="1"/>
      <c r="Z650" s="1"/>
      <c r="AA650" s="1"/>
      <c r="AC650" s="1"/>
      <c r="AD650" s="1"/>
      <c r="AE650" s="1"/>
      <c r="AF650" s="1">
        <f>VLOOKUP(B650,'DEC24'!$A$1:$H$914,5,0)</f>
        <v>-6</v>
      </c>
      <c r="AG650" s="1">
        <f>VLOOKUP(B650,'JAN25'!$A$1:G1281,5,0)</f>
        <v>-9</v>
      </c>
      <c r="AH650" s="1">
        <f>VLOOKUP(B650,'FEB25'!A$1:G1715,5,0)</f>
        <v>-4</v>
      </c>
      <c r="AI650" s="1">
        <f>VLOOKUP(B650,'MAR25'!$A$1:G1548,5,0)</f>
        <v>-2</v>
      </c>
      <c r="AJ650" s="1">
        <f>VLOOKUP(B650,'APR25'!$A$1:G1177,5,0)</f>
        <v>-8</v>
      </c>
      <c r="AK650" s="1">
        <f>VLOOKUP(B650,'MAY25'!$A$1:G1570,5,0)</f>
        <v>-13</v>
      </c>
      <c r="AL650" s="1">
        <f>VLOOKUP(B650,JUNE25!$A$1:G1273,5,0)</f>
        <v>-1</v>
      </c>
      <c r="AM650" s="1">
        <f>VLOOKUP(B650, JULY25!$A$1:$E$544, 5, FALSE)</f>
        <v>-6</v>
      </c>
      <c r="AN650" s="1">
        <f>VLOOKUP(B650, 'AUG25'!$A$1:$E$540, 5, FALSE)</f>
        <v>-1</v>
      </c>
      <c r="AO650" s="1" t="str">
        <f>VLOOKUP(B650, 'SEP25'!$A$1:$F$520, 6, FALSE)</f>
        <v>-</v>
      </c>
      <c r="AP650" s="1">
        <f>VLOOKUP(B650, 'OCT25'!$A$1:$F$520, 5, FALSE)</f>
        <v>-1</v>
      </c>
      <c r="AQ650" s="36" t="str">
        <f>VLOOKUP(B650, 'NOV25'!$B$1:$I$616, 5, FALSE)</f>
        <v>-</v>
      </c>
      <c r="AR650" s="1" t="str">
        <f>VLOOKUP(B650, 'DEC25'!$A$1:$I$611, 5, FALSE)</f>
        <v>-</v>
      </c>
      <c r="AS650" s="1" t="str">
        <f>VLOOKUP(B650, 'JAN26'!$A$1:$I$607, 6, FALSE)</f>
        <v>-</v>
      </c>
      <c r="AT650" s="1"/>
      <c r="AU650" s="1"/>
      <c r="AV650" s="1"/>
      <c r="AW650" s="1"/>
    </row>
    <row r="651" spans="1:49" ht="14.25" customHeight="1">
      <c r="A651" s="1" t="s">
        <v>683</v>
      </c>
      <c r="B651" s="1" t="s">
        <v>542</v>
      </c>
      <c r="C651" s="1">
        <f t="shared" si="50"/>
        <v>7.333333333333333</v>
      </c>
      <c r="D651" s="1"/>
      <c r="E651" s="1"/>
      <c r="F651" s="1"/>
      <c r="G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U651" s="1"/>
      <c r="V651" s="1"/>
      <c r="W651" s="1"/>
      <c r="X651" s="1"/>
      <c r="Y651" s="1"/>
      <c r="Z651" s="1"/>
      <c r="AA651" s="1"/>
      <c r="AC651" s="1"/>
      <c r="AD651" s="1"/>
      <c r="AE651" s="1"/>
      <c r="AF651" s="1">
        <f>VLOOKUP(B651,'DEC24'!$A$1:$H$914,5,0)</f>
        <v>0</v>
      </c>
      <c r="AG651" s="1">
        <f>VLOOKUP(B651,'JAN25'!$A$1:G1282,5,0)</f>
        <v>-2</v>
      </c>
      <c r="AH651" s="1">
        <f>VLOOKUP(B651,'FEB25'!A$1:G1716,5,0)</f>
        <v>0</v>
      </c>
      <c r="AI651" s="1">
        <f>VLOOKUP(B651,'MAR25'!$A$1:G1549,5,0)</f>
        <v>-15</v>
      </c>
      <c r="AJ651" s="1">
        <f>VLOOKUP(B651,'APR25'!$A$1:G1178,5,0)</f>
        <v>-2</v>
      </c>
      <c r="AK651" s="1">
        <f>VLOOKUP(B651,'MAY25'!$A$1:G1571,5,0)</f>
        <v>-3</v>
      </c>
      <c r="AL651" s="1">
        <f>VLOOKUP(B651,JUNE25!$A$1:G1274,5,0)</f>
        <v>-20</v>
      </c>
      <c r="AM651" s="1">
        <f>VLOOKUP(B651, JULY25!$A$1:$E$544, 5, FALSE)</f>
        <v>-2</v>
      </c>
      <c r="AN651" s="1">
        <f>VLOOKUP(B651, 'AUG25'!$A$1:$E$540, 5, FALSE)</f>
        <v>0</v>
      </c>
      <c r="AO651" s="1" t="str">
        <f>VLOOKUP(B651, 'SEP25'!$A$1:$F$520, 6, FALSE)</f>
        <v>-</v>
      </c>
      <c r="AP651" s="1" t="str">
        <f>VLOOKUP(B651, 'OCT25'!$A$1:$F$520, 5, FALSE)</f>
        <v>-</v>
      </c>
      <c r="AQ651" s="36" t="str">
        <f>VLOOKUP(B651, 'NOV25'!$B$1:$I$616, 5, FALSE)</f>
        <v>-</v>
      </c>
      <c r="AR651" s="1" t="str">
        <f>VLOOKUP(B651, 'DEC25'!$A$1:$I$611, 5, FALSE)</f>
        <v>-</v>
      </c>
      <c r="AS651" s="1" t="str">
        <f>VLOOKUP(B651, 'JAN26'!$A$1:$I$607, 6, FALSE)</f>
        <v>-</v>
      </c>
      <c r="AT651" s="1"/>
      <c r="AU651" s="1"/>
      <c r="AV651" s="1"/>
      <c r="AW651" s="1"/>
    </row>
    <row r="652" spans="1:49" ht="14.25" customHeight="1">
      <c r="A652" s="1" t="s">
        <v>683</v>
      </c>
      <c r="B652" s="1" t="s">
        <v>543</v>
      </c>
      <c r="C652" s="1">
        <f t="shared" si="50"/>
        <v>6</v>
      </c>
      <c r="D652" s="1"/>
      <c r="E652" s="1"/>
      <c r="F652" s="1"/>
      <c r="G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U652" s="1"/>
      <c r="V652" s="1"/>
      <c r="W652" s="1"/>
      <c r="X652" s="1"/>
      <c r="Y652" s="1"/>
      <c r="Z652" s="1"/>
      <c r="AA652" s="1"/>
      <c r="AC652" s="1"/>
      <c r="AD652" s="1"/>
      <c r="AE652" s="1"/>
      <c r="AF652" s="1">
        <f>VLOOKUP(B652,'DEC24'!$A$1:$H$914,5,0)</f>
        <v>0</v>
      </c>
      <c r="AG652" s="1">
        <f>VLOOKUP(B652,'JAN25'!$A$1:G1283,5,0)</f>
        <v>-3</v>
      </c>
      <c r="AH652" s="1">
        <f>VLOOKUP(B652,'FEB25'!A$1:G1717,5,0)</f>
        <v>-1</v>
      </c>
      <c r="AI652" s="1">
        <f>VLOOKUP(B652,'MAR25'!$A$1:G1550,5,0)</f>
        <v>0</v>
      </c>
      <c r="AJ652" s="1">
        <f>VLOOKUP(B652,'APR25'!$A$1:G1179,5,0)</f>
        <v>-4</v>
      </c>
      <c r="AK652" s="1">
        <f>VLOOKUP(B652,'MAY25'!$A$1:G1572,5,0)</f>
        <v>-16</v>
      </c>
      <c r="AL652" s="1">
        <f>VLOOKUP(B652,JUNE25!$A$1:G1275,5,0)</f>
        <v>-12</v>
      </c>
      <c r="AM652" s="1">
        <f>VLOOKUP(B652, JULY25!$A$1:$E$544, 5, FALSE)</f>
        <v>-4</v>
      </c>
      <c r="AN652" s="1">
        <f>VLOOKUP(B652, 'AUG25'!$A$1:$E$540, 5, FALSE)</f>
        <v>-14</v>
      </c>
      <c r="AO652" s="1">
        <f>VLOOKUP(B652, 'SEP25'!$A$1:$F$520, 6, FALSE)</f>
        <v>-4</v>
      </c>
      <c r="AP652" s="1">
        <f>VLOOKUP(B652, 'OCT25'!$A$1:$F$520, 5, FALSE)</f>
        <v>-2</v>
      </c>
      <c r="AQ652" s="36">
        <f>VLOOKUP(B652, 'NOV25'!$B$1:$I$616, 5, FALSE)</f>
        <v>-2</v>
      </c>
      <c r="AR652" s="1">
        <f>VLOOKUP(B652, 'DEC25'!$A$1:$I$611, 5, FALSE)</f>
        <v>-4</v>
      </c>
      <c r="AS652" s="1">
        <f>VLOOKUP(B652, 'JAN26'!$A$1:$I$607, 6, FALSE)</f>
        <v>-6</v>
      </c>
      <c r="AT652" s="1"/>
      <c r="AU652" s="1"/>
      <c r="AV652" s="1"/>
      <c r="AW652" s="1"/>
    </row>
    <row r="653" spans="1:49" ht="14.25" customHeight="1">
      <c r="A653" s="4" t="s">
        <v>686</v>
      </c>
      <c r="B653" s="1" t="s">
        <v>544</v>
      </c>
      <c r="C653" s="37">
        <v>0</v>
      </c>
      <c r="D653" s="1"/>
      <c r="E653" s="1"/>
      <c r="F653" s="1"/>
      <c r="G653" s="1"/>
      <c r="I653" s="1"/>
      <c r="J653" s="1"/>
      <c r="K653" s="1"/>
      <c r="L653" s="1"/>
      <c r="M653" s="1"/>
      <c r="N653" s="1"/>
      <c r="O653" s="1"/>
      <c r="P653" s="1"/>
      <c r="Q653" s="1" t="e">
        <v>#N/A</v>
      </c>
      <c r="R653" s="1" t="e">
        <v>#N/A</v>
      </c>
      <c r="S653" s="1"/>
      <c r="T653" s="1"/>
      <c r="U653" s="1"/>
      <c r="V653" s="1"/>
      <c r="W653" s="1"/>
      <c r="X653" s="1"/>
      <c r="Y653" s="1"/>
      <c r="Z653" s="1"/>
      <c r="AA653" s="1">
        <v>-8</v>
      </c>
      <c r="AB653" s="1">
        <v>0</v>
      </c>
      <c r="AC653" s="1"/>
      <c r="AD653" s="1" t="e">
        <f>VLOOKUP(B653,'OCT24'!$A$1:H1828,6,0)</f>
        <v>#N/A</v>
      </c>
      <c r="AE653" s="1" t="e">
        <f>VLOOKUP(B653,'NOV24'!$A$1:H1213,6,0)</f>
        <v>#N/A</v>
      </c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36"/>
      <c r="AR653" s="1"/>
      <c r="AS653" s="1"/>
      <c r="AT653" s="1"/>
      <c r="AU653" s="1"/>
      <c r="AV653" s="1"/>
      <c r="AW653" s="1"/>
    </row>
    <row r="654" spans="1:49" ht="14.25" customHeight="1">
      <c r="A654" s="4" t="s">
        <v>678</v>
      </c>
      <c r="B654" s="4" t="s">
        <v>549</v>
      </c>
      <c r="C654" s="1">
        <f t="shared" ref="C654:C728" si="51">-AVERAGE(AL654:AV654)</f>
        <v>2.6</v>
      </c>
      <c r="D654" s="1"/>
      <c r="E654" s="1"/>
      <c r="F654" s="1"/>
      <c r="G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U654" s="1"/>
      <c r="V654" s="1"/>
      <c r="W654" s="1"/>
      <c r="X654" s="1"/>
      <c r="Y654" s="1"/>
      <c r="Z654" s="1"/>
      <c r="AA654" s="1"/>
      <c r="AC654" s="1"/>
      <c r="AD654" s="1"/>
      <c r="AE654" s="1"/>
      <c r="AF654" s="1"/>
      <c r="AG654" s="1">
        <f>VLOOKUP(B654,'JAN25'!$A$1:G1285,5,0)</f>
        <v>0</v>
      </c>
      <c r="AH654" s="1">
        <f>VLOOKUP(B654,'FEB25'!A$1:G1719,5,0)</f>
        <v>0</v>
      </c>
      <c r="AI654" s="1">
        <f>VLOOKUP(B654,'MAR25'!$A$1:G1552,5,0)</f>
        <v>0</v>
      </c>
      <c r="AJ654" s="1">
        <f>VLOOKUP(B654,'APR25'!$A$1:G1181,5,0)</f>
        <v>0</v>
      </c>
      <c r="AK654" s="1">
        <f>VLOOKUP(B654,'MAY25'!$A$1:G1574,5,0)</f>
        <v>0</v>
      </c>
      <c r="AL654" s="1">
        <f>VLOOKUP(B654,JUNE25!$A$1:G1277,5,0)</f>
        <v>0</v>
      </c>
      <c r="AM654" s="1">
        <f>VLOOKUP(B654, JULY25!$A$1:$E$544, 5, FALSE)</f>
        <v>0</v>
      </c>
      <c r="AN654" s="1">
        <f>VLOOKUP(B654, 'AUG25'!$A$1:$E$540, 5, FALSE)</f>
        <v>-6</v>
      </c>
      <c r="AO654" s="1">
        <f>VLOOKUP(B654, 'SEP25'!$A$1:$F$520, 6, FALSE)</f>
        <v>-1</v>
      </c>
      <c r="AP654" s="1" t="str">
        <f>VLOOKUP(B654, 'OCT25'!$A$1:$F$520, 5, FALSE)</f>
        <v>-</v>
      </c>
      <c r="AQ654" s="36" t="str">
        <f>VLOOKUP(B654, 'NOV25'!$B$1:$I$616, 5, FALSE)</f>
        <v>-</v>
      </c>
      <c r="AR654" s="1">
        <f>VLOOKUP(B654, 'DEC25'!$A$1:$I$611, 5, FALSE)</f>
        <v>-6</v>
      </c>
      <c r="AS654" s="1" t="str">
        <f>VLOOKUP(B654, 'JAN26'!$A$1:$I$607, 6, FALSE)</f>
        <v>-</v>
      </c>
      <c r="AT654" s="1"/>
      <c r="AU654" s="1"/>
      <c r="AV654" s="1"/>
      <c r="AW654" s="1"/>
    </row>
    <row r="655" spans="1:49" ht="14.25" customHeight="1">
      <c r="A655" s="4" t="s">
        <v>678</v>
      </c>
      <c r="B655" s="4" t="s">
        <v>550</v>
      </c>
      <c r="C655" s="1">
        <f t="shared" si="51"/>
        <v>3</v>
      </c>
      <c r="D655" s="1"/>
      <c r="E655" s="1"/>
      <c r="F655" s="1"/>
      <c r="G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U655" s="1"/>
      <c r="V655" s="1"/>
      <c r="W655" s="1"/>
      <c r="X655" s="1"/>
      <c r="Y655" s="1"/>
      <c r="Z655" s="1"/>
      <c r="AA655" s="1"/>
      <c r="AC655" s="1"/>
      <c r="AD655" s="1"/>
      <c r="AE655" s="1"/>
      <c r="AF655" s="1"/>
      <c r="AG655" s="1">
        <f>VLOOKUP(B655,'JAN25'!$A$1:G1286,5,0)</f>
        <v>-1</v>
      </c>
      <c r="AH655" s="1">
        <f>VLOOKUP(B655,'FEB25'!A$1:G1720,5,0)</f>
        <v>0</v>
      </c>
      <c r="AI655" s="1">
        <f>VLOOKUP(B655,'MAR25'!$A$1:G1553,5,0)</f>
        <v>0</v>
      </c>
      <c r="AJ655" s="1"/>
      <c r="AK655" s="1"/>
      <c r="AL655" s="1"/>
      <c r="AM655" s="1"/>
      <c r="AN655" s="1"/>
      <c r="AO655" s="1"/>
      <c r="AP655" s="1">
        <f>VLOOKUP(B655, 'OCT25'!$A$1:$F$520, 5, FALSE)</f>
        <v>-5</v>
      </c>
      <c r="AQ655" s="36">
        <f>VLOOKUP(B655, 'NOV25'!$B$1:$I$616, 5, FALSE)</f>
        <v>-1</v>
      </c>
      <c r="AR655" s="1" t="str">
        <f>VLOOKUP(B655, 'DEC25'!$A$1:$I$611, 5, FALSE)</f>
        <v>-</v>
      </c>
      <c r="AS655" s="1" t="str">
        <f>VLOOKUP(B655, 'JAN26'!$A$1:$I$607, 6, FALSE)</f>
        <v>-</v>
      </c>
      <c r="AT655" s="1"/>
      <c r="AU655" s="1"/>
      <c r="AV655" s="1"/>
      <c r="AW655" s="1"/>
    </row>
    <row r="656" spans="1:49" ht="14.25" customHeight="1">
      <c r="A656" s="4" t="s">
        <v>678</v>
      </c>
      <c r="B656" s="4" t="s">
        <v>551</v>
      </c>
      <c r="C656" s="1">
        <f t="shared" si="51"/>
        <v>2</v>
      </c>
      <c r="D656" s="1"/>
      <c r="E656" s="1"/>
      <c r="F656" s="1"/>
      <c r="G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U656" s="1"/>
      <c r="V656" s="1"/>
      <c r="W656" s="1"/>
      <c r="X656" s="1"/>
      <c r="Y656" s="1"/>
      <c r="Z656" s="1"/>
      <c r="AA656" s="1"/>
      <c r="AC656" s="1"/>
      <c r="AD656" s="1"/>
      <c r="AE656" s="1"/>
      <c r="AF656" s="1"/>
      <c r="AG656" s="1">
        <f>VLOOKUP(B656,'JAN25'!$A$1:G1287,5,0)</f>
        <v>0</v>
      </c>
      <c r="AH656" s="1">
        <f>VLOOKUP(B656,'FEB25'!A$1:G1721,5,0)</f>
        <v>0</v>
      </c>
      <c r="AI656" s="1">
        <f>VLOOKUP(B656,'MAR25'!$A$1:G1554,5,0)</f>
        <v>0</v>
      </c>
      <c r="AJ656" s="1">
        <f>VLOOKUP(B656,'APR25'!$A$1:G1183,5,0)</f>
        <v>0</v>
      </c>
      <c r="AK656" s="1">
        <f>VLOOKUP(B656,'MAY25'!$A$1:G1576,5,0)</f>
        <v>0</v>
      </c>
      <c r="AL656" s="1">
        <f>VLOOKUP(B656,JUNE25!$A$1:G1279,5,0)</f>
        <v>0</v>
      </c>
      <c r="AM656" s="1">
        <f>VLOOKUP(B656, JULY25!$A$1:$E$544, 5, FALSE)</f>
        <v>-5</v>
      </c>
      <c r="AN656" s="1">
        <f>VLOOKUP(B656, 'AUG25'!$A$1:$E$540, 5, FALSE)</f>
        <v>0</v>
      </c>
      <c r="AO656" s="1">
        <f>VLOOKUP(B656, 'SEP25'!$A$1:$F$520, 6, FALSE)</f>
        <v>-4</v>
      </c>
      <c r="AP656" s="1">
        <f>VLOOKUP(B656, 'OCT25'!$A$1:$F$520, 5, FALSE)</f>
        <v>-1</v>
      </c>
      <c r="AQ656" s="36"/>
      <c r="AR656" s="1"/>
      <c r="AS656" s="1"/>
      <c r="AT656" s="1"/>
      <c r="AU656" s="1"/>
      <c r="AV656" s="1"/>
      <c r="AW656" s="1"/>
    </row>
    <row r="657" spans="1:49" ht="14.25" customHeight="1">
      <c r="A657" s="4" t="s">
        <v>678</v>
      </c>
      <c r="B657" s="4" t="s">
        <v>552</v>
      </c>
      <c r="C657" s="1">
        <f t="shared" si="51"/>
        <v>0</v>
      </c>
      <c r="D657" s="1"/>
      <c r="E657" s="1"/>
      <c r="F657" s="1"/>
      <c r="G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U657" s="1"/>
      <c r="V657" s="1"/>
      <c r="W657" s="1"/>
      <c r="X657" s="1"/>
      <c r="Y657" s="1"/>
      <c r="Z657" s="1"/>
      <c r="AA657" s="1"/>
      <c r="AC657" s="1"/>
      <c r="AD657" s="1"/>
      <c r="AE657" s="1"/>
      <c r="AF657" s="1"/>
      <c r="AG657" s="1">
        <f>VLOOKUP(B657,'JAN25'!$A$1:G1288,5,0)</f>
        <v>0</v>
      </c>
      <c r="AH657" s="1">
        <f>VLOOKUP(B657,'FEB25'!A$1:G1722,5,0)</f>
        <v>0</v>
      </c>
      <c r="AI657" s="1">
        <f>VLOOKUP(B657,'MAR25'!$A$1:G1555,5,0)</f>
        <v>0</v>
      </c>
      <c r="AJ657" s="1">
        <f>VLOOKUP(B657,'APR25'!$A$1:G1184,5,0)</f>
        <v>0</v>
      </c>
      <c r="AK657" s="1">
        <f>VLOOKUP(B657,'MAY25'!$A$1:G1577,5,0)</f>
        <v>0</v>
      </c>
      <c r="AL657" s="1">
        <f>VLOOKUP(B657,JUNE25!$A$1:G1280,5,0)</f>
        <v>0</v>
      </c>
      <c r="AM657" s="1">
        <f>VLOOKUP(B657, JULY25!$A$1:$E$544, 5, FALSE)</f>
        <v>0</v>
      </c>
      <c r="AN657" s="1">
        <f>VLOOKUP(B657, 'AUG25'!$A$1:$E$540, 5, FALSE)</f>
        <v>0</v>
      </c>
      <c r="AO657" s="1" t="str">
        <f>VLOOKUP(B657, 'SEP25'!$A$1:$F$520, 6, FALSE)</f>
        <v>-</v>
      </c>
      <c r="AP657" s="1" t="str">
        <f>VLOOKUP(B657, 'OCT25'!$A$1:$F$520, 5, FALSE)</f>
        <v>-</v>
      </c>
      <c r="AQ657" s="36" t="str">
        <f>VLOOKUP(B657, 'NOV25'!$B$1:$I$616, 5, FALSE)</f>
        <v>-</v>
      </c>
      <c r="AR657" s="1" t="str">
        <f>VLOOKUP(B657, 'DEC25'!$A$1:$I$611, 5, FALSE)</f>
        <v>-</v>
      </c>
      <c r="AS657" s="1" t="str">
        <f>VLOOKUP(B657, 'JAN26'!$A$1:$I$607, 6, FALSE)</f>
        <v>-</v>
      </c>
      <c r="AT657" s="1"/>
      <c r="AU657" s="1"/>
      <c r="AV657" s="1"/>
      <c r="AW657" s="1"/>
    </row>
    <row r="658" spans="1:49" ht="14.25" customHeight="1">
      <c r="A658" s="4" t="s">
        <v>678</v>
      </c>
      <c r="B658" s="4" t="s">
        <v>553</v>
      </c>
      <c r="C658" s="1">
        <f t="shared" si="51"/>
        <v>1.5</v>
      </c>
      <c r="D658" s="1"/>
      <c r="E658" s="1"/>
      <c r="F658" s="1"/>
      <c r="G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U658" s="1"/>
      <c r="V658" s="1"/>
      <c r="W658" s="1"/>
      <c r="X658" s="1"/>
      <c r="Y658" s="1"/>
      <c r="Z658" s="1"/>
      <c r="AA658" s="1"/>
      <c r="AC658" s="1"/>
      <c r="AD658" s="1"/>
      <c r="AE658" s="1"/>
      <c r="AF658" s="1"/>
      <c r="AG658" s="1">
        <f>VLOOKUP(B658,'JAN25'!$A$1:G1289,5,0)</f>
        <v>0</v>
      </c>
      <c r="AH658" s="1">
        <f>VLOOKUP(B658,'FEB25'!A$1:G1723,5,0)</f>
        <v>0</v>
      </c>
      <c r="AI658" s="1">
        <f>VLOOKUP(B658,'MAR25'!$A$1:G1556,5,0)</f>
        <v>0</v>
      </c>
      <c r="AJ658" s="1">
        <f>VLOOKUP(B658,'APR25'!$A$1:G1185,5,0)</f>
        <v>0</v>
      </c>
      <c r="AK658" s="1">
        <f>VLOOKUP(B658,'MAY25'!$A$1:G1578,5,0)</f>
        <v>0</v>
      </c>
      <c r="AL658" s="1">
        <f>VLOOKUP(B658,JUNE25!$A$1:G1281,5,0)</f>
        <v>0</v>
      </c>
      <c r="AM658" s="1">
        <f>VLOOKUP(B658, JULY25!$A$1:$E$544, 5, FALSE)</f>
        <v>0</v>
      </c>
      <c r="AN658" s="1">
        <f>VLOOKUP(B658, 'AUG25'!$A$1:$E$540, 5, FALSE)</f>
        <v>0</v>
      </c>
      <c r="AO658" s="1" t="str">
        <f>VLOOKUP(B658, 'SEP25'!$A$1:$F$520, 6, FALSE)</f>
        <v>-</v>
      </c>
      <c r="AP658" s="1" t="str">
        <f>VLOOKUP(B658, 'OCT25'!$A$1:$F$520, 5, FALSE)</f>
        <v>-</v>
      </c>
      <c r="AQ658" s="36" t="str">
        <f>VLOOKUP(B658, 'NOV25'!$B$1:$I$616, 5, FALSE)</f>
        <v>-</v>
      </c>
      <c r="AR658" s="1">
        <f>VLOOKUP(B658, 'DEC25'!$A$1:$I$611, 5, FALSE)</f>
        <v>-6</v>
      </c>
      <c r="AS658" s="1" t="str">
        <f>VLOOKUP(B658, 'JAN26'!$A$1:$I$607, 6, FALSE)</f>
        <v>-</v>
      </c>
      <c r="AT658" s="1"/>
      <c r="AU658" s="1"/>
      <c r="AV658" s="1"/>
      <c r="AW658" s="1"/>
    </row>
    <row r="659" spans="1:49" ht="14.25" customHeight="1">
      <c r="B659" s="4" t="s">
        <v>554</v>
      </c>
      <c r="C659" s="1">
        <f t="shared" si="51"/>
        <v>191.875</v>
      </c>
      <c r="D659" s="1"/>
      <c r="E659" s="1"/>
      <c r="F659" s="1"/>
      <c r="G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U659" s="1"/>
      <c r="V659" s="1"/>
      <c r="W659" s="1"/>
      <c r="X659" s="1"/>
      <c r="Y659" s="1"/>
      <c r="Z659" s="1"/>
      <c r="AA659" s="1"/>
      <c r="AC659" s="1"/>
      <c r="AD659" s="1"/>
      <c r="AE659" s="1"/>
      <c r="AF659" s="1"/>
      <c r="AG659" s="1">
        <f>VLOOKUP(B659,'JAN25'!$A$1:G1290,5,0)</f>
        <v>-267</v>
      </c>
      <c r="AH659" s="1">
        <f>VLOOKUP(B659,'FEB25'!A$1:G1724,5,0)</f>
        <v>-271</v>
      </c>
      <c r="AI659" s="1">
        <f>VLOOKUP(B659,'MAR25'!$A$1:G1557,5,0)</f>
        <v>-501</v>
      </c>
      <c r="AJ659" s="1">
        <f>VLOOKUP(B659,'APR25'!$A$1:G1186,5,0)</f>
        <v>-178</v>
      </c>
      <c r="AK659" s="1">
        <f>VLOOKUP(B659,'MAY25'!$A$1:G1579,5,0)</f>
        <v>-253</v>
      </c>
      <c r="AL659" s="1">
        <f>VLOOKUP(B659,JUNE25!$A$1:G1282,5,0)</f>
        <v>-76</v>
      </c>
      <c r="AM659" s="1">
        <f>VLOOKUP(B659, JULY25!$A$1:$E$544, 5, FALSE)</f>
        <v>-185</v>
      </c>
      <c r="AN659" s="1">
        <f>VLOOKUP(B659, 'AUG25'!$A$1:$E$540, 5, FALSE)</f>
        <v>-105</v>
      </c>
      <c r="AO659" s="1">
        <f>VLOOKUP(B659, 'SEP25'!$A$1:$F$520, 6, FALSE)</f>
        <v>-194</v>
      </c>
      <c r="AP659" s="1">
        <f>VLOOKUP(B659, 'OCT25'!$A$1:$F$520, 5, FALSE)</f>
        <v>-83</v>
      </c>
      <c r="AQ659" s="36">
        <f>VLOOKUP(B659, 'NOV25'!$B$1:$I$616, 5, FALSE)</f>
        <v>-87</v>
      </c>
      <c r="AR659" s="1">
        <f>VLOOKUP(B659, 'DEC25'!$A$1:$I$611, 5, FALSE)</f>
        <v>-342</v>
      </c>
      <c r="AS659" s="1">
        <f>VLOOKUP(B659, 'JAN26'!$A$1:$I$607, 6, FALSE)</f>
        <v>-463</v>
      </c>
      <c r="AT659" s="1"/>
      <c r="AU659" s="1"/>
      <c r="AV659" s="1"/>
      <c r="AW659" s="1"/>
    </row>
    <row r="660" spans="1:49" ht="14.25" customHeight="1">
      <c r="B660" s="4" t="s">
        <v>555</v>
      </c>
      <c r="C660" s="1">
        <f t="shared" si="51"/>
        <v>224.5</v>
      </c>
      <c r="D660" s="1"/>
      <c r="E660" s="1"/>
      <c r="F660" s="1"/>
      <c r="G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U660" s="1"/>
      <c r="V660" s="1"/>
      <c r="W660" s="1"/>
      <c r="X660" s="1"/>
      <c r="Y660" s="1"/>
      <c r="Z660" s="1"/>
      <c r="AA660" s="1"/>
      <c r="AC660" s="1"/>
      <c r="AD660" s="1"/>
      <c r="AE660" s="1"/>
      <c r="AF660" s="1"/>
      <c r="AG660" s="1">
        <f>VLOOKUP(B660,'JAN25'!$A$1:G1291,5,0)</f>
        <v>-257</v>
      </c>
      <c r="AH660" s="1">
        <f>VLOOKUP(B660,'FEB25'!A$1:G1725,5,0)</f>
        <v>-257</v>
      </c>
      <c r="AI660" s="1">
        <f>VLOOKUP(B660,'MAR25'!$A$1:G1558,5,0)</f>
        <v>-511</v>
      </c>
      <c r="AJ660" s="1">
        <f>VLOOKUP(B660,'APR25'!$A$1:G1187,5,0)</f>
        <v>-151</v>
      </c>
      <c r="AK660" s="1">
        <f>VLOOKUP(B660,'MAY25'!$A$1:G1580,5,0)</f>
        <v>-223</v>
      </c>
      <c r="AL660" s="1">
        <f>VLOOKUP(B660,JUNE25!$A$1:G1283,5,0)</f>
        <v>-91</v>
      </c>
      <c r="AM660" s="1">
        <f>VLOOKUP(B660, JULY25!$A$1:$E$544, 5, FALSE)</f>
        <v>-188</v>
      </c>
      <c r="AN660" s="1">
        <f>VLOOKUP(B660, 'AUG25'!$A$1:$E$540, 5, FALSE)</f>
        <v>-110</v>
      </c>
      <c r="AO660" s="1">
        <f>VLOOKUP(B660, 'SEP25'!$A$1:$F$520, 6, FALSE)</f>
        <v>-189</v>
      </c>
      <c r="AP660" s="1">
        <f>VLOOKUP(B660, 'OCT25'!$A$1:$F$520, 5, FALSE)</f>
        <v>-108</v>
      </c>
      <c r="AQ660" s="36">
        <f>VLOOKUP(B660, 'NOV25'!$B$1:$I$616, 5, FALSE)</f>
        <v>-262</v>
      </c>
      <c r="AR660" s="1">
        <f>VLOOKUP(B660, 'DEC25'!$A$1:$I$611, 5, FALSE)</f>
        <v>-388</v>
      </c>
      <c r="AS660" s="1">
        <f>VLOOKUP(B660, 'JAN26'!$A$1:$I$607, 6, FALSE)</f>
        <v>-460</v>
      </c>
      <c r="AT660" s="1"/>
      <c r="AU660" s="1"/>
      <c r="AV660" s="1"/>
      <c r="AW660" s="1"/>
    </row>
    <row r="661" spans="1:49" ht="14.25" customHeight="1">
      <c r="A661" s="44" t="s">
        <v>684</v>
      </c>
      <c r="B661" s="45" t="s">
        <v>569</v>
      </c>
      <c r="C661" s="1">
        <f t="shared" si="51"/>
        <v>19.833333333333332</v>
      </c>
      <c r="D661" s="1"/>
      <c r="E661" s="1"/>
      <c r="F661" s="1"/>
      <c r="G661" s="1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2"/>
      <c r="T661" s="2"/>
      <c r="U661" s="1"/>
      <c r="V661" s="1"/>
      <c r="W661" s="1"/>
      <c r="X661" s="1"/>
      <c r="Y661" s="1"/>
      <c r="Z661" s="1"/>
      <c r="AA661" s="1"/>
      <c r="AB661" s="2"/>
      <c r="AC661" s="1"/>
      <c r="AD661" s="1"/>
      <c r="AE661" s="1"/>
      <c r="AF661" s="1"/>
      <c r="AG661" s="1"/>
      <c r="AH661" s="1"/>
      <c r="AI661" s="1"/>
      <c r="AJ661" s="1"/>
      <c r="AK661" s="1">
        <f>VLOOKUP(B661,'MAY25'!$A$1:G1618,5,0)</f>
        <v>-26</v>
      </c>
      <c r="AL661" s="1">
        <f>VLOOKUP(B661,JUNE25!$A$1:G1321,5,0)</f>
        <v>-41</v>
      </c>
      <c r="AM661" s="1">
        <f>VLOOKUP(B661, JULY25!$A$1:$E$544, 5, FALSE)</f>
        <v>-10</v>
      </c>
      <c r="AN661" s="1">
        <f>VLOOKUP(B661, 'AUG25'!$A$1:$E$540, 5, FALSE)</f>
        <v>-10</v>
      </c>
      <c r="AO661" s="1">
        <f>VLOOKUP(B661, 'SEP25'!$A$1:$F$520, 6, FALSE)</f>
        <v>-14</v>
      </c>
      <c r="AP661" s="1">
        <f>VLOOKUP(B661, 'OCT25'!$A$1:$F$520, 5, FALSE)</f>
        <v>-36</v>
      </c>
      <c r="AQ661" s="36">
        <f>VLOOKUP(B661, 'NOV25'!$B$1:$I$616, 5, FALSE)</f>
        <v>-8</v>
      </c>
      <c r="AR661" s="1" t="str">
        <f>VLOOKUP(B661, 'DEC25'!$A$1:$I$611, 5, FALSE)</f>
        <v>-</v>
      </c>
      <c r="AS661" s="1" t="str">
        <f>VLOOKUP(B661, 'JAN26'!$A$1:$I$607, 6, FALSE)</f>
        <v>-</v>
      </c>
      <c r="AT661" s="1"/>
      <c r="AU661" s="1"/>
      <c r="AV661" s="1"/>
      <c r="AW661" s="1"/>
    </row>
    <row r="662" spans="1:49" ht="14.25" customHeight="1">
      <c r="A662" s="44" t="s">
        <v>684</v>
      </c>
      <c r="B662" s="45" t="s">
        <v>570</v>
      </c>
      <c r="C662" s="1">
        <f t="shared" si="51"/>
        <v>8</v>
      </c>
      <c r="D662" s="1"/>
      <c r="E662" s="1"/>
      <c r="F662" s="1"/>
      <c r="G662" s="1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2"/>
      <c r="T662" s="2"/>
      <c r="U662" s="1"/>
      <c r="V662" s="1"/>
      <c r="W662" s="1"/>
      <c r="X662" s="1"/>
      <c r="Y662" s="1"/>
      <c r="Z662" s="1"/>
      <c r="AA662" s="1"/>
      <c r="AB662" s="2"/>
      <c r="AC662" s="1"/>
      <c r="AD662" s="1"/>
      <c r="AE662" s="1"/>
      <c r="AF662" s="1"/>
      <c r="AG662" s="1"/>
      <c r="AH662" s="1"/>
      <c r="AI662" s="1"/>
      <c r="AJ662" s="1"/>
      <c r="AK662" s="1">
        <f>VLOOKUP(B662,'MAY25'!$A$1:G1619,5,0)</f>
        <v>-16</v>
      </c>
      <c r="AL662" s="1">
        <f>VLOOKUP(B662,JUNE25!$A$1:G1322,5,0)</f>
        <v>-12</v>
      </c>
      <c r="AM662" s="1">
        <f>VLOOKUP(B662, JULY25!$A$1:$E$544, 5, FALSE)</f>
        <v>-5</v>
      </c>
      <c r="AN662" s="1">
        <f>VLOOKUP(B662, 'AUG25'!$A$1:$E$540, 5, FALSE)</f>
        <v>-2</v>
      </c>
      <c r="AO662" s="1">
        <f>VLOOKUP(B662, 'SEP25'!$A$1:$F$520, 6, FALSE)</f>
        <v>-11</v>
      </c>
      <c r="AP662" s="1">
        <f>VLOOKUP(B662, 'OCT25'!$A$1:$F$520, 5, FALSE)</f>
        <v>-17</v>
      </c>
      <c r="AQ662" s="36">
        <f>VLOOKUP(B662, 'NOV25'!$B$1:$I$616, 5, FALSE)</f>
        <v>-1</v>
      </c>
      <c r="AR662" s="1" t="str">
        <f>VLOOKUP(B662, 'DEC25'!$A$1:$I$611, 5, FALSE)</f>
        <v>-</v>
      </c>
      <c r="AS662" s="1" t="str">
        <f>VLOOKUP(B662, 'JAN26'!$A$1:$I$607, 6, FALSE)</f>
        <v>-</v>
      </c>
      <c r="AT662" s="1"/>
      <c r="AU662" s="1"/>
      <c r="AV662" s="1"/>
      <c r="AW662" s="1"/>
    </row>
    <row r="663" spans="1:49" ht="14.25" customHeight="1">
      <c r="A663" s="44" t="s">
        <v>684</v>
      </c>
      <c r="B663" s="45" t="s">
        <v>571</v>
      </c>
      <c r="C663" s="1">
        <f t="shared" si="51"/>
        <v>4.666666666666667</v>
      </c>
      <c r="D663" s="1"/>
      <c r="E663" s="1"/>
      <c r="F663" s="1"/>
      <c r="G663" s="1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2"/>
      <c r="T663" s="2"/>
      <c r="U663" s="1"/>
      <c r="V663" s="1"/>
      <c r="W663" s="1"/>
      <c r="X663" s="1"/>
      <c r="Y663" s="1"/>
      <c r="Z663" s="1"/>
      <c r="AA663" s="1"/>
      <c r="AB663" s="2"/>
      <c r="AC663" s="1"/>
      <c r="AD663" s="1"/>
      <c r="AE663" s="1"/>
      <c r="AF663" s="1"/>
      <c r="AG663" s="1"/>
      <c r="AH663" s="1"/>
      <c r="AI663" s="1"/>
      <c r="AJ663" s="1">
        <f>VLOOKUP(B663,'APR25'!$A$1:G1227,5,0)</f>
        <v>-4</v>
      </c>
      <c r="AK663" s="1">
        <f>VLOOKUP(B663,'MAY25'!$A$1:G1620,5,0)</f>
        <v>-2</v>
      </c>
      <c r="AL663" s="1">
        <f>VLOOKUP(B663,JUNE25!$A$1:G1323,5,0)</f>
        <v>-6</v>
      </c>
      <c r="AM663" s="1">
        <f>VLOOKUP(B663, JULY25!$A$1:$E$544, 5, FALSE)</f>
        <v>-2</v>
      </c>
      <c r="AN663" s="1">
        <f>VLOOKUP(B663, 'AUG25'!$A$1:$E$540, 5, FALSE)</f>
        <v>-12</v>
      </c>
      <c r="AO663" s="1">
        <f>VLOOKUP(B663, 'SEP25'!$A$1:$F$520, 6, FALSE)</f>
        <v>-2</v>
      </c>
      <c r="AP663" s="1" t="str">
        <f>VLOOKUP(B663, 'OCT25'!$A$1:$F$520, 5, FALSE)</f>
        <v>-</v>
      </c>
      <c r="AQ663" s="36">
        <f>VLOOKUP(B663, 'NOV25'!$B$1:$I$616, 5, FALSE)</f>
        <v>-1</v>
      </c>
      <c r="AR663" s="1" t="str">
        <f>VLOOKUP(B663, 'DEC25'!$A$1:$I$611, 5, FALSE)</f>
        <v>-</v>
      </c>
      <c r="AS663" s="1">
        <f>VLOOKUP(B663, 'JAN26'!$A$1:$I$607, 6, FALSE)</f>
        <v>-5</v>
      </c>
      <c r="AT663" s="1"/>
      <c r="AU663" s="1"/>
      <c r="AV663" s="1"/>
      <c r="AW663" s="1"/>
    </row>
    <row r="664" spans="1:49" ht="14.25" customHeight="1">
      <c r="A664" s="44" t="s">
        <v>684</v>
      </c>
      <c r="B664" s="45" t="s">
        <v>572</v>
      </c>
      <c r="C664" s="1">
        <f t="shared" si="51"/>
        <v>13</v>
      </c>
      <c r="D664" s="1"/>
      <c r="E664" s="1"/>
      <c r="F664" s="1"/>
      <c r="G664" s="1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2"/>
      <c r="T664" s="2"/>
      <c r="U664" s="1"/>
      <c r="V664" s="1"/>
      <c r="W664" s="1"/>
      <c r="X664" s="1"/>
      <c r="Y664" s="1"/>
      <c r="Z664" s="1"/>
      <c r="AA664" s="1"/>
      <c r="AB664" s="2"/>
      <c r="AC664" s="1"/>
      <c r="AD664" s="1"/>
      <c r="AE664" s="1"/>
      <c r="AF664" s="1"/>
      <c r="AG664" s="1"/>
      <c r="AH664" s="1"/>
      <c r="AI664" s="1"/>
      <c r="AJ664" s="1">
        <f>VLOOKUP(B664,'APR25'!$A$1:G1228,5,0)</f>
        <v>-11</v>
      </c>
      <c r="AK664" s="1">
        <f>VLOOKUP(B664,'MAY25'!$A$1:G1621,5,0)</f>
        <v>-8</v>
      </c>
      <c r="AL664" s="1">
        <f>VLOOKUP(B664,JUNE25!$A$1:G1324,5,0)</f>
        <v>-18</v>
      </c>
      <c r="AM664" s="1">
        <f>VLOOKUP(B664, JULY25!$A$1:$E$544, 5, FALSE)</f>
        <v>-15</v>
      </c>
      <c r="AN664" s="1">
        <f>VLOOKUP(B664, 'AUG25'!$A$1:$E$540, 5, FALSE)</f>
        <v>-12</v>
      </c>
      <c r="AO664" s="1">
        <f>VLOOKUP(B664, 'SEP25'!$A$1:$F$520, 6, FALSE)</f>
        <v>-19</v>
      </c>
      <c r="AP664" s="1">
        <f>VLOOKUP(B664, 'OCT25'!$A$1:$F$520, 5, FALSE)</f>
        <v>-6</v>
      </c>
      <c r="AQ664" s="36">
        <f>VLOOKUP(B664, 'NOV25'!$B$1:$I$616, 5, FALSE)</f>
        <v>-14</v>
      </c>
      <c r="AR664" s="1">
        <f>VLOOKUP(B664, 'DEC25'!$A$1:$I$611, 5, FALSE)</f>
        <v>-16</v>
      </c>
      <c r="AS664" s="1">
        <f>VLOOKUP(B664, 'JAN26'!$A$1:$I$607, 6, FALSE)</f>
        <v>-4</v>
      </c>
      <c r="AT664" s="1"/>
      <c r="AU664" s="1"/>
      <c r="AV664" s="1"/>
      <c r="AW664" s="1"/>
    </row>
    <row r="665" spans="1:49" ht="14.25" customHeight="1">
      <c r="A665" s="44" t="s">
        <v>684</v>
      </c>
      <c r="B665" s="45" t="s">
        <v>573</v>
      </c>
      <c r="C665" s="1">
        <f t="shared" si="51"/>
        <v>2.8333333333333335</v>
      </c>
      <c r="D665" s="1"/>
      <c r="E665" s="1"/>
      <c r="F665" s="1"/>
      <c r="G665" s="1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2"/>
      <c r="T665" s="2"/>
      <c r="U665" s="1"/>
      <c r="V665" s="1"/>
      <c r="W665" s="1"/>
      <c r="X665" s="1"/>
      <c r="Y665" s="1"/>
      <c r="Z665" s="1"/>
      <c r="AA665" s="1"/>
      <c r="AB665" s="2"/>
      <c r="AC665" s="1"/>
      <c r="AD665" s="1"/>
      <c r="AE665" s="1"/>
      <c r="AF665" s="1"/>
      <c r="AG665" s="1"/>
      <c r="AH665" s="1"/>
      <c r="AI665" s="1"/>
      <c r="AJ665" s="1">
        <f>VLOOKUP(B665,'APR25'!$A$1:G1229,5,0)</f>
        <v>-4</v>
      </c>
      <c r="AK665" s="1">
        <f>VLOOKUP(B665,'MAY25'!$A$1:G1622,5,0)</f>
        <v>-4</v>
      </c>
      <c r="AL665" s="1">
        <f>VLOOKUP(B665,JUNE25!$A$1:G1325,5,0)</f>
        <v>-2</v>
      </c>
      <c r="AM665" s="1">
        <f>VLOOKUP(B665, JULY25!$A$1:$E$544, 5, FALSE)</f>
        <v>-4</v>
      </c>
      <c r="AN665" s="1">
        <f>VLOOKUP(B665, 'AUG25'!$A$1:$E$540, 5, FALSE)</f>
        <v>0</v>
      </c>
      <c r="AO665" s="1">
        <f>VLOOKUP(B665, 'SEP25'!$A$1:$F$520, 6, FALSE)</f>
        <v>-4</v>
      </c>
      <c r="AP665" s="1">
        <f>VLOOKUP(B665, 'OCT25'!$A$1:$F$520, 5, FALSE)</f>
        <v>-2</v>
      </c>
      <c r="AQ665" s="36" t="str">
        <f>VLOOKUP(B665, 'NOV25'!$B$1:$I$616, 5, FALSE)</f>
        <v>-</v>
      </c>
      <c r="AR665" s="1">
        <f>VLOOKUP(B665, 'DEC25'!$A$1:$I$611, 5, FALSE)</f>
        <v>-5</v>
      </c>
      <c r="AS665" s="1" t="str">
        <f>VLOOKUP(B665, 'JAN26'!$A$1:$I$607, 6, FALSE)</f>
        <v>-</v>
      </c>
      <c r="AT665" s="1"/>
      <c r="AU665" s="1"/>
      <c r="AV665" s="1"/>
      <c r="AW665" s="1"/>
    </row>
    <row r="666" spans="1:49" ht="14.25" customHeight="1">
      <c r="A666" s="44" t="s">
        <v>684</v>
      </c>
      <c r="B666" s="45" t="s">
        <v>574</v>
      </c>
      <c r="C666" s="1">
        <f t="shared" si="51"/>
        <v>3.6</v>
      </c>
      <c r="D666" s="1"/>
      <c r="E666" s="1"/>
      <c r="F666" s="1"/>
      <c r="G666" s="1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2"/>
      <c r="T666" s="2"/>
      <c r="U666" s="1"/>
      <c r="V666" s="1"/>
      <c r="W666" s="1"/>
      <c r="X666" s="1"/>
      <c r="Y666" s="1"/>
      <c r="Z666" s="1"/>
      <c r="AA666" s="1"/>
      <c r="AB666" s="2"/>
      <c r="AC666" s="1"/>
      <c r="AD666" s="1"/>
      <c r="AE666" s="1"/>
      <c r="AF666" s="1"/>
      <c r="AG666" s="1"/>
      <c r="AH666" s="1"/>
      <c r="AI666" s="1"/>
      <c r="AJ666" s="1">
        <f>VLOOKUP(B666,'APR25'!$A$1:G1230,5,0)</f>
        <v>0</v>
      </c>
      <c r="AK666" s="1">
        <f>VLOOKUP(B666,'MAY25'!$A$1:G1623,5,0)</f>
        <v>0</v>
      </c>
      <c r="AL666" s="1">
        <f>VLOOKUP(B666,JUNE25!$A$1:G1326,5,0)</f>
        <v>0</v>
      </c>
      <c r="AM666" s="1">
        <f>VLOOKUP(B666, JULY25!$A$1:$E$544, 5, FALSE)</f>
        <v>0</v>
      </c>
      <c r="AN666" s="1">
        <f>VLOOKUP(B666, 'AUG25'!$A$1:$E$540, 5, FALSE)</f>
        <v>0</v>
      </c>
      <c r="AO666" s="1">
        <f>VLOOKUP(B666, 'SEP25'!$A$1:$F$520, 6, FALSE)</f>
        <v>-2</v>
      </c>
      <c r="AP666" s="1" t="str">
        <f>VLOOKUP(B666, 'OCT25'!$A$1:$F$520, 5, FALSE)</f>
        <v>-</v>
      </c>
      <c r="AQ666" s="36" t="str">
        <f>VLOOKUP(B666, 'NOV25'!$B$1:$I$616, 5, FALSE)</f>
        <v>-</v>
      </c>
      <c r="AR666" s="1">
        <f>VLOOKUP(B666, 'DEC25'!$A$1:$I$611, 5, FALSE)</f>
        <v>-16</v>
      </c>
      <c r="AS666" s="1" t="str">
        <f>VLOOKUP(B666, 'JAN26'!$A$1:$I$607, 6, FALSE)</f>
        <v>-</v>
      </c>
      <c r="AT666" s="1"/>
      <c r="AU666" s="1"/>
      <c r="AV666" s="1"/>
      <c r="AW666" s="1"/>
    </row>
    <row r="667" spans="1:49" ht="14.25" customHeight="1">
      <c r="B667" s="4" t="s">
        <v>556</v>
      </c>
      <c r="C667" s="1">
        <f t="shared" si="51"/>
        <v>0</v>
      </c>
      <c r="D667" s="1"/>
      <c r="E667" s="1"/>
      <c r="F667" s="1"/>
      <c r="G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U667" s="1"/>
      <c r="V667" s="1"/>
      <c r="W667" s="1"/>
      <c r="X667" s="1"/>
      <c r="Y667" s="1"/>
      <c r="Z667" s="1"/>
      <c r="AA667" s="1"/>
      <c r="AC667" s="1"/>
      <c r="AD667" s="1"/>
      <c r="AE667" s="1"/>
      <c r="AF667" s="1"/>
      <c r="AG667" s="1">
        <f>VLOOKUP(B667,'JAN25'!$A$1:G1292,5,0)</f>
        <v>0</v>
      </c>
      <c r="AH667" s="1">
        <f>VLOOKUP(B667,'FEB25'!A$1:G1726,5,0)</f>
        <v>-1</v>
      </c>
      <c r="AI667" s="1">
        <f>VLOOKUP(B667,'MAR25'!$A$1:G1559,5,0)</f>
        <v>0</v>
      </c>
      <c r="AJ667" s="1">
        <f>VLOOKUP(B667,'APR25'!$A$1:G1188,5,0)</f>
        <v>0</v>
      </c>
      <c r="AK667" s="1">
        <f>VLOOKUP(B667,'MAY25'!$A$1:G1581,5,0)</f>
        <v>0</v>
      </c>
      <c r="AL667" s="1">
        <f>VLOOKUP(B667,JUNE25!$A$1:G1284,5,0)</f>
        <v>0</v>
      </c>
      <c r="AM667" s="1">
        <f>VLOOKUP(B667, JULY25!$A$1:$E$544, 5, FALSE)</f>
        <v>0</v>
      </c>
      <c r="AN667" s="1">
        <f>VLOOKUP(B667, 'AUG25'!$A$1:$E$540, 5, FALSE)</f>
        <v>0</v>
      </c>
      <c r="AO667" s="1" t="str">
        <f>VLOOKUP(B667, 'SEP25'!$A$1:$F$520, 6, FALSE)</f>
        <v>-</v>
      </c>
      <c r="AP667" s="1" t="str">
        <f>VLOOKUP(B667, 'OCT25'!$A$1:$F$520, 5, FALSE)</f>
        <v>-</v>
      </c>
      <c r="AQ667" s="36" t="str">
        <f>VLOOKUP(B667, 'NOV25'!$B$1:$I$616, 5, FALSE)</f>
        <v>-</v>
      </c>
      <c r="AR667" s="1" t="str">
        <f>VLOOKUP(B667, 'DEC25'!$A$1:$I$611, 5, FALSE)</f>
        <v>-</v>
      </c>
      <c r="AS667" s="1" t="str">
        <f>VLOOKUP(B667, 'JAN26'!$A$1:$I$607, 6, FALSE)</f>
        <v>-</v>
      </c>
      <c r="AT667" s="1"/>
      <c r="AU667" s="1"/>
      <c r="AV667" s="1"/>
      <c r="AW667" s="1"/>
    </row>
    <row r="668" spans="1:49" ht="14.25" customHeight="1">
      <c r="B668" s="4" t="s">
        <v>557</v>
      </c>
      <c r="C668" s="1">
        <f t="shared" si="51"/>
        <v>0</v>
      </c>
      <c r="D668" s="1"/>
      <c r="E668" s="1"/>
      <c r="F668" s="1"/>
      <c r="G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U668" s="1"/>
      <c r="V668" s="1"/>
      <c r="W668" s="1"/>
      <c r="X668" s="1"/>
      <c r="Y668" s="1"/>
      <c r="Z668" s="1"/>
      <c r="AA668" s="1"/>
      <c r="AC668" s="1"/>
      <c r="AD668" s="1"/>
      <c r="AE668" s="1"/>
      <c r="AF668" s="1"/>
      <c r="AG668" s="1">
        <f>VLOOKUP(B668,'JAN25'!$A$1:G1293,5,0)</f>
        <v>-1</v>
      </c>
      <c r="AH668" s="1">
        <f>VLOOKUP(B668,'FEB25'!A$1:G1727,5,0)</f>
        <v>-1</v>
      </c>
      <c r="AI668" s="1">
        <f>VLOOKUP(B668,'MAR25'!$A$1:G1560,5,0)</f>
        <v>0</v>
      </c>
      <c r="AJ668" s="1">
        <f>VLOOKUP(B668,'APR25'!$A$1:G1189,5,0)</f>
        <v>0</v>
      </c>
      <c r="AK668" s="1">
        <f>VLOOKUP(B668,'MAY25'!$A$1:G1582,5,0)</f>
        <v>0</v>
      </c>
      <c r="AL668" s="1">
        <f>VLOOKUP(B668,JUNE25!$A$1:G1285,5,0)</f>
        <v>0</v>
      </c>
      <c r="AM668" s="1">
        <f>VLOOKUP(B668, JULY25!$A$1:$E$544, 5, FALSE)</f>
        <v>0</v>
      </c>
      <c r="AN668" s="1">
        <f>VLOOKUP(B668, 'AUG25'!$A$1:$E$540, 5, FALSE)</f>
        <v>0</v>
      </c>
      <c r="AO668" s="1" t="str">
        <f>VLOOKUP(B668, 'SEP25'!$A$1:$F$520, 6, FALSE)</f>
        <v>-</v>
      </c>
      <c r="AP668" s="1"/>
      <c r="AQ668" s="36" t="str">
        <f>VLOOKUP(B668, 'NOV25'!$B$1:$I$616, 5, FALSE)</f>
        <v>-</v>
      </c>
      <c r="AR668" s="1" t="str">
        <f>VLOOKUP(B668, 'DEC25'!$A$1:$I$611, 5, FALSE)</f>
        <v>-</v>
      </c>
      <c r="AS668" s="1" t="str">
        <f>VLOOKUP(B668, 'JAN26'!$A$1:$I$607, 6, FALSE)</f>
        <v>-</v>
      </c>
      <c r="AT668" s="1"/>
      <c r="AU668" s="1"/>
      <c r="AV668" s="1"/>
      <c r="AW668" s="1"/>
    </row>
    <row r="669" spans="1:49" ht="14.25" customHeight="1">
      <c r="A669" s="4" t="s">
        <v>686</v>
      </c>
      <c r="B669" s="4" t="s">
        <v>559</v>
      </c>
      <c r="C669" s="1">
        <f t="shared" si="51"/>
        <v>3.4285714285714284</v>
      </c>
      <c r="D669" s="1"/>
      <c r="E669" s="1"/>
      <c r="F669" s="1"/>
      <c r="G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U669" s="1"/>
      <c r="V669" s="1"/>
      <c r="W669" s="1"/>
      <c r="X669" s="1"/>
      <c r="Y669" s="1"/>
      <c r="Z669" s="1"/>
      <c r="AA669" s="1"/>
      <c r="AC669" s="1"/>
      <c r="AD669" s="1"/>
      <c r="AE669" s="1"/>
      <c r="AF669" s="1"/>
      <c r="AG669" s="1"/>
      <c r="AH669" s="1">
        <f>VLOOKUP(B669,'FEB25'!A$1:G1728,5,0)</f>
        <v>0</v>
      </c>
      <c r="AI669" s="1">
        <f>VLOOKUP(B669,'MAR25'!$A$1:G1561,5,0)</f>
        <v>0</v>
      </c>
      <c r="AJ669" s="1">
        <f>VLOOKUP(B669,'APR25'!$A$1:G1190,5,0)</f>
        <v>-8</v>
      </c>
      <c r="AK669" s="1">
        <f>VLOOKUP(B669,'MAY25'!$A$1:G1583,5,0)</f>
        <v>0</v>
      </c>
      <c r="AL669" s="1">
        <f>VLOOKUP(B669,JUNE25!$A$1:G1286,5,0)</f>
        <v>0</v>
      </c>
      <c r="AM669" s="1">
        <f>VLOOKUP(B669, JULY25!$A$1:$E$544, 5, FALSE)</f>
        <v>-1</v>
      </c>
      <c r="AN669" s="1">
        <f>VLOOKUP(B669, 'AUG25'!$A$1:$E$540, 5, FALSE)</f>
        <v>-8</v>
      </c>
      <c r="AO669" s="1">
        <f>VLOOKUP(B669, 'SEP25'!$A$1:$F$520, 6, FALSE)</f>
        <v>-2</v>
      </c>
      <c r="AP669" s="1">
        <f>VLOOKUP(B669, 'OCT25'!$A$1:$F$600, 5, FALSE)</f>
        <v>-4</v>
      </c>
      <c r="AQ669" s="36">
        <f>VLOOKUP(B669, 'NOV25'!$B$1:$I$616, 5, FALSE)</f>
        <v>-6</v>
      </c>
      <c r="AR669" s="1">
        <f>VLOOKUP(B669, 'DEC25'!$A$1:$I$611, 5, FALSE)</f>
        <v>-3</v>
      </c>
      <c r="AS669" s="1" t="str">
        <f>VLOOKUP(B669, 'JAN26'!$A$1:$I$607, 6, FALSE)</f>
        <v>-</v>
      </c>
      <c r="AT669" s="1"/>
      <c r="AU669" s="1"/>
      <c r="AV669" s="1"/>
      <c r="AW669" s="1"/>
    </row>
    <row r="670" spans="1:49" ht="14.25" customHeight="1">
      <c r="A670" s="4" t="s">
        <v>682</v>
      </c>
      <c r="B670" s="4" t="s">
        <v>564</v>
      </c>
      <c r="C670" s="1">
        <f t="shared" si="51"/>
        <v>0</v>
      </c>
      <c r="D670" s="1"/>
      <c r="E670" s="1"/>
      <c r="F670" s="1"/>
      <c r="G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U670" s="1"/>
      <c r="V670" s="1"/>
      <c r="W670" s="1"/>
      <c r="X670" s="1"/>
      <c r="Y670" s="1"/>
      <c r="Z670" s="1"/>
      <c r="AA670" s="1"/>
      <c r="AC670" s="1"/>
      <c r="AD670" s="1"/>
      <c r="AE670" s="1"/>
      <c r="AF670" s="1"/>
      <c r="AG670" s="1"/>
      <c r="AH670" s="1"/>
      <c r="AI670" s="1">
        <f>VLOOKUP(B670,'MAR25'!$A$1:G1562,5,0)</f>
        <v>0</v>
      </c>
      <c r="AJ670" s="1">
        <f>VLOOKUP(B670,'APR25'!$A$1:G1191,5,0)</f>
        <v>0</v>
      </c>
      <c r="AK670" s="1">
        <f>VLOOKUP(B670,'MAY25'!$A$1:G1584,5,0)</f>
        <v>0</v>
      </c>
      <c r="AL670" s="1">
        <f>VLOOKUP(B670,JUNE25!$A$1:G1287,5,0)</f>
        <v>0</v>
      </c>
      <c r="AM670" s="1">
        <f>VLOOKUP(B670, JULY25!$A$1:$E$544, 5, FALSE)</f>
        <v>0</v>
      </c>
      <c r="AN670" s="1">
        <f>VLOOKUP(B670, 'AUG25'!$A$1:$E$540, 5, FALSE)</f>
        <v>0</v>
      </c>
      <c r="AO670" s="1" t="str">
        <f>VLOOKUP(B670, 'SEP25'!$A$1:$F$700, 6, FALSE)</f>
        <v>-</v>
      </c>
      <c r="AP670" s="1"/>
      <c r="AQ670" s="36" t="str">
        <f>VLOOKUP(B670, 'NOV25'!$B$1:$I$616, 5, FALSE)</f>
        <v>-</v>
      </c>
      <c r="AR670" s="1" t="str">
        <f>VLOOKUP(B670, 'DEC25'!$A$1:$I$611, 5, FALSE)</f>
        <v>-</v>
      </c>
      <c r="AS670" s="1" t="str">
        <f>VLOOKUP(B670, 'JAN26'!$A$1:$I$607, 6, FALSE)</f>
        <v>-</v>
      </c>
      <c r="AT670" s="1"/>
      <c r="AU670" s="1"/>
      <c r="AV670" s="1"/>
      <c r="AW670" s="1"/>
    </row>
    <row r="671" spans="1:49" ht="14.25" customHeight="1">
      <c r="A671" s="4" t="s">
        <v>686</v>
      </c>
      <c r="B671" s="4" t="s">
        <v>575</v>
      </c>
      <c r="C671" s="1">
        <f t="shared" si="51"/>
        <v>6.4</v>
      </c>
      <c r="D671" s="1"/>
      <c r="E671" s="1"/>
      <c r="F671" s="1"/>
      <c r="G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U671" s="1"/>
      <c r="V671" s="1"/>
      <c r="W671" s="1"/>
      <c r="X671" s="1"/>
      <c r="Y671" s="1"/>
      <c r="Z671" s="1"/>
      <c r="AA671" s="1"/>
      <c r="AC671" s="1"/>
      <c r="AD671" s="1"/>
      <c r="AE671" s="1"/>
      <c r="AF671" s="1"/>
      <c r="AG671" s="1"/>
      <c r="AH671" s="1"/>
      <c r="AI671" s="1"/>
      <c r="AJ671" s="1">
        <f>VLOOKUP(B671,'APR25'!$A$1:G1192,5,0)</f>
        <v>-10</v>
      </c>
      <c r="AK671" s="1">
        <f>VLOOKUP(B671,'MAY25'!$A$1:G1585,5,0)</f>
        <v>-4</v>
      </c>
      <c r="AL671" s="1">
        <f>VLOOKUP(B671,JUNE25!$A$1:G1288,5,0)</f>
        <v>-17</v>
      </c>
      <c r="AM671" s="1">
        <f>VLOOKUP(B671, JULY25!$A$1:$E$544, 5, FALSE)</f>
        <v>-4</v>
      </c>
      <c r="AN671" s="1">
        <f>VLOOKUP(B671, 'AUG25'!$A$1:$E$540, 5, FALSE)</f>
        <v>-8</v>
      </c>
      <c r="AO671" s="1" t="str">
        <f>VLOOKUP(B671, 'SEP25'!$A$1:$F$700, 6, FALSE)</f>
        <v>-</v>
      </c>
      <c r="AP671" s="1" t="str">
        <f>VLOOKUP(B671, 'OCT25'!$A$1:$F$600, 5, FALSE)</f>
        <v>-</v>
      </c>
      <c r="AQ671" s="36">
        <f>VLOOKUP(B671, 'NOV25'!$B$1:$I$616, 5, FALSE)</f>
        <v>-1</v>
      </c>
      <c r="AR671" s="1">
        <f>VLOOKUP(B671, 'DEC25'!$A$1:$I$611, 5, FALSE)</f>
        <v>-2</v>
      </c>
      <c r="AS671" s="1" t="str">
        <f>VLOOKUP(B671, 'JAN26'!$A$1:$I$607, 6, FALSE)</f>
        <v>-</v>
      </c>
      <c r="AT671" s="1"/>
      <c r="AU671" s="1"/>
      <c r="AV671" s="1"/>
      <c r="AW671" s="1"/>
    </row>
    <row r="672" spans="1:49" ht="14.25" customHeight="1">
      <c r="A672" s="4" t="s">
        <v>686</v>
      </c>
      <c r="B672" s="4" t="s">
        <v>576</v>
      </c>
      <c r="C672" s="1">
        <f t="shared" si="51"/>
        <v>3</v>
      </c>
      <c r="D672" s="1"/>
      <c r="E672" s="1"/>
      <c r="F672" s="1"/>
      <c r="G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U672" s="1"/>
      <c r="V672" s="1"/>
      <c r="W672" s="1"/>
      <c r="X672" s="1"/>
      <c r="Y672" s="1"/>
      <c r="Z672" s="1"/>
      <c r="AA672" s="1"/>
      <c r="AC672" s="1"/>
      <c r="AD672" s="1"/>
      <c r="AE672" s="1"/>
      <c r="AF672" s="1"/>
      <c r="AG672" s="1"/>
      <c r="AH672" s="1"/>
      <c r="AI672" s="1"/>
      <c r="AJ672" s="1">
        <f>VLOOKUP(B672,'APR25'!$A$1:G1193,5,0)</f>
        <v>0</v>
      </c>
      <c r="AK672" s="1">
        <f>VLOOKUP(B672,'MAY25'!$A$1:G1586,5,0)</f>
        <v>-1</v>
      </c>
      <c r="AL672" s="1">
        <f>VLOOKUP(B672,JUNE25!$A$1:G1289,5,0)</f>
        <v>0</v>
      </c>
      <c r="AM672" s="1">
        <f>VLOOKUP(B672, JULY25!$A$1:$E$544, 5, FALSE)</f>
        <v>-1</v>
      </c>
      <c r="AN672" s="1">
        <f>VLOOKUP(B672, 'AUG25'!$A$1:$E$540, 5, FALSE)</f>
        <v>-1</v>
      </c>
      <c r="AO672" s="1">
        <f>VLOOKUP(B672, 'SEP25'!$A$1:$F$600, 6, FALSE)</f>
        <v>-7</v>
      </c>
      <c r="AP672" s="1" t="str">
        <f>VLOOKUP(B672, 'OCT25'!$A$1:$F$696, 5, FALSE)</f>
        <v>-</v>
      </c>
      <c r="AQ672" s="36">
        <f>VLOOKUP(B672, 'NOV25'!$B$1:$I$616, 5, FALSE)</f>
        <v>-6</v>
      </c>
      <c r="AR672" s="1" t="str">
        <f>VLOOKUP(B672, 'DEC25'!$A$1:$I$611, 5, FALSE)</f>
        <v>-</v>
      </c>
      <c r="AS672" s="1" t="str">
        <f>VLOOKUP(B672, 'JAN26'!$A$1:$I$607, 6, FALSE)</f>
        <v>-</v>
      </c>
      <c r="AT672" s="1"/>
      <c r="AU672" s="1"/>
      <c r="AV672" s="1"/>
      <c r="AW672" s="1"/>
    </row>
    <row r="673" spans="1:49" ht="14.25" customHeight="1">
      <c r="A673" s="4" t="s">
        <v>682</v>
      </c>
      <c r="B673" s="4" t="s">
        <v>577</v>
      </c>
      <c r="C673" s="1">
        <f t="shared" si="51"/>
        <v>16.666666666666668</v>
      </c>
      <c r="D673" s="1"/>
      <c r="E673" s="1"/>
      <c r="F673" s="1"/>
      <c r="G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U673" s="1"/>
      <c r="V673" s="1"/>
      <c r="W673" s="1"/>
      <c r="X673" s="1"/>
      <c r="Y673" s="1"/>
      <c r="Z673" s="1"/>
      <c r="AA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>
        <f>VLOOKUP(B673, 'SEP25'!$A$1:$F$600, 6, FALSE)</f>
        <v>-24</v>
      </c>
      <c r="AP673" s="1">
        <f>VLOOKUP(B673, 'OCT25'!$A$1:$F$696, 5, FALSE)</f>
        <v>-23</v>
      </c>
      <c r="AQ673" s="36"/>
      <c r="AR673" s="1" t="str">
        <f>VLOOKUP(B673, 'DEC25'!$A$1:$I$611, 5, FALSE)</f>
        <v>-</v>
      </c>
      <c r="AS673" s="1">
        <f>VLOOKUP(B673, 'JAN26'!$A$1:$I$607, 6, FALSE)</f>
        <v>-3</v>
      </c>
      <c r="AT673" s="1"/>
      <c r="AU673" s="1"/>
      <c r="AV673" s="1"/>
      <c r="AW673" s="1"/>
    </row>
    <row r="674" spans="1:49" ht="14.25" customHeight="1">
      <c r="A674" s="4" t="s">
        <v>686</v>
      </c>
      <c r="B674" s="4" t="s">
        <v>582</v>
      </c>
      <c r="C674" s="1">
        <f t="shared" si="51"/>
        <v>4.4285714285714288</v>
      </c>
      <c r="D674" s="1"/>
      <c r="E674" s="1"/>
      <c r="F674" s="1"/>
      <c r="G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U674" s="1"/>
      <c r="V674" s="1"/>
      <c r="W674" s="1"/>
      <c r="X674" s="1"/>
      <c r="Y674" s="1"/>
      <c r="Z674" s="1"/>
      <c r="AA674" s="1"/>
      <c r="AC674" s="1"/>
      <c r="AD674" s="1"/>
      <c r="AE674" s="1"/>
      <c r="AF674" s="1"/>
      <c r="AG674" s="1"/>
      <c r="AH674" s="1"/>
      <c r="AI674" s="1"/>
      <c r="AJ674" s="1"/>
      <c r="AK674" s="1">
        <f>VLOOKUP(B674,'MAY25'!$A$1:G1589,5,0)</f>
        <v>-8</v>
      </c>
      <c r="AL674" s="1">
        <f>VLOOKUP(B674,JUNE25!$A$1:G1292,5,0)</f>
        <v>-8</v>
      </c>
      <c r="AM674" s="1">
        <f>VLOOKUP(B674, JULY25!$A$1:$E$544, 5, FALSE)</f>
        <v>-6</v>
      </c>
      <c r="AN674" s="1">
        <f>VLOOKUP(B674, 'AUG25'!$A$1:$E$540, 5, FALSE)</f>
        <v>-7</v>
      </c>
      <c r="AO674" s="1">
        <f>VLOOKUP(B674, 'SEP25'!$A$1:$F$600, 6, FALSE)</f>
        <v>-2</v>
      </c>
      <c r="AP674" s="1" t="str">
        <f>VLOOKUP(B674, 'OCT25'!$A$1:$F$696, 5, FALSE)</f>
        <v>-</v>
      </c>
      <c r="AQ674" s="36">
        <f>VLOOKUP(B674, 'NOV25'!$B$1:$I$616, 5, FALSE)</f>
        <v>-4</v>
      </c>
      <c r="AR674" s="1">
        <f>VLOOKUP(B674, 'DEC25'!$A$1:$I$611, 5, FALSE)</f>
        <v>-3</v>
      </c>
      <c r="AS674" s="1">
        <f>VLOOKUP(B674, 'JAN26'!$A$1:$I$607, 6, FALSE)</f>
        <v>-1</v>
      </c>
      <c r="AT674" s="1"/>
      <c r="AU674" s="1"/>
      <c r="AV674" s="1"/>
      <c r="AW674" s="1"/>
    </row>
    <row r="675" spans="1:49" ht="14.25" customHeight="1">
      <c r="A675" s="4" t="s">
        <v>686</v>
      </c>
      <c r="B675" s="4" t="s">
        <v>583</v>
      </c>
      <c r="C675" s="1">
        <f t="shared" si="51"/>
        <v>8.4</v>
      </c>
      <c r="D675" s="1"/>
      <c r="E675" s="1"/>
      <c r="F675" s="1"/>
      <c r="G675" s="1"/>
      <c r="I675" s="1"/>
      <c r="J675" s="1"/>
      <c r="K675" s="1"/>
      <c r="L675" s="1"/>
      <c r="M675" s="1"/>
      <c r="N675" s="1"/>
      <c r="O675" s="1"/>
      <c r="P675" s="1"/>
      <c r="Q675" s="1" t="e">
        <v>#N/A</v>
      </c>
      <c r="R675" s="1" t="e">
        <v>#N/A</v>
      </c>
      <c r="S675" s="1"/>
      <c r="T675" s="1"/>
      <c r="U675" s="1"/>
      <c r="V675" s="1"/>
      <c r="W675" s="1"/>
      <c r="X675" s="1"/>
      <c r="Y675" s="1"/>
      <c r="Z675" s="1"/>
      <c r="AA675" s="1">
        <v>-8</v>
      </c>
      <c r="AB675" s="1">
        <v>0</v>
      </c>
      <c r="AC675" s="1"/>
      <c r="AD675" s="1" t="e">
        <f>VLOOKUP(B675,'OCT24'!$A$1:H1845,6,0)</f>
        <v>#N/A</v>
      </c>
      <c r="AE675" s="1" t="e">
        <f>VLOOKUP(B675,'NOV24'!$A$1:H1230,6,0)</f>
        <v>#N/A</v>
      </c>
      <c r="AF675" s="1"/>
      <c r="AG675" s="1"/>
      <c r="AH675" s="1"/>
      <c r="AI675" s="1"/>
      <c r="AJ675" s="1"/>
      <c r="AK675" s="1">
        <f>VLOOKUP(B675,'MAY25'!$A$1:G1590,5,0)</f>
        <v>-2</v>
      </c>
      <c r="AL675" s="1">
        <f>VLOOKUP(B675,JUNE25!$A$1:G1293,5,0)</f>
        <v>0</v>
      </c>
      <c r="AM675" s="1">
        <f>VLOOKUP(B675, JULY25!$A$1:$E$544, 5, FALSE)</f>
        <v>-8</v>
      </c>
      <c r="AN675" s="1"/>
      <c r="AO675" s="1"/>
      <c r="AP675" s="1">
        <f>VLOOKUP(B675, 'OCT25'!$A$1:$F$696, 5, FALSE)</f>
        <v>-4</v>
      </c>
      <c r="AQ675" s="36" t="str">
        <f>VLOOKUP(B675, 'NOV25'!$B$1:$I$616, 5, FALSE)</f>
        <v>-</v>
      </c>
      <c r="AR675" s="1">
        <f>VLOOKUP(B675, 'DEC25'!$A$1:$I$611, 5, FALSE)</f>
        <v>-15</v>
      </c>
      <c r="AS675" s="1">
        <f>VLOOKUP(B675, 'JAN26'!$A$1:$I$607, 6, FALSE)</f>
        <v>-15</v>
      </c>
      <c r="AT675" s="1"/>
      <c r="AU675" s="1"/>
      <c r="AV675" s="1"/>
      <c r="AW675" s="1"/>
    </row>
    <row r="676" spans="1:49" ht="14.25" customHeight="1">
      <c r="A676" s="4" t="s">
        <v>678</v>
      </c>
      <c r="B676" s="4" t="s">
        <v>600</v>
      </c>
      <c r="C676" s="1">
        <f t="shared" si="51"/>
        <v>16.333333333333332</v>
      </c>
      <c r="D676" s="1"/>
      <c r="E676" s="1"/>
      <c r="F676" s="1"/>
      <c r="G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U676" s="1"/>
      <c r="V676" s="1"/>
      <c r="W676" s="1"/>
      <c r="X676" s="1"/>
      <c r="Y676" s="1"/>
      <c r="Z676" s="1"/>
      <c r="AA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>
        <f>VLOOKUP(B676,JUNE25!$A$1:G1294,5,0)</f>
        <v>-20</v>
      </c>
      <c r="AM676" s="1">
        <f>VLOOKUP(B676, JULY25!$A$1:$E$544, 5, FALSE)</f>
        <v>-14</v>
      </c>
      <c r="AN676" s="1">
        <f>VLOOKUP(B676, 'AUG25'!$A$1:$E$540, 5, FALSE)</f>
        <v>-15</v>
      </c>
      <c r="AO676" s="1"/>
      <c r="AP676" s="1"/>
      <c r="AQ676" s="36"/>
      <c r="AR676" s="1"/>
      <c r="AS676" s="1"/>
      <c r="AT676" s="1"/>
      <c r="AU676" s="1"/>
      <c r="AV676" s="1"/>
      <c r="AW676" s="1"/>
    </row>
    <row r="677" spans="1:49" ht="14.25" customHeight="1">
      <c r="A677" s="4" t="s">
        <v>682</v>
      </c>
      <c r="B677" s="22" t="s">
        <v>693</v>
      </c>
      <c r="C677" s="1">
        <f t="shared" si="51"/>
        <v>2787.25</v>
      </c>
      <c r="D677" s="1"/>
      <c r="E677" s="1"/>
      <c r="F677" s="1"/>
      <c r="G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U677" s="1"/>
      <c r="V677" s="1"/>
      <c r="W677" s="1"/>
      <c r="X677" s="1"/>
      <c r="Y677" s="1"/>
      <c r="Z677" s="1"/>
      <c r="AA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>
        <v>-1832</v>
      </c>
      <c r="AQ677" s="36">
        <v>-3444</v>
      </c>
      <c r="AR677" s="1">
        <f>VLOOKUP(B677, 'DEC25'!$A$1:$I$611, 5, FALSE)</f>
        <v>-5428</v>
      </c>
      <c r="AS677" s="1">
        <f>VLOOKUP(B677, 'JAN26'!$A$1:$I$607, 6, FALSE)</f>
        <v>-445</v>
      </c>
      <c r="AT677" s="1"/>
      <c r="AU677" s="1"/>
      <c r="AV677" s="1"/>
      <c r="AW677" s="1"/>
    </row>
    <row r="678" spans="1:49" ht="14.25" customHeight="1">
      <c r="A678" s="44" t="s">
        <v>682</v>
      </c>
      <c r="B678" s="45" t="s">
        <v>586</v>
      </c>
      <c r="C678" s="1">
        <f t="shared" si="51"/>
        <v>3.2857142857142856</v>
      </c>
      <c r="D678" s="1"/>
      <c r="E678" s="1"/>
      <c r="F678" s="1"/>
      <c r="G678" s="1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2"/>
      <c r="T678" s="2"/>
      <c r="U678" s="1"/>
      <c r="V678" s="1"/>
      <c r="W678" s="1"/>
      <c r="X678" s="1"/>
      <c r="Y678" s="1"/>
      <c r="Z678" s="1"/>
      <c r="AA678" s="1"/>
      <c r="AB678" s="2"/>
      <c r="AC678" s="1"/>
      <c r="AD678" s="1"/>
      <c r="AE678" s="1"/>
      <c r="AF678" s="1"/>
      <c r="AG678" s="1"/>
      <c r="AH678" s="1"/>
      <c r="AI678" s="1"/>
      <c r="AJ678" s="1"/>
      <c r="AK678" s="1"/>
      <c r="AL678" s="1">
        <f>VLOOKUP(B678,JUNE25!$A$1:G1296,5,0)</f>
        <v>-2</v>
      </c>
      <c r="AM678" s="1">
        <f>VLOOKUP(B678, JULY25!$A$1:$E$544, 5, FALSE)</f>
        <v>-6</v>
      </c>
      <c r="AN678" s="1">
        <f>VLOOKUP(B678, 'AUG25'!$A$1:$E$540, 5, FALSE)</f>
        <v>0</v>
      </c>
      <c r="AO678" s="1" t="str">
        <f>VLOOKUP(B678, 'SEP25'!$A$1:$F$600, 6, FALSE)</f>
        <v>-</v>
      </c>
      <c r="AP678" s="1">
        <f>VLOOKUP(B678, 'OCT25'!$A$1:$F$696, 5, FALSE)</f>
        <v>-1</v>
      </c>
      <c r="AQ678" s="36">
        <f>VLOOKUP(B678, 'NOV25'!$B$1:$I$616, 5, FALSE)</f>
        <v>-2</v>
      </c>
      <c r="AR678" s="1">
        <f>VLOOKUP(B678, 'DEC25'!$A$1:$I$611, 5, FALSE)</f>
        <v>-2</v>
      </c>
      <c r="AS678" s="1">
        <f>VLOOKUP(B678, 'JAN26'!$A$1:$I$607, 6, FALSE)</f>
        <v>-10</v>
      </c>
      <c r="AT678" s="1"/>
      <c r="AU678" s="1"/>
      <c r="AV678" s="1"/>
      <c r="AW678" s="1"/>
    </row>
    <row r="679" spans="1:49" ht="14.25" customHeight="1">
      <c r="A679" s="4" t="s">
        <v>686</v>
      </c>
      <c r="B679" s="45" t="s">
        <v>587</v>
      </c>
      <c r="C679" s="1">
        <f t="shared" si="51"/>
        <v>6.666666666666667</v>
      </c>
      <c r="D679" s="1"/>
      <c r="E679" s="1"/>
      <c r="F679" s="1"/>
      <c r="G679" s="1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2"/>
      <c r="T679" s="2"/>
      <c r="U679" s="1"/>
      <c r="V679" s="1"/>
      <c r="W679" s="1"/>
      <c r="X679" s="1"/>
      <c r="Y679" s="1"/>
      <c r="Z679" s="1"/>
      <c r="AA679" s="1"/>
      <c r="AB679" s="2"/>
      <c r="AC679" s="1"/>
      <c r="AD679" s="1"/>
      <c r="AE679" s="1"/>
      <c r="AF679" s="1"/>
      <c r="AG679" s="1"/>
      <c r="AH679" s="1"/>
      <c r="AI679" s="1"/>
      <c r="AJ679" s="1"/>
      <c r="AK679" s="1"/>
      <c r="AL679" s="1">
        <f>VLOOKUP(B679,JUNE25!$A$1:G1297,5,0)</f>
        <v>-16</v>
      </c>
      <c r="AM679" s="1">
        <f>VLOOKUP(B679, JULY25!$A$1:$E$544, 5, FALSE)</f>
        <v>-1</v>
      </c>
      <c r="AN679" s="1">
        <f>VLOOKUP(B679, 'AUG25'!$A$1:$E$540, 5, FALSE)</f>
        <v>-2</v>
      </c>
      <c r="AO679" s="1" t="str">
        <f>VLOOKUP(B679, 'SEP25'!$A$1:$F$892, 6, FALSE)</f>
        <v>-</v>
      </c>
      <c r="AP679" s="1">
        <f>VLOOKUP(B679, 'OCT25'!$A$1:$F$696, 5, FALSE)</f>
        <v>-2</v>
      </c>
      <c r="AQ679" s="36" t="str">
        <f>VLOOKUP(B679, 'NOV25'!$B$1:$I$616, 5, FALSE)</f>
        <v>-</v>
      </c>
      <c r="AR679" s="1">
        <f>VLOOKUP(B679, 'DEC25'!$A$1:$I$611, 5, FALSE)</f>
        <v>-9</v>
      </c>
      <c r="AS679" s="1">
        <f>VLOOKUP(B679, 'JAN26'!$A$1:$I$607, 6, FALSE)</f>
        <v>-10</v>
      </c>
      <c r="AT679" s="1"/>
      <c r="AU679" s="1"/>
      <c r="AV679" s="1"/>
      <c r="AW679" s="1"/>
    </row>
    <row r="680" spans="1:49" ht="14.25" customHeight="1">
      <c r="A680" s="4" t="s">
        <v>686</v>
      </c>
      <c r="B680" s="45" t="s">
        <v>588</v>
      </c>
      <c r="C680" s="1">
        <f t="shared" si="51"/>
        <v>6.125</v>
      </c>
      <c r="D680" s="1"/>
      <c r="E680" s="1"/>
      <c r="F680" s="1"/>
      <c r="G680" s="1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2"/>
      <c r="T680" s="2"/>
      <c r="U680" s="1"/>
      <c r="V680" s="1"/>
      <c r="W680" s="1"/>
      <c r="X680" s="1"/>
      <c r="Y680" s="1"/>
      <c r="Z680" s="1"/>
      <c r="AA680" s="1"/>
      <c r="AB680" s="2"/>
      <c r="AC680" s="1"/>
      <c r="AD680" s="1"/>
      <c r="AE680" s="1"/>
      <c r="AF680" s="1"/>
      <c r="AG680" s="1"/>
      <c r="AH680" s="1"/>
      <c r="AI680" s="1"/>
      <c r="AJ680" s="1"/>
      <c r="AK680" s="1"/>
      <c r="AL680" s="1">
        <f>VLOOKUP(B680,JUNE25!$A$1:G1298,5,0)</f>
        <v>0</v>
      </c>
      <c r="AM680" s="1">
        <f>VLOOKUP(B680, JULY25!$A$1:$E$544, 5, FALSE)</f>
        <v>-4</v>
      </c>
      <c r="AN680" s="1">
        <f>VLOOKUP(B680, 'AUG25'!$A$1:$E$540, 5, FALSE)</f>
        <v>-12</v>
      </c>
      <c r="AO680" s="1">
        <f>VLOOKUP(B680, 'SEP25'!$A$1:$F$892, 6, FALSE)</f>
        <v>-4</v>
      </c>
      <c r="AP680" s="1">
        <f>VLOOKUP(B680, 'OCT25'!$A$1:$F$696, 5, FALSE)</f>
        <v>-11</v>
      </c>
      <c r="AQ680" s="36">
        <f>VLOOKUP(B680, 'NOV25'!$B$1:$I$616, 5, FALSE)</f>
        <v>-10</v>
      </c>
      <c r="AR680" s="1">
        <f>VLOOKUP(B680, 'DEC25'!$A$1:$I$611, 5, FALSE)</f>
        <v>-7</v>
      </c>
      <c r="AS680" s="1">
        <f>VLOOKUP(B680, 'JAN26'!$A$1:$I$607, 6, FALSE)</f>
        <v>-1</v>
      </c>
      <c r="AT680" s="1"/>
      <c r="AU680" s="1"/>
      <c r="AV680" s="1"/>
      <c r="AW680" s="1"/>
    </row>
    <row r="681" spans="1:49" ht="14.25" customHeight="1">
      <c r="A681" s="44" t="s">
        <v>679</v>
      </c>
      <c r="B681" s="45" t="s">
        <v>601</v>
      </c>
      <c r="C681" s="1">
        <f t="shared" si="51"/>
        <v>2.5</v>
      </c>
      <c r="D681" s="1"/>
      <c r="E681" s="1"/>
      <c r="F681" s="1"/>
      <c r="G681" s="1"/>
      <c r="I681" s="1"/>
      <c r="J681" s="1"/>
      <c r="K681" s="1"/>
      <c r="L681" s="1"/>
      <c r="M681" s="1"/>
      <c r="N681" s="1"/>
      <c r="O681" s="1"/>
      <c r="P681" s="1"/>
      <c r="Q681" s="1" t="e">
        <v>#N/A</v>
      </c>
      <c r="R681" s="1" t="e">
        <v>#N/A</v>
      </c>
      <c r="S681" s="1"/>
      <c r="T681" s="1"/>
      <c r="U681" s="1"/>
      <c r="V681" s="1"/>
      <c r="W681" s="1"/>
      <c r="X681" s="1"/>
      <c r="Y681" s="1"/>
      <c r="Z681" s="1"/>
      <c r="AA681" s="1">
        <v>-8</v>
      </c>
      <c r="AB681" s="1">
        <v>0</v>
      </c>
      <c r="AC681" s="1"/>
      <c r="AD681" s="1" t="e">
        <f>VLOOKUP(B681,'OCT24'!$A$1:H1852,6,0)</f>
        <v>#N/A</v>
      </c>
      <c r="AE681" s="1" t="e">
        <f>VLOOKUP(B681,'NOV24'!$A$1:H1237,6,0)</f>
        <v>#N/A</v>
      </c>
      <c r="AF681" s="1"/>
      <c r="AG681" s="1"/>
      <c r="AH681" s="1"/>
      <c r="AI681" s="1"/>
      <c r="AJ681" s="1"/>
      <c r="AK681" s="1"/>
      <c r="AL681" s="1">
        <f>VLOOKUP(B681,JUNE25!$A$1:G1300,5,0)</f>
        <v>-3</v>
      </c>
      <c r="AM681" s="1">
        <f>VLOOKUP(B681, JULY25!$A$1:$E$544, 5, FALSE)</f>
        <v>-2</v>
      </c>
      <c r="AN681" s="1"/>
      <c r="AO681" s="1"/>
      <c r="AP681" s="1"/>
      <c r="AQ681" s="36"/>
      <c r="AR681" s="1"/>
      <c r="AS681" s="1"/>
      <c r="AT681" s="1"/>
      <c r="AU681" s="1"/>
      <c r="AV681" s="1"/>
      <c r="AW681" s="1"/>
    </row>
    <row r="682" spans="1:49" ht="14.25" customHeight="1">
      <c r="A682" s="4" t="s">
        <v>678</v>
      </c>
      <c r="B682" s="45" t="s">
        <v>602</v>
      </c>
      <c r="C682" s="1">
        <f t="shared" si="51"/>
        <v>20</v>
      </c>
      <c r="D682" s="1"/>
      <c r="E682" s="1"/>
      <c r="F682" s="1"/>
      <c r="G682" s="1"/>
      <c r="I682" s="1"/>
      <c r="J682" s="1"/>
      <c r="K682" s="1"/>
      <c r="L682" s="1"/>
      <c r="M682" s="1"/>
      <c r="N682" s="1"/>
      <c r="O682" s="1"/>
      <c r="P682" s="1"/>
      <c r="Q682" s="1" t="e">
        <v>#N/A</v>
      </c>
      <c r="R682" s="1" t="e">
        <v>#N/A</v>
      </c>
      <c r="S682" s="1"/>
      <c r="T682" s="1"/>
      <c r="U682" s="1"/>
      <c r="V682" s="1"/>
      <c r="W682" s="1"/>
      <c r="X682" s="1"/>
      <c r="Y682" s="1"/>
      <c r="Z682" s="1"/>
      <c r="AA682" s="1">
        <v>-8</v>
      </c>
      <c r="AB682" s="1">
        <v>0</v>
      </c>
      <c r="AC682" s="1"/>
      <c r="AD682" s="1" t="e">
        <f>VLOOKUP(B682,'OCT24'!$A$1:H1853,6,0)</f>
        <v>#N/A</v>
      </c>
      <c r="AE682" s="1" t="e">
        <f>VLOOKUP(B682,'NOV24'!$A$1:H1238,6,0)</f>
        <v>#N/A</v>
      </c>
      <c r="AF682" s="1"/>
      <c r="AG682" s="1"/>
      <c r="AH682" s="1"/>
      <c r="AI682" s="1"/>
      <c r="AJ682" s="1"/>
      <c r="AK682" s="1"/>
      <c r="AL682" s="1">
        <f>VLOOKUP(B682,JUNE25!$A$1:G1301,5,0)</f>
        <v>-20</v>
      </c>
      <c r="AM682" s="1"/>
      <c r="AN682" s="1"/>
      <c r="AO682" s="1"/>
      <c r="AP682" s="1"/>
      <c r="AQ682" s="36"/>
      <c r="AR682" s="1"/>
      <c r="AS682" s="1"/>
      <c r="AT682" s="1"/>
      <c r="AU682" s="1"/>
      <c r="AV682" s="1"/>
      <c r="AW682" s="1"/>
    </row>
    <row r="683" spans="1:49" ht="14.25" customHeight="1">
      <c r="A683" s="4" t="s">
        <v>678</v>
      </c>
      <c r="B683" s="45" t="s">
        <v>603</v>
      </c>
      <c r="C683" s="1">
        <f t="shared" si="51"/>
        <v>20</v>
      </c>
      <c r="D683" s="1"/>
      <c r="E683" s="1"/>
      <c r="F683" s="1"/>
      <c r="G683" s="1"/>
      <c r="I683" s="1"/>
      <c r="J683" s="1"/>
      <c r="K683" s="1"/>
      <c r="L683" s="1"/>
      <c r="M683" s="1"/>
      <c r="N683" s="1"/>
      <c r="O683" s="1"/>
      <c r="P683" s="1"/>
      <c r="Q683" s="1" t="e">
        <v>#N/A</v>
      </c>
      <c r="R683" s="1" t="e">
        <v>#N/A</v>
      </c>
      <c r="S683" s="1"/>
      <c r="T683" s="1"/>
      <c r="U683" s="1"/>
      <c r="V683" s="1"/>
      <c r="W683" s="1"/>
      <c r="X683" s="1"/>
      <c r="Y683" s="1"/>
      <c r="Z683" s="1"/>
      <c r="AA683" s="1">
        <v>-8</v>
      </c>
      <c r="AB683" s="1">
        <v>0</v>
      </c>
      <c r="AC683" s="1"/>
      <c r="AD683" s="1" t="e">
        <f>VLOOKUP(B683,'OCT24'!$A$1:H1854,6,0)</f>
        <v>#N/A</v>
      </c>
      <c r="AE683" s="1" t="e">
        <f>VLOOKUP(B683,'NOV24'!$A$1:H1239,6,0)</f>
        <v>#N/A</v>
      </c>
      <c r="AF683" s="1"/>
      <c r="AG683" s="1"/>
      <c r="AH683" s="1"/>
      <c r="AI683" s="1"/>
      <c r="AJ683" s="1"/>
      <c r="AK683" s="1"/>
      <c r="AL683" s="1">
        <f>VLOOKUP(B683,JUNE25!$A$1:G1302,5,0)</f>
        <v>-20</v>
      </c>
      <c r="AM683" s="1"/>
      <c r="AN683" s="1"/>
      <c r="AO683" s="1"/>
      <c r="AP683" s="1"/>
      <c r="AQ683" s="36"/>
      <c r="AR683" s="1"/>
      <c r="AS683" s="1"/>
      <c r="AT683" s="1"/>
      <c r="AU683" s="1"/>
      <c r="AV683" s="1"/>
      <c r="AW683" s="1"/>
    </row>
    <row r="684" spans="1:49" ht="14.25" customHeight="1">
      <c r="A684" s="4" t="s">
        <v>678</v>
      </c>
      <c r="B684" s="45" t="s">
        <v>604</v>
      </c>
      <c r="C684" s="1">
        <f t="shared" si="51"/>
        <v>10.5</v>
      </c>
      <c r="D684" s="1"/>
      <c r="E684" s="1"/>
      <c r="F684" s="1"/>
      <c r="G684" s="1"/>
      <c r="I684" s="1"/>
      <c r="J684" s="1"/>
      <c r="K684" s="1"/>
      <c r="L684" s="1"/>
      <c r="M684" s="1"/>
      <c r="N684" s="1"/>
      <c r="O684" s="1"/>
      <c r="P684" s="1"/>
      <c r="Q684" s="1" t="e">
        <v>#N/A</v>
      </c>
      <c r="R684" s="1" t="e">
        <v>#N/A</v>
      </c>
      <c r="S684" s="1"/>
      <c r="T684" s="1"/>
      <c r="U684" s="1"/>
      <c r="V684" s="1"/>
      <c r="W684" s="1"/>
      <c r="X684" s="1"/>
      <c r="Y684" s="1"/>
      <c r="Z684" s="1"/>
      <c r="AA684" s="1">
        <v>-8</v>
      </c>
      <c r="AB684" s="1">
        <v>0</v>
      </c>
      <c r="AC684" s="1"/>
      <c r="AD684" s="1" t="e">
        <f>VLOOKUP(B684,'OCT24'!$A$1:H1855,6,0)</f>
        <v>#N/A</v>
      </c>
      <c r="AE684" s="1" t="e">
        <f>VLOOKUP(B684,'NOV24'!$A$1:H1240,6,0)</f>
        <v>#N/A</v>
      </c>
      <c r="AF684" s="1"/>
      <c r="AG684" s="1"/>
      <c r="AH684" s="1"/>
      <c r="AI684" s="1"/>
      <c r="AJ684" s="1"/>
      <c r="AK684" s="1"/>
      <c r="AL684" s="1">
        <f>VLOOKUP(B684,JUNE25!$A$1:G1303,5,0)</f>
        <v>-20</v>
      </c>
      <c r="AM684" s="1"/>
      <c r="AN684" s="1"/>
      <c r="AO684" s="1"/>
      <c r="AP684" s="1"/>
      <c r="AQ684" s="36">
        <f>VLOOKUP(B684, 'NOV25'!$B$1:$I$616, 5, FALSE)</f>
        <v>-1</v>
      </c>
      <c r="AR684" s="1" t="str">
        <f>VLOOKUP(B684, 'DEC25'!$A$1:$I$611, 5, FALSE)</f>
        <v>-</v>
      </c>
      <c r="AS684" s="1" t="str">
        <f>VLOOKUP(B684, 'JAN26'!$A$1:$I$607, 6, FALSE)</f>
        <v>-</v>
      </c>
      <c r="AT684" s="1"/>
      <c r="AU684" s="1"/>
      <c r="AV684" s="1"/>
      <c r="AW684" s="1"/>
    </row>
    <row r="685" spans="1:49" ht="14.25" customHeight="1">
      <c r="A685" s="4" t="s">
        <v>678</v>
      </c>
      <c r="B685" s="45" t="s">
        <v>873</v>
      </c>
      <c r="C685" s="1">
        <f t="shared" si="51"/>
        <v>0</v>
      </c>
      <c r="D685" s="1"/>
      <c r="E685" s="1"/>
      <c r="F685" s="1"/>
      <c r="G685" s="1"/>
      <c r="I685" s="1"/>
      <c r="J685" s="1"/>
      <c r="K685" s="1"/>
      <c r="L685" s="1"/>
      <c r="M685" s="1"/>
      <c r="N685" s="1"/>
      <c r="O685" s="1"/>
      <c r="P685" s="1"/>
      <c r="Q685" s="1" t="e">
        <v>#N/A</v>
      </c>
      <c r="R685" s="1" t="e">
        <v>#N/A</v>
      </c>
      <c r="S685" s="1"/>
      <c r="T685" s="1"/>
      <c r="U685" s="1"/>
      <c r="V685" s="1"/>
      <c r="W685" s="1"/>
      <c r="X685" s="1"/>
      <c r="Y685" s="1"/>
      <c r="Z685" s="1"/>
      <c r="AA685" s="1">
        <v>-8</v>
      </c>
      <c r="AB685" s="1">
        <v>0</v>
      </c>
      <c r="AC685" s="1"/>
      <c r="AD685" s="1" t="e">
        <f>VLOOKUP(B685,'OCT24'!$A$1:H1856,6,0)</f>
        <v>#N/A</v>
      </c>
      <c r="AE685" s="1" t="e">
        <f>VLOOKUP(B685,'NOV24'!$A$1:H1241,6,0)</f>
        <v>#N/A</v>
      </c>
      <c r="AF685" s="1"/>
      <c r="AG685" s="1"/>
      <c r="AH685" s="1"/>
      <c r="AI685" s="1"/>
      <c r="AJ685" s="1"/>
      <c r="AK685" s="1"/>
      <c r="AL685" s="1"/>
      <c r="AM685" s="1"/>
      <c r="AN685" s="1"/>
      <c r="AO685" s="1">
        <v>0</v>
      </c>
      <c r="AP685" s="1"/>
      <c r="AQ685" s="36"/>
      <c r="AR685" s="1"/>
      <c r="AS685" s="1"/>
      <c r="AT685" s="1"/>
      <c r="AU685" s="1"/>
      <c r="AV685" s="1"/>
      <c r="AW685" s="1"/>
    </row>
    <row r="686" spans="1:49" ht="14.25" customHeight="1">
      <c r="A686" s="4" t="s">
        <v>686</v>
      </c>
      <c r="B686" s="45" t="s">
        <v>606</v>
      </c>
      <c r="C686" s="1">
        <f t="shared" si="51"/>
        <v>12.25</v>
      </c>
      <c r="D686" s="1"/>
      <c r="E686" s="1"/>
      <c r="F686" s="1"/>
      <c r="G686" s="1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2"/>
      <c r="T686" s="2"/>
      <c r="U686" s="1"/>
      <c r="V686" s="1"/>
      <c r="W686" s="1"/>
      <c r="X686" s="1"/>
      <c r="Y686" s="1"/>
      <c r="Z686" s="1"/>
      <c r="AA686" s="1"/>
      <c r="AB686" s="2"/>
      <c r="AC686" s="1"/>
      <c r="AD686" s="1"/>
      <c r="AE686" s="1"/>
      <c r="AF686" s="1"/>
      <c r="AG686" s="1"/>
      <c r="AH686" s="1"/>
      <c r="AI686" s="1"/>
      <c r="AJ686" s="1"/>
      <c r="AK686" s="1"/>
      <c r="AL686" s="1">
        <f>VLOOKUP(B686,JUNE25!$A$1:G1305,5,0)</f>
        <v>0</v>
      </c>
      <c r="AM686" s="1">
        <f>VLOOKUP(B686, JULY25!$A$1:$E$544, 5, FALSE)</f>
        <v>-16</v>
      </c>
      <c r="AN686" s="1">
        <f>VLOOKUP(B686, 'AUG25'!$A$1:$E$540, 5, FALSE)</f>
        <v>-27</v>
      </c>
      <c r="AO686" s="1">
        <f>VLOOKUP(B686, 'SEP25'!$A$1:$F$892, 6, FALSE)</f>
        <v>-2</v>
      </c>
      <c r="AP686" s="1">
        <f>VLOOKUP(B686, 'OCT25'!$A$1:$F$696, 5, FALSE)</f>
        <v>-16</v>
      </c>
      <c r="AQ686" s="36">
        <f>VLOOKUP(B686, 'NOV25'!$B$1:$I$616, 5, FALSE)</f>
        <v>-11</v>
      </c>
      <c r="AR686" s="1">
        <f>VLOOKUP(B686, 'DEC25'!$A$1:$I$611, 5, FALSE)</f>
        <v>-13</v>
      </c>
      <c r="AS686" s="1">
        <f>VLOOKUP(B686, 'JAN26'!$A$1:$I$607, 6, FALSE)</f>
        <v>-13</v>
      </c>
      <c r="AT686" s="1"/>
      <c r="AU686" s="1"/>
      <c r="AV686" s="1"/>
      <c r="AW686" s="1"/>
    </row>
    <row r="687" spans="1:49" ht="14.25" customHeight="1">
      <c r="A687" s="4" t="s">
        <v>686</v>
      </c>
      <c r="B687" s="4" t="s">
        <v>606</v>
      </c>
      <c r="C687" s="1">
        <f t="shared" si="51"/>
        <v>12.25</v>
      </c>
      <c r="D687" s="1"/>
      <c r="E687" s="1"/>
      <c r="F687" s="1"/>
      <c r="G687" s="1"/>
      <c r="I687" s="1"/>
      <c r="J687" s="1"/>
      <c r="K687" s="1"/>
      <c r="L687" s="1"/>
      <c r="M687" s="1"/>
      <c r="N687" s="1"/>
      <c r="O687" s="1"/>
      <c r="P687" s="1"/>
      <c r="Q687" s="1" t="e">
        <v>#N/A</v>
      </c>
      <c r="R687" s="1" t="e">
        <v>#N/A</v>
      </c>
      <c r="S687" s="1"/>
      <c r="T687" s="1"/>
      <c r="U687" s="1"/>
      <c r="V687" s="1"/>
      <c r="W687" s="1"/>
      <c r="X687" s="1"/>
      <c r="Y687" s="1"/>
      <c r="Z687" s="1"/>
      <c r="AA687" s="1">
        <v>-8</v>
      </c>
      <c r="AB687" s="1">
        <v>0</v>
      </c>
      <c r="AC687" s="1"/>
      <c r="AD687" s="1" t="e">
        <f>VLOOKUP(B687,'OCT24'!$A$1:H1968,6,0)</f>
        <v>#N/A</v>
      </c>
      <c r="AE687" s="1" t="e">
        <f>VLOOKUP(B687,'NOV24'!$A$1:H1353,6,0)</f>
        <v>#N/A</v>
      </c>
      <c r="AF687" s="1"/>
      <c r="AG687" s="1"/>
      <c r="AH687" s="1"/>
      <c r="AI687" s="1"/>
      <c r="AJ687" s="1"/>
      <c r="AK687" s="1"/>
      <c r="AL687" s="1">
        <f>VLOOKUP(B687,JUNE25!$A$1:G1416,5,0)</f>
        <v>0</v>
      </c>
      <c r="AM687" s="1">
        <f>VLOOKUP(B687, JULY25!$A$1:$E$544, 5, FALSE)</f>
        <v>-16</v>
      </c>
      <c r="AN687" s="1">
        <f>VLOOKUP(B687, 'AUG25'!$A$1:$E$540, 5, FALSE)</f>
        <v>-27</v>
      </c>
      <c r="AO687" s="1">
        <f>VLOOKUP(B687, 'SEP25'!$A$1:$F$892, 6, FALSE)</f>
        <v>-2</v>
      </c>
      <c r="AP687" s="1">
        <f>VLOOKUP(B687, 'OCT25'!$A$1:$F$696, 5, FALSE)</f>
        <v>-16</v>
      </c>
      <c r="AQ687" s="36">
        <f>VLOOKUP(B687, 'NOV25'!$B$1:$I$616, 5, FALSE)</f>
        <v>-11</v>
      </c>
      <c r="AR687" s="1">
        <f>VLOOKUP(B687, 'DEC25'!$A$1:$I$611, 5, FALSE)</f>
        <v>-13</v>
      </c>
      <c r="AS687" s="1">
        <f>VLOOKUP(B687, 'JAN26'!$A$1:$I$607, 6, FALSE)</f>
        <v>-13</v>
      </c>
      <c r="AT687" s="1"/>
      <c r="AU687" s="1"/>
      <c r="AV687" s="1"/>
      <c r="AW687" s="1"/>
    </row>
    <row r="688" spans="1:49" ht="14.25" customHeight="1">
      <c r="A688" s="44" t="s">
        <v>683</v>
      </c>
      <c r="B688" s="45" t="s">
        <v>607</v>
      </c>
      <c r="C688" s="1">
        <f t="shared" si="51"/>
        <v>16.666666666666668</v>
      </c>
      <c r="D688" s="1"/>
      <c r="E688" s="1"/>
      <c r="F688" s="1"/>
      <c r="G688" s="1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2"/>
      <c r="T688" s="2"/>
      <c r="U688" s="1"/>
      <c r="V688" s="1"/>
      <c r="W688" s="1"/>
      <c r="X688" s="1"/>
      <c r="Y688" s="1"/>
      <c r="Z688" s="1"/>
      <c r="AA688" s="1"/>
      <c r="AB688" s="2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>
        <f>VLOOKUP(B688, 'AUG25'!$A$1:$E$540, 5, FALSE)</f>
        <v>-21</v>
      </c>
      <c r="AO688" s="1">
        <f>VLOOKUP(B688, 'SEP25'!$A$1:$F$892, 6, FALSE)</f>
        <v>-11</v>
      </c>
      <c r="AP688" s="1">
        <f>VLOOKUP(B688, 'OCT25'!$A$1:$F$696, 5, FALSE)</f>
        <v>-32</v>
      </c>
      <c r="AQ688" s="36">
        <f>VLOOKUP(B688, 'NOV25'!$B$1:$I$616, 5, FALSE)</f>
        <v>-1</v>
      </c>
      <c r="AR688" s="1">
        <f>VLOOKUP(B688, 'DEC25'!$A$1:$I$611, 5, FALSE)</f>
        <v>-30</v>
      </c>
      <c r="AS688" s="1">
        <f>VLOOKUP(B688, 'JAN26'!$A$1:$I$607, 6, FALSE)</f>
        <v>-5</v>
      </c>
      <c r="AT688" s="1"/>
      <c r="AU688" s="1"/>
      <c r="AV688" s="1"/>
      <c r="AW688" s="1"/>
    </row>
    <row r="689" spans="1:49" ht="14.25" customHeight="1">
      <c r="A689" s="4" t="s">
        <v>683</v>
      </c>
      <c r="B689" s="4" t="s">
        <v>607</v>
      </c>
      <c r="C689" s="1">
        <f t="shared" si="51"/>
        <v>16.666666666666668</v>
      </c>
      <c r="D689" s="1"/>
      <c r="E689" s="1"/>
      <c r="F689" s="1"/>
      <c r="G689" s="1"/>
      <c r="I689" s="1"/>
      <c r="J689" s="1"/>
      <c r="K689" s="1"/>
      <c r="L689" s="1"/>
      <c r="M689" s="1"/>
      <c r="N689" s="1"/>
      <c r="O689" s="1"/>
      <c r="P689" s="1"/>
      <c r="Q689" s="1" t="e">
        <v>#N/A</v>
      </c>
      <c r="R689" s="1" t="e">
        <v>#N/A</v>
      </c>
      <c r="S689" s="1"/>
      <c r="T689" s="1"/>
      <c r="U689" s="1"/>
      <c r="V689" s="1"/>
      <c r="W689" s="1"/>
      <c r="X689" s="1"/>
      <c r="Y689" s="1"/>
      <c r="Z689" s="1"/>
      <c r="AA689" s="1">
        <v>-8</v>
      </c>
      <c r="AB689" s="1">
        <v>0</v>
      </c>
      <c r="AC689" s="1"/>
      <c r="AD689" s="1" t="e">
        <f>VLOOKUP(B689,'OCT24'!$A$1:H1969,6,0)</f>
        <v>#N/A</v>
      </c>
      <c r="AE689" s="1" t="e">
        <f>VLOOKUP(B689,'NOV24'!$A$1:H1354,6,0)</f>
        <v>#N/A</v>
      </c>
      <c r="AF689" s="1"/>
      <c r="AG689" s="1"/>
      <c r="AH689" s="1"/>
      <c r="AI689" s="1"/>
      <c r="AJ689" s="1"/>
      <c r="AK689" s="1"/>
      <c r="AL689" s="1"/>
      <c r="AM689" s="1"/>
      <c r="AN689" s="1">
        <f>VLOOKUP(B689, 'AUG25'!$A$1:$E$540, 5, FALSE)</f>
        <v>-21</v>
      </c>
      <c r="AO689" s="1">
        <f>VLOOKUP(B689, 'SEP25'!$A$1:$F$892, 6, FALSE)</f>
        <v>-11</v>
      </c>
      <c r="AP689" s="1">
        <f>VLOOKUP(B689, 'OCT25'!$A$1:$F$696, 5, FALSE)</f>
        <v>-32</v>
      </c>
      <c r="AQ689" s="36">
        <f>VLOOKUP(B689, 'NOV25'!$B$1:$I$616, 5, FALSE)</f>
        <v>-1</v>
      </c>
      <c r="AR689" s="1">
        <f>VLOOKUP(B689, 'DEC25'!$A$1:$I$611, 5, FALSE)</f>
        <v>-30</v>
      </c>
      <c r="AS689" s="1">
        <f>VLOOKUP(B689, 'JAN26'!$A$1:$I$607, 6, FALSE)</f>
        <v>-5</v>
      </c>
      <c r="AT689" s="1"/>
      <c r="AU689" s="1"/>
      <c r="AV689" s="1"/>
      <c r="AW689" s="1"/>
    </row>
    <row r="690" spans="1:49" ht="14.25" customHeight="1">
      <c r="A690" s="4" t="s">
        <v>678</v>
      </c>
      <c r="B690" s="45" t="s">
        <v>608</v>
      </c>
      <c r="C690" s="1">
        <f t="shared" si="51"/>
        <v>38</v>
      </c>
      <c r="D690" s="1"/>
      <c r="E690" s="1"/>
      <c r="F690" s="1"/>
      <c r="G690" s="1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2"/>
      <c r="T690" s="2"/>
      <c r="U690" s="1"/>
      <c r="V690" s="1"/>
      <c r="W690" s="1"/>
      <c r="X690" s="1"/>
      <c r="Y690" s="1"/>
      <c r="Z690" s="1"/>
      <c r="AA690" s="1"/>
      <c r="AB690" s="2"/>
      <c r="AC690" s="1"/>
      <c r="AD690" s="1"/>
      <c r="AE690" s="1"/>
      <c r="AF690" s="1"/>
      <c r="AG690" s="1"/>
      <c r="AH690" s="1"/>
      <c r="AI690" s="1"/>
      <c r="AJ690" s="1"/>
      <c r="AK690" s="1"/>
      <c r="AL690" s="1">
        <f>VLOOKUP(B690,JUNE25!$A$1:G1307,5,0)</f>
        <v>-6</v>
      </c>
      <c r="AM690" s="1">
        <f>VLOOKUP(B690, JULY25!$A$1:$E$544, 5, FALSE)</f>
        <v>-8</v>
      </c>
      <c r="AN690" s="1">
        <f>VLOOKUP(B690, 'AUG25'!$A$1:$E$540, 5, FALSE)</f>
        <v>-34</v>
      </c>
      <c r="AO690" s="1">
        <f>VLOOKUP(B690, 'SEP25'!$A$1:$F$892, 6, FALSE)</f>
        <v>-104</v>
      </c>
      <c r="AP690" s="1" t="str">
        <f>VLOOKUP(B690, 'OCT25'!$A$1:$F$696, 5, FALSE)</f>
        <v>-</v>
      </c>
      <c r="AQ690" s="36" t="str">
        <f>VLOOKUP(B690, 'NOV25'!$B$1:$I$616, 5, FALSE)</f>
        <v>-</v>
      </c>
      <c r="AR690" s="1" t="str">
        <f>VLOOKUP(B690, 'DEC25'!$A$1:$I$611, 5, FALSE)</f>
        <v>-</v>
      </c>
      <c r="AS690" s="1" t="str">
        <f>VLOOKUP(B690, 'JAN26'!$A$1:$I$607, 6, FALSE)</f>
        <v>-</v>
      </c>
      <c r="AT690" s="1"/>
      <c r="AU690" s="1"/>
      <c r="AV690" s="1"/>
      <c r="AW690" s="1"/>
    </row>
    <row r="691" spans="1:49" ht="14.25" customHeight="1">
      <c r="A691" s="4" t="s">
        <v>678</v>
      </c>
      <c r="B691" s="4" t="s">
        <v>608</v>
      </c>
      <c r="C691" s="1">
        <f t="shared" si="51"/>
        <v>38</v>
      </c>
      <c r="D691" s="1"/>
      <c r="E691" s="1"/>
      <c r="F691" s="1"/>
      <c r="G691" s="1"/>
      <c r="I691" s="1"/>
      <c r="J691" s="1"/>
      <c r="K691" s="1"/>
      <c r="L691" s="1"/>
      <c r="M691" s="1"/>
      <c r="N691" s="1"/>
      <c r="O691" s="1"/>
      <c r="P691" s="1"/>
      <c r="Q691" s="1" t="e">
        <v>#N/A</v>
      </c>
      <c r="R691" s="1" t="e">
        <v>#N/A</v>
      </c>
      <c r="S691" s="1"/>
      <c r="T691" s="1"/>
      <c r="U691" s="1"/>
      <c r="V691" s="1"/>
      <c r="W691" s="1"/>
      <c r="X691" s="1"/>
      <c r="Y691" s="1"/>
      <c r="Z691" s="1"/>
      <c r="AA691" s="1">
        <v>-8</v>
      </c>
      <c r="AB691" s="1">
        <v>0</v>
      </c>
      <c r="AC691" s="1"/>
      <c r="AD691" s="1" t="e">
        <f>VLOOKUP(B691,'OCT24'!$A$1:H1970,6,0)</f>
        <v>#N/A</v>
      </c>
      <c r="AE691" s="1" t="e">
        <f>VLOOKUP(B691,'NOV24'!$A$1:H1355,6,0)</f>
        <v>#N/A</v>
      </c>
      <c r="AF691" s="1"/>
      <c r="AG691" s="1"/>
      <c r="AH691" s="1"/>
      <c r="AI691" s="1"/>
      <c r="AJ691" s="1"/>
      <c r="AK691" s="1"/>
      <c r="AL691" s="1">
        <f>VLOOKUP(B691,JUNE25!$A$1:G1418,5,0)</f>
        <v>-6</v>
      </c>
      <c r="AM691" s="1">
        <f>VLOOKUP(B691, JULY25!$A$1:$E$544, 5, FALSE)</f>
        <v>-8</v>
      </c>
      <c r="AN691" s="1">
        <f>VLOOKUP(B691, 'AUG25'!$A$1:$E$540, 5, FALSE)</f>
        <v>-34</v>
      </c>
      <c r="AO691" s="1">
        <f>VLOOKUP(B691, 'SEP25'!$A$1:$F$892, 6, FALSE)</f>
        <v>-104</v>
      </c>
      <c r="AP691" s="1" t="str">
        <f>VLOOKUP(B691, 'OCT25'!$A$1:$F$696, 5, FALSE)</f>
        <v>-</v>
      </c>
      <c r="AQ691" s="36" t="str">
        <f>VLOOKUP(B691, 'NOV25'!$B$1:$I$616, 5, FALSE)</f>
        <v>-</v>
      </c>
      <c r="AR691" s="1" t="str">
        <f>VLOOKUP(B691, 'DEC25'!$A$1:$I$611, 5, FALSE)</f>
        <v>-</v>
      </c>
      <c r="AS691" s="1" t="str">
        <f>VLOOKUP(B691, 'JAN26'!$A$1:$I$607, 6, FALSE)</f>
        <v>-</v>
      </c>
      <c r="AT691" s="1"/>
      <c r="AU691" s="1"/>
      <c r="AV691" s="1"/>
      <c r="AW691" s="1"/>
    </row>
    <row r="692" spans="1:49" ht="14.25" customHeight="1">
      <c r="A692" s="4" t="s">
        <v>678</v>
      </c>
      <c r="B692" s="45" t="s">
        <v>609</v>
      </c>
      <c r="C692" s="1">
        <f t="shared" si="51"/>
        <v>0.5</v>
      </c>
      <c r="D692" s="1"/>
      <c r="E692" s="1"/>
      <c r="F692" s="1"/>
      <c r="G692" s="1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2"/>
      <c r="T692" s="2"/>
      <c r="U692" s="1"/>
      <c r="V692" s="1"/>
      <c r="W692" s="1"/>
      <c r="X692" s="1"/>
      <c r="Y692" s="1"/>
      <c r="Z692" s="1"/>
      <c r="AA692" s="1"/>
      <c r="AB692" s="2"/>
      <c r="AC692" s="1"/>
      <c r="AD692" s="1"/>
      <c r="AE692" s="1"/>
      <c r="AF692" s="1"/>
      <c r="AG692" s="1"/>
      <c r="AH692" s="1"/>
      <c r="AI692" s="1"/>
      <c r="AJ692" s="1"/>
      <c r="AK692" s="1"/>
      <c r="AL692" s="1">
        <f>VLOOKUP(B692,JUNE25!$A$1:G1308,5,0)</f>
        <v>0</v>
      </c>
      <c r="AM692" s="1">
        <f>VLOOKUP(B692, JULY25!$A$1:$E$544, 5, FALSE)</f>
        <v>0</v>
      </c>
      <c r="AN692" s="1">
        <f>VLOOKUP(B692, 'AUG25'!$A$1:$E$540, 5, FALSE)</f>
        <v>0</v>
      </c>
      <c r="AO692" s="1" t="str">
        <f>VLOOKUP(B692, 'SEP25'!$A$1:$F$892, 6, FALSE)</f>
        <v>-</v>
      </c>
      <c r="AP692" s="1" t="str">
        <f>VLOOKUP(B692, 'OCT25'!$A$1:$F$696, 5, FALSE)</f>
        <v>-</v>
      </c>
      <c r="AQ692" s="36" t="str">
        <f>VLOOKUP(B692, 'NOV25'!$B$1:$I$616, 5, FALSE)</f>
        <v>-</v>
      </c>
      <c r="AR692" s="1">
        <f>VLOOKUP(B692, 'DEC25'!$A$1:$I$611, 5, FALSE)</f>
        <v>-2</v>
      </c>
      <c r="AS692" s="1" t="str">
        <f>VLOOKUP(B692, 'JAN26'!$A$1:$I$607, 6, FALSE)</f>
        <v>-</v>
      </c>
      <c r="AT692" s="1"/>
      <c r="AU692" s="1"/>
      <c r="AV692" s="1"/>
      <c r="AW692" s="1"/>
    </row>
    <row r="693" spans="1:49" ht="14.25" customHeight="1">
      <c r="A693" s="4" t="s">
        <v>678</v>
      </c>
      <c r="B693" s="4" t="s">
        <v>609</v>
      </c>
      <c r="C693" s="1">
        <f t="shared" si="51"/>
        <v>0.5</v>
      </c>
      <c r="D693" s="1"/>
      <c r="E693" s="1"/>
      <c r="F693" s="1"/>
      <c r="G693" s="1"/>
      <c r="I693" s="1"/>
      <c r="J693" s="1"/>
      <c r="K693" s="1"/>
      <c r="L693" s="1"/>
      <c r="M693" s="1"/>
      <c r="N693" s="1"/>
      <c r="O693" s="1"/>
      <c r="P693" s="1"/>
      <c r="Q693" s="1" t="e">
        <v>#N/A</v>
      </c>
      <c r="R693" s="1" t="e">
        <v>#N/A</v>
      </c>
      <c r="S693" s="1"/>
      <c r="T693" s="1"/>
      <c r="U693" s="1"/>
      <c r="V693" s="1"/>
      <c r="W693" s="1"/>
      <c r="X693" s="1"/>
      <c r="Y693" s="1"/>
      <c r="Z693" s="1"/>
      <c r="AA693" s="1">
        <v>-8</v>
      </c>
      <c r="AB693" s="1">
        <v>0</v>
      </c>
      <c r="AC693" s="1"/>
      <c r="AD693" s="1" t="e">
        <f>VLOOKUP(B693,'OCT24'!$A$1:H1971,6,0)</f>
        <v>#N/A</v>
      </c>
      <c r="AE693" s="1" t="e">
        <f>VLOOKUP(B693,'NOV24'!$A$1:H1356,6,0)</f>
        <v>#N/A</v>
      </c>
      <c r="AF693" s="1"/>
      <c r="AG693" s="1"/>
      <c r="AH693" s="1"/>
      <c r="AI693" s="1"/>
      <c r="AJ693" s="1"/>
      <c r="AK693" s="1"/>
      <c r="AL693" s="1">
        <f>VLOOKUP(B693,JUNE25!$A$1:G1419,5,0)</f>
        <v>0</v>
      </c>
      <c r="AM693" s="1">
        <f>VLOOKUP(B693, JULY25!$A$1:$E$544, 5, FALSE)</f>
        <v>0</v>
      </c>
      <c r="AN693" s="1">
        <f>VLOOKUP(B693, 'AUG25'!$A$1:$E$540, 5, FALSE)</f>
        <v>0</v>
      </c>
      <c r="AO693" s="1" t="str">
        <f>VLOOKUP(B693, 'SEP25'!$A$1:$F$892, 6, FALSE)</f>
        <v>-</v>
      </c>
      <c r="AP693" s="1" t="str">
        <f>VLOOKUP(B693, 'OCT25'!$A$1:$F$696, 5, FALSE)</f>
        <v>-</v>
      </c>
      <c r="AQ693" s="36" t="str">
        <f>VLOOKUP(B693, 'NOV25'!$B$1:$I$616, 5, FALSE)</f>
        <v>-</v>
      </c>
      <c r="AR693" s="1">
        <f>VLOOKUP(B693, 'DEC25'!$A$1:$I$611, 5, FALSE)</f>
        <v>-2</v>
      </c>
      <c r="AS693" s="1" t="str">
        <f>VLOOKUP(B693, 'JAN26'!$A$1:$I$607, 6, FALSE)</f>
        <v>-</v>
      </c>
      <c r="AT693" s="1"/>
      <c r="AU693" s="1"/>
      <c r="AV693" s="1"/>
      <c r="AW693" s="1"/>
    </row>
    <row r="694" spans="1:49" ht="14.25" customHeight="1">
      <c r="A694" s="4" t="s">
        <v>678</v>
      </c>
      <c r="B694" s="45" t="s">
        <v>610</v>
      </c>
      <c r="C694" s="1">
        <f t="shared" si="51"/>
        <v>0.66666666666666663</v>
      </c>
      <c r="D694" s="1"/>
      <c r="E694" s="1"/>
      <c r="F694" s="1"/>
      <c r="G694" s="1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2"/>
      <c r="T694" s="2"/>
      <c r="U694" s="1"/>
      <c r="V694" s="1"/>
      <c r="W694" s="1"/>
      <c r="X694" s="1"/>
      <c r="Y694" s="1"/>
      <c r="Z694" s="1"/>
      <c r="AA694" s="1"/>
      <c r="AB694" s="2"/>
      <c r="AC694" s="1"/>
      <c r="AD694" s="1"/>
      <c r="AE694" s="1"/>
      <c r="AF694" s="1"/>
      <c r="AG694" s="1"/>
      <c r="AH694" s="1"/>
      <c r="AI694" s="1"/>
      <c r="AJ694" s="1"/>
      <c r="AK694" s="1"/>
      <c r="AL694" s="1">
        <f>VLOOKUP(B694,JUNE25!$A$1:G1309,5,0)</f>
        <v>0</v>
      </c>
      <c r="AM694" s="1">
        <f>VLOOKUP(B694, JULY25!$A$1:$E$544, 5, FALSE)</f>
        <v>0</v>
      </c>
      <c r="AN694" s="1">
        <f>VLOOKUP(B694, 'AUG25'!$A$1:$E$540, 5, FALSE)</f>
        <v>0</v>
      </c>
      <c r="AO694" s="1" t="str">
        <f>VLOOKUP(B694, 'SEP25'!$A$1:$F$892, 6, FALSE)</f>
        <v>-</v>
      </c>
      <c r="AP694" s="1" t="str">
        <f>VLOOKUP(B694, 'OCT25'!$A$1:$F$696, 5, FALSE)</f>
        <v>-</v>
      </c>
      <c r="AQ694" s="36">
        <f>VLOOKUP(B694, 'NOV25'!$B$1:$I$616, 5, FALSE)</f>
        <v>-1</v>
      </c>
      <c r="AR694" s="1">
        <f>VLOOKUP(B694, 'DEC25'!$A$1:$I$611, 5, FALSE)</f>
        <v>-2</v>
      </c>
      <c r="AS694" s="1">
        <f>VLOOKUP(B694, 'JAN26'!$A$1:$I$607, 6, FALSE)</f>
        <v>-1</v>
      </c>
      <c r="AT694" s="1"/>
      <c r="AU694" s="1"/>
      <c r="AV694" s="1"/>
      <c r="AW694" s="1"/>
    </row>
    <row r="695" spans="1:49" ht="14.25" customHeight="1">
      <c r="A695" s="4" t="s">
        <v>678</v>
      </c>
      <c r="B695" s="4" t="s">
        <v>610</v>
      </c>
      <c r="C695" s="1">
        <f t="shared" si="51"/>
        <v>0.66666666666666663</v>
      </c>
      <c r="D695" s="1"/>
      <c r="E695" s="1"/>
      <c r="F695" s="1"/>
      <c r="G695" s="1"/>
      <c r="I695" s="1"/>
      <c r="J695" s="1"/>
      <c r="K695" s="1"/>
      <c r="L695" s="1"/>
      <c r="M695" s="1"/>
      <c r="N695" s="1"/>
      <c r="O695" s="1"/>
      <c r="P695" s="1"/>
      <c r="Q695" s="1" t="e">
        <v>#N/A</v>
      </c>
      <c r="R695" s="1" t="e">
        <v>#N/A</v>
      </c>
      <c r="S695" s="1"/>
      <c r="T695" s="1"/>
      <c r="U695" s="1"/>
      <c r="V695" s="1"/>
      <c r="W695" s="1"/>
      <c r="X695" s="1"/>
      <c r="Y695" s="1"/>
      <c r="Z695" s="1"/>
      <c r="AA695" s="1">
        <v>-8</v>
      </c>
      <c r="AB695" s="1">
        <v>0</v>
      </c>
      <c r="AC695" s="1"/>
      <c r="AD695" s="1" t="e">
        <f>VLOOKUP(B695,'OCT24'!$A$1:H1972,6,0)</f>
        <v>#N/A</v>
      </c>
      <c r="AE695" s="1" t="e">
        <f>VLOOKUP(B695,'NOV24'!$A$1:H1357,6,0)</f>
        <v>#N/A</v>
      </c>
      <c r="AF695" s="1"/>
      <c r="AG695" s="1"/>
      <c r="AH695" s="1"/>
      <c r="AI695" s="1"/>
      <c r="AJ695" s="1"/>
      <c r="AK695" s="1"/>
      <c r="AL695" s="1">
        <f>VLOOKUP(B695,JUNE25!$A$1:G1420,5,0)</f>
        <v>0</v>
      </c>
      <c r="AM695" s="1">
        <f>VLOOKUP(B695, JULY25!$A$1:$E$544, 5, FALSE)</f>
        <v>0</v>
      </c>
      <c r="AN695" s="1">
        <f>VLOOKUP(B695, 'AUG25'!$A$1:$E$540, 5, FALSE)</f>
        <v>0</v>
      </c>
      <c r="AO695" s="1" t="str">
        <f>VLOOKUP(B695, 'SEP25'!$A$1:$F$892, 6, FALSE)</f>
        <v>-</v>
      </c>
      <c r="AP695" s="1" t="str">
        <f>VLOOKUP(B695, 'OCT25'!$A$1:$F$696, 5, FALSE)</f>
        <v>-</v>
      </c>
      <c r="AQ695" s="36">
        <f>VLOOKUP(B695, 'NOV25'!$B$1:$I$616, 5, FALSE)</f>
        <v>-1</v>
      </c>
      <c r="AR695" s="1">
        <f>VLOOKUP(B695, 'DEC25'!$A$1:$I$611, 5, FALSE)</f>
        <v>-2</v>
      </c>
      <c r="AS695" s="1">
        <f>VLOOKUP(B695, 'JAN26'!$A$1:$I$607, 6, FALSE)</f>
        <v>-1</v>
      </c>
      <c r="AT695" s="1"/>
      <c r="AU695" s="1"/>
      <c r="AV695" s="1"/>
      <c r="AW695" s="1"/>
    </row>
    <row r="696" spans="1:49" ht="14.25" customHeight="1">
      <c r="A696" s="4" t="s">
        <v>678</v>
      </c>
      <c r="B696" s="45" t="s">
        <v>611</v>
      </c>
      <c r="C696" s="1">
        <f t="shared" si="51"/>
        <v>0.5</v>
      </c>
      <c r="D696" s="1"/>
      <c r="E696" s="1"/>
      <c r="F696" s="1"/>
      <c r="G696" s="1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2"/>
      <c r="T696" s="2"/>
      <c r="U696" s="1"/>
      <c r="V696" s="1"/>
      <c r="W696" s="1"/>
      <c r="X696" s="1"/>
      <c r="Y696" s="1"/>
      <c r="Z696" s="1"/>
      <c r="AA696" s="1"/>
      <c r="AB696" s="2"/>
      <c r="AC696" s="1"/>
      <c r="AD696" s="1"/>
      <c r="AE696" s="1"/>
      <c r="AF696" s="1"/>
      <c r="AG696" s="1"/>
      <c r="AH696" s="1"/>
      <c r="AI696" s="1"/>
      <c r="AJ696" s="1"/>
      <c r="AK696" s="1"/>
      <c r="AL696" s="1">
        <f>VLOOKUP(B696,JUNE25!$A$1:G1310,5,0)</f>
        <v>0</v>
      </c>
      <c r="AM696" s="1">
        <f>VLOOKUP(B696, JULY25!$A$1:$E$544, 5, FALSE)</f>
        <v>0</v>
      </c>
      <c r="AN696" s="1">
        <f>VLOOKUP(B696, 'AUG25'!$A$1:$E$540, 5, FALSE)</f>
        <v>0</v>
      </c>
      <c r="AO696" s="1" t="str">
        <f>VLOOKUP(B696, 'SEP25'!$A$1:$F$892, 6, FALSE)</f>
        <v>-</v>
      </c>
      <c r="AP696" s="1" t="str">
        <f>VLOOKUP(B696, 'OCT25'!$A$1:$F$696, 5, FALSE)</f>
        <v>-</v>
      </c>
      <c r="AQ696" s="36" t="str">
        <f>VLOOKUP(B696, 'NOV25'!$B$1:$I$616, 5, FALSE)</f>
        <v>-</v>
      </c>
      <c r="AR696" s="1">
        <f>VLOOKUP(B696, 'DEC25'!$A$1:$I$611, 5, FALSE)</f>
        <v>-2</v>
      </c>
      <c r="AS696" s="1" t="str">
        <f>VLOOKUP(B696, 'JAN26'!$A$1:$I$607, 6, FALSE)</f>
        <v>-</v>
      </c>
      <c r="AT696" s="1"/>
      <c r="AU696" s="1"/>
      <c r="AV696" s="1"/>
      <c r="AW696" s="1"/>
    </row>
    <row r="697" spans="1:49" ht="14.25" customHeight="1">
      <c r="A697" s="4" t="s">
        <v>678</v>
      </c>
      <c r="B697" s="4" t="s">
        <v>611</v>
      </c>
      <c r="C697" s="1">
        <f t="shared" si="51"/>
        <v>0.5</v>
      </c>
      <c r="D697" s="1"/>
      <c r="E697" s="1"/>
      <c r="F697" s="1"/>
      <c r="G697" s="1"/>
      <c r="I697" s="1"/>
      <c r="J697" s="1"/>
      <c r="K697" s="1"/>
      <c r="L697" s="1"/>
      <c r="M697" s="1"/>
      <c r="N697" s="1"/>
      <c r="O697" s="1"/>
      <c r="P697" s="1"/>
      <c r="Q697" s="1" t="e">
        <v>#N/A</v>
      </c>
      <c r="R697" s="1" t="e">
        <v>#N/A</v>
      </c>
      <c r="S697" s="1"/>
      <c r="T697" s="1"/>
      <c r="U697" s="1"/>
      <c r="V697" s="1"/>
      <c r="W697" s="1"/>
      <c r="X697" s="1"/>
      <c r="Y697" s="1"/>
      <c r="Z697" s="1"/>
      <c r="AA697" s="1">
        <v>-8</v>
      </c>
      <c r="AB697" s="1">
        <v>0</v>
      </c>
      <c r="AC697" s="1"/>
      <c r="AD697" s="1" t="e">
        <f>VLOOKUP(B697,'OCT24'!$A$1:H1973,6,0)</f>
        <v>#N/A</v>
      </c>
      <c r="AE697" s="1" t="e">
        <f>VLOOKUP(B697,'NOV24'!$A$1:H1358,6,0)</f>
        <v>#N/A</v>
      </c>
      <c r="AF697" s="1"/>
      <c r="AG697" s="1"/>
      <c r="AH697" s="1"/>
      <c r="AI697" s="1"/>
      <c r="AJ697" s="1"/>
      <c r="AK697" s="1"/>
      <c r="AL697" s="1">
        <f>VLOOKUP(B697,JUNE25!$A$1:G1421,5,0)</f>
        <v>0</v>
      </c>
      <c r="AM697" s="1">
        <f>VLOOKUP(B697, JULY25!$A$1:$E$544, 5, FALSE)</f>
        <v>0</v>
      </c>
      <c r="AN697" s="1">
        <f>VLOOKUP(B697, 'AUG25'!$A$1:$E$540, 5, FALSE)</f>
        <v>0</v>
      </c>
      <c r="AO697" s="1" t="str">
        <f>VLOOKUP(B697, 'SEP25'!$A$1:$F$892, 6, FALSE)</f>
        <v>-</v>
      </c>
      <c r="AP697" s="1" t="str">
        <f>VLOOKUP(B697, 'OCT25'!$A$1:$F$696, 5, FALSE)</f>
        <v>-</v>
      </c>
      <c r="AQ697" s="36" t="str">
        <f>VLOOKUP(B697, 'NOV25'!$B$1:$I$616, 5, FALSE)</f>
        <v>-</v>
      </c>
      <c r="AR697" s="1">
        <f>VLOOKUP(B697, 'DEC25'!$A$1:$I$611, 5, FALSE)</f>
        <v>-2</v>
      </c>
      <c r="AS697" s="1" t="str">
        <f>VLOOKUP(B697, 'JAN26'!$A$1:$I$607, 6, FALSE)</f>
        <v>-</v>
      </c>
      <c r="AT697" s="1"/>
      <c r="AU697" s="1"/>
      <c r="AV697" s="1"/>
      <c r="AW697" s="1"/>
    </row>
    <row r="698" spans="1:49" ht="14.25" customHeight="1">
      <c r="A698" s="4" t="s">
        <v>678</v>
      </c>
      <c r="B698" s="45" t="s">
        <v>612</v>
      </c>
      <c r="C698" s="1">
        <f t="shared" si="51"/>
        <v>0.25</v>
      </c>
      <c r="D698" s="1"/>
      <c r="E698" s="1"/>
      <c r="F698" s="1"/>
      <c r="G698" s="1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2"/>
      <c r="T698" s="2"/>
      <c r="U698" s="1"/>
      <c r="V698" s="1"/>
      <c r="W698" s="1"/>
      <c r="X698" s="1"/>
      <c r="Y698" s="1"/>
      <c r="Z698" s="1"/>
      <c r="AA698" s="1"/>
      <c r="AB698" s="2"/>
      <c r="AC698" s="1"/>
      <c r="AD698" s="1"/>
      <c r="AE698" s="1"/>
      <c r="AF698" s="1"/>
      <c r="AG698" s="1"/>
      <c r="AH698" s="1"/>
      <c r="AI698" s="1"/>
      <c r="AJ698" s="1"/>
      <c r="AK698" s="1"/>
      <c r="AL698" s="1">
        <f>VLOOKUP(B698,JUNE25!$A$1:G1311,5,0)</f>
        <v>0</v>
      </c>
      <c r="AM698" s="1">
        <f>VLOOKUP(B698, JULY25!$A$1:$E$544, 5, FALSE)</f>
        <v>0</v>
      </c>
      <c r="AN698" s="1">
        <f>VLOOKUP(B698, 'AUG25'!$A$1:$E$540, 5, FALSE)</f>
        <v>0</v>
      </c>
      <c r="AO698" s="1" t="str">
        <f>VLOOKUP(B698, 'SEP25'!$A$1:$F$892, 6, FALSE)</f>
        <v>-</v>
      </c>
      <c r="AP698" s="1">
        <f>VLOOKUP(B698, 'OCT25'!$A$1:$F$696, 5, FALSE)</f>
        <v>-1</v>
      </c>
      <c r="AQ698" s="36" t="str">
        <f>VLOOKUP(B698, 'NOV25'!$B$1:$I$616, 5, FALSE)</f>
        <v>-</v>
      </c>
      <c r="AR698" s="1" t="str">
        <f>VLOOKUP(B698, 'DEC25'!$A$1:$I$611, 5, FALSE)</f>
        <v>-</v>
      </c>
      <c r="AS698" s="1" t="str">
        <f>VLOOKUP(B698, 'JAN26'!$A$1:$I$607, 6, FALSE)</f>
        <v>-</v>
      </c>
      <c r="AT698" s="1"/>
      <c r="AU698" s="1"/>
      <c r="AV698" s="1"/>
      <c r="AW698" s="1"/>
    </row>
    <row r="699" spans="1:49" ht="14.25" customHeight="1">
      <c r="A699" s="4" t="s">
        <v>678</v>
      </c>
      <c r="B699" s="4" t="s">
        <v>612</v>
      </c>
      <c r="C699" s="1">
        <f t="shared" si="51"/>
        <v>0.25</v>
      </c>
      <c r="D699" s="1"/>
      <c r="E699" s="1"/>
      <c r="F699" s="1"/>
      <c r="G699" s="1"/>
      <c r="I699" s="1"/>
      <c r="J699" s="1"/>
      <c r="K699" s="1"/>
      <c r="L699" s="1"/>
      <c r="M699" s="1"/>
      <c r="N699" s="1"/>
      <c r="O699" s="1"/>
      <c r="P699" s="1"/>
      <c r="Q699" s="1" t="e">
        <v>#N/A</v>
      </c>
      <c r="R699" s="1" t="e">
        <v>#N/A</v>
      </c>
      <c r="S699" s="1"/>
      <c r="T699" s="1"/>
      <c r="U699" s="1"/>
      <c r="V699" s="1"/>
      <c r="W699" s="1"/>
      <c r="X699" s="1"/>
      <c r="Y699" s="1"/>
      <c r="Z699" s="1"/>
      <c r="AA699" s="1">
        <v>-8</v>
      </c>
      <c r="AB699" s="1">
        <v>0</v>
      </c>
      <c r="AC699" s="1"/>
      <c r="AD699" s="1" t="e">
        <f>VLOOKUP(B699,'OCT24'!$A$1:H1974,6,0)</f>
        <v>#N/A</v>
      </c>
      <c r="AE699" s="1" t="e">
        <f>VLOOKUP(B699,'NOV24'!$A$1:H1359,6,0)</f>
        <v>#N/A</v>
      </c>
      <c r="AF699" s="1"/>
      <c r="AG699" s="1"/>
      <c r="AH699" s="1"/>
      <c r="AI699" s="1"/>
      <c r="AJ699" s="1"/>
      <c r="AK699" s="1"/>
      <c r="AL699" s="1">
        <f>VLOOKUP(B699,JUNE25!$A$1:G1422,5,0)</f>
        <v>0</v>
      </c>
      <c r="AM699" s="1">
        <f>VLOOKUP(B699, JULY25!$A$1:$E$544, 5, FALSE)</f>
        <v>0</v>
      </c>
      <c r="AN699" s="1">
        <f>VLOOKUP(B699, 'AUG25'!$A$1:$E$540, 5, FALSE)</f>
        <v>0</v>
      </c>
      <c r="AO699" s="1" t="str">
        <f>VLOOKUP(B699, 'SEP25'!$A$1:$F$892, 6, FALSE)</f>
        <v>-</v>
      </c>
      <c r="AP699" s="1">
        <f>VLOOKUP(B699, 'OCT25'!$A$1:$F$696, 5, FALSE)</f>
        <v>-1</v>
      </c>
      <c r="AQ699" s="36" t="str">
        <f>VLOOKUP(B699, 'NOV25'!$B$1:$I$616, 5, FALSE)</f>
        <v>-</v>
      </c>
      <c r="AR699" s="1" t="str">
        <f>VLOOKUP(B699, 'DEC25'!$A$1:$I$611, 5, FALSE)</f>
        <v>-</v>
      </c>
      <c r="AS699" s="1" t="str">
        <f>VLOOKUP(B699, 'JAN26'!$A$1:$I$607, 6, FALSE)</f>
        <v>-</v>
      </c>
      <c r="AT699" s="1"/>
      <c r="AU699" s="1"/>
      <c r="AV699" s="1"/>
      <c r="AW699" s="1"/>
    </row>
    <row r="700" spans="1:49" ht="14.25" customHeight="1">
      <c r="A700" s="4" t="s">
        <v>678</v>
      </c>
      <c r="B700" s="45" t="s">
        <v>613</v>
      </c>
      <c r="C700" s="1">
        <f t="shared" si="51"/>
        <v>0</v>
      </c>
      <c r="D700" s="1"/>
      <c r="E700" s="1"/>
      <c r="F700" s="1"/>
      <c r="G700" s="1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2"/>
      <c r="T700" s="2"/>
      <c r="U700" s="1"/>
      <c r="V700" s="1"/>
      <c r="W700" s="1"/>
      <c r="X700" s="1"/>
      <c r="Y700" s="1"/>
      <c r="Z700" s="1"/>
      <c r="AA700" s="1"/>
      <c r="AB700" s="2"/>
      <c r="AC700" s="1"/>
      <c r="AD700" s="1"/>
      <c r="AE700" s="1"/>
      <c r="AF700" s="1"/>
      <c r="AG700" s="1"/>
      <c r="AH700" s="1"/>
      <c r="AI700" s="1"/>
      <c r="AJ700" s="1"/>
      <c r="AK700" s="1"/>
      <c r="AL700" s="1">
        <f>VLOOKUP(B700,JUNE25!$A$1:G1312,5,0)</f>
        <v>0</v>
      </c>
      <c r="AM700" s="1"/>
      <c r="AN700" s="1"/>
      <c r="AO700" s="1" t="str">
        <f>VLOOKUP(B700, 'SEP25'!$A$1:$F$892, 6, FALSE)</f>
        <v>-</v>
      </c>
      <c r="AP700" s="1" t="str">
        <f>VLOOKUP(B700, 'OCT25'!$A$1:$F$696, 5, FALSE)</f>
        <v>-</v>
      </c>
      <c r="AQ700" s="36" t="str">
        <f>VLOOKUP(B700, 'NOV25'!$B$1:$I$616, 5, FALSE)</f>
        <v>-</v>
      </c>
      <c r="AR700" s="1" t="str">
        <f>VLOOKUP(B700, 'DEC25'!$A$1:$I$611, 5, FALSE)</f>
        <v>-</v>
      </c>
      <c r="AS700" s="1" t="str">
        <f>VLOOKUP(B700, 'JAN26'!$A$1:$I$607, 6, FALSE)</f>
        <v>-</v>
      </c>
      <c r="AT700" s="1"/>
      <c r="AU700" s="1"/>
      <c r="AV700" s="1"/>
      <c r="AW700" s="1"/>
    </row>
    <row r="701" spans="1:49" ht="14.25" customHeight="1">
      <c r="A701" s="4" t="s">
        <v>678</v>
      </c>
      <c r="B701" s="4" t="s">
        <v>613</v>
      </c>
      <c r="C701" s="1">
        <f t="shared" si="51"/>
        <v>0</v>
      </c>
      <c r="D701" s="1"/>
      <c r="E701" s="1"/>
      <c r="F701" s="1"/>
      <c r="G701" s="1"/>
      <c r="I701" s="1"/>
      <c r="J701" s="1"/>
      <c r="K701" s="1"/>
      <c r="L701" s="1"/>
      <c r="M701" s="1"/>
      <c r="N701" s="1"/>
      <c r="O701" s="1"/>
      <c r="P701" s="1"/>
      <c r="Q701" s="1" t="e">
        <v>#N/A</v>
      </c>
      <c r="R701" s="1" t="e">
        <v>#N/A</v>
      </c>
      <c r="S701" s="1"/>
      <c r="T701" s="1"/>
      <c r="U701" s="1"/>
      <c r="V701" s="1"/>
      <c r="W701" s="1"/>
      <c r="X701" s="1"/>
      <c r="Y701" s="1"/>
      <c r="Z701" s="1"/>
      <c r="AA701" s="1">
        <v>-8</v>
      </c>
      <c r="AB701" s="1">
        <v>0</v>
      </c>
      <c r="AC701" s="1"/>
      <c r="AD701" s="1" t="e">
        <f>VLOOKUP(B701,'OCT24'!$A$1:H1975,6,0)</f>
        <v>#N/A</v>
      </c>
      <c r="AE701" s="1" t="e">
        <f>VLOOKUP(B701,'NOV24'!$A$1:H1360,6,0)</f>
        <v>#N/A</v>
      </c>
      <c r="AF701" s="1"/>
      <c r="AG701" s="1"/>
      <c r="AH701" s="1"/>
      <c r="AI701" s="1"/>
      <c r="AJ701" s="1"/>
      <c r="AK701" s="1"/>
      <c r="AL701" s="1">
        <f>VLOOKUP(B701,JUNE25!$A$1:G1423,5,0)</f>
        <v>0</v>
      </c>
      <c r="AM701" s="1"/>
      <c r="AN701" s="1"/>
      <c r="AO701" s="1" t="str">
        <f>VLOOKUP(B701, 'SEP25'!$A$1:$F$892, 6, FALSE)</f>
        <v>-</v>
      </c>
      <c r="AP701" s="1" t="str">
        <f>VLOOKUP(B701, 'OCT25'!$A$1:$F$696, 5, FALSE)</f>
        <v>-</v>
      </c>
      <c r="AQ701" s="36" t="str">
        <f>VLOOKUP(B701, 'NOV25'!$B$1:$I$616, 5, FALSE)</f>
        <v>-</v>
      </c>
      <c r="AR701" s="1" t="str">
        <f>VLOOKUP(B701, 'DEC25'!$A$1:$I$611, 5, FALSE)</f>
        <v>-</v>
      </c>
      <c r="AS701" s="1" t="str">
        <f>VLOOKUP(B701, 'JAN26'!$A$1:$I$607, 6, FALSE)</f>
        <v>-</v>
      </c>
      <c r="AT701" s="1"/>
      <c r="AU701" s="1"/>
      <c r="AV701" s="1"/>
      <c r="AW701" s="1"/>
    </row>
    <row r="702" spans="1:49" ht="14.25" customHeight="1">
      <c r="A702" s="4" t="s">
        <v>678</v>
      </c>
      <c r="B702" s="45" t="s">
        <v>614</v>
      </c>
      <c r="C702" s="1">
        <f t="shared" si="51"/>
        <v>1.6666666666666667</v>
      </c>
      <c r="D702" s="1"/>
      <c r="E702" s="1"/>
      <c r="F702" s="1"/>
      <c r="G702" s="1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2"/>
      <c r="T702" s="2"/>
      <c r="U702" s="1"/>
      <c r="V702" s="1"/>
      <c r="W702" s="1"/>
      <c r="X702" s="1"/>
      <c r="Y702" s="1"/>
      <c r="Z702" s="1"/>
      <c r="AA702" s="1"/>
      <c r="AB702" s="2"/>
      <c r="AC702" s="1"/>
      <c r="AD702" s="1"/>
      <c r="AE702" s="1"/>
      <c r="AF702" s="1"/>
      <c r="AG702" s="1"/>
      <c r="AH702" s="1"/>
      <c r="AI702" s="1"/>
      <c r="AJ702" s="1"/>
      <c r="AK702" s="1"/>
      <c r="AL702" s="1">
        <f>VLOOKUP(B702,JUNE25!$A$1:G1313,5,0)</f>
        <v>0</v>
      </c>
      <c r="AM702" s="1"/>
      <c r="AN702" s="1"/>
      <c r="AO702" s="1" t="str">
        <f>VLOOKUP(B702, 'SEP25'!$A$1:$F$892, 6, FALSE)</f>
        <v>-</v>
      </c>
      <c r="AP702" s="1">
        <f>VLOOKUP(B702, 'OCT25'!$A$1:$F$696, 5, FALSE)</f>
        <v>-2</v>
      </c>
      <c r="AQ702" s="36">
        <f>VLOOKUP(B702, 'NOV25'!$B$1:$I$616, 5, FALSE)</f>
        <v>-3</v>
      </c>
      <c r="AR702" s="1" t="str">
        <f>VLOOKUP(B702, 'DEC25'!$A$1:$I$611, 5, FALSE)</f>
        <v>-</v>
      </c>
      <c r="AS702" s="1" t="str">
        <f>VLOOKUP(B702, 'JAN26'!$A$1:$I$607, 6, FALSE)</f>
        <v>-</v>
      </c>
      <c r="AT702" s="1"/>
      <c r="AU702" s="1"/>
      <c r="AV702" s="1"/>
      <c r="AW702" s="1"/>
    </row>
    <row r="703" spans="1:49" ht="14.25" customHeight="1">
      <c r="A703" s="4" t="s">
        <v>678</v>
      </c>
      <c r="B703" s="4" t="s">
        <v>614</v>
      </c>
      <c r="C703" s="1">
        <f t="shared" si="51"/>
        <v>1.6666666666666667</v>
      </c>
      <c r="D703" s="1"/>
      <c r="E703" s="1"/>
      <c r="F703" s="1"/>
      <c r="G703" s="1"/>
      <c r="I703" s="1"/>
      <c r="J703" s="1"/>
      <c r="K703" s="1"/>
      <c r="L703" s="1"/>
      <c r="M703" s="1"/>
      <c r="N703" s="1"/>
      <c r="O703" s="1"/>
      <c r="P703" s="1"/>
      <c r="Q703" s="1" t="e">
        <v>#N/A</v>
      </c>
      <c r="R703" s="1" t="e">
        <v>#N/A</v>
      </c>
      <c r="S703" s="1"/>
      <c r="T703" s="1"/>
      <c r="U703" s="1"/>
      <c r="V703" s="1"/>
      <c r="W703" s="1"/>
      <c r="X703" s="1"/>
      <c r="Y703" s="1"/>
      <c r="Z703" s="1"/>
      <c r="AA703" s="1">
        <v>-8</v>
      </c>
      <c r="AB703" s="1">
        <v>0</v>
      </c>
      <c r="AC703" s="1"/>
      <c r="AD703" s="1" t="e">
        <f>VLOOKUP(B703,'OCT24'!$A$1:H1976,6,0)</f>
        <v>#N/A</v>
      </c>
      <c r="AE703" s="1" t="e">
        <f>VLOOKUP(B703,'NOV24'!$A$1:H1361,6,0)</f>
        <v>#N/A</v>
      </c>
      <c r="AF703" s="1"/>
      <c r="AG703" s="1"/>
      <c r="AH703" s="1"/>
      <c r="AI703" s="1"/>
      <c r="AJ703" s="1"/>
      <c r="AK703" s="1"/>
      <c r="AL703" s="1">
        <f>VLOOKUP(B703,JUNE25!$A$1:G1424,5,0)</f>
        <v>0</v>
      </c>
      <c r="AM703" s="1"/>
      <c r="AN703" s="1"/>
      <c r="AO703" s="1" t="str">
        <f>VLOOKUP(B703, 'SEP25'!$A$1:$F$892, 6, FALSE)</f>
        <v>-</v>
      </c>
      <c r="AP703" s="1">
        <f>VLOOKUP(B703, 'OCT25'!$A$1:$F$696, 5, FALSE)</f>
        <v>-2</v>
      </c>
      <c r="AQ703" s="36">
        <f>VLOOKUP(B703, 'NOV25'!$B$1:$I$616, 5, FALSE)</f>
        <v>-3</v>
      </c>
      <c r="AR703" s="1" t="str">
        <f>VLOOKUP(B703, 'DEC25'!$A$1:$I$611, 5, FALSE)</f>
        <v>-</v>
      </c>
      <c r="AS703" s="1" t="str">
        <f>VLOOKUP(B703, 'JAN26'!$A$1:$I$607, 6, FALSE)</f>
        <v>-</v>
      </c>
      <c r="AT703" s="1"/>
      <c r="AU703" s="1"/>
      <c r="AV703" s="1"/>
      <c r="AW703" s="1"/>
    </row>
    <row r="704" spans="1:49" ht="14.25" customHeight="1">
      <c r="A704" s="4" t="s">
        <v>678</v>
      </c>
      <c r="B704" s="45" t="s">
        <v>615</v>
      </c>
      <c r="C704" s="1">
        <f t="shared" si="51"/>
        <v>1.25</v>
      </c>
      <c r="D704" s="1"/>
      <c r="E704" s="1"/>
      <c r="F704" s="1"/>
      <c r="G704" s="1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2"/>
      <c r="T704" s="2"/>
      <c r="U704" s="1"/>
      <c r="V704" s="1"/>
      <c r="W704" s="1"/>
      <c r="X704" s="1"/>
      <c r="Y704" s="1"/>
      <c r="Z704" s="1"/>
      <c r="AA704" s="1"/>
      <c r="AB704" s="2"/>
      <c r="AC704" s="1"/>
      <c r="AD704" s="1"/>
      <c r="AE704" s="1"/>
      <c r="AF704" s="1"/>
      <c r="AG704" s="1"/>
      <c r="AH704" s="1"/>
      <c r="AI704" s="1"/>
      <c r="AJ704" s="1"/>
      <c r="AK704" s="1"/>
      <c r="AL704" s="1">
        <f>VLOOKUP(B704,JUNE25!$A$1:G1314,5,0)</f>
        <v>-1</v>
      </c>
      <c r="AM704" s="1"/>
      <c r="AN704" s="1"/>
      <c r="AO704" s="1">
        <f>VLOOKUP(B704, 'SEP25'!$A$1:$F$892, 6, FALSE)</f>
        <v>-1</v>
      </c>
      <c r="AP704" s="1">
        <f>VLOOKUP(B704, 'OCT25'!$A$1:$F$696, 5, FALSE)</f>
        <v>-2</v>
      </c>
      <c r="AQ704" s="36" t="str">
        <f>VLOOKUP(B704, 'NOV25'!$B$1:$I$616, 5, FALSE)</f>
        <v>-</v>
      </c>
      <c r="AR704" s="1">
        <f>VLOOKUP(B704, 'DEC25'!$A$1:$I$611, 5, FALSE)</f>
        <v>-1</v>
      </c>
      <c r="AS704" s="1" t="str">
        <f>VLOOKUP(B704, 'JAN26'!$A$1:$I$607, 6, FALSE)</f>
        <v>-</v>
      </c>
      <c r="AT704" s="1"/>
      <c r="AU704" s="1"/>
      <c r="AV704" s="1"/>
      <c r="AW704" s="1"/>
    </row>
    <row r="705" spans="1:49" ht="14.25" customHeight="1">
      <c r="A705" s="4" t="s">
        <v>678</v>
      </c>
      <c r="B705" s="4" t="s">
        <v>615</v>
      </c>
      <c r="C705" s="1">
        <f t="shared" si="51"/>
        <v>1.25</v>
      </c>
      <c r="D705" s="1"/>
      <c r="E705" s="1"/>
      <c r="F705" s="1"/>
      <c r="G705" s="1"/>
      <c r="I705" s="1"/>
      <c r="J705" s="1"/>
      <c r="K705" s="1"/>
      <c r="L705" s="1"/>
      <c r="M705" s="1"/>
      <c r="N705" s="1"/>
      <c r="O705" s="1"/>
      <c r="P705" s="1"/>
      <c r="Q705" s="1" t="e">
        <v>#N/A</v>
      </c>
      <c r="R705" s="1" t="e">
        <v>#N/A</v>
      </c>
      <c r="S705" s="1"/>
      <c r="T705" s="1"/>
      <c r="U705" s="1"/>
      <c r="V705" s="1"/>
      <c r="W705" s="1"/>
      <c r="X705" s="1"/>
      <c r="Y705" s="1"/>
      <c r="Z705" s="1"/>
      <c r="AA705" s="1">
        <v>-8</v>
      </c>
      <c r="AB705" s="1">
        <v>0</v>
      </c>
      <c r="AC705" s="1"/>
      <c r="AD705" s="1" t="e">
        <f>VLOOKUP(B705,'OCT24'!$A$1:H1977,6,0)</f>
        <v>#N/A</v>
      </c>
      <c r="AE705" s="1" t="e">
        <f>VLOOKUP(B705,'NOV24'!$A$1:H1362,6,0)</f>
        <v>#N/A</v>
      </c>
      <c r="AF705" s="1"/>
      <c r="AG705" s="1"/>
      <c r="AH705" s="1"/>
      <c r="AI705" s="1"/>
      <c r="AJ705" s="1"/>
      <c r="AK705" s="1"/>
      <c r="AL705" s="1">
        <f>VLOOKUP(B705,JUNE25!$A$1:G1425,5,0)</f>
        <v>-1</v>
      </c>
      <c r="AM705" s="1"/>
      <c r="AN705" s="1"/>
      <c r="AO705" s="1">
        <f>VLOOKUP(B705, 'SEP25'!$A$1:$F$892, 6, FALSE)</f>
        <v>-1</v>
      </c>
      <c r="AP705" s="1">
        <f>VLOOKUP(B705, 'OCT25'!$A$1:$F$696, 5, FALSE)</f>
        <v>-2</v>
      </c>
      <c r="AQ705" s="36" t="str">
        <f>VLOOKUP(B705, 'NOV25'!$B$1:$I$616, 5, FALSE)</f>
        <v>-</v>
      </c>
      <c r="AR705" s="1">
        <f>VLOOKUP(B705, 'DEC25'!$A$1:$I$611, 5, FALSE)</f>
        <v>-1</v>
      </c>
      <c r="AS705" s="1" t="str">
        <f>VLOOKUP(B705, 'JAN26'!$A$1:$I$607, 6, FALSE)</f>
        <v>-</v>
      </c>
      <c r="AT705" s="1"/>
      <c r="AU705" s="1"/>
      <c r="AV705" s="1"/>
      <c r="AW705" s="1"/>
    </row>
    <row r="706" spans="1:49" ht="14.25" customHeight="1">
      <c r="A706" s="4" t="s">
        <v>678</v>
      </c>
      <c r="B706" s="45" t="s">
        <v>616</v>
      </c>
      <c r="C706" s="1">
        <f t="shared" si="51"/>
        <v>6.8</v>
      </c>
      <c r="D706" s="1"/>
      <c r="E706" s="1"/>
      <c r="F706" s="1"/>
      <c r="G706" s="1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2"/>
      <c r="T706" s="2"/>
      <c r="U706" s="1"/>
      <c r="V706" s="1"/>
      <c r="W706" s="1"/>
      <c r="X706" s="1"/>
      <c r="Y706" s="1"/>
      <c r="Z706" s="1"/>
      <c r="AA706" s="1"/>
      <c r="AB706" s="2"/>
      <c r="AC706" s="1"/>
      <c r="AD706" s="1"/>
      <c r="AE706" s="1"/>
      <c r="AF706" s="1"/>
      <c r="AG706" s="1"/>
      <c r="AH706" s="1"/>
      <c r="AI706" s="1"/>
      <c r="AJ706" s="1"/>
      <c r="AK706" s="1"/>
      <c r="AL706" s="1">
        <f>VLOOKUP(B706,JUNE25!$A$1:G1315,5,0)</f>
        <v>-11</v>
      </c>
      <c r="AM706" s="1"/>
      <c r="AN706" s="1"/>
      <c r="AO706" s="1">
        <f>VLOOKUP(B706, 'SEP25'!$A$1:$F$892, 6, FALSE)</f>
        <v>-1</v>
      </c>
      <c r="AP706" s="1">
        <f>VLOOKUP(B706, 'OCT25'!$A$1:$F$696, 5, FALSE)</f>
        <v>-1</v>
      </c>
      <c r="AQ706" s="36"/>
      <c r="AR706" s="1">
        <f>VLOOKUP(B706, 'DEC25'!$A$1:$I$611, 5, FALSE)</f>
        <v>-2</v>
      </c>
      <c r="AS706" s="1">
        <f>VLOOKUP(B706, 'JAN26'!$A$1:$I$607, 6, FALSE)</f>
        <v>-19</v>
      </c>
      <c r="AT706" s="1"/>
      <c r="AU706" s="1"/>
      <c r="AV706" s="1"/>
      <c r="AW706" s="1"/>
    </row>
    <row r="707" spans="1:49" ht="14.25" customHeight="1">
      <c r="A707" s="4" t="s">
        <v>678</v>
      </c>
      <c r="B707" s="45" t="s">
        <v>617</v>
      </c>
      <c r="C707" s="1">
        <f t="shared" si="51"/>
        <v>0.5</v>
      </c>
      <c r="D707" s="1"/>
      <c r="E707" s="1"/>
      <c r="F707" s="1"/>
      <c r="G707" s="1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2"/>
      <c r="T707" s="2"/>
      <c r="U707" s="1"/>
      <c r="V707" s="1"/>
      <c r="W707" s="1"/>
      <c r="X707" s="1"/>
      <c r="Y707" s="1"/>
      <c r="Z707" s="1"/>
      <c r="AA707" s="1"/>
      <c r="AB707" s="2"/>
      <c r="AC707" s="1"/>
      <c r="AD707" s="1"/>
      <c r="AE707" s="1"/>
      <c r="AF707" s="1"/>
      <c r="AG707" s="1"/>
      <c r="AH707" s="1"/>
      <c r="AI707" s="1"/>
      <c r="AJ707" s="1"/>
      <c r="AK707" s="1"/>
      <c r="AL707" s="1">
        <f>VLOOKUP(B707,JUNE25!$A$1:G1316,5,0)</f>
        <v>0</v>
      </c>
      <c r="AM707" s="1">
        <f>VLOOKUP(B707,JULY25!A1:G789,5,0)</f>
        <v>0</v>
      </c>
      <c r="AN707" s="1"/>
      <c r="AO707" s="1" t="str">
        <f>VLOOKUP(B707, 'SEP25'!$A$1:$F$892, 6, FALSE)</f>
        <v>-</v>
      </c>
      <c r="AP707" s="1" t="str">
        <f>VLOOKUP(B707, 'OCT25'!$A$1:$F$696, 5, FALSE)</f>
        <v>-</v>
      </c>
      <c r="AQ707" s="36">
        <f>VLOOKUP(B707, 'NOV25'!$B$1:$I$616, 5, FALSE)</f>
        <v>-1</v>
      </c>
      <c r="AR707" s="1">
        <f>VLOOKUP(B707, 'DEC25'!$A$1:$I$611, 5, FALSE)</f>
        <v>-1</v>
      </c>
      <c r="AS707" s="1" t="str">
        <f>VLOOKUP(B707, 'JAN26'!$A$1:$I$607, 6, FALSE)</f>
        <v>-</v>
      </c>
      <c r="AT707" s="1"/>
      <c r="AU707" s="1"/>
      <c r="AV707" s="1"/>
      <c r="AW707" s="1"/>
    </row>
    <row r="708" spans="1:49" ht="14.25" customHeight="1">
      <c r="A708" s="4" t="s">
        <v>678</v>
      </c>
      <c r="B708" s="4" t="s">
        <v>617</v>
      </c>
      <c r="C708" s="1">
        <f t="shared" si="51"/>
        <v>0.66666666666666663</v>
      </c>
      <c r="D708" s="1"/>
      <c r="E708" s="1"/>
      <c r="F708" s="1"/>
      <c r="G708" s="1"/>
      <c r="I708" s="1"/>
      <c r="J708" s="1"/>
      <c r="K708" s="1"/>
      <c r="L708" s="1"/>
      <c r="M708" s="1"/>
      <c r="N708" s="1"/>
      <c r="O708" s="1"/>
      <c r="P708" s="1"/>
      <c r="Q708" s="1" t="e">
        <v>#N/A</v>
      </c>
      <c r="R708" s="1" t="e">
        <v>#N/A</v>
      </c>
      <c r="S708" s="1"/>
      <c r="T708" s="1"/>
      <c r="U708" s="1"/>
      <c r="V708" s="1"/>
      <c r="W708" s="1"/>
      <c r="X708" s="1"/>
      <c r="Y708" s="1"/>
      <c r="Z708" s="1"/>
      <c r="AA708" s="1">
        <v>-8</v>
      </c>
      <c r="AB708" s="1">
        <v>0</v>
      </c>
      <c r="AC708" s="1"/>
      <c r="AD708" s="1" t="e">
        <f>VLOOKUP(B708,'OCT24'!$A$1:H1979,6,0)</f>
        <v>#N/A</v>
      </c>
      <c r="AE708" s="1" t="e">
        <f>VLOOKUP(B708,'NOV24'!$A$1:H1364,6,0)</f>
        <v>#N/A</v>
      </c>
      <c r="AF708" s="1"/>
      <c r="AG708" s="1"/>
      <c r="AH708" s="1"/>
      <c r="AI708" s="1"/>
      <c r="AJ708" s="1"/>
      <c r="AK708" s="1"/>
      <c r="AL708" s="1">
        <f>VLOOKUP(B708,JUNE25!$A$1:G1427,5,0)</f>
        <v>0</v>
      </c>
      <c r="AM708" s="1"/>
      <c r="AN708" s="1"/>
      <c r="AO708" s="1" t="str">
        <f>VLOOKUP(B708, 'SEP25'!$A$1:$F$892, 6, FALSE)</f>
        <v>-</v>
      </c>
      <c r="AP708" s="1" t="str">
        <f>VLOOKUP(B708, 'OCT25'!$A$1:$F$696, 5, FALSE)</f>
        <v>-</v>
      </c>
      <c r="AQ708" s="36">
        <f>VLOOKUP(B708, 'NOV25'!$B$1:$I$616, 5, FALSE)</f>
        <v>-1</v>
      </c>
      <c r="AR708" s="1">
        <f>VLOOKUP(B708, 'DEC25'!$A$1:$I$611, 5, FALSE)</f>
        <v>-1</v>
      </c>
      <c r="AS708" s="1" t="str">
        <f>VLOOKUP(B708, 'JAN26'!$A$1:$I$607, 6, FALSE)</f>
        <v>-</v>
      </c>
      <c r="AT708" s="1"/>
      <c r="AU708" s="1"/>
      <c r="AV708" s="1"/>
      <c r="AW708" s="1"/>
    </row>
    <row r="709" spans="1:49" ht="14.25" customHeight="1">
      <c r="A709" s="4" t="s">
        <v>678</v>
      </c>
      <c r="B709" s="4" t="s">
        <v>618</v>
      </c>
      <c r="C709" s="1">
        <f t="shared" si="51"/>
        <v>11</v>
      </c>
      <c r="D709" s="1"/>
      <c r="E709" s="1"/>
      <c r="F709" s="1"/>
      <c r="G709" s="1"/>
      <c r="I709" s="1"/>
      <c r="J709" s="1"/>
      <c r="K709" s="1"/>
      <c r="L709" s="1"/>
      <c r="M709" s="1"/>
      <c r="N709" s="1"/>
      <c r="O709" s="1"/>
      <c r="P709" s="1"/>
      <c r="Q709" s="1" t="e">
        <v>#N/A</v>
      </c>
      <c r="R709" s="1" t="e">
        <v>#N/A</v>
      </c>
      <c r="S709" s="1"/>
      <c r="T709" s="1"/>
      <c r="U709" s="1"/>
      <c r="V709" s="1"/>
      <c r="W709" s="1"/>
      <c r="X709" s="1"/>
      <c r="Y709" s="1"/>
      <c r="Z709" s="1"/>
      <c r="AA709" s="1">
        <v>-8</v>
      </c>
      <c r="AB709" s="1">
        <v>0</v>
      </c>
      <c r="AC709" s="1"/>
      <c r="AD709" s="1" t="e">
        <f>VLOOKUP(B709,'OCT24'!$A$1:H1980,6,0)</f>
        <v>#N/A</v>
      </c>
      <c r="AE709" s="1" t="e">
        <f>VLOOKUP(B709,'NOV24'!$A$1:H1365,6,0)</f>
        <v>#N/A</v>
      </c>
      <c r="AF709" s="1"/>
      <c r="AG709" s="1"/>
      <c r="AH709" s="1"/>
      <c r="AI709" s="1"/>
      <c r="AJ709" s="1"/>
      <c r="AK709" s="1"/>
      <c r="AL709" s="1">
        <f>VLOOKUP(B709,JUNE25!$A$1:G1428,5,0)</f>
        <v>0</v>
      </c>
      <c r="AM709" s="1">
        <f>VLOOKUP(B709, JULY25!$A$1:$E$796, 5, FALSE)</f>
        <v>-22</v>
      </c>
      <c r="AN709" s="1"/>
      <c r="AO709" s="1" t="str">
        <f>VLOOKUP(B709, 'SEP25'!$A$1:$F$892, 6, FALSE)</f>
        <v>-</v>
      </c>
      <c r="AP709" s="1" t="str">
        <f>VLOOKUP(B709, 'OCT25'!$A$1:$F$696, 5, FALSE)</f>
        <v>-</v>
      </c>
      <c r="AQ709" s="36"/>
      <c r="AR709" s="1"/>
      <c r="AS709" s="1"/>
      <c r="AT709" s="1"/>
      <c r="AU709" s="1"/>
      <c r="AV709" s="1"/>
      <c r="AW709" s="1"/>
    </row>
    <row r="710" spans="1:49" ht="14.25" customHeight="1">
      <c r="A710" s="4" t="s">
        <v>678</v>
      </c>
      <c r="B710" s="4" t="s">
        <v>619</v>
      </c>
      <c r="C710" s="1">
        <f t="shared" si="51"/>
        <v>8</v>
      </c>
      <c r="D710" s="1"/>
      <c r="E710" s="1"/>
      <c r="F710" s="1"/>
      <c r="G710" s="1"/>
      <c r="I710" s="1"/>
      <c r="J710" s="1"/>
      <c r="K710" s="1"/>
      <c r="L710" s="1"/>
      <c r="M710" s="1"/>
      <c r="N710" s="1"/>
      <c r="O710" s="1"/>
      <c r="P710" s="1"/>
      <c r="Q710" s="1" t="e">
        <v>#N/A</v>
      </c>
      <c r="R710" s="1" t="e">
        <v>#N/A</v>
      </c>
      <c r="S710" s="1"/>
      <c r="T710" s="1"/>
      <c r="U710" s="1"/>
      <c r="V710" s="1"/>
      <c r="W710" s="1"/>
      <c r="X710" s="1"/>
      <c r="Y710" s="1"/>
      <c r="Z710" s="1"/>
      <c r="AA710" s="1">
        <v>-8</v>
      </c>
      <c r="AB710" s="1">
        <v>0</v>
      </c>
      <c r="AC710" s="1"/>
      <c r="AD710" s="1" t="e">
        <f>VLOOKUP(B710,'OCT24'!$A$1:H1981,6,0)</f>
        <v>#N/A</v>
      </c>
      <c r="AE710" s="1" t="e">
        <f>VLOOKUP(B710,'NOV24'!$A$1:H1366,6,0)</f>
        <v>#N/A</v>
      </c>
      <c r="AF710" s="1"/>
      <c r="AG710" s="1"/>
      <c r="AH710" s="1"/>
      <c r="AI710" s="1"/>
      <c r="AJ710" s="1"/>
      <c r="AK710" s="1"/>
      <c r="AL710" s="1">
        <f>VLOOKUP(B710,JUNE25!$A$1:G1429,5,0)</f>
        <v>-2</v>
      </c>
      <c r="AM710" s="1">
        <f>VLOOKUP(B710, JULY25!$A$1:$E$796, 5, FALSE)</f>
        <v>-2</v>
      </c>
      <c r="AN710" s="1"/>
      <c r="AO710" s="1">
        <f>VLOOKUP(B710, 'SEP25'!$A$1:$F$892, 6, FALSE)</f>
        <v>-6</v>
      </c>
      <c r="AP710" s="1">
        <f>VLOOKUP(B710, 'OCT25'!$A$1:$F$696, 5, FALSE)</f>
        <v>-22</v>
      </c>
      <c r="AQ710" s="36"/>
      <c r="AR710" s="1"/>
      <c r="AS710" s="1"/>
      <c r="AT710" s="1"/>
      <c r="AU710" s="1"/>
      <c r="AV710" s="1"/>
      <c r="AW710" s="1"/>
    </row>
    <row r="711" spans="1:49" ht="14.25" customHeight="1">
      <c r="A711" s="4" t="s">
        <v>678</v>
      </c>
      <c r="B711" s="45" t="s">
        <v>620</v>
      </c>
      <c r="C711" s="1">
        <f t="shared" si="51"/>
        <v>0</v>
      </c>
      <c r="D711" s="1"/>
      <c r="E711" s="1"/>
      <c r="F711" s="1"/>
      <c r="G711" s="1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2"/>
      <c r="T711" s="2"/>
      <c r="U711" s="1"/>
      <c r="V711" s="1"/>
      <c r="W711" s="1"/>
      <c r="X711" s="1"/>
      <c r="Y711" s="1"/>
      <c r="Z711" s="1"/>
      <c r="AA711" s="1"/>
      <c r="AB711" s="2"/>
      <c r="AC711" s="1"/>
      <c r="AD711" s="1"/>
      <c r="AE711" s="1"/>
      <c r="AF711" s="1"/>
      <c r="AG711" s="1"/>
      <c r="AH711" s="1"/>
      <c r="AI711" s="1"/>
      <c r="AJ711" s="1"/>
      <c r="AK711" s="1"/>
      <c r="AL711" s="1">
        <f>VLOOKUP(B711,JUNE25!$A$1:G1319,5,0)</f>
        <v>0</v>
      </c>
      <c r="AM711" s="1">
        <f>VLOOKUP(B711,JULY25!A1:G792,5,0)</f>
        <v>0</v>
      </c>
      <c r="AN711" s="1"/>
      <c r="AO711" s="1" t="str">
        <f>VLOOKUP(B711, 'SEP25'!$A$1:$F$892, 6, FALSE)</f>
        <v>-</v>
      </c>
      <c r="AP711" s="1" t="str">
        <f>VLOOKUP(B711, 'OCT25'!$A$1:$F$696, 5, FALSE)</f>
        <v>-</v>
      </c>
      <c r="AQ711" s="36" t="str">
        <f>VLOOKUP(B711, 'NOV25'!$B$1:$I$616, 5, FALSE)</f>
        <v>-</v>
      </c>
      <c r="AR711" s="1" t="str">
        <f>VLOOKUP(B711, 'DEC25'!$A$1:$I$611, 5, FALSE)</f>
        <v>-</v>
      </c>
      <c r="AS711" s="1" t="str">
        <f>VLOOKUP(B711, 'JAN26'!$A$1:$I$607, 6, FALSE)</f>
        <v>-</v>
      </c>
      <c r="AT711" s="1"/>
      <c r="AU711" s="1"/>
      <c r="AV711" s="1"/>
      <c r="AW711" s="1"/>
    </row>
    <row r="712" spans="1:49" ht="14.25" customHeight="1">
      <c r="A712" s="4" t="s">
        <v>677</v>
      </c>
      <c r="B712" s="4" t="s">
        <v>620</v>
      </c>
      <c r="C712" s="1">
        <f t="shared" si="51"/>
        <v>0</v>
      </c>
      <c r="D712" s="1"/>
      <c r="E712" s="1"/>
      <c r="F712" s="1"/>
      <c r="G712" s="1"/>
      <c r="I712" s="1"/>
      <c r="J712" s="1"/>
      <c r="K712" s="1"/>
      <c r="L712" s="1"/>
      <c r="M712" s="1"/>
      <c r="N712" s="1"/>
      <c r="O712" s="1"/>
      <c r="P712" s="1"/>
      <c r="Q712" s="1" t="e">
        <v>#N/A</v>
      </c>
      <c r="R712" s="1" t="e">
        <v>#N/A</v>
      </c>
      <c r="S712" s="1"/>
      <c r="T712" s="1"/>
      <c r="U712" s="1"/>
      <c r="V712" s="1"/>
      <c r="W712" s="1"/>
      <c r="X712" s="1"/>
      <c r="Y712" s="1"/>
      <c r="Z712" s="1"/>
      <c r="AA712" s="1">
        <v>-8</v>
      </c>
      <c r="AB712" s="1">
        <v>0</v>
      </c>
      <c r="AC712" s="1"/>
      <c r="AD712" s="1" t="e">
        <f>VLOOKUP(B712,'OCT24'!$A$1:H1982,6,0)</f>
        <v>#N/A</v>
      </c>
      <c r="AE712" s="1" t="e">
        <f>VLOOKUP(B712,'NOV24'!$A$1:H1367,6,0)</f>
        <v>#N/A</v>
      </c>
      <c r="AF712" s="1"/>
      <c r="AG712" s="1"/>
      <c r="AH712" s="1"/>
      <c r="AI712" s="1"/>
      <c r="AJ712" s="1"/>
      <c r="AK712" s="1"/>
      <c r="AL712" s="1">
        <f>VLOOKUP(B712,JUNE25!$A$1:G1430,5,0)</f>
        <v>0</v>
      </c>
      <c r="AM712" s="1">
        <f>VLOOKUP(B712, JULY25!$A$1:$E$796, 5, FALSE)</f>
        <v>0</v>
      </c>
      <c r="AN712" s="1"/>
      <c r="AO712" s="1" t="str">
        <f>VLOOKUP(B712, 'SEP25'!$A$1:$F$892, 6, FALSE)</f>
        <v>-</v>
      </c>
      <c r="AP712" s="1" t="str">
        <f>VLOOKUP(B712, 'OCT25'!$A$1:$F$696, 5, FALSE)</f>
        <v>-</v>
      </c>
      <c r="AQ712" s="36" t="str">
        <f>VLOOKUP(B712, 'NOV25'!$B$1:$I$616, 5, FALSE)</f>
        <v>-</v>
      </c>
      <c r="AR712" s="1" t="str">
        <f>VLOOKUP(B712, 'DEC25'!$A$1:$I$611, 5, FALSE)</f>
        <v>-</v>
      </c>
      <c r="AS712" s="1" t="str">
        <f>VLOOKUP(B712, 'JAN26'!$A$1:$I$607, 6, FALSE)</f>
        <v>-</v>
      </c>
      <c r="AT712" s="1"/>
      <c r="AU712" s="1"/>
      <c r="AV712" s="1"/>
      <c r="AW712" s="1"/>
    </row>
    <row r="713" spans="1:49" ht="14.25" customHeight="1">
      <c r="A713" s="44" t="s">
        <v>674</v>
      </c>
      <c r="B713" s="45" t="s">
        <v>621</v>
      </c>
      <c r="C713" s="1">
        <f t="shared" si="51"/>
        <v>10.666666666666666</v>
      </c>
      <c r="D713" s="1"/>
      <c r="E713" s="1"/>
      <c r="F713" s="1"/>
      <c r="G713" s="1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2"/>
      <c r="T713" s="2"/>
      <c r="U713" s="1"/>
      <c r="V713" s="1"/>
      <c r="W713" s="1"/>
      <c r="X713" s="1"/>
      <c r="Y713" s="1"/>
      <c r="Z713" s="1"/>
      <c r="AA713" s="1"/>
      <c r="AB713" s="2"/>
      <c r="AC713" s="1"/>
      <c r="AD713" s="1"/>
      <c r="AE713" s="1"/>
      <c r="AF713" s="1"/>
      <c r="AG713" s="1"/>
      <c r="AH713" s="1"/>
      <c r="AI713" s="1"/>
      <c r="AJ713" s="1"/>
      <c r="AK713" s="1"/>
      <c r="AL713" s="1">
        <f>VLOOKUP(B713,JUNE25!$A$1:G1320,5,0)</f>
        <v>-2</v>
      </c>
      <c r="AM713" s="1">
        <f>VLOOKUP(B713,JULY25!A2:G793,5,0)</f>
        <v>0</v>
      </c>
      <c r="AN713" s="1"/>
      <c r="AO713" s="1"/>
      <c r="AP713" s="1">
        <f>VLOOKUP(B713, 'OCT25'!$A$1:$F$696, 5, FALSE)</f>
        <v>-4</v>
      </c>
      <c r="AQ713" s="36">
        <f>VLOOKUP(B713, 'NOV25'!$B$1:$I$616, 5, FALSE)</f>
        <v>-3</v>
      </c>
      <c r="AR713" s="1">
        <f>VLOOKUP(B713, 'DEC25'!$A$1:$I$611, 5, FALSE)</f>
        <v>-19</v>
      </c>
      <c r="AS713" s="1">
        <f>VLOOKUP(B713, 'JAN26'!$A$1:$I$607, 6, FALSE)</f>
        <v>-36</v>
      </c>
      <c r="AT713" s="1"/>
      <c r="AU713" s="1"/>
      <c r="AV713" s="1"/>
      <c r="AW713" s="1"/>
    </row>
    <row r="714" spans="1:49" ht="14.25" customHeight="1">
      <c r="A714" s="4" t="s">
        <v>679</v>
      </c>
      <c r="B714" s="4" t="s">
        <v>623</v>
      </c>
      <c r="C714" s="1">
        <f t="shared" si="51"/>
        <v>20.399999999999999</v>
      </c>
      <c r="D714" s="1"/>
      <c r="E714" s="1"/>
      <c r="F714" s="1"/>
      <c r="G714" s="1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2"/>
      <c r="T714" s="2"/>
      <c r="U714" s="1"/>
      <c r="V714" s="1"/>
      <c r="W714" s="1"/>
      <c r="X714" s="1"/>
      <c r="Y714" s="1"/>
      <c r="Z714" s="1"/>
      <c r="AA714" s="1"/>
      <c r="AB714" s="2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>
        <f>VLOOKUP(B714,'AUG25'!A1:G613,5,0)</f>
        <v>-34</v>
      </c>
      <c r="AO714" s="1"/>
      <c r="AP714" s="1">
        <f>VLOOKUP(B714, 'OCT25'!$A$1:$F$696, 5, FALSE)</f>
        <v>-11</v>
      </c>
      <c r="AQ714" s="36">
        <f>VLOOKUP(B714, 'NOV25'!$B$1:$I$616, 5, FALSE)</f>
        <v>-12</v>
      </c>
      <c r="AR714" s="1">
        <f>VLOOKUP(B714, 'DEC25'!$A$1:$I$611, 5, FALSE)</f>
        <v>-39</v>
      </c>
      <c r="AS714" s="1">
        <f>VLOOKUP(B714, 'JAN26'!$A$1:$I$607, 6, FALSE)</f>
        <v>-6</v>
      </c>
      <c r="AT714" s="1"/>
      <c r="AU714" s="1"/>
      <c r="AV714" s="1"/>
      <c r="AW714" s="1"/>
    </row>
    <row r="715" spans="1:49" ht="14.25" customHeight="1">
      <c r="A715" s="4" t="s">
        <v>679</v>
      </c>
      <c r="B715" s="4" t="s">
        <v>623</v>
      </c>
      <c r="C715" s="1">
        <f t="shared" si="51"/>
        <v>20.399999999999999</v>
      </c>
      <c r="D715" s="1"/>
      <c r="E715" s="1"/>
      <c r="F715" s="1"/>
      <c r="G715" s="1"/>
      <c r="I715" s="1"/>
      <c r="J715" s="1"/>
      <c r="K715" s="1"/>
      <c r="L715" s="1"/>
      <c r="M715" s="1"/>
      <c r="N715" s="1"/>
      <c r="O715" s="1"/>
      <c r="P715" s="1"/>
      <c r="Q715" s="1" t="e">
        <v>#N/A</v>
      </c>
      <c r="R715" s="1" t="e">
        <v>#N/A</v>
      </c>
      <c r="S715" s="1"/>
      <c r="T715" s="1"/>
      <c r="U715" s="1"/>
      <c r="V715" s="1"/>
      <c r="W715" s="1"/>
      <c r="X715" s="1"/>
      <c r="Y715" s="1"/>
      <c r="Z715" s="1"/>
      <c r="AA715" s="1">
        <v>-8</v>
      </c>
      <c r="AB715" s="1">
        <v>0</v>
      </c>
      <c r="AC715" s="1"/>
      <c r="AD715" s="1" t="e">
        <f>VLOOKUP(B715,'OCT24'!$A$1:H1984,6,0)</f>
        <v>#N/A</v>
      </c>
      <c r="AE715" s="1" t="e">
        <f>VLOOKUP(B715,'NOV24'!$A$1:H1369,6,0)</f>
        <v>#N/A</v>
      </c>
      <c r="AF715" s="1"/>
      <c r="AG715" s="1"/>
      <c r="AH715" s="1"/>
      <c r="AI715" s="1"/>
      <c r="AJ715" s="1"/>
      <c r="AK715" s="1"/>
      <c r="AL715" s="1"/>
      <c r="AM715" s="1"/>
      <c r="AN715" s="1">
        <f>VLOOKUP(B715, 'AUG25'!$A$1:$E$792, 5, FALSE)</f>
        <v>-34</v>
      </c>
      <c r="AO715" s="1"/>
      <c r="AP715" s="1">
        <f>VLOOKUP(B715, 'OCT25'!$A$1:$F$696, 5, FALSE)</f>
        <v>-11</v>
      </c>
      <c r="AQ715" s="36">
        <f>VLOOKUP(B715, 'NOV25'!$B$1:$I$616, 5, FALSE)</f>
        <v>-12</v>
      </c>
      <c r="AR715" s="1">
        <f>VLOOKUP(B715, 'DEC25'!$A$1:$I$611, 5, FALSE)</f>
        <v>-39</v>
      </c>
      <c r="AS715" s="1">
        <f>VLOOKUP(B715, 'JAN26'!$A$1:$I$607, 6, FALSE)</f>
        <v>-6</v>
      </c>
      <c r="AT715" s="1"/>
      <c r="AU715" s="1"/>
      <c r="AV715" s="1"/>
      <c r="AW715" s="1"/>
    </row>
    <row r="716" spans="1:49" ht="14.25" customHeight="1">
      <c r="A716" s="4" t="s">
        <v>679</v>
      </c>
      <c r="B716" s="4" t="s">
        <v>624</v>
      </c>
      <c r="C716" s="1">
        <f t="shared" si="51"/>
        <v>26</v>
      </c>
      <c r="D716" s="1"/>
      <c r="E716" s="1"/>
      <c r="F716" s="1"/>
      <c r="G716" s="1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2"/>
      <c r="T716" s="2"/>
      <c r="U716" s="1"/>
      <c r="V716" s="1"/>
      <c r="W716" s="1"/>
      <c r="X716" s="1"/>
      <c r="Y716" s="1"/>
      <c r="Z716" s="1"/>
      <c r="AA716" s="1"/>
      <c r="AB716" s="2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>
        <f>VLOOKUP(B716,'AUG25'!A1:G614,5,0)</f>
        <v>-20</v>
      </c>
      <c r="AO716" s="1"/>
      <c r="AP716" s="1">
        <f>VLOOKUP(B716, 'OCT25'!$A$1:$F$696, 5, FALSE)</f>
        <v>-21</v>
      </c>
      <c r="AQ716" s="36">
        <f>VLOOKUP(B716, 'NOV25'!$B$1:$I$616, 5, FALSE)</f>
        <v>-33</v>
      </c>
      <c r="AR716" s="1">
        <f>VLOOKUP(B716, 'DEC25'!$A$1:$I$611, 5, FALSE)</f>
        <v>-20</v>
      </c>
      <c r="AS716" s="1">
        <f>VLOOKUP(B716, 'JAN26'!$A$1:$I$607, 6, FALSE)</f>
        <v>-36</v>
      </c>
      <c r="AT716" s="1"/>
      <c r="AU716" s="1"/>
      <c r="AV716" s="1"/>
      <c r="AW716" s="1"/>
    </row>
    <row r="717" spans="1:49" ht="14.25" customHeight="1">
      <c r="A717" s="4" t="s">
        <v>679</v>
      </c>
      <c r="B717" s="4" t="s">
        <v>624</v>
      </c>
      <c r="C717" s="1">
        <f t="shared" si="51"/>
        <v>23.333333333333332</v>
      </c>
      <c r="D717" s="1"/>
      <c r="E717" s="1"/>
      <c r="F717" s="1"/>
      <c r="G717" s="1"/>
      <c r="I717" s="1"/>
      <c r="J717" s="1"/>
      <c r="K717" s="1"/>
      <c r="L717" s="1"/>
      <c r="M717" s="1"/>
      <c r="N717" s="1"/>
      <c r="O717" s="1"/>
      <c r="P717" s="1"/>
      <c r="Q717" s="1" t="e">
        <v>#N/A</v>
      </c>
      <c r="R717" s="1" t="e">
        <v>#N/A</v>
      </c>
      <c r="S717" s="1"/>
      <c r="T717" s="1"/>
      <c r="U717" s="1"/>
      <c r="V717" s="1"/>
      <c r="W717" s="1"/>
      <c r="X717" s="1"/>
      <c r="Y717" s="1"/>
      <c r="Z717" s="1"/>
      <c r="AA717" s="1">
        <v>-8</v>
      </c>
      <c r="AB717" s="1">
        <v>0</v>
      </c>
      <c r="AC717" s="1"/>
      <c r="AD717" s="1" t="e">
        <f>VLOOKUP(B717,'OCT24'!$A$1:H1985,6,0)</f>
        <v>#N/A</v>
      </c>
      <c r="AE717" s="1" t="e">
        <f>VLOOKUP(B717,'NOV24'!$A$1:H1370,6,0)</f>
        <v>#N/A</v>
      </c>
      <c r="AF717" s="1"/>
      <c r="AG717" s="1"/>
      <c r="AH717" s="1"/>
      <c r="AI717" s="1"/>
      <c r="AJ717" s="1"/>
      <c r="AK717" s="1"/>
      <c r="AL717" s="1"/>
      <c r="AM717" s="1">
        <f>VLOOKUP(B717, JULY25!$A$1:$E$796, 5, FALSE)</f>
        <v>-10</v>
      </c>
      <c r="AN717" s="1">
        <f>VLOOKUP(B717, 'AUG25'!$A$1:$E$792, 5, FALSE)</f>
        <v>-20</v>
      </c>
      <c r="AO717" s="1"/>
      <c r="AP717" s="1">
        <f>VLOOKUP(B717, 'OCT25'!$A$1:$F$696, 5, FALSE)</f>
        <v>-21</v>
      </c>
      <c r="AQ717" s="36">
        <f>VLOOKUP(B717, 'NOV25'!$B$1:$I$616, 5, FALSE)</f>
        <v>-33</v>
      </c>
      <c r="AR717" s="1">
        <f>VLOOKUP(B717, 'DEC25'!$A$1:$I$611, 5, FALSE)</f>
        <v>-20</v>
      </c>
      <c r="AS717" s="1">
        <f>VLOOKUP(B717, 'JAN26'!$A$1:$I$607, 6, FALSE)</f>
        <v>-36</v>
      </c>
      <c r="AT717" s="1"/>
      <c r="AU717" s="1"/>
      <c r="AV717" s="1"/>
      <c r="AW717" s="1"/>
    </row>
    <row r="718" spans="1:49" ht="14.25" customHeight="1">
      <c r="A718" s="4" t="s">
        <v>679</v>
      </c>
      <c r="B718" s="4" t="s">
        <v>625</v>
      </c>
      <c r="C718" s="1">
        <f t="shared" si="51"/>
        <v>53.8</v>
      </c>
      <c r="D718" s="1"/>
      <c r="E718" s="1"/>
      <c r="F718" s="1"/>
      <c r="G718" s="1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2"/>
      <c r="T718" s="2"/>
      <c r="U718" s="1"/>
      <c r="V718" s="1"/>
      <c r="W718" s="1"/>
      <c r="X718" s="1"/>
      <c r="Y718" s="1"/>
      <c r="Z718" s="1"/>
      <c r="AA718" s="1"/>
      <c r="AB718" s="2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>
        <f>VLOOKUP(B718,'AUG25'!A1:G615,5,0)</f>
        <v>-47</v>
      </c>
      <c r="AO718" s="1"/>
      <c r="AP718" s="1">
        <f>VLOOKUP(B718, 'OCT25'!$A$1:$F$696, 5, FALSE)</f>
        <v>-24</v>
      </c>
      <c r="AQ718" s="36">
        <f>VLOOKUP(B718, 'NOV25'!$B$1:$I$616, 5, FALSE)</f>
        <v>-40</v>
      </c>
      <c r="AR718" s="1">
        <f>VLOOKUP(B718, 'DEC25'!$A$1:$I$611, 5, FALSE)</f>
        <v>-41</v>
      </c>
      <c r="AS718" s="1">
        <f>VLOOKUP(B718, 'JAN26'!$A$1:$I$607, 6, FALSE)</f>
        <v>-117</v>
      </c>
      <c r="AT718" s="1"/>
      <c r="AU718" s="1"/>
      <c r="AV718" s="1"/>
      <c r="AW718" s="1"/>
    </row>
    <row r="719" spans="1:49" ht="14.25" customHeight="1">
      <c r="A719" s="4" t="s">
        <v>679</v>
      </c>
      <c r="B719" s="4" t="s">
        <v>625</v>
      </c>
      <c r="C719" s="1">
        <f t="shared" si="51"/>
        <v>47.833333333333336</v>
      </c>
      <c r="D719" s="1"/>
      <c r="E719" s="1"/>
      <c r="F719" s="1"/>
      <c r="G719" s="1"/>
      <c r="I719" s="1"/>
      <c r="J719" s="1"/>
      <c r="K719" s="1"/>
      <c r="L719" s="1"/>
      <c r="M719" s="1"/>
      <c r="N719" s="1"/>
      <c r="O719" s="1"/>
      <c r="P719" s="1"/>
      <c r="Q719" s="1" t="e">
        <v>#N/A</v>
      </c>
      <c r="R719" s="1" t="e">
        <v>#N/A</v>
      </c>
      <c r="S719" s="1"/>
      <c r="T719" s="1"/>
      <c r="U719" s="1"/>
      <c r="V719" s="1"/>
      <c r="W719" s="1"/>
      <c r="X719" s="1"/>
      <c r="Y719" s="1"/>
      <c r="Z719" s="1"/>
      <c r="AA719" s="1">
        <v>-8</v>
      </c>
      <c r="AB719" s="1">
        <v>0</v>
      </c>
      <c r="AC719" s="1"/>
      <c r="AD719" s="1" t="e">
        <f>VLOOKUP(B719,'OCT24'!$A$1:H1986,6,0)</f>
        <v>#N/A</v>
      </c>
      <c r="AE719" s="1" t="e">
        <f>VLOOKUP(B719,'NOV24'!$A$1:H1371,6,0)</f>
        <v>#N/A</v>
      </c>
      <c r="AF719" s="1"/>
      <c r="AG719" s="1"/>
      <c r="AH719" s="1"/>
      <c r="AI719" s="1"/>
      <c r="AJ719" s="1"/>
      <c r="AK719" s="1"/>
      <c r="AL719" s="1"/>
      <c r="AM719" s="1">
        <f>VLOOKUP(B719, JULY25!$A$1:$E$796, 5, FALSE)</f>
        <v>-18</v>
      </c>
      <c r="AN719" s="1">
        <f>VLOOKUP(B719, 'AUG25'!$A$1:$E$792, 5, FALSE)</f>
        <v>-47</v>
      </c>
      <c r="AO719" s="1"/>
      <c r="AP719" s="1">
        <f>VLOOKUP(B719, 'OCT25'!$A$1:$F$696, 5, FALSE)</f>
        <v>-24</v>
      </c>
      <c r="AQ719" s="36">
        <f>VLOOKUP(B719, 'NOV25'!$B$1:$I$616, 5, FALSE)</f>
        <v>-40</v>
      </c>
      <c r="AR719" s="1">
        <f>VLOOKUP(B719, 'DEC25'!$A$1:$I$611, 5, FALSE)</f>
        <v>-41</v>
      </c>
      <c r="AS719" s="1">
        <f>VLOOKUP(B719, 'JAN26'!$A$1:$I$607, 6, FALSE)</f>
        <v>-117</v>
      </c>
      <c r="AT719" s="1"/>
      <c r="AU719" s="1"/>
      <c r="AV719" s="1"/>
      <c r="AW719" s="1"/>
    </row>
    <row r="720" spans="1:49" ht="14.25" customHeight="1">
      <c r="A720" s="4" t="s">
        <v>686</v>
      </c>
      <c r="B720" s="4" t="s">
        <v>626</v>
      </c>
      <c r="C720" s="1">
        <f t="shared" si="51"/>
        <v>4</v>
      </c>
      <c r="D720" s="1"/>
      <c r="E720" s="1"/>
      <c r="F720" s="1"/>
      <c r="G720" s="1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2"/>
      <c r="T720" s="2"/>
      <c r="U720" s="1"/>
      <c r="V720" s="1"/>
      <c r="W720" s="1"/>
      <c r="X720" s="1"/>
      <c r="Y720" s="1"/>
      <c r="Z720" s="1"/>
      <c r="AA720" s="1"/>
      <c r="AB720" s="2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>
        <v>0</v>
      </c>
      <c r="AO720" s="1"/>
      <c r="AP720" s="1" t="str">
        <f>VLOOKUP(B720, 'OCT25'!$A$1:$F$696, 5, FALSE)</f>
        <v>-</v>
      </c>
      <c r="AQ720" s="36">
        <f>VLOOKUP(B720, 'NOV25'!$B$1:$I$616, 5, FALSE)</f>
        <v>-6</v>
      </c>
      <c r="AR720" s="1">
        <f>VLOOKUP(B720, 'DEC25'!$A$1:$I$611, 5, FALSE)</f>
        <v>-4</v>
      </c>
      <c r="AS720" s="1">
        <f>VLOOKUP(B720, 'JAN26'!$A$1:$I$607, 6, FALSE)</f>
        <v>-6</v>
      </c>
      <c r="AT720" s="1"/>
      <c r="AU720" s="1"/>
      <c r="AV720" s="1"/>
      <c r="AW720" s="1"/>
    </row>
    <row r="721" spans="1:49" ht="14.25" customHeight="1">
      <c r="A721" s="4" t="s">
        <v>686</v>
      </c>
      <c r="B721" s="4" t="s">
        <v>626</v>
      </c>
      <c r="C721" s="1">
        <f t="shared" si="51"/>
        <v>3.2</v>
      </c>
      <c r="D721" s="1"/>
      <c r="E721" s="1"/>
      <c r="F721" s="1"/>
      <c r="G721" s="1"/>
      <c r="I721" s="1"/>
      <c r="J721" s="1"/>
      <c r="K721" s="1"/>
      <c r="L721" s="1"/>
      <c r="M721" s="1"/>
      <c r="N721" s="1"/>
      <c r="O721" s="1"/>
      <c r="P721" s="1"/>
      <c r="Q721" s="1" t="e">
        <v>#N/A</v>
      </c>
      <c r="R721" s="1" t="e">
        <v>#N/A</v>
      </c>
      <c r="S721" s="1"/>
      <c r="T721" s="1"/>
      <c r="U721" s="1"/>
      <c r="V721" s="1"/>
      <c r="W721" s="1"/>
      <c r="X721" s="1"/>
      <c r="Y721" s="1"/>
      <c r="Z721" s="1"/>
      <c r="AA721" s="1">
        <v>-8</v>
      </c>
      <c r="AB721" s="1">
        <v>0</v>
      </c>
      <c r="AC721" s="1"/>
      <c r="AD721" s="1" t="e">
        <f>VLOOKUP(B721,'OCT24'!$A$1:H1987,6,0)</f>
        <v>#N/A</v>
      </c>
      <c r="AE721" s="1" t="e">
        <f>VLOOKUP(B721,'NOV24'!$A$1:H1372,6,0)</f>
        <v>#N/A</v>
      </c>
      <c r="AF721" s="1"/>
      <c r="AG721" s="1"/>
      <c r="AH721" s="1"/>
      <c r="AI721" s="1"/>
      <c r="AJ721" s="1"/>
      <c r="AK721" s="1"/>
      <c r="AL721" s="1"/>
      <c r="AM721" s="1">
        <f>VLOOKUP(B721, JULY25!$A$1:$E$796, 5, FALSE)</f>
        <v>0</v>
      </c>
      <c r="AN721" s="1">
        <f>VLOOKUP(B721, 'AUG25'!$A$1:$E$792, 5, FALSE)</f>
        <v>0</v>
      </c>
      <c r="AO721" s="1"/>
      <c r="AP721" s="1" t="str">
        <f>VLOOKUP(B721, 'OCT25'!$A$1:$F$696, 5, FALSE)</f>
        <v>-</v>
      </c>
      <c r="AQ721" s="36">
        <f>VLOOKUP(B721, 'NOV25'!$B$1:$I$616, 5, FALSE)</f>
        <v>-6</v>
      </c>
      <c r="AR721" s="1">
        <f>VLOOKUP(B721, 'DEC25'!$A$1:$I$611, 5, FALSE)</f>
        <v>-4</v>
      </c>
      <c r="AS721" s="1">
        <f>VLOOKUP(B721, 'JAN26'!$A$1:$I$607, 6, FALSE)</f>
        <v>-6</v>
      </c>
      <c r="AT721" s="1"/>
      <c r="AU721" s="1"/>
      <c r="AV721" s="1"/>
      <c r="AW721" s="1"/>
    </row>
    <row r="722" spans="1:49" ht="14.25" customHeight="1">
      <c r="A722" s="4"/>
      <c r="B722" s="4" t="s">
        <v>627</v>
      </c>
      <c r="C722" s="1">
        <f t="shared" si="51"/>
        <v>10.75</v>
      </c>
      <c r="D722" s="1"/>
      <c r="E722" s="1"/>
      <c r="F722" s="1"/>
      <c r="G722" s="1"/>
      <c r="I722" s="1"/>
      <c r="J722" s="1"/>
      <c r="K722" s="1"/>
      <c r="L722" s="1"/>
      <c r="M722" s="1"/>
      <c r="N722" s="1"/>
      <c r="O722" s="1"/>
      <c r="P722" s="1"/>
      <c r="Q722" s="1" t="e">
        <v>#N/A</v>
      </c>
      <c r="R722" s="1" t="e">
        <v>#N/A</v>
      </c>
      <c r="S722" s="1"/>
      <c r="T722" s="1"/>
      <c r="U722" s="1"/>
      <c r="V722" s="1"/>
      <c r="W722" s="1"/>
      <c r="X722" s="1"/>
      <c r="Y722" s="1"/>
      <c r="Z722" s="1"/>
      <c r="AA722" s="1">
        <v>-8</v>
      </c>
      <c r="AB722" s="1">
        <v>0</v>
      </c>
      <c r="AC722" s="1"/>
      <c r="AD722" s="1" t="e">
        <f>VLOOKUP(B722,'OCT24'!$A$1:H1988,6,0)</f>
        <v>#N/A</v>
      </c>
      <c r="AE722" s="1" t="e">
        <f>VLOOKUP(B722,'NOV24'!$A$1:H1373,6,0)</f>
        <v>#N/A</v>
      </c>
      <c r="AF722" s="1"/>
      <c r="AG722" s="1"/>
      <c r="AH722" s="1"/>
      <c r="AI722" s="1"/>
      <c r="AJ722" s="1"/>
      <c r="AK722" s="1"/>
      <c r="AL722" s="1"/>
      <c r="AM722" s="1">
        <f>VLOOKUP(B722, JULY25!$A$1:$E$796, 5, FALSE)</f>
        <v>-13</v>
      </c>
      <c r="AN722" s="1">
        <f>VLOOKUP(B722, 'AUG25'!$A$1:$E$792, 5, FALSE)</f>
        <v>-41</v>
      </c>
      <c r="AO722" s="1"/>
      <c r="AP722" s="1">
        <f>VLOOKUP(B722, 'OCT25'!$A$1:$F$696, 5, FALSE)</f>
        <v>12</v>
      </c>
      <c r="AQ722" s="36" t="str">
        <f>VLOOKUP(B722, 'NOV25'!$B$1:$I$616, 5, FALSE)</f>
        <v>-</v>
      </c>
      <c r="AR722" s="1" t="str">
        <f>VLOOKUP(B722, 'DEC25'!$A$1:$I$611, 5, FALSE)</f>
        <v>-</v>
      </c>
      <c r="AS722" s="1">
        <f>VLOOKUP(B722, 'JAN26'!$A$1:$I$607, 6, FALSE)</f>
        <v>-1</v>
      </c>
      <c r="AT722" s="1"/>
      <c r="AU722" s="1"/>
      <c r="AV722" s="1"/>
      <c r="AW722" s="1"/>
    </row>
    <row r="723" spans="1:49" ht="14.25" customHeight="1">
      <c r="A723" s="4" t="s">
        <v>686</v>
      </c>
      <c r="B723" s="4" t="s">
        <v>630</v>
      </c>
      <c r="C723" s="1">
        <f t="shared" si="51"/>
        <v>7</v>
      </c>
      <c r="D723" s="1"/>
      <c r="E723" s="1"/>
      <c r="F723" s="1"/>
      <c r="G723" s="1"/>
      <c r="I723" s="1"/>
      <c r="J723" s="1"/>
      <c r="K723" s="1"/>
      <c r="L723" s="1"/>
      <c r="M723" s="1"/>
      <c r="N723" s="1"/>
      <c r="O723" s="1"/>
      <c r="P723" s="1"/>
      <c r="Q723" s="1" t="e">
        <v>#N/A</v>
      </c>
      <c r="R723" s="1" t="e">
        <v>#N/A</v>
      </c>
      <c r="S723" s="1"/>
      <c r="T723" s="1"/>
      <c r="U723" s="1"/>
      <c r="V723" s="1"/>
      <c r="W723" s="1"/>
      <c r="X723" s="1"/>
      <c r="Y723" s="1"/>
      <c r="Z723" s="1"/>
      <c r="AA723" s="1">
        <v>-8</v>
      </c>
      <c r="AB723" s="1">
        <v>0</v>
      </c>
      <c r="AC723" s="1"/>
      <c r="AD723" s="1" t="e">
        <f>VLOOKUP(B723,'OCT24'!$A$1:H1989,6,0)</f>
        <v>#N/A</v>
      </c>
      <c r="AE723" s="1" t="e">
        <f>VLOOKUP(B723,'NOV24'!$A$1:H1374,6,0)</f>
        <v>#N/A</v>
      </c>
      <c r="AF723" s="1"/>
      <c r="AG723" s="1"/>
      <c r="AH723" s="1"/>
      <c r="AI723" s="1"/>
      <c r="AJ723" s="1"/>
      <c r="AK723" s="1"/>
      <c r="AL723" s="1"/>
      <c r="AM723" s="1"/>
      <c r="AN723" s="1">
        <f>VLOOKUP(B723, 'AUG25'!$A$1:$E$792, 5, FALSE)</f>
        <v>0</v>
      </c>
      <c r="AO723" s="1"/>
      <c r="AP723" s="1">
        <f>VLOOKUP(B723, 'OCT25'!$A$1:$F$696, 5, FALSE)</f>
        <v>-2</v>
      </c>
      <c r="AQ723" s="36">
        <f>VLOOKUP(B723, 'NOV25'!$B$1:$I$616, 5, FALSE)</f>
        <v>-10</v>
      </c>
      <c r="AR723" s="1">
        <f>VLOOKUP(B723, 'DEC25'!$A$1:$I$611, 5, FALSE)</f>
        <v>-15</v>
      </c>
      <c r="AS723" s="1">
        <f>VLOOKUP(B723, 'JAN26'!$A$1:$I$607, 6, FALSE)</f>
        <v>-8</v>
      </c>
      <c r="AT723" s="1"/>
      <c r="AU723" s="1"/>
      <c r="AV723" s="1"/>
      <c r="AW723" s="1"/>
    </row>
    <row r="724" spans="1:49" ht="14.25" customHeight="1">
      <c r="A724" s="38" t="s">
        <v>683</v>
      </c>
      <c r="B724" s="38" t="s">
        <v>631</v>
      </c>
      <c r="C724" s="1">
        <f t="shared" si="51"/>
        <v>35</v>
      </c>
      <c r="D724" s="1"/>
      <c r="E724" s="1"/>
      <c r="F724" s="1"/>
      <c r="G724" s="1"/>
      <c r="I724" s="1"/>
      <c r="J724" s="1"/>
      <c r="K724" s="1"/>
      <c r="L724" s="1"/>
      <c r="M724" s="1"/>
      <c r="N724" s="1"/>
      <c r="O724" s="1"/>
      <c r="P724" s="1"/>
      <c r="Q724" s="1" t="e">
        <v>#N/A</v>
      </c>
      <c r="R724" s="1" t="e">
        <v>#N/A</v>
      </c>
      <c r="S724" s="1"/>
      <c r="T724" s="1"/>
      <c r="U724" s="1"/>
      <c r="V724" s="1"/>
      <c r="W724" s="1"/>
      <c r="X724" s="1"/>
      <c r="Y724" s="1"/>
      <c r="Z724" s="1"/>
      <c r="AA724" s="1">
        <v>-8</v>
      </c>
      <c r="AB724" s="1">
        <v>0</v>
      </c>
      <c r="AC724" s="1"/>
      <c r="AD724" s="1" t="e">
        <f>VLOOKUP(B724,'OCT24'!$A$1:H1990,6,0)</f>
        <v>#N/A</v>
      </c>
      <c r="AE724" s="1" t="e">
        <f>VLOOKUP(B724,'NOV24'!$A$1:H1375,6,0)</f>
        <v>#N/A</v>
      </c>
      <c r="AF724" s="1"/>
      <c r="AG724" s="1"/>
      <c r="AH724" s="1"/>
      <c r="AI724" s="1"/>
      <c r="AJ724" s="1"/>
      <c r="AK724" s="1"/>
      <c r="AL724" s="1"/>
      <c r="AM724" s="1"/>
      <c r="AN724" s="1">
        <f>VLOOKUP(B724, 'AUG25'!$A$1:$E$792, 5, FALSE)</f>
        <v>-50</v>
      </c>
      <c r="AO724" s="1"/>
      <c r="AP724" s="1"/>
      <c r="AQ724" s="36"/>
      <c r="AR724" s="1">
        <f>VLOOKUP(B724, 'DEC25'!$A$1:$I$611, 5, FALSE)</f>
        <v>-20</v>
      </c>
      <c r="AS724" s="1" t="str">
        <f>VLOOKUP(B724, 'JAN26'!$A$1:$I$607, 6, FALSE)</f>
        <v>-</v>
      </c>
      <c r="AT724" s="1"/>
      <c r="AU724" s="1"/>
      <c r="AV724" s="1"/>
      <c r="AW724" s="1"/>
    </row>
    <row r="725" spans="1:49" ht="14.25" customHeight="1">
      <c r="A725" s="38" t="s">
        <v>683</v>
      </c>
      <c r="B725" s="38" t="s">
        <v>632</v>
      </c>
      <c r="C725" s="1">
        <f t="shared" si="51"/>
        <v>21</v>
      </c>
      <c r="D725" s="1"/>
      <c r="E725" s="1"/>
      <c r="F725" s="1"/>
      <c r="G725" s="1"/>
      <c r="I725" s="1"/>
      <c r="J725" s="1"/>
      <c r="K725" s="1"/>
      <c r="L725" s="1"/>
      <c r="M725" s="1"/>
      <c r="N725" s="1"/>
      <c r="O725" s="1"/>
      <c r="P725" s="1"/>
      <c r="Q725" s="1" t="e">
        <v>#N/A</v>
      </c>
      <c r="R725" s="1" t="e">
        <v>#N/A</v>
      </c>
      <c r="S725" s="1"/>
      <c r="T725" s="1"/>
      <c r="U725" s="1"/>
      <c r="V725" s="1"/>
      <c r="W725" s="1"/>
      <c r="X725" s="1"/>
      <c r="Y725" s="1"/>
      <c r="Z725" s="1"/>
      <c r="AA725" s="1">
        <v>-8</v>
      </c>
      <c r="AB725" s="1">
        <v>0</v>
      </c>
      <c r="AC725" s="1"/>
      <c r="AD725" s="1" t="e">
        <f>VLOOKUP(B725,'OCT24'!$A$1:H1991,6,0)</f>
        <v>#N/A</v>
      </c>
      <c r="AE725" s="1" t="e">
        <f>VLOOKUP(B725,'NOV24'!$A$1:H1376,6,0)</f>
        <v>#N/A</v>
      </c>
      <c r="AF725" s="1"/>
      <c r="AG725" s="1"/>
      <c r="AH725" s="1"/>
      <c r="AI725" s="1"/>
      <c r="AJ725" s="1"/>
      <c r="AK725" s="1"/>
      <c r="AL725" s="1"/>
      <c r="AM725" s="1"/>
      <c r="AN725" s="1">
        <f>VLOOKUP(B725, 'AUG25'!$A$1:$E$792, 5, FALSE)</f>
        <v>-40</v>
      </c>
      <c r="AO725" s="1"/>
      <c r="AP725" s="1" t="str">
        <f>VLOOKUP(B725, 'OCT25'!$A$1:$F$696, 5, FALSE)</f>
        <v>-</v>
      </c>
      <c r="AQ725" s="36" t="str">
        <f>VLOOKUP(B725, 'NOV25'!$B$1:$I$616, 5, FALSE)</f>
        <v>-</v>
      </c>
      <c r="AR725" s="1" t="str">
        <f>VLOOKUP(B725, 'DEC25'!$A$1:$I$611, 5, FALSE)</f>
        <v>-</v>
      </c>
      <c r="AS725" s="1">
        <f>VLOOKUP(B725, 'JAN26'!$A$1:$I$607, 6, FALSE)</f>
        <v>-2</v>
      </c>
      <c r="AT725" s="1"/>
      <c r="AU725" s="1"/>
      <c r="AV725" s="1"/>
      <c r="AW725" s="1"/>
    </row>
    <row r="726" spans="1:49" ht="14.25" customHeight="1">
      <c r="A726" s="38" t="s">
        <v>683</v>
      </c>
      <c r="B726" s="38" t="s">
        <v>633</v>
      </c>
      <c r="C726" s="1">
        <f t="shared" si="51"/>
        <v>15.333333333333334</v>
      </c>
      <c r="D726" s="1"/>
      <c r="E726" s="1"/>
      <c r="F726" s="1"/>
      <c r="G726" s="1"/>
      <c r="I726" s="1"/>
      <c r="J726" s="1"/>
      <c r="K726" s="1"/>
      <c r="L726" s="1"/>
      <c r="M726" s="1"/>
      <c r="N726" s="1"/>
      <c r="O726" s="1"/>
      <c r="P726" s="1"/>
      <c r="Q726" s="1" t="e">
        <v>#N/A</v>
      </c>
      <c r="R726" s="1" t="e">
        <v>#N/A</v>
      </c>
      <c r="S726" s="1"/>
      <c r="T726" s="1"/>
      <c r="U726" s="1"/>
      <c r="V726" s="1"/>
      <c r="W726" s="1"/>
      <c r="X726" s="1"/>
      <c r="Y726" s="1"/>
      <c r="Z726" s="1"/>
      <c r="AA726" s="1">
        <v>-8</v>
      </c>
      <c r="AB726" s="1">
        <v>0</v>
      </c>
      <c r="AC726" s="1"/>
      <c r="AD726" s="1" t="e">
        <f>VLOOKUP(B726,'OCT24'!$A$1:H1992,6,0)</f>
        <v>#N/A</v>
      </c>
      <c r="AE726" s="1" t="e">
        <f>VLOOKUP(B726,'NOV24'!$A$1:H1377,6,0)</f>
        <v>#N/A</v>
      </c>
      <c r="AF726" s="1"/>
      <c r="AG726" s="1"/>
      <c r="AH726" s="1"/>
      <c r="AI726" s="1"/>
      <c r="AJ726" s="1"/>
      <c r="AK726" s="1"/>
      <c r="AL726" s="1"/>
      <c r="AM726" s="1"/>
      <c r="AN726" s="1">
        <f>VLOOKUP(B726, 'AUG25'!$A$1:$E$792, 5, FALSE)</f>
        <v>-40</v>
      </c>
      <c r="AO726" s="1"/>
      <c r="AP726" s="1" t="str">
        <f>VLOOKUP(B726, 'OCT25'!$A$1:$F$696, 5, FALSE)</f>
        <v>-</v>
      </c>
      <c r="AQ726" s="36">
        <f>VLOOKUP(B726, 'NOV25'!$B$1:$I$616, 5, FALSE)</f>
        <v>-5</v>
      </c>
      <c r="AR726" s="1" t="str">
        <f>VLOOKUP(B726, 'DEC25'!$A$1:$I$611, 5, FALSE)</f>
        <v>-</v>
      </c>
      <c r="AS726" s="1">
        <f>VLOOKUP(B726, 'JAN26'!$A$1:$I$607, 6, FALSE)</f>
        <v>-1</v>
      </c>
      <c r="AT726" s="1"/>
      <c r="AU726" s="1"/>
      <c r="AV726" s="1"/>
      <c r="AW726" s="1"/>
    </row>
    <row r="727" spans="1:49" ht="14.25" customHeight="1">
      <c r="A727" s="38" t="s">
        <v>675</v>
      </c>
      <c r="B727" s="38" t="s">
        <v>634</v>
      </c>
      <c r="C727" s="1">
        <f t="shared" si="51"/>
        <v>4.5</v>
      </c>
      <c r="D727" s="1"/>
      <c r="E727" s="1"/>
      <c r="F727" s="1"/>
      <c r="G727" s="1"/>
      <c r="I727" s="1"/>
      <c r="J727" s="1"/>
      <c r="K727" s="1"/>
      <c r="L727" s="1"/>
      <c r="M727" s="1"/>
      <c r="N727" s="1"/>
      <c r="O727" s="1"/>
      <c r="P727" s="1"/>
      <c r="Q727" s="1" t="e">
        <v>#N/A</v>
      </c>
      <c r="R727" s="1" t="e">
        <v>#N/A</v>
      </c>
      <c r="S727" s="1"/>
      <c r="T727" s="1"/>
      <c r="U727" s="1"/>
      <c r="V727" s="1"/>
      <c r="W727" s="1"/>
      <c r="X727" s="1"/>
      <c r="Y727" s="1"/>
      <c r="Z727" s="1"/>
      <c r="AA727" s="1">
        <v>-8</v>
      </c>
      <c r="AB727" s="1">
        <v>0</v>
      </c>
      <c r="AC727" s="1"/>
      <c r="AD727" s="1" t="e">
        <f>VLOOKUP(B727,'OCT24'!$A$1:H1993,6,0)</f>
        <v>#N/A</v>
      </c>
      <c r="AE727" s="1" t="e">
        <f>VLOOKUP(B727,'NOV24'!$A$1:H1378,6,0)</f>
        <v>#N/A</v>
      </c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>
        <f>VLOOKUP(B727, 'OCT25'!$A$1:$F$696, 5, FALSE)</f>
        <v>-5</v>
      </c>
      <c r="AQ727" s="36">
        <f>VLOOKUP(B727, 'NOV25'!$B$1:$I$616, 5, FALSE)</f>
        <v>-1</v>
      </c>
      <c r="AR727" s="1">
        <f>VLOOKUP(B727, 'DEC25'!$A$1:$I$611, 5, FALSE)</f>
        <v>-10</v>
      </c>
      <c r="AS727" s="1">
        <f>VLOOKUP(B727, 'JAN26'!$A$1:$I$607, 6, FALSE)</f>
        <v>-2</v>
      </c>
      <c r="AT727" s="1"/>
      <c r="AU727" s="1"/>
      <c r="AV727" s="1"/>
      <c r="AW727" s="1"/>
    </row>
    <row r="728" spans="1:49" ht="14.25" customHeight="1">
      <c r="A728" s="38"/>
      <c r="B728" s="38" t="s">
        <v>635</v>
      </c>
      <c r="C728" s="1">
        <f t="shared" si="51"/>
        <v>0</v>
      </c>
      <c r="D728" s="1"/>
      <c r="E728" s="1"/>
      <c r="F728" s="1"/>
      <c r="G728" s="1"/>
      <c r="I728" s="1"/>
      <c r="J728" s="1"/>
      <c r="K728" s="1"/>
      <c r="L728" s="1"/>
      <c r="M728" s="1"/>
      <c r="N728" s="1"/>
      <c r="O728" s="1"/>
      <c r="P728" s="1"/>
      <c r="Q728" s="1" t="e">
        <v>#N/A</v>
      </c>
      <c r="R728" s="1" t="e">
        <v>#N/A</v>
      </c>
      <c r="S728" s="1"/>
      <c r="T728" s="1"/>
      <c r="U728" s="1"/>
      <c r="V728" s="1"/>
      <c r="W728" s="1"/>
      <c r="X728" s="1"/>
      <c r="Y728" s="1"/>
      <c r="Z728" s="1"/>
      <c r="AA728" s="1">
        <v>-8</v>
      </c>
      <c r="AB728" s="1">
        <v>0</v>
      </c>
      <c r="AC728" s="1"/>
      <c r="AD728" s="1" t="e">
        <f>VLOOKUP(B728,'OCT24'!$A$1:H1994,6,0)</f>
        <v>#N/A</v>
      </c>
      <c r="AE728" s="1" t="e">
        <f>VLOOKUP(B728,'NOV24'!$A$1:H1379,6,0)</f>
        <v>#N/A</v>
      </c>
      <c r="AF728" s="1"/>
      <c r="AG728" s="1"/>
      <c r="AH728" s="1"/>
      <c r="AI728" s="1"/>
      <c r="AJ728" s="1"/>
      <c r="AK728" s="1"/>
      <c r="AL728" s="1"/>
      <c r="AM728" s="1"/>
      <c r="AN728" s="1">
        <f>VLOOKUP(B728, 'AUG25'!$A$1:$E$792, 5, FALSE)</f>
        <v>0</v>
      </c>
      <c r="AO728" s="1"/>
      <c r="AP728" s="1"/>
      <c r="AQ728" s="36"/>
      <c r="AR728" s="1"/>
      <c r="AS728" s="1"/>
      <c r="AT728" s="1"/>
      <c r="AU728" s="1"/>
      <c r="AV728" s="1"/>
      <c r="AW728" s="1"/>
    </row>
    <row r="729" spans="1:49" ht="14.25" customHeight="1">
      <c r="A729" s="38"/>
      <c r="B729" s="38" t="s">
        <v>641</v>
      </c>
      <c r="C729" s="37">
        <v>0</v>
      </c>
      <c r="D729" s="1"/>
      <c r="E729" s="1"/>
      <c r="F729" s="1"/>
      <c r="G729" s="1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2"/>
      <c r="T729" s="2"/>
      <c r="U729" s="1"/>
      <c r="V729" s="1"/>
      <c r="W729" s="1"/>
      <c r="X729" s="1"/>
      <c r="Y729" s="1"/>
      <c r="Z729" s="1"/>
      <c r="AA729" s="1"/>
      <c r="AB729" s="2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 t="str">
        <f>VLOOKUP(B729, 'SEP25'!$A$1:$F$892, 6, FALSE)</f>
        <v>-</v>
      </c>
      <c r="AP729" s="1" t="str">
        <f>VLOOKUP(B729, 'OCT25'!$A$1:$F$696, 5, FALSE)</f>
        <v>-</v>
      </c>
      <c r="AQ729" s="36" t="str">
        <f>VLOOKUP(B729, 'NOV25'!$B$1:$I$616, 5, FALSE)</f>
        <v>-</v>
      </c>
      <c r="AR729" s="1" t="str">
        <f>VLOOKUP(B729, 'DEC25'!$A$1:$I$611, 5, FALSE)</f>
        <v>-</v>
      </c>
      <c r="AS729" s="1" t="str">
        <f>VLOOKUP(B729, 'JAN26'!$A$1:$I$607, 6, FALSE)</f>
        <v>-</v>
      </c>
      <c r="AT729" s="1"/>
      <c r="AU729" s="1"/>
      <c r="AV729" s="1"/>
      <c r="AW729" s="1"/>
    </row>
    <row r="730" spans="1:49" ht="14.25" customHeight="1">
      <c r="A730" s="4" t="s">
        <v>686</v>
      </c>
      <c r="B730" s="38" t="s">
        <v>642</v>
      </c>
      <c r="C730" s="1">
        <f t="shared" ref="C730:C742" si="52">-AVERAGE(AL730:AV730)</f>
        <v>9</v>
      </c>
      <c r="D730" s="1"/>
      <c r="E730" s="1"/>
      <c r="F730" s="1"/>
      <c r="G730" s="1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2"/>
      <c r="T730" s="2"/>
      <c r="U730" s="1"/>
      <c r="V730" s="1"/>
      <c r="W730" s="1"/>
      <c r="X730" s="1"/>
      <c r="Y730" s="1"/>
      <c r="Z730" s="1"/>
      <c r="AA730" s="1"/>
      <c r="AB730" s="2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 t="str">
        <f>VLOOKUP(B730, 'SEP25'!$A$1:$F$892, 6, FALSE)</f>
        <v>-</v>
      </c>
      <c r="AP730" s="1">
        <f>VLOOKUP(B730, 'OCT25'!$A$1:$F$696, 5, FALSE)</f>
        <v>-5</v>
      </c>
      <c r="AQ730" s="36">
        <f>VLOOKUP(B730, 'NOV25'!$B$1:$I$616, 5, FALSE)</f>
        <v>-6</v>
      </c>
      <c r="AR730" s="1">
        <f>VLOOKUP(B730, 'DEC25'!$A$1:$I$611, 5, FALSE)</f>
        <v>-16</v>
      </c>
      <c r="AS730" s="1">
        <f>VLOOKUP(B730, 'JAN26'!$A$1:$I$607, 6, FALSE)</f>
        <v>-9</v>
      </c>
      <c r="AT730" s="1"/>
      <c r="AU730" s="1"/>
      <c r="AV730" s="1"/>
      <c r="AW730" s="1"/>
    </row>
    <row r="731" spans="1:49" ht="14.25" customHeight="1">
      <c r="A731" s="38" t="s">
        <v>676</v>
      </c>
      <c r="B731" s="38" t="s">
        <v>643</v>
      </c>
      <c r="C731" s="1">
        <f t="shared" si="52"/>
        <v>7.25</v>
      </c>
      <c r="D731" s="1"/>
      <c r="E731" s="1"/>
      <c r="F731" s="1"/>
      <c r="G731" s="1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2"/>
      <c r="T731" s="2"/>
      <c r="U731" s="1"/>
      <c r="V731" s="1"/>
      <c r="W731" s="1"/>
      <c r="X731" s="1"/>
      <c r="Y731" s="1"/>
      <c r="Z731" s="1"/>
      <c r="AA731" s="1"/>
      <c r="AB731" s="2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>
        <f>VLOOKUP(B731, 'OCT25'!$A$1:$F$696, 5, FALSE)</f>
        <v>-4</v>
      </c>
      <c r="AQ731" s="36">
        <f>VLOOKUP(B731, 'NOV25'!$B$1:$I$616, 5, FALSE)</f>
        <v>-7</v>
      </c>
      <c r="AR731" s="1">
        <f>VLOOKUP(B731, 'DEC25'!$A$1:$I$611, 5, FALSE)</f>
        <v>-4</v>
      </c>
      <c r="AS731" s="1">
        <f>VLOOKUP(B731, 'JAN26'!$A$1:$I$607, 6, FALSE)</f>
        <v>-14</v>
      </c>
      <c r="AT731" s="1"/>
      <c r="AU731" s="1"/>
      <c r="AV731" s="1"/>
      <c r="AW731" s="1"/>
    </row>
    <row r="732" spans="1:49" ht="14.25" customHeight="1">
      <c r="A732" s="38" t="s">
        <v>681</v>
      </c>
      <c r="B732" s="38" t="s">
        <v>644</v>
      </c>
      <c r="C732" s="1">
        <f t="shared" si="52"/>
        <v>12</v>
      </c>
      <c r="D732" s="1"/>
      <c r="E732" s="1"/>
      <c r="F732" s="1"/>
      <c r="G732" s="1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2"/>
      <c r="T732" s="2"/>
      <c r="U732" s="1"/>
      <c r="V732" s="1"/>
      <c r="W732" s="1"/>
      <c r="X732" s="1"/>
      <c r="Y732" s="1"/>
      <c r="Z732" s="1"/>
      <c r="AA732" s="1"/>
      <c r="AB732" s="2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 t="str">
        <f>VLOOKUP(B732, 'SEP25'!$A$1:$F$892, 6, FALSE)</f>
        <v>-</v>
      </c>
      <c r="AP732" s="1" t="str">
        <f>VLOOKUP(B732, 'OCT25'!$A$1:$F$696, 5, FALSE)</f>
        <v>-</v>
      </c>
      <c r="AQ732" s="36" t="str">
        <f>VLOOKUP(B732, 'NOV25'!$B$1:$I$616, 5, FALSE)</f>
        <v>-</v>
      </c>
      <c r="AR732" s="1">
        <f>VLOOKUP(B732, 'DEC25'!$A$1:$I$611, 5, FALSE)</f>
        <v>-12</v>
      </c>
      <c r="AS732" s="1"/>
      <c r="AT732" s="1"/>
      <c r="AU732" s="1"/>
      <c r="AV732" s="1"/>
      <c r="AW732" s="1"/>
    </row>
    <row r="733" spans="1:49" ht="14.25" customHeight="1">
      <c r="A733" s="38" t="s">
        <v>681</v>
      </c>
      <c r="B733" s="38" t="s">
        <v>645</v>
      </c>
      <c r="C733" s="1">
        <f t="shared" si="52"/>
        <v>6</v>
      </c>
      <c r="D733" s="1"/>
      <c r="E733" s="1"/>
      <c r="F733" s="1"/>
      <c r="G733" s="1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2"/>
      <c r="T733" s="2"/>
      <c r="U733" s="1"/>
      <c r="V733" s="1"/>
      <c r="W733" s="1"/>
      <c r="X733" s="1"/>
      <c r="Y733" s="1"/>
      <c r="Z733" s="1"/>
      <c r="AA733" s="1"/>
      <c r="AB733" s="2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 t="str">
        <f>VLOOKUP(B733, 'SEP25'!$A$1:$F$892, 6, FALSE)</f>
        <v>-</v>
      </c>
      <c r="AP733" s="1" t="str">
        <f>VLOOKUP(B733, 'OCT25'!$A$1:$F$696, 5, FALSE)</f>
        <v>-</v>
      </c>
      <c r="AQ733" s="36">
        <f>VLOOKUP(B733, 'NOV25'!$B$1:$I$616, 5, FALSE)</f>
        <v>-4</v>
      </c>
      <c r="AR733" s="1">
        <f>VLOOKUP(B733, 'DEC25'!$A$1:$I$611, 5, FALSE)</f>
        <v>-8</v>
      </c>
      <c r="AS733" s="1"/>
      <c r="AT733" s="1"/>
      <c r="AU733" s="1"/>
      <c r="AV733" s="1"/>
      <c r="AW733" s="1"/>
    </row>
    <row r="734" spans="1:49" ht="14.25" customHeight="1">
      <c r="A734" s="4" t="s">
        <v>677</v>
      </c>
      <c r="B734" s="38" t="s">
        <v>646</v>
      </c>
      <c r="C734" s="1">
        <f t="shared" si="52"/>
        <v>4</v>
      </c>
      <c r="D734" s="1"/>
      <c r="E734" s="1"/>
      <c r="F734" s="1"/>
      <c r="G734" s="1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2"/>
      <c r="T734" s="2"/>
      <c r="U734" s="1"/>
      <c r="V734" s="1"/>
      <c r="W734" s="1"/>
      <c r="X734" s="1"/>
      <c r="Y734" s="1"/>
      <c r="Z734" s="1"/>
      <c r="AA734" s="1"/>
      <c r="AB734" s="2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 t="str">
        <f>VLOOKUP(B734, 'SEP25'!$A$1:$F$892, 6, FALSE)</f>
        <v>-</v>
      </c>
      <c r="AP734" s="1">
        <f>VLOOKUP(B734, 'OCT25'!$A$1:$F$696, 5, FALSE)</f>
        <v>-6</v>
      </c>
      <c r="AQ734" s="36" t="str">
        <f>VLOOKUP(B734, 'NOV25'!$B$1:$I$616, 5, FALSE)</f>
        <v>-</v>
      </c>
      <c r="AR734" s="1" t="str">
        <f>VLOOKUP(B734, 'DEC25'!$A$1:$I$611, 5, FALSE)</f>
        <v>-</v>
      </c>
      <c r="AS734" s="1">
        <f>VLOOKUP(B734, 'JAN26'!$A$1:$I$607, 6, FALSE)</f>
        <v>-2</v>
      </c>
      <c r="AT734" s="1"/>
      <c r="AU734" s="1"/>
      <c r="AV734" s="1"/>
      <c r="AW734" s="1"/>
    </row>
    <row r="735" spans="1:49" ht="14.25" customHeight="1">
      <c r="A735" s="4" t="s">
        <v>677</v>
      </c>
      <c r="B735" s="38" t="s">
        <v>647</v>
      </c>
      <c r="C735" s="1">
        <f t="shared" si="52"/>
        <v>1.5</v>
      </c>
      <c r="D735" s="1"/>
      <c r="E735" s="1"/>
      <c r="F735" s="1"/>
      <c r="G735" s="1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2"/>
      <c r="T735" s="2"/>
      <c r="U735" s="1"/>
      <c r="V735" s="1"/>
      <c r="W735" s="1"/>
      <c r="X735" s="1"/>
      <c r="Y735" s="1"/>
      <c r="Z735" s="1"/>
      <c r="AA735" s="1"/>
      <c r="AB735" s="2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 t="str">
        <f>VLOOKUP(B735, 'SEP25'!$A$1:$F$892, 6, FALSE)</f>
        <v>-</v>
      </c>
      <c r="AP735" s="1">
        <f>VLOOKUP(B735, 'OCT25'!$A$1:$F$696, 5, FALSE)</f>
        <v>-2</v>
      </c>
      <c r="AQ735" s="36">
        <f>VLOOKUP(B735, 'NOV25'!$B$1:$I$616, 5, FALSE)</f>
        <v>-1</v>
      </c>
      <c r="AR735" s="1" t="str">
        <f>VLOOKUP(B735, 'DEC25'!$A$1:$I$611, 5, FALSE)</f>
        <v>-</v>
      </c>
      <c r="AS735" s="1" t="str">
        <f>VLOOKUP(B735, 'JAN26'!$A$1:$I$607, 6, FALSE)</f>
        <v>-</v>
      </c>
      <c r="AT735" s="1"/>
      <c r="AU735" s="1"/>
      <c r="AV735" s="1"/>
      <c r="AW735" s="1"/>
    </row>
    <row r="736" spans="1:49" ht="14.25" customHeight="1">
      <c r="A736" s="4" t="s">
        <v>677</v>
      </c>
      <c r="B736" s="38" t="s">
        <v>648</v>
      </c>
      <c r="C736" s="1">
        <f t="shared" si="52"/>
        <v>2</v>
      </c>
      <c r="D736" s="1"/>
      <c r="E736" s="1"/>
      <c r="F736" s="1"/>
      <c r="G736" s="1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2"/>
      <c r="T736" s="2"/>
      <c r="U736" s="1"/>
      <c r="V736" s="1"/>
      <c r="W736" s="1"/>
      <c r="X736" s="1"/>
      <c r="Y736" s="1"/>
      <c r="Z736" s="1"/>
      <c r="AA736" s="1"/>
      <c r="AB736" s="2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 t="str">
        <f>VLOOKUP(B736, 'SEP25'!$A$1:$F$892, 6, FALSE)</f>
        <v>-</v>
      </c>
      <c r="AP736" s="1">
        <f>VLOOKUP(B736, 'OCT25'!$A$1:$F$696, 5, FALSE)</f>
        <v>-2</v>
      </c>
      <c r="AQ736" s="36" t="str">
        <f>VLOOKUP(B736, 'NOV25'!$B$1:$I$616, 5, FALSE)</f>
        <v>-</v>
      </c>
      <c r="AR736" s="1" t="str">
        <f>VLOOKUP(B736, 'DEC25'!$A$1:$I$611, 5, FALSE)</f>
        <v>-</v>
      </c>
      <c r="AS736" s="1" t="str">
        <f>VLOOKUP(B736, 'JAN26'!$A$1:$I$607, 6, FALSE)</f>
        <v>-</v>
      </c>
      <c r="AT736" s="1"/>
      <c r="AU736" s="1"/>
      <c r="AV736" s="1"/>
      <c r="AW736" s="1"/>
    </row>
    <row r="737" spans="1:49" ht="14.25" customHeight="1">
      <c r="A737" s="4" t="s">
        <v>686</v>
      </c>
      <c r="B737" s="38" t="s">
        <v>649</v>
      </c>
      <c r="C737" s="1">
        <f t="shared" si="52"/>
        <v>7.25</v>
      </c>
      <c r="D737" s="1"/>
      <c r="E737" s="1"/>
      <c r="F737" s="1"/>
      <c r="G737" s="1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2"/>
      <c r="T737" s="2"/>
      <c r="U737" s="1"/>
      <c r="V737" s="1"/>
      <c r="W737" s="1"/>
      <c r="X737" s="1"/>
      <c r="Y737" s="1"/>
      <c r="Z737" s="1"/>
      <c r="AA737" s="1"/>
      <c r="AB737" s="2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 t="str">
        <f>VLOOKUP(B737, 'SEP25'!$A$1:$F$892, 6, FALSE)</f>
        <v>-</v>
      </c>
      <c r="AP737" s="1">
        <f>VLOOKUP(B737, 'OCT25'!$A$1:$F$696, 5, FALSE)</f>
        <v>-6</v>
      </c>
      <c r="AQ737" s="36">
        <f>VLOOKUP(B737, 'NOV25'!$B$1:$I$616, 5, FALSE)</f>
        <v>-18</v>
      </c>
      <c r="AR737" s="1">
        <f>VLOOKUP(B737, 'DEC25'!$A$1:$I$611, 5, FALSE)</f>
        <v>-3</v>
      </c>
      <c r="AS737" s="1">
        <f>VLOOKUP(B737, 'JAN26'!$A$1:$I$607, 6, FALSE)</f>
        <v>-2</v>
      </c>
      <c r="AT737" s="1"/>
      <c r="AU737" s="1"/>
      <c r="AV737" s="1"/>
      <c r="AW737" s="1"/>
    </row>
    <row r="738" spans="1:49" ht="14.25" customHeight="1">
      <c r="A738" s="4" t="s">
        <v>678</v>
      </c>
      <c r="B738" s="4" t="s">
        <v>655</v>
      </c>
      <c r="C738" s="1">
        <f t="shared" si="52"/>
        <v>2</v>
      </c>
      <c r="D738" s="1"/>
      <c r="E738" s="1"/>
      <c r="F738" s="1"/>
      <c r="G738" s="1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2"/>
      <c r="T738" s="2"/>
      <c r="U738" s="1"/>
      <c r="V738" s="1"/>
      <c r="W738" s="1"/>
      <c r="X738" s="1"/>
      <c r="Y738" s="1"/>
      <c r="Z738" s="1"/>
      <c r="AA738" s="1"/>
      <c r="AB738" s="2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>
        <f>VLOOKUP(B738, 'OCT25'!$A$1:$F$696, 5, FALSE)</f>
        <v>-3</v>
      </c>
      <c r="AQ738" s="36">
        <f>VLOOKUP(B738, 'NOV25'!$B$1:$I$616, 5, FALSE)</f>
        <v>-1</v>
      </c>
      <c r="AR738" s="1"/>
      <c r="AS738" s="1"/>
      <c r="AT738" s="1"/>
      <c r="AU738" s="1"/>
      <c r="AV738" s="1"/>
      <c r="AW738" s="1"/>
    </row>
    <row r="739" spans="1:49" ht="14.25" customHeight="1">
      <c r="A739" s="4" t="s">
        <v>678</v>
      </c>
      <c r="B739" s="4" t="s">
        <v>656</v>
      </c>
      <c r="C739" s="1">
        <f t="shared" si="52"/>
        <v>1.8066666666666666</v>
      </c>
      <c r="D739" s="1"/>
      <c r="E739" s="1"/>
      <c r="F739" s="1"/>
      <c r="G739" s="1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2"/>
      <c r="T739" s="2"/>
      <c r="U739" s="1"/>
      <c r="V739" s="1"/>
      <c r="W739" s="1"/>
      <c r="X739" s="1"/>
      <c r="Y739" s="1"/>
      <c r="Z739" s="1"/>
      <c r="AA739" s="1"/>
      <c r="AB739" s="2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>
        <f>VLOOKUP(B739, 'OCT25'!$A$1:$F$696, 5, FALSE)</f>
        <v>-2</v>
      </c>
      <c r="AQ739" s="36">
        <f>VLOOKUP(B739, 'NOV25'!$B$1:$I$616, 5, FALSE)</f>
        <v>-3</v>
      </c>
      <c r="AR739" s="1" t="str">
        <f>VLOOKUP(B739, 'DEC25'!$A$1:$I$611, 5, FALSE)</f>
        <v>-</v>
      </c>
      <c r="AS739" s="1">
        <f>VLOOKUP(B739, 'JAN26'!$A$1:$I$607, 6, FALSE)</f>
        <v>-0.42</v>
      </c>
      <c r="AT739" s="1"/>
      <c r="AU739" s="1"/>
      <c r="AV739" s="1"/>
      <c r="AW739" s="1"/>
    </row>
    <row r="740" spans="1:49" ht="14.25" customHeight="1">
      <c r="A740" s="4" t="s">
        <v>678</v>
      </c>
      <c r="B740" s="4" t="s">
        <v>657</v>
      </c>
      <c r="C740" s="1">
        <f t="shared" si="52"/>
        <v>2.1750000000000003</v>
      </c>
      <c r="D740" s="1"/>
      <c r="E740" s="1"/>
      <c r="F740" s="1"/>
      <c r="G740" s="1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2"/>
      <c r="T740" s="2"/>
      <c r="U740" s="1"/>
      <c r="V740" s="1"/>
      <c r="W740" s="1"/>
      <c r="X740" s="1"/>
      <c r="Y740" s="1"/>
      <c r="Z740" s="1"/>
      <c r="AA740" s="1"/>
      <c r="AB740" s="2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>
        <f>VLOOKUP(B740, 'OCT25'!$A$1:$F$696, 5, FALSE)</f>
        <v>-2</v>
      </c>
      <c r="AQ740" s="36">
        <f>VLOOKUP(B740, 'NOV25'!$B$1:$I$616, 5, FALSE)</f>
        <v>-4</v>
      </c>
      <c r="AR740" s="1">
        <f>VLOOKUP(B740, 'DEC25'!$A$1:$I$611, 5, FALSE)</f>
        <v>-2.2999999999999998</v>
      </c>
      <c r="AS740" s="1">
        <f>VLOOKUP(B740, 'JAN26'!$A$1:$I$607, 6, FALSE)</f>
        <v>-0.4</v>
      </c>
      <c r="AT740" s="1"/>
      <c r="AU740" s="1"/>
      <c r="AV740" s="1"/>
      <c r="AW740" s="1"/>
    </row>
    <row r="741" spans="1:49" ht="14.25" customHeight="1">
      <c r="A741" s="4" t="s">
        <v>678</v>
      </c>
      <c r="B741" s="4" t="s">
        <v>658</v>
      </c>
      <c r="C741" s="1">
        <f t="shared" si="52"/>
        <v>1.0733333333333335</v>
      </c>
      <c r="D741" s="1"/>
      <c r="E741" s="1"/>
      <c r="F741" s="1"/>
      <c r="G741" s="1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2"/>
      <c r="T741" s="2"/>
      <c r="U741" s="1"/>
      <c r="V741" s="1"/>
      <c r="W741" s="1"/>
      <c r="X741" s="1"/>
      <c r="Y741" s="1"/>
      <c r="Z741" s="1"/>
      <c r="AA741" s="1"/>
      <c r="AB741" s="2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>
        <f>VLOOKUP(B741, 'OCT25'!$A$1:$F$696, 5, FALSE)</f>
        <v>-1.1000000000000001</v>
      </c>
      <c r="AQ741" s="36">
        <f>VLOOKUP(B741, 'NOV25'!$B$1:$I$616, 5, FALSE)</f>
        <v>-2</v>
      </c>
      <c r="AR741" s="1" t="str">
        <f>VLOOKUP(B741, 'DEC25'!$A$1:$I$611, 5, FALSE)</f>
        <v>-</v>
      </c>
      <c r="AS741" s="1">
        <f>VLOOKUP(B741, 'JAN26'!$A$1:$I$607, 6, FALSE)</f>
        <v>-0.12</v>
      </c>
      <c r="AT741" s="1"/>
      <c r="AU741" s="1"/>
      <c r="AV741" s="1"/>
      <c r="AW741" s="1"/>
    </row>
    <row r="742" spans="1:49" ht="14.25" customHeight="1">
      <c r="A742" s="4" t="s">
        <v>678</v>
      </c>
      <c r="B742" s="4" t="s">
        <v>659</v>
      </c>
      <c r="C742" s="1">
        <f t="shared" si="52"/>
        <v>4.3949999999999996</v>
      </c>
      <c r="D742" s="1"/>
      <c r="E742" s="1"/>
      <c r="F742" s="1"/>
      <c r="G742" s="1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2"/>
      <c r="T742" s="2"/>
      <c r="U742" s="1"/>
      <c r="V742" s="1"/>
      <c r="W742" s="1"/>
      <c r="X742" s="1"/>
      <c r="Y742" s="1"/>
      <c r="Z742" s="1"/>
      <c r="AA742" s="1"/>
      <c r="AB742" s="2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>
        <f>VLOOKUP(B742, 'OCT25'!$A$1:$F$696, 5, FALSE)</f>
        <v>-6</v>
      </c>
      <c r="AQ742" s="36">
        <f>VLOOKUP(B742, 'NOV25'!$B$1:$I$616, 5, FALSE)</f>
        <v>-4.34</v>
      </c>
      <c r="AR742" s="1">
        <f>VLOOKUP(B742, 'DEC25'!$A$1:$I$611, 5, FALSE)</f>
        <v>-5.5</v>
      </c>
      <c r="AS742" s="1">
        <f>VLOOKUP(B742, 'JAN26'!$A$1:$I$607, 6, FALSE)</f>
        <v>-1.74</v>
      </c>
      <c r="AT742" s="1"/>
      <c r="AU742" s="1"/>
      <c r="AV742" s="1"/>
      <c r="AW742" s="1"/>
    </row>
    <row r="743" spans="1:49" ht="14.25" customHeight="1">
      <c r="A743" s="4" t="s">
        <v>678</v>
      </c>
      <c r="B743" s="4" t="s">
        <v>660</v>
      </c>
      <c r="C743" s="37">
        <v>0</v>
      </c>
      <c r="D743" s="1"/>
      <c r="E743" s="1"/>
      <c r="F743" s="1"/>
      <c r="G743" s="1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2"/>
      <c r="T743" s="2"/>
      <c r="U743" s="1"/>
      <c r="V743" s="1"/>
      <c r="W743" s="1"/>
      <c r="X743" s="1"/>
      <c r="Y743" s="1"/>
      <c r="Z743" s="1"/>
      <c r="AA743" s="1"/>
      <c r="AB743" s="2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 t="str">
        <f>VLOOKUP(B743, 'OCT25'!$A$1:$F$696, 5, FALSE)</f>
        <v>-</v>
      </c>
      <c r="AQ743" s="36" t="str">
        <f>VLOOKUP(B743, 'NOV25'!$B$1:$I$616, 5, FALSE)</f>
        <v>-</v>
      </c>
      <c r="AR743" s="1" t="str">
        <f>VLOOKUP(B743, 'DEC25'!$A$1:$I$611, 5, FALSE)</f>
        <v>-</v>
      </c>
      <c r="AS743" s="1" t="str">
        <f>VLOOKUP(B743, 'JAN26'!$A$1:$I$607, 6, FALSE)</f>
        <v>-</v>
      </c>
      <c r="AT743" s="1"/>
      <c r="AU743" s="1"/>
      <c r="AV743" s="1"/>
      <c r="AW743" s="1"/>
    </row>
    <row r="744" spans="1:49" ht="14.25" customHeight="1">
      <c r="A744" s="4" t="s">
        <v>678</v>
      </c>
      <c r="B744" s="4" t="s">
        <v>661</v>
      </c>
      <c r="C744" s="1">
        <f t="shared" ref="C744:C746" si="53">-AVERAGE(AL744:AV744)</f>
        <v>5</v>
      </c>
      <c r="D744" s="1"/>
      <c r="E744" s="1"/>
      <c r="F744" s="1"/>
      <c r="G744" s="1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2"/>
      <c r="T744" s="2"/>
      <c r="U744" s="1"/>
      <c r="V744" s="1"/>
      <c r="W744" s="1"/>
      <c r="X744" s="1"/>
      <c r="Y744" s="1"/>
      <c r="Z744" s="1"/>
      <c r="AA744" s="1"/>
      <c r="AB744" s="2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36">
        <f>VLOOKUP(B744, 'NOV25'!$B$1:$I$616, 5, FALSE)</f>
        <v>-5</v>
      </c>
      <c r="AR744" s="1"/>
      <c r="AS744" s="1"/>
      <c r="AT744" s="1"/>
      <c r="AU744" s="1"/>
      <c r="AV744" s="1"/>
      <c r="AW744" s="1"/>
    </row>
    <row r="745" spans="1:49" ht="14.25" customHeight="1">
      <c r="A745" s="4" t="s">
        <v>678</v>
      </c>
      <c r="B745" s="4" t="s">
        <v>662</v>
      </c>
      <c r="C745" s="1">
        <f t="shared" si="53"/>
        <v>1</v>
      </c>
      <c r="D745" s="1"/>
      <c r="E745" s="1"/>
      <c r="F745" s="1"/>
      <c r="G745" s="1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2"/>
      <c r="T745" s="2"/>
      <c r="U745" s="1"/>
      <c r="V745" s="1"/>
      <c r="W745" s="1"/>
      <c r="X745" s="1"/>
      <c r="Y745" s="1"/>
      <c r="Z745" s="1"/>
      <c r="AA745" s="1"/>
      <c r="AB745" s="2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>
        <f>VLOOKUP(B745, 'OCT25'!$A$1:$F$696, 5, FALSE)</f>
        <v>-1</v>
      </c>
      <c r="AQ745" s="36" t="str">
        <f>VLOOKUP(B745, 'NOV25'!$B$1:$I$616, 5, FALSE)</f>
        <v>-</v>
      </c>
      <c r="AR745" s="1" t="str">
        <f>VLOOKUP(B745, 'DEC25'!$A$1:$I$611, 5, FALSE)</f>
        <v>-</v>
      </c>
      <c r="AS745" s="1" t="str">
        <f>VLOOKUP(B745, 'JAN26'!$A$1:$I$607, 6, FALSE)</f>
        <v>-</v>
      </c>
      <c r="AT745" s="1"/>
      <c r="AU745" s="1"/>
      <c r="AV745" s="1"/>
      <c r="AW745" s="1"/>
    </row>
    <row r="746" spans="1:49" ht="14.25" customHeight="1">
      <c r="A746" s="4" t="s">
        <v>678</v>
      </c>
      <c r="B746" s="4" t="s">
        <v>663</v>
      </c>
      <c r="C746" s="1">
        <f t="shared" si="53"/>
        <v>18</v>
      </c>
      <c r="D746" s="1"/>
      <c r="E746" s="1"/>
      <c r="F746" s="1"/>
      <c r="G746" s="1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2"/>
      <c r="T746" s="2"/>
      <c r="U746" s="1"/>
      <c r="V746" s="1"/>
      <c r="W746" s="1"/>
      <c r="X746" s="1"/>
      <c r="Y746" s="1"/>
      <c r="Z746" s="1"/>
      <c r="AA746" s="1"/>
      <c r="AB746" s="2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 t="str">
        <f>VLOOKUP(B746, 'OCT25'!$A$1:$F$696, 5, FALSE)</f>
        <v>-</v>
      </c>
      <c r="AQ746" s="36" t="str">
        <f>VLOOKUP(B746, 'NOV25'!$B$1:$I$616, 5, FALSE)</f>
        <v>-</v>
      </c>
      <c r="AR746" s="1">
        <f>VLOOKUP(B746, 'DEC25'!$A$1:$I$611, 5, FALSE)</f>
        <v>-3</v>
      </c>
      <c r="AS746" s="1">
        <f>VLOOKUP(B746, 'JAN26'!$A$1:$I$607, 6, FALSE)</f>
        <v>-33</v>
      </c>
      <c r="AT746" s="1"/>
      <c r="AU746" s="1"/>
      <c r="AV746" s="1"/>
      <c r="AW746" s="1"/>
    </row>
    <row r="747" spans="1:49" ht="14.25" customHeight="1">
      <c r="A747" s="4" t="s">
        <v>678</v>
      </c>
      <c r="B747" s="4" t="s">
        <v>664</v>
      </c>
      <c r="C747" s="37">
        <v>0</v>
      </c>
      <c r="D747" s="1"/>
      <c r="E747" s="1"/>
      <c r="F747" s="1"/>
      <c r="G747" s="1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2"/>
      <c r="T747" s="2"/>
      <c r="U747" s="1"/>
      <c r="V747" s="1"/>
      <c r="W747" s="1"/>
      <c r="X747" s="1"/>
      <c r="Y747" s="1"/>
      <c r="Z747" s="1"/>
      <c r="AA747" s="1"/>
      <c r="AB747" s="2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 t="str">
        <f>VLOOKUP(B747, 'OCT25'!$A$1:$F$696, 5, FALSE)</f>
        <v>-</v>
      </c>
      <c r="AQ747" s="36" t="str">
        <f>VLOOKUP(B747, 'NOV25'!$B$1:$I$616, 5, FALSE)</f>
        <v>-</v>
      </c>
      <c r="AR747" s="1" t="str">
        <f>VLOOKUP(B747, 'DEC25'!$A$1:$I$611, 5, FALSE)</f>
        <v>-</v>
      </c>
      <c r="AS747" s="1" t="str">
        <f>VLOOKUP(B747, 'JAN26'!$A$1:$I$607, 6, FALSE)</f>
        <v>-</v>
      </c>
      <c r="AT747" s="1"/>
      <c r="AU747" s="1"/>
      <c r="AV747" s="1"/>
      <c r="AW747" s="1"/>
    </row>
    <row r="748" spans="1:49" ht="14.25" customHeight="1">
      <c r="A748" s="4" t="s">
        <v>678</v>
      </c>
      <c r="B748" s="4" t="s">
        <v>665</v>
      </c>
      <c r="C748" s="1">
        <f t="shared" ref="C748:C755" si="54">-AVERAGE(AL748:AV748)</f>
        <v>4</v>
      </c>
      <c r="D748" s="1"/>
      <c r="E748" s="1"/>
      <c r="F748" s="1"/>
      <c r="G748" s="1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2"/>
      <c r="T748" s="2"/>
      <c r="U748" s="1"/>
      <c r="V748" s="1"/>
      <c r="W748" s="1"/>
      <c r="X748" s="1"/>
      <c r="Y748" s="1"/>
      <c r="Z748" s="1"/>
      <c r="AA748" s="1"/>
      <c r="AB748" s="2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 t="str">
        <f>VLOOKUP(B748, 'OCT25'!$A$1:$F$696, 5, FALSE)</f>
        <v>-</v>
      </c>
      <c r="AQ748" s="36" t="str">
        <f>VLOOKUP(B748, 'NOV25'!$B$1:$I$616, 5, FALSE)</f>
        <v>-</v>
      </c>
      <c r="AR748" s="1">
        <f>VLOOKUP(B748, 'DEC25'!$A$1:$I$611, 5, FALSE)</f>
        <v>-4</v>
      </c>
      <c r="AS748" s="1" t="str">
        <f>VLOOKUP(B748, 'JAN26'!$A$1:$I$607, 6, FALSE)</f>
        <v>-</v>
      </c>
      <c r="AT748" s="1"/>
      <c r="AU748" s="1"/>
      <c r="AV748" s="1"/>
      <c r="AW748" s="1"/>
    </row>
    <row r="749" spans="1:49" ht="14.25" customHeight="1">
      <c r="A749" s="4" t="s">
        <v>678</v>
      </c>
      <c r="B749" s="4" t="s">
        <v>697</v>
      </c>
      <c r="C749" s="1">
        <f t="shared" si="54"/>
        <v>6.75</v>
      </c>
      <c r="D749" s="1"/>
      <c r="E749" s="1"/>
      <c r="F749" s="1"/>
      <c r="G749" s="1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2"/>
      <c r="T749" s="2"/>
      <c r="U749" s="1"/>
      <c r="V749" s="1"/>
      <c r="W749" s="1"/>
      <c r="X749" s="1"/>
      <c r="Y749" s="1"/>
      <c r="Z749" s="1"/>
      <c r="AA749" s="1"/>
      <c r="AB749" s="2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>
        <v>-10</v>
      </c>
      <c r="AQ749" s="36">
        <f>VLOOKUP(B749, 'NOV25'!$B$1:$I$616, 5, FALSE)</f>
        <v>-6</v>
      </c>
      <c r="AR749" s="1">
        <f>VLOOKUP(B749, 'DEC25'!$A$1:$I$900, 5, FALSE)</f>
        <v>-7</v>
      </c>
      <c r="AS749" s="1">
        <f>VLOOKUP(B749, 'JAN26'!$A$1:$I$896, 6, FALSE)</f>
        <v>-4</v>
      </c>
      <c r="AT749" s="1"/>
      <c r="AU749" s="1"/>
      <c r="AV749" s="1"/>
      <c r="AW749" s="1"/>
    </row>
    <row r="750" spans="1:49" ht="14.25" customHeight="1">
      <c r="A750" s="4" t="s">
        <v>678</v>
      </c>
      <c r="B750" s="4" t="s">
        <v>667</v>
      </c>
      <c r="C750" s="1">
        <f t="shared" si="54"/>
        <v>13</v>
      </c>
      <c r="D750" s="1"/>
      <c r="E750" s="1"/>
      <c r="F750" s="1"/>
      <c r="G750" s="1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2"/>
      <c r="T750" s="2"/>
      <c r="U750" s="1"/>
      <c r="V750" s="1"/>
      <c r="W750" s="1"/>
      <c r="X750" s="1"/>
      <c r="Y750" s="1"/>
      <c r="Z750" s="1"/>
      <c r="AA750" s="1"/>
      <c r="AB750" s="2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>
        <f>VLOOKUP(B750, 'OCT25'!$A$1:$F$696, 5, FALSE)</f>
        <v>-13</v>
      </c>
      <c r="AQ750" s="36">
        <f>VLOOKUP(B750, 'NOV25'!$B$1:$I$616, 5, FALSE)</f>
        <v>-19</v>
      </c>
      <c r="AR750" s="1">
        <f>VLOOKUP(B750, 'DEC25'!$A$1:$I$900, 5, FALSE)</f>
        <v>-16</v>
      </c>
      <c r="AS750" s="1">
        <f>VLOOKUP(B750, 'JAN26'!$A$1:$I$896, 6, FALSE)</f>
        <v>-4</v>
      </c>
      <c r="AT750" s="1"/>
      <c r="AU750" s="1"/>
      <c r="AV750" s="1"/>
      <c r="AW750" s="1"/>
    </row>
    <row r="751" spans="1:49" ht="14.25" customHeight="1">
      <c r="A751" s="4" t="s">
        <v>678</v>
      </c>
      <c r="B751" s="4" t="s">
        <v>651</v>
      </c>
      <c r="C751" s="1">
        <f t="shared" si="54"/>
        <v>28</v>
      </c>
      <c r="D751" s="1"/>
      <c r="E751" s="1"/>
      <c r="F751" s="1"/>
      <c r="G751" s="1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2"/>
      <c r="T751" s="2"/>
      <c r="U751" s="1"/>
      <c r="V751" s="1"/>
      <c r="W751" s="1"/>
      <c r="X751" s="1"/>
      <c r="Y751" s="1"/>
      <c r="Z751" s="1"/>
      <c r="AA751" s="1"/>
      <c r="AB751" s="2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>
        <f>VLOOKUP(B751, 'OCT25'!$A$1:$F$696, 5, FALSE)</f>
        <v>-10</v>
      </c>
      <c r="AQ751" s="36">
        <f>VLOOKUP(B751, 'NOV25'!$B$1:$I$616, 5, FALSE)</f>
        <v>-51</v>
      </c>
      <c r="AR751" s="1">
        <f>VLOOKUP(B751, 'DEC25'!$A$1:$I$900, 5, FALSE)</f>
        <v>-50</v>
      </c>
      <c r="AS751" s="1">
        <f>VLOOKUP(B751, 'JAN26'!$A$1:$I$896, 6, FALSE)</f>
        <v>-1</v>
      </c>
      <c r="AT751" s="1"/>
      <c r="AU751" s="1"/>
      <c r="AV751" s="1"/>
      <c r="AW751" s="1"/>
    </row>
    <row r="752" spans="1:49" ht="14.25" customHeight="1">
      <c r="A752" s="4" t="s">
        <v>678</v>
      </c>
      <c r="B752" s="4" t="s">
        <v>668</v>
      </c>
      <c r="C752" s="1">
        <f t="shared" si="54"/>
        <v>23.666666666666668</v>
      </c>
      <c r="D752" s="1"/>
      <c r="E752" s="1"/>
      <c r="F752" s="1"/>
      <c r="G752" s="1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2"/>
      <c r="T752" s="2"/>
      <c r="U752" s="1"/>
      <c r="V752" s="1"/>
      <c r="W752" s="1"/>
      <c r="X752" s="1"/>
      <c r="Y752" s="1"/>
      <c r="Z752" s="1"/>
      <c r="AA752" s="1"/>
      <c r="AB752" s="2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>
        <f>VLOOKUP(B752, 'OCT25'!$A$1:$F$696, 5, FALSE)</f>
        <v>-20</v>
      </c>
      <c r="AQ752" s="36" t="str">
        <f>VLOOKUP(B752, 'NOV25'!$B$1:$I$616, 5, FALSE)</f>
        <v>-</v>
      </c>
      <c r="AR752" s="1">
        <f>VLOOKUP(B752, 'DEC25'!$A$1:$I$900, 5, FALSE)</f>
        <v>-50</v>
      </c>
      <c r="AS752" s="1">
        <f>VLOOKUP(B752, 'JAN26'!$A$1:$I$896, 6, FALSE)</f>
        <v>-1</v>
      </c>
      <c r="AT752" s="1"/>
      <c r="AU752" s="1"/>
      <c r="AV752" s="1"/>
      <c r="AW752" s="1"/>
    </row>
    <row r="753" spans="1:49" ht="14.25" customHeight="1">
      <c r="A753" s="4" t="s">
        <v>678</v>
      </c>
      <c r="B753" s="4" t="s">
        <v>669</v>
      </c>
      <c r="C753" s="1">
        <f t="shared" si="54"/>
        <v>11</v>
      </c>
      <c r="D753" s="1"/>
      <c r="E753" s="1"/>
      <c r="F753" s="1"/>
      <c r="G753" s="1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2"/>
      <c r="T753" s="2"/>
      <c r="U753" s="1"/>
      <c r="V753" s="1"/>
      <c r="W753" s="1"/>
      <c r="X753" s="1"/>
      <c r="Y753" s="1"/>
      <c r="Z753" s="1"/>
      <c r="AA753" s="1"/>
      <c r="AB753" s="2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>
        <f>VLOOKUP(B753, 'OCT25'!$A$1:$F$696, 5, FALSE)</f>
        <v>-11</v>
      </c>
      <c r="AQ753" s="36" t="str">
        <f>VLOOKUP(B753, 'NOV25'!$B$1:$I$616, 5, FALSE)</f>
        <v>-</v>
      </c>
      <c r="AR753" s="1" t="str">
        <f>VLOOKUP(B753, 'DEC25'!$A$1:$I$900, 5, FALSE)</f>
        <v>-</v>
      </c>
      <c r="AS753" s="1" t="str">
        <f>VLOOKUP(B753, 'JAN26'!$A$1:$I$896, 6, FALSE)</f>
        <v>-</v>
      </c>
      <c r="AT753" s="1"/>
      <c r="AU753" s="1"/>
      <c r="AV753" s="1"/>
      <c r="AW753" s="1"/>
    </row>
    <row r="754" spans="1:49" ht="14.25" customHeight="1">
      <c r="A754" s="4" t="s">
        <v>678</v>
      </c>
      <c r="B754" s="4" t="s">
        <v>670</v>
      </c>
      <c r="C754" s="1">
        <f t="shared" si="54"/>
        <v>39.5</v>
      </c>
      <c r="D754" s="1"/>
      <c r="E754" s="1"/>
      <c r="F754" s="1"/>
      <c r="G754" s="1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2"/>
      <c r="T754" s="2"/>
      <c r="U754" s="1"/>
      <c r="V754" s="1"/>
      <c r="W754" s="1"/>
      <c r="X754" s="1"/>
      <c r="Y754" s="1"/>
      <c r="Z754" s="1"/>
      <c r="AA754" s="1"/>
      <c r="AB754" s="2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>
        <f>VLOOKUP(B754, 'OCT25'!$A$1:$F$696, 5, FALSE)</f>
        <v>-21</v>
      </c>
      <c r="AQ754" s="36">
        <f>VLOOKUP(B754, 'NOV25'!$B$1:$I$616, 5, FALSE)</f>
        <v>-104</v>
      </c>
      <c r="AR754" s="1">
        <f>VLOOKUP(B754, 'DEC25'!$A$1:$I$900, 5, FALSE)</f>
        <v>-32</v>
      </c>
      <c r="AS754" s="1">
        <f>VLOOKUP(B754, 'JAN26'!$A$1:$I$896, 6, FALSE)</f>
        <v>-1</v>
      </c>
      <c r="AT754" s="1"/>
      <c r="AU754" s="1"/>
      <c r="AV754" s="1"/>
      <c r="AW754" s="1"/>
    </row>
    <row r="755" spans="1:49" ht="14.25" customHeight="1">
      <c r="A755" s="4" t="s">
        <v>678</v>
      </c>
      <c r="B755" s="4" t="s">
        <v>671</v>
      </c>
      <c r="C755" s="1">
        <f t="shared" si="54"/>
        <v>4</v>
      </c>
      <c r="D755" s="1"/>
      <c r="E755" s="1"/>
      <c r="F755" s="1"/>
      <c r="G755" s="1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2"/>
      <c r="T755" s="2"/>
      <c r="U755" s="1"/>
      <c r="V755" s="1"/>
      <c r="W755" s="1"/>
      <c r="X755" s="1"/>
      <c r="Y755" s="1"/>
      <c r="Z755" s="1"/>
      <c r="AA755" s="1"/>
      <c r="AB755" s="2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 t="str">
        <f>VLOOKUP(B755, 'OCT25'!$A$1:$F$696, 5, FALSE)</f>
        <v>-</v>
      </c>
      <c r="AQ755" s="36" t="str">
        <f>VLOOKUP(B755, 'NOV25'!$B$1:$I$616, 5, FALSE)</f>
        <v>-</v>
      </c>
      <c r="AR755" s="1">
        <f>VLOOKUP(B755, 'DEC25'!$A$1:$I$900, 5, FALSE)</f>
        <v>-4</v>
      </c>
      <c r="AS755" s="1" t="str">
        <f>VLOOKUP(B755, 'JAN26'!$A$1:$I$896, 6, FALSE)</f>
        <v>-</v>
      </c>
      <c r="AT755" s="1"/>
      <c r="AU755" s="1"/>
      <c r="AV755" s="1"/>
      <c r="AW755" s="1"/>
    </row>
    <row r="756" spans="1:49" ht="14.25" customHeight="1">
      <c r="A756" s="4" t="s">
        <v>678</v>
      </c>
      <c r="B756" s="4" t="s">
        <v>653</v>
      </c>
      <c r="C756" s="37">
        <v>0</v>
      </c>
      <c r="D756" s="1"/>
      <c r="E756" s="1"/>
      <c r="F756" s="1"/>
      <c r="G756" s="1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2"/>
      <c r="T756" s="2"/>
      <c r="U756" s="1"/>
      <c r="V756" s="1"/>
      <c r="W756" s="1"/>
      <c r="X756" s="1"/>
      <c r="Y756" s="1"/>
      <c r="Z756" s="1"/>
      <c r="AA756" s="1"/>
      <c r="AB756" s="2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 t="str">
        <f>VLOOKUP(B756, 'OCT25'!$A$1:$F$696, 5, FALSE)</f>
        <v>-</v>
      </c>
      <c r="AQ756" s="36" t="str">
        <f>VLOOKUP(B756, 'NOV25'!$B$1:$I$616, 5, FALSE)</f>
        <v>-</v>
      </c>
      <c r="AR756" s="1" t="str">
        <f>VLOOKUP(B756, 'DEC25'!$A$1:$I$900, 5, FALSE)</f>
        <v>-</v>
      </c>
      <c r="AS756" s="1" t="str">
        <f>VLOOKUP(B756, 'JAN26'!$A$1:$I$896, 6, FALSE)</f>
        <v>-</v>
      </c>
      <c r="AT756" s="1"/>
      <c r="AU756" s="1"/>
      <c r="AV756" s="1"/>
      <c r="AW756" s="1"/>
    </row>
    <row r="757" spans="1:49" ht="14.25" customHeight="1">
      <c r="A757" s="4" t="s">
        <v>678</v>
      </c>
      <c r="B757" s="4" t="s">
        <v>698</v>
      </c>
      <c r="C757" s="1">
        <f>-AVERAGE(AL757:AV757)</f>
        <v>9.3333333333333339</v>
      </c>
      <c r="D757" s="1"/>
      <c r="E757" s="1"/>
      <c r="F757" s="1"/>
      <c r="G757" s="1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2"/>
      <c r="T757" s="2"/>
      <c r="U757" s="1"/>
      <c r="V757" s="1"/>
      <c r="W757" s="1"/>
      <c r="X757" s="1"/>
      <c r="Y757" s="1"/>
      <c r="Z757" s="1"/>
      <c r="AA757" s="1"/>
      <c r="AB757" s="2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36">
        <f>VLOOKUP(B757, 'NOV25'!$B$1:$I$616, 5, FALSE)</f>
        <v>-16</v>
      </c>
      <c r="AR757" s="1">
        <f>VLOOKUP(B757, 'DEC25'!$A$1:$I$900, 5, FALSE)</f>
        <v>-9</v>
      </c>
      <c r="AS757" s="1">
        <f>VLOOKUP(B757, 'JAN26'!$A$1:$I$896, 6, FALSE)</f>
        <v>-3</v>
      </c>
      <c r="AT757" s="1"/>
      <c r="AU757" s="1"/>
      <c r="AV757" s="1"/>
      <c r="AW757" s="1"/>
    </row>
    <row r="758" spans="1:49" ht="14.25" customHeight="1">
      <c r="A758" s="4" t="s">
        <v>678</v>
      </c>
      <c r="B758" s="22" t="s">
        <v>699</v>
      </c>
      <c r="C758" s="37">
        <v>0</v>
      </c>
      <c r="D758" s="1"/>
      <c r="E758" s="1"/>
      <c r="F758" s="1"/>
      <c r="G758" s="1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2"/>
      <c r="T758" s="2"/>
      <c r="U758" s="1"/>
      <c r="V758" s="1"/>
      <c r="W758" s="1"/>
      <c r="X758" s="1"/>
      <c r="Y758" s="1"/>
      <c r="Z758" s="1"/>
      <c r="AA758" s="1"/>
      <c r="AB758" s="2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36" t="str">
        <f>VLOOKUP(B758, 'NOV25'!$B$1:$I$616, 5, FALSE)</f>
        <v>-</v>
      </c>
      <c r="AR758" s="1" t="str">
        <f>VLOOKUP(B758, 'DEC25'!$A$1:$I$900, 5, FALSE)</f>
        <v>-</v>
      </c>
      <c r="AS758" s="1" t="str">
        <f>VLOOKUP(B758, 'JAN26'!$A$1:$I$896, 6, FALSE)</f>
        <v>-</v>
      </c>
      <c r="AT758" s="1"/>
      <c r="AU758" s="1"/>
      <c r="AV758" s="1"/>
      <c r="AW758" s="1"/>
    </row>
    <row r="759" spans="1:49" ht="14.25" customHeight="1">
      <c r="A759" s="4" t="s">
        <v>678</v>
      </c>
      <c r="B759" s="22" t="s">
        <v>700</v>
      </c>
      <c r="C759" s="37">
        <v>0</v>
      </c>
      <c r="D759" s="1"/>
      <c r="E759" s="1"/>
      <c r="F759" s="1"/>
      <c r="G759" s="1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2"/>
      <c r="T759" s="2"/>
      <c r="U759" s="1"/>
      <c r="V759" s="1"/>
      <c r="W759" s="1"/>
      <c r="X759" s="1"/>
      <c r="Y759" s="1"/>
      <c r="Z759" s="1"/>
      <c r="AA759" s="1"/>
      <c r="AB759" s="2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36" t="str">
        <f>VLOOKUP(B759, 'NOV25'!$B$1:$I$616, 5, FALSE)</f>
        <v>-</v>
      </c>
      <c r="AR759" s="1"/>
      <c r="AS759" s="1"/>
      <c r="AT759" s="1"/>
      <c r="AU759" s="1"/>
      <c r="AV759" s="1"/>
      <c r="AW759" s="1"/>
    </row>
    <row r="760" spans="1:49" ht="14.25" customHeight="1">
      <c r="A760" s="46" t="s">
        <v>874</v>
      </c>
      <c r="B760" s="29" t="s">
        <v>701</v>
      </c>
      <c r="C760" s="37">
        <v>0</v>
      </c>
      <c r="D760" s="1"/>
      <c r="E760" s="1"/>
      <c r="F760" s="1"/>
      <c r="G760" s="1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2"/>
      <c r="T760" s="2"/>
      <c r="U760" s="1"/>
      <c r="V760" s="1"/>
      <c r="W760" s="1"/>
      <c r="X760" s="1"/>
      <c r="Y760" s="1"/>
      <c r="Z760" s="1"/>
      <c r="AA760" s="1"/>
      <c r="AB760" s="2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36" t="str">
        <f>VLOOKUP(B760, 'NOV25'!$B$1:$I$900, 5, FALSE)</f>
        <v>-</v>
      </c>
      <c r="AR760" s="1" t="str">
        <f>VLOOKUP(B760, 'DEC25'!$A$1:$I$900, 5, FALSE)</f>
        <v>-</v>
      </c>
      <c r="AS760" s="1" t="str">
        <f>VLOOKUP(B760, 'JAN26'!$A$1:$I$896, 6, FALSE)</f>
        <v>-</v>
      </c>
      <c r="AT760" s="1"/>
      <c r="AU760" s="1"/>
      <c r="AV760" s="1"/>
      <c r="AW760" s="1"/>
    </row>
    <row r="761" spans="1:49" ht="14.25" customHeight="1">
      <c r="A761" s="46"/>
      <c r="B761" s="22" t="s">
        <v>712</v>
      </c>
      <c r="C761" s="37">
        <v>0</v>
      </c>
      <c r="D761" s="1"/>
      <c r="E761" s="1"/>
      <c r="F761" s="1"/>
      <c r="G761" s="1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2"/>
      <c r="T761" s="2"/>
      <c r="U761" s="1"/>
      <c r="V761" s="1"/>
      <c r="W761" s="1"/>
      <c r="X761" s="1"/>
      <c r="Y761" s="1"/>
      <c r="Z761" s="1"/>
      <c r="AA761" s="1"/>
      <c r="AB761" s="2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36"/>
      <c r="AR761" s="1" t="str">
        <f>VLOOKUP(B761, 'DEC25'!$A$1:$I$900, 5, FALSE)</f>
        <v>-</v>
      </c>
      <c r="AS761" s="1" t="str">
        <f>VLOOKUP(B761, 'JAN26'!$A$1:$I$896, 6, FALSE)</f>
        <v>-</v>
      </c>
      <c r="AT761" s="1"/>
      <c r="AU761" s="1"/>
      <c r="AV761" s="1"/>
      <c r="AW761" s="1"/>
    </row>
    <row r="762" spans="1:49" ht="14.25" customHeight="1">
      <c r="A762" s="2"/>
      <c r="B762" s="22" t="s">
        <v>713</v>
      </c>
      <c r="C762" s="1">
        <f t="shared" ref="C762:C764" si="55">-AVERAGE(AL762:AV762)</f>
        <v>9</v>
      </c>
      <c r="D762" s="1"/>
      <c r="E762" s="1"/>
      <c r="F762" s="1"/>
      <c r="G762" s="1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2"/>
      <c r="T762" s="2"/>
      <c r="U762" s="1"/>
      <c r="V762" s="1"/>
      <c r="W762" s="1"/>
      <c r="X762" s="1"/>
      <c r="Y762" s="1"/>
      <c r="Z762" s="1"/>
      <c r="AA762" s="1"/>
      <c r="AB762" s="2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36"/>
      <c r="AR762" s="1" t="str">
        <f>VLOOKUP(B762, 'DEC25'!$A$1:$I$900, 5, FALSE)</f>
        <v>-</v>
      </c>
      <c r="AS762" s="1">
        <f>VLOOKUP(B762, 'JAN26'!$A$1:$I$896, 6, FALSE)</f>
        <v>-9</v>
      </c>
      <c r="AT762" s="1"/>
      <c r="AU762" s="1"/>
      <c r="AV762" s="1"/>
      <c r="AW762" s="1"/>
    </row>
    <row r="763" spans="1:49" ht="14.25" customHeight="1">
      <c r="A763" s="2"/>
      <c r="B763" s="22" t="s">
        <v>714</v>
      </c>
      <c r="C763" s="1">
        <f t="shared" si="55"/>
        <v>28</v>
      </c>
      <c r="D763" s="1"/>
      <c r="E763" s="1"/>
      <c r="F763" s="1"/>
      <c r="G763" s="1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2"/>
      <c r="T763" s="2"/>
      <c r="U763" s="1"/>
      <c r="V763" s="1"/>
      <c r="W763" s="1"/>
      <c r="X763" s="1"/>
      <c r="Y763" s="1"/>
      <c r="Z763" s="1"/>
      <c r="AA763" s="1"/>
      <c r="AB763" s="2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36"/>
      <c r="AR763" s="1" t="str">
        <f>VLOOKUP(B763, 'DEC25'!$A$1:$I$900, 5, FALSE)</f>
        <v>-</v>
      </c>
      <c r="AS763" s="1">
        <f>VLOOKUP(B763, 'JAN26'!$A$1:$I$896, 6, FALSE)</f>
        <v>-28</v>
      </c>
      <c r="AT763" s="1"/>
      <c r="AU763" s="1"/>
      <c r="AV763" s="1"/>
      <c r="AW763" s="1"/>
    </row>
    <row r="764" spans="1:49" ht="14.25" customHeight="1">
      <c r="A764" s="2"/>
      <c r="B764" s="22" t="s">
        <v>715</v>
      </c>
      <c r="C764" s="1">
        <f t="shared" si="55"/>
        <v>1</v>
      </c>
      <c r="D764" s="1"/>
      <c r="E764" s="1"/>
      <c r="F764" s="1"/>
      <c r="G764" s="1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2"/>
      <c r="T764" s="2"/>
      <c r="U764" s="1"/>
      <c r="V764" s="1"/>
      <c r="W764" s="1"/>
      <c r="X764" s="1"/>
      <c r="Y764" s="1"/>
      <c r="Z764" s="1"/>
      <c r="AA764" s="1"/>
      <c r="AB764" s="2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36"/>
      <c r="AR764" s="1">
        <f>VLOOKUP(B764, 'DEC25'!$A$1:$I$900, 5, FALSE)</f>
        <v>-1</v>
      </c>
      <c r="AS764" s="1" t="str">
        <f>VLOOKUP(B764, 'JAN26'!$A$1:$I$896, 6, FALSE)</f>
        <v>-</v>
      </c>
      <c r="AT764" s="1"/>
      <c r="AU764" s="1"/>
      <c r="AV764" s="1"/>
      <c r="AW764" s="1"/>
    </row>
    <row r="765" spans="1:49" ht="14.25" customHeight="1">
      <c r="A765" s="2"/>
      <c r="B765" s="22" t="s">
        <v>716</v>
      </c>
      <c r="C765" s="37">
        <v>0</v>
      </c>
      <c r="D765" s="1"/>
      <c r="E765" s="1"/>
      <c r="F765" s="1"/>
      <c r="G765" s="1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2"/>
      <c r="T765" s="2"/>
      <c r="U765" s="1"/>
      <c r="V765" s="1"/>
      <c r="W765" s="1"/>
      <c r="X765" s="1"/>
      <c r="Y765" s="1"/>
      <c r="Z765" s="1"/>
      <c r="AA765" s="1"/>
      <c r="AB765" s="2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36"/>
      <c r="AR765" s="1" t="str">
        <f>VLOOKUP(B765, 'DEC25'!$A$1:$I$900, 5, FALSE)</f>
        <v>-</v>
      </c>
      <c r="AS765" s="1" t="str">
        <f>VLOOKUP(B765, 'JAN26'!$A$1:$I$896, 6, FALSE)</f>
        <v>-</v>
      </c>
      <c r="AT765" s="1"/>
      <c r="AU765" s="1"/>
      <c r="AV765" s="1"/>
      <c r="AW765" s="1"/>
    </row>
    <row r="766" spans="1:49" ht="14.25" customHeight="1">
      <c r="A766" s="2"/>
      <c r="B766" s="22" t="s">
        <v>717</v>
      </c>
      <c r="C766" s="37">
        <v>0</v>
      </c>
      <c r="D766" s="1"/>
      <c r="E766" s="1"/>
      <c r="F766" s="1"/>
      <c r="G766" s="1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2"/>
      <c r="T766" s="2"/>
      <c r="U766" s="1"/>
      <c r="V766" s="1"/>
      <c r="W766" s="1"/>
      <c r="X766" s="1"/>
      <c r="Y766" s="1"/>
      <c r="Z766" s="1"/>
      <c r="AA766" s="1"/>
      <c r="AB766" s="2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36"/>
      <c r="AR766" s="1" t="str">
        <f>VLOOKUP(B766, 'DEC25'!$A$1:$I$900, 5, FALSE)</f>
        <v>-</v>
      </c>
      <c r="AS766" s="1" t="str">
        <f>VLOOKUP(B766, 'JAN26'!$A$1:$I$896, 6, FALSE)</f>
        <v>-</v>
      </c>
      <c r="AT766" s="1"/>
      <c r="AU766" s="1"/>
      <c r="AV766" s="1"/>
      <c r="AW766" s="1"/>
    </row>
    <row r="767" spans="1:49" ht="14.25" customHeight="1">
      <c r="A767" s="2"/>
      <c r="B767" s="22" t="s">
        <v>718</v>
      </c>
      <c r="C767" s="37">
        <v>0</v>
      </c>
      <c r="D767" s="1"/>
      <c r="E767" s="1"/>
      <c r="F767" s="1"/>
      <c r="G767" s="1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2"/>
      <c r="T767" s="2"/>
      <c r="U767" s="1"/>
      <c r="V767" s="1"/>
      <c r="W767" s="1"/>
      <c r="X767" s="1"/>
      <c r="Y767" s="1"/>
      <c r="Z767" s="1"/>
      <c r="AA767" s="1"/>
      <c r="AB767" s="2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36"/>
      <c r="AR767" s="1" t="str">
        <f>VLOOKUP(B767, 'DEC25'!$A$1:$I$900, 5, FALSE)</f>
        <v>-</v>
      </c>
      <c r="AS767" s="1" t="str">
        <f>VLOOKUP(B767, 'JAN26'!$A$1:$I$896, 6, FALSE)</f>
        <v>-</v>
      </c>
      <c r="AT767" s="1"/>
      <c r="AU767" s="1"/>
      <c r="AV767" s="1"/>
      <c r="AW767" s="1"/>
    </row>
    <row r="768" spans="1:49" ht="14.25" customHeight="1">
      <c r="A768" s="2"/>
      <c r="B768" s="22" t="s">
        <v>875</v>
      </c>
      <c r="C768" s="37">
        <v>0</v>
      </c>
      <c r="D768" s="1"/>
      <c r="E768" s="1"/>
      <c r="F768" s="1"/>
      <c r="G768" s="1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2"/>
      <c r="T768" s="2"/>
      <c r="U768" s="1"/>
      <c r="V768" s="1"/>
      <c r="W768" s="1"/>
      <c r="X768" s="1"/>
      <c r="Y768" s="1"/>
      <c r="Z768" s="1"/>
      <c r="AA768" s="1"/>
      <c r="AB768" s="2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36"/>
      <c r="AR768" s="1"/>
      <c r="AS768" s="1"/>
      <c r="AT768" s="1"/>
      <c r="AU768" s="1"/>
      <c r="AV768" s="1"/>
      <c r="AW768" s="1"/>
    </row>
    <row r="769" spans="1:49" ht="14.25" customHeight="1">
      <c r="A769" s="2"/>
      <c r="B769" s="22" t="s">
        <v>876</v>
      </c>
      <c r="C769" s="37">
        <v>0</v>
      </c>
      <c r="D769" s="1"/>
      <c r="E769" s="1"/>
      <c r="F769" s="1"/>
      <c r="G769" s="1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2"/>
      <c r="T769" s="2"/>
      <c r="U769" s="1"/>
      <c r="V769" s="1"/>
      <c r="W769" s="1"/>
      <c r="X769" s="1"/>
      <c r="Y769" s="1"/>
      <c r="Z769" s="1"/>
      <c r="AA769" s="1"/>
      <c r="AB769" s="2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36"/>
      <c r="AR769" s="1"/>
      <c r="AS769" s="1"/>
      <c r="AT769" s="1"/>
      <c r="AU769" s="1"/>
      <c r="AV769" s="1"/>
      <c r="AW769" s="1"/>
    </row>
    <row r="770" spans="1:49" ht="14.25" customHeight="1">
      <c r="A770" s="2"/>
      <c r="B770" s="22" t="s">
        <v>877</v>
      </c>
      <c r="C770" s="37">
        <v>0</v>
      </c>
      <c r="D770" s="1"/>
      <c r="E770" s="1"/>
      <c r="F770" s="1"/>
      <c r="G770" s="1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2"/>
      <c r="T770" s="2"/>
      <c r="U770" s="1"/>
      <c r="V770" s="1"/>
      <c r="W770" s="1"/>
      <c r="X770" s="1"/>
      <c r="Y770" s="1"/>
      <c r="Z770" s="1"/>
      <c r="AA770" s="1"/>
      <c r="AB770" s="2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36"/>
      <c r="AR770" s="1"/>
      <c r="AS770" s="1"/>
      <c r="AT770" s="1"/>
      <c r="AU770" s="1"/>
      <c r="AV770" s="1"/>
      <c r="AW770" s="1"/>
    </row>
    <row r="771" spans="1:49" ht="14.25" customHeight="1">
      <c r="A771" s="2"/>
      <c r="B771" s="22" t="s">
        <v>878</v>
      </c>
      <c r="C771" s="37">
        <v>0</v>
      </c>
      <c r="D771" s="1"/>
      <c r="E771" s="1"/>
      <c r="F771" s="1"/>
      <c r="G771" s="1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2"/>
      <c r="T771" s="2"/>
      <c r="U771" s="1"/>
      <c r="V771" s="1"/>
      <c r="W771" s="1"/>
      <c r="X771" s="1"/>
      <c r="Y771" s="1"/>
      <c r="Z771" s="1"/>
      <c r="AA771" s="1"/>
      <c r="AB771" s="2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36"/>
      <c r="AR771" s="1"/>
      <c r="AS771" s="1"/>
      <c r="AT771" s="1"/>
      <c r="AU771" s="1"/>
      <c r="AV771" s="1"/>
      <c r="AW771" s="1"/>
    </row>
    <row r="772" spans="1:49" ht="14.25" customHeight="1">
      <c r="A772" s="2"/>
      <c r="B772" s="22" t="s">
        <v>723</v>
      </c>
      <c r="C772" s="1">
        <f t="shared" ref="C772:C775" si="56">-AVERAGE(AL772:AV772)</f>
        <v>1</v>
      </c>
      <c r="D772" s="1"/>
      <c r="E772" s="1"/>
      <c r="F772" s="1"/>
      <c r="G772" s="1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2"/>
      <c r="T772" s="2"/>
      <c r="U772" s="1"/>
      <c r="V772" s="1"/>
      <c r="W772" s="1"/>
      <c r="X772" s="1"/>
      <c r="Y772" s="1"/>
      <c r="Z772" s="1"/>
      <c r="AA772" s="1"/>
      <c r="AB772" s="2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36"/>
      <c r="AR772" s="1">
        <f>VLOOKUP(B772, 'DEC25'!$A$1:$I$900, 5, FALSE)</f>
        <v>-1</v>
      </c>
      <c r="AS772" s="1" t="str">
        <f>VLOOKUP(B772, 'JAN26'!$A$1:$I$896, 6, FALSE)</f>
        <v>-</v>
      </c>
      <c r="AT772" s="1"/>
      <c r="AU772" s="1"/>
      <c r="AV772" s="1"/>
      <c r="AW772" s="1"/>
    </row>
    <row r="773" spans="1:49" ht="14.25" customHeight="1">
      <c r="A773" s="2"/>
      <c r="B773" s="22" t="s">
        <v>724</v>
      </c>
      <c r="C773" s="1">
        <f t="shared" si="56"/>
        <v>2.5</v>
      </c>
      <c r="D773" s="1"/>
      <c r="E773" s="1"/>
      <c r="F773" s="1"/>
      <c r="G773" s="1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2"/>
      <c r="T773" s="2"/>
      <c r="U773" s="1"/>
      <c r="V773" s="1"/>
      <c r="W773" s="1"/>
      <c r="X773" s="1"/>
      <c r="Y773" s="1"/>
      <c r="Z773" s="1"/>
      <c r="AA773" s="1"/>
      <c r="AB773" s="2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36"/>
      <c r="AR773" s="1">
        <f>VLOOKUP(B773, 'DEC25'!$A$1:$I$900, 5, FALSE)</f>
        <v>-1</v>
      </c>
      <c r="AS773" s="1">
        <f>VLOOKUP(B773, 'JAN26'!$A$1:$I$896, 6, FALSE)</f>
        <v>-4</v>
      </c>
      <c r="AT773" s="1"/>
      <c r="AU773" s="1"/>
      <c r="AV773" s="1"/>
      <c r="AW773" s="1"/>
    </row>
    <row r="774" spans="1:49" ht="14.25" customHeight="1">
      <c r="A774" s="2"/>
      <c r="B774" s="22" t="s">
        <v>725</v>
      </c>
      <c r="C774" s="1">
        <f t="shared" si="56"/>
        <v>50</v>
      </c>
      <c r="D774" s="1"/>
      <c r="E774" s="1"/>
      <c r="F774" s="1"/>
      <c r="G774" s="1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2"/>
      <c r="T774" s="2"/>
      <c r="U774" s="1"/>
      <c r="V774" s="1"/>
      <c r="W774" s="1"/>
      <c r="X774" s="1"/>
      <c r="Y774" s="1"/>
      <c r="Z774" s="1"/>
      <c r="AA774" s="1"/>
      <c r="AB774" s="2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36"/>
      <c r="AR774" s="1">
        <f>VLOOKUP(B774, 'DEC25'!$A$1:$I$900, 5, FALSE)</f>
        <v>-38</v>
      </c>
      <c r="AS774" s="1">
        <f>VLOOKUP(B774, 'JAN26'!$A$1:$I$896, 6, FALSE)</f>
        <v>-62</v>
      </c>
      <c r="AT774" s="1"/>
      <c r="AU774" s="1"/>
      <c r="AV774" s="1"/>
      <c r="AW774" s="1"/>
    </row>
    <row r="775" spans="1:49" ht="14.25" customHeight="1">
      <c r="A775" s="2"/>
      <c r="B775" s="22" t="s">
        <v>726</v>
      </c>
      <c r="C775" s="1">
        <f t="shared" si="56"/>
        <v>100</v>
      </c>
      <c r="D775" s="1"/>
      <c r="E775" s="1"/>
      <c r="F775" s="1"/>
      <c r="G775" s="1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2"/>
      <c r="T775" s="2"/>
      <c r="U775" s="1"/>
      <c r="V775" s="1"/>
      <c r="W775" s="1"/>
      <c r="X775" s="1"/>
      <c r="Y775" s="1"/>
      <c r="Z775" s="1"/>
      <c r="AA775" s="1"/>
      <c r="AB775" s="2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36"/>
      <c r="AR775" s="1">
        <f>VLOOKUP(B775, 'DEC25'!$A$1:$I$900, 5, FALSE)</f>
        <v>-100</v>
      </c>
      <c r="AS775" s="1"/>
      <c r="AT775" s="1"/>
      <c r="AU775" s="1"/>
      <c r="AV775" s="1"/>
      <c r="AW775" s="1"/>
    </row>
    <row r="776" spans="1:49" ht="14.25" customHeight="1">
      <c r="A776" s="2"/>
      <c r="B776" s="22" t="s">
        <v>727</v>
      </c>
      <c r="C776" s="37">
        <v>0</v>
      </c>
      <c r="D776" s="1"/>
      <c r="E776" s="1"/>
      <c r="F776" s="1"/>
      <c r="G776" s="1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2"/>
      <c r="T776" s="2"/>
      <c r="U776" s="1"/>
      <c r="V776" s="1"/>
      <c r="W776" s="1"/>
      <c r="X776" s="1"/>
      <c r="Y776" s="1"/>
      <c r="Z776" s="1"/>
      <c r="AA776" s="1"/>
      <c r="AB776" s="2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36"/>
      <c r="AR776" s="1" t="str">
        <f>VLOOKUP(B776, 'DEC25'!$A$1:$I$900, 5, FALSE)</f>
        <v>-</v>
      </c>
      <c r="AS776" s="1" t="str">
        <f>VLOOKUP(B776, 'JAN26'!$A$1:$I$896, 6, FALSE)</f>
        <v>-</v>
      </c>
      <c r="AT776" s="1"/>
      <c r="AU776" s="1"/>
      <c r="AV776" s="1"/>
      <c r="AW776" s="1"/>
    </row>
    <row r="777" spans="1:49" ht="14.25" customHeight="1">
      <c r="A777" s="2"/>
      <c r="B777" s="22" t="s">
        <v>879</v>
      </c>
      <c r="C777" s="37">
        <v>0</v>
      </c>
      <c r="D777" s="1"/>
      <c r="E777" s="1"/>
      <c r="F777" s="1"/>
      <c r="G777" s="1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2"/>
      <c r="T777" s="2"/>
      <c r="U777" s="1"/>
      <c r="V777" s="1"/>
      <c r="W777" s="1"/>
      <c r="X777" s="1"/>
      <c r="Y777" s="1"/>
      <c r="Z777" s="1"/>
      <c r="AA777" s="1"/>
      <c r="AB777" s="2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36"/>
      <c r="AR777" s="1"/>
      <c r="AS777" s="1"/>
      <c r="AT777" s="1"/>
      <c r="AU777" s="1"/>
      <c r="AV777" s="1"/>
      <c r="AW777" s="1"/>
    </row>
    <row r="778" spans="1:49" ht="14.25" customHeight="1">
      <c r="A778" s="2"/>
      <c r="B778" s="22" t="s">
        <v>880</v>
      </c>
      <c r="C778" s="37">
        <v>0</v>
      </c>
      <c r="D778" s="1"/>
      <c r="E778" s="1"/>
      <c r="F778" s="1"/>
      <c r="G778" s="1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2"/>
      <c r="T778" s="2"/>
      <c r="U778" s="1"/>
      <c r="V778" s="1"/>
      <c r="W778" s="1"/>
      <c r="X778" s="1"/>
      <c r="Y778" s="1"/>
      <c r="Z778" s="1"/>
      <c r="AA778" s="1"/>
      <c r="AB778" s="2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36"/>
      <c r="AR778" s="1"/>
      <c r="AS778" s="1"/>
      <c r="AT778" s="1"/>
      <c r="AU778" s="1"/>
      <c r="AV778" s="1"/>
      <c r="AW778" s="1"/>
    </row>
    <row r="779" spans="1:49" ht="14.25" customHeight="1">
      <c r="A779" s="2"/>
      <c r="B779" s="22" t="s">
        <v>881</v>
      </c>
      <c r="C779" s="37">
        <v>0</v>
      </c>
      <c r="D779" s="1"/>
      <c r="E779" s="1"/>
      <c r="F779" s="1"/>
      <c r="G779" s="1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2"/>
      <c r="T779" s="2"/>
      <c r="U779" s="1"/>
      <c r="V779" s="1"/>
      <c r="W779" s="1"/>
      <c r="X779" s="1"/>
      <c r="Y779" s="1"/>
      <c r="Z779" s="1"/>
      <c r="AA779" s="1"/>
      <c r="AB779" s="2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36"/>
      <c r="AR779" s="1"/>
      <c r="AS779" s="1"/>
      <c r="AT779" s="1"/>
      <c r="AU779" s="1"/>
      <c r="AV779" s="1"/>
      <c r="AW779" s="1"/>
    </row>
    <row r="780" spans="1:49" ht="14.25" customHeight="1">
      <c r="A780" s="2"/>
      <c r="B780" s="22" t="s">
        <v>882</v>
      </c>
      <c r="C780" s="37">
        <v>0</v>
      </c>
      <c r="D780" s="1"/>
      <c r="E780" s="1"/>
      <c r="F780" s="1"/>
      <c r="G780" s="1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2"/>
      <c r="T780" s="2"/>
      <c r="U780" s="1"/>
      <c r="V780" s="1"/>
      <c r="W780" s="1"/>
      <c r="X780" s="1"/>
      <c r="Y780" s="1"/>
      <c r="Z780" s="1"/>
      <c r="AA780" s="1"/>
      <c r="AB780" s="2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36"/>
      <c r="AR780" s="1"/>
      <c r="AS780" s="1"/>
      <c r="AT780" s="1"/>
      <c r="AU780" s="1"/>
      <c r="AV780" s="1"/>
      <c r="AW780" s="1"/>
    </row>
    <row r="781" spans="1:49" ht="14.25" customHeight="1">
      <c r="A781" s="2"/>
      <c r="B781" s="22" t="s">
        <v>731</v>
      </c>
      <c r="C781" s="1">
        <f>-AVERAGE(AL781:AV781)</f>
        <v>8</v>
      </c>
      <c r="D781" s="1"/>
      <c r="E781" s="1"/>
      <c r="F781" s="1"/>
      <c r="G781" s="1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2"/>
      <c r="T781" s="2"/>
      <c r="U781" s="1"/>
      <c r="V781" s="1"/>
      <c r="W781" s="1"/>
      <c r="X781" s="1"/>
      <c r="Y781" s="1"/>
      <c r="Z781" s="1"/>
      <c r="AA781" s="1"/>
      <c r="AB781" s="2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36"/>
      <c r="AR781" s="1"/>
      <c r="AS781" s="1">
        <f>VLOOKUP(B781, 'JAN26'!$A$1:$I$896, 6, FALSE)</f>
        <v>-8</v>
      </c>
      <c r="AT781" s="1"/>
      <c r="AU781" s="1"/>
      <c r="AV781" s="1"/>
      <c r="AW781" s="1"/>
    </row>
    <row r="782" spans="1:49" ht="14.25" customHeight="1">
      <c r="A782" s="2"/>
      <c r="B782" s="22" t="s">
        <v>883</v>
      </c>
      <c r="C782" s="37">
        <v>0</v>
      </c>
      <c r="D782" s="1"/>
      <c r="E782" s="1"/>
      <c r="F782" s="1"/>
      <c r="G782" s="1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2"/>
      <c r="T782" s="2"/>
      <c r="U782" s="1"/>
      <c r="V782" s="1"/>
      <c r="W782" s="1"/>
      <c r="X782" s="1"/>
      <c r="Y782" s="1"/>
      <c r="Z782" s="1"/>
      <c r="AA782" s="1"/>
      <c r="AB782" s="2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36"/>
      <c r="AR782" s="1"/>
      <c r="AS782" s="1"/>
      <c r="AT782" s="1"/>
      <c r="AU782" s="1"/>
      <c r="AV782" s="1"/>
      <c r="AW782" s="1"/>
    </row>
    <row r="783" spans="1:49" ht="14.25" customHeight="1">
      <c r="A783" s="2"/>
      <c r="B783" s="22" t="s">
        <v>884</v>
      </c>
      <c r="C783" s="37">
        <v>0</v>
      </c>
      <c r="D783" s="1"/>
      <c r="E783" s="1"/>
      <c r="F783" s="1"/>
      <c r="G783" s="1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2"/>
      <c r="T783" s="2"/>
      <c r="U783" s="1"/>
      <c r="V783" s="1"/>
      <c r="W783" s="1"/>
      <c r="X783" s="1"/>
      <c r="Y783" s="1"/>
      <c r="Z783" s="1"/>
      <c r="AA783" s="1"/>
      <c r="AB783" s="2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36"/>
      <c r="AR783" s="1"/>
      <c r="AS783" s="1"/>
      <c r="AT783" s="1"/>
      <c r="AU783" s="1"/>
      <c r="AV783" s="1"/>
      <c r="AW783" s="1"/>
    </row>
    <row r="784" spans="1:49" ht="14.25" customHeight="1">
      <c r="A784" s="2"/>
      <c r="B784" s="22" t="s">
        <v>885</v>
      </c>
      <c r="C784" s="37">
        <v>0</v>
      </c>
      <c r="D784" s="1"/>
      <c r="E784" s="1"/>
      <c r="F784" s="1"/>
      <c r="G784" s="1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2"/>
      <c r="T784" s="2"/>
      <c r="U784" s="1"/>
      <c r="V784" s="1"/>
      <c r="W784" s="1"/>
      <c r="X784" s="1"/>
      <c r="Y784" s="1"/>
      <c r="Z784" s="1"/>
      <c r="AA784" s="1"/>
      <c r="AB784" s="2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36"/>
      <c r="AR784" s="1"/>
      <c r="AS784" s="1"/>
      <c r="AT784" s="1"/>
      <c r="AU784" s="1"/>
      <c r="AV784" s="1"/>
      <c r="AW784" s="1"/>
    </row>
    <row r="785" spans="1:49" ht="14.25" customHeight="1">
      <c r="A785" s="2"/>
      <c r="B785" s="22" t="s">
        <v>886</v>
      </c>
      <c r="C785" s="37">
        <v>0</v>
      </c>
      <c r="D785" s="1"/>
      <c r="E785" s="1"/>
      <c r="F785" s="1"/>
      <c r="G785" s="1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2"/>
      <c r="T785" s="2"/>
      <c r="U785" s="1"/>
      <c r="V785" s="1"/>
      <c r="W785" s="1"/>
      <c r="X785" s="1"/>
      <c r="Y785" s="1"/>
      <c r="Z785" s="1"/>
      <c r="AA785" s="1"/>
      <c r="AB785" s="2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36"/>
      <c r="AR785" s="1"/>
      <c r="AS785" s="1"/>
      <c r="AT785" s="1"/>
      <c r="AU785" s="1"/>
      <c r="AV785" s="1"/>
      <c r="AW785" s="1"/>
    </row>
    <row r="786" spans="1:49" ht="14.25" customHeight="1">
      <c r="A786" s="2"/>
      <c r="B786" s="22" t="s">
        <v>887</v>
      </c>
      <c r="C786" s="37">
        <v>0</v>
      </c>
      <c r="D786" s="1"/>
      <c r="E786" s="1"/>
      <c r="F786" s="1"/>
      <c r="G786" s="1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2"/>
      <c r="T786" s="2"/>
      <c r="U786" s="1"/>
      <c r="V786" s="1"/>
      <c r="W786" s="1"/>
      <c r="X786" s="1"/>
      <c r="Y786" s="1"/>
      <c r="Z786" s="1"/>
      <c r="AA786" s="1"/>
      <c r="AB786" s="2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36"/>
      <c r="AR786" s="1"/>
      <c r="AS786" s="1"/>
      <c r="AT786" s="1"/>
      <c r="AU786" s="1"/>
      <c r="AV786" s="1"/>
      <c r="AW786" s="1"/>
    </row>
    <row r="787" spans="1:49" ht="14.25" customHeight="1">
      <c r="A787" s="2"/>
      <c r="B787" s="22" t="s">
        <v>888</v>
      </c>
      <c r="C787" s="37">
        <v>0</v>
      </c>
      <c r="D787" s="1"/>
      <c r="E787" s="1"/>
      <c r="F787" s="1"/>
      <c r="G787" s="1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2"/>
      <c r="T787" s="2"/>
      <c r="U787" s="1"/>
      <c r="V787" s="1"/>
      <c r="W787" s="1"/>
      <c r="X787" s="1"/>
      <c r="Y787" s="1"/>
      <c r="Z787" s="1"/>
      <c r="AA787" s="1"/>
      <c r="AB787" s="2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36"/>
      <c r="AR787" s="1"/>
      <c r="AS787" s="1"/>
      <c r="AT787" s="1"/>
      <c r="AU787" s="1"/>
      <c r="AV787" s="1"/>
      <c r="AW787" s="1"/>
    </row>
    <row r="788" spans="1:49" ht="14.25" customHeight="1">
      <c r="A788" s="2"/>
      <c r="B788" s="22" t="s">
        <v>889</v>
      </c>
      <c r="C788" s="37">
        <v>0</v>
      </c>
      <c r="D788" s="1"/>
      <c r="E788" s="1"/>
      <c r="F788" s="1"/>
      <c r="G788" s="1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2"/>
      <c r="T788" s="2"/>
      <c r="U788" s="1"/>
      <c r="V788" s="1"/>
      <c r="W788" s="1"/>
      <c r="X788" s="1"/>
      <c r="Y788" s="1"/>
      <c r="Z788" s="1"/>
      <c r="AA788" s="1"/>
      <c r="AB788" s="2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36"/>
      <c r="AR788" s="1"/>
      <c r="AS788" s="1"/>
      <c r="AT788" s="1"/>
      <c r="AU788" s="1"/>
      <c r="AV788" s="1"/>
      <c r="AW788" s="1"/>
    </row>
    <row r="789" spans="1:49" ht="14.25" customHeight="1">
      <c r="A789" s="2"/>
      <c r="B789" s="22" t="s">
        <v>890</v>
      </c>
      <c r="C789" s="37">
        <v>0</v>
      </c>
      <c r="D789" s="1"/>
      <c r="E789" s="1"/>
      <c r="F789" s="1"/>
      <c r="G789" s="1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2"/>
      <c r="T789" s="2"/>
      <c r="U789" s="1"/>
      <c r="V789" s="1"/>
      <c r="W789" s="1"/>
      <c r="X789" s="1"/>
      <c r="Y789" s="1"/>
      <c r="Z789" s="1"/>
      <c r="AA789" s="1"/>
      <c r="AB789" s="2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36"/>
      <c r="AR789" s="1"/>
      <c r="AS789" s="1"/>
      <c r="AT789" s="1"/>
      <c r="AU789" s="1"/>
      <c r="AV789" s="1"/>
      <c r="AW789" s="1"/>
    </row>
    <row r="790" spans="1:49" ht="14.25" customHeight="1">
      <c r="A790" s="2"/>
      <c r="B790" s="22" t="s">
        <v>891</v>
      </c>
      <c r="C790" s="37">
        <v>0</v>
      </c>
      <c r="D790" s="1"/>
      <c r="E790" s="1"/>
      <c r="F790" s="1"/>
      <c r="G790" s="1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2"/>
      <c r="T790" s="2"/>
      <c r="U790" s="1"/>
      <c r="V790" s="1"/>
      <c r="W790" s="1"/>
      <c r="X790" s="1"/>
      <c r="Y790" s="1"/>
      <c r="Z790" s="1"/>
      <c r="AA790" s="1"/>
      <c r="AB790" s="2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36"/>
      <c r="AR790" s="1"/>
      <c r="AS790" s="1"/>
      <c r="AT790" s="1"/>
      <c r="AU790" s="1"/>
      <c r="AV790" s="1"/>
      <c r="AW790" s="1"/>
    </row>
    <row r="791" spans="1:49" ht="14.25" customHeight="1">
      <c r="A791" s="2"/>
      <c r="B791" s="22" t="s">
        <v>892</v>
      </c>
      <c r="C791" s="37">
        <v>0</v>
      </c>
      <c r="D791" s="1"/>
      <c r="E791" s="1"/>
      <c r="F791" s="1"/>
      <c r="G791" s="1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2"/>
      <c r="T791" s="2"/>
      <c r="U791" s="1"/>
      <c r="V791" s="1"/>
      <c r="W791" s="1"/>
      <c r="X791" s="1"/>
      <c r="Y791" s="1"/>
      <c r="Z791" s="1"/>
      <c r="AA791" s="1"/>
      <c r="AB791" s="2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36"/>
      <c r="AR791" s="1"/>
      <c r="AS791" s="1"/>
      <c r="AT791" s="1"/>
      <c r="AU791" s="1"/>
      <c r="AV791" s="1"/>
      <c r="AW791" s="1"/>
    </row>
    <row r="792" spans="1:49" ht="14.25" customHeight="1">
      <c r="A792" s="2"/>
      <c r="B792" s="22" t="s">
        <v>893</v>
      </c>
      <c r="C792" s="37">
        <v>0</v>
      </c>
      <c r="D792" s="1"/>
      <c r="E792" s="1"/>
      <c r="F792" s="1"/>
      <c r="G792" s="1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2"/>
      <c r="T792" s="2"/>
      <c r="U792" s="1"/>
      <c r="V792" s="1"/>
      <c r="W792" s="1"/>
      <c r="X792" s="1"/>
      <c r="Y792" s="1"/>
      <c r="Z792" s="1"/>
      <c r="AA792" s="1"/>
      <c r="AB792" s="2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36"/>
      <c r="AR792" s="1"/>
      <c r="AS792" s="1"/>
      <c r="AT792" s="1"/>
      <c r="AU792" s="1"/>
      <c r="AV792" s="1"/>
      <c r="AW792" s="1"/>
    </row>
    <row r="793" spans="1:49" ht="14.25" customHeight="1">
      <c r="A793" s="2"/>
      <c r="B793" s="22" t="s">
        <v>894</v>
      </c>
      <c r="C793" s="37">
        <v>0</v>
      </c>
      <c r="D793" s="1"/>
      <c r="E793" s="1"/>
      <c r="F793" s="1"/>
      <c r="G793" s="1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2"/>
      <c r="T793" s="2"/>
      <c r="U793" s="1"/>
      <c r="V793" s="1"/>
      <c r="W793" s="1"/>
      <c r="X793" s="1"/>
      <c r="Y793" s="1"/>
      <c r="Z793" s="1"/>
      <c r="AA793" s="1"/>
      <c r="AB793" s="2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36"/>
      <c r="AR793" s="1"/>
      <c r="AS793" s="1"/>
      <c r="AT793" s="1"/>
      <c r="AU793" s="1"/>
      <c r="AV793" s="1"/>
      <c r="AW793" s="1"/>
    </row>
    <row r="794" spans="1:49" ht="14.25" customHeight="1">
      <c r="A794" s="2"/>
      <c r="B794" s="22" t="s">
        <v>895</v>
      </c>
      <c r="C794" s="37">
        <v>0</v>
      </c>
      <c r="D794" s="1"/>
      <c r="E794" s="1"/>
      <c r="F794" s="1"/>
      <c r="G794" s="1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2"/>
      <c r="T794" s="2"/>
      <c r="U794" s="1"/>
      <c r="V794" s="1"/>
      <c r="W794" s="1"/>
      <c r="X794" s="1"/>
      <c r="Y794" s="1"/>
      <c r="Z794" s="1"/>
      <c r="AA794" s="1"/>
      <c r="AB794" s="2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36"/>
      <c r="AR794" s="1"/>
      <c r="AS794" s="1"/>
      <c r="AT794" s="1"/>
      <c r="AU794" s="1"/>
      <c r="AV794" s="1"/>
      <c r="AW794" s="1"/>
    </row>
    <row r="795" spans="1:49" ht="14.25" customHeight="1">
      <c r="A795" s="2"/>
      <c r="B795" s="22" t="s">
        <v>896</v>
      </c>
      <c r="C795" s="37">
        <v>0</v>
      </c>
      <c r="D795" s="1"/>
      <c r="E795" s="1"/>
      <c r="F795" s="1"/>
      <c r="G795" s="1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2"/>
      <c r="T795" s="2"/>
      <c r="U795" s="1"/>
      <c r="V795" s="1"/>
      <c r="W795" s="1"/>
      <c r="X795" s="1"/>
      <c r="Y795" s="1"/>
      <c r="Z795" s="1"/>
      <c r="AA795" s="1"/>
      <c r="AB795" s="2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36"/>
      <c r="AR795" s="1"/>
      <c r="AS795" s="1"/>
      <c r="AT795" s="1"/>
      <c r="AU795" s="1"/>
      <c r="AV795" s="1"/>
      <c r="AW795" s="1"/>
    </row>
    <row r="796" spans="1:49" ht="14.25" customHeight="1">
      <c r="A796" s="2"/>
      <c r="B796" s="22" t="s">
        <v>897</v>
      </c>
      <c r="C796" s="37">
        <v>0</v>
      </c>
      <c r="D796" s="1"/>
      <c r="E796" s="1"/>
      <c r="F796" s="1"/>
      <c r="G796" s="1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2"/>
      <c r="T796" s="2"/>
      <c r="U796" s="1"/>
      <c r="V796" s="1"/>
      <c r="W796" s="1"/>
      <c r="X796" s="1"/>
      <c r="Y796" s="1"/>
      <c r="Z796" s="1"/>
      <c r="AA796" s="1"/>
      <c r="AB796" s="2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36"/>
      <c r="AR796" s="1"/>
      <c r="AS796" s="1"/>
      <c r="AT796" s="1"/>
      <c r="AU796" s="1"/>
      <c r="AV796" s="1"/>
      <c r="AW796" s="1"/>
    </row>
    <row r="797" spans="1:49" ht="14.25" customHeight="1">
      <c r="A797" s="2"/>
      <c r="B797" s="22" t="s">
        <v>898</v>
      </c>
      <c r="C797" s="37">
        <v>0</v>
      </c>
      <c r="D797" s="1"/>
      <c r="E797" s="1"/>
      <c r="F797" s="1"/>
      <c r="G797" s="1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2"/>
      <c r="T797" s="2"/>
      <c r="U797" s="1"/>
      <c r="V797" s="1"/>
      <c r="W797" s="1"/>
      <c r="X797" s="1"/>
      <c r="Y797" s="1"/>
      <c r="Z797" s="1"/>
      <c r="AA797" s="1"/>
      <c r="AB797" s="2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36"/>
      <c r="AR797" s="1"/>
      <c r="AS797" s="1"/>
      <c r="AT797" s="1"/>
      <c r="AU797" s="1"/>
      <c r="AV797" s="1"/>
      <c r="AW797" s="1"/>
    </row>
    <row r="798" spans="1:49" ht="14.25" customHeight="1">
      <c r="A798" s="2"/>
      <c r="B798" s="22" t="s">
        <v>899</v>
      </c>
      <c r="C798" s="37">
        <v>0</v>
      </c>
      <c r="D798" s="1"/>
      <c r="E798" s="1"/>
      <c r="F798" s="1"/>
      <c r="G798" s="1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2"/>
      <c r="T798" s="2"/>
      <c r="U798" s="1"/>
      <c r="V798" s="1"/>
      <c r="W798" s="1"/>
      <c r="X798" s="1"/>
      <c r="Y798" s="1"/>
      <c r="Z798" s="1"/>
      <c r="AA798" s="1"/>
      <c r="AB798" s="2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36"/>
      <c r="AR798" s="1"/>
      <c r="AS798" s="1"/>
      <c r="AT798" s="1"/>
      <c r="AU798" s="1"/>
      <c r="AV798" s="1"/>
      <c r="AW798" s="1"/>
    </row>
    <row r="799" spans="1:49" ht="14.25" customHeight="1">
      <c r="A799" s="2"/>
      <c r="B799" s="22" t="s">
        <v>900</v>
      </c>
      <c r="C799" s="37">
        <v>0</v>
      </c>
      <c r="D799" s="1"/>
      <c r="E799" s="1"/>
      <c r="F799" s="1"/>
      <c r="G799" s="1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2"/>
      <c r="T799" s="2"/>
      <c r="U799" s="1"/>
      <c r="V799" s="1"/>
      <c r="W799" s="1"/>
      <c r="X799" s="1"/>
      <c r="Y799" s="1"/>
      <c r="Z799" s="1"/>
      <c r="AA799" s="1"/>
      <c r="AB799" s="2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36"/>
      <c r="AR799" s="1"/>
      <c r="AS799" s="1"/>
      <c r="AT799" s="1"/>
      <c r="AU799" s="1"/>
      <c r="AV799" s="1"/>
      <c r="AW799" s="1"/>
    </row>
    <row r="800" spans="1:49" ht="14.25" customHeight="1">
      <c r="A800" s="2"/>
      <c r="B800" s="22" t="s">
        <v>901</v>
      </c>
      <c r="C800" s="37">
        <v>0</v>
      </c>
      <c r="D800" s="1"/>
      <c r="E800" s="1"/>
      <c r="F800" s="1"/>
      <c r="G800" s="1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2"/>
      <c r="T800" s="2"/>
      <c r="U800" s="1"/>
      <c r="V800" s="1"/>
      <c r="W800" s="1"/>
      <c r="X800" s="1"/>
      <c r="Y800" s="1"/>
      <c r="Z800" s="1"/>
      <c r="AA800" s="1"/>
      <c r="AB800" s="2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36"/>
      <c r="AR800" s="1"/>
      <c r="AS800" s="1"/>
      <c r="AT800" s="1"/>
      <c r="AU800" s="1"/>
      <c r="AV800" s="1"/>
      <c r="AW800" s="1"/>
    </row>
    <row r="801" spans="1:49" ht="14.25" customHeight="1">
      <c r="A801" s="2"/>
      <c r="B801" s="22" t="s">
        <v>902</v>
      </c>
      <c r="C801" s="37">
        <v>0</v>
      </c>
      <c r="D801" s="1"/>
      <c r="E801" s="1"/>
      <c r="F801" s="1"/>
      <c r="G801" s="1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2"/>
      <c r="T801" s="2"/>
      <c r="U801" s="1"/>
      <c r="V801" s="1"/>
      <c r="W801" s="1"/>
      <c r="X801" s="1"/>
      <c r="Y801" s="1"/>
      <c r="Z801" s="1"/>
      <c r="AA801" s="1"/>
      <c r="AB801" s="2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36"/>
      <c r="AR801" s="1"/>
      <c r="AS801" s="1"/>
      <c r="AT801" s="1"/>
      <c r="AU801" s="1"/>
      <c r="AV801" s="1"/>
      <c r="AW801" s="1"/>
    </row>
    <row r="802" spans="1:49" ht="14.25" customHeight="1">
      <c r="A802" s="2"/>
      <c r="B802" s="22" t="s">
        <v>903</v>
      </c>
      <c r="C802" s="37">
        <v>0</v>
      </c>
      <c r="D802" s="1"/>
      <c r="E802" s="1"/>
      <c r="F802" s="1"/>
      <c r="G802" s="1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2"/>
      <c r="T802" s="2"/>
      <c r="U802" s="1"/>
      <c r="V802" s="1"/>
      <c r="W802" s="1"/>
      <c r="X802" s="1"/>
      <c r="Y802" s="1"/>
      <c r="Z802" s="1"/>
      <c r="AA802" s="1"/>
      <c r="AB802" s="2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36"/>
      <c r="AR802" s="1"/>
      <c r="AS802" s="1"/>
      <c r="AT802" s="1"/>
      <c r="AU802" s="1"/>
      <c r="AV802" s="1"/>
      <c r="AW802" s="1"/>
    </row>
    <row r="803" spans="1:49" ht="14.25" customHeight="1">
      <c r="A803" s="2"/>
      <c r="B803" s="22" t="s">
        <v>904</v>
      </c>
      <c r="C803" s="37">
        <v>0</v>
      </c>
      <c r="D803" s="1"/>
      <c r="E803" s="1"/>
      <c r="F803" s="1"/>
      <c r="G803" s="1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2"/>
      <c r="T803" s="2"/>
      <c r="U803" s="1"/>
      <c r="V803" s="1"/>
      <c r="W803" s="1"/>
      <c r="X803" s="1"/>
      <c r="Y803" s="1"/>
      <c r="Z803" s="1"/>
      <c r="AA803" s="1"/>
      <c r="AB803" s="2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36"/>
      <c r="AR803" s="1"/>
      <c r="AS803" s="1"/>
      <c r="AT803" s="1"/>
      <c r="AU803" s="1"/>
      <c r="AV803" s="1"/>
      <c r="AW803" s="1"/>
    </row>
    <row r="804" spans="1:49" ht="14.25" customHeight="1">
      <c r="A804" s="2"/>
      <c r="B804" s="22" t="s">
        <v>905</v>
      </c>
      <c r="C804" s="37">
        <v>0</v>
      </c>
      <c r="D804" s="1"/>
      <c r="E804" s="1"/>
      <c r="F804" s="1"/>
      <c r="G804" s="1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2"/>
      <c r="T804" s="2"/>
      <c r="U804" s="1"/>
      <c r="V804" s="1"/>
      <c r="W804" s="1"/>
      <c r="X804" s="1"/>
      <c r="Y804" s="1"/>
      <c r="Z804" s="1"/>
      <c r="AA804" s="1"/>
      <c r="AB804" s="2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36"/>
      <c r="AR804" s="1"/>
      <c r="AS804" s="1"/>
      <c r="AT804" s="1"/>
      <c r="AU804" s="1"/>
      <c r="AV804" s="1"/>
      <c r="AW804" s="1"/>
    </row>
    <row r="805" spans="1:49" ht="14.25" customHeight="1">
      <c r="A805" s="2"/>
      <c r="B805" s="22" t="s">
        <v>906</v>
      </c>
      <c r="C805" s="37">
        <v>0</v>
      </c>
      <c r="D805" s="1"/>
      <c r="E805" s="1"/>
      <c r="F805" s="1"/>
      <c r="G805" s="1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2"/>
      <c r="T805" s="2"/>
      <c r="U805" s="1"/>
      <c r="V805" s="1"/>
      <c r="W805" s="1"/>
      <c r="X805" s="1"/>
      <c r="Y805" s="1"/>
      <c r="Z805" s="1"/>
      <c r="AA805" s="1"/>
      <c r="AB805" s="2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36"/>
      <c r="AR805" s="1"/>
      <c r="AS805" s="1"/>
      <c r="AT805" s="1"/>
      <c r="AU805" s="1"/>
      <c r="AV805" s="1"/>
      <c r="AW805" s="1"/>
    </row>
    <row r="806" spans="1:49" ht="14.25" customHeight="1">
      <c r="A806" s="2"/>
      <c r="B806" s="22" t="s">
        <v>907</v>
      </c>
      <c r="C806" s="37">
        <v>0</v>
      </c>
      <c r="D806" s="1"/>
      <c r="E806" s="1"/>
      <c r="F806" s="1"/>
      <c r="G806" s="1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2"/>
      <c r="T806" s="2"/>
      <c r="U806" s="1"/>
      <c r="V806" s="1"/>
      <c r="W806" s="1"/>
      <c r="X806" s="1"/>
      <c r="Y806" s="1"/>
      <c r="Z806" s="1"/>
      <c r="AA806" s="1"/>
      <c r="AB806" s="2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36"/>
      <c r="AR806" s="1"/>
      <c r="AS806" s="1"/>
      <c r="AT806" s="1"/>
      <c r="AU806" s="1"/>
      <c r="AV806" s="1"/>
      <c r="AW806" s="1"/>
    </row>
    <row r="807" spans="1:49" ht="14.25" customHeight="1">
      <c r="A807" s="2"/>
      <c r="B807" s="22" t="s">
        <v>908</v>
      </c>
      <c r="C807" s="37">
        <v>0</v>
      </c>
      <c r="D807" s="1"/>
      <c r="E807" s="1"/>
      <c r="F807" s="1"/>
      <c r="G807" s="1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2"/>
      <c r="T807" s="2"/>
      <c r="U807" s="1"/>
      <c r="V807" s="1"/>
      <c r="W807" s="1"/>
      <c r="X807" s="1"/>
      <c r="Y807" s="1"/>
      <c r="Z807" s="1"/>
      <c r="AA807" s="1"/>
      <c r="AB807" s="2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36"/>
      <c r="AR807" s="1"/>
      <c r="AS807" s="1"/>
      <c r="AT807" s="1"/>
      <c r="AU807" s="1"/>
      <c r="AV807" s="1"/>
      <c r="AW807" s="1"/>
    </row>
    <row r="808" spans="1:49" ht="14.25" customHeight="1">
      <c r="A808" s="2"/>
      <c r="B808" s="22" t="s">
        <v>909</v>
      </c>
      <c r="C808" s="37">
        <v>0</v>
      </c>
      <c r="D808" s="1"/>
      <c r="E808" s="1"/>
      <c r="F808" s="1"/>
      <c r="G808" s="1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2"/>
      <c r="T808" s="2"/>
      <c r="U808" s="1"/>
      <c r="V808" s="1"/>
      <c r="W808" s="1"/>
      <c r="X808" s="1"/>
      <c r="Y808" s="1"/>
      <c r="Z808" s="1"/>
      <c r="AA808" s="1"/>
      <c r="AB808" s="2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36"/>
      <c r="AR808" s="1"/>
      <c r="AS808" s="1"/>
      <c r="AT808" s="1"/>
      <c r="AU808" s="1"/>
      <c r="AV808" s="1"/>
      <c r="AW808" s="1"/>
    </row>
    <row r="809" spans="1:49" ht="14.25" customHeight="1">
      <c r="A809" s="2"/>
      <c r="B809" s="22" t="s">
        <v>910</v>
      </c>
      <c r="C809" s="37">
        <v>0</v>
      </c>
      <c r="D809" s="1"/>
      <c r="E809" s="1"/>
      <c r="F809" s="1"/>
      <c r="G809" s="1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2"/>
      <c r="T809" s="2"/>
      <c r="U809" s="1"/>
      <c r="V809" s="1"/>
      <c r="W809" s="1"/>
      <c r="X809" s="1"/>
      <c r="Y809" s="1"/>
      <c r="Z809" s="1"/>
      <c r="AA809" s="1"/>
      <c r="AB809" s="2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36"/>
      <c r="AR809" s="1"/>
      <c r="AS809" s="1"/>
      <c r="AT809" s="1"/>
      <c r="AU809" s="1"/>
      <c r="AV809" s="1"/>
      <c r="AW809" s="1"/>
    </row>
    <row r="810" spans="1:49" ht="14.25" customHeight="1">
      <c r="A810" s="2"/>
      <c r="B810" s="22" t="s">
        <v>911</v>
      </c>
      <c r="C810" s="37">
        <v>0</v>
      </c>
      <c r="D810" s="1"/>
      <c r="E810" s="1"/>
      <c r="F810" s="1"/>
      <c r="G810" s="1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2"/>
      <c r="T810" s="2"/>
      <c r="U810" s="1"/>
      <c r="V810" s="1"/>
      <c r="W810" s="1"/>
      <c r="X810" s="1"/>
      <c r="Y810" s="1"/>
      <c r="Z810" s="1"/>
      <c r="AA810" s="1"/>
      <c r="AB810" s="2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36"/>
      <c r="AR810" s="1"/>
      <c r="AS810" s="1"/>
      <c r="AT810" s="1"/>
      <c r="AU810" s="1"/>
      <c r="AV810" s="1"/>
      <c r="AW810" s="1"/>
    </row>
    <row r="811" spans="1:49" ht="14.25" customHeight="1">
      <c r="A811" s="2"/>
      <c r="B811" s="22" t="s">
        <v>912</v>
      </c>
      <c r="C811" s="37">
        <v>0</v>
      </c>
      <c r="D811" s="1"/>
      <c r="E811" s="1"/>
      <c r="F811" s="1"/>
      <c r="G811" s="1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2"/>
      <c r="T811" s="2"/>
      <c r="U811" s="1"/>
      <c r="V811" s="1"/>
      <c r="W811" s="1"/>
      <c r="X811" s="1"/>
      <c r="Y811" s="1"/>
      <c r="Z811" s="1"/>
      <c r="AA811" s="1"/>
      <c r="AB811" s="2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36"/>
      <c r="AR811" s="1"/>
      <c r="AS811" s="1"/>
      <c r="AT811" s="1"/>
      <c r="AU811" s="1"/>
      <c r="AV811" s="1"/>
      <c r="AW811" s="1"/>
    </row>
    <row r="812" spans="1:49" ht="14.25" customHeight="1">
      <c r="A812" s="2"/>
      <c r="B812" s="22" t="s">
        <v>913</v>
      </c>
      <c r="C812" s="37">
        <v>0</v>
      </c>
      <c r="D812" s="1"/>
      <c r="E812" s="1"/>
      <c r="F812" s="1"/>
      <c r="G812" s="1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2"/>
      <c r="T812" s="2"/>
      <c r="U812" s="1"/>
      <c r="V812" s="1"/>
      <c r="W812" s="1"/>
      <c r="X812" s="1"/>
      <c r="Y812" s="1"/>
      <c r="Z812" s="1"/>
      <c r="AA812" s="1"/>
      <c r="AB812" s="2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36"/>
      <c r="AR812" s="1"/>
      <c r="AS812" s="1"/>
      <c r="AT812" s="1"/>
      <c r="AU812" s="1"/>
      <c r="AV812" s="1"/>
      <c r="AW812" s="1"/>
    </row>
    <row r="813" spans="1:49" ht="14.25" customHeight="1">
      <c r="A813" s="2"/>
      <c r="B813" s="22" t="s">
        <v>914</v>
      </c>
      <c r="C813" s="37">
        <v>0</v>
      </c>
      <c r="D813" s="1"/>
      <c r="E813" s="1"/>
      <c r="F813" s="1"/>
      <c r="G813" s="1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2"/>
      <c r="T813" s="2"/>
      <c r="U813" s="1"/>
      <c r="V813" s="1"/>
      <c r="W813" s="1"/>
      <c r="X813" s="1"/>
      <c r="Y813" s="1"/>
      <c r="Z813" s="1"/>
      <c r="AA813" s="1"/>
      <c r="AB813" s="2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36"/>
      <c r="AR813" s="1"/>
      <c r="AS813" s="1"/>
      <c r="AT813" s="1"/>
      <c r="AU813" s="1"/>
      <c r="AV813" s="1"/>
      <c r="AW813" s="1"/>
    </row>
    <row r="814" spans="1:49" ht="14.25" customHeight="1">
      <c r="A814" s="2"/>
      <c r="B814" s="22" t="s">
        <v>915</v>
      </c>
      <c r="C814" s="37">
        <v>0</v>
      </c>
      <c r="D814" s="1"/>
      <c r="E814" s="1"/>
      <c r="F814" s="1"/>
      <c r="G814" s="1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2"/>
      <c r="T814" s="2"/>
      <c r="U814" s="1"/>
      <c r="V814" s="1"/>
      <c r="W814" s="1"/>
      <c r="X814" s="1"/>
      <c r="Y814" s="1"/>
      <c r="Z814" s="1"/>
      <c r="AA814" s="1"/>
      <c r="AB814" s="2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36"/>
      <c r="AR814" s="1"/>
      <c r="AS814" s="1"/>
      <c r="AT814" s="1"/>
      <c r="AU814" s="1"/>
      <c r="AV814" s="1"/>
      <c r="AW814" s="1"/>
    </row>
    <row r="815" spans="1:49" ht="14.25" customHeight="1">
      <c r="A815" s="2"/>
      <c r="B815" s="22" t="s">
        <v>916</v>
      </c>
      <c r="C815" s="37">
        <v>0</v>
      </c>
      <c r="D815" s="1"/>
      <c r="E815" s="1"/>
      <c r="F815" s="1"/>
      <c r="G815" s="1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2"/>
      <c r="T815" s="2"/>
      <c r="U815" s="1"/>
      <c r="V815" s="1"/>
      <c r="W815" s="1"/>
      <c r="X815" s="1"/>
      <c r="Y815" s="1"/>
      <c r="Z815" s="1"/>
      <c r="AA815" s="1"/>
      <c r="AB815" s="2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36"/>
      <c r="AR815" s="1"/>
      <c r="AS815" s="1"/>
      <c r="AT815" s="1"/>
      <c r="AU815" s="1"/>
      <c r="AV815" s="1"/>
      <c r="AW815" s="1"/>
    </row>
    <row r="816" spans="1:49" ht="14.25" customHeight="1">
      <c r="A816" s="2"/>
      <c r="B816" s="22" t="s">
        <v>917</v>
      </c>
      <c r="C816" s="37">
        <v>0</v>
      </c>
      <c r="D816" s="1"/>
      <c r="E816" s="1"/>
      <c r="F816" s="1"/>
      <c r="G816" s="1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2"/>
      <c r="T816" s="2"/>
      <c r="U816" s="1"/>
      <c r="V816" s="1"/>
      <c r="W816" s="1"/>
      <c r="X816" s="1"/>
      <c r="Y816" s="1"/>
      <c r="Z816" s="1"/>
      <c r="AA816" s="1"/>
      <c r="AB816" s="2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36"/>
      <c r="AR816" s="1"/>
      <c r="AS816" s="1"/>
      <c r="AT816" s="1"/>
      <c r="AU816" s="1"/>
      <c r="AV816" s="1"/>
      <c r="AW816" s="1"/>
    </row>
    <row r="817" spans="1:49" ht="14.25" customHeight="1">
      <c r="A817" s="2"/>
      <c r="B817" s="22" t="s">
        <v>918</v>
      </c>
      <c r="C817" s="37">
        <v>0</v>
      </c>
      <c r="D817" s="1"/>
      <c r="E817" s="1"/>
      <c r="F817" s="1"/>
      <c r="G817" s="1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2"/>
      <c r="T817" s="2"/>
      <c r="U817" s="1"/>
      <c r="V817" s="1"/>
      <c r="W817" s="1"/>
      <c r="X817" s="1"/>
      <c r="Y817" s="1"/>
      <c r="Z817" s="1"/>
      <c r="AA817" s="1"/>
      <c r="AB817" s="2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36"/>
      <c r="AR817" s="1"/>
      <c r="AS817" s="1"/>
      <c r="AT817" s="1"/>
      <c r="AU817" s="1"/>
      <c r="AV817" s="1"/>
      <c r="AW817" s="1"/>
    </row>
    <row r="818" spans="1:49" ht="14.25" customHeight="1">
      <c r="A818" s="2"/>
      <c r="B818" s="22" t="s">
        <v>732</v>
      </c>
      <c r="C818" s="1">
        <f t="shared" ref="C818:C821" si="57">-AVERAGE(AL818:AV818)</f>
        <v>6</v>
      </c>
      <c r="D818" s="1"/>
      <c r="E818" s="1"/>
      <c r="F818" s="1"/>
      <c r="G818" s="1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2"/>
      <c r="T818" s="2"/>
      <c r="U818" s="1"/>
      <c r="V818" s="1"/>
      <c r="W818" s="1"/>
      <c r="X818" s="1"/>
      <c r="Y818" s="1"/>
      <c r="Z818" s="1"/>
      <c r="AA818" s="1"/>
      <c r="AB818" s="2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36"/>
      <c r="AR818" s="1"/>
      <c r="AS818" s="1">
        <f>VLOOKUP(B818, 'JAN26'!$A$1:$I$896, 6, FALSE)</f>
        <v>-6</v>
      </c>
      <c r="AT818" s="1"/>
      <c r="AU818" s="1"/>
      <c r="AV818" s="1"/>
      <c r="AW818" s="1"/>
    </row>
    <row r="819" spans="1:49" ht="14.25" customHeight="1">
      <c r="A819" s="2"/>
      <c r="B819" s="22" t="s">
        <v>733</v>
      </c>
      <c r="C819" s="1">
        <f t="shared" si="57"/>
        <v>6</v>
      </c>
      <c r="D819" s="1"/>
      <c r="E819" s="1"/>
      <c r="F819" s="1"/>
      <c r="G819" s="1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2"/>
      <c r="T819" s="2"/>
      <c r="U819" s="1"/>
      <c r="V819" s="1"/>
      <c r="W819" s="1"/>
      <c r="X819" s="1"/>
      <c r="Y819" s="1"/>
      <c r="Z819" s="1"/>
      <c r="AA819" s="1"/>
      <c r="AB819" s="2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36"/>
      <c r="AR819" s="1"/>
      <c r="AS819" s="1">
        <f>VLOOKUP(B819, 'JAN26'!$A$1:$I$896, 6, FALSE)</f>
        <v>-6</v>
      </c>
      <c r="AT819" s="1"/>
      <c r="AU819" s="1"/>
      <c r="AV819" s="1"/>
      <c r="AW819" s="1"/>
    </row>
    <row r="820" spans="1:49" ht="14.25" customHeight="1">
      <c r="A820" s="2"/>
      <c r="B820" s="22" t="s">
        <v>734</v>
      </c>
      <c r="C820" s="1">
        <f t="shared" si="57"/>
        <v>50</v>
      </c>
      <c r="D820" s="1"/>
      <c r="E820" s="1"/>
      <c r="F820" s="1"/>
      <c r="G820" s="1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2"/>
      <c r="T820" s="2"/>
      <c r="U820" s="1"/>
      <c r="V820" s="1"/>
      <c r="W820" s="1"/>
      <c r="X820" s="1"/>
      <c r="Y820" s="1"/>
      <c r="Z820" s="1"/>
      <c r="AA820" s="1"/>
      <c r="AB820" s="2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36"/>
      <c r="AR820" s="1"/>
      <c r="AS820" s="1">
        <f>VLOOKUP(B820, 'JAN26'!$A$1:$I$896, 6, FALSE)</f>
        <v>-50</v>
      </c>
      <c r="AT820" s="1"/>
      <c r="AU820" s="1"/>
      <c r="AV820" s="1"/>
      <c r="AW820" s="1"/>
    </row>
    <row r="821" spans="1:49" ht="14.25" customHeight="1">
      <c r="A821" s="2"/>
      <c r="B821" s="22" t="s">
        <v>735</v>
      </c>
      <c r="C821" s="1">
        <f t="shared" si="57"/>
        <v>50</v>
      </c>
      <c r="D821" s="1"/>
      <c r="E821" s="1"/>
      <c r="F821" s="1"/>
      <c r="G821" s="1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2"/>
      <c r="T821" s="2"/>
      <c r="U821" s="1"/>
      <c r="V821" s="1"/>
      <c r="W821" s="1"/>
      <c r="X821" s="1"/>
      <c r="Y821" s="1"/>
      <c r="Z821" s="1"/>
      <c r="AA821" s="1"/>
      <c r="AB821" s="2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36"/>
      <c r="AR821" s="1"/>
      <c r="AS821" s="1">
        <f>VLOOKUP(B821, 'JAN26'!$A$1:$I$896, 6, FALSE)</f>
        <v>-50</v>
      </c>
      <c r="AT821" s="1"/>
      <c r="AU821" s="1"/>
      <c r="AV821" s="1"/>
      <c r="AW821" s="1"/>
    </row>
    <row r="822" spans="1:49" ht="14.25" customHeight="1">
      <c r="A822" s="2"/>
      <c r="B822" s="22" t="s">
        <v>736</v>
      </c>
      <c r="C822" s="37">
        <v>0</v>
      </c>
      <c r="D822" s="1"/>
      <c r="E822" s="1"/>
      <c r="F822" s="1"/>
      <c r="G822" s="1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2"/>
      <c r="T822" s="2"/>
      <c r="U822" s="1"/>
      <c r="V822" s="1"/>
      <c r="W822" s="1"/>
      <c r="X822" s="1"/>
      <c r="Y822" s="1"/>
      <c r="Z822" s="1"/>
      <c r="AA822" s="1"/>
      <c r="AB822" s="2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36"/>
      <c r="AR822" s="1"/>
      <c r="AS822" s="1" t="str">
        <f>VLOOKUP(B822, 'JAN26'!$A$1:$I$896, 6, FALSE)</f>
        <v>-</v>
      </c>
      <c r="AT822" s="1"/>
      <c r="AU822" s="1"/>
      <c r="AV822" s="1"/>
      <c r="AW822" s="1"/>
    </row>
    <row r="823" spans="1:49" ht="14.25" customHeight="1">
      <c r="A823" s="2"/>
      <c r="B823" s="22" t="s">
        <v>737</v>
      </c>
      <c r="C823" s="37">
        <v>0</v>
      </c>
      <c r="D823" s="1"/>
      <c r="E823" s="1"/>
      <c r="F823" s="1"/>
      <c r="G823" s="1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2"/>
      <c r="T823" s="2"/>
      <c r="U823" s="1"/>
      <c r="V823" s="1"/>
      <c r="W823" s="1"/>
      <c r="X823" s="1"/>
      <c r="Y823" s="1"/>
      <c r="Z823" s="1"/>
      <c r="AA823" s="1"/>
      <c r="AB823" s="2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36"/>
      <c r="AR823" s="1"/>
      <c r="AS823" s="1" t="str">
        <f>VLOOKUP(B823, 'JAN26'!$A$1:$I$896, 6, FALSE)</f>
        <v>-</v>
      </c>
      <c r="AT823" s="1"/>
      <c r="AU823" s="1"/>
      <c r="AV823" s="1"/>
      <c r="AW823" s="1"/>
    </row>
    <row r="824" spans="1:49" ht="14.25" customHeight="1">
      <c r="A824" s="2"/>
      <c r="B824" s="22" t="s">
        <v>738</v>
      </c>
      <c r="C824" s="1">
        <f t="shared" ref="C824:C825" si="58">-AVERAGE(AL824:AV824)</f>
        <v>40</v>
      </c>
      <c r="D824" s="1"/>
      <c r="E824" s="1"/>
      <c r="F824" s="1"/>
      <c r="G824" s="1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2"/>
      <c r="T824" s="2"/>
      <c r="U824" s="1"/>
      <c r="V824" s="1"/>
      <c r="W824" s="1"/>
      <c r="X824" s="1"/>
      <c r="Y824" s="1"/>
      <c r="Z824" s="1"/>
      <c r="AA824" s="1"/>
      <c r="AB824" s="2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36"/>
      <c r="AR824" s="1"/>
      <c r="AS824" s="1">
        <f>VLOOKUP(B824, 'JAN26'!$A$1:$I$896, 6, FALSE)</f>
        <v>-40</v>
      </c>
      <c r="AT824" s="1"/>
      <c r="AU824" s="1"/>
      <c r="AV824" s="1"/>
      <c r="AW824" s="1"/>
    </row>
    <row r="825" spans="1:49" ht="14.25" customHeight="1">
      <c r="A825" s="2"/>
      <c r="B825" s="22" t="s">
        <v>739</v>
      </c>
      <c r="C825" s="1" t="e">
        <f t="shared" si="58"/>
        <v>#DIV/0!</v>
      </c>
      <c r="D825" s="1"/>
      <c r="E825" s="1"/>
      <c r="F825" s="1"/>
      <c r="G825" s="1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2"/>
      <c r="T825" s="2"/>
      <c r="U825" s="1"/>
      <c r="V825" s="1"/>
      <c r="W825" s="1"/>
      <c r="X825" s="1"/>
      <c r="Y825" s="1"/>
      <c r="Z825" s="1"/>
      <c r="AA825" s="1"/>
      <c r="AB825" s="2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36"/>
      <c r="AR825" s="1"/>
      <c r="AS825" s="1" t="str">
        <f>VLOOKUP(B825, 'JAN26'!$A$1:$I$896, 6, FALSE)</f>
        <v>-</v>
      </c>
      <c r="AT825" s="1"/>
      <c r="AU825" s="1"/>
      <c r="AV825" s="1"/>
      <c r="AW825" s="1"/>
    </row>
    <row r="826" spans="1:49" ht="14.25" customHeight="1">
      <c r="A826" s="2"/>
      <c r="B826" s="22" t="s">
        <v>740</v>
      </c>
      <c r="C826" s="37">
        <v>0</v>
      </c>
      <c r="D826" s="1"/>
      <c r="E826" s="1"/>
      <c r="F826" s="1"/>
      <c r="G826" s="1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2"/>
      <c r="T826" s="2"/>
      <c r="U826" s="1"/>
      <c r="V826" s="1"/>
      <c r="W826" s="1"/>
      <c r="X826" s="1"/>
      <c r="Y826" s="1"/>
      <c r="Z826" s="1"/>
      <c r="AA826" s="1"/>
      <c r="AB826" s="2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36"/>
      <c r="AR826" s="1"/>
      <c r="AS826" s="1" t="str">
        <f>VLOOKUP(B826, 'JAN26'!$A$1:$I$896, 6, FALSE)</f>
        <v>-</v>
      </c>
      <c r="AT826" s="1"/>
      <c r="AU826" s="1"/>
      <c r="AV826" s="1"/>
      <c r="AW826" s="1"/>
    </row>
    <row r="827" spans="1:49" ht="14.25" customHeight="1">
      <c r="A827" s="2"/>
      <c r="B827" s="22" t="s">
        <v>741</v>
      </c>
      <c r="C827" s="37">
        <v>0</v>
      </c>
      <c r="D827" s="1"/>
      <c r="E827" s="1"/>
      <c r="F827" s="1"/>
      <c r="G827" s="1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2"/>
      <c r="T827" s="2"/>
      <c r="U827" s="1"/>
      <c r="V827" s="1"/>
      <c r="W827" s="1"/>
      <c r="X827" s="1"/>
      <c r="Y827" s="1"/>
      <c r="Z827" s="1"/>
      <c r="AA827" s="1"/>
      <c r="AB827" s="2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36"/>
      <c r="AR827" s="1"/>
      <c r="AS827" s="1" t="str">
        <f>VLOOKUP(B827, 'JAN26'!$A$1:$I$896, 6, FALSE)</f>
        <v>-</v>
      </c>
      <c r="AT827" s="1"/>
      <c r="AU827" s="1"/>
      <c r="AV827" s="1"/>
      <c r="AW827" s="1"/>
    </row>
    <row r="828" spans="1:49" ht="14.25" customHeight="1">
      <c r="A828" s="2"/>
      <c r="B828" s="22" t="s">
        <v>742</v>
      </c>
      <c r="C828" s="37">
        <v>0</v>
      </c>
      <c r="D828" s="1"/>
      <c r="E828" s="1"/>
      <c r="F828" s="1"/>
      <c r="G828" s="1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2"/>
      <c r="T828" s="2"/>
      <c r="U828" s="1"/>
      <c r="V828" s="1"/>
      <c r="W828" s="1"/>
      <c r="X828" s="1"/>
      <c r="Y828" s="1"/>
      <c r="Z828" s="1"/>
      <c r="AA828" s="1"/>
      <c r="AB828" s="2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36"/>
      <c r="AR828" s="1"/>
      <c r="AS828" s="1" t="str">
        <f>VLOOKUP(B828, 'JAN26'!$A$1:$I$896, 6, FALSE)</f>
        <v>-</v>
      </c>
      <c r="AT828" s="1"/>
      <c r="AU828" s="1"/>
      <c r="AV828" s="1"/>
      <c r="AW828" s="1"/>
    </row>
    <row r="829" spans="1:49" ht="14.25" customHeight="1">
      <c r="A829" s="2"/>
      <c r="B829" s="22" t="s">
        <v>743</v>
      </c>
      <c r="C829" s="37">
        <v>0</v>
      </c>
      <c r="D829" s="1"/>
      <c r="E829" s="1"/>
      <c r="F829" s="1"/>
      <c r="G829" s="1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2"/>
      <c r="T829" s="2"/>
      <c r="U829" s="1"/>
      <c r="V829" s="1"/>
      <c r="W829" s="1"/>
      <c r="X829" s="1"/>
      <c r="Y829" s="1"/>
      <c r="Z829" s="1"/>
      <c r="AA829" s="1"/>
      <c r="AB829" s="2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36"/>
      <c r="AR829" s="1"/>
      <c r="AS829" s="1" t="str">
        <f>VLOOKUP(B829, 'JAN26'!$A$1:$I$896, 6, FALSE)</f>
        <v>-</v>
      </c>
      <c r="AT829" s="1"/>
      <c r="AU829" s="1"/>
      <c r="AV829" s="1"/>
      <c r="AW829" s="1"/>
    </row>
    <row r="830" spans="1:49" ht="14.25" customHeight="1">
      <c r="A830" s="2"/>
      <c r="B830" s="22" t="s">
        <v>744</v>
      </c>
      <c r="C830" s="1">
        <f>-AVERAGE(AL830:AV830)</f>
        <v>4</v>
      </c>
      <c r="D830" s="1"/>
      <c r="E830" s="1"/>
      <c r="F830" s="1"/>
      <c r="G830" s="1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2"/>
      <c r="T830" s="2"/>
      <c r="U830" s="1"/>
      <c r="V830" s="1"/>
      <c r="W830" s="1"/>
      <c r="X830" s="1"/>
      <c r="Y830" s="1"/>
      <c r="Z830" s="1"/>
      <c r="AA830" s="1"/>
      <c r="AB830" s="2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36"/>
      <c r="AR830" s="1"/>
      <c r="AS830" s="1">
        <f>VLOOKUP(B830, 'JAN26'!$A$1:$I$896, 6, FALSE)</f>
        <v>-4</v>
      </c>
      <c r="AT830" s="1"/>
      <c r="AU830" s="1"/>
      <c r="AV830" s="1"/>
      <c r="AW830" s="1"/>
    </row>
    <row r="831" spans="1:49" ht="14.25" customHeight="1">
      <c r="A831" s="2"/>
      <c r="B831" s="2"/>
      <c r="C831" s="2"/>
      <c r="D831" s="1"/>
      <c r="E831" s="1"/>
      <c r="F831" s="1"/>
      <c r="G831" s="1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2"/>
      <c r="T831" s="2"/>
      <c r="U831" s="1"/>
      <c r="V831" s="1"/>
      <c r="W831" s="1"/>
      <c r="X831" s="1"/>
      <c r="Y831" s="1"/>
      <c r="Z831" s="1"/>
      <c r="AA831" s="1"/>
      <c r="AB831" s="2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36"/>
      <c r="AR831" s="1"/>
      <c r="AS831" s="1"/>
      <c r="AT831" s="1"/>
      <c r="AU831" s="1"/>
      <c r="AV831" s="1"/>
      <c r="AW831" s="1"/>
    </row>
    <row r="832" spans="1:49" ht="14.25" customHeight="1">
      <c r="A832" s="2"/>
      <c r="B832" s="2"/>
      <c r="C832" s="2"/>
      <c r="D832" s="1"/>
      <c r="E832" s="1"/>
      <c r="F832" s="1"/>
      <c r="G832" s="1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2"/>
      <c r="T832" s="2"/>
      <c r="U832" s="1"/>
      <c r="V832" s="1"/>
      <c r="W832" s="1"/>
      <c r="X832" s="1"/>
      <c r="Y832" s="1"/>
      <c r="Z832" s="1"/>
      <c r="AA832" s="1"/>
      <c r="AB832" s="2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36"/>
      <c r="AR832" s="1"/>
      <c r="AS832" s="1"/>
      <c r="AT832" s="1"/>
      <c r="AU832" s="1"/>
      <c r="AV832" s="1"/>
      <c r="AW832" s="1"/>
    </row>
    <row r="833" spans="1:49" ht="14.25" customHeight="1">
      <c r="A833" s="2"/>
      <c r="B833" s="2"/>
      <c r="C833" s="2"/>
      <c r="D833" s="1"/>
      <c r="E833" s="1"/>
      <c r="F833" s="1"/>
      <c r="G833" s="1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2"/>
      <c r="T833" s="2"/>
      <c r="U833" s="1"/>
      <c r="V833" s="1"/>
      <c r="W833" s="1"/>
      <c r="X833" s="1"/>
      <c r="Y833" s="1"/>
      <c r="Z833" s="1"/>
      <c r="AA833" s="1"/>
      <c r="AB833" s="2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36"/>
      <c r="AR833" s="1"/>
      <c r="AS833" s="1"/>
      <c r="AT833" s="1"/>
      <c r="AU833" s="1"/>
      <c r="AV833" s="1"/>
      <c r="AW833" s="1"/>
    </row>
    <row r="834" spans="1:49" ht="14.25" customHeight="1">
      <c r="A834" s="2"/>
      <c r="B834" s="2"/>
      <c r="C834" s="2"/>
      <c r="D834" s="1"/>
      <c r="E834" s="1"/>
      <c r="F834" s="1"/>
      <c r="G834" s="1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2"/>
      <c r="T834" s="2"/>
      <c r="U834" s="1"/>
      <c r="V834" s="1"/>
      <c r="W834" s="1"/>
      <c r="X834" s="1"/>
      <c r="Y834" s="1"/>
      <c r="Z834" s="1"/>
      <c r="AA834" s="1"/>
      <c r="AB834" s="2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36"/>
      <c r="AR834" s="1"/>
      <c r="AS834" s="1"/>
      <c r="AT834" s="1"/>
      <c r="AU834" s="1"/>
      <c r="AV834" s="1"/>
      <c r="AW834" s="1"/>
    </row>
    <row r="835" spans="1:49" ht="14.25" customHeight="1">
      <c r="A835" s="2"/>
      <c r="B835" s="2"/>
      <c r="C835" s="2"/>
      <c r="D835" s="1"/>
      <c r="E835" s="1"/>
      <c r="F835" s="1"/>
      <c r="G835" s="1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2"/>
      <c r="T835" s="2"/>
      <c r="U835" s="1"/>
      <c r="V835" s="1"/>
      <c r="W835" s="1"/>
      <c r="X835" s="1"/>
      <c r="Y835" s="1"/>
      <c r="Z835" s="1"/>
      <c r="AA835" s="1"/>
      <c r="AB835" s="2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36"/>
      <c r="AR835" s="1"/>
      <c r="AS835" s="1"/>
      <c r="AT835" s="1"/>
      <c r="AU835" s="1"/>
      <c r="AV835" s="1"/>
      <c r="AW835" s="1"/>
    </row>
    <row r="836" spans="1:49" ht="14.25" customHeight="1">
      <c r="A836" s="2"/>
      <c r="B836" s="2"/>
      <c r="C836" s="2"/>
      <c r="D836" s="1"/>
      <c r="E836" s="1"/>
      <c r="F836" s="1"/>
      <c r="G836" s="1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2"/>
      <c r="T836" s="2"/>
      <c r="U836" s="1"/>
      <c r="V836" s="1"/>
      <c r="W836" s="1"/>
      <c r="X836" s="1"/>
      <c r="Y836" s="1"/>
      <c r="Z836" s="1"/>
      <c r="AA836" s="1"/>
      <c r="AB836" s="2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36"/>
      <c r="AR836" s="1"/>
      <c r="AS836" s="1"/>
      <c r="AT836" s="1"/>
      <c r="AU836" s="1"/>
      <c r="AV836" s="1"/>
      <c r="AW836" s="1"/>
    </row>
    <row r="837" spans="1:49" ht="14.25" customHeight="1">
      <c r="A837" s="2"/>
      <c r="B837" s="2"/>
      <c r="C837" s="2"/>
      <c r="D837" s="1"/>
      <c r="E837" s="1"/>
      <c r="F837" s="1"/>
      <c r="G837" s="1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2"/>
      <c r="T837" s="2"/>
      <c r="U837" s="1"/>
      <c r="V837" s="1"/>
      <c r="W837" s="1"/>
      <c r="X837" s="1"/>
      <c r="Y837" s="1"/>
      <c r="Z837" s="1"/>
      <c r="AA837" s="1"/>
      <c r="AB837" s="2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36"/>
      <c r="AR837" s="1"/>
      <c r="AS837" s="1"/>
      <c r="AT837" s="1"/>
      <c r="AU837" s="1"/>
      <c r="AV837" s="1"/>
      <c r="AW837" s="1"/>
    </row>
    <row r="838" spans="1:49" ht="14.25" customHeight="1">
      <c r="A838" s="2"/>
      <c r="B838" s="2"/>
      <c r="C838" s="2"/>
      <c r="D838" s="1"/>
      <c r="E838" s="1"/>
      <c r="F838" s="1"/>
      <c r="G838" s="1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2"/>
      <c r="T838" s="2"/>
      <c r="U838" s="1"/>
      <c r="V838" s="1"/>
      <c r="W838" s="1"/>
      <c r="X838" s="1"/>
      <c r="Y838" s="1"/>
      <c r="Z838" s="1"/>
      <c r="AA838" s="1"/>
      <c r="AB838" s="2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36"/>
      <c r="AR838" s="1"/>
      <c r="AS838" s="1"/>
      <c r="AT838" s="1"/>
      <c r="AU838" s="1"/>
      <c r="AV838" s="1"/>
      <c r="AW838" s="1"/>
    </row>
    <row r="839" spans="1:49" ht="14.25" customHeight="1">
      <c r="A839" s="2"/>
      <c r="B839" s="2"/>
      <c r="C839" s="2"/>
      <c r="D839" s="1"/>
      <c r="E839" s="1"/>
      <c r="F839" s="1"/>
      <c r="G839" s="1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2"/>
      <c r="T839" s="2"/>
      <c r="U839" s="1"/>
      <c r="V839" s="1"/>
      <c r="W839" s="1"/>
      <c r="X839" s="1"/>
      <c r="Y839" s="1"/>
      <c r="Z839" s="1"/>
      <c r="AA839" s="1"/>
      <c r="AB839" s="2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36"/>
      <c r="AR839" s="1"/>
      <c r="AS839" s="1"/>
      <c r="AT839" s="1"/>
      <c r="AU839" s="1"/>
      <c r="AV839" s="1"/>
      <c r="AW839" s="1"/>
    </row>
    <row r="840" spans="1:49" ht="14.25" customHeight="1">
      <c r="A840" s="2"/>
      <c r="B840" s="2"/>
      <c r="C840" s="2"/>
      <c r="D840" s="1"/>
      <c r="E840" s="1"/>
      <c r="F840" s="1"/>
      <c r="G840" s="1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2"/>
      <c r="T840" s="2"/>
      <c r="U840" s="1"/>
      <c r="V840" s="1"/>
      <c r="W840" s="1"/>
      <c r="X840" s="1"/>
      <c r="Y840" s="1"/>
      <c r="Z840" s="1"/>
      <c r="AA840" s="1"/>
      <c r="AB840" s="2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36"/>
      <c r="AR840" s="1"/>
      <c r="AS840" s="1"/>
      <c r="AT840" s="1"/>
      <c r="AU840" s="1"/>
      <c r="AV840" s="1"/>
      <c r="AW840" s="1"/>
    </row>
    <row r="841" spans="1:49" ht="14.25" customHeight="1">
      <c r="A841" s="2"/>
      <c r="B841" s="2"/>
      <c r="C841" s="2"/>
      <c r="D841" s="1"/>
      <c r="E841" s="1"/>
      <c r="F841" s="1"/>
      <c r="G841" s="1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2"/>
      <c r="T841" s="2"/>
      <c r="U841" s="1"/>
      <c r="V841" s="1"/>
      <c r="W841" s="1"/>
      <c r="X841" s="1"/>
      <c r="Y841" s="1"/>
      <c r="Z841" s="1"/>
      <c r="AA841" s="1"/>
      <c r="AB841" s="2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36"/>
      <c r="AR841" s="1"/>
      <c r="AS841" s="1"/>
      <c r="AT841" s="1"/>
      <c r="AU841" s="1"/>
      <c r="AV841" s="1"/>
      <c r="AW841" s="1"/>
    </row>
    <row r="842" spans="1:49" ht="14.25" customHeight="1">
      <c r="A842" s="2"/>
      <c r="B842" s="2"/>
      <c r="C842" s="2"/>
      <c r="D842" s="1"/>
      <c r="E842" s="1"/>
      <c r="F842" s="1"/>
      <c r="G842" s="1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2"/>
      <c r="T842" s="2"/>
      <c r="U842" s="1"/>
      <c r="V842" s="1"/>
      <c r="W842" s="1"/>
      <c r="X842" s="1"/>
      <c r="Y842" s="1"/>
      <c r="Z842" s="1"/>
      <c r="AA842" s="1"/>
      <c r="AB842" s="2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36"/>
      <c r="AR842" s="1"/>
      <c r="AS842" s="1"/>
      <c r="AT842" s="1"/>
      <c r="AU842" s="1"/>
      <c r="AV842" s="1"/>
      <c r="AW842" s="1"/>
    </row>
    <row r="843" spans="1:49" ht="14.25" customHeight="1">
      <c r="A843" s="2"/>
      <c r="B843" s="2"/>
      <c r="C843" s="2"/>
      <c r="D843" s="1"/>
      <c r="E843" s="1"/>
      <c r="F843" s="1"/>
      <c r="G843" s="1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2"/>
      <c r="T843" s="2"/>
      <c r="U843" s="1"/>
      <c r="V843" s="1"/>
      <c r="W843" s="1"/>
      <c r="X843" s="1"/>
      <c r="Y843" s="1"/>
      <c r="Z843" s="1"/>
      <c r="AA843" s="1"/>
      <c r="AB843" s="2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36"/>
      <c r="AR843" s="1"/>
      <c r="AS843" s="1"/>
      <c r="AT843" s="1"/>
      <c r="AU843" s="1"/>
      <c r="AV843" s="1"/>
      <c r="AW843" s="1"/>
    </row>
    <row r="844" spans="1:49" ht="14.25" customHeight="1">
      <c r="A844" s="2"/>
      <c r="B844" s="2"/>
      <c r="C844" s="2"/>
      <c r="D844" s="1"/>
      <c r="E844" s="1"/>
      <c r="F844" s="1"/>
      <c r="G844" s="1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2"/>
      <c r="T844" s="2"/>
      <c r="U844" s="1"/>
      <c r="V844" s="1"/>
      <c r="W844" s="1"/>
      <c r="X844" s="1"/>
      <c r="Y844" s="1"/>
      <c r="Z844" s="1"/>
      <c r="AA844" s="1"/>
      <c r="AB844" s="2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36"/>
      <c r="AR844" s="1"/>
      <c r="AS844" s="1"/>
      <c r="AT844" s="1"/>
      <c r="AU844" s="1"/>
      <c r="AV844" s="1"/>
      <c r="AW844" s="1"/>
    </row>
    <row r="845" spans="1:49" ht="14.25" customHeight="1">
      <c r="A845" s="2"/>
      <c r="B845" s="2"/>
      <c r="C845" s="2"/>
      <c r="D845" s="1"/>
      <c r="E845" s="1"/>
      <c r="F845" s="1"/>
      <c r="G845" s="1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2"/>
      <c r="T845" s="2"/>
      <c r="U845" s="1"/>
      <c r="V845" s="1"/>
      <c r="W845" s="1"/>
      <c r="X845" s="1"/>
      <c r="Y845" s="1"/>
      <c r="Z845" s="1"/>
      <c r="AA845" s="1"/>
      <c r="AB845" s="2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36"/>
      <c r="AR845" s="1"/>
      <c r="AS845" s="1"/>
      <c r="AT845" s="1"/>
      <c r="AU845" s="1"/>
      <c r="AV845" s="1"/>
      <c r="AW845" s="1"/>
    </row>
    <row r="846" spans="1:49" ht="14.25" customHeight="1">
      <c r="A846" s="2"/>
      <c r="B846" s="2"/>
      <c r="C846" s="2"/>
      <c r="D846" s="1"/>
      <c r="E846" s="1"/>
      <c r="F846" s="1"/>
      <c r="G846" s="1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2"/>
      <c r="T846" s="2"/>
      <c r="U846" s="1"/>
      <c r="V846" s="1"/>
      <c r="W846" s="1"/>
      <c r="X846" s="1"/>
      <c r="Y846" s="1"/>
      <c r="Z846" s="1"/>
      <c r="AA846" s="1"/>
      <c r="AB846" s="2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36"/>
      <c r="AR846" s="1"/>
      <c r="AS846" s="1"/>
      <c r="AT846" s="1"/>
      <c r="AU846" s="1"/>
      <c r="AV846" s="1"/>
      <c r="AW846" s="1"/>
    </row>
    <row r="847" spans="1:49" ht="14.25" customHeight="1">
      <c r="A847" s="2"/>
      <c r="B847" s="2"/>
      <c r="C847" s="2"/>
      <c r="D847" s="1"/>
      <c r="E847" s="1"/>
      <c r="F847" s="1"/>
      <c r="G847" s="1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2"/>
      <c r="T847" s="2"/>
      <c r="U847" s="1"/>
      <c r="V847" s="1"/>
      <c r="W847" s="1"/>
      <c r="X847" s="1"/>
      <c r="Y847" s="1"/>
      <c r="Z847" s="1"/>
      <c r="AA847" s="1"/>
      <c r="AB847" s="2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36"/>
      <c r="AR847" s="1"/>
      <c r="AS847" s="1"/>
      <c r="AT847" s="1"/>
      <c r="AU847" s="1"/>
      <c r="AV847" s="1"/>
      <c r="AW847" s="1"/>
    </row>
    <row r="848" spans="1:49" ht="14.25" customHeight="1">
      <c r="A848" s="2"/>
      <c r="B848" s="2"/>
      <c r="C848" s="2"/>
      <c r="D848" s="1"/>
      <c r="E848" s="1"/>
      <c r="F848" s="1"/>
      <c r="G848" s="1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2"/>
      <c r="T848" s="2"/>
      <c r="U848" s="1"/>
      <c r="V848" s="1"/>
      <c r="W848" s="1"/>
      <c r="X848" s="1"/>
      <c r="Y848" s="1"/>
      <c r="Z848" s="1"/>
      <c r="AA848" s="1"/>
      <c r="AB848" s="2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36"/>
      <c r="AR848" s="1"/>
      <c r="AS848" s="1"/>
      <c r="AT848" s="1"/>
      <c r="AU848" s="1"/>
      <c r="AV848" s="1"/>
      <c r="AW848" s="1"/>
    </row>
    <row r="849" spans="1:49" ht="14.25" customHeight="1">
      <c r="A849" s="2"/>
      <c r="B849" s="2"/>
      <c r="C849" s="2"/>
      <c r="D849" s="1"/>
      <c r="E849" s="1"/>
      <c r="F849" s="1"/>
      <c r="G849" s="1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2"/>
      <c r="T849" s="2"/>
      <c r="U849" s="1"/>
      <c r="V849" s="1"/>
      <c r="W849" s="1"/>
      <c r="X849" s="1"/>
      <c r="Y849" s="1"/>
      <c r="Z849" s="1"/>
      <c r="AA849" s="1"/>
      <c r="AB849" s="2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36"/>
      <c r="AR849" s="1"/>
      <c r="AS849" s="1"/>
      <c r="AT849" s="1"/>
      <c r="AU849" s="1"/>
      <c r="AV849" s="1"/>
      <c r="AW849" s="1"/>
    </row>
    <row r="850" spans="1:49" ht="14.25" customHeight="1">
      <c r="A850" s="2"/>
      <c r="B850" s="2"/>
      <c r="C850" s="2"/>
      <c r="D850" s="1"/>
      <c r="E850" s="1"/>
      <c r="F850" s="1"/>
      <c r="G850" s="1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2"/>
      <c r="T850" s="2"/>
      <c r="U850" s="1"/>
      <c r="V850" s="1"/>
      <c r="W850" s="1"/>
      <c r="X850" s="1"/>
      <c r="Y850" s="1"/>
      <c r="Z850" s="1"/>
      <c r="AA850" s="1"/>
      <c r="AB850" s="2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36"/>
      <c r="AR850" s="1"/>
      <c r="AS850" s="1"/>
      <c r="AT850" s="1"/>
      <c r="AU850" s="1"/>
      <c r="AV850" s="1"/>
      <c r="AW850" s="1"/>
    </row>
    <row r="851" spans="1:49" ht="14.25" customHeight="1">
      <c r="A851" s="2"/>
      <c r="B851" s="2"/>
      <c r="C851" s="2"/>
      <c r="D851" s="1"/>
      <c r="E851" s="1"/>
      <c r="F851" s="1"/>
      <c r="G851" s="1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2"/>
      <c r="T851" s="2"/>
      <c r="U851" s="1"/>
      <c r="V851" s="1"/>
      <c r="W851" s="1"/>
      <c r="X851" s="1"/>
      <c r="Y851" s="1"/>
      <c r="Z851" s="1"/>
      <c r="AA851" s="1"/>
      <c r="AB851" s="2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36"/>
      <c r="AR851" s="1"/>
      <c r="AS851" s="1"/>
      <c r="AT851" s="1"/>
      <c r="AU851" s="1"/>
      <c r="AV851" s="1"/>
      <c r="AW851" s="1"/>
    </row>
    <row r="852" spans="1:49" ht="14.25" customHeight="1">
      <c r="A852" s="2"/>
      <c r="B852" s="2"/>
      <c r="C852" s="2"/>
      <c r="D852" s="1"/>
      <c r="E852" s="1"/>
      <c r="F852" s="1"/>
      <c r="G852" s="1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2"/>
      <c r="T852" s="2"/>
      <c r="U852" s="1"/>
      <c r="V852" s="1"/>
      <c r="W852" s="1"/>
      <c r="X852" s="1"/>
      <c r="Y852" s="1"/>
      <c r="Z852" s="1"/>
      <c r="AA852" s="1"/>
      <c r="AB852" s="2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36"/>
      <c r="AR852" s="1"/>
      <c r="AS852" s="1"/>
      <c r="AT852" s="1"/>
      <c r="AU852" s="1"/>
      <c r="AV852" s="1"/>
      <c r="AW852" s="1"/>
    </row>
    <row r="853" spans="1:49" ht="14.25" customHeight="1">
      <c r="A853" s="2"/>
      <c r="B853" s="2"/>
      <c r="C853" s="2"/>
      <c r="D853" s="1"/>
      <c r="E853" s="1"/>
      <c r="F853" s="1"/>
      <c r="G853" s="1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2"/>
      <c r="T853" s="2"/>
      <c r="U853" s="1"/>
      <c r="V853" s="1"/>
      <c r="W853" s="1"/>
      <c r="X853" s="1"/>
      <c r="Y853" s="1"/>
      <c r="Z853" s="1"/>
      <c r="AA853" s="1"/>
      <c r="AB853" s="2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36"/>
      <c r="AR853" s="1"/>
      <c r="AS853" s="1"/>
      <c r="AT853" s="1"/>
      <c r="AU853" s="1"/>
      <c r="AV853" s="1"/>
      <c r="AW853" s="1"/>
    </row>
    <row r="854" spans="1:49" ht="14.25" customHeight="1">
      <c r="A854" s="2"/>
      <c r="B854" s="2"/>
      <c r="C854" s="2"/>
      <c r="D854" s="1"/>
      <c r="E854" s="1"/>
      <c r="F854" s="1"/>
      <c r="G854" s="1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2"/>
      <c r="T854" s="2"/>
      <c r="U854" s="1"/>
      <c r="V854" s="1"/>
      <c r="W854" s="1"/>
      <c r="X854" s="1"/>
      <c r="Y854" s="1"/>
      <c r="Z854" s="1"/>
      <c r="AA854" s="1"/>
      <c r="AB854" s="2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36"/>
      <c r="AR854" s="1"/>
      <c r="AS854" s="1"/>
      <c r="AT854" s="1"/>
      <c r="AU854" s="1"/>
      <c r="AV854" s="1"/>
      <c r="AW854" s="1"/>
    </row>
    <row r="855" spans="1:49" ht="14.25" customHeight="1">
      <c r="A855" s="2"/>
      <c r="B855" s="2"/>
      <c r="C855" s="2"/>
      <c r="D855" s="1"/>
      <c r="E855" s="1"/>
      <c r="F855" s="1"/>
      <c r="G855" s="1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2"/>
      <c r="T855" s="2"/>
      <c r="U855" s="1"/>
      <c r="V855" s="1"/>
      <c r="W855" s="1"/>
      <c r="X855" s="1"/>
      <c r="Y855" s="1"/>
      <c r="Z855" s="1"/>
      <c r="AA855" s="1"/>
      <c r="AB855" s="2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36"/>
      <c r="AR855" s="1"/>
      <c r="AS855" s="1"/>
      <c r="AT855" s="1"/>
      <c r="AU855" s="1"/>
      <c r="AV855" s="1"/>
      <c r="AW855" s="1"/>
    </row>
    <row r="856" spans="1:49" ht="14.25" customHeight="1">
      <c r="A856" s="2"/>
      <c r="B856" s="2"/>
      <c r="C856" s="2"/>
      <c r="D856" s="1"/>
      <c r="E856" s="1"/>
      <c r="F856" s="1"/>
      <c r="G856" s="1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2"/>
      <c r="T856" s="2"/>
      <c r="U856" s="1"/>
      <c r="V856" s="1"/>
      <c r="W856" s="1"/>
      <c r="X856" s="1"/>
      <c r="Y856" s="1"/>
      <c r="Z856" s="1"/>
      <c r="AA856" s="1"/>
      <c r="AB856" s="2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36"/>
      <c r="AR856" s="1"/>
      <c r="AS856" s="1"/>
      <c r="AT856" s="1"/>
      <c r="AU856" s="1"/>
      <c r="AV856" s="1"/>
      <c r="AW856" s="1"/>
    </row>
    <row r="857" spans="1:49" ht="14.25" customHeight="1">
      <c r="A857" s="2"/>
      <c r="B857" s="2"/>
      <c r="C857" s="2"/>
      <c r="D857" s="1"/>
      <c r="E857" s="1"/>
      <c r="F857" s="1"/>
      <c r="G857" s="1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2"/>
      <c r="T857" s="2"/>
      <c r="U857" s="1"/>
      <c r="V857" s="1"/>
      <c r="W857" s="1"/>
      <c r="X857" s="1"/>
      <c r="Y857" s="1"/>
      <c r="Z857" s="1"/>
      <c r="AA857" s="1"/>
      <c r="AB857" s="2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36"/>
      <c r="AR857" s="1"/>
      <c r="AS857" s="1"/>
      <c r="AT857" s="1"/>
      <c r="AU857" s="1"/>
      <c r="AV857" s="1"/>
      <c r="AW857" s="1"/>
    </row>
    <row r="858" spans="1:49" ht="14.25" customHeight="1">
      <c r="A858" s="2"/>
      <c r="B858" s="2"/>
      <c r="C858" s="2"/>
      <c r="D858" s="1"/>
      <c r="E858" s="1"/>
      <c r="F858" s="1"/>
      <c r="G858" s="1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2"/>
      <c r="T858" s="2"/>
      <c r="U858" s="1"/>
      <c r="V858" s="1"/>
      <c r="W858" s="1"/>
      <c r="X858" s="1"/>
      <c r="Y858" s="1"/>
      <c r="Z858" s="1"/>
      <c r="AA858" s="1"/>
      <c r="AB858" s="2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36"/>
      <c r="AR858" s="1"/>
      <c r="AS858" s="1"/>
      <c r="AT858" s="1"/>
      <c r="AU858" s="1"/>
      <c r="AV858" s="1"/>
      <c r="AW858" s="1"/>
    </row>
    <row r="859" spans="1:49" ht="14.25" customHeight="1">
      <c r="A859" s="2"/>
      <c r="B859" s="2"/>
      <c r="C859" s="2"/>
      <c r="D859" s="1"/>
      <c r="E859" s="1"/>
      <c r="F859" s="1"/>
      <c r="G859" s="1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2"/>
      <c r="T859" s="2"/>
      <c r="U859" s="1"/>
      <c r="V859" s="1"/>
      <c r="W859" s="1"/>
      <c r="X859" s="1"/>
      <c r="Y859" s="1"/>
      <c r="Z859" s="1"/>
      <c r="AA859" s="1"/>
      <c r="AB859" s="2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36"/>
      <c r="AR859" s="1"/>
      <c r="AS859" s="1"/>
      <c r="AT859" s="1"/>
      <c r="AU859" s="1"/>
      <c r="AV859" s="1"/>
      <c r="AW859" s="1"/>
    </row>
    <row r="860" spans="1:49" ht="14.25" customHeight="1">
      <c r="A860" s="2"/>
      <c r="B860" s="2"/>
      <c r="C860" s="2"/>
      <c r="D860" s="1"/>
      <c r="E860" s="1"/>
      <c r="F860" s="1"/>
      <c r="G860" s="1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2"/>
      <c r="T860" s="2"/>
      <c r="U860" s="1"/>
      <c r="V860" s="1"/>
      <c r="W860" s="1"/>
      <c r="X860" s="1"/>
      <c r="Y860" s="1"/>
      <c r="Z860" s="1"/>
      <c r="AA860" s="1"/>
      <c r="AB860" s="2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36"/>
      <c r="AR860" s="1"/>
      <c r="AS860" s="1"/>
      <c r="AT860" s="1"/>
      <c r="AU860" s="1"/>
      <c r="AV860" s="1"/>
      <c r="AW860" s="1"/>
    </row>
    <row r="861" spans="1:49" ht="14.25" customHeight="1">
      <c r="A861" s="2"/>
      <c r="B861" s="2"/>
      <c r="C861" s="2"/>
      <c r="D861" s="1"/>
      <c r="E861" s="1"/>
      <c r="F861" s="1"/>
      <c r="G861" s="1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2"/>
      <c r="T861" s="2"/>
      <c r="U861" s="1"/>
      <c r="V861" s="1"/>
      <c r="W861" s="1"/>
      <c r="X861" s="1"/>
      <c r="Y861" s="1"/>
      <c r="Z861" s="1"/>
      <c r="AA861" s="1"/>
      <c r="AB861" s="2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36"/>
      <c r="AR861" s="1"/>
      <c r="AS861" s="1"/>
      <c r="AT861" s="1"/>
      <c r="AU861" s="1"/>
      <c r="AV861" s="1"/>
      <c r="AW861" s="1"/>
    </row>
    <row r="862" spans="1:49" ht="14.25" customHeight="1">
      <c r="A862" s="2"/>
      <c r="B862" s="2"/>
      <c r="C862" s="2"/>
      <c r="D862" s="1"/>
      <c r="E862" s="1"/>
      <c r="F862" s="1"/>
      <c r="G862" s="1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2"/>
      <c r="T862" s="2"/>
      <c r="U862" s="1"/>
      <c r="V862" s="1"/>
      <c r="W862" s="1"/>
      <c r="X862" s="1"/>
      <c r="Y862" s="1"/>
      <c r="Z862" s="1"/>
      <c r="AA862" s="1"/>
      <c r="AB862" s="2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36"/>
      <c r="AR862" s="1"/>
      <c r="AS862" s="1"/>
      <c r="AT862" s="1"/>
      <c r="AU862" s="1"/>
      <c r="AV862" s="1"/>
      <c r="AW862" s="1"/>
    </row>
    <row r="863" spans="1:49" ht="14.25" customHeight="1">
      <c r="A863" s="2"/>
      <c r="B863" s="2"/>
      <c r="C863" s="2"/>
      <c r="D863" s="1"/>
      <c r="E863" s="1"/>
      <c r="F863" s="1"/>
      <c r="G863" s="1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2"/>
      <c r="T863" s="2"/>
      <c r="U863" s="1"/>
      <c r="V863" s="1"/>
      <c r="W863" s="1"/>
      <c r="X863" s="1"/>
      <c r="Y863" s="1"/>
      <c r="Z863" s="1"/>
      <c r="AA863" s="1"/>
      <c r="AB863" s="2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36"/>
      <c r="AR863" s="1"/>
      <c r="AS863" s="1"/>
      <c r="AT863" s="1"/>
      <c r="AU863" s="1"/>
      <c r="AV863" s="1"/>
      <c r="AW863" s="1"/>
    </row>
    <row r="864" spans="1:49" ht="14.25" customHeight="1">
      <c r="A864" s="2"/>
      <c r="B864" s="2"/>
      <c r="C864" s="2"/>
      <c r="D864" s="1"/>
      <c r="E864" s="1"/>
      <c r="F864" s="1"/>
      <c r="G864" s="1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2"/>
      <c r="T864" s="2"/>
      <c r="U864" s="1"/>
      <c r="V864" s="1"/>
      <c r="W864" s="1"/>
      <c r="X864" s="1"/>
      <c r="Y864" s="1"/>
      <c r="Z864" s="1"/>
      <c r="AA864" s="1"/>
      <c r="AB864" s="2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36"/>
      <c r="AR864" s="1"/>
      <c r="AS864" s="1"/>
      <c r="AT864" s="1"/>
      <c r="AU864" s="1"/>
      <c r="AV864" s="1"/>
      <c r="AW864" s="1"/>
    </row>
    <row r="865" spans="1:49" ht="14.25" customHeight="1">
      <c r="A865" s="2"/>
      <c r="B865" s="2"/>
      <c r="C865" s="2"/>
      <c r="D865" s="1"/>
      <c r="E865" s="1"/>
      <c r="F865" s="1"/>
      <c r="G865" s="1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2"/>
      <c r="T865" s="2"/>
      <c r="U865" s="1"/>
      <c r="V865" s="1"/>
      <c r="W865" s="1"/>
      <c r="X865" s="1"/>
      <c r="Y865" s="1"/>
      <c r="Z865" s="1"/>
      <c r="AA865" s="1"/>
      <c r="AB865" s="2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36"/>
      <c r="AR865" s="1"/>
      <c r="AS865" s="1"/>
      <c r="AT865" s="1"/>
      <c r="AU865" s="1"/>
      <c r="AV865" s="1"/>
      <c r="AW865" s="1"/>
    </row>
    <row r="866" spans="1:49" ht="14.25" customHeight="1">
      <c r="A866" s="2"/>
      <c r="B866" s="2"/>
      <c r="C866" s="2"/>
      <c r="D866" s="1"/>
      <c r="E866" s="1"/>
      <c r="F866" s="1"/>
      <c r="G866" s="1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2"/>
      <c r="T866" s="2"/>
      <c r="U866" s="1"/>
      <c r="V866" s="1"/>
      <c r="W866" s="1"/>
      <c r="X866" s="1"/>
      <c r="Y866" s="1"/>
      <c r="Z866" s="1"/>
      <c r="AA866" s="1"/>
      <c r="AB866" s="2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36"/>
      <c r="AR866" s="1"/>
      <c r="AS866" s="1"/>
      <c r="AT866" s="1"/>
      <c r="AU866" s="1"/>
      <c r="AV866" s="1"/>
      <c r="AW866" s="1"/>
    </row>
    <row r="867" spans="1:49" ht="14.25" customHeight="1">
      <c r="A867" s="2"/>
      <c r="B867" s="2"/>
      <c r="C867" s="2"/>
      <c r="D867" s="1"/>
      <c r="E867" s="1"/>
      <c r="F867" s="1"/>
      <c r="G867" s="1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2"/>
      <c r="T867" s="2"/>
      <c r="U867" s="1"/>
      <c r="V867" s="1"/>
      <c r="W867" s="1"/>
      <c r="X867" s="1"/>
      <c r="Y867" s="1"/>
      <c r="Z867" s="1"/>
      <c r="AA867" s="1"/>
      <c r="AB867" s="2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36"/>
      <c r="AR867" s="1"/>
      <c r="AS867" s="1"/>
      <c r="AT867" s="1"/>
      <c r="AU867" s="1"/>
      <c r="AV867" s="1"/>
      <c r="AW867" s="1"/>
    </row>
    <row r="868" spans="1:49" ht="14.25" customHeight="1">
      <c r="A868" s="2"/>
      <c r="B868" s="2"/>
      <c r="C868" s="2"/>
      <c r="D868" s="1"/>
      <c r="E868" s="1"/>
      <c r="F868" s="1"/>
      <c r="G868" s="1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2"/>
      <c r="T868" s="2"/>
      <c r="U868" s="1"/>
      <c r="V868" s="1"/>
      <c r="W868" s="1"/>
      <c r="X868" s="1"/>
      <c r="Y868" s="1"/>
      <c r="Z868" s="1"/>
      <c r="AA868" s="1"/>
      <c r="AB868" s="2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36"/>
      <c r="AR868" s="1"/>
      <c r="AS868" s="1"/>
      <c r="AT868" s="1"/>
      <c r="AU868" s="1"/>
      <c r="AV868" s="1"/>
      <c r="AW868" s="1"/>
    </row>
    <row r="869" spans="1:49" ht="14.25" customHeight="1">
      <c r="A869" s="2"/>
      <c r="B869" s="2"/>
      <c r="C869" s="2"/>
      <c r="D869" s="1"/>
      <c r="E869" s="1"/>
      <c r="F869" s="1"/>
      <c r="G869" s="1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2"/>
      <c r="T869" s="2"/>
      <c r="U869" s="1"/>
      <c r="V869" s="1"/>
      <c r="W869" s="1"/>
      <c r="X869" s="1"/>
      <c r="Y869" s="1"/>
      <c r="Z869" s="1"/>
      <c r="AA869" s="1"/>
      <c r="AB869" s="2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36"/>
      <c r="AR869" s="1"/>
      <c r="AS869" s="1"/>
      <c r="AT869" s="1"/>
      <c r="AU869" s="1"/>
      <c r="AV869" s="1"/>
      <c r="AW869" s="1"/>
    </row>
    <row r="870" spans="1:49" ht="14.25" customHeight="1">
      <c r="A870" s="2"/>
      <c r="B870" s="2"/>
      <c r="C870" s="2"/>
      <c r="D870" s="1"/>
      <c r="E870" s="1"/>
      <c r="F870" s="1"/>
      <c r="G870" s="1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2"/>
      <c r="T870" s="2"/>
      <c r="U870" s="1"/>
      <c r="V870" s="1"/>
      <c r="W870" s="1"/>
      <c r="X870" s="1"/>
      <c r="Y870" s="1"/>
      <c r="Z870" s="1"/>
      <c r="AA870" s="1"/>
      <c r="AB870" s="2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36"/>
      <c r="AR870" s="1"/>
      <c r="AS870" s="1"/>
      <c r="AT870" s="1"/>
      <c r="AU870" s="1"/>
      <c r="AV870" s="1"/>
      <c r="AW870" s="1"/>
    </row>
    <row r="871" spans="1:49" ht="14.25" customHeight="1">
      <c r="A871" s="2"/>
      <c r="B871" s="2"/>
      <c r="C871" s="2"/>
      <c r="D871" s="1"/>
      <c r="E871" s="1"/>
      <c r="F871" s="1"/>
      <c r="G871" s="1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2"/>
      <c r="T871" s="2"/>
      <c r="U871" s="1"/>
      <c r="V871" s="1"/>
      <c r="W871" s="1"/>
      <c r="X871" s="1"/>
      <c r="Y871" s="1"/>
      <c r="Z871" s="1"/>
      <c r="AA871" s="1"/>
      <c r="AB871" s="2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36"/>
      <c r="AR871" s="1"/>
      <c r="AS871" s="1"/>
      <c r="AT871" s="1"/>
      <c r="AU871" s="1"/>
      <c r="AV871" s="1"/>
      <c r="AW871" s="1"/>
    </row>
    <row r="872" spans="1:49" ht="14.25" customHeight="1">
      <c r="A872" s="2"/>
      <c r="B872" s="2"/>
      <c r="C872" s="2"/>
      <c r="D872" s="1"/>
      <c r="E872" s="1"/>
      <c r="F872" s="1"/>
      <c r="G872" s="1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2"/>
      <c r="T872" s="2"/>
      <c r="U872" s="1"/>
      <c r="V872" s="1"/>
      <c r="W872" s="1"/>
      <c r="X872" s="1"/>
      <c r="Y872" s="1"/>
      <c r="Z872" s="1"/>
      <c r="AA872" s="1"/>
      <c r="AB872" s="2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36"/>
      <c r="AR872" s="1"/>
      <c r="AS872" s="1"/>
      <c r="AT872" s="1"/>
      <c r="AU872" s="1"/>
      <c r="AV872" s="1"/>
      <c r="AW872" s="1"/>
    </row>
    <row r="873" spans="1:49" ht="14.25" customHeight="1">
      <c r="A873" s="2"/>
      <c r="B873" s="2"/>
      <c r="C873" s="2"/>
      <c r="D873" s="1"/>
      <c r="E873" s="1"/>
      <c r="F873" s="1"/>
      <c r="G873" s="1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2"/>
      <c r="T873" s="2"/>
      <c r="U873" s="1"/>
      <c r="V873" s="1"/>
      <c r="W873" s="1"/>
      <c r="X873" s="1"/>
      <c r="Y873" s="1"/>
      <c r="Z873" s="1"/>
      <c r="AA873" s="1"/>
      <c r="AB873" s="2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36"/>
      <c r="AR873" s="1"/>
      <c r="AS873" s="1"/>
      <c r="AT873" s="1"/>
      <c r="AU873" s="1"/>
      <c r="AV873" s="1"/>
      <c r="AW873" s="1"/>
    </row>
    <row r="874" spans="1:49" ht="14.25" customHeight="1">
      <c r="A874" s="2"/>
      <c r="B874" s="2"/>
      <c r="C874" s="2"/>
      <c r="D874" s="1"/>
      <c r="E874" s="1"/>
      <c r="F874" s="1"/>
      <c r="G874" s="1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2"/>
      <c r="T874" s="2"/>
      <c r="U874" s="1"/>
      <c r="V874" s="1"/>
      <c r="W874" s="1"/>
      <c r="X874" s="1"/>
      <c r="Y874" s="1"/>
      <c r="Z874" s="1"/>
      <c r="AA874" s="1"/>
      <c r="AB874" s="2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36"/>
      <c r="AR874" s="1"/>
      <c r="AS874" s="1"/>
      <c r="AT874" s="1"/>
      <c r="AU874" s="1"/>
      <c r="AV874" s="1"/>
      <c r="AW874" s="1"/>
    </row>
    <row r="875" spans="1:49" ht="14.25" customHeight="1">
      <c r="A875" s="2"/>
      <c r="B875" s="2"/>
      <c r="C875" s="2"/>
      <c r="D875" s="1"/>
      <c r="E875" s="1"/>
      <c r="F875" s="1"/>
      <c r="G875" s="1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2"/>
      <c r="T875" s="2"/>
      <c r="U875" s="1"/>
      <c r="V875" s="1"/>
      <c r="W875" s="1"/>
      <c r="X875" s="1"/>
      <c r="Y875" s="1"/>
      <c r="Z875" s="1"/>
      <c r="AA875" s="1"/>
      <c r="AB875" s="2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36"/>
      <c r="AR875" s="1"/>
      <c r="AS875" s="1"/>
      <c r="AT875" s="1"/>
      <c r="AU875" s="1"/>
      <c r="AV875" s="1"/>
      <c r="AW875" s="1"/>
    </row>
    <row r="876" spans="1:49" ht="14.25" customHeight="1">
      <c r="A876" s="2"/>
      <c r="B876" s="2"/>
      <c r="C876" s="2"/>
      <c r="D876" s="1"/>
      <c r="E876" s="1"/>
      <c r="F876" s="1"/>
      <c r="G876" s="1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2"/>
      <c r="T876" s="2"/>
      <c r="U876" s="1"/>
      <c r="V876" s="1"/>
      <c r="W876" s="1"/>
      <c r="X876" s="1"/>
      <c r="Y876" s="1"/>
      <c r="Z876" s="1"/>
      <c r="AA876" s="1"/>
      <c r="AB876" s="2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36"/>
      <c r="AR876" s="1"/>
      <c r="AS876" s="1"/>
      <c r="AT876" s="1"/>
      <c r="AU876" s="1"/>
      <c r="AV876" s="1"/>
      <c r="AW876" s="1"/>
    </row>
    <row r="877" spans="1:49" ht="14.25" customHeight="1">
      <c r="A877" s="2"/>
      <c r="B877" s="2"/>
      <c r="C877" s="2"/>
      <c r="D877" s="1"/>
      <c r="E877" s="1"/>
      <c r="F877" s="1"/>
      <c r="G877" s="1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2"/>
      <c r="T877" s="2"/>
      <c r="U877" s="1"/>
      <c r="V877" s="1"/>
      <c r="W877" s="1"/>
      <c r="X877" s="1"/>
      <c r="Y877" s="1"/>
      <c r="Z877" s="1"/>
      <c r="AA877" s="1"/>
      <c r="AB877" s="2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36"/>
      <c r="AR877" s="1"/>
      <c r="AS877" s="1"/>
      <c r="AT877" s="1"/>
      <c r="AU877" s="1"/>
      <c r="AV877" s="1"/>
      <c r="AW877" s="1"/>
    </row>
    <row r="878" spans="1:49" ht="14.25" customHeight="1">
      <c r="A878" s="2"/>
      <c r="B878" s="2"/>
      <c r="C878" s="2"/>
      <c r="D878" s="1"/>
      <c r="E878" s="1"/>
      <c r="F878" s="1"/>
      <c r="G878" s="1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2"/>
      <c r="T878" s="2"/>
      <c r="U878" s="1"/>
      <c r="V878" s="1"/>
      <c r="W878" s="1"/>
      <c r="X878" s="1"/>
      <c r="Y878" s="1"/>
      <c r="Z878" s="1"/>
      <c r="AA878" s="1"/>
      <c r="AB878" s="2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36"/>
      <c r="AR878" s="1"/>
      <c r="AS878" s="1"/>
      <c r="AT878" s="1"/>
      <c r="AU878" s="1"/>
      <c r="AV878" s="1"/>
      <c r="AW878" s="1"/>
    </row>
    <row r="879" spans="1:49" ht="14.25" customHeight="1">
      <c r="A879" s="2"/>
      <c r="B879" s="2"/>
      <c r="C879" s="2"/>
      <c r="D879" s="1"/>
      <c r="E879" s="1"/>
      <c r="F879" s="1"/>
      <c r="G879" s="1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2"/>
      <c r="T879" s="2"/>
      <c r="U879" s="1"/>
      <c r="V879" s="1"/>
      <c r="W879" s="1"/>
      <c r="X879" s="1"/>
      <c r="Y879" s="1"/>
      <c r="Z879" s="1"/>
      <c r="AA879" s="1"/>
      <c r="AB879" s="2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36"/>
      <c r="AR879" s="1"/>
      <c r="AS879" s="1"/>
      <c r="AT879" s="1"/>
      <c r="AU879" s="1"/>
      <c r="AV879" s="1"/>
      <c r="AW879" s="1"/>
    </row>
    <row r="880" spans="1:49" ht="14.25" customHeight="1">
      <c r="A880" s="2"/>
      <c r="B880" s="2"/>
      <c r="C880" s="2"/>
      <c r="D880" s="1"/>
      <c r="E880" s="1"/>
      <c r="F880" s="1"/>
      <c r="G880" s="1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2"/>
      <c r="T880" s="2"/>
      <c r="U880" s="1"/>
      <c r="V880" s="1"/>
      <c r="W880" s="1"/>
      <c r="X880" s="1"/>
      <c r="Y880" s="1"/>
      <c r="Z880" s="1"/>
      <c r="AA880" s="1"/>
      <c r="AB880" s="2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36"/>
      <c r="AR880" s="1"/>
      <c r="AS880" s="1"/>
      <c r="AT880" s="1"/>
      <c r="AU880" s="1"/>
      <c r="AV880" s="1"/>
      <c r="AW880" s="1"/>
    </row>
    <row r="881" spans="1:49" ht="14.25" customHeight="1">
      <c r="A881" s="2"/>
      <c r="B881" s="2"/>
      <c r="C881" s="2"/>
      <c r="D881" s="1"/>
      <c r="E881" s="1"/>
      <c r="F881" s="1"/>
      <c r="G881" s="1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2"/>
      <c r="T881" s="2"/>
      <c r="U881" s="1"/>
      <c r="V881" s="1"/>
      <c r="W881" s="1"/>
      <c r="X881" s="1"/>
      <c r="Y881" s="1"/>
      <c r="Z881" s="1"/>
      <c r="AA881" s="1"/>
      <c r="AB881" s="2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36"/>
      <c r="AR881" s="1"/>
      <c r="AS881" s="1"/>
      <c r="AT881" s="1"/>
      <c r="AU881" s="1"/>
      <c r="AV881" s="1"/>
      <c r="AW881" s="1"/>
    </row>
    <row r="882" spans="1:49" ht="14.25" customHeight="1">
      <c r="A882" s="2"/>
      <c r="B882" s="2"/>
      <c r="C882" s="2"/>
      <c r="D882" s="1"/>
      <c r="E882" s="1"/>
      <c r="F882" s="1"/>
      <c r="G882" s="1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2"/>
      <c r="T882" s="2"/>
      <c r="U882" s="1"/>
      <c r="V882" s="1"/>
      <c r="W882" s="1"/>
      <c r="X882" s="1"/>
      <c r="Y882" s="1"/>
      <c r="Z882" s="1"/>
      <c r="AA882" s="1"/>
      <c r="AB882" s="2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36"/>
      <c r="AR882" s="1"/>
      <c r="AS882" s="1"/>
      <c r="AT882" s="1"/>
      <c r="AU882" s="1"/>
      <c r="AV882" s="1"/>
      <c r="AW882" s="1"/>
    </row>
    <row r="883" spans="1:49" ht="14.25" customHeight="1">
      <c r="A883" s="2"/>
      <c r="B883" s="2"/>
      <c r="C883" s="2"/>
      <c r="D883" s="1"/>
      <c r="E883" s="1"/>
      <c r="F883" s="1"/>
      <c r="G883" s="1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2"/>
      <c r="T883" s="2"/>
      <c r="U883" s="1"/>
      <c r="V883" s="1"/>
      <c r="W883" s="1"/>
      <c r="X883" s="1"/>
      <c r="Y883" s="1"/>
      <c r="Z883" s="1"/>
      <c r="AA883" s="1"/>
      <c r="AB883" s="2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36"/>
      <c r="AR883" s="1"/>
      <c r="AS883" s="1"/>
      <c r="AT883" s="1"/>
      <c r="AU883" s="1"/>
      <c r="AV883" s="1"/>
      <c r="AW883" s="1"/>
    </row>
    <row r="884" spans="1:49" ht="14.25" customHeight="1">
      <c r="A884" s="2"/>
      <c r="B884" s="2"/>
      <c r="C884" s="2"/>
      <c r="D884" s="1"/>
      <c r="E884" s="1"/>
      <c r="F884" s="1"/>
      <c r="G884" s="1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2"/>
      <c r="T884" s="2"/>
      <c r="U884" s="1"/>
      <c r="V884" s="1"/>
      <c r="W884" s="1"/>
      <c r="X884" s="1"/>
      <c r="Y884" s="1"/>
      <c r="Z884" s="1"/>
      <c r="AA884" s="1"/>
      <c r="AB884" s="2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36"/>
      <c r="AR884" s="1"/>
      <c r="AS884" s="1"/>
      <c r="AT884" s="1"/>
      <c r="AU884" s="1"/>
      <c r="AV884" s="1"/>
      <c r="AW884" s="1"/>
    </row>
    <row r="885" spans="1:49" ht="14.25" customHeight="1">
      <c r="A885" s="2"/>
      <c r="B885" s="2"/>
      <c r="C885" s="2"/>
      <c r="D885" s="1"/>
      <c r="E885" s="1"/>
      <c r="F885" s="1"/>
      <c r="G885" s="1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2"/>
      <c r="T885" s="2"/>
      <c r="U885" s="1"/>
      <c r="V885" s="1"/>
      <c r="W885" s="1"/>
      <c r="X885" s="1"/>
      <c r="Y885" s="1"/>
      <c r="Z885" s="1"/>
      <c r="AA885" s="1"/>
      <c r="AB885" s="2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36"/>
      <c r="AR885" s="1"/>
      <c r="AS885" s="1"/>
      <c r="AT885" s="1"/>
      <c r="AU885" s="1"/>
      <c r="AV885" s="1"/>
      <c r="AW885" s="1"/>
    </row>
    <row r="886" spans="1:49" ht="14.25" customHeight="1">
      <c r="A886" s="2"/>
      <c r="B886" s="2"/>
      <c r="C886" s="2"/>
      <c r="D886" s="1"/>
      <c r="E886" s="1"/>
      <c r="F886" s="1"/>
      <c r="G886" s="1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2"/>
      <c r="T886" s="2"/>
      <c r="U886" s="1"/>
      <c r="V886" s="1"/>
      <c r="W886" s="1"/>
      <c r="X886" s="1"/>
      <c r="Y886" s="1"/>
      <c r="Z886" s="1"/>
      <c r="AA886" s="1"/>
      <c r="AB886" s="2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36"/>
      <c r="AR886" s="1"/>
      <c r="AS886" s="1"/>
      <c r="AT886" s="1"/>
      <c r="AU886" s="1"/>
      <c r="AV886" s="1"/>
      <c r="AW886" s="1"/>
    </row>
    <row r="887" spans="1:49" ht="14.25" customHeight="1">
      <c r="A887" s="2"/>
      <c r="B887" s="2"/>
      <c r="C887" s="2"/>
      <c r="D887" s="1"/>
      <c r="E887" s="1"/>
      <c r="F887" s="1"/>
      <c r="G887" s="1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2"/>
      <c r="T887" s="2"/>
      <c r="U887" s="1"/>
      <c r="V887" s="1"/>
      <c r="W887" s="1"/>
      <c r="X887" s="1"/>
      <c r="Y887" s="1"/>
      <c r="Z887" s="1"/>
      <c r="AA887" s="1"/>
      <c r="AB887" s="2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36"/>
      <c r="AR887" s="1"/>
      <c r="AS887" s="1"/>
      <c r="AT887" s="1"/>
      <c r="AU887" s="1"/>
      <c r="AV887" s="1"/>
      <c r="AW887" s="1"/>
    </row>
    <row r="888" spans="1:49" ht="14.25" customHeight="1">
      <c r="A888" s="2"/>
      <c r="B888" s="2"/>
      <c r="C888" s="2"/>
      <c r="D888" s="1"/>
      <c r="E888" s="1"/>
      <c r="F888" s="1"/>
      <c r="G888" s="1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2"/>
      <c r="T888" s="2"/>
      <c r="U888" s="1"/>
      <c r="V888" s="1"/>
      <c r="W888" s="1"/>
      <c r="X888" s="1"/>
      <c r="Y888" s="1"/>
      <c r="Z888" s="1"/>
      <c r="AA888" s="1"/>
      <c r="AB888" s="2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36"/>
      <c r="AR888" s="1"/>
      <c r="AS888" s="1"/>
      <c r="AT888" s="1"/>
      <c r="AU888" s="1"/>
      <c r="AV888" s="1"/>
      <c r="AW888" s="1"/>
    </row>
    <row r="889" spans="1:49" ht="14.25" customHeight="1">
      <c r="A889" s="2"/>
      <c r="B889" s="2"/>
      <c r="C889" s="2"/>
      <c r="D889" s="1"/>
      <c r="E889" s="1"/>
      <c r="F889" s="1"/>
      <c r="G889" s="1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2"/>
      <c r="T889" s="2"/>
      <c r="U889" s="1"/>
      <c r="V889" s="1"/>
      <c r="W889" s="1"/>
      <c r="X889" s="1"/>
      <c r="Y889" s="1"/>
      <c r="Z889" s="1"/>
      <c r="AA889" s="1"/>
      <c r="AB889" s="2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36"/>
      <c r="AR889" s="1"/>
      <c r="AS889" s="1"/>
      <c r="AT889" s="1"/>
      <c r="AU889" s="1"/>
      <c r="AV889" s="1"/>
      <c r="AW889" s="1"/>
    </row>
    <row r="890" spans="1:49" ht="14.25" customHeight="1">
      <c r="A890" s="2"/>
      <c r="B890" s="2"/>
      <c r="C890" s="2"/>
      <c r="D890" s="1"/>
      <c r="E890" s="1"/>
      <c r="F890" s="1"/>
      <c r="G890" s="1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2"/>
      <c r="T890" s="2"/>
      <c r="U890" s="1"/>
      <c r="V890" s="1"/>
      <c r="W890" s="1"/>
      <c r="X890" s="1"/>
      <c r="Y890" s="1"/>
      <c r="Z890" s="1"/>
      <c r="AA890" s="1"/>
      <c r="AB890" s="2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36"/>
      <c r="AR890" s="1"/>
      <c r="AS890" s="1"/>
      <c r="AT890" s="1"/>
      <c r="AU890" s="1"/>
      <c r="AV890" s="1"/>
      <c r="AW890" s="1"/>
    </row>
    <row r="891" spans="1:49" ht="14.25" customHeight="1">
      <c r="A891" s="2"/>
      <c r="B891" s="2"/>
      <c r="C891" s="2"/>
      <c r="D891" s="1"/>
      <c r="E891" s="1"/>
      <c r="F891" s="1"/>
      <c r="G891" s="1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2"/>
      <c r="T891" s="2"/>
      <c r="U891" s="1"/>
      <c r="V891" s="1"/>
      <c r="W891" s="1"/>
      <c r="X891" s="1"/>
      <c r="Y891" s="1"/>
      <c r="Z891" s="1"/>
      <c r="AA891" s="1"/>
      <c r="AB891" s="2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36"/>
      <c r="AR891" s="1"/>
      <c r="AS891" s="1"/>
      <c r="AT891" s="1"/>
      <c r="AU891" s="1"/>
      <c r="AV891" s="1"/>
      <c r="AW891" s="1"/>
    </row>
    <row r="892" spans="1:49" ht="14.25" customHeight="1">
      <c r="A892" s="2"/>
      <c r="B892" s="2"/>
      <c r="C892" s="2"/>
      <c r="D892" s="1"/>
      <c r="E892" s="1"/>
      <c r="F892" s="1"/>
      <c r="G892" s="1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2"/>
      <c r="T892" s="2"/>
      <c r="U892" s="1"/>
      <c r="V892" s="1"/>
      <c r="W892" s="1"/>
      <c r="X892" s="1"/>
      <c r="Y892" s="1"/>
      <c r="Z892" s="1"/>
      <c r="AA892" s="1"/>
      <c r="AB892" s="2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36"/>
      <c r="AR892" s="1"/>
      <c r="AS892" s="1"/>
      <c r="AT892" s="1"/>
      <c r="AU892" s="1"/>
      <c r="AV892" s="1"/>
      <c r="AW892" s="1"/>
    </row>
    <row r="893" spans="1:49" ht="14.25" customHeight="1">
      <c r="A893" s="2"/>
      <c r="B893" s="2"/>
      <c r="C893" s="2"/>
      <c r="D893" s="1"/>
      <c r="E893" s="1"/>
      <c r="F893" s="1"/>
      <c r="G893" s="1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2"/>
      <c r="T893" s="2"/>
      <c r="U893" s="1"/>
      <c r="V893" s="1"/>
      <c r="W893" s="1"/>
      <c r="X893" s="1"/>
      <c r="Y893" s="1"/>
      <c r="Z893" s="1"/>
      <c r="AA893" s="1"/>
      <c r="AB893" s="2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36"/>
      <c r="AR893" s="1"/>
      <c r="AS893" s="1"/>
      <c r="AT893" s="1"/>
      <c r="AU893" s="1"/>
      <c r="AV893" s="1"/>
      <c r="AW893" s="1"/>
    </row>
    <row r="894" spans="1:49" ht="14.25" customHeight="1">
      <c r="A894" s="2"/>
      <c r="B894" s="2"/>
      <c r="C894" s="2"/>
      <c r="D894" s="1"/>
      <c r="E894" s="1"/>
      <c r="F894" s="1"/>
      <c r="G894" s="1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2"/>
      <c r="T894" s="2"/>
      <c r="U894" s="1"/>
      <c r="V894" s="1"/>
      <c r="W894" s="1"/>
      <c r="X894" s="1"/>
      <c r="Y894" s="1"/>
      <c r="Z894" s="1"/>
      <c r="AA894" s="1"/>
      <c r="AB894" s="2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36"/>
      <c r="AR894" s="1"/>
      <c r="AS894" s="1"/>
      <c r="AT894" s="1"/>
      <c r="AU894" s="1"/>
      <c r="AV894" s="1"/>
      <c r="AW894" s="1"/>
    </row>
    <row r="895" spans="1:49" ht="14.25" customHeight="1">
      <c r="A895" s="2"/>
      <c r="B895" s="2"/>
      <c r="C895" s="2"/>
      <c r="D895" s="1"/>
      <c r="E895" s="1"/>
      <c r="F895" s="1"/>
      <c r="G895" s="1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2"/>
      <c r="T895" s="2"/>
      <c r="U895" s="1"/>
      <c r="V895" s="1"/>
      <c r="W895" s="1"/>
      <c r="X895" s="1"/>
      <c r="Y895" s="1"/>
      <c r="Z895" s="1"/>
      <c r="AA895" s="1"/>
      <c r="AB895" s="2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36"/>
      <c r="AR895" s="1"/>
      <c r="AS895" s="1"/>
      <c r="AT895" s="1"/>
      <c r="AU895" s="1"/>
      <c r="AV895" s="1"/>
      <c r="AW895" s="1"/>
    </row>
    <row r="896" spans="1:49" ht="14.25" customHeight="1">
      <c r="A896" s="2"/>
      <c r="B896" s="2"/>
      <c r="C896" s="2"/>
      <c r="D896" s="1"/>
      <c r="E896" s="1"/>
      <c r="F896" s="1"/>
      <c r="G896" s="1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2"/>
      <c r="T896" s="2"/>
      <c r="U896" s="1"/>
      <c r="V896" s="1"/>
      <c r="W896" s="1"/>
      <c r="X896" s="1"/>
      <c r="Y896" s="1"/>
      <c r="Z896" s="1"/>
      <c r="AA896" s="1"/>
      <c r="AB896" s="2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36"/>
      <c r="AR896" s="1"/>
      <c r="AS896" s="1"/>
      <c r="AT896" s="1"/>
      <c r="AU896" s="1"/>
      <c r="AV896" s="1"/>
      <c r="AW896" s="1"/>
    </row>
    <row r="897" spans="1:49" ht="14.25" customHeight="1">
      <c r="A897" s="2"/>
      <c r="B897" s="2"/>
      <c r="C897" s="2"/>
      <c r="D897" s="1"/>
      <c r="E897" s="1"/>
      <c r="F897" s="1"/>
      <c r="G897" s="1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2"/>
      <c r="T897" s="2"/>
      <c r="U897" s="1"/>
      <c r="V897" s="1"/>
      <c r="W897" s="1"/>
      <c r="X897" s="1"/>
      <c r="Y897" s="1"/>
      <c r="Z897" s="1"/>
      <c r="AA897" s="1"/>
      <c r="AB897" s="2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36"/>
      <c r="AR897" s="1"/>
      <c r="AS897" s="1"/>
      <c r="AT897" s="1"/>
      <c r="AU897" s="1"/>
      <c r="AV897" s="1"/>
      <c r="AW897" s="1"/>
    </row>
    <row r="898" spans="1:49" ht="14.25" customHeight="1">
      <c r="A898" s="2"/>
      <c r="B898" s="2"/>
      <c r="C898" s="2"/>
      <c r="D898" s="1"/>
      <c r="E898" s="1"/>
      <c r="F898" s="1"/>
      <c r="G898" s="1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2"/>
      <c r="T898" s="2"/>
      <c r="U898" s="1"/>
      <c r="V898" s="1"/>
      <c r="W898" s="1"/>
      <c r="X898" s="1"/>
      <c r="Y898" s="1"/>
      <c r="Z898" s="1"/>
      <c r="AA898" s="1"/>
      <c r="AB898" s="2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36"/>
      <c r="AR898" s="1"/>
      <c r="AS898" s="1"/>
      <c r="AT898" s="1"/>
      <c r="AU898" s="1"/>
      <c r="AV898" s="1"/>
      <c r="AW898" s="1"/>
    </row>
    <row r="899" spans="1:49" ht="14.25" customHeight="1">
      <c r="A899" s="2"/>
      <c r="B899" s="2"/>
      <c r="C899" s="2"/>
      <c r="D899" s="1"/>
      <c r="E899" s="1"/>
      <c r="F899" s="1"/>
      <c r="G899" s="1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2"/>
      <c r="T899" s="2"/>
      <c r="U899" s="1"/>
      <c r="V899" s="1"/>
      <c r="W899" s="1"/>
      <c r="X899" s="1"/>
      <c r="Y899" s="1"/>
      <c r="Z899" s="1"/>
      <c r="AA899" s="1"/>
      <c r="AB899" s="2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36"/>
      <c r="AR899" s="1"/>
      <c r="AS899" s="1"/>
      <c r="AT899" s="1"/>
      <c r="AU899" s="1"/>
      <c r="AV899" s="1"/>
      <c r="AW899" s="1"/>
    </row>
    <row r="900" spans="1:49" ht="14.25" customHeight="1">
      <c r="A900" s="2"/>
      <c r="B900" s="2"/>
      <c r="C900" s="2"/>
      <c r="D900" s="1"/>
      <c r="E900" s="1"/>
      <c r="F900" s="1"/>
      <c r="G900" s="1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2"/>
      <c r="T900" s="2"/>
      <c r="U900" s="1"/>
      <c r="V900" s="1"/>
      <c r="W900" s="1"/>
      <c r="X900" s="1"/>
      <c r="Y900" s="1"/>
      <c r="Z900" s="1"/>
      <c r="AA900" s="1"/>
      <c r="AB900" s="2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36"/>
      <c r="AR900" s="1"/>
      <c r="AS900" s="1"/>
      <c r="AT900" s="1"/>
      <c r="AU900" s="1"/>
      <c r="AV900" s="1"/>
      <c r="AW900" s="1"/>
    </row>
    <row r="901" spans="1:49" ht="14.25" customHeight="1">
      <c r="A901" s="2"/>
      <c r="B901" s="2"/>
      <c r="C901" s="2"/>
      <c r="D901" s="1"/>
      <c r="E901" s="1"/>
      <c r="F901" s="1"/>
      <c r="G901" s="1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2"/>
      <c r="T901" s="2"/>
      <c r="U901" s="1"/>
      <c r="V901" s="1"/>
      <c r="W901" s="1"/>
      <c r="X901" s="1"/>
      <c r="Y901" s="1"/>
      <c r="Z901" s="1"/>
      <c r="AA901" s="1"/>
      <c r="AB901" s="2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36"/>
      <c r="AR901" s="1"/>
      <c r="AS901" s="1"/>
      <c r="AT901" s="1"/>
      <c r="AU901" s="1"/>
      <c r="AV901" s="1"/>
      <c r="AW901" s="1"/>
    </row>
    <row r="902" spans="1:49" ht="14.25" customHeight="1">
      <c r="A902" s="2"/>
      <c r="B902" s="2"/>
      <c r="C902" s="2"/>
      <c r="D902" s="1"/>
      <c r="E902" s="1"/>
      <c r="F902" s="1"/>
      <c r="G902" s="1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2"/>
      <c r="T902" s="2"/>
      <c r="U902" s="1"/>
      <c r="V902" s="1"/>
      <c r="W902" s="1"/>
      <c r="X902" s="1"/>
      <c r="Y902" s="1"/>
      <c r="Z902" s="1"/>
      <c r="AA902" s="1"/>
      <c r="AB902" s="2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36"/>
      <c r="AR902" s="1"/>
      <c r="AS902" s="1"/>
      <c r="AT902" s="1"/>
      <c r="AU902" s="1"/>
      <c r="AV902" s="1"/>
      <c r="AW902" s="1"/>
    </row>
    <row r="903" spans="1:49" ht="14.25" customHeight="1">
      <c r="A903" s="2"/>
      <c r="B903" s="2"/>
      <c r="C903" s="2"/>
      <c r="D903" s="1"/>
      <c r="E903" s="1"/>
      <c r="F903" s="1"/>
      <c r="G903" s="1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2"/>
      <c r="T903" s="2"/>
      <c r="U903" s="1"/>
      <c r="V903" s="1"/>
      <c r="W903" s="1"/>
      <c r="X903" s="1"/>
      <c r="Y903" s="1"/>
      <c r="Z903" s="1"/>
      <c r="AA903" s="1"/>
      <c r="AB903" s="2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36"/>
      <c r="AR903" s="1"/>
      <c r="AS903" s="1"/>
      <c r="AT903" s="1"/>
      <c r="AU903" s="1"/>
      <c r="AV903" s="1"/>
      <c r="AW903" s="1"/>
    </row>
    <row r="904" spans="1:49" ht="14.25" customHeight="1">
      <c r="A904" s="2"/>
      <c r="B904" s="2"/>
      <c r="C904" s="2"/>
      <c r="D904" s="1"/>
      <c r="E904" s="1"/>
      <c r="F904" s="1"/>
      <c r="G904" s="1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2"/>
      <c r="T904" s="2"/>
      <c r="U904" s="1"/>
      <c r="V904" s="1"/>
      <c r="W904" s="1"/>
      <c r="X904" s="1"/>
      <c r="Y904" s="1"/>
      <c r="Z904" s="1"/>
      <c r="AA904" s="1"/>
      <c r="AB904" s="2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36"/>
      <c r="AR904" s="1"/>
      <c r="AS904" s="1"/>
      <c r="AT904" s="1"/>
      <c r="AU904" s="1"/>
      <c r="AV904" s="1"/>
      <c r="AW904" s="1"/>
    </row>
    <row r="905" spans="1:49" ht="14.25" customHeight="1">
      <c r="A905" s="2"/>
      <c r="B905" s="2"/>
      <c r="C905" s="2"/>
      <c r="D905" s="1"/>
      <c r="E905" s="1"/>
      <c r="F905" s="1"/>
      <c r="G905" s="1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2"/>
      <c r="T905" s="2"/>
      <c r="U905" s="1"/>
      <c r="V905" s="1"/>
      <c r="W905" s="1"/>
      <c r="X905" s="1"/>
      <c r="Y905" s="1"/>
      <c r="Z905" s="1"/>
      <c r="AA905" s="1"/>
      <c r="AB905" s="2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36"/>
      <c r="AR905" s="1"/>
      <c r="AS905" s="1"/>
      <c r="AT905" s="1"/>
      <c r="AU905" s="1"/>
      <c r="AV905" s="1"/>
      <c r="AW905" s="1"/>
    </row>
    <row r="906" spans="1:49" ht="14.25" customHeight="1">
      <c r="A906" s="2"/>
      <c r="B906" s="2"/>
      <c r="C906" s="2"/>
      <c r="D906" s="1"/>
      <c r="E906" s="1"/>
      <c r="F906" s="1"/>
      <c r="G906" s="1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2"/>
      <c r="T906" s="2"/>
      <c r="U906" s="1"/>
      <c r="V906" s="1"/>
      <c r="W906" s="1"/>
      <c r="X906" s="1"/>
      <c r="Y906" s="1"/>
      <c r="Z906" s="1"/>
      <c r="AA906" s="1"/>
      <c r="AB906" s="2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36"/>
      <c r="AR906" s="1"/>
      <c r="AS906" s="1"/>
      <c r="AT906" s="1"/>
      <c r="AU906" s="1"/>
      <c r="AV906" s="1"/>
      <c r="AW906" s="1"/>
    </row>
    <row r="907" spans="1:49" ht="14.25" customHeight="1">
      <c r="A907" s="2"/>
      <c r="B907" s="2"/>
      <c r="C907" s="2"/>
      <c r="D907" s="1"/>
      <c r="E907" s="1"/>
      <c r="F907" s="1"/>
      <c r="G907" s="1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2"/>
      <c r="T907" s="2"/>
      <c r="U907" s="1"/>
      <c r="V907" s="1"/>
      <c r="W907" s="1"/>
      <c r="X907" s="1"/>
      <c r="Y907" s="1"/>
      <c r="Z907" s="1"/>
      <c r="AA907" s="1"/>
      <c r="AB907" s="2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36"/>
      <c r="AR907" s="1"/>
      <c r="AS907" s="1"/>
      <c r="AT907" s="1"/>
      <c r="AU907" s="1"/>
      <c r="AV907" s="1"/>
      <c r="AW907" s="1"/>
    </row>
    <row r="908" spans="1:49" ht="14.25" customHeight="1">
      <c r="A908" s="2"/>
      <c r="B908" s="2"/>
      <c r="C908" s="2"/>
      <c r="D908" s="1"/>
      <c r="E908" s="1"/>
      <c r="F908" s="1"/>
      <c r="G908" s="1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2"/>
      <c r="T908" s="2"/>
      <c r="U908" s="1"/>
      <c r="V908" s="1"/>
      <c r="W908" s="1"/>
      <c r="X908" s="1"/>
      <c r="Y908" s="1"/>
      <c r="Z908" s="1"/>
      <c r="AA908" s="1"/>
      <c r="AB908" s="2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36"/>
      <c r="AR908" s="1"/>
      <c r="AS908" s="1"/>
      <c r="AT908" s="1"/>
      <c r="AU908" s="1"/>
      <c r="AV908" s="1"/>
      <c r="AW908" s="1"/>
    </row>
    <row r="909" spans="1:49" ht="14.25" customHeight="1">
      <c r="A909" s="2"/>
      <c r="B909" s="2"/>
      <c r="C909" s="2"/>
      <c r="D909" s="1"/>
      <c r="E909" s="1"/>
      <c r="F909" s="1"/>
      <c r="G909" s="1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2"/>
      <c r="T909" s="2"/>
      <c r="U909" s="1"/>
      <c r="V909" s="1"/>
      <c r="W909" s="1"/>
      <c r="X909" s="1"/>
      <c r="Y909" s="1"/>
      <c r="Z909" s="1"/>
      <c r="AA909" s="1"/>
      <c r="AB909" s="2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36"/>
      <c r="AR909" s="1"/>
      <c r="AS909" s="1"/>
      <c r="AT909" s="1"/>
      <c r="AU909" s="1"/>
      <c r="AV909" s="1"/>
      <c r="AW909" s="1"/>
    </row>
    <row r="910" spans="1:49" ht="14.25" customHeight="1">
      <c r="A910" s="2"/>
      <c r="B910" s="2"/>
      <c r="C910" s="2"/>
      <c r="D910" s="1"/>
      <c r="E910" s="1"/>
      <c r="F910" s="1"/>
      <c r="G910" s="1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2"/>
      <c r="T910" s="2"/>
      <c r="U910" s="1"/>
      <c r="V910" s="1"/>
      <c r="W910" s="1"/>
      <c r="X910" s="1"/>
      <c r="Y910" s="1"/>
      <c r="Z910" s="1"/>
      <c r="AA910" s="1"/>
      <c r="AB910" s="2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36"/>
      <c r="AR910" s="1"/>
      <c r="AS910" s="1"/>
      <c r="AT910" s="1"/>
      <c r="AU910" s="1"/>
      <c r="AV910" s="1"/>
      <c r="AW910" s="1"/>
    </row>
    <row r="911" spans="1:49" ht="14.25" customHeight="1">
      <c r="A911" s="2"/>
      <c r="B911" s="2"/>
      <c r="C911" s="2"/>
      <c r="D911" s="1"/>
      <c r="E911" s="1"/>
      <c r="F911" s="1"/>
      <c r="G911" s="1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2"/>
      <c r="T911" s="2"/>
      <c r="U911" s="1"/>
      <c r="V911" s="1"/>
      <c r="W911" s="1"/>
      <c r="X911" s="1"/>
      <c r="Y911" s="1"/>
      <c r="Z911" s="1"/>
      <c r="AA911" s="1"/>
      <c r="AB911" s="2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36"/>
      <c r="AR911" s="1"/>
      <c r="AS911" s="1"/>
      <c r="AT911" s="1"/>
      <c r="AU911" s="1"/>
      <c r="AV911" s="1"/>
      <c r="AW911" s="1"/>
    </row>
    <row r="912" spans="1:49" ht="14.25" customHeight="1">
      <c r="A912" s="2"/>
      <c r="B912" s="2"/>
      <c r="C912" s="2"/>
      <c r="D912" s="1"/>
      <c r="E912" s="1"/>
      <c r="F912" s="1"/>
      <c r="G912" s="1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2"/>
      <c r="T912" s="2"/>
      <c r="U912" s="1"/>
      <c r="V912" s="1"/>
      <c r="W912" s="1"/>
      <c r="X912" s="1"/>
      <c r="Y912" s="1"/>
      <c r="Z912" s="1"/>
      <c r="AA912" s="1"/>
      <c r="AB912" s="2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36"/>
      <c r="AR912" s="1"/>
      <c r="AS912" s="1"/>
      <c r="AT912" s="1"/>
      <c r="AU912" s="1"/>
      <c r="AV912" s="1"/>
      <c r="AW912" s="1"/>
    </row>
    <row r="913" spans="1:49" ht="14.25" customHeight="1">
      <c r="A913" s="2"/>
      <c r="B913" s="2"/>
      <c r="C913" s="2"/>
      <c r="D913" s="1"/>
      <c r="E913" s="1"/>
      <c r="F913" s="1"/>
      <c r="G913" s="1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2"/>
      <c r="T913" s="2"/>
      <c r="U913" s="1"/>
      <c r="V913" s="1"/>
      <c r="W913" s="1"/>
      <c r="X913" s="1"/>
      <c r="Y913" s="1"/>
      <c r="Z913" s="1"/>
      <c r="AA913" s="1"/>
      <c r="AB913" s="2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36"/>
      <c r="AR913" s="1"/>
      <c r="AS913" s="1"/>
      <c r="AT913" s="1"/>
      <c r="AU913" s="1"/>
      <c r="AV913" s="1"/>
      <c r="AW913" s="1"/>
    </row>
    <row r="914" spans="1:49" ht="14.25" customHeight="1">
      <c r="A914" s="2"/>
      <c r="B914" s="2"/>
      <c r="C914" s="2"/>
      <c r="D914" s="1"/>
      <c r="E914" s="1"/>
      <c r="F914" s="1"/>
      <c r="G914" s="1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2"/>
      <c r="T914" s="2"/>
      <c r="U914" s="1"/>
      <c r="V914" s="1"/>
      <c r="W914" s="1"/>
      <c r="X914" s="1"/>
      <c r="Y914" s="1"/>
      <c r="Z914" s="1"/>
      <c r="AA914" s="1"/>
      <c r="AB914" s="2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36"/>
      <c r="AR914" s="1"/>
      <c r="AS914" s="1"/>
      <c r="AT914" s="1"/>
      <c r="AU914" s="1"/>
      <c r="AV914" s="1"/>
      <c r="AW914" s="1"/>
    </row>
    <row r="915" spans="1:49" ht="14.25" customHeight="1">
      <c r="A915" s="2"/>
      <c r="B915" s="2"/>
      <c r="C915" s="2"/>
      <c r="D915" s="1"/>
      <c r="E915" s="1"/>
      <c r="F915" s="1"/>
      <c r="G915" s="1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2"/>
      <c r="T915" s="2"/>
      <c r="U915" s="1"/>
      <c r="V915" s="1"/>
      <c r="W915" s="1"/>
      <c r="X915" s="1"/>
      <c r="Y915" s="1"/>
      <c r="Z915" s="1"/>
      <c r="AA915" s="1"/>
      <c r="AB915" s="2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36"/>
      <c r="AR915" s="1"/>
      <c r="AS915" s="1"/>
      <c r="AT915" s="1"/>
      <c r="AU915" s="1"/>
      <c r="AV915" s="1"/>
      <c r="AW915" s="1"/>
    </row>
    <row r="916" spans="1:49" ht="14.25" customHeight="1">
      <c r="A916" s="2"/>
      <c r="B916" s="2"/>
      <c r="C916" s="2"/>
      <c r="D916" s="1"/>
      <c r="E916" s="1"/>
      <c r="F916" s="1"/>
      <c r="G916" s="1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2"/>
      <c r="T916" s="2"/>
      <c r="U916" s="1"/>
      <c r="V916" s="1"/>
      <c r="W916" s="1"/>
      <c r="X916" s="1"/>
      <c r="Y916" s="1"/>
      <c r="Z916" s="1"/>
      <c r="AA916" s="1"/>
      <c r="AB916" s="2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36"/>
      <c r="AR916" s="1"/>
      <c r="AS916" s="1"/>
      <c r="AT916" s="1"/>
      <c r="AU916" s="1"/>
      <c r="AV916" s="1"/>
      <c r="AW916" s="1"/>
    </row>
    <row r="917" spans="1:49" ht="14.25" customHeight="1">
      <c r="A917" s="2"/>
      <c r="B917" s="2"/>
      <c r="C917" s="2"/>
      <c r="D917" s="1"/>
      <c r="E917" s="1"/>
      <c r="F917" s="1"/>
      <c r="G917" s="1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2"/>
      <c r="T917" s="2"/>
      <c r="U917" s="1"/>
      <c r="V917" s="1"/>
      <c r="W917" s="1"/>
      <c r="X917" s="1"/>
      <c r="Y917" s="1"/>
      <c r="Z917" s="1"/>
      <c r="AA917" s="1"/>
      <c r="AB917" s="2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36"/>
      <c r="AR917" s="1"/>
      <c r="AS917" s="1"/>
      <c r="AT917" s="1"/>
      <c r="AU917" s="1"/>
      <c r="AV917" s="1"/>
      <c r="AW917" s="1"/>
    </row>
    <row r="918" spans="1:49" ht="14.25" customHeight="1">
      <c r="A918" s="2"/>
      <c r="B918" s="2"/>
      <c r="C918" s="2"/>
      <c r="D918" s="1"/>
      <c r="E918" s="1"/>
      <c r="F918" s="1"/>
      <c r="G918" s="1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2"/>
      <c r="T918" s="2"/>
      <c r="U918" s="1"/>
      <c r="V918" s="1"/>
      <c r="W918" s="1"/>
      <c r="X918" s="1"/>
      <c r="Y918" s="1"/>
      <c r="Z918" s="1"/>
      <c r="AA918" s="1"/>
      <c r="AB918" s="2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36"/>
      <c r="AR918" s="1"/>
      <c r="AS918" s="1"/>
      <c r="AT918" s="1"/>
      <c r="AU918" s="1"/>
      <c r="AV918" s="1"/>
      <c r="AW918" s="1"/>
    </row>
    <row r="919" spans="1:49" ht="14.25" customHeight="1">
      <c r="A919" s="2"/>
      <c r="B919" s="2"/>
      <c r="C919" s="2"/>
      <c r="D919" s="1"/>
      <c r="E919" s="1"/>
      <c r="F919" s="1"/>
      <c r="G919" s="1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2"/>
      <c r="T919" s="2"/>
      <c r="U919" s="1"/>
      <c r="V919" s="1"/>
      <c r="W919" s="1"/>
      <c r="X919" s="1"/>
      <c r="Y919" s="1"/>
      <c r="Z919" s="1"/>
      <c r="AA919" s="1"/>
      <c r="AB919" s="2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36"/>
      <c r="AR919" s="1"/>
      <c r="AS919" s="1"/>
      <c r="AT919" s="1"/>
      <c r="AU919" s="1"/>
      <c r="AV919" s="1"/>
      <c r="AW919" s="1"/>
    </row>
    <row r="920" spans="1:49" ht="14.25" customHeight="1">
      <c r="A920" s="2"/>
      <c r="B920" s="2"/>
      <c r="C920" s="2"/>
      <c r="D920" s="1"/>
      <c r="E920" s="1"/>
      <c r="F920" s="1"/>
      <c r="G920" s="1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2"/>
      <c r="T920" s="2"/>
      <c r="U920" s="1"/>
      <c r="V920" s="1"/>
      <c r="W920" s="1"/>
      <c r="X920" s="1"/>
      <c r="Y920" s="1"/>
      <c r="Z920" s="1"/>
      <c r="AA920" s="1"/>
      <c r="AB920" s="2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36"/>
      <c r="AR920" s="1"/>
      <c r="AS920" s="1"/>
      <c r="AT920" s="1"/>
      <c r="AU920" s="1"/>
      <c r="AV920" s="1"/>
      <c r="AW920" s="1"/>
    </row>
    <row r="921" spans="1:49" ht="14.25" customHeight="1">
      <c r="A921" s="2"/>
      <c r="B921" s="2"/>
      <c r="C921" s="2"/>
      <c r="D921" s="1"/>
      <c r="E921" s="1"/>
      <c r="F921" s="1"/>
      <c r="G921" s="1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2"/>
      <c r="T921" s="2"/>
      <c r="U921" s="1"/>
      <c r="V921" s="1"/>
      <c r="W921" s="1"/>
      <c r="X921" s="1"/>
      <c r="Y921" s="1"/>
      <c r="Z921" s="1"/>
      <c r="AA921" s="1"/>
      <c r="AB921" s="2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36"/>
      <c r="AR921" s="1"/>
      <c r="AS921" s="1"/>
      <c r="AT921" s="1"/>
      <c r="AU921" s="1"/>
      <c r="AV921" s="1"/>
      <c r="AW921" s="1"/>
    </row>
    <row r="922" spans="1:49" ht="14.25" customHeight="1">
      <c r="A922" s="2"/>
      <c r="B922" s="2"/>
      <c r="C922" s="2"/>
      <c r="D922" s="1"/>
      <c r="E922" s="1"/>
      <c r="F922" s="1"/>
      <c r="G922" s="1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2"/>
      <c r="T922" s="2"/>
      <c r="U922" s="1"/>
      <c r="V922" s="1"/>
      <c r="W922" s="1"/>
      <c r="X922" s="1"/>
      <c r="Y922" s="1"/>
      <c r="Z922" s="1"/>
      <c r="AA922" s="1"/>
      <c r="AB922" s="2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36"/>
      <c r="AR922" s="1"/>
      <c r="AS922" s="1"/>
      <c r="AT922" s="1"/>
      <c r="AU922" s="1"/>
      <c r="AV922" s="1"/>
      <c r="AW922" s="1"/>
    </row>
    <row r="923" spans="1:49" ht="14.25" customHeight="1">
      <c r="A923" s="2"/>
      <c r="B923" s="2"/>
      <c r="C923" s="2"/>
      <c r="D923" s="1"/>
      <c r="E923" s="1"/>
      <c r="F923" s="1"/>
      <c r="G923" s="1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2"/>
      <c r="T923" s="2"/>
      <c r="U923" s="1"/>
      <c r="V923" s="1"/>
      <c r="W923" s="1"/>
      <c r="X923" s="1"/>
      <c r="Y923" s="1"/>
      <c r="Z923" s="1"/>
      <c r="AA923" s="1"/>
      <c r="AB923" s="2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36"/>
      <c r="AR923" s="1"/>
      <c r="AS923" s="1"/>
      <c r="AT923" s="1"/>
      <c r="AU923" s="1"/>
      <c r="AV923" s="1"/>
      <c r="AW923" s="1"/>
    </row>
    <row r="924" spans="1:49" ht="14.25" customHeight="1">
      <c r="A924" s="2"/>
      <c r="B924" s="2"/>
      <c r="C924" s="2"/>
      <c r="D924" s="1"/>
      <c r="E924" s="1"/>
      <c r="F924" s="1"/>
      <c r="G924" s="1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2"/>
      <c r="T924" s="2"/>
      <c r="U924" s="1"/>
      <c r="V924" s="1"/>
      <c r="W924" s="1"/>
      <c r="X924" s="1"/>
      <c r="Y924" s="1"/>
      <c r="Z924" s="1"/>
      <c r="AA924" s="1"/>
      <c r="AB924" s="2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36"/>
      <c r="AR924" s="1"/>
      <c r="AS924" s="1"/>
      <c r="AT924" s="1"/>
      <c r="AU924" s="1"/>
      <c r="AV924" s="1"/>
      <c r="AW924" s="1"/>
    </row>
    <row r="925" spans="1:49" ht="14.25" customHeight="1">
      <c r="A925" s="2"/>
      <c r="B925" s="2"/>
      <c r="C925" s="2"/>
      <c r="D925" s="1"/>
      <c r="E925" s="1"/>
      <c r="F925" s="1"/>
      <c r="G925" s="1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2"/>
      <c r="T925" s="2"/>
      <c r="U925" s="1"/>
      <c r="V925" s="1"/>
      <c r="W925" s="1"/>
      <c r="X925" s="1"/>
      <c r="Y925" s="1"/>
      <c r="Z925" s="1"/>
      <c r="AA925" s="1"/>
      <c r="AB925" s="2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36"/>
      <c r="AR925" s="1"/>
      <c r="AS925" s="1"/>
      <c r="AT925" s="1"/>
      <c r="AU925" s="1"/>
      <c r="AV925" s="1"/>
      <c r="AW925" s="1"/>
    </row>
    <row r="926" spans="1:49" ht="14.25" customHeight="1">
      <c r="A926" s="2"/>
      <c r="B926" s="2"/>
      <c r="C926" s="2"/>
      <c r="D926" s="1"/>
      <c r="E926" s="1"/>
      <c r="F926" s="1"/>
      <c r="G926" s="1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2"/>
      <c r="T926" s="2"/>
      <c r="U926" s="1"/>
      <c r="V926" s="1"/>
      <c r="W926" s="1"/>
      <c r="X926" s="1"/>
      <c r="Y926" s="1"/>
      <c r="Z926" s="1"/>
      <c r="AA926" s="1"/>
      <c r="AB926" s="2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36"/>
      <c r="AR926" s="1"/>
      <c r="AS926" s="1"/>
      <c r="AT926" s="1"/>
      <c r="AU926" s="1"/>
      <c r="AV926" s="1"/>
      <c r="AW926" s="1"/>
    </row>
    <row r="927" spans="1:49" ht="14.25" customHeight="1">
      <c r="A927" s="2"/>
      <c r="B927" s="2"/>
      <c r="C927" s="2"/>
      <c r="D927" s="1"/>
      <c r="E927" s="1"/>
      <c r="F927" s="1"/>
      <c r="G927" s="1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2"/>
      <c r="T927" s="2"/>
      <c r="U927" s="1"/>
      <c r="V927" s="1"/>
      <c r="W927" s="1"/>
      <c r="X927" s="1"/>
      <c r="Y927" s="1"/>
      <c r="Z927" s="1"/>
      <c r="AA927" s="1"/>
      <c r="AB927" s="2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36"/>
      <c r="AR927" s="1"/>
      <c r="AS927" s="1"/>
      <c r="AT927" s="1"/>
      <c r="AU927" s="1"/>
      <c r="AV927" s="1"/>
      <c r="AW927" s="1"/>
    </row>
    <row r="928" spans="1:49" ht="14.25" customHeight="1">
      <c r="A928" s="2"/>
      <c r="B928" s="2"/>
      <c r="C928" s="2"/>
      <c r="D928" s="1"/>
      <c r="E928" s="1"/>
      <c r="F928" s="1"/>
      <c r="G928" s="1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2"/>
      <c r="T928" s="2"/>
      <c r="U928" s="1"/>
      <c r="V928" s="1"/>
      <c r="W928" s="1"/>
      <c r="X928" s="1"/>
      <c r="Y928" s="1"/>
      <c r="Z928" s="1"/>
      <c r="AA928" s="1"/>
      <c r="AB928" s="2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36"/>
      <c r="AR928" s="1"/>
      <c r="AS928" s="1"/>
      <c r="AT928" s="1"/>
      <c r="AU928" s="1"/>
      <c r="AV928" s="1"/>
      <c r="AW928" s="1"/>
    </row>
    <row r="929" spans="1:49" ht="14.25" customHeight="1">
      <c r="A929" s="2"/>
      <c r="B929" s="2"/>
      <c r="C929" s="2"/>
      <c r="D929" s="1"/>
      <c r="E929" s="1"/>
      <c r="F929" s="1"/>
      <c r="G929" s="1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2"/>
      <c r="T929" s="2"/>
      <c r="U929" s="1"/>
      <c r="V929" s="1"/>
      <c r="W929" s="1"/>
      <c r="X929" s="1"/>
      <c r="Y929" s="1"/>
      <c r="Z929" s="1"/>
      <c r="AA929" s="1"/>
      <c r="AB929" s="2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36"/>
      <c r="AR929" s="1"/>
      <c r="AS929" s="1"/>
      <c r="AT929" s="1"/>
      <c r="AU929" s="1"/>
      <c r="AV929" s="1"/>
      <c r="AW929" s="1"/>
    </row>
    <row r="930" spans="1:49" ht="14.25" customHeight="1">
      <c r="A930" s="2"/>
      <c r="B930" s="2"/>
      <c r="C930" s="2"/>
      <c r="D930" s="1"/>
      <c r="E930" s="1"/>
      <c r="F930" s="1"/>
      <c r="G930" s="1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2"/>
      <c r="T930" s="2"/>
      <c r="U930" s="1"/>
      <c r="V930" s="1"/>
      <c r="W930" s="1"/>
      <c r="X930" s="1"/>
      <c r="Y930" s="1"/>
      <c r="Z930" s="1"/>
      <c r="AA930" s="1"/>
      <c r="AB930" s="2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36"/>
      <c r="AR930" s="1"/>
      <c r="AS930" s="1"/>
      <c r="AT930" s="1"/>
      <c r="AU930" s="1"/>
      <c r="AV930" s="1"/>
      <c r="AW930" s="1"/>
    </row>
    <row r="931" spans="1:49" ht="14.25" customHeight="1">
      <c r="A931" s="2"/>
      <c r="B931" s="2"/>
      <c r="C931" s="2"/>
      <c r="D931" s="1"/>
      <c r="E931" s="1"/>
      <c r="F931" s="1"/>
      <c r="G931" s="1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2"/>
      <c r="T931" s="2"/>
      <c r="U931" s="1"/>
      <c r="V931" s="1"/>
      <c r="W931" s="1"/>
      <c r="X931" s="1"/>
      <c r="Y931" s="1"/>
      <c r="Z931" s="1"/>
      <c r="AA931" s="1"/>
      <c r="AB931" s="2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36"/>
      <c r="AR931" s="1"/>
      <c r="AS931" s="1"/>
      <c r="AT931" s="1"/>
      <c r="AU931" s="1"/>
      <c r="AV931" s="1"/>
      <c r="AW931" s="1"/>
    </row>
    <row r="932" spans="1:49" ht="14.25" customHeight="1">
      <c r="A932" s="2"/>
      <c r="B932" s="2"/>
      <c r="C932" s="2"/>
      <c r="D932" s="1"/>
      <c r="E932" s="1"/>
      <c r="F932" s="1"/>
      <c r="G932" s="1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2"/>
      <c r="T932" s="2"/>
      <c r="U932" s="1"/>
      <c r="V932" s="1"/>
      <c r="W932" s="1"/>
      <c r="X932" s="1"/>
      <c r="Y932" s="1"/>
      <c r="Z932" s="1"/>
      <c r="AA932" s="1"/>
      <c r="AB932" s="2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36"/>
      <c r="AR932" s="1"/>
      <c r="AS932" s="1"/>
      <c r="AT932" s="1"/>
      <c r="AU932" s="1"/>
      <c r="AV932" s="1"/>
      <c r="AW932" s="1"/>
    </row>
    <row r="933" spans="1:49" ht="14.25" customHeight="1">
      <c r="A933" s="2"/>
      <c r="B933" s="2"/>
      <c r="C933" s="2"/>
      <c r="D933" s="1"/>
      <c r="E933" s="1"/>
      <c r="F933" s="1"/>
      <c r="G933" s="1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2"/>
      <c r="T933" s="2"/>
      <c r="U933" s="1"/>
      <c r="V933" s="1"/>
      <c r="W933" s="1"/>
      <c r="X933" s="1"/>
      <c r="Y933" s="1"/>
      <c r="Z933" s="1"/>
      <c r="AA933" s="1"/>
      <c r="AB933" s="2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36"/>
      <c r="AR933" s="1"/>
      <c r="AS933" s="1"/>
      <c r="AT933" s="1"/>
      <c r="AU933" s="1"/>
      <c r="AV933" s="1"/>
      <c r="AW933" s="1"/>
    </row>
    <row r="934" spans="1:49" ht="14.25" customHeight="1">
      <c r="A934" s="2"/>
      <c r="B934" s="2"/>
      <c r="C934" s="2"/>
      <c r="D934" s="1"/>
      <c r="E934" s="1"/>
      <c r="F934" s="1"/>
      <c r="G934" s="1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2"/>
      <c r="T934" s="2"/>
      <c r="U934" s="1"/>
      <c r="V934" s="1"/>
      <c r="W934" s="1"/>
      <c r="X934" s="1"/>
      <c r="Y934" s="1"/>
      <c r="Z934" s="1"/>
      <c r="AA934" s="1"/>
      <c r="AB934" s="2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36"/>
      <c r="AR934" s="1"/>
      <c r="AS934" s="1"/>
      <c r="AT934" s="1"/>
      <c r="AU934" s="1"/>
      <c r="AV934" s="1"/>
      <c r="AW934" s="1"/>
    </row>
    <row r="935" spans="1:49" ht="14.25" customHeight="1">
      <c r="A935" s="2"/>
      <c r="B935" s="2"/>
      <c r="C935" s="2"/>
      <c r="D935" s="1"/>
      <c r="E935" s="1"/>
      <c r="F935" s="1"/>
      <c r="G935" s="1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2"/>
      <c r="T935" s="2"/>
      <c r="U935" s="1"/>
      <c r="V935" s="1"/>
      <c r="W935" s="1"/>
      <c r="X935" s="1"/>
      <c r="Y935" s="1"/>
      <c r="Z935" s="1"/>
      <c r="AA935" s="1"/>
      <c r="AB935" s="2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36"/>
      <c r="AR935" s="1"/>
      <c r="AS935" s="1"/>
      <c r="AT935" s="1"/>
      <c r="AU935" s="1"/>
      <c r="AV935" s="1"/>
      <c r="AW935" s="1"/>
    </row>
    <row r="936" spans="1:49" ht="14.25" customHeight="1">
      <c r="A936" s="2"/>
      <c r="B936" s="2"/>
      <c r="C936" s="2"/>
      <c r="D936" s="1"/>
      <c r="E936" s="1"/>
      <c r="F936" s="1"/>
      <c r="G936" s="1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2"/>
      <c r="T936" s="2"/>
      <c r="U936" s="1"/>
      <c r="V936" s="1"/>
      <c r="W936" s="1"/>
      <c r="X936" s="1"/>
      <c r="Y936" s="1"/>
      <c r="Z936" s="1"/>
      <c r="AA936" s="1"/>
      <c r="AB936" s="2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36"/>
      <c r="AR936" s="1"/>
      <c r="AS936" s="1"/>
      <c r="AT936" s="1"/>
      <c r="AU936" s="1"/>
      <c r="AV936" s="1"/>
      <c r="AW936" s="1"/>
    </row>
    <row r="937" spans="1:49" ht="14.25" customHeight="1">
      <c r="A937" s="2"/>
      <c r="B937" s="2"/>
      <c r="C937" s="2"/>
      <c r="D937" s="1"/>
      <c r="E937" s="1"/>
      <c r="F937" s="1"/>
      <c r="G937" s="1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2"/>
      <c r="T937" s="2"/>
      <c r="U937" s="1"/>
      <c r="V937" s="1"/>
      <c r="W937" s="1"/>
      <c r="X937" s="1"/>
      <c r="Y937" s="1"/>
      <c r="Z937" s="1"/>
      <c r="AA937" s="1"/>
      <c r="AB937" s="2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36"/>
      <c r="AR937" s="1"/>
      <c r="AS937" s="1"/>
      <c r="AT937" s="1"/>
      <c r="AU937" s="1"/>
      <c r="AV937" s="1"/>
      <c r="AW937" s="1"/>
    </row>
    <row r="938" spans="1:49" ht="14.25" customHeight="1">
      <c r="A938" s="2"/>
      <c r="B938" s="2"/>
      <c r="C938" s="2"/>
      <c r="D938" s="1"/>
      <c r="E938" s="1"/>
      <c r="F938" s="1"/>
      <c r="G938" s="1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2"/>
      <c r="T938" s="2"/>
      <c r="U938" s="1"/>
      <c r="V938" s="1"/>
      <c r="W938" s="1"/>
      <c r="X938" s="1"/>
      <c r="Y938" s="1"/>
      <c r="Z938" s="1"/>
      <c r="AA938" s="1"/>
      <c r="AB938" s="2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36"/>
      <c r="AR938" s="1"/>
      <c r="AS938" s="1"/>
      <c r="AT938" s="1"/>
      <c r="AU938" s="1"/>
      <c r="AV938" s="1"/>
      <c r="AW938" s="1"/>
    </row>
    <row r="939" spans="1:49" ht="14.25" customHeight="1">
      <c r="A939" s="2"/>
      <c r="B939" s="2"/>
      <c r="C939" s="2"/>
      <c r="D939" s="1"/>
      <c r="E939" s="1"/>
      <c r="F939" s="1"/>
      <c r="G939" s="1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2"/>
      <c r="T939" s="2"/>
      <c r="U939" s="1"/>
      <c r="V939" s="1"/>
      <c r="W939" s="1"/>
      <c r="X939" s="1"/>
      <c r="Y939" s="1"/>
      <c r="Z939" s="1"/>
      <c r="AA939" s="1"/>
      <c r="AB939" s="2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36"/>
      <c r="AR939" s="1"/>
      <c r="AS939" s="1"/>
      <c r="AT939" s="1"/>
      <c r="AU939" s="1"/>
      <c r="AV939" s="1"/>
      <c r="AW939" s="1"/>
    </row>
    <row r="940" spans="1:49" ht="14.25" customHeight="1">
      <c r="A940" s="2"/>
      <c r="B940" s="2"/>
      <c r="C940" s="2"/>
      <c r="D940" s="1"/>
      <c r="E940" s="1"/>
      <c r="F940" s="1"/>
      <c r="G940" s="1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2"/>
      <c r="T940" s="2"/>
      <c r="U940" s="1"/>
      <c r="V940" s="1"/>
      <c r="W940" s="1"/>
      <c r="X940" s="1"/>
      <c r="Y940" s="1"/>
      <c r="Z940" s="1"/>
      <c r="AA940" s="1"/>
      <c r="AB940" s="2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36"/>
      <c r="AR940" s="1"/>
      <c r="AS940" s="1"/>
      <c r="AT940" s="1"/>
      <c r="AU940" s="1"/>
      <c r="AV940" s="1"/>
      <c r="AW940" s="1"/>
    </row>
    <row r="941" spans="1:49" ht="14.25" customHeight="1">
      <c r="A941" s="2"/>
      <c r="B941" s="2"/>
      <c r="C941" s="2"/>
      <c r="D941" s="1"/>
      <c r="E941" s="1"/>
      <c r="F941" s="1"/>
      <c r="G941" s="1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2"/>
      <c r="T941" s="2"/>
      <c r="U941" s="1"/>
      <c r="V941" s="1"/>
      <c r="W941" s="1"/>
      <c r="X941" s="1"/>
      <c r="Y941" s="1"/>
      <c r="Z941" s="1"/>
      <c r="AA941" s="1"/>
      <c r="AB941" s="2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36"/>
      <c r="AR941" s="1"/>
      <c r="AS941" s="1"/>
      <c r="AT941" s="1"/>
      <c r="AU941" s="1"/>
      <c r="AV941" s="1"/>
      <c r="AW941" s="1"/>
    </row>
    <row r="942" spans="1:49" ht="14.25" customHeight="1">
      <c r="A942" s="2"/>
      <c r="B942" s="2"/>
      <c r="C942" s="2"/>
      <c r="D942" s="1"/>
      <c r="E942" s="1"/>
      <c r="F942" s="1"/>
      <c r="G942" s="1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2"/>
      <c r="T942" s="2"/>
      <c r="U942" s="1"/>
      <c r="V942" s="1"/>
      <c r="W942" s="1"/>
      <c r="X942" s="1"/>
      <c r="Y942" s="1"/>
      <c r="Z942" s="1"/>
      <c r="AA942" s="1"/>
      <c r="AB942" s="2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36"/>
      <c r="AR942" s="1"/>
      <c r="AS942" s="1"/>
      <c r="AT942" s="1"/>
      <c r="AU942" s="1"/>
      <c r="AV942" s="1"/>
      <c r="AW942" s="1"/>
    </row>
    <row r="943" spans="1:49" ht="14.25" customHeight="1">
      <c r="A943" s="2"/>
      <c r="B943" s="2"/>
      <c r="C943" s="2"/>
      <c r="D943" s="1"/>
      <c r="E943" s="1"/>
      <c r="F943" s="1"/>
      <c r="G943" s="1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2"/>
      <c r="T943" s="2"/>
      <c r="U943" s="1"/>
      <c r="V943" s="1"/>
      <c r="W943" s="1"/>
      <c r="X943" s="1"/>
      <c r="Y943" s="1"/>
      <c r="Z943" s="1"/>
      <c r="AA943" s="1"/>
      <c r="AB943" s="2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36"/>
      <c r="AR943" s="1"/>
      <c r="AS943" s="1"/>
      <c r="AT943" s="1"/>
      <c r="AU943" s="1"/>
      <c r="AV943" s="1"/>
      <c r="AW943" s="1"/>
    </row>
    <row r="944" spans="1:49" ht="14.25" customHeight="1">
      <c r="A944" s="2"/>
      <c r="B944" s="2"/>
      <c r="C944" s="2"/>
      <c r="D944" s="1"/>
      <c r="E944" s="1"/>
      <c r="F944" s="1"/>
      <c r="G944" s="1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2"/>
      <c r="T944" s="2"/>
      <c r="U944" s="1"/>
      <c r="V944" s="1"/>
      <c r="W944" s="1"/>
      <c r="X944" s="1"/>
      <c r="Y944" s="1"/>
      <c r="Z944" s="1"/>
      <c r="AA944" s="1"/>
      <c r="AB944" s="2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36"/>
      <c r="AR944" s="1"/>
      <c r="AS944" s="1"/>
      <c r="AT944" s="1"/>
      <c r="AU944" s="1"/>
      <c r="AV944" s="1"/>
      <c r="AW944" s="1"/>
    </row>
    <row r="945" spans="1:49" ht="14.25" customHeight="1">
      <c r="A945" s="2"/>
      <c r="B945" s="2"/>
      <c r="C945" s="2"/>
      <c r="D945" s="1"/>
      <c r="E945" s="1"/>
      <c r="F945" s="1"/>
      <c r="G945" s="1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2"/>
      <c r="T945" s="2"/>
      <c r="U945" s="1"/>
      <c r="V945" s="1"/>
      <c r="W945" s="1"/>
      <c r="X945" s="1"/>
      <c r="Y945" s="1"/>
      <c r="Z945" s="1"/>
      <c r="AA945" s="1"/>
      <c r="AB945" s="2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36"/>
      <c r="AR945" s="1"/>
      <c r="AS945" s="1"/>
      <c r="AT945" s="1"/>
      <c r="AU945" s="1"/>
      <c r="AV945" s="1"/>
      <c r="AW945" s="1"/>
    </row>
    <row r="946" spans="1:49" ht="14.25" customHeight="1">
      <c r="A946" s="2"/>
      <c r="B946" s="2"/>
      <c r="C946" s="2"/>
      <c r="D946" s="1"/>
      <c r="E946" s="1"/>
      <c r="F946" s="1"/>
      <c r="G946" s="1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2"/>
      <c r="T946" s="2"/>
      <c r="U946" s="1"/>
      <c r="V946" s="1"/>
      <c r="W946" s="1"/>
      <c r="X946" s="1"/>
      <c r="Y946" s="1"/>
      <c r="Z946" s="1"/>
      <c r="AA946" s="1"/>
      <c r="AB946" s="2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36"/>
      <c r="AR946" s="1"/>
      <c r="AS946" s="1"/>
      <c r="AT946" s="1"/>
      <c r="AU946" s="1"/>
      <c r="AV946" s="1"/>
      <c r="AW946" s="1"/>
    </row>
    <row r="947" spans="1:49" ht="14.25" customHeight="1">
      <c r="A947" s="2"/>
      <c r="B947" s="2"/>
      <c r="C947" s="2"/>
      <c r="D947" s="1"/>
      <c r="E947" s="1"/>
      <c r="F947" s="1"/>
      <c r="G947" s="1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2"/>
      <c r="T947" s="2"/>
      <c r="U947" s="1"/>
      <c r="V947" s="1"/>
      <c r="W947" s="1"/>
      <c r="X947" s="1"/>
      <c r="Y947" s="1"/>
      <c r="Z947" s="1"/>
      <c r="AA947" s="1"/>
      <c r="AB947" s="2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36"/>
      <c r="AR947" s="1"/>
      <c r="AS947" s="1"/>
      <c r="AT947" s="1"/>
      <c r="AU947" s="1"/>
      <c r="AV947" s="1"/>
      <c r="AW947" s="1"/>
    </row>
    <row r="948" spans="1:49" ht="14.25" customHeight="1">
      <c r="A948" s="2"/>
      <c r="B948" s="2"/>
      <c r="C948" s="2"/>
      <c r="D948" s="1"/>
      <c r="E948" s="1"/>
      <c r="F948" s="1"/>
      <c r="G948" s="1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2"/>
      <c r="T948" s="2"/>
      <c r="U948" s="1"/>
      <c r="V948" s="1"/>
      <c r="W948" s="1"/>
      <c r="X948" s="1"/>
      <c r="Y948" s="1"/>
      <c r="Z948" s="1"/>
      <c r="AA948" s="1"/>
      <c r="AB948" s="2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36"/>
      <c r="AR948" s="1"/>
      <c r="AS948" s="1"/>
      <c r="AT948" s="1"/>
      <c r="AU948" s="1"/>
      <c r="AV948" s="1"/>
      <c r="AW948" s="1"/>
    </row>
    <row r="949" spans="1:49" ht="14.25" customHeight="1">
      <c r="A949" s="2"/>
      <c r="B949" s="2"/>
      <c r="C949" s="2"/>
      <c r="D949" s="1"/>
      <c r="E949" s="1"/>
      <c r="F949" s="1"/>
      <c r="G949" s="1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2"/>
      <c r="T949" s="2"/>
      <c r="U949" s="1"/>
      <c r="V949" s="1"/>
      <c r="W949" s="1"/>
      <c r="X949" s="1"/>
      <c r="Y949" s="1"/>
      <c r="Z949" s="1"/>
      <c r="AA949" s="1"/>
      <c r="AB949" s="2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36"/>
      <c r="AR949" s="1"/>
      <c r="AS949" s="1"/>
      <c r="AT949" s="1"/>
      <c r="AU949" s="1"/>
      <c r="AV949" s="1"/>
      <c r="AW949" s="1"/>
    </row>
    <row r="950" spans="1:49" ht="14.25" customHeight="1">
      <c r="A950" s="2"/>
      <c r="B950" s="2"/>
      <c r="C950" s="2"/>
      <c r="D950" s="1"/>
      <c r="E950" s="1"/>
      <c r="F950" s="1"/>
      <c r="G950" s="1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2"/>
      <c r="T950" s="2"/>
      <c r="U950" s="1"/>
      <c r="V950" s="1"/>
      <c r="W950" s="1"/>
      <c r="X950" s="1"/>
      <c r="Y950" s="1"/>
      <c r="Z950" s="1"/>
      <c r="AA950" s="1"/>
      <c r="AB950" s="2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36"/>
      <c r="AR950" s="1"/>
      <c r="AS950" s="1"/>
      <c r="AT950" s="1"/>
      <c r="AU950" s="1"/>
      <c r="AV950" s="1"/>
      <c r="AW950" s="1"/>
    </row>
    <row r="951" spans="1:49" ht="14.25" customHeight="1">
      <c r="A951" s="2"/>
      <c r="B951" s="2"/>
      <c r="C951" s="2"/>
      <c r="D951" s="1"/>
      <c r="E951" s="1"/>
      <c r="F951" s="1"/>
      <c r="G951" s="1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2"/>
      <c r="T951" s="2"/>
      <c r="U951" s="1"/>
      <c r="V951" s="1"/>
      <c r="W951" s="1"/>
      <c r="X951" s="1"/>
      <c r="Y951" s="1"/>
      <c r="Z951" s="1"/>
      <c r="AA951" s="1"/>
      <c r="AB951" s="2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36"/>
      <c r="AR951" s="1"/>
      <c r="AS951" s="1"/>
      <c r="AT951" s="1"/>
      <c r="AU951" s="1"/>
      <c r="AV951" s="1"/>
      <c r="AW951" s="1"/>
    </row>
    <row r="952" spans="1:49" ht="14.25" customHeight="1">
      <c r="A952" s="2"/>
      <c r="B952" s="2"/>
      <c r="C952" s="2"/>
      <c r="D952" s="1"/>
      <c r="E952" s="1"/>
      <c r="F952" s="1"/>
      <c r="G952" s="1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2"/>
      <c r="T952" s="2"/>
      <c r="U952" s="1"/>
      <c r="V952" s="1"/>
      <c r="W952" s="1"/>
      <c r="X952" s="1"/>
      <c r="Y952" s="1"/>
      <c r="Z952" s="1"/>
      <c r="AA952" s="1"/>
      <c r="AB952" s="2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36"/>
      <c r="AR952" s="1"/>
      <c r="AS952" s="1"/>
      <c r="AT952" s="1"/>
      <c r="AU952" s="1"/>
      <c r="AV952" s="1"/>
      <c r="AW952" s="1"/>
    </row>
    <row r="953" spans="1:49" ht="14.25" customHeight="1">
      <c r="A953" s="2"/>
      <c r="B953" s="2"/>
      <c r="C953" s="2"/>
      <c r="D953" s="1"/>
      <c r="E953" s="1"/>
      <c r="F953" s="1"/>
      <c r="G953" s="1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2"/>
      <c r="T953" s="2"/>
      <c r="U953" s="1"/>
      <c r="V953" s="1"/>
      <c r="W953" s="1"/>
      <c r="X953" s="1"/>
      <c r="Y953" s="1"/>
      <c r="Z953" s="1"/>
      <c r="AA953" s="1"/>
      <c r="AB953" s="2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36"/>
      <c r="AR953" s="1"/>
      <c r="AS953" s="1"/>
      <c r="AT953" s="1"/>
      <c r="AU953" s="1"/>
      <c r="AV953" s="1"/>
      <c r="AW953" s="1"/>
    </row>
    <row r="954" spans="1:49" ht="14.25" customHeight="1">
      <c r="A954" s="2"/>
      <c r="B954" s="2"/>
      <c r="C954" s="2"/>
      <c r="D954" s="1"/>
      <c r="E954" s="1"/>
      <c r="F954" s="1"/>
      <c r="G954" s="1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2"/>
      <c r="T954" s="2"/>
      <c r="U954" s="1"/>
      <c r="V954" s="1"/>
      <c r="W954" s="1"/>
      <c r="X954" s="1"/>
      <c r="Y954" s="1"/>
      <c r="Z954" s="1"/>
      <c r="AA954" s="1"/>
      <c r="AB954" s="2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36"/>
      <c r="AR954" s="1"/>
      <c r="AS954" s="1"/>
      <c r="AT954" s="1"/>
      <c r="AU954" s="1"/>
      <c r="AV954" s="1"/>
      <c r="AW954" s="1"/>
    </row>
    <row r="955" spans="1:49" ht="14.25" customHeight="1">
      <c r="A955" s="2"/>
      <c r="B955" s="2"/>
      <c r="C955" s="2"/>
      <c r="D955" s="1"/>
      <c r="E955" s="1"/>
      <c r="F955" s="1"/>
      <c r="G955" s="1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2"/>
      <c r="T955" s="2"/>
      <c r="U955" s="1"/>
      <c r="V955" s="1"/>
      <c r="W955" s="1"/>
      <c r="X955" s="1"/>
      <c r="Y955" s="1"/>
      <c r="Z955" s="1"/>
      <c r="AA955" s="1"/>
      <c r="AB955" s="2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36"/>
      <c r="AR955" s="1"/>
      <c r="AS955" s="1"/>
      <c r="AT955" s="1"/>
      <c r="AU955" s="1"/>
      <c r="AV955" s="1"/>
      <c r="AW955" s="1"/>
    </row>
    <row r="956" spans="1:49" ht="14.25" customHeight="1">
      <c r="A956" s="2"/>
      <c r="B956" s="2"/>
      <c r="C956" s="2"/>
      <c r="D956" s="1"/>
      <c r="E956" s="1"/>
      <c r="F956" s="1"/>
      <c r="G956" s="1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2"/>
      <c r="T956" s="2"/>
      <c r="U956" s="1"/>
      <c r="V956" s="1"/>
      <c r="W956" s="1"/>
      <c r="X956" s="1"/>
      <c r="Y956" s="1"/>
      <c r="Z956" s="1"/>
      <c r="AA956" s="1"/>
      <c r="AB956" s="2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36"/>
      <c r="AR956" s="1"/>
      <c r="AS956" s="1"/>
      <c r="AT956" s="1"/>
      <c r="AU956" s="1"/>
      <c r="AV956" s="1"/>
      <c r="AW956" s="1"/>
    </row>
    <row r="957" spans="1:49" ht="14.25" customHeight="1">
      <c r="A957" s="2"/>
      <c r="B957" s="2"/>
      <c r="C957" s="2"/>
      <c r="D957" s="1"/>
      <c r="E957" s="1"/>
      <c r="F957" s="1"/>
      <c r="G957" s="1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2"/>
      <c r="T957" s="2"/>
      <c r="U957" s="1"/>
      <c r="V957" s="1"/>
      <c r="W957" s="1"/>
      <c r="X957" s="1"/>
      <c r="Y957" s="1"/>
      <c r="Z957" s="1"/>
      <c r="AA957" s="1"/>
      <c r="AB957" s="2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36"/>
      <c r="AR957" s="1"/>
      <c r="AS957" s="1"/>
      <c r="AT957" s="1"/>
      <c r="AU957" s="1"/>
      <c r="AV957" s="1"/>
      <c r="AW957" s="1"/>
    </row>
    <row r="958" spans="1:49" ht="14.25" customHeight="1">
      <c r="A958" s="2"/>
      <c r="B958" s="2"/>
      <c r="C958" s="2"/>
      <c r="D958" s="1"/>
      <c r="E958" s="1"/>
      <c r="F958" s="1"/>
      <c r="G958" s="1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2"/>
      <c r="T958" s="2"/>
      <c r="U958" s="1"/>
      <c r="V958" s="1"/>
      <c r="W958" s="1"/>
      <c r="X958" s="1"/>
      <c r="Y958" s="1"/>
      <c r="Z958" s="1"/>
      <c r="AA958" s="1"/>
      <c r="AB958" s="2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36"/>
      <c r="AR958" s="1"/>
      <c r="AS958" s="1"/>
      <c r="AT958" s="1"/>
      <c r="AU958" s="1"/>
      <c r="AV958" s="1"/>
      <c r="AW958" s="1"/>
    </row>
    <row r="959" spans="1:49" ht="14.25" customHeight="1">
      <c r="A959" s="2"/>
      <c r="B959" s="2"/>
      <c r="C959" s="2"/>
      <c r="D959" s="1"/>
      <c r="E959" s="1"/>
      <c r="F959" s="1"/>
      <c r="G959" s="1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2"/>
      <c r="T959" s="2"/>
      <c r="U959" s="1"/>
      <c r="V959" s="1"/>
      <c r="W959" s="1"/>
      <c r="X959" s="1"/>
      <c r="Y959" s="1"/>
      <c r="Z959" s="1"/>
      <c r="AA959" s="1"/>
      <c r="AB959" s="2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36"/>
      <c r="AR959" s="1"/>
      <c r="AS959" s="1"/>
      <c r="AT959" s="1"/>
      <c r="AU959" s="1"/>
      <c r="AV959" s="1"/>
      <c r="AW959" s="1"/>
    </row>
    <row r="960" spans="1:49" ht="14.25" customHeight="1">
      <c r="A960" s="2"/>
      <c r="B960" s="2"/>
      <c r="C960" s="2"/>
      <c r="D960" s="1"/>
      <c r="E960" s="1"/>
      <c r="F960" s="1"/>
      <c r="G960" s="1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2"/>
      <c r="T960" s="2"/>
      <c r="U960" s="1"/>
      <c r="V960" s="1"/>
      <c r="W960" s="1"/>
      <c r="X960" s="1"/>
      <c r="Y960" s="1"/>
      <c r="Z960" s="1"/>
      <c r="AA960" s="1"/>
      <c r="AB960" s="2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36"/>
      <c r="AR960" s="1"/>
      <c r="AS960" s="1"/>
      <c r="AT960" s="1"/>
      <c r="AU960" s="1"/>
      <c r="AV960" s="1"/>
      <c r="AW960" s="1"/>
    </row>
    <row r="961" spans="1:49" ht="14.25" customHeight="1">
      <c r="A961" s="2"/>
      <c r="B961" s="2"/>
      <c r="C961" s="2"/>
      <c r="D961" s="1"/>
      <c r="E961" s="1"/>
      <c r="F961" s="1"/>
      <c r="G961" s="1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2"/>
      <c r="T961" s="2"/>
      <c r="U961" s="1"/>
      <c r="V961" s="1"/>
      <c r="W961" s="1"/>
      <c r="X961" s="1"/>
      <c r="Y961" s="1"/>
      <c r="Z961" s="1"/>
      <c r="AA961" s="1"/>
      <c r="AB961" s="2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36"/>
      <c r="AR961" s="1"/>
      <c r="AS961" s="1"/>
      <c r="AT961" s="1"/>
      <c r="AU961" s="1"/>
      <c r="AV961" s="1"/>
      <c r="AW961" s="1"/>
    </row>
    <row r="962" spans="1:49" ht="14.25" customHeight="1">
      <c r="A962" s="2"/>
      <c r="B962" s="2"/>
      <c r="C962" s="2"/>
      <c r="D962" s="1"/>
      <c r="E962" s="1"/>
      <c r="F962" s="1"/>
      <c r="G962" s="1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2"/>
      <c r="T962" s="2"/>
      <c r="U962" s="1"/>
      <c r="V962" s="1"/>
      <c r="W962" s="1"/>
      <c r="X962" s="1"/>
      <c r="Y962" s="1"/>
      <c r="Z962" s="1"/>
      <c r="AA962" s="1"/>
      <c r="AB962" s="2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36"/>
      <c r="AR962" s="1"/>
      <c r="AS962" s="1"/>
      <c r="AT962" s="1"/>
      <c r="AU962" s="1"/>
      <c r="AV962" s="1"/>
      <c r="AW962" s="1"/>
    </row>
    <row r="963" spans="1:49" ht="14.25" customHeight="1">
      <c r="A963" s="2"/>
      <c r="B963" s="2"/>
      <c r="C963" s="2"/>
      <c r="D963" s="1"/>
      <c r="E963" s="1"/>
      <c r="F963" s="1"/>
      <c r="G963" s="1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2"/>
      <c r="T963" s="2"/>
      <c r="U963" s="1"/>
      <c r="V963" s="1"/>
      <c r="W963" s="1"/>
      <c r="X963" s="1"/>
      <c r="Y963" s="1"/>
      <c r="Z963" s="1"/>
      <c r="AA963" s="1"/>
      <c r="AB963" s="2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36"/>
      <c r="AR963" s="1"/>
      <c r="AS963" s="1"/>
      <c r="AT963" s="1"/>
      <c r="AU963" s="1"/>
      <c r="AV963" s="1"/>
      <c r="AW963" s="1"/>
    </row>
    <row r="964" spans="1:49" ht="14.25" customHeight="1">
      <c r="A964" s="2"/>
      <c r="B964" s="2"/>
      <c r="C964" s="2"/>
      <c r="D964" s="1"/>
      <c r="E964" s="1"/>
      <c r="F964" s="1"/>
      <c r="G964" s="1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2"/>
      <c r="T964" s="2"/>
      <c r="U964" s="1"/>
      <c r="V964" s="1"/>
      <c r="W964" s="1"/>
      <c r="X964" s="1"/>
      <c r="Y964" s="1"/>
      <c r="Z964" s="1"/>
      <c r="AA964" s="1"/>
      <c r="AB964" s="2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36"/>
      <c r="AR964" s="1"/>
      <c r="AS964" s="1"/>
      <c r="AT964" s="1"/>
      <c r="AU964" s="1"/>
      <c r="AV964" s="1"/>
      <c r="AW964" s="1"/>
    </row>
    <row r="965" spans="1:49" ht="14.25" customHeight="1">
      <c r="A965" s="2"/>
      <c r="B965" s="2"/>
      <c r="C965" s="2"/>
      <c r="D965" s="1"/>
      <c r="E965" s="1"/>
      <c r="F965" s="1"/>
      <c r="G965" s="1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2"/>
      <c r="T965" s="2"/>
      <c r="U965" s="1"/>
      <c r="V965" s="1"/>
      <c r="W965" s="1"/>
      <c r="X965" s="1"/>
      <c r="Y965" s="1"/>
      <c r="Z965" s="1"/>
      <c r="AA965" s="1"/>
      <c r="AB965" s="2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36"/>
      <c r="AR965" s="1"/>
      <c r="AS965" s="1"/>
      <c r="AT965" s="1"/>
      <c r="AU965" s="1"/>
      <c r="AV965" s="1"/>
      <c r="AW965" s="1"/>
    </row>
    <row r="966" spans="1:49" ht="14.25" customHeight="1">
      <c r="A966" s="2"/>
      <c r="B966" s="2"/>
      <c r="C966" s="2"/>
      <c r="D966" s="1"/>
      <c r="E966" s="1"/>
      <c r="F966" s="1"/>
      <c r="G966" s="1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2"/>
      <c r="T966" s="2"/>
      <c r="U966" s="1"/>
      <c r="V966" s="1"/>
      <c r="W966" s="1"/>
      <c r="X966" s="1"/>
      <c r="Y966" s="1"/>
      <c r="Z966" s="1"/>
      <c r="AA966" s="1"/>
      <c r="AB966" s="2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36"/>
      <c r="AR966" s="1"/>
      <c r="AS966" s="1"/>
      <c r="AT966" s="1"/>
      <c r="AU966" s="1"/>
      <c r="AV966" s="1"/>
      <c r="AW966" s="1"/>
    </row>
    <row r="967" spans="1:49" ht="14.25" customHeight="1">
      <c r="A967" s="2"/>
      <c r="B967" s="2"/>
      <c r="C967" s="2"/>
      <c r="D967" s="1"/>
      <c r="E967" s="1"/>
      <c r="F967" s="1"/>
      <c r="G967" s="1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2"/>
      <c r="T967" s="2"/>
      <c r="U967" s="1"/>
      <c r="V967" s="1"/>
      <c r="W967" s="1"/>
      <c r="X967" s="1"/>
      <c r="Y967" s="1"/>
      <c r="Z967" s="1"/>
      <c r="AA967" s="1"/>
      <c r="AB967" s="2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36"/>
      <c r="AR967" s="1"/>
      <c r="AS967" s="1"/>
      <c r="AT967" s="1"/>
      <c r="AU967" s="1"/>
      <c r="AV967" s="1"/>
      <c r="AW967" s="1"/>
    </row>
    <row r="968" spans="1:49" ht="14.25" customHeight="1">
      <c r="A968" s="2"/>
      <c r="B968" s="2"/>
      <c r="C968" s="2"/>
      <c r="D968" s="1"/>
      <c r="E968" s="1"/>
      <c r="F968" s="1"/>
      <c r="G968" s="1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2"/>
      <c r="T968" s="2"/>
      <c r="U968" s="1"/>
      <c r="V968" s="1"/>
      <c r="W968" s="1"/>
      <c r="X968" s="1"/>
      <c r="Y968" s="1"/>
      <c r="Z968" s="1"/>
      <c r="AA968" s="1"/>
      <c r="AB968" s="2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36"/>
      <c r="AR968" s="1"/>
      <c r="AS968" s="1"/>
      <c r="AT968" s="1"/>
      <c r="AU968" s="1"/>
      <c r="AV968" s="1"/>
      <c r="AW968" s="1"/>
    </row>
    <row r="969" spans="1:49" ht="14.25" customHeight="1">
      <c r="A969" s="2"/>
      <c r="B969" s="2"/>
      <c r="C969" s="2"/>
      <c r="D969" s="1"/>
      <c r="E969" s="1"/>
      <c r="F969" s="1"/>
      <c r="G969" s="1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2"/>
      <c r="T969" s="2"/>
      <c r="U969" s="1"/>
      <c r="V969" s="1"/>
      <c r="W969" s="1"/>
      <c r="X969" s="1"/>
      <c r="Y969" s="1"/>
      <c r="Z969" s="1"/>
      <c r="AA969" s="1"/>
      <c r="AB969" s="2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36"/>
      <c r="AR969" s="1"/>
      <c r="AS969" s="1"/>
      <c r="AT969" s="1"/>
      <c r="AU969" s="1"/>
      <c r="AV969" s="1"/>
      <c r="AW969" s="1"/>
    </row>
    <row r="970" spans="1:49" ht="14.25" customHeight="1">
      <c r="A970" s="2"/>
      <c r="B970" s="2"/>
      <c r="C970" s="2"/>
      <c r="D970" s="1"/>
      <c r="E970" s="1"/>
      <c r="F970" s="1"/>
      <c r="G970" s="1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2"/>
      <c r="T970" s="2"/>
      <c r="U970" s="1"/>
      <c r="V970" s="1"/>
      <c r="W970" s="1"/>
      <c r="X970" s="1"/>
      <c r="Y970" s="1"/>
      <c r="Z970" s="1"/>
      <c r="AA970" s="1"/>
      <c r="AB970" s="2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36"/>
      <c r="AR970" s="1"/>
      <c r="AS970" s="1"/>
      <c r="AT970" s="1"/>
      <c r="AU970" s="1"/>
      <c r="AV970" s="1"/>
      <c r="AW970" s="1"/>
    </row>
    <row r="971" spans="1:49" ht="14.25" customHeight="1">
      <c r="A971" s="2"/>
      <c r="B971" s="2"/>
      <c r="C971" s="2"/>
      <c r="D971" s="1"/>
      <c r="E971" s="1"/>
      <c r="F971" s="1"/>
      <c r="G971" s="1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2"/>
      <c r="T971" s="2"/>
      <c r="U971" s="1"/>
      <c r="V971" s="1"/>
      <c r="W971" s="1"/>
      <c r="X971" s="1"/>
      <c r="Y971" s="1"/>
      <c r="Z971" s="1"/>
      <c r="AA971" s="1"/>
      <c r="AB971" s="2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36"/>
      <c r="AR971" s="1"/>
      <c r="AS971" s="1"/>
      <c r="AT971" s="1"/>
      <c r="AU971" s="1"/>
      <c r="AV971" s="1"/>
      <c r="AW971" s="1"/>
    </row>
    <row r="972" spans="1:49" ht="14.25" customHeight="1">
      <c r="A972" s="2"/>
      <c r="B972" s="2"/>
      <c r="C972" s="2"/>
      <c r="D972" s="1"/>
      <c r="E972" s="1"/>
      <c r="F972" s="1"/>
      <c r="G972" s="1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2"/>
      <c r="T972" s="2"/>
      <c r="U972" s="1"/>
      <c r="V972" s="1"/>
      <c r="W972" s="1"/>
      <c r="X972" s="1"/>
      <c r="Y972" s="1"/>
      <c r="Z972" s="1"/>
      <c r="AA972" s="1"/>
      <c r="AB972" s="2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36"/>
      <c r="AR972" s="1"/>
      <c r="AS972" s="1"/>
      <c r="AT972" s="1"/>
      <c r="AU972" s="1"/>
      <c r="AV972" s="1"/>
      <c r="AW972" s="1"/>
    </row>
    <row r="973" spans="1:49" ht="14.25" customHeight="1">
      <c r="A973" s="2"/>
      <c r="B973" s="2"/>
      <c r="C973" s="2"/>
      <c r="D973" s="1"/>
      <c r="E973" s="1"/>
      <c r="F973" s="1"/>
      <c r="G973" s="1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2"/>
      <c r="T973" s="2"/>
      <c r="U973" s="1"/>
      <c r="V973" s="1"/>
      <c r="W973" s="1"/>
      <c r="X973" s="1"/>
      <c r="Y973" s="1"/>
      <c r="Z973" s="1"/>
      <c r="AA973" s="1"/>
      <c r="AB973" s="2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36"/>
      <c r="AR973" s="1"/>
      <c r="AS973" s="1"/>
      <c r="AT973" s="1"/>
      <c r="AU973" s="1"/>
      <c r="AV973" s="1"/>
      <c r="AW973" s="1"/>
    </row>
    <row r="974" spans="1:49" ht="14.25" customHeight="1">
      <c r="A974" s="2"/>
      <c r="B974" s="2"/>
      <c r="C974" s="2"/>
      <c r="D974" s="1"/>
      <c r="E974" s="1"/>
      <c r="F974" s="1"/>
      <c r="G974" s="1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2"/>
      <c r="T974" s="2"/>
      <c r="U974" s="1"/>
      <c r="V974" s="1"/>
      <c r="W974" s="1"/>
      <c r="X974" s="1"/>
      <c r="Y974" s="1"/>
      <c r="Z974" s="1"/>
      <c r="AA974" s="1"/>
      <c r="AB974" s="2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36"/>
      <c r="AR974" s="1"/>
      <c r="AS974" s="1"/>
      <c r="AT974" s="1"/>
      <c r="AU974" s="1"/>
      <c r="AV974" s="1"/>
      <c r="AW974" s="1"/>
    </row>
    <row r="975" spans="1:49" ht="14.25" customHeight="1">
      <c r="A975" s="2"/>
      <c r="B975" s="2"/>
      <c r="C975" s="2"/>
      <c r="D975" s="1"/>
      <c r="E975" s="1"/>
      <c r="F975" s="1"/>
      <c r="G975" s="1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2"/>
      <c r="T975" s="2"/>
      <c r="U975" s="1"/>
      <c r="V975" s="1"/>
      <c r="W975" s="1"/>
      <c r="X975" s="1"/>
      <c r="Y975" s="1"/>
      <c r="Z975" s="1"/>
      <c r="AA975" s="1"/>
      <c r="AB975" s="2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36"/>
      <c r="AR975" s="1"/>
      <c r="AS975" s="1"/>
      <c r="AT975" s="1"/>
      <c r="AU975" s="1"/>
      <c r="AV975" s="1"/>
      <c r="AW975" s="1"/>
    </row>
    <row r="976" spans="1:49" ht="14.25" customHeight="1">
      <c r="A976" s="2"/>
      <c r="B976" s="2"/>
      <c r="C976" s="2"/>
      <c r="D976" s="1"/>
      <c r="E976" s="1"/>
      <c r="F976" s="1"/>
      <c r="G976" s="1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2"/>
      <c r="T976" s="2"/>
      <c r="U976" s="1"/>
      <c r="V976" s="1"/>
      <c r="W976" s="1"/>
      <c r="X976" s="1"/>
      <c r="Y976" s="1"/>
      <c r="Z976" s="1"/>
      <c r="AA976" s="1"/>
      <c r="AB976" s="2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36"/>
      <c r="AR976" s="1"/>
      <c r="AS976" s="1"/>
      <c r="AT976" s="1"/>
      <c r="AU976" s="1"/>
      <c r="AV976" s="1"/>
      <c r="AW976" s="1"/>
    </row>
    <row r="977" spans="1:49" ht="14.25" customHeight="1">
      <c r="A977" s="2"/>
      <c r="B977" s="2"/>
      <c r="C977" s="2"/>
      <c r="D977" s="1"/>
      <c r="E977" s="1"/>
      <c r="F977" s="1"/>
      <c r="G977" s="1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2"/>
      <c r="T977" s="2"/>
      <c r="U977" s="1"/>
      <c r="V977" s="1"/>
      <c r="W977" s="1"/>
      <c r="X977" s="1"/>
      <c r="Y977" s="1"/>
      <c r="Z977" s="1"/>
      <c r="AA977" s="1"/>
      <c r="AB977" s="2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36"/>
      <c r="AR977" s="1"/>
      <c r="AS977" s="1"/>
      <c r="AT977" s="1"/>
      <c r="AU977" s="1"/>
      <c r="AV977" s="1"/>
      <c r="AW977" s="1"/>
    </row>
    <row r="978" spans="1:49" ht="14.25" customHeight="1">
      <c r="A978" s="2"/>
      <c r="B978" s="2"/>
      <c r="C978" s="2"/>
      <c r="D978" s="1"/>
      <c r="E978" s="1"/>
      <c r="F978" s="1"/>
      <c r="G978" s="1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2"/>
      <c r="T978" s="2"/>
      <c r="U978" s="1"/>
      <c r="V978" s="1"/>
      <c r="W978" s="1"/>
      <c r="X978" s="1"/>
      <c r="Y978" s="1"/>
      <c r="Z978" s="1"/>
      <c r="AA978" s="1"/>
      <c r="AB978" s="2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36"/>
      <c r="AR978" s="1"/>
      <c r="AS978" s="1"/>
      <c r="AT978" s="1"/>
      <c r="AU978" s="1"/>
      <c r="AV978" s="1"/>
      <c r="AW978" s="1"/>
    </row>
    <row r="979" spans="1:49" ht="14.25" customHeight="1">
      <c r="A979" s="2"/>
      <c r="B979" s="2"/>
      <c r="C979" s="2"/>
      <c r="D979" s="1"/>
      <c r="E979" s="1"/>
      <c r="F979" s="1"/>
      <c r="G979" s="1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2"/>
      <c r="T979" s="2"/>
      <c r="U979" s="1"/>
      <c r="V979" s="1"/>
      <c r="W979" s="1"/>
      <c r="X979" s="1"/>
      <c r="Y979" s="1"/>
      <c r="Z979" s="1"/>
      <c r="AA979" s="1"/>
      <c r="AB979" s="2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36"/>
      <c r="AR979" s="1"/>
      <c r="AS979" s="1"/>
      <c r="AT979" s="1"/>
      <c r="AU979" s="1"/>
      <c r="AV979" s="1"/>
      <c r="AW979" s="1"/>
    </row>
    <row r="980" spans="1:49" ht="14.25" customHeight="1">
      <c r="A980" s="2"/>
      <c r="B980" s="2"/>
      <c r="C980" s="2"/>
      <c r="D980" s="1"/>
      <c r="E980" s="1"/>
      <c r="F980" s="1"/>
      <c r="G980" s="1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2"/>
      <c r="T980" s="2"/>
      <c r="U980" s="1"/>
      <c r="V980" s="1"/>
      <c r="W980" s="1"/>
      <c r="X980" s="1"/>
      <c r="Y980" s="1"/>
      <c r="Z980" s="1"/>
      <c r="AA980" s="1"/>
      <c r="AB980" s="2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36"/>
      <c r="AR980" s="1"/>
      <c r="AS980" s="1"/>
      <c r="AT980" s="1"/>
      <c r="AU980" s="1"/>
      <c r="AV980" s="1"/>
      <c r="AW980" s="1"/>
    </row>
    <row r="981" spans="1:49" ht="14.25" customHeight="1">
      <c r="A981" s="2"/>
      <c r="B981" s="2"/>
      <c r="C981" s="2"/>
      <c r="D981" s="1"/>
      <c r="E981" s="1"/>
      <c r="F981" s="1"/>
      <c r="G981" s="1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2"/>
      <c r="T981" s="2"/>
      <c r="U981" s="1"/>
      <c r="V981" s="1"/>
      <c r="W981" s="1"/>
      <c r="X981" s="1"/>
      <c r="Y981" s="1"/>
      <c r="Z981" s="1"/>
      <c r="AA981" s="1"/>
      <c r="AB981" s="2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36"/>
      <c r="AR981" s="1"/>
      <c r="AS981" s="1"/>
      <c r="AT981" s="1"/>
      <c r="AU981" s="1"/>
      <c r="AV981" s="1"/>
      <c r="AW981" s="1"/>
    </row>
    <row r="982" spans="1:49" ht="14.25" customHeight="1">
      <c r="A982" s="2"/>
      <c r="B982" s="2"/>
      <c r="C982" s="2"/>
      <c r="D982" s="1"/>
      <c r="E982" s="1"/>
      <c r="F982" s="1"/>
      <c r="G982" s="1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2"/>
      <c r="T982" s="2"/>
      <c r="U982" s="1"/>
      <c r="V982" s="1"/>
      <c r="W982" s="1"/>
      <c r="X982" s="1"/>
      <c r="Y982" s="1"/>
      <c r="Z982" s="1"/>
      <c r="AA982" s="1"/>
      <c r="AB982" s="2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36"/>
      <c r="AR982" s="1"/>
      <c r="AS982" s="1"/>
      <c r="AT982" s="1"/>
      <c r="AU982" s="1"/>
      <c r="AV982" s="1"/>
      <c r="AW982" s="1"/>
    </row>
    <row r="983" spans="1:49" ht="14.25" customHeight="1">
      <c r="A983" s="2"/>
      <c r="B983" s="2"/>
      <c r="C983" s="2"/>
      <c r="D983" s="1"/>
      <c r="E983" s="1"/>
      <c r="F983" s="1"/>
      <c r="G983" s="1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2"/>
      <c r="T983" s="2"/>
      <c r="U983" s="1"/>
      <c r="V983" s="1"/>
      <c r="W983" s="1"/>
      <c r="X983" s="1"/>
      <c r="Y983" s="1"/>
      <c r="Z983" s="1"/>
      <c r="AA983" s="1"/>
      <c r="AB983" s="2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36"/>
      <c r="AR983" s="1"/>
      <c r="AS983" s="1"/>
      <c r="AT983" s="1"/>
      <c r="AU983" s="1"/>
      <c r="AV983" s="1"/>
      <c r="AW983" s="1"/>
    </row>
    <row r="984" spans="1:49" ht="14.25" customHeight="1">
      <c r="A984" s="2"/>
      <c r="B984" s="2"/>
      <c r="C984" s="2"/>
      <c r="D984" s="1"/>
      <c r="E984" s="1"/>
      <c r="F984" s="1"/>
      <c r="G984" s="1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2"/>
      <c r="T984" s="2"/>
      <c r="U984" s="1"/>
      <c r="V984" s="1"/>
      <c r="W984" s="1"/>
      <c r="X984" s="1"/>
      <c r="Y984" s="1"/>
      <c r="Z984" s="1"/>
      <c r="AA984" s="1"/>
      <c r="AB984" s="2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36"/>
      <c r="AR984" s="1"/>
      <c r="AS984" s="1"/>
      <c r="AT984" s="1"/>
      <c r="AU984" s="1"/>
      <c r="AV984" s="1"/>
      <c r="AW984" s="1"/>
    </row>
    <row r="985" spans="1:49" ht="14.25" customHeight="1">
      <c r="A985" s="2"/>
      <c r="B985" s="2"/>
      <c r="C985" s="2"/>
      <c r="D985" s="1"/>
      <c r="E985" s="1"/>
      <c r="F985" s="1"/>
      <c r="G985" s="1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2"/>
      <c r="T985" s="2"/>
      <c r="U985" s="1"/>
      <c r="V985" s="1"/>
      <c r="W985" s="1"/>
      <c r="X985" s="1"/>
      <c r="Y985" s="1"/>
      <c r="Z985" s="1"/>
      <c r="AA985" s="1"/>
      <c r="AB985" s="2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36"/>
      <c r="AR985" s="1"/>
      <c r="AS985" s="1"/>
      <c r="AT985" s="1"/>
      <c r="AU985" s="1"/>
      <c r="AV985" s="1"/>
      <c r="AW985" s="1"/>
    </row>
    <row r="986" spans="1:49" ht="14.25" customHeight="1">
      <c r="A986" s="2"/>
      <c r="B986" s="2"/>
      <c r="C986" s="2"/>
      <c r="D986" s="1"/>
      <c r="E986" s="1"/>
      <c r="F986" s="1"/>
      <c r="G986" s="1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2"/>
      <c r="T986" s="2"/>
      <c r="U986" s="1"/>
      <c r="V986" s="1"/>
      <c r="W986" s="1"/>
      <c r="X986" s="1"/>
      <c r="Y986" s="1"/>
      <c r="Z986" s="1"/>
      <c r="AA986" s="1"/>
      <c r="AB986" s="2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36"/>
      <c r="AR986" s="1"/>
      <c r="AS986" s="1"/>
      <c r="AT986" s="1"/>
      <c r="AU986" s="1"/>
      <c r="AV986" s="1"/>
      <c r="AW986" s="1"/>
    </row>
    <row r="987" spans="1:49" ht="14.25" customHeight="1">
      <c r="A987" s="2"/>
      <c r="B987" s="2"/>
      <c r="C987" s="2"/>
      <c r="D987" s="1"/>
      <c r="E987" s="1"/>
      <c r="F987" s="1"/>
      <c r="G987" s="1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2"/>
      <c r="T987" s="2"/>
      <c r="U987" s="1"/>
      <c r="V987" s="1"/>
      <c r="W987" s="1"/>
      <c r="X987" s="1"/>
      <c r="Y987" s="1"/>
      <c r="Z987" s="1"/>
      <c r="AA987" s="1"/>
      <c r="AB987" s="2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36"/>
      <c r="AR987" s="1"/>
      <c r="AS987" s="1"/>
      <c r="AT987" s="1"/>
      <c r="AU987" s="1"/>
      <c r="AV987" s="1"/>
      <c r="AW987" s="1"/>
    </row>
    <row r="988" spans="1:49" ht="14.25" customHeight="1">
      <c r="A988" s="2"/>
      <c r="B988" s="2"/>
      <c r="C988" s="2"/>
      <c r="D988" s="1"/>
      <c r="E988" s="1"/>
      <c r="F988" s="1"/>
      <c r="G988" s="1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2"/>
      <c r="T988" s="2"/>
      <c r="U988" s="1"/>
      <c r="V988" s="1"/>
      <c r="W988" s="1"/>
      <c r="X988" s="1"/>
      <c r="Y988" s="1"/>
      <c r="Z988" s="1"/>
      <c r="AA988" s="1"/>
      <c r="AB988" s="2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36"/>
      <c r="AR988" s="1"/>
      <c r="AS988" s="1"/>
      <c r="AT988" s="1"/>
      <c r="AU988" s="1"/>
      <c r="AV988" s="1"/>
      <c r="AW988" s="1"/>
    </row>
    <row r="989" spans="1:49" ht="14.25" customHeight="1">
      <c r="A989" s="2"/>
      <c r="B989" s="2"/>
      <c r="C989" s="2"/>
      <c r="D989" s="1"/>
      <c r="E989" s="1"/>
      <c r="F989" s="1"/>
      <c r="G989" s="1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2"/>
      <c r="T989" s="2"/>
      <c r="U989" s="1"/>
      <c r="V989" s="1"/>
      <c r="W989" s="1"/>
      <c r="X989" s="1"/>
      <c r="Y989" s="1"/>
      <c r="Z989" s="1"/>
      <c r="AA989" s="1"/>
      <c r="AB989" s="2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36"/>
      <c r="AR989" s="1"/>
      <c r="AS989" s="1"/>
      <c r="AT989" s="1"/>
      <c r="AU989" s="1"/>
      <c r="AV989" s="1"/>
      <c r="AW989" s="1"/>
    </row>
    <row r="990" spans="1:49" ht="14.25" customHeight="1">
      <c r="A990" s="2"/>
      <c r="B990" s="2"/>
      <c r="C990" s="2"/>
      <c r="D990" s="1"/>
      <c r="E990" s="1"/>
      <c r="F990" s="1"/>
      <c r="G990" s="1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2"/>
      <c r="T990" s="2"/>
      <c r="U990" s="1"/>
      <c r="V990" s="1"/>
      <c r="W990" s="1"/>
      <c r="X990" s="1"/>
      <c r="Y990" s="1"/>
      <c r="Z990" s="1"/>
      <c r="AA990" s="1"/>
      <c r="AB990" s="2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36"/>
      <c r="AR990" s="1"/>
      <c r="AS990" s="1"/>
      <c r="AT990" s="1"/>
      <c r="AU990" s="1"/>
      <c r="AV990" s="1"/>
      <c r="AW990" s="1"/>
    </row>
    <row r="991" spans="1:49" ht="14.25" customHeight="1">
      <c r="A991" s="2"/>
      <c r="B991" s="2"/>
      <c r="C991" s="2"/>
      <c r="D991" s="1"/>
      <c r="E991" s="1"/>
      <c r="F991" s="1"/>
      <c r="G991" s="1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2"/>
      <c r="T991" s="2"/>
      <c r="U991" s="1"/>
      <c r="V991" s="1"/>
      <c r="W991" s="1"/>
      <c r="X991" s="1"/>
      <c r="Y991" s="1"/>
      <c r="Z991" s="1"/>
      <c r="AA991" s="1"/>
      <c r="AB991" s="2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36"/>
      <c r="AR991" s="1"/>
      <c r="AS991" s="1"/>
      <c r="AT991" s="1"/>
      <c r="AU991" s="1"/>
      <c r="AV991" s="1"/>
      <c r="AW991" s="1"/>
    </row>
    <row r="992" spans="1:49" ht="14.25" customHeight="1">
      <c r="A992" s="2"/>
      <c r="B992" s="2"/>
      <c r="C992" s="2"/>
      <c r="D992" s="1"/>
      <c r="E992" s="1"/>
      <c r="F992" s="1"/>
      <c r="G992" s="1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2"/>
      <c r="T992" s="2"/>
      <c r="U992" s="1"/>
      <c r="V992" s="1"/>
      <c r="W992" s="1"/>
      <c r="X992" s="1"/>
      <c r="Y992" s="1"/>
      <c r="Z992" s="1"/>
      <c r="AA992" s="1"/>
      <c r="AB992" s="2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36"/>
      <c r="AR992" s="1"/>
      <c r="AS992" s="1"/>
      <c r="AT992" s="1"/>
      <c r="AU992" s="1"/>
      <c r="AV992" s="1"/>
      <c r="AW992" s="1"/>
    </row>
    <row r="993" spans="1:49" ht="14.25" customHeight="1">
      <c r="A993" s="2"/>
      <c r="B993" s="2"/>
      <c r="C993" s="2"/>
      <c r="D993" s="1"/>
      <c r="E993" s="1"/>
      <c r="F993" s="1"/>
      <c r="G993" s="1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2"/>
      <c r="T993" s="2"/>
      <c r="U993" s="1"/>
      <c r="V993" s="1"/>
      <c r="W993" s="1"/>
      <c r="X993" s="1"/>
      <c r="Y993" s="1"/>
      <c r="Z993" s="1"/>
      <c r="AA993" s="1"/>
      <c r="AB993" s="2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36"/>
      <c r="AR993" s="1"/>
      <c r="AS993" s="1"/>
      <c r="AT993" s="1"/>
      <c r="AU993" s="1"/>
      <c r="AV993" s="1"/>
      <c r="AW993" s="1"/>
    </row>
    <row r="994" spans="1:49" ht="14.25" customHeight="1">
      <c r="A994" s="2"/>
      <c r="B994" s="2"/>
      <c r="C994" s="2"/>
      <c r="D994" s="1"/>
      <c r="E994" s="1"/>
      <c r="F994" s="1"/>
      <c r="G994" s="1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2"/>
      <c r="T994" s="2"/>
      <c r="U994" s="1"/>
      <c r="V994" s="1"/>
      <c r="W994" s="1"/>
      <c r="X994" s="1"/>
      <c r="Y994" s="1"/>
      <c r="Z994" s="1"/>
      <c r="AA994" s="1"/>
      <c r="AB994" s="2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36"/>
      <c r="AR994" s="1"/>
      <c r="AS994" s="1"/>
      <c r="AT994" s="1"/>
      <c r="AU994" s="1"/>
      <c r="AV994" s="1"/>
      <c r="AW994" s="1"/>
    </row>
    <row r="995" spans="1:49" ht="14.25" customHeight="1">
      <c r="A995" s="2"/>
      <c r="B995" s="2"/>
      <c r="C995" s="2"/>
      <c r="D995" s="1"/>
      <c r="E995" s="1"/>
      <c r="F995" s="1"/>
      <c r="G995" s="1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2"/>
      <c r="T995" s="2"/>
      <c r="U995" s="1"/>
      <c r="V995" s="1"/>
      <c r="W995" s="1"/>
      <c r="X995" s="1"/>
      <c r="Y995" s="1"/>
      <c r="Z995" s="1"/>
      <c r="AA995" s="1"/>
      <c r="AB995" s="2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36"/>
      <c r="AR995" s="1"/>
      <c r="AS995" s="1"/>
      <c r="AT995" s="1"/>
      <c r="AU995" s="1"/>
      <c r="AV995" s="1"/>
      <c r="AW995" s="1"/>
    </row>
    <row r="996" spans="1:49" ht="14.25" customHeight="1">
      <c r="A996" s="2"/>
      <c r="B996" s="2"/>
      <c r="C996" s="2"/>
      <c r="D996" s="1"/>
      <c r="E996" s="1"/>
      <c r="F996" s="1"/>
      <c r="G996" s="1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2"/>
      <c r="T996" s="2"/>
      <c r="U996" s="1"/>
      <c r="V996" s="1"/>
      <c r="W996" s="1"/>
      <c r="X996" s="1"/>
      <c r="Y996" s="1"/>
      <c r="Z996" s="1"/>
      <c r="AA996" s="1"/>
      <c r="AB996" s="2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36"/>
      <c r="AR996" s="1"/>
      <c r="AS996" s="1"/>
      <c r="AT996" s="1"/>
      <c r="AU996" s="1"/>
      <c r="AV996" s="1"/>
      <c r="AW996" s="1"/>
    </row>
    <row r="997" spans="1:49" ht="14.25" customHeight="1">
      <c r="A997" s="2"/>
      <c r="B997" s="2"/>
      <c r="C997" s="2"/>
      <c r="D997" s="1"/>
      <c r="E997" s="1"/>
      <c r="F997" s="1"/>
      <c r="G997" s="1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2"/>
      <c r="T997" s="2"/>
      <c r="U997" s="1"/>
      <c r="V997" s="1"/>
      <c r="W997" s="1"/>
      <c r="X997" s="1"/>
      <c r="Y997" s="1"/>
      <c r="Z997" s="1"/>
      <c r="AA997" s="1"/>
      <c r="AB997" s="2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36"/>
      <c r="AR997" s="1"/>
      <c r="AS997" s="1"/>
      <c r="AT997" s="1"/>
      <c r="AU997" s="1"/>
      <c r="AV997" s="1"/>
      <c r="AW997" s="1"/>
    </row>
    <row r="998" spans="1:49" ht="14.25" customHeight="1">
      <c r="A998" s="2"/>
      <c r="B998" s="2"/>
      <c r="C998" s="2"/>
      <c r="D998" s="1"/>
      <c r="E998" s="1"/>
      <c r="F998" s="1"/>
      <c r="G998" s="1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2"/>
      <c r="T998" s="2"/>
      <c r="U998" s="1"/>
      <c r="V998" s="1"/>
      <c r="W998" s="1"/>
      <c r="X998" s="1"/>
      <c r="Y998" s="1"/>
      <c r="Z998" s="1"/>
      <c r="AA998" s="1"/>
      <c r="AB998" s="2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36"/>
      <c r="AR998" s="1"/>
      <c r="AS998" s="1"/>
      <c r="AT998" s="1"/>
      <c r="AU998" s="1"/>
      <c r="AV998" s="1"/>
      <c r="AW998" s="1"/>
    </row>
    <row r="999" spans="1:49" ht="14.25" customHeight="1">
      <c r="A999" s="2"/>
      <c r="B999" s="2"/>
      <c r="C999" s="2"/>
      <c r="D999" s="1"/>
      <c r="E999" s="1"/>
      <c r="F999" s="1"/>
      <c r="G999" s="1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2"/>
      <c r="T999" s="2"/>
      <c r="U999" s="1"/>
      <c r="V999" s="1"/>
      <c r="W999" s="1"/>
      <c r="X999" s="1"/>
      <c r="Y999" s="1"/>
      <c r="Z999" s="1"/>
      <c r="AA999" s="1"/>
      <c r="AB999" s="2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36"/>
      <c r="AR999" s="1"/>
      <c r="AS999" s="1"/>
      <c r="AT999" s="1"/>
      <c r="AU999" s="1"/>
      <c r="AV999" s="1"/>
      <c r="AW999" s="1"/>
    </row>
    <row r="1000" spans="1:49" ht="14.25" customHeight="1">
      <c r="A1000" s="2"/>
      <c r="B1000" s="2"/>
      <c r="C1000" s="2"/>
      <c r="D1000" s="1"/>
      <c r="E1000" s="1"/>
      <c r="F1000" s="1"/>
      <c r="G1000" s="1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2"/>
      <c r="T1000" s="2"/>
      <c r="U1000" s="1"/>
      <c r="V1000" s="1"/>
      <c r="W1000" s="1"/>
      <c r="X1000" s="1"/>
      <c r="Y1000" s="1"/>
      <c r="Z1000" s="1"/>
      <c r="AA1000" s="1"/>
      <c r="AB1000" s="2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36"/>
      <c r="AR1000" s="1"/>
      <c r="AS1000" s="1"/>
      <c r="AT1000" s="1"/>
      <c r="AU1000" s="1"/>
      <c r="AV1000" s="1"/>
      <c r="AW1000" s="1"/>
    </row>
    <row r="1001" spans="1:49" ht="14.25" customHeight="1">
      <c r="A1001" s="2"/>
      <c r="B1001" s="2"/>
      <c r="C1001" s="2"/>
      <c r="D1001" s="1"/>
      <c r="E1001" s="1"/>
      <c r="F1001" s="1"/>
      <c r="G1001" s="1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2"/>
      <c r="T1001" s="2"/>
      <c r="U1001" s="1"/>
      <c r="V1001" s="1"/>
      <c r="W1001" s="1"/>
      <c r="X1001" s="1"/>
      <c r="Y1001" s="1"/>
      <c r="Z1001" s="1"/>
      <c r="AA1001" s="1"/>
      <c r="AB1001" s="2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36"/>
      <c r="AR1001" s="1"/>
      <c r="AS1001" s="1"/>
      <c r="AT1001" s="1"/>
      <c r="AU1001" s="1"/>
      <c r="AV1001" s="1"/>
      <c r="AW1001" s="1"/>
    </row>
    <row r="1002" spans="1:49" ht="14.25" customHeight="1">
      <c r="A1002" s="2"/>
      <c r="B1002" s="2"/>
      <c r="C1002" s="2"/>
      <c r="D1002" s="1"/>
      <c r="E1002" s="1"/>
      <c r="F1002" s="1"/>
      <c r="G1002" s="1"/>
      <c r="H1002" s="2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2"/>
      <c r="T1002" s="2"/>
      <c r="U1002" s="1"/>
      <c r="V1002" s="1"/>
      <c r="W1002" s="1"/>
      <c r="X1002" s="1"/>
      <c r="Y1002" s="1"/>
      <c r="Z1002" s="1"/>
      <c r="AA1002" s="1"/>
      <c r="AB1002" s="2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36"/>
      <c r="AR1002" s="1"/>
      <c r="AS1002" s="1"/>
      <c r="AT1002" s="1"/>
      <c r="AU1002" s="1"/>
      <c r="AV1002" s="1"/>
      <c r="AW1002" s="1"/>
    </row>
    <row r="1003" spans="1:49" ht="14.25" customHeight="1">
      <c r="A1003" s="2"/>
      <c r="B1003" s="2"/>
      <c r="C1003" s="2"/>
      <c r="D1003" s="1"/>
      <c r="E1003" s="1"/>
      <c r="F1003" s="1"/>
      <c r="G1003" s="1"/>
      <c r="H1003" s="2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2"/>
      <c r="T1003" s="2"/>
      <c r="U1003" s="1"/>
      <c r="V1003" s="1"/>
      <c r="W1003" s="1"/>
      <c r="X1003" s="1"/>
      <c r="Y1003" s="1"/>
      <c r="Z1003" s="1"/>
      <c r="AA1003" s="1"/>
      <c r="AB1003" s="2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36"/>
      <c r="AR1003" s="1"/>
      <c r="AS1003" s="1"/>
      <c r="AT1003" s="1"/>
      <c r="AU1003" s="1"/>
      <c r="AV1003" s="1"/>
      <c r="AW1003" s="1"/>
    </row>
    <row r="1004" spans="1:49" ht="14.25" customHeight="1">
      <c r="A1004" s="2"/>
      <c r="B1004" s="2"/>
      <c r="C1004" s="2"/>
      <c r="D1004" s="1"/>
      <c r="E1004" s="1"/>
      <c r="F1004" s="1"/>
      <c r="G1004" s="1"/>
      <c r="H1004" s="2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2"/>
      <c r="T1004" s="2"/>
      <c r="U1004" s="1"/>
      <c r="V1004" s="1"/>
      <c r="W1004" s="1"/>
      <c r="X1004" s="1"/>
      <c r="Y1004" s="1"/>
      <c r="Z1004" s="1"/>
      <c r="AA1004" s="1"/>
      <c r="AB1004" s="2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36"/>
      <c r="AR1004" s="1"/>
      <c r="AS1004" s="1"/>
      <c r="AT1004" s="1"/>
      <c r="AU1004" s="1"/>
      <c r="AV1004" s="1"/>
      <c r="AW1004" s="1"/>
    </row>
    <row r="1005" spans="1:49" ht="14.25" customHeight="1">
      <c r="A1005" s="2"/>
      <c r="B1005" s="2"/>
      <c r="C1005" s="2"/>
      <c r="D1005" s="1"/>
      <c r="E1005" s="1"/>
      <c r="F1005" s="1"/>
      <c r="G1005" s="1"/>
      <c r="H1005" s="2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2"/>
      <c r="T1005" s="2"/>
      <c r="U1005" s="1"/>
      <c r="V1005" s="1"/>
      <c r="W1005" s="1"/>
      <c r="X1005" s="1"/>
      <c r="Y1005" s="1"/>
      <c r="Z1005" s="1"/>
      <c r="AA1005" s="1"/>
      <c r="AB1005" s="2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36"/>
      <c r="AR1005" s="1"/>
      <c r="AS1005" s="1"/>
      <c r="AT1005" s="1"/>
      <c r="AU1005" s="1"/>
      <c r="AV1005" s="1"/>
      <c r="AW1005" s="1"/>
    </row>
    <row r="1006" spans="1:49" ht="14.25" customHeight="1">
      <c r="A1006" s="2"/>
      <c r="B1006" s="2"/>
      <c r="C1006" s="2"/>
      <c r="D1006" s="1"/>
      <c r="E1006" s="1"/>
      <c r="F1006" s="1"/>
      <c r="G1006" s="1"/>
      <c r="H1006" s="2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2"/>
      <c r="T1006" s="2"/>
      <c r="U1006" s="1"/>
      <c r="V1006" s="1"/>
      <c r="W1006" s="1"/>
      <c r="X1006" s="1"/>
      <c r="Y1006" s="1"/>
      <c r="Z1006" s="1"/>
      <c r="AA1006" s="1"/>
      <c r="AB1006" s="2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36"/>
      <c r="AR1006" s="1"/>
      <c r="AS1006" s="1"/>
      <c r="AT1006" s="1"/>
      <c r="AU1006" s="1"/>
      <c r="AV1006" s="1"/>
      <c r="AW1006" s="1"/>
    </row>
    <row r="1007" spans="1:49" ht="14.25" customHeight="1">
      <c r="A1007" s="2"/>
      <c r="B1007" s="2"/>
      <c r="C1007" s="2"/>
      <c r="D1007" s="1"/>
      <c r="E1007" s="1"/>
      <c r="F1007" s="1"/>
      <c r="G1007" s="1"/>
      <c r="H1007" s="2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2"/>
      <c r="T1007" s="2"/>
      <c r="U1007" s="1"/>
      <c r="V1007" s="1"/>
      <c r="W1007" s="1"/>
      <c r="X1007" s="1"/>
      <c r="Y1007" s="1"/>
      <c r="Z1007" s="1"/>
      <c r="AA1007" s="1"/>
      <c r="AB1007" s="2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36"/>
      <c r="AR1007" s="1"/>
      <c r="AS1007" s="1"/>
      <c r="AT1007" s="1"/>
      <c r="AU1007" s="1"/>
      <c r="AV1007" s="1"/>
      <c r="AW1007" s="1"/>
    </row>
    <row r="1008" spans="1:49" ht="14.25" customHeight="1">
      <c r="A1008" s="2"/>
      <c r="B1008" s="2"/>
      <c r="C1008" s="2"/>
      <c r="D1008" s="1"/>
      <c r="E1008" s="1"/>
      <c r="F1008" s="1"/>
      <c r="G1008" s="1"/>
      <c r="H1008" s="2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2"/>
      <c r="T1008" s="2"/>
      <c r="U1008" s="1"/>
      <c r="V1008" s="1"/>
      <c r="W1008" s="1"/>
      <c r="X1008" s="1"/>
      <c r="Y1008" s="1"/>
      <c r="Z1008" s="1"/>
      <c r="AA1008" s="1"/>
      <c r="AB1008" s="2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36"/>
      <c r="AR1008" s="1"/>
      <c r="AS1008" s="1"/>
      <c r="AT1008" s="1"/>
      <c r="AU1008" s="1"/>
      <c r="AV1008" s="1"/>
      <c r="AW1008" s="1"/>
    </row>
    <row r="1009" spans="1:49" ht="14.25" customHeight="1">
      <c r="A1009" s="2"/>
      <c r="B1009" s="2"/>
      <c r="C1009" s="2"/>
      <c r="D1009" s="1"/>
      <c r="E1009" s="1"/>
      <c r="F1009" s="1"/>
      <c r="G1009" s="1"/>
      <c r="H1009" s="2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2"/>
      <c r="T1009" s="2"/>
      <c r="U1009" s="1"/>
      <c r="V1009" s="1"/>
      <c r="W1009" s="1"/>
      <c r="X1009" s="1"/>
      <c r="Y1009" s="1"/>
      <c r="Z1009" s="1"/>
      <c r="AA1009" s="1"/>
      <c r="AB1009" s="2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36"/>
      <c r="AR1009" s="1"/>
      <c r="AS1009" s="1"/>
      <c r="AT1009" s="1"/>
      <c r="AU1009" s="1"/>
      <c r="AV1009" s="1"/>
      <c r="AW1009" s="1"/>
    </row>
    <row r="1010" spans="1:49" ht="14.25" customHeight="1">
      <c r="A1010" s="2"/>
      <c r="B1010" s="2"/>
      <c r="C1010" s="2"/>
      <c r="D1010" s="1"/>
      <c r="E1010" s="1"/>
      <c r="F1010" s="1"/>
      <c r="G1010" s="1"/>
      <c r="H1010" s="2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2"/>
      <c r="T1010" s="2"/>
      <c r="U1010" s="1"/>
      <c r="V1010" s="1"/>
      <c r="W1010" s="1"/>
      <c r="X1010" s="1"/>
      <c r="Y1010" s="1"/>
      <c r="Z1010" s="1"/>
      <c r="AA1010" s="1"/>
      <c r="AB1010" s="2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36"/>
      <c r="AR1010" s="1"/>
      <c r="AS1010" s="1"/>
      <c r="AT1010" s="1"/>
      <c r="AU1010" s="1"/>
      <c r="AV1010" s="1"/>
      <c r="AW1010" s="1"/>
    </row>
    <row r="1011" spans="1:49" ht="14.25" customHeight="1">
      <c r="A1011" s="2"/>
      <c r="B1011" s="2"/>
      <c r="C1011" s="2"/>
      <c r="D1011" s="1"/>
      <c r="E1011" s="1"/>
      <c r="F1011" s="1"/>
      <c r="G1011" s="1"/>
      <c r="H1011" s="2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2"/>
      <c r="T1011" s="2"/>
      <c r="U1011" s="1"/>
      <c r="V1011" s="1"/>
      <c r="W1011" s="1"/>
      <c r="X1011" s="1"/>
      <c r="Y1011" s="1"/>
      <c r="Z1011" s="1"/>
      <c r="AA1011" s="1"/>
      <c r="AB1011" s="2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36"/>
      <c r="AR1011" s="1"/>
      <c r="AS1011" s="1"/>
      <c r="AT1011" s="1"/>
      <c r="AU1011" s="1"/>
      <c r="AV1011" s="1"/>
      <c r="AW1011" s="1"/>
    </row>
    <row r="1012" spans="1:49" ht="14.25" customHeight="1">
      <c r="A1012" s="2"/>
      <c r="B1012" s="2"/>
      <c r="C1012" s="2"/>
      <c r="D1012" s="1"/>
      <c r="E1012" s="1"/>
      <c r="F1012" s="1"/>
      <c r="G1012" s="1"/>
      <c r="H1012" s="2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2"/>
      <c r="T1012" s="2"/>
      <c r="U1012" s="1"/>
      <c r="V1012" s="1"/>
      <c r="W1012" s="1"/>
      <c r="X1012" s="1"/>
      <c r="Y1012" s="1"/>
      <c r="Z1012" s="1"/>
      <c r="AA1012" s="1"/>
      <c r="AB1012" s="2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36"/>
      <c r="AR1012" s="1"/>
      <c r="AS1012" s="1"/>
      <c r="AT1012" s="1"/>
      <c r="AU1012" s="1"/>
      <c r="AV1012" s="1"/>
      <c r="AW1012" s="1"/>
    </row>
    <row r="1013" spans="1:49" ht="14.25" customHeight="1">
      <c r="A1013" s="2"/>
      <c r="B1013" s="2"/>
      <c r="C1013" s="2"/>
      <c r="D1013" s="1"/>
      <c r="E1013" s="1"/>
      <c r="F1013" s="1"/>
      <c r="G1013" s="1"/>
      <c r="H1013" s="2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2"/>
      <c r="T1013" s="2"/>
      <c r="U1013" s="1"/>
      <c r="V1013" s="1"/>
      <c r="W1013" s="1"/>
      <c r="X1013" s="1"/>
      <c r="Y1013" s="1"/>
      <c r="Z1013" s="1"/>
      <c r="AA1013" s="1"/>
      <c r="AB1013" s="2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36"/>
      <c r="AR1013" s="1"/>
      <c r="AS1013" s="1"/>
      <c r="AT1013" s="1"/>
      <c r="AU1013" s="1"/>
      <c r="AV1013" s="1"/>
      <c r="AW1013" s="1"/>
    </row>
    <row r="1014" spans="1:49" ht="14.25" customHeight="1">
      <c r="A1014" s="2"/>
      <c r="B1014" s="2"/>
      <c r="C1014" s="2"/>
      <c r="D1014" s="1"/>
      <c r="E1014" s="1"/>
      <c r="F1014" s="1"/>
      <c r="G1014" s="1"/>
      <c r="H1014" s="2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2"/>
      <c r="T1014" s="2"/>
      <c r="U1014" s="1"/>
      <c r="V1014" s="1"/>
      <c r="W1014" s="1"/>
      <c r="X1014" s="1"/>
      <c r="Y1014" s="1"/>
      <c r="Z1014" s="1"/>
      <c r="AA1014" s="1"/>
      <c r="AB1014" s="2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36"/>
      <c r="AR1014" s="1"/>
      <c r="AS1014" s="1"/>
      <c r="AT1014" s="1"/>
      <c r="AU1014" s="1"/>
      <c r="AV1014" s="1"/>
      <c r="AW1014" s="1"/>
    </row>
    <row r="1015" spans="1:49" ht="14.25" customHeight="1">
      <c r="A1015" s="2"/>
      <c r="B1015" s="2"/>
      <c r="C1015" s="2"/>
      <c r="D1015" s="1"/>
      <c r="E1015" s="1"/>
      <c r="F1015" s="1"/>
      <c r="G1015" s="1"/>
      <c r="H1015" s="2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2"/>
      <c r="T1015" s="2"/>
      <c r="U1015" s="1"/>
      <c r="V1015" s="1"/>
      <c r="W1015" s="1"/>
      <c r="X1015" s="1"/>
      <c r="Y1015" s="1"/>
      <c r="Z1015" s="1"/>
      <c r="AA1015" s="1"/>
      <c r="AB1015" s="2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36"/>
      <c r="AR1015" s="1"/>
      <c r="AS1015" s="1"/>
      <c r="AT1015" s="1"/>
      <c r="AU1015" s="1"/>
      <c r="AV1015" s="1"/>
      <c r="AW1015" s="1"/>
    </row>
    <row r="1016" spans="1:49" ht="14.25" customHeight="1">
      <c r="A1016" s="2"/>
      <c r="B1016" s="2"/>
      <c r="C1016" s="2"/>
      <c r="D1016" s="1"/>
      <c r="E1016" s="1"/>
      <c r="F1016" s="1"/>
      <c r="G1016" s="1"/>
      <c r="H1016" s="2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2"/>
      <c r="T1016" s="2"/>
      <c r="U1016" s="1"/>
      <c r="V1016" s="1"/>
      <c r="W1016" s="1"/>
      <c r="X1016" s="1"/>
      <c r="Y1016" s="1"/>
      <c r="Z1016" s="1"/>
      <c r="AA1016" s="1"/>
      <c r="AB1016" s="2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36"/>
      <c r="AR1016" s="1"/>
      <c r="AS1016" s="1"/>
      <c r="AT1016" s="1"/>
      <c r="AU1016" s="1"/>
      <c r="AV1016" s="1"/>
      <c r="AW1016" s="1"/>
    </row>
    <row r="1017" spans="1:49" ht="14.25" customHeight="1">
      <c r="A1017" s="2"/>
      <c r="B1017" s="2"/>
      <c r="C1017" s="2"/>
      <c r="D1017" s="1"/>
      <c r="E1017" s="1"/>
      <c r="F1017" s="1"/>
      <c r="G1017" s="1"/>
      <c r="H1017" s="2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2"/>
      <c r="T1017" s="2"/>
      <c r="U1017" s="1"/>
      <c r="V1017" s="1"/>
      <c r="W1017" s="1"/>
      <c r="X1017" s="1"/>
      <c r="Y1017" s="1"/>
      <c r="Z1017" s="1"/>
      <c r="AA1017" s="1"/>
      <c r="AB1017" s="2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36"/>
      <c r="AR1017" s="1"/>
      <c r="AS1017" s="1"/>
      <c r="AT1017" s="1"/>
      <c r="AU1017" s="1"/>
      <c r="AV1017" s="1"/>
      <c r="AW1017" s="1"/>
    </row>
    <row r="1018" spans="1:49" ht="14.25" customHeight="1">
      <c r="A1018" s="2"/>
      <c r="B1018" s="2"/>
      <c r="C1018" s="2"/>
      <c r="D1018" s="1"/>
      <c r="E1018" s="1"/>
      <c r="F1018" s="1"/>
      <c r="G1018" s="1"/>
      <c r="H1018" s="2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2"/>
      <c r="T1018" s="2"/>
      <c r="U1018" s="1"/>
      <c r="V1018" s="1"/>
      <c r="W1018" s="1"/>
      <c r="X1018" s="1"/>
      <c r="Y1018" s="1"/>
      <c r="Z1018" s="1"/>
      <c r="AA1018" s="1"/>
      <c r="AB1018" s="2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36"/>
      <c r="AR1018" s="1"/>
      <c r="AS1018" s="1"/>
      <c r="AT1018" s="1"/>
      <c r="AU1018" s="1"/>
      <c r="AV1018" s="1"/>
      <c r="AW1018" s="1"/>
    </row>
    <row r="1019" spans="1:49" ht="14.25" customHeight="1">
      <c r="A1019" s="2"/>
      <c r="B1019" s="2"/>
      <c r="C1019" s="2"/>
      <c r="D1019" s="1"/>
      <c r="E1019" s="1"/>
      <c r="F1019" s="1"/>
      <c r="G1019" s="1"/>
      <c r="H1019" s="2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2"/>
      <c r="T1019" s="2"/>
      <c r="U1019" s="1"/>
      <c r="V1019" s="1"/>
      <c r="W1019" s="1"/>
      <c r="X1019" s="1"/>
      <c r="Y1019" s="1"/>
      <c r="Z1019" s="1"/>
      <c r="AA1019" s="1"/>
      <c r="AB1019" s="2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36"/>
      <c r="AR1019" s="1"/>
      <c r="AS1019" s="1"/>
      <c r="AT1019" s="1"/>
      <c r="AU1019" s="1"/>
      <c r="AV1019" s="1"/>
      <c r="AW1019" s="1"/>
    </row>
    <row r="1020" spans="1:49" ht="14.25" customHeight="1">
      <c r="A1020" s="2"/>
      <c r="B1020" s="2"/>
      <c r="C1020" s="2"/>
      <c r="D1020" s="1"/>
      <c r="E1020" s="1"/>
      <c r="F1020" s="1"/>
      <c r="G1020" s="1"/>
      <c r="H1020" s="2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2"/>
      <c r="T1020" s="2"/>
      <c r="U1020" s="1"/>
      <c r="V1020" s="1"/>
      <c r="W1020" s="1"/>
      <c r="X1020" s="1"/>
      <c r="Y1020" s="1"/>
      <c r="Z1020" s="1"/>
      <c r="AA1020" s="1"/>
      <c r="AB1020" s="2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36"/>
      <c r="AR1020" s="1"/>
      <c r="AS1020" s="1"/>
      <c r="AT1020" s="1"/>
      <c r="AU1020" s="1"/>
      <c r="AV1020" s="1"/>
      <c r="AW1020" s="1"/>
    </row>
    <row r="1021" spans="1:49" ht="14.25" customHeight="1">
      <c r="A1021" s="2"/>
      <c r="B1021" s="2"/>
      <c r="C1021" s="2"/>
      <c r="D1021" s="1"/>
      <c r="E1021" s="1"/>
      <c r="F1021" s="1"/>
      <c r="G1021" s="1"/>
      <c r="H1021" s="2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2"/>
      <c r="T1021" s="2"/>
      <c r="U1021" s="1"/>
      <c r="V1021" s="1"/>
      <c r="W1021" s="1"/>
      <c r="X1021" s="1"/>
      <c r="Y1021" s="1"/>
      <c r="Z1021" s="1"/>
      <c r="AA1021" s="1"/>
      <c r="AB1021" s="2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36"/>
      <c r="AR1021" s="1"/>
      <c r="AS1021" s="1"/>
      <c r="AT1021" s="1"/>
      <c r="AU1021" s="1"/>
      <c r="AV1021" s="1"/>
      <c r="AW1021" s="1"/>
    </row>
    <row r="1022" spans="1:49" ht="14.25" customHeight="1">
      <c r="A1022" s="2"/>
      <c r="B1022" s="2"/>
      <c r="C1022" s="2"/>
      <c r="D1022" s="1"/>
      <c r="E1022" s="1"/>
      <c r="F1022" s="1"/>
      <c r="G1022" s="1"/>
      <c r="H1022" s="2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2"/>
      <c r="T1022" s="2"/>
      <c r="U1022" s="1"/>
      <c r="V1022" s="1"/>
      <c r="W1022" s="1"/>
      <c r="X1022" s="1"/>
      <c r="Y1022" s="1"/>
      <c r="Z1022" s="1"/>
      <c r="AA1022" s="1"/>
      <c r="AB1022" s="2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36"/>
      <c r="AR1022" s="1"/>
      <c r="AS1022" s="1"/>
      <c r="AT1022" s="1"/>
      <c r="AU1022" s="1"/>
      <c r="AV1022" s="1"/>
      <c r="AW1022" s="1"/>
    </row>
    <row r="1023" spans="1:49" ht="14.25" customHeight="1">
      <c r="A1023" s="2"/>
      <c r="B1023" s="2"/>
      <c r="C1023" s="2"/>
      <c r="D1023" s="1"/>
      <c r="E1023" s="1"/>
      <c r="F1023" s="1"/>
      <c r="G1023" s="1"/>
      <c r="H1023" s="2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2"/>
      <c r="T1023" s="2"/>
      <c r="U1023" s="1"/>
      <c r="V1023" s="1"/>
      <c r="W1023" s="1"/>
      <c r="X1023" s="1"/>
      <c r="Y1023" s="1"/>
      <c r="Z1023" s="1"/>
      <c r="AA1023" s="1"/>
      <c r="AB1023" s="2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36"/>
      <c r="AR1023" s="1"/>
      <c r="AS1023" s="1"/>
      <c r="AT1023" s="1"/>
      <c r="AU1023" s="1"/>
      <c r="AV1023" s="1"/>
      <c r="AW1023" s="1"/>
    </row>
    <row r="1024" spans="1:49" ht="14.25" customHeight="1">
      <c r="A1024" s="2"/>
      <c r="B1024" s="2"/>
      <c r="C1024" s="2"/>
      <c r="D1024" s="1"/>
      <c r="E1024" s="1"/>
      <c r="F1024" s="1"/>
      <c r="G1024" s="1"/>
      <c r="H1024" s="2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2"/>
      <c r="T1024" s="2"/>
      <c r="U1024" s="1"/>
      <c r="V1024" s="1"/>
      <c r="W1024" s="1"/>
      <c r="X1024" s="1"/>
      <c r="Y1024" s="1"/>
      <c r="Z1024" s="1"/>
      <c r="AA1024" s="1"/>
      <c r="AB1024" s="2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36"/>
      <c r="AR1024" s="1"/>
      <c r="AS1024" s="1"/>
      <c r="AT1024" s="1"/>
      <c r="AU1024" s="1"/>
      <c r="AV1024" s="1"/>
      <c r="AW1024" s="1"/>
    </row>
    <row r="1025" spans="1:49" ht="14.25" customHeight="1">
      <c r="A1025" s="2"/>
      <c r="B1025" s="2"/>
      <c r="C1025" s="2"/>
      <c r="D1025" s="1"/>
      <c r="E1025" s="1"/>
      <c r="F1025" s="1"/>
      <c r="G1025" s="1"/>
      <c r="H1025" s="2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2"/>
      <c r="T1025" s="2"/>
      <c r="U1025" s="1"/>
      <c r="V1025" s="1"/>
      <c r="W1025" s="1"/>
      <c r="X1025" s="1"/>
      <c r="Y1025" s="1"/>
      <c r="Z1025" s="1"/>
      <c r="AA1025" s="1"/>
      <c r="AB1025" s="2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36"/>
      <c r="AR1025" s="1"/>
      <c r="AS1025" s="1"/>
      <c r="AT1025" s="1"/>
      <c r="AU1025" s="1"/>
      <c r="AV1025" s="1"/>
      <c r="AW1025" s="1"/>
    </row>
    <row r="1026" spans="1:49" ht="14.25" customHeight="1">
      <c r="A1026" s="2"/>
      <c r="B1026" s="2"/>
      <c r="C1026" s="2"/>
      <c r="D1026" s="1"/>
      <c r="E1026" s="1"/>
      <c r="F1026" s="1"/>
      <c r="G1026" s="1"/>
      <c r="H1026" s="2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2"/>
      <c r="T1026" s="2"/>
      <c r="U1026" s="1"/>
      <c r="V1026" s="1"/>
      <c r="W1026" s="1"/>
      <c r="X1026" s="1"/>
      <c r="Y1026" s="1"/>
      <c r="Z1026" s="1"/>
      <c r="AA1026" s="1"/>
      <c r="AB1026" s="2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36"/>
      <c r="AR1026" s="1"/>
      <c r="AS1026" s="1"/>
      <c r="AT1026" s="1"/>
      <c r="AU1026" s="1"/>
      <c r="AV1026" s="1"/>
      <c r="AW1026" s="1"/>
    </row>
    <row r="1027" spans="1:49" ht="14.25" customHeight="1">
      <c r="A1027" s="2"/>
      <c r="B1027" s="2"/>
      <c r="C1027" s="2"/>
      <c r="D1027" s="1"/>
      <c r="E1027" s="1"/>
      <c r="F1027" s="1"/>
      <c r="G1027" s="1"/>
      <c r="H1027" s="2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2"/>
      <c r="T1027" s="2"/>
      <c r="U1027" s="1"/>
      <c r="V1027" s="1"/>
      <c r="W1027" s="1"/>
      <c r="X1027" s="1"/>
      <c r="Y1027" s="1"/>
      <c r="Z1027" s="1"/>
      <c r="AA1027" s="1"/>
      <c r="AB1027" s="2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36"/>
      <c r="AR1027" s="1"/>
      <c r="AS1027" s="1"/>
      <c r="AT1027" s="1"/>
      <c r="AU1027" s="1"/>
      <c r="AV1027" s="1"/>
      <c r="AW1027" s="1"/>
    </row>
    <row r="1028" spans="1:49" ht="14.25" customHeight="1">
      <c r="A1028" s="2"/>
      <c r="B1028" s="2"/>
      <c r="C1028" s="2"/>
      <c r="D1028" s="1"/>
      <c r="E1028" s="1"/>
      <c r="F1028" s="1"/>
      <c r="G1028" s="1"/>
      <c r="H1028" s="2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2"/>
      <c r="T1028" s="2"/>
      <c r="U1028" s="1"/>
      <c r="V1028" s="1"/>
      <c r="W1028" s="1"/>
      <c r="X1028" s="1"/>
      <c r="Y1028" s="1"/>
      <c r="Z1028" s="1"/>
      <c r="AA1028" s="1"/>
      <c r="AB1028" s="2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36"/>
      <c r="AR1028" s="1"/>
      <c r="AS1028" s="1"/>
      <c r="AT1028" s="1"/>
      <c r="AU1028" s="1"/>
      <c r="AV1028" s="1"/>
      <c r="AW1028" s="1"/>
    </row>
    <row r="1029" spans="1:49" ht="14.25" customHeight="1">
      <c r="A1029" s="2"/>
      <c r="B1029" s="2"/>
      <c r="C1029" s="2"/>
      <c r="D1029" s="1"/>
      <c r="E1029" s="1"/>
      <c r="F1029" s="1"/>
      <c r="G1029" s="1"/>
      <c r="H1029" s="2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2"/>
      <c r="T1029" s="2"/>
      <c r="U1029" s="1"/>
      <c r="V1029" s="1"/>
      <c r="W1029" s="1"/>
      <c r="X1029" s="1"/>
      <c r="Y1029" s="1"/>
      <c r="Z1029" s="1"/>
      <c r="AA1029" s="1"/>
      <c r="AB1029" s="2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36"/>
      <c r="AR1029" s="1"/>
      <c r="AS1029" s="1"/>
      <c r="AT1029" s="1"/>
      <c r="AU1029" s="1"/>
      <c r="AV1029" s="1"/>
      <c r="AW1029" s="1"/>
    </row>
    <row r="1030" spans="1:49" ht="14.25" customHeight="1">
      <c r="A1030" s="2"/>
      <c r="B1030" s="2"/>
      <c r="C1030" s="2"/>
      <c r="D1030" s="1"/>
      <c r="E1030" s="1"/>
      <c r="F1030" s="1"/>
      <c r="G1030" s="1"/>
      <c r="H1030" s="2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2"/>
      <c r="T1030" s="2"/>
      <c r="U1030" s="1"/>
      <c r="V1030" s="1"/>
      <c r="W1030" s="1"/>
      <c r="X1030" s="1"/>
      <c r="Y1030" s="1"/>
      <c r="Z1030" s="1"/>
      <c r="AA1030" s="1"/>
      <c r="AB1030" s="2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36"/>
      <c r="AR1030" s="1"/>
      <c r="AS1030" s="1"/>
      <c r="AT1030" s="1"/>
      <c r="AU1030" s="1"/>
      <c r="AV1030" s="1"/>
      <c r="AW1030" s="1"/>
    </row>
    <row r="1031" spans="1:49" ht="14.25" customHeight="1">
      <c r="A1031" s="2"/>
      <c r="B1031" s="2"/>
      <c r="C1031" s="2"/>
      <c r="D1031" s="1"/>
      <c r="E1031" s="1"/>
      <c r="F1031" s="1"/>
      <c r="G1031" s="1"/>
      <c r="H1031" s="2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2"/>
      <c r="T1031" s="2"/>
      <c r="U1031" s="1"/>
      <c r="V1031" s="1"/>
      <c r="W1031" s="1"/>
      <c r="X1031" s="1"/>
      <c r="Y1031" s="1"/>
      <c r="Z1031" s="1"/>
      <c r="AA1031" s="1"/>
      <c r="AB1031" s="2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36"/>
      <c r="AR1031" s="1"/>
      <c r="AS1031" s="1"/>
      <c r="AT1031" s="1"/>
      <c r="AU1031" s="1"/>
      <c r="AV1031" s="1"/>
      <c r="AW1031" s="1"/>
    </row>
    <row r="1032" spans="1:49" ht="14.25" customHeight="1">
      <c r="A1032" s="2"/>
      <c r="B1032" s="2"/>
      <c r="C1032" s="2"/>
      <c r="D1032" s="1"/>
      <c r="E1032" s="1"/>
      <c r="F1032" s="1"/>
      <c r="G1032" s="1"/>
      <c r="H1032" s="2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2"/>
      <c r="T1032" s="2"/>
      <c r="U1032" s="1"/>
      <c r="V1032" s="1"/>
      <c r="W1032" s="1"/>
      <c r="X1032" s="1"/>
      <c r="Y1032" s="1"/>
      <c r="Z1032" s="1"/>
      <c r="AA1032" s="1"/>
      <c r="AB1032" s="2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36"/>
      <c r="AR1032" s="1"/>
      <c r="AS1032" s="1"/>
      <c r="AT1032" s="1"/>
      <c r="AU1032" s="1"/>
      <c r="AV1032" s="1"/>
      <c r="AW1032" s="1"/>
    </row>
    <row r="1033" spans="1:49" ht="14.25" customHeight="1">
      <c r="A1033" s="2"/>
      <c r="B1033" s="2"/>
      <c r="C1033" s="2"/>
      <c r="D1033" s="1"/>
      <c r="E1033" s="1"/>
      <c r="F1033" s="1"/>
      <c r="G1033" s="1"/>
      <c r="H1033" s="2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2"/>
      <c r="T1033" s="2"/>
      <c r="U1033" s="1"/>
      <c r="V1033" s="1"/>
      <c r="W1033" s="1"/>
      <c r="X1033" s="1"/>
      <c r="Y1033" s="1"/>
      <c r="Z1033" s="1"/>
      <c r="AA1033" s="1"/>
      <c r="AB1033" s="2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36"/>
      <c r="AR1033" s="1"/>
      <c r="AS1033" s="1"/>
      <c r="AT1033" s="1"/>
      <c r="AU1033" s="1"/>
      <c r="AV1033" s="1"/>
      <c r="AW1033" s="1"/>
    </row>
    <row r="1034" spans="1:49" ht="14.25" customHeight="1">
      <c r="A1034" s="2"/>
      <c r="B1034" s="2"/>
      <c r="C1034" s="2"/>
      <c r="D1034" s="1"/>
      <c r="E1034" s="1"/>
      <c r="F1034" s="1"/>
      <c r="G1034" s="1"/>
      <c r="H1034" s="2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2"/>
      <c r="T1034" s="2"/>
      <c r="U1034" s="1"/>
      <c r="V1034" s="1"/>
      <c r="W1034" s="1"/>
      <c r="X1034" s="1"/>
      <c r="Y1034" s="1"/>
      <c r="Z1034" s="1"/>
      <c r="AA1034" s="1"/>
      <c r="AB1034" s="2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36"/>
      <c r="AR1034" s="1"/>
      <c r="AS1034" s="1"/>
      <c r="AT1034" s="1"/>
      <c r="AU1034" s="1"/>
      <c r="AV1034" s="1"/>
      <c r="AW1034" s="1"/>
    </row>
    <row r="1035" spans="1:49" ht="14.25" customHeight="1">
      <c r="A1035" s="2"/>
      <c r="B1035" s="2"/>
      <c r="C1035" s="2"/>
      <c r="D1035" s="1"/>
      <c r="E1035" s="1"/>
      <c r="F1035" s="1"/>
      <c r="G1035" s="1"/>
      <c r="H1035" s="2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2"/>
      <c r="T1035" s="2"/>
      <c r="U1035" s="1"/>
      <c r="V1035" s="1"/>
      <c r="W1035" s="1"/>
      <c r="X1035" s="1"/>
      <c r="Y1035" s="1"/>
      <c r="Z1035" s="1"/>
      <c r="AA1035" s="1"/>
      <c r="AB1035" s="2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36"/>
      <c r="AR1035" s="1"/>
      <c r="AS1035" s="1"/>
      <c r="AT1035" s="1"/>
      <c r="AU1035" s="1"/>
      <c r="AV1035" s="1"/>
      <c r="AW1035" s="1"/>
    </row>
    <row r="1036" spans="1:49" ht="14.25" customHeight="1">
      <c r="A1036" s="2"/>
      <c r="B1036" s="2"/>
      <c r="C1036" s="2"/>
      <c r="D1036" s="1"/>
      <c r="E1036" s="1"/>
      <c r="F1036" s="1"/>
      <c r="G1036" s="1"/>
      <c r="H1036" s="2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2"/>
      <c r="T1036" s="2"/>
      <c r="U1036" s="1"/>
      <c r="V1036" s="1"/>
      <c r="W1036" s="1"/>
      <c r="X1036" s="1"/>
      <c r="Y1036" s="1"/>
      <c r="Z1036" s="1"/>
      <c r="AA1036" s="1"/>
      <c r="AB1036" s="2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36"/>
      <c r="AR1036" s="1"/>
      <c r="AS1036" s="1"/>
      <c r="AT1036" s="1"/>
      <c r="AU1036" s="1"/>
      <c r="AV1036" s="1"/>
      <c r="AW1036" s="1"/>
    </row>
    <row r="1037" spans="1:49" ht="14.25" customHeight="1">
      <c r="A1037" s="2"/>
      <c r="B1037" s="2"/>
      <c r="C1037" s="2"/>
      <c r="D1037" s="1"/>
      <c r="E1037" s="1"/>
      <c r="F1037" s="1"/>
      <c r="G1037" s="1"/>
      <c r="H1037" s="2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2"/>
      <c r="T1037" s="2"/>
      <c r="U1037" s="1"/>
      <c r="V1037" s="1"/>
      <c r="W1037" s="1"/>
      <c r="X1037" s="1"/>
      <c r="Y1037" s="1"/>
      <c r="Z1037" s="1"/>
      <c r="AA1037" s="1"/>
      <c r="AB1037" s="2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36"/>
      <c r="AR1037" s="1"/>
      <c r="AS1037" s="1"/>
      <c r="AT1037" s="1"/>
      <c r="AU1037" s="1"/>
      <c r="AV1037" s="1"/>
      <c r="AW1037" s="1"/>
    </row>
    <row r="1038" spans="1:49" ht="14.25" customHeight="1">
      <c r="A1038" s="2"/>
      <c r="B1038" s="2"/>
      <c r="C1038" s="2"/>
      <c r="D1038" s="1"/>
      <c r="E1038" s="1"/>
      <c r="F1038" s="1"/>
      <c r="G1038" s="1"/>
      <c r="H1038" s="2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2"/>
      <c r="T1038" s="2"/>
      <c r="U1038" s="1"/>
      <c r="V1038" s="1"/>
      <c r="W1038" s="1"/>
      <c r="X1038" s="1"/>
      <c r="Y1038" s="1"/>
      <c r="Z1038" s="1"/>
      <c r="AA1038" s="1"/>
      <c r="AB1038" s="2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36"/>
      <c r="AR1038" s="1"/>
      <c r="AS1038" s="1"/>
      <c r="AT1038" s="1"/>
      <c r="AU1038" s="1"/>
      <c r="AV1038" s="1"/>
      <c r="AW1038" s="1"/>
    </row>
    <row r="1039" spans="1:49" ht="14.25" customHeight="1">
      <c r="A1039" s="2"/>
      <c r="B1039" s="2"/>
      <c r="C1039" s="2"/>
      <c r="D1039" s="1"/>
      <c r="E1039" s="1"/>
      <c r="F1039" s="1"/>
      <c r="G1039" s="1"/>
      <c r="H1039" s="2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2"/>
      <c r="T1039" s="2"/>
      <c r="U1039" s="1"/>
      <c r="V1039" s="1"/>
      <c r="W1039" s="1"/>
      <c r="X1039" s="1"/>
      <c r="Y1039" s="1"/>
      <c r="Z1039" s="1"/>
      <c r="AA1039" s="1"/>
      <c r="AB1039" s="2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36"/>
      <c r="AR1039" s="1"/>
      <c r="AS1039" s="1"/>
      <c r="AT1039" s="1"/>
      <c r="AU1039" s="1"/>
      <c r="AV1039" s="1"/>
      <c r="AW1039" s="1"/>
    </row>
    <row r="1040" spans="1:49" ht="14.25" customHeight="1">
      <c r="A1040" s="2"/>
      <c r="B1040" s="2"/>
      <c r="C1040" s="2"/>
      <c r="D1040" s="1"/>
      <c r="E1040" s="1"/>
      <c r="F1040" s="1"/>
      <c r="G1040" s="1"/>
      <c r="H1040" s="2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2"/>
      <c r="T1040" s="2"/>
      <c r="U1040" s="1"/>
      <c r="V1040" s="1"/>
      <c r="W1040" s="1"/>
      <c r="X1040" s="1"/>
      <c r="Y1040" s="1"/>
      <c r="Z1040" s="1"/>
      <c r="AA1040" s="1"/>
      <c r="AB1040" s="2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36"/>
      <c r="AR1040" s="1"/>
      <c r="AS1040" s="1"/>
      <c r="AT1040" s="1"/>
      <c r="AU1040" s="1"/>
      <c r="AV1040" s="1"/>
      <c r="AW1040" s="1"/>
    </row>
    <row r="1041" spans="1:49" ht="14.25" customHeight="1">
      <c r="A1041" s="2"/>
      <c r="B1041" s="2"/>
      <c r="C1041" s="2"/>
      <c r="D1041" s="1"/>
      <c r="E1041" s="1"/>
      <c r="F1041" s="1"/>
      <c r="G1041" s="1"/>
      <c r="H1041" s="2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2"/>
      <c r="T1041" s="2"/>
      <c r="U1041" s="1"/>
      <c r="V1041" s="1"/>
      <c r="W1041" s="1"/>
      <c r="X1041" s="1"/>
      <c r="Y1041" s="1"/>
      <c r="Z1041" s="1"/>
      <c r="AA1041" s="1"/>
      <c r="AB1041" s="2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36"/>
      <c r="AR1041" s="1"/>
      <c r="AS1041" s="1"/>
      <c r="AT1041" s="1"/>
      <c r="AU1041" s="1"/>
      <c r="AV1041" s="1"/>
      <c r="AW1041" s="1"/>
    </row>
    <row r="1042" spans="1:49" ht="14.25" customHeight="1">
      <c r="A1042" s="2"/>
      <c r="B1042" s="2"/>
      <c r="C1042" s="2"/>
      <c r="D1042" s="1"/>
      <c r="E1042" s="1"/>
      <c r="F1042" s="1"/>
      <c r="G1042" s="1"/>
      <c r="H1042" s="2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2"/>
      <c r="T1042" s="2"/>
      <c r="U1042" s="1"/>
      <c r="V1042" s="1"/>
      <c r="W1042" s="1"/>
      <c r="X1042" s="1"/>
      <c r="Y1042" s="1"/>
      <c r="Z1042" s="1"/>
      <c r="AA1042" s="1"/>
      <c r="AB1042" s="2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36"/>
      <c r="AR1042" s="1"/>
      <c r="AS1042" s="1"/>
      <c r="AT1042" s="1"/>
      <c r="AU1042" s="1"/>
      <c r="AV1042" s="1"/>
      <c r="AW1042" s="1"/>
    </row>
    <row r="1043" spans="1:49" ht="14.25" customHeight="1">
      <c r="A1043" s="2"/>
      <c r="B1043" s="2"/>
      <c r="C1043" s="2"/>
      <c r="D1043" s="1"/>
      <c r="E1043" s="1"/>
      <c r="F1043" s="1"/>
      <c r="G1043" s="1"/>
      <c r="H1043" s="2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2"/>
      <c r="T1043" s="2"/>
      <c r="U1043" s="1"/>
      <c r="V1043" s="1"/>
      <c r="W1043" s="1"/>
      <c r="X1043" s="1"/>
      <c r="Y1043" s="1"/>
      <c r="Z1043" s="1"/>
      <c r="AA1043" s="1"/>
      <c r="AB1043" s="2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36"/>
      <c r="AR1043" s="1"/>
      <c r="AS1043" s="1"/>
      <c r="AT1043" s="1"/>
      <c r="AU1043" s="1"/>
      <c r="AV1043" s="1"/>
      <c r="AW1043" s="1"/>
    </row>
    <row r="1044" spans="1:49" ht="14.25" customHeight="1">
      <c r="A1044" s="2"/>
      <c r="B1044" s="2"/>
      <c r="C1044" s="2"/>
      <c r="D1044" s="1"/>
      <c r="E1044" s="1"/>
      <c r="F1044" s="1"/>
      <c r="G1044" s="1"/>
      <c r="H1044" s="2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2"/>
      <c r="T1044" s="2"/>
      <c r="U1044" s="1"/>
      <c r="V1044" s="1"/>
      <c r="W1044" s="1"/>
      <c r="X1044" s="1"/>
      <c r="Y1044" s="1"/>
      <c r="Z1044" s="1"/>
      <c r="AA1044" s="1"/>
      <c r="AB1044" s="2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36"/>
      <c r="AR1044" s="1"/>
      <c r="AS1044" s="1"/>
      <c r="AT1044" s="1"/>
      <c r="AU1044" s="1"/>
      <c r="AV1044" s="1"/>
      <c r="AW1044" s="1"/>
    </row>
    <row r="1045" spans="1:49" ht="14.25" customHeight="1">
      <c r="A1045" s="2"/>
      <c r="B1045" s="2"/>
      <c r="C1045" s="2"/>
      <c r="D1045" s="1"/>
      <c r="E1045" s="1"/>
      <c r="F1045" s="1"/>
      <c r="G1045" s="1"/>
      <c r="H1045" s="2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2"/>
      <c r="T1045" s="2"/>
      <c r="U1045" s="1"/>
      <c r="V1045" s="1"/>
      <c r="W1045" s="1"/>
      <c r="X1045" s="1"/>
      <c r="Y1045" s="1"/>
      <c r="Z1045" s="1"/>
      <c r="AA1045" s="1"/>
      <c r="AB1045" s="2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36"/>
      <c r="AR1045" s="1"/>
      <c r="AS1045" s="1"/>
      <c r="AT1045" s="1"/>
      <c r="AU1045" s="1"/>
      <c r="AV1045" s="1"/>
      <c r="AW1045" s="1"/>
    </row>
    <row r="1046" spans="1:49" ht="14.25" customHeight="1">
      <c r="A1046" s="2"/>
      <c r="B1046" s="2"/>
      <c r="C1046" s="2"/>
      <c r="D1046" s="1"/>
      <c r="E1046" s="1"/>
      <c r="F1046" s="1"/>
      <c r="G1046" s="1"/>
      <c r="H1046" s="2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2"/>
      <c r="T1046" s="2"/>
      <c r="U1046" s="1"/>
      <c r="V1046" s="1"/>
      <c r="W1046" s="1"/>
      <c r="X1046" s="1"/>
      <c r="Y1046" s="1"/>
      <c r="Z1046" s="1"/>
      <c r="AA1046" s="1"/>
      <c r="AB1046" s="2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36"/>
      <c r="AR1046" s="1"/>
      <c r="AS1046" s="1"/>
      <c r="AT1046" s="1"/>
      <c r="AU1046" s="1"/>
      <c r="AV1046" s="1"/>
      <c r="AW1046" s="1"/>
    </row>
    <row r="1047" spans="1:49" ht="14.25" customHeight="1">
      <c r="A1047" s="2"/>
      <c r="B1047" s="2"/>
      <c r="C1047" s="2"/>
      <c r="D1047" s="1"/>
      <c r="E1047" s="1"/>
      <c r="F1047" s="1"/>
      <c r="G1047" s="1"/>
      <c r="H1047" s="2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2"/>
      <c r="T1047" s="2"/>
      <c r="U1047" s="1"/>
      <c r="V1047" s="1"/>
      <c r="W1047" s="1"/>
      <c r="X1047" s="1"/>
      <c r="Y1047" s="1"/>
      <c r="Z1047" s="1"/>
      <c r="AA1047" s="1"/>
      <c r="AB1047" s="2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36"/>
      <c r="AR1047" s="1"/>
      <c r="AS1047" s="1"/>
      <c r="AT1047" s="1"/>
      <c r="AU1047" s="1"/>
      <c r="AV1047" s="1"/>
      <c r="AW1047" s="1"/>
    </row>
    <row r="1048" spans="1:49" ht="14.25" customHeight="1">
      <c r="A1048" s="2"/>
      <c r="B1048" s="2"/>
      <c r="C1048" s="2"/>
      <c r="D1048" s="1"/>
      <c r="E1048" s="1"/>
      <c r="F1048" s="1"/>
      <c r="G1048" s="1"/>
      <c r="H1048" s="2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2"/>
      <c r="T1048" s="2"/>
      <c r="U1048" s="1"/>
      <c r="V1048" s="1"/>
      <c r="W1048" s="1"/>
      <c r="X1048" s="1"/>
      <c r="Y1048" s="1"/>
      <c r="Z1048" s="1"/>
      <c r="AA1048" s="1"/>
      <c r="AB1048" s="2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36"/>
      <c r="AR1048" s="1"/>
      <c r="AS1048" s="1"/>
      <c r="AT1048" s="1"/>
      <c r="AU1048" s="1"/>
      <c r="AV1048" s="1"/>
      <c r="AW1048" s="1"/>
    </row>
    <row r="1049" spans="1:49" ht="14.25" customHeight="1">
      <c r="A1049" s="2"/>
      <c r="B1049" s="2"/>
      <c r="C1049" s="2"/>
      <c r="D1049" s="1"/>
      <c r="E1049" s="1"/>
      <c r="F1049" s="1"/>
      <c r="G1049" s="1"/>
      <c r="H1049" s="2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2"/>
      <c r="T1049" s="2"/>
      <c r="U1049" s="1"/>
      <c r="V1049" s="1"/>
      <c r="W1049" s="1"/>
      <c r="X1049" s="1"/>
      <c r="Y1049" s="1"/>
      <c r="Z1049" s="1"/>
      <c r="AA1049" s="1"/>
      <c r="AB1049" s="2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36"/>
      <c r="AR1049" s="1"/>
      <c r="AS1049" s="1"/>
      <c r="AT1049" s="1"/>
      <c r="AU1049" s="1"/>
      <c r="AV1049" s="1"/>
      <c r="AW1049" s="1"/>
    </row>
    <row r="1050" spans="1:49" ht="14.25" customHeight="1">
      <c r="A1050" s="2"/>
      <c r="B1050" s="2"/>
      <c r="C1050" s="2"/>
      <c r="D1050" s="1"/>
      <c r="E1050" s="1"/>
      <c r="F1050" s="1"/>
      <c r="G1050" s="1"/>
      <c r="H1050" s="2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2"/>
      <c r="T1050" s="2"/>
      <c r="U1050" s="1"/>
      <c r="V1050" s="1"/>
      <c r="W1050" s="1"/>
      <c r="X1050" s="1"/>
      <c r="Y1050" s="1"/>
      <c r="Z1050" s="1"/>
      <c r="AA1050" s="1"/>
      <c r="AB1050" s="2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36"/>
      <c r="AR1050" s="1"/>
      <c r="AS1050" s="1"/>
      <c r="AT1050" s="1"/>
      <c r="AU1050" s="1"/>
      <c r="AV1050" s="1"/>
      <c r="AW1050" s="1"/>
    </row>
    <row r="1051" spans="1:49" ht="14.25" customHeight="1">
      <c r="A1051" s="2"/>
      <c r="B1051" s="2"/>
      <c r="C1051" s="2"/>
      <c r="D1051" s="1"/>
      <c r="E1051" s="1"/>
      <c r="F1051" s="1"/>
      <c r="G1051" s="1"/>
      <c r="H1051" s="2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2"/>
      <c r="T1051" s="2"/>
      <c r="U1051" s="1"/>
      <c r="V1051" s="1"/>
      <c r="W1051" s="1"/>
      <c r="X1051" s="1"/>
      <c r="Y1051" s="1"/>
      <c r="Z1051" s="1"/>
      <c r="AA1051" s="1"/>
      <c r="AB1051" s="2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36"/>
      <c r="AR1051" s="1"/>
      <c r="AS1051" s="1"/>
      <c r="AT1051" s="1"/>
      <c r="AU1051" s="1"/>
      <c r="AV1051" s="1"/>
      <c r="AW1051" s="1"/>
    </row>
    <row r="1052" spans="1:49" ht="14.25" customHeight="1">
      <c r="A1052" s="2"/>
      <c r="B1052" s="2"/>
      <c r="C1052" s="2"/>
      <c r="D1052" s="1"/>
      <c r="E1052" s="1"/>
      <c r="F1052" s="1"/>
      <c r="G1052" s="1"/>
      <c r="H1052" s="2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2"/>
      <c r="T1052" s="2"/>
      <c r="U1052" s="1"/>
      <c r="V1052" s="1"/>
      <c r="W1052" s="1"/>
      <c r="X1052" s="1"/>
      <c r="Y1052" s="1"/>
      <c r="Z1052" s="1"/>
      <c r="AA1052" s="1"/>
      <c r="AB1052" s="2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36"/>
      <c r="AR1052" s="1"/>
      <c r="AS1052" s="1"/>
      <c r="AT1052" s="1"/>
      <c r="AU1052" s="1"/>
      <c r="AV1052" s="1"/>
      <c r="AW1052" s="1"/>
    </row>
    <row r="1053" spans="1:49" ht="14.25" customHeight="1">
      <c r="A1053" s="2"/>
      <c r="B1053" s="2"/>
      <c r="C1053" s="2"/>
      <c r="D1053" s="1"/>
      <c r="E1053" s="1"/>
      <c r="F1053" s="1"/>
      <c r="G1053" s="1"/>
      <c r="H1053" s="2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2"/>
      <c r="T1053" s="2"/>
      <c r="U1053" s="1"/>
      <c r="V1053" s="1"/>
      <c r="W1053" s="1"/>
      <c r="X1053" s="1"/>
      <c r="Y1053" s="1"/>
      <c r="Z1053" s="1"/>
      <c r="AA1053" s="1"/>
      <c r="AB1053" s="2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36"/>
      <c r="AR1053" s="1"/>
      <c r="AS1053" s="1"/>
      <c r="AT1053" s="1"/>
      <c r="AU1053" s="1"/>
      <c r="AV1053" s="1"/>
      <c r="AW1053" s="1"/>
    </row>
    <row r="1054" spans="1:49" ht="14.25" customHeight="1">
      <c r="A1054" s="2"/>
      <c r="B1054" s="2"/>
      <c r="C1054" s="2"/>
      <c r="D1054" s="1"/>
      <c r="E1054" s="1"/>
      <c r="F1054" s="1"/>
      <c r="G1054" s="1"/>
      <c r="H1054" s="2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2"/>
      <c r="T1054" s="2"/>
      <c r="U1054" s="1"/>
      <c r="V1054" s="1"/>
      <c r="W1054" s="1"/>
      <c r="X1054" s="1"/>
      <c r="Y1054" s="1"/>
      <c r="Z1054" s="1"/>
      <c r="AA1054" s="1"/>
      <c r="AB1054" s="2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36"/>
      <c r="AR1054" s="1"/>
      <c r="AS1054" s="1"/>
      <c r="AT1054" s="1"/>
      <c r="AU1054" s="1"/>
      <c r="AV1054" s="1"/>
      <c r="AW1054" s="1"/>
    </row>
    <row r="1055" spans="1:49" ht="14.25" customHeight="1">
      <c r="A1055" s="2"/>
      <c r="B1055" s="2"/>
      <c r="C1055" s="2"/>
      <c r="D1055" s="1"/>
      <c r="E1055" s="1"/>
      <c r="F1055" s="1"/>
      <c r="G1055" s="1"/>
      <c r="H1055" s="2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2"/>
      <c r="T1055" s="2"/>
      <c r="U1055" s="1"/>
      <c r="V1055" s="1"/>
      <c r="W1055" s="1"/>
      <c r="X1055" s="1"/>
      <c r="Y1055" s="1"/>
      <c r="Z1055" s="1"/>
      <c r="AA1055" s="1"/>
      <c r="AB1055" s="2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36"/>
      <c r="AR1055" s="1"/>
      <c r="AS1055" s="1"/>
      <c r="AT1055" s="1"/>
      <c r="AU1055" s="1"/>
      <c r="AV1055" s="1"/>
      <c r="AW1055" s="1"/>
    </row>
    <row r="1056" spans="1:49" ht="14.25" customHeight="1">
      <c r="A1056" s="2"/>
      <c r="B1056" s="2"/>
      <c r="C1056" s="2"/>
      <c r="D1056" s="1"/>
      <c r="E1056" s="1"/>
      <c r="F1056" s="1"/>
      <c r="G1056" s="1"/>
      <c r="H1056" s="2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2"/>
      <c r="T1056" s="2"/>
      <c r="U1056" s="1"/>
      <c r="V1056" s="1"/>
      <c r="W1056" s="1"/>
      <c r="X1056" s="1"/>
      <c r="Y1056" s="1"/>
      <c r="Z1056" s="1"/>
      <c r="AA1056" s="1"/>
      <c r="AB1056" s="2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36"/>
      <c r="AR1056" s="1"/>
      <c r="AS1056" s="1"/>
      <c r="AT1056" s="1"/>
      <c r="AU1056" s="1"/>
      <c r="AV1056" s="1"/>
      <c r="AW1056" s="1"/>
    </row>
    <row r="1057" spans="1:49" ht="14.25" customHeight="1">
      <c r="A1057" s="2"/>
      <c r="B1057" s="2"/>
      <c r="C1057" s="2"/>
      <c r="D1057" s="1"/>
      <c r="E1057" s="1"/>
      <c r="F1057" s="1"/>
      <c r="G1057" s="1"/>
      <c r="H1057" s="2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2"/>
      <c r="T1057" s="2"/>
      <c r="U1057" s="1"/>
      <c r="V1057" s="1"/>
      <c r="W1057" s="1"/>
      <c r="X1057" s="1"/>
      <c r="Y1057" s="1"/>
      <c r="Z1057" s="1"/>
      <c r="AA1057" s="1"/>
      <c r="AB1057" s="2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36"/>
      <c r="AR1057" s="1"/>
      <c r="AS1057" s="1"/>
      <c r="AT1057" s="1"/>
      <c r="AU1057" s="1"/>
      <c r="AV1057" s="1"/>
      <c r="AW1057" s="1"/>
    </row>
    <row r="1058" spans="1:49" ht="14.25" customHeight="1">
      <c r="A1058" s="2"/>
      <c r="B1058" s="2"/>
      <c r="C1058" s="2"/>
      <c r="D1058" s="1"/>
      <c r="E1058" s="1"/>
      <c r="F1058" s="1"/>
      <c r="G1058" s="1"/>
      <c r="H1058" s="2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2"/>
      <c r="T1058" s="2"/>
      <c r="U1058" s="1"/>
      <c r="V1058" s="1"/>
      <c r="W1058" s="1"/>
      <c r="X1058" s="1"/>
      <c r="Y1058" s="1"/>
      <c r="Z1058" s="1"/>
      <c r="AA1058" s="1"/>
      <c r="AB1058" s="2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36"/>
      <c r="AR1058" s="1"/>
      <c r="AS1058" s="1"/>
      <c r="AT1058" s="1"/>
      <c r="AU1058" s="1"/>
      <c r="AV1058" s="1"/>
      <c r="AW1058" s="1"/>
    </row>
    <row r="1059" spans="1:49" ht="14.25" customHeight="1">
      <c r="A1059" s="2"/>
      <c r="B1059" s="2"/>
      <c r="C1059" s="2"/>
      <c r="D1059" s="1"/>
      <c r="E1059" s="1"/>
      <c r="F1059" s="1"/>
      <c r="G1059" s="1"/>
      <c r="H1059" s="2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2"/>
      <c r="T1059" s="2"/>
      <c r="U1059" s="1"/>
      <c r="V1059" s="1"/>
      <c r="W1059" s="1"/>
      <c r="X1059" s="1"/>
      <c r="Y1059" s="1"/>
      <c r="Z1059" s="1"/>
      <c r="AA1059" s="1"/>
      <c r="AB1059" s="2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36"/>
      <c r="AR1059" s="1"/>
      <c r="AS1059" s="1"/>
      <c r="AT1059" s="1"/>
      <c r="AU1059" s="1"/>
      <c r="AV1059" s="1"/>
      <c r="AW1059" s="1"/>
    </row>
    <row r="1060" spans="1:49" ht="14.25" customHeight="1">
      <c r="A1060" s="2"/>
      <c r="B1060" s="2"/>
      <c r="C1060" s="2"/>
      <c r="D1060" s="1"/>
      <c r="E1060" s="1"/>
      <c r="F1060" s="1"/>
      <c r="G1060" s="1"/>
      <c r="H1060" s="2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2"/>
      <c r="T1060" s="2"/>
      <c r="U1060" s="1"/>
      <c r="V1060" s="1"/>
      <c r="W1060" s="1"/>
      <c r="X1060" s="1"/>
      <c r="Y1060" s="1"/>
      <c r="Z1060" s="1"/>
      <c r="AA1060" s="1"/>
      <c r="AB1060" s="2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36"/>
      <c r="AR1060" s="1"/>
      <c r="AS1060" s="1"/>
      <c r="AT1060" s="1"/>
      <c r="AU1060" s="1"/>
      <c r="AV1060" s="1"/>
      <c r="AW1060" s="1"/>
    </row>
    <row r="1061" spans="1:49" ht="14.25" customHeight="1">
      <c r="A1061" s="2"/>
      <c r="B1061" s="2"/>
      <c r="C1061" s="2"/>
      <c r="D1061" s="1"/>
      <c r="E1061" s="1"/>
      <c r="F1061" s="1"/>
      <c r="G1061" s="1"/>
      <c r="H1061" s="2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2"/>
      <c r="T1061" s="2"/>
      <c r="U1061" s="1"/>
      <c r="V1061" s="1"/>
      <c r="W1061" s="1"/>
      <c r="X1061" s="1"/>
      <c r="Y1061" s="1"/>
      <c r="Z1061" s="1"/>
      <c r="AA1061" s="1"/>
      <c r="AB1061" s="2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36"/>
      <c r="AR1061" s="1"/>
      <c r="AS1061" s="1"/>
      <c r="AT1061" s="1"/>
      <c r="AU1061" s="1"/>
      <c r="AV1061" s="1"/>
      <c r="AW1061" s="1"/>
    </row>
    <row r="1062" spans="1:49" ht="14.25" customHeight="1">
      <c r="A1062" s="2"/>
      <c r="B1062" s="2"/>
      <c r="C1062" s="2"/>
      <c r="D1062" s="1"/>
      <c r="E1062" s="1"/>
      <c r="F1062" s="1"/>
      <c r="G1062" s="1"/>
      <c r="H1062" s="2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2"/>
      <c r="T1062" s="2"/>
      <c r="U1062" s="1"/>
      <c r="V1062" s="1"/>
      <c r="W1062" s="1"/>
      <c r="X1062" s="1"/>
      <c r="Y1062" s="1"/>
      <c r="Z1062" s="1"/>
      <c r="AA1062" s="1"/>
      <c r="AB1062" s="2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36"/>
      <c r="AR1062" s="1"/>
      <c r="AS1062" s="1"/>
      <c r="AT1062" s="1"/>
      <c r="AU1062" s="1"/>
      <c r="AV1062" s="1"/>
      <c r="AW1062" s="1"/>
    </row>
    <row r="1063" spans="1:49" ht="14.25" customHeight="1">
      <c r="A1063" s="2"/>
      <c r="B1063" s="2"/>
      <c r="C1063" s="2"/>
      <c r="D1063" s="1"/>
      <c r="E1063" s="1"/>
      <c r="F1063" s="1"/>
      <c r="G1063" s="1"/>
      <c r="H1063" s="2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2"/>
      <c r="T1063" s="2"/>
      <c r="U1063" s="1"/>
      <c r="V1063" s="1"/>
      <c r="W1063" s="1"/>
      <c r="X1063" s="1"/>
      <c r="Y1063" s="1"/>
      <c r="Z1063" s="1"/>
      <c r="AA1063" s="1"/>
      <c r="AB1063" s="2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36"/>
      <c r="AR1063" s="1"/>
      <c r="AS1063" s="1"/>
      <c r="AT1063" s="1"/>
      <c r="AU1063" s="1"/>
      <c r="AV1063" s="1"/>
      <c r="AW1063" s="1"/>
    </row>
    <row r="1064" spans="1:49" ht="14.25" customHeight="1">
      <c r="A1064" s="2"/>
      <c r="B1064" s="2"/>
      <c r="C1064" s="2"/>
      <c r="D1064" s="1"/>
      <c r="E1064" s="1"/>
      <c r="F1064" s="1"/>
      <c r="G1064" s="1"/>
      <c r="H1064" s="2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2"/>
      <c r="T1064" s="2"/>
      <c r="U1064" s="1"/>
      <c r="V1064" s="1"/>
      <c r="W1064" s="1"/>
      <c r="X1064" s="1"/>
      <c r="Y1064" s="1"/>
      <c r="Z1064" s="1"/>
      <c r="AA1064" s="1"/>
      <c r="AB1064" s="2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36"/>
      <c r="AR1064" s="1"/>
      <c r="AS1064" s="1"/>
      <c r="AT1064" s="1"/>
      <c r="AU1064" s="1"/>
      <c r="AV1064" s="1"/>
      <c r="AW1064" s="1"/>
    </row>
    <row r="1065" spans="1:49" ht="14.25" customHeight="1">
      <c r="A1065" s="2"/>
      <c r="B1065" s="2"/>
      <c r="C1065" s="2"/>
      <c r="D1065" s="1"/>
      <c r="E1065" s="1"/>
      <c r="F1065" s="1"/>
      <c r="G1065" s="1"/>
      <c r="H1065" s="2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2"/>
      <c r="T1065" s="2"/>
      <c r="U1065" s="1"/>
      <c r="V1065" s="1"/>
      <c r="W1065" s="1"/>
      <c r="X1065" s="1"/>
      <c r="Y1065" s="1"/>
      <c r="Z1065" s="1"/>
      <c r="AA1065" s="1"/>
      <c r="AB1065" s="2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36"/>
      <c r="AR1065" s="1"/>
      <c r="AS1065" s="1"/>
      <c r="AT1065" s="1"/>
      <c r="AU1065" s="1"/>
      <c r="AV1065" s="1"/>
      <c r="AW1065" s="1"/>
    </row>
    <row r="1066" spans="1:49" ht="14.25" customHeight="1">
      <c r="A1066" s="2"/>
      <c r="B1066" s="2"/>
      <c r="C1066" s="2"/>
      <c r="D1066" s="1"/>
      <c r="E1066" s="1"/>
      <c r="F1066" s="1"/>
      <c r="G1066" s="1"/>
      <c r="H1066" s="2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2"/>
      <c r="T1066" s="2"/>
      <c r="U1066" s="1"/>
      <c r="V1066" s="1"/>
      <c r="W1066" s="1"/>
      <c r="X1066" s="1"/>
      <c r="Y1066" s="1"/>
      <c r="Z1066" s="1"/>
      <c r="AA1066" s="1"/>
      <c r="AB1066" s="2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36"/>
      <c r="AR1066" s="1"/>
      <c r="AS1066" s="1"/>
      <c r="AT1066" s="1"/>
      <c r="AU1066" s="1"/>
      <c r="AV1066" s="1"/>
      <c r="AW1066" s="1"/>
    </row>
    <row r="1067" spans="1:49" ht="14.25" customHeight="1">
      <c r="A1067" s="2"/>
      <c r="B1067" s="2"/>
      <c r="C1067" s="2"/>
      <c r="D1067" s="1"/>
      <c r="E1067" s="1"/>
      <c r="F1067" s="1"/>
      <c r="G1067" s="1"/>
      <c r="H1067" s="2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2"/>
      <c r="T1067" s="2"/>
      <c r="U1067" s="1"/>
      <c r="V1067" s="1"/>
      <c r="W1067" s="1"/>
      <c r="X1067" s="1"/>
      <c r="Y1067" s="1"/>
      <c r="Z1067" s="1"/>
      <c r="AA1067" s="1"/>
      <c r="AB1067" s="2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36"/>
      <c r="AR1067" s="1"/>
      <c r="AS1067" s="1"/>
      <c r="AT1067" s="1"/>
      <c r="AU1067" s="1"/>
      <c r="AV1067" s="1"/>
      <c r="AW1067" s="1"/>
    </row>
    <row r="1068" spans="1:49" ht="14.25" customHeight="1">
      <c r="A1068" s="2"/>
      <c r="B1068" s="2"/>
      <c r="C1068" s="2"/>
      <c r="D1068" s="1"/>
      <c r="E1068" s="1"/>
      <c r="F1068" s="1"/>
      <c r="G1068" s="1"/>
      <c r="H1068" s="2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2"/>
      <c r="T1068" s="2"/>
      <c r="U1068" s="1"/>
      <c r="V1068" s="1"/>
      <c r="W1068" s="1"/>
      <c r="X1068" s="1"/>
      <c r="Y1068" s="1"/>
      <c r="Z1068" s="1"/>
      <c r="AA1068" s="1"/>
      <c r="AB1068" s="2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36"/>
      <c r="AR1068" s="1"/>
      <c r="AS1068" s="1"/>
      <c r="AT1068" s="1"/>
      <c r="AU1068" s="1"/>
      <c r="AV1068" s="1"/>
      <c r="AW1068" s="1"/>
    </row>
    <row r="1069" spans="1:49" ht="14.25" customHeight="1">
      <c r="A1069" s="2"/>
      <c r="B1069" s="2"/>
      <c r="C1069" s="2"/>
      <c r="D1069" s="1"/>
      <c r="E1069" s="1"/>
      <c r="F1069" s="1"/>
      <c r="G1069" s="1"/>
      <c r="H1069" s="2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2"/>
      <c r="T1069" s="2"/>
      <c r="U1069" s="1"/>
      <c r="V1069" s="1"/>
      <c r="W1069" s="1"/>
      <c r="X1069" s="1"/>
      <c r="Y1069" s="1"/>
      <c r="Z1069" s="1"/>
      <c r="AA1069" s="1"/>
      <c r="AB1069" s="2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36"/>
      <c r="AR1069" s="1"/>
      <c r="AS1069" s="1"/>
      <c r="AT1069" s="1"/>
      <c r="AU1069" s="1"/>
      <c r="AV1069" s="1"/>
      <c r="AW1069" s="1"/>
    </row>
    <row r="1070" spans="1:49" ht="14.25" customHeight="1">
      <c r="A1070" s="2"/>
      <c r="B1070" s="2"/>
      <c r="C1070" s="2"/>
      <c r="D1070" s="1"/>
      <c r="E1070" s="1"/>
      <c r="F1070" s="1"/>
      <c r="G1070" s="1"/>
      <c r="H1070" s="2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2"/>
      <c r="T1070" s="2"/>
      <c r="U1070" s="1"/>
      <c r="V1070" s="1"/>
      <c r="W1070" s="1"/>
      <c r="X1070" s="1"/>
      <c r="Y1070" s="1"/>
      <c r="Z1070" s="1"/>
      <c r="AA1070" s="1"/>
      <c r="AB1070" s="2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36"/>
      <c r="AR1070" s="1"/>
      <c r="AS1070" s="1"/>
      <c r="AT1070" s="1"/>
      <c r="AU1070" s="1"/>
      <c r="AV1070" s="1"/>
      <c r="AW1070" s="1"/>
    </row>
    <row r="1071" spans="1:49" ht="14.25" customHeight="1">
      <c r="A1071" s="2"/>
      <c r="B1071" s="2"/>
      <c r="C1071" s="2"/>
      <c r="D1071" s="1"/>
      <c r="E1071" s="1"/>
      <c r="F1071" s="1"/>
      <c r="G1071" s="1"/>
      <c r="H1071" s="2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2"/>
      <c r="T1071" s="2"/>
      <c r="U1071" s="1"/>
      <c r="V1071" s="1"/>
      <c r="W1071" s="1"/>
      <c r="X1071" s="1"/>
      <c r="Y1071" s="1"/>
      <c r="Z1071" s="1"/>
      <c r="AA1071" s="1"/>
      <c r="AB1071" s="2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36"/>
      <c r="AR1071" s="1"/>
      <c r="AS1071" s="1"/>
      <c r="AT1071" s="1"/>
      <c r="AU1071" s="1"/>
      <c r="AV1071" s="1"/>
      <c r="AW1071" s="1"/>
    </row>
    <row r="1072" spans="1:49" ht="14.25" customHeight="1">
      <c r="A1072" s="2"/>
      <c r="B1072" s="2"/>
      <c r="C1072" s="2"/>
      <c r="D1072" s="1"/>
      <c r="E1072" s="1"/>
      <c r="F1072" s="1"/>
      <c r="G1072" s="1"/>
      <c r="H1072" s="2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2"/>
      <c r="T1072" s="2"/>
      <c r="U1072" s="1"/>
      <c r="V1072" s="1"/>
      <c r="W1072" s="1"/>
      <c r="X1072" s="1"/>
      <c r="Y1072" s="1"/>
      <c r="Z1072" s="1"/>
      <c r="AA1072" s="1"/>
      <c r="AB1072" s="2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36"/>
      <c r="AR1072" s="1"/>
      <c r="AS1072" s="1"/>
      <c r="AT1072" s="1"/>
      <c r="AU1072" s="1"/>
      <c r="AV1072" s="1"/>
      <c r="AW1072" s="1"/>
    </row>
    <row r="1073" spans="1:49" ht="14.25" customHeight="1">
      <c r="A1073" s="2"/>
      <c r="B1073" s="2"/>
      <c r="C1073" s="2"/>
      <c r="D1073" s="1"/>
      <c r="E1073" s="1"/>
      <c r="F1073" s="1"/>
      <c r="G1073" s="1"/>
      <c r="H1073" s="2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2"/>
      <c r="T1073" s="2"/>
      <c r="U1073" s="1"/>
      <c r="V1073" s="1"/>
      <c r="W1073" s="1"/>
      <c r="X1073" s="1"/>
      <c r="Y1073" s="1"/>
      <c r="Z1073" s="1"/>
      <c r="AA1073" s="1"/>
      <c r="AB1073" s="2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36"/>
      <c r="AR1073" s="1"/>
      <c r="AS1073" s="1"/>
      <c r="AT1073" s="1"/>
      <c r="AU1073" s="1"/>
      <c r="AV1073" s="1"/>
      <c r="AW1073" s="1"/>
    </row>
    <row r="1074" spans="1:49" ht="14.25" customHeight="1">
      <c r="A1074" s="2"/>
      <c r="B1074" s="2"/>
      <c r="C1074" s="2"/>
      <c r="D1074" s="1"/>
      <c r="E1074" s="1"/>
      <c r="F1074" s="1"/>
      <c r="G1074" s="1"/>
      <c r="H1074" s="2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2"/>
      <c r="T1074" s="2"/>
      <c r="U1074" s="1"/>
      <c r="V1074" s="1"/>
      <c r="W1074" s="1"/>
      <c r="X1074" s="1"/>
      <c r="Y1074" s="1"/>
      <c r="Z1074" s="1"/>
      <c r="AA1074" s="1"/>
      <c r="AB1074" s="2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36"/>
      <c r="AR1074" s="1"/>
      <c r="AS1074" s="1"/>
      <c r="AT1074" s="1"/>
      <c r="AU1074" s="1"/>
      <c r="AV1074" s="1"/>
      <c r="AW1074" s="1"/>
    </row>
    <row r="1075" spans="1:49" ht="14.25" customHeight="1">
      <c r="A1075" s="2"/>
      <c r="B1075" s="2"/>
      <c r="C1075" s="2"/>
      <c r="D1075" s="1"/>
      <c r="E1075" s="1"/>
      <c r="F1075" s="1"/>
      <c r="G1075" s="1"/>
      <c r="H1075" s="2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2"/>
      <c r="T1075" s="2"/>
      <c r="U1075" s="1"/>
      <c r="V1075" s="1"/>
      <c r="W1075" s="1"/>
      <c r="X1075" s="1"/>
      <c r="Y1075" s="1"/>
      <c r="Z1075" s="1"/>
      <c r="AA1075" s="1"/>
      <c r="AB1075" s="2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36"/>
      <c r="AR1075" s="1"/>
      <c r="AS1075" s="1"/>
      <c r="AT1075" s="1"/>
      <c r="AU1075" s="1"/>
      <c r="AV1075" s="1"/>
      <c r="AW1075" s="1"/>
    </row>
    <row r="1076" spans="1:49" ht="14.25" customHeight="1">
      <c r="A1076" s="2"/>
      <c r="B1076" s="2"/>
      <c r="C1076" s="2"/>
      <c r="D1076" s="1"/>
      <c r="E1076" s="1"/>
      <c r="F1076" s="1"/>
      <c r="G1076" s="1"/>
      <c r="H1076" s="2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2"/>
      <c r="T1076" s="2"/>
      <c r="U1076" s="1"/>
      <c r="V1076" s="1"/>
      <c r="W1076" s="1"/>
      <c r="X1076" s="1"/>
      <c r="Y1076" s="1"/>
      <c r="Z1076" s="1"/>
      <c r="AA1076" s="1"/>
      <c r="AB1076" s="2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36"/>
      <c r="AR1076" s="1"/>
      <c r="AS1076" s="1"/>
      <c r="AT1076" s="1"/>
      <c r="AU1076" s="1"/>
      <c r="AV1076" s="1"/>
      <c r="AW1076" s="1"/>
    </row>
    <row r="1077" spans="1:49" ht="14.25" customHeight="1">
      <c r="A1077" s="2"/>
      <c r="B1077" s="2"/>
      <c r="C1077" s="2"/>
      <c r="D1077" s="1"/>
      <c r="E1077" s="1"/>
      <c r="F1077" s="1"/>
      <c r="G1077" s="1"/>
      <c r="H1077" s="2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2"/>
      <c r="T1077" s="2"/>
      <c r="U1077" s="1"/>
      <c r="V1077" s="1"/>
      <c r="W1077" s="1"/>
      <c r="X1077" s="1"/>
      <c r="Y1077" s="1"/>
      <c r="Z1077" s="1"/>
      <c r="AA1077" s="1"/>
      <c r="AB1077" s="2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36"/>
      <c r="AR1077" s="1"/>
      <c r="AS1077" s="1"/>
      <c r="AT1077" s="1"/>
      <c r="AU1077" s="1"/>
      <c r="AV1077" s="1"/>
      <c r="AW1077" s="1"/>
    </row>
    <row r="1078" spans="1:49" ht="14.25" customHeight="1">
      <c r="A1078" s="2"/>
      <c r="B1078" s="2"/>
      <c r="C1078" s="2"/>
      <c r="D1078" s="1"/>
      <c r="E1078" s="1"/>
      <c r="F1078" s="1"/>
      <c r="G1078" s="1"/>
      <c r="H1078" s="2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2"/>
      <c r="T1078" s="2"/>
      <c r="U1078" s="1"/>
      <c r="V1078" s="1"/>
      <c r="W1078" s="1"/>
      <c r="X1078" s="1"/>
      <c r="Y1078" s="1"/>
      <c r="Z1078" s="1"/>
      <c r="AA1078" s="1"/>
      <c r="AB1078" s="2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36"/>
      <c r="AR1078" s="1"/>
      <c r="AS1078" s="1"/>
      <c r="AT1078" s="1"/>
      <c r="AU1078" s="1"/>
      <c r="AV1078" s="1"/>
      <c r="AW1078" s="1"/>
    </row>
    <row r="1079" spans="1:49" ht="14.25" customHeight="1">
      <c r="A1079" s="2"/>
      <c r="B1079" s="2"/>
      <c r="C1079" s="2"/>
      <c r="D1079" s="1"/>
      <c r="E1079" s="1"/>
      <c r="F1079" s="1"/>
      <c r="G1079" s="1"/>
      <c r="H1079" s="2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2"/>
      <c r="T1079" s="2"/>
      <c r="U1079" s="1"/>
      <c r="V1079" s="1"/>
      <c r="W1079" s="1"/>
      <c r="X1079" s="1"/>
      <c r="Y1079" s="1"/>
      <c r="Z1079" s="1"/>
      <c r="AA1079" s="1"/>
      <c r="AB1079" s="2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36"/>
      <c r="AR1079" s="1"/>
      <c r="AS1079" s="1"/>
      <c r="AT1079" s="1"/>
      <c r="AU1079" s="1"/>
      <c r="AV1079" s="1"/>
      <c r="AW1079" s="1"/>
    </row>
    <row r="1080" spans="1:49" ht="14.25" customHeight="1">
      <c r="A1080" s="2"/>
      <c r="B1080" s="2"/>
      <c r="C1080" s="2"/>
      <c r="D1080" s="1"/>
      <c r="E1080" s="1"/>
      <c r="F1080" s="1"/>
      <c r="G1080" s="1"/>
      <c r="H1080" s="2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2"/>
      <c r="T1080" s="2"/>
      <c r="U1080" s="1"/>
      <c r="V1080" s="1"/>
      <c r="W1080" s="1"/>
      <c r="X1080" s="1"/>
      <c r="Y1080" s="1"/>
      <c r="Z1080" s="1"/>
      <c r="AA1080" s="1"/>
      <c r="AB1080" s="2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36"/>
      <c r="AR1080" s="1"/>
      <c r="AS1080" s="1"/>
      <c r="AT1080" s="1"/>
      <c r="AU1080" s="1"/>
      <c r="AV1080" s="1"/>
      <c r="AW1080" s="1"/>
    </row>
    <row r="1081" spans="1:49" ht="14.25" customHeight="1">
      <c r="A1081" s="2"/>
      <c r="B1081" s="2"/>
      <c r="C1081" s="2"/>
      <c r="D1081" s="1"/>
      <c r="E1081" s="1"/>
      <c r="F1081" s="1"/>
      <c r="G1081" s="1"/>
      <c r="H1081" s="2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2"/>
      <c r="T1081" s="2"/>
      <c r="U1081" s="1"/>
      <c r="V1081" s="1"/>
      <c r="W1081" s="1"/>
      <c r="X1081" s="1"/>
      <c r="Y1081" s="1"/>
      <c r="Z1081" s="1"/>
      <c r="AA1081" s="1"/>
      <c r="AB1081" s="2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36"/>
      <c r="AR1081" s="1"/>
      <c r="AS1081" s="1"/>
      <c r="AT1081" s="1"/>
      <c r="AU1081" s="1"/>
      <c r="AV1081" s="1"/>
      <c r="AW1081" s="1"/>
    </row>
    <row r="1082" spans="1:49" ht="14.25" customHeight="1">
      <c r="A1082" s="2"/>
      <c r="B1082" s="2"/>
      <c r="C1082" s="2"/>
      <c r="D1082" s="1"/>
      <c r="E1082" s="1"/>
      <c r="F1082" s="1"/>
      <c r="G1082" s="1"/>
      <c r="H1082" s="2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2"/>
      <c r="T1082" s="2"/>
      <c r="U1082" s="1"/>
      <c r="V1082" s="1"/>
      <c r="W1082" s="1"/>
      <c r="X1082" s="1"/>
      <c r="Y1082" s="1"/>
      <c r="Z1082" s="1"/>
      <c r="AA1082" s="1"/>
      <c r="AB1082" s="2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36"/>
      <c r="AR1082" s="1"/>
      <c r="AS1082" s="1"/>
      <c r="AT1082" s="1"/>
      <c r="AU1082" s="1"/>
      <c r="AV1082" s="1"/>
      <c r="AW1082" s="1"/>
    </row>
    <row r="1083" spans="1:49" ht="14.25" customHeight="1">
      <c r="A1083" s="2"/>
      <c r="B1083" s="2"/>
      <c r="C1083" s="2"/>
      <c r="D1083" s="1"/>
      <c r="E1083" s="1"/>
      <c r="F1083" s="1"/>
      <c r="G1083" s="1"/>
      <c r="H1083" s="2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2"/>
      <c r="T1083" s="2"/>
      <c r="U1083" s="1"/>
      <c r="V1083" s="1"/>
      <c r="W1083" s="1"/>
      <c r="X1083" s="1"/>
      <c r="Y1083" s="1"/>
      <c r="Z1083" s="1"/>
      <c r="AA1083" s="1"/>
      <c r="AB1083" s="2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36"/>
      <c r="AR1083" s="1"/>
      <c r="AS1083" s="1"/>
      <c r="AT1083" s="1"/>
      <c r="AU1083" s="1"/>
      <c r="AV1083" s="1"/>
      <c r="AW1083" s="1"/>
    </row>
    <row r="1084" spans="1:49" ht="14.25" customHeight="1">
      <c r="A1084" s="2"/>
      <c r="B1084" s="2"/>
      <c r="C1084" s="2"/>
      <c r="D1084" s="1"/>
      <c r="E1084" s="1"/>
      <c r="F1084" s="1"/>
      <c r="G1084" s="1"/>
      <c r="H1084" s="2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2"/>
      <c r="T1084" s="2"/>
      <c r="U1084" s="1"/>
      <c r="V1084" s="1"/>
      <c r="W1084" s="1"/>
      <c r="X1084" s="1"/>
      <c r="Y1084" s="1"/>
      <c r="Z1084" s="1"/>
      <c r="AA1084" s="1"/>
      <c r="AB1084" s="2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36"/>
      <c r="AR1084" s="1"/>
      <c r="AS1084" s="1"/>
      <c r="AT1084" s="1"/>
      <c r="AU1084" s="1"/>
      <c r="AV1084" s="1"/>
      <c r="AW1084" s="1"/>
    </row>
    <row r="1085" spans="1:49" ht="14.25" customHeight="1">
      <c r="A1085" s="2"/>
      <c r="B1085" s="2"/>
      <c r="C1085" s="2"/>
      <c r="D1085" s="1"/>
      <c r="E1085" s="1"/>
      <c r="F1085" s="1"/>
      <c r="G1085" s="1"/>
      <c r="H1085" s="2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2"/>
      <c r="T1085" s="2"/>
      <c r="U1085" s="1"/>
      <c r="V1085" s="1"/>
      <c r="W1085" s="1"/>
      <c r="X1085" s="1"/>
      <c r="Y1085" s="1"/>
      <c r="Z1085" s="1"/>
      <c r="AA1085" s="1"/>
      <c r="AB1085" s="2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36"/>
      <c r="AR1085" s="1"/>
      <c r="AS1085" s="1"/>
      <c r="AT1085" s="1"/>
      <c r="AU1085" s="1"/>
      <c r="AV1085" s="1"/>
      <c r="AW1085" s="1"/>
    </row>
    <row r="1086" spans="1:49" ht="14.25" customHeight="1">
      <c r="A1086" s="2"/>
      <c r="B1086" s="2"/>
      <c r="C1086" s="2"/>
      <c r="D1086" s="1"/>
      <c r="E1086" s="1"/>
      <c r="F1086" s="1"/>
      <c r="G1086" s="1"/>
      <c r="H1086" s="2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2"/>
      <c r="T1086" s="2"/>
      <c r="U1086" s="1"/>
      <c r="V1086" s="1"/>
      <c r="W1086" s="1"/>
      <c r="X1086" s="1"/>
      <c r="Y1086" s="1"/>
      <c r="Z1086" s="1"/>
      <c r="AA1086" s="1"/>
      <c r="AB1086" s="2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36"/>
      <c r="AR1086" s="1"/>
      <c r="AS1086" s="1"/>
      <c r="AT1086" s="1"/>
      <c r="AU1086" s="1"/>
      <c r="AV1086" s="1"/>
      <c r="AW1086" s="1"/>
    </row>
    <row r="1087" spans="1:49" ht="14.25" customHeight="1">
      <c r="A1087" s="2"/>
      <c r="B1087" s="2"/>
      <c r="C1087" s="2"/>
      <c r="D1087" s="1"/>
      <c r="E1087" s="1"/>
      <c r="F1087" s="1"/>
      <c r="G1087" s="1"/>
      <c r="H1087" s="2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2"/>
      <c r="T1087" s="2"/>
      <c r="U1087" s="1"/>
      <c r="V1087" s="1"/>
      <c r="W1087" s="1"/>
      <c r="X1087" s="1"/>
      <c r="Y1087" s="1"/>
      <c r="Z1087" s="1"/>
      <c r="AA1087" s="1"/>
      <c r="AB1087" s="2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36"/>
      <c r="AR1087" s="1"/>
      <c r="AS1087" s="1"/>
      <c r="AT1087" s="1"/>
      <c r="AU1087" s="1"/>
      <c r="AV1087" s="1"/>
      <c r="AW1087" s="1"/>
    </row>
    <row r="1088" spans="1:49" ht="14.25" customHeight="1">
      <c r="A1088" s="2"/>
      <c r="B1088" s="2"/>
      <c r="C1088" s="2"/>
      <c r="D1088" s="1"/>
      <c r="E1088" s="1"/>
      <c r="F1088" s="1"/>
      <c r="G1088" s="1"/>
      <c r="H1088" s="2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2"/>
      <c r="T1088" s="2"/>
      <c r="U1088" s="1"/>
      <c r="V1088" s="1"/>
      <c r="W1088" s="1"/>
      <c r="X1088" s="1"/>
      <c r="Y1088" s="1"/>
      <c r="Z1088" s="1"/>
      <c r="AA1088" s="1"/>
      <c r="AB1088" s="2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36"/>
      <c r="AR1088" s="1"/>
      <c r="AS1088" s="1"/>
      <c r="AT1088" s="1"/>
      <c r="AU1088" s="1"/>
      <c r="AV1088" s="1"/>
      <c r="AW1088" s="1"/>
    </row>
    <row r="1089" spans="1:49" ht="14.25" customHeight="1">
      <c r="A1089" s="2"/>
      <c r="B1089" s="2"/>
      <c r="C1089" s="2"/>
      <c r="D1089" s="1"/>
      <c r="E1089" s="1"/>
      <c r="F1089" s="1"/>
      <c r="G1089" s="1"/>
      <c r="H1089" s="2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2"/>
      <c r="T1089" s="2"/>
      <c r="U1089" s="1"/>
      <c r="V1089" s="1"/>
      <c r="W1089" s="1"/>
      <c r="X1089" s="1"/>
      <c r="Y1089" s="1"/>
      <c r="Z1089" s="1"/>
      <c r="AA1089" s="1"/>
      <c r="AB1089" s="2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36"/>
      <c r="AR1089" s="1"/>
      <c r="AS1089" s="1"/>
      <c r="AT1089" s="1"/>
      <c r="AU1089" s="1"/>
      <c r="AV1089" s="1"/>
      <c r="AW1089" s="1"/>
    </row>
    <row r="1090" spans="1:49" ht="14.25" customHeight="1">
      <c r="A1090" s="2"/>
      <c r="B1090" s="2"/>
      <c r="C1090" s="2"/>
      <c r="D1090" s="1"/>
      <c r="E1090" s="1"/>
      <c r="F1090" s="1"/>
      <c r="G1090" s="1"/>
      <c r="H1090" s="2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2"/>
      <c r="T1090" s="2"/>
      <c r="U1090" s="1"/>
      <c r="V1090" s="1"/>
      <c r="W1090" s="1"/>
      <c r="X1090" s="1"/>
      <c r="Y1090" s="1"/>
      <c r="Z1090" s="1"/>
      <c r="AA1090" s="1"/>
      <c r="AB1090" s="2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36"/>
      <c r="AR1090" s="1"/>
      <c r="AS1090" s="1"/>
      <c r="AT1090" s="1"/>
      <c r="AU1090" s="1"/>
      <c r="AV1090" s="1"/>
      <c r="AW1090" s="1"/>
    </row>
    <row r="1091" spans="1:49" ht="14.25" customHeight="1">
      <c r="A1091" s="2"/>
      <c r="B1091" s="2"/>
      <c r="C1091" s="2"/>
      <c r="D1091" s="1"/>
      <c r="E1091" s="1"/>
      <c r="F1091" s="1"/>
      <c r="G1091" s="1"/>
      <c r="H1091" s="2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2"/>
      <c r="T1091" s="2"/>
      <c r="U1091" s="1"/>
      <c r="V1091" s="1"/>
      <c r="W1091" s="1"/>
      <c r="X1091" s="1"/>
      <c r="Y1091" s="1"/>
      <c r="Z1091" s="1"/>
      <c r="AA1091" s="1"/>
      <c r="AB1091" s="2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36"/>
      <c r="AR1091" s="1"/>
      <c r="AS1091" s="1"/>
      <c r="AT1091" s="1"/>
      <c r="AU1091" s="1"/>
      <c r="AV1091" s="1"/>
      <c r="AW1091" s="1"/>
    </row>
    <row r="1092" spans="1:49" ht="14.25" customHeight="1">
      <c r="A1092" s="2"/>
      <c r="B1092" s="2"/>
      <c r="C1092" s="2"/>
      <c r="D1092" s="1"/>
      <c r="E1092" s="1"/>
      <c r="F1092" s="1"/>
      <c r="G1092" s="1"/>
      <c r="H1092" s="2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2"/>
      <c r="T1092" s="2"/>
      <c r="U1092" s="1"/>
      <c r="V1092" s="1"/>
      <c r="W1092" s="1"/>
      <c r="X1092" s="1"/>
      <c r="Y1092" s="1"/>
      <c r="Z1092" s="1"/>
      <c r="AA1092" s="1"/>
      <c r="AB1092" s="2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36"/>
      <c r="AR1092" s="1"/>
      <c r="AS1092" s="1"/>
      <c r="AT1092" s="1"/>
      <c r="AU1092" s="1"/>
      <c r="AV1092" s="1"/>
      <c r="AW1092" s="1"/>
    </row>
    <row r="1093" spans="1:49" ht="14.25" customHeight="1">
      <c r="A1093" s="2"/>
      <c r="B1093" s="2"/>
      <c r="C1093" s="2"/>
      <c r="D1093" s="1"/>
      <c r="E1093" s="1"/>
      <c r="F1093" s="1"/>
      <c r="G1093" s="1"/>
      <c r="H1093" s="2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2"/>
      <c r="T1093" s="2"/>
      <c r="U1093" s="1"/>
      <c r="V1093" s="1"/>
      <c r="W1093" s="1"/>
      <c r="X1093" s="1"/>
      <c r="Y1093" s="1"/>
      <c r="Z1093" s="1"/>
      <c r="AA1093" s="1"/>
      <c r="AB1093" s="2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36"/>
      <c r="AR1093" s="1"/>
      <c r="AS1093" s="1"/>
      <c r="AT1093" s="1"/>
      <c r="AU1093" s="1"/>
      <c r="AV1093" s="1"/>
      <c r="AW1093" s="1"/>
    </row>
    <row r="1094" spans="1:49" ht="14.25" customHeight="1">
      <c r="A1094" s="2"/>
      <c r="B1094" s="2"/>
      <c r="C1094" s="2"/>
      <c r="D1094" s="1"/>
      <c r="E1094" s="1"/>
      <c r="F1094" s="1"/>
      <c r="G1094" s="1"/>
      <c r="H1094" s="2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2"/>
      <c r="T1094" s="2"/>
      <c r="U1094" s="1"/>
      <c r="V1094" s="1"/>
      <c r="W1094" s="1"/>
      <c r="X1094" s="1"/>
      <c r="Y1094" s="1"/>
      <c r="Z1094" s="1"/>
      <c r="AA1094" s="1"/>
      <c r="AB1094" s="2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36"/>
      <c r="AR1094" s="1"/>
      <c r="AS1094" s="1"/>
      <c r="AT1094" s="1"/>
      <c r="AU1094" s="1"/>
      <c r="AV1094" s="1"/>
      <c r="AW1094" s="1"/>
    </row>
    <row r="1095" spans="1:49" ht="14.25" customHeight="1">
      <c r="A1095" s="2"/>
      <c r="B1095" s="2"/>
      <c r="C1095" s="2"/>
      <c r="D1095" s="1"/>
      <c r="E1095" s="1"/>
      <c r="F1095" s="1"/>
      <c r="G1095" s="1"/>
      <c r="H1095" s="2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2"/>
      <c r="T1095" s="2"/>
      <c r="U1095" s="1"/>
      <c r="V1095" s="1"/>
      <c r="W1095" s="1"/>
      <c r="X1095" s="1"/>
      <c r="Y1095" s="1"/>
      <c r="Z1095" s="1"/>
      <c r="AA1095" s="1"/>
      <c r="AB1095" s="2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36"/>
      <c r="AR1095" s="1"/>
      <c r="AS1095" s="1"/>
      <c r="AT1095" s="1"/>
      <c r="AU1095" s="1"/>
      <c r="AV1095" s="1"/>
      <c r="AW1095" s="1"/>
    </row>
    <row r="1096" spans="1:49" ht="14.25" customHeight="1">
      <c r="A1096" s="2"/>
      <c r="B1096" s="2"/>
      <c r="C1096" s="2"/>
      <c r="D1096" s="1"/>
      <c r="E1096" s="1"/>
      <c r="F1096" s="1"/>
      <c r="G1096" s="1"/>
      <c r="H1096" s="2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2"/>
      <c r="T1096" s="2"/>
      <c r="U1096" s="1"/>
      <c r="V1096" s="1"/>
      <c r="W1096" s="1"/>
      <c r="X1096" s="1"/>
      <c r="Y1096" s="1"/>
      <c r="Z1096" s="1"/>
      <c r="AA1096" s="1"/>
      <c r="AB1096" s="2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36"/>
      <c r="AR1096" s="1"/>
      <c r="AS1096" s="1"/>
      <c r="AT1096" s="1"/>
      <c r="AU1096" s="1"/>
      <c r="AV1096" s="1"/>
      <c r="AW1096" s="1"/>
    </row>
    <row r="1097" spans="1:49" ht="14.25" customHeight="1">
      <c r="A1097" s="2"/>
      <c r="B1097" s="2"/>
      <c r="C1097" s="2"/>
      <c r="D1097" s="1"/>
      <c r="E1097" s="1"/>
      <c r="F1097" s="1"/>
      <c r="G1097" s="1"/>
      <c r="H1097" s="2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2"/>
      <c r="T1097" s="2"/>
      <c r="U1097" s="1"/>
      <c r="V1097" s="1"/>
      <c r="W1097" s="1"/>
      <c r="X1097" s="1"/>
      <c r="Y1097" s="1"/>
      <c r="Z1097" s="1"/>
      <c r="AA1097" s="1"/>
      <c r="AB1097" s="2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36"/>
      <c r="AR1097" s="1"/>
      <c r="AS1097" s="1"/>
      <c r="AT1097" s="1"/>
      <c r="AU1097" s="1"/>
      <c r="AV1097" s="1"/>
      <c r="AW1097" s="1"/>
    </row>
    <row r="1098" spans="1:49" ht="14.25" customHeight="1">
      <c r="A1098" s="2"/>
      <c r="B1098" s="2"/>
      <c r="C1098" s="2"/>
      <c r="D1098" s="1"/>
      <c r="E1098" s="1"/>
      <c r="F1098" s="1"/>
      <c r="G1098" s="1"/>
      <c r="H1098" s="2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2"/>
      <c r="T1098" s="2"/>
      <c r="U1098" s="1"/>
      <c r="V1098" s="1"/>
      <c r="W1098" s="1"/>
      <c r="X1098" s="1"/>
      <c r="Y1098" s="1"/>
      <c r="Z1098" s="1"/>
      <c r="AA1098" s="1"/>
      <c r="AB1098" s="2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36"/>
      <c r="AR1098" s="1"/>
      <c r="AS1098" s="1"/>
      <c r="AT1098" s="1"/>
      <c r="AU1098" s="1"/>
      <c r="AV1098" s="1"/>
      <c r="AW1098" s="1"/>
    </row>
    <row r="1099" spans="1:49" ht="14.25" customHeight="1">
      <c r="A1099" s="2"/>
      <c r="B1099" s="2"/>
      <c r="C1099" s="2"/>
      <c r="D1099" s="1"/>
      <c r="E1099" s="1"/>
      <c r="F1099" s="1"/>
      <c r="G1099" s="1"/>
      <c r="H1099" s="2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2"/>
      <c r="T1099" s="2"/>
      <c r="U1099" s="1"/>
      <c r="V1099" s="1"/>
      <c r="W1099" s="1"/>
      <c r="X1099" s="1"/>
      <c r="Y1099" s="1"/>
      <c r="Z1099" s="1"/>
      <c r="AA1099" s="1"/>
      <c r="AB1099" s="2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36"/>
      <c r="AR1099" s="1"/>
      <c r="AS1099" s="1"/>
      <c r="AT1099" s="1"/>
      <c r="AU1099" s="1"/>
      <c r="AV1099" s="1"/>
      <c r="AW1099" s="1"/>
    </row>
    <row r="1100" spans="1:49" ht="14.25" customHeight="1">
      <c r="A1100" s="2"/>
      <c r="B1100" s="2"/>
      <c r="C1100" s="2"/>
      <c r="D1100" s="1"/>
      <c r="E1100" s="1"/>
      <c r="F1100" s="1"/>
      <c r="G1100" s="1"/>
      <c r="H1100" s="2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2"/>
      <c r="T1100" s="2"/>
      <c r="U1100" s="1"/>
      <c r="V1100" s="1"/>
      <c r="W1100" s="1"/>
      <c r="X1100" s="1"/>
      <c r="Y1100" s="1"/>
      <c r="Z1100" s="1"/>
      <c r="AA1100" s="1"/>
      <c r="AB1100" s="2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36"/>
      <c r="AR1100" s="1"/>
      <c r="AS1100" s="1"/>
      <c r="AT1100" s="1"/>
      <c r="AU1100" s="1"/>
      <c r="AV1100" s="1"/>
      <c r="AW1100" s="1"/>
    </row>
    <row r="1101" spans="1:49" ht="14.25" customHeight="1">
      <c r="A1101" s="2"/>
      <c r="B1101" s="2"/>
      <c r="C1101" s="2"/>
      <c r="D1101" s="1"/>
      <c r="E1101" s="1"/>
      <c r="F1101" s="1"/>
      <c r="G1101" s="1"/>
      <c r="H1101" s="2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2"/>
      <c r="T1101" s="2"/>
      <c r="U1101" s="1"/>
      <c r="V1101" s="1"/>
      <c r="W1101" s="1"/>
      <c r="X1101" s="1"/>
      <c r="Y1101" s="1"/>
      <c r="Z1101" s="1"/>
      <c r="AA1101" s="1"/>
      <c r="AB1101" s="2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36"/>
      <c r="AR1101" s="1"/>
      <c r="AS1101" s="1"/>
      <c r="AT1101" s="1"/>
      <c r="AU1101" s="1"/>
      <c r="AV1101" s="1"/>
      <c r="AW1101" s="1"/>
    </row>
    <row r="1102" spans="1:49" ht="14.25" customHeight="1">
      <c r="A1102" s="2"/>
      <c r="B1102" s="2"/>
      <c r="C1102" s="2"/>
      <c r="D1102" s="1"/>
      <c r="E1102" s="1"/>
      <c r="F1102" s="1"/>
      <c r="G1102" s="1"/>
      <c r="H1102" s="2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2"/>
      <c r="T1102" s="2"/>
      <c r="U1102" s="1"/>
      <c r="V1102" s="1"/>
      <c r="W1102" s="1"/>
      <c r="X1102" s="1"/>
      <c r="Y1102" s="1"/>
      <c r="Z1102" s="1"/>
      <c r="AA1102" s="1"/>
      <c r="AB1102" s="2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36"/>
      <c r="AR1102" s="1"/>
      <c r="AS1102" s="1"/>
      <c r="AT1102" s="1"/>
      <c r="AU1102" s="1"/>
      <c r="AV1102" s="1"/>
      <c r="AW1102" s="1"/>
    </row>
    <row r="1103" spans="1:49" ht="14.25" customHeight="1">
      <c r="A1103" s="2"/>
      <c r="B1103" s="2"/>
      <c r="C1103" s="2"/>
      <c r="D1103" s="1"/>
      <c r="E1103" s="1"/>
      <c r="F1103" s="1"/>
      <c r="G1103" s="1"/>
      <c r="H1103" s="2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2"/>
      <c r="T1103" s="2"/>
      <c r="U1103" s="1"/>
      <c r="V1103" s="1"/>
      <c r="W1103" s="1"/>
      <c r="X1103" s="1"/>
      <c r="Y1103" s="1"/>
      <c r="Z1103" s="1"/>
      <c r="AA1103" s="1"/>
      <c r="AB1103" s="2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36"/>
      <c r="AR1103" s="1"/>
      <c r="AS1103" s="1"/>
      <c r="AT1103" s="1"/>
      <c r="AU1103" s="1"/>
      <c r="AV1103" s="1"/>
      <c r="AW1103" s="1"/>
    </row>
    <row r="1104" spans="1:49" ht="14.25" customHeight="1">
      <c r="A1104" s="2"/>
      <c r="B1104" s="2"/>
      <c r="C1104" s="2"/>
      <c r="D1104" s="1"/>
      <c r="E1104" s="1"/>
      <c r="F1104" s="1"/>
      <c r="G1104" s="1"/>
      <c r="H1104" s="2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2"/>
      <c r="T1104" s="2"/>
      <c r="U1104" s="1"/>
      <c r="V1104" s="1"/>
      <c r="W1104" s="1"/>
      <c r="X1104" s="1"/>
      <c r="Y1104" s="1"/>
      <c r="Z1104" s="1"/>
      <c r="AA1104" s="1"/>
      <c r="AB1104" s="2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36"/>
      <c r="AR1104" s="1"/>
      <c r="AS1104" s="1"/>
      <c r="AT1104" s="1"/>
      <c r="AU1104" s="1"/>
      <c r="AV1104" s="1"/>
      <c r="AW1104" s="1"/>
    </row>
    <row r="1105" spans="1:49" ht="14.25" customHeight="1">
      <c r="A1105" s="2"/>
      <c r="B1105" s="2"/>
      <c r="C1105" s="2"/>
      <c r="D1105" s="1"/>
      <c r="E1105" s="1"/>
      <c r="F1105" s="1"/>
      <c r="G1105" s="1"/>
      <c r="H1105" s="2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2"/>
      <c r="T1105" s="2"/>
      <c r="U1105" s="1"/>
      <c r="V1105" s="1"/>
      <c r="W1105" s="1"/>
      <c r="X1105" s="1"/>
      <c r="Y1105" s="1"/>
      <c r="Z1105" s="1"/>
      <c r="AA1105" s="1"/>
      <c r="AB1105" s="2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36"/>
      <c r="AR1105" s="1"/>
      <c r="AS1105" s="1"/>
      <c r="AT1105" s="1"/>
      <c r="AU1105" s="1"/>
      <c r="AV1105" s="1"/>
      <c r="AW1105" s="1"/>
    </row>
    <row r="1106" spans="1:49" ht="14.25" customHeight="1">
      <c r="A1106" s="2"/>
      <c r="B1106" s="2"/>
      <c r="C1106" s="2"/>
      <c r="D1106" s="1"/>
      <c r="E1106" s="1"/>
      <c r="F1106" s="1"/>
      <c r="G1106" s="1"/>
      <c r="H1106" s="2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2"/>
      <c r="T1106" s="2"/>
      <c r="U1106" s="1"/>
      <c r="V1106" s="1"/>
      <c r="W1106" s="1"/>
      <c r="X1106" s="1"/>
      <c r="Y1106" s="1"/>
      <c r="Z1106" s="1"/>
      <c r="AA1106" s="1"/>
      <c r="AB1106" s="2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36"/>
      <c r="AR1106" s="1"/>
      <c r="AS1106" s="1"/>
      <c r="AT1106" s="1"/>
      <c r="AU1106" s="1"/>
      <c r="AV1106" s="1"/>
      <c r="AW1106" s="1"/>
    </row>
    <row r="1107" spans="1:49" ht="14.25" customHeight="1">
      <c r="A1107" s="2"/>
      <c r="B1107" s="2"/>
      <c r="C1107" s="2"/>
      <c r="D1107" s="1"/>
      <c r="E1107" s="1"/>
      <c r="F1107" s="1"/>
      <c r="G1107" s="1"/>
      <c r="H1107" s="2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2"/>
      <c r="T1107" s="2"/>
      <c r="U1107" s="1"/>
      <c r="V1107" s="1"/>
      <c r="W1107" s="1"/>
      <c r="X1107" s="1"/>
      <c r="Y1107" s="1"/>
      <c r="Z1107" s="1"/>
      <c r="AA1107" s="1"/>
      <c r="AB1107" s="2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36"/>
      <c r="AR1107" s="1"/>
      <c r="AS1107" s="1"/>
      <c r="AT1107" s="1"/>
      <c r="AU1107" s="1"/>
      <c r="AV1107" s="1"/>
      <c r="AW1107" s="1"/>
    </row>
    <row r="1108" spans="1:49" ht="14.25" customHeight="1">
      <c r="A1108" s="2"/>
      <c r="B1108" s="2"/>
      <c r="C1108" s="2"/>
      <c r="D1108" s="1"/>
      <c r="E1108" s="1"/>
      <c r="F1108" s="1"/>
      <c r="G1108" s="1"/>
      <c r="H1108" s="2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2"/>
      <c r="T1108" s="2"/>
      <c r="U1108" s="1"/>
      <c r="V1108" s="1"/>
      <c r="W1108" s="1"/>
      <c r="X1108" s="1"/>
      <c r="Y1108" s="1"/>
      <c r="Z1108" s="1"/>
      <c r="AA1108" s="1"/>
      <c r="AB1108" s="2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36"/>
      <c r="AR1108" s="1"/>
      <c r="AS1108" s="1"/>
      <c r="AT1108" s="1"/>
      <c r="AU1108" s="1"/>
      <c r="AV1108" s="1"/>
      <c r="AW1108" s="1"/>
    </row>
    <row r="1109" spans="1:49" ht="14.25" customHeight="1">
      <c r="A1109" s="2"/>
      <c r="B1109" s="2"/>
      <c r="C1109" s="2"/>
      <c r="D1109" s="1"/>
      <c r="E1109" s="1"/>
      <c r="F1109" s="1"/>
      <c r="G1109" s="1"/>
      <c r="H1109" s="2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2"/>
      <c r="T1109" s="2"/>
      <c r="U1109" s="1"/>
      <c r="V1109" s="1"/>
      <c r="W1109" s="1"/>
      <c r="X1109" s="1"/>
      <c r="Y1109" s="1"/>
      <c r="Z1109" s="1"/>
      <c r="AA1109" s="1"/>
      <c r="AB1109" s="2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36"/>
      <c r="AR1109" s="1"/>
      <c r="AS1109" s="1"/>
      <c r="AT1109" s="1"/>
      <c r="AU1109" s="1"/>
      <c r="AV1109" s="1"/>
      <c r="AW1109" s="1"/>
    </row>
    <row r="1110" spans="1:49" ht="14.25" customHeight="1">
      <c r="A1110" s="2"/>
      <c r="B1110" s="2"/>
      <c r="C1110" s="2"/>
      <c r="D1110" s="1"/>
      <c r="E1110" s="1"/>
      <c r="F1110" s="1"/>
      <c r="G1110" s="1"/>
      <c r="H1110" s="2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2"/>
      <c r="T1110" s="2"/>
      <c r="U1110" s="1"/>
      <c r="V1110" s="1"/>
      <c r="W1110" s="1"/>
      <c r="X1110" s="1"/>
      <c r="Y1110" s="1"/>
      <c r="Z1110" s="1"/>
      <c r="AA1110" s="1"/>
      <c r="AB1110" s="2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36"/>
      <c r="AR1110" s="1"/>
      <c r="AS1110" s="1"/>
      <c r="AT1110" s="1"/>
      <c r="AU1110" s="1"/>
      <c r="AV1110" s="1"/>
      <c r="AW1110" s="1"/>
    </row>
    <row r="1111" spans="1:49" ht="14.25" customHeight="1">
      <c r="A1111" s="2"/>
      <c r="B1111" s="2"/>
      <c r="C1111" s="2"/>
      <c r="D1111" s="1"/>
      <c r="E1111" s="1"/>
      <c r="F1111" s="1"/>
      <c r="G1111" s="1"/>
      <c r="H1111" s="2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2"/>
      <c r="T1111" s="2"/>
      <c r="U1111" s="1"/>
      <c r="V1111" s="1"/>
      <c r="W1111" s="1"/>
      <c r="X1111" s="1"/>
      <c r="Y1111" s="1"/>
      <c r="Z1111" s="1"/>
      <c r="AA1111" s="1"/>
      <c r="AB1111" s="2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36"/>
      <c r="AR1111" s="1"/>
      <c r="AS1111" s="1"/>
      <c r="AT1111" s="1"/>
      <c r="AU1111" s="1"/>
      <c r="AV1111" s="1"/>
      <c r="AW1111" s="1"/>
    </row>
    <row r="1112" spans="1:49" ht="14.25" customHeight="1">
      <c r="A1112" s="2"/>
      <c r="B1112" s="2"/>
      <c r="C1112" s="2"/>
      <c r="D1112" s="1"/>
      <c r="E1112" s="1"/>
      <c r="F1112" s="1"/>
      <c r="G1112" s="1"/>
      <c r="H1112" s="2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2"/>
      <c r="T1112" s="2"/>
      <c r="U1112" s="1"/>
      <c r="V1112" s="1"/>
      <c r="W1112" s="1"/>
      <c r="X1112" s="1"/>
      <c r="Y1112" s="1"/>
      <c r="Z1112" s="1"/>
      <c r="AA1112" s="1"/>
      <c r="AB1112" s="2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36"/>
      <c r="AR1112" s="1"/>
      <c r="AS1112" s="1"/>
      <c r="AT1112" s="1"/>
      <c r="AU1112" s="1"/>
      <c r="AV1112" s="1"/>
      <c r="AW1112" s="1"/>
    </row>
    <row r="1113" spans="1:49" ht="14.25" customHeight="1">
      <c r="A1113" s="2"/>
      <c r="B1113" s="2"/>
      <c r="C1113" s="2"/>
      <c r="D1113" s="1"/>
      <c r="E1113" s="1"/>
      <c r="F1113" s="1"/>
      <c r="G1113" s="1"/>
      <c r="H1113" s="2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2"/>
      <c r="T1113" s="2"/>
      <c r="U1113" s="1"/>
      <c r="V1113" s="1"/>
      <c r="W1113" s="1"/>
      <c r="X1113" s="1"/>
      <c r="Y1113" s="1"/>
      <c r="Z1113" s="1"/>
      <c r="AA1113" s="1"/>
      <c r="AB1113" s="2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36"/>
      <c r="AR1113" s="1"/>
      <c r="AS1113" s="1"/>
      <c r="AT1113" s="1"/>
      <c r="AU1113" s="1"/>
      <c r="AV1113" s="1"/>
      <c r="AW1113" s="1"/>
    </row>
    <row r="1114" spans="1:49" ht="14.25" customHeight="1">
      <c r="A1114" s="2"/>
      <c r="B1114" s="2"/>
      <c r="C1114" s="2"/>
      <c r="D1114" s="1"/>
      <c r="E1114" s="1"/>
      <c r="F1114" s="1"/>
      <c r="G1114" s="1"/>
      <c r="H1114" s="2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2"/>
      <c r="T1114" s="2"/>
      <c r="U1114" s="1"/>
      <c r="V1114" s="1"/>
      <c r="W1114" s="1"/>
      <c r="X1114" s="1"/>
      <c r="Y1114" s="1"/>
      <c r="Z1114" s="1"/>
      <c r="AA1114" s="1"/>
      <c r="AB1114" s="2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36"/>
      <c r="AR1114" s="1"/>
      <c r="AS1114" s="1"/>
      <c r="AT1114" s="1"/>
      <c r="AU1114" s="1"/>
      <c r="AV1114" s="1"/>
      <c r="AW1114" s="1"/>
    </row>
    <row r="1115" spans="1:49" ht="14.25" customHeight="1">
      <c r="A1115" s="2"/>
      <c r="B1115" s="2"/>
      <c r="C1115" s="2"/>
      <c r="D1115" s="1"/>
      <c r="E1115" s="1"/>
      <c r="F1115" s="1"/>
      <c r="G1115" s="1"/>
      <c r="H1115" s="2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2"/>
      <c r="T1115" s="2"/>
      <c r="U1115" s="1"/>
      <c r="V1115" s="1"/>
      <c r="W1115" s="1"/>
      <c r="X1115" s="1"/>
      <c r="Y1115" s="1"/>
      <c r="Z1115" s="1"/>
      <c r="AA1115" s="1"/>
      <c r="AB1115" s="2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36"/>
      <c r="AR1115" s="1"/>
      <c r="AS1115" s="1"/>
      <c r="AT1115" s="1"/>
      <c r="AU1115" s="1"/>
      <c r="AV1115" s="1"/>
      <c r="AW1115" s="1"/>
    </row>
    <row r="1116" spans="1:49" ht="14.25" customHeight="1">
      <c r="A1116" s="2"/>
      <c r="B1116" s="2"/>
      <c r="C1116" s="2"/>
      <c r="D1116" s="1"/>
      <c r="E1116" s="1"/>
      <c r="F1116" s="1"/>
      <c r="G1116" s="1"/>
      <c r="H1116" s="2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2"/>
      <c r="T1116" s="2"/>
      <c r="U1116" s="1"/>
      <c r="V1116" s="1"/>
      <c r="W1116" s="1"/>
      <c r="X1116" s="1"/>
      <c r="Y1116" s="1"/>
      <c r="Z1116" s="1"/>
      <c r="AA1116" s="1"/>
      <c r="AB1116" s="2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36"/>
      <c r="AR1116" s="1"/>
      <c r="AS1116" s="1"/>
      <c r="AT1116" s="1"/>
      <c r="AU1116" s="1"/>
      <c r="AV1116" s="1"/>
      <c r="AW1116" s="1"/>
    </row>
    <row r="1117" spans="1:49" ht="14.25" customHeight="1">
      <c r="A1117" s="2"/>
      <c r="B1117" s="2"/>
      <c r="C1117" s="2"/>
      <c r="D1117" s="1"/>
      <c r="E1117" s="1"/>
      <c r="F1117" s="1"/>
      <c r="G1117" s="1"/>
      <c r="H1117" s="2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2"/>
      <c r="T1117" s="2"/>
      <c r="U1117" s="1"/>
      <c r="V1117" s="1"/>
      <c r="W1117" s="1"/>
      <c r="X1117" s="1"/>
      <c r="Y1117" s="1"/>
      <c r="Z1117" s="1"/>
      <c r="AA1117" s="1"/>
      <c r="AB1117" s="2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36"/>
      <c r="AR1117" s="1"/>
      <c r="AS1117" s="1"/>
      <c r="AT1117" s="1"/>
      <c r="AU1117" s="1"/>
      <c r="AV1117" s="1"/>
      <c r="AW1117" s="1"/>
    </row>
    <row r="1118" spans="1:49" ht="14.25" customHeight="1">
      <c r="A1118" s="2"/>
      <c r="B1118" s="2"/>
      <c r="C1118" s="2"/>
      <c r="D1118" s="1"/>
      <c r="E1118" s="1"/>
      <c r="F1118" s="1"/>
      <c r="G1118" s="1"/>
      <c r="H1118" s="2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2"/>
      <c r="T1118" s="2"/>
      <c r="U1118" s="1"/>
      <c r="V1118" s="1"/>
      <c r="W1118" s="1"/>
      <c r="X1118" s="1"/>
      <c r="Y1118" s="1"/>
      <c r="Z1118" s="1"/>
      <c r="AA1118" s="1"/>
      <c r="AB1118" s="2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36"/>
      <c r="AR1118" s="1"/>
      <c r="AS1118" s="1"/>
      <c r="AT1118" s="1"/>
      <c r="AU1118" s="1"/>
      <c r="AV1118" s="1"/>
      <c r="AW1118" s="1"/>
    </row>
    <row r="1119" spans="1:49" ht="14.25" customHeight="1">
      <c r="A1119" s="2"/>
      <c r="B1119" s="2"/>
      <c r="C1119" s="2"/>
      <c r="D1119" s="1"/>
      <c r="E1119" s="1"/>
      <c r="F1119" s="1"/>
      <c r="G1119" s="1"/>
      <c r="H1119" s="2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2"/>
      <c r="T1119" s="2"/>
      <c r="U1119" s="1"/>
      <c r="V1119" s="1"/>
      <c r="W1119" s="1"/>
      <c r="X1119" s="1"/>
      <c r="Y1119" s="1"/>
      <c r="Z1119" s="1"/>
      <c r="AA1119" s="1"/>
      <c r="AB1119" s="2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36"/>
      <c r="AR1119" s="1"/>
      <c r="AS1119" s="1"/>
      <c r="AT1119" s="1"/>
      <c r="AU1119" s="1"/>
      <c r="AV1119" s="1"/>
      <c r="AW1119" s="1"/>
    </row>
    <row r="1120" spans="1:49" ht="14.25" customHeight="1">
      <c r="A1120" s="2"/>
      <c r="B1120" s="2"/>
      <c r="C1120" s="2"/>
      <c r="D1120" s="1"/>
      <c r="E1120" s="1"/>
      <c r="F1120" s="1"/>
      <c r="G1120" s="1"/>
      <c r="H1120" s="2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2"/>
      <c r="T1120" s="2"/>
      <c r="U1120" s="1"/>
      <c r="V1120" s="1"/>
      <c r="W1120" s="1"/>
      <c r="X1120" s="1"/>
      <c r="Y1120" s="1"/>
      <c r="Z1120" s="1"/>
      <c r="AA1120" s="1"/>
      <c r="AB1120" s="2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36"/>
      <c r="AR1120" s="1"/>
      <c r="AS1120" s="1"/>
      <c r="AT1120" s="1"/>
      <c r="AU1120" s="1"/>
      <c r="AV1120" s="1"/>
      <c r="AW1120" s="1"/>
    </row>
    <row r="1121" spans="1:49" ht="14.25" customHeight="1">
      <c r="A1121" s="2"/>
      <c r="B1121" s="2"/>
      <c r="C1121" s="2"/>
      <c r="D1121" s="1"/>
      <c r="E1121" s="1"/>
      <c r="F1121" s="1"/>
      <c r="G1121" s="1"/>
      <c r="H1121" s="2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2"/>
      <c r="T1121" s="2"/>
      <c r="U1121" s="1"/>
      <c r="V1121" s="1"/>
      <c r="W1121" s="1"/>
      <c r="X1121" s="1"/>
      <c r="Y1121" s="1"/>
      <c r="Z1121" s="1"/>
      <c r="AA1121" s="1"/>
      <c r="AB1121" s="2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36"/>
      <c r="AR1121" s="1"/>
      <c r="AS1121" s="1"/>
      <c r="AT1121" s="1"/>
      <c r="AU1121" s="1"/>
      <c r="AV1121" s="1"/>
      <c r="AW1121" s="1"/>
    </row>
    <row r="1122" spans="1:49" ht="14.25" customHeight="1">
      <c r="A1122" s="2"/>
      <c r="B1122" s="2"/>
      <c r="C1122" s="2"/>
      <c r="D1122" s="1"/>
      <c r="E1122" s="1"/>
      <c r="F1122" s="1"/>
      <c r="G1122" s="1"/>
      <c r="H1122" s="2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2"/>
      <c r="T1122" s="2"/>
      <c r="U1122" s="1"/>
      <c r="V1122" s="1"/>
      <c r="W1122" s="1"/>
      <c r="X1122" s="1"/>
      <c r="Y1122" s="1"/>
      <c r="Z1122" s="1"/>
      <c r="AA1122" s="1"/>
      <c r="AB1122" s="2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36"/>
      <c r="AR1122" s="1"/>
      <c r="AS1122" s="1"/>
      <c r="AT1122" s="1"/>
      <c r="AU1122" s="1"/>
      <c r="AV1122" s="1"/>
      <c r="AW1122" s="1"/>
    </row>
    <row r="1123" spans="1:49" ht="14.25" customHeight="1">
      <c r="A1123" s="2"/>
      <c r="B1123" s="2"/>
      <c r="C1123" s="2"/>
      <c r="D1123" s="1"/>
      <c r="E1123" s="1"/>
      <c r="F1123" s="1"/>
      <c r="G1123" s="1"/>
      <c r="H1123" s="2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2"/>
      <c r="T1123" s="2"/>
      <c r="U1123" s="1"/>
      <c r="V1123" s="1"/>
      <c r="W1123" s="1"/>
      <c r="X1123" s="1"/>
      <c r="Y1123" s="1"/>
      <c r="Z1123" s="1"/>
      <c r="AA1123" s="1"/>
      <c r="AB1123" s="2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36"/>
      <c r="AR1123" s="1"/>
      <c r="AS1123" s="1"/>
      <c r="AT1123" s="1"/>
      <c r="AU1123" s="1"/>
      <c r="AV1123" s="1"/>
      <c r="AW1123" s="1"/>
    </row>
    <row r="1124" spans="1:49" ht="14.25" customHeight="1">
      <c r="A1124" s="2"/>
      <c r="B1124" s="2"/>
      <c r="C1124" s="2"/>
      <c r="D1124" s="1"/>
      <c r="E1124" s="1"/>
      <c r="F1124" s="1"/>
      <c r="G1124" s="1"/>
      <c r="H1124" s="2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2"/>
      <c r="T1124" s="2"/>
      <c r="U1124" s="1"/>
      <c r="V1124" s="1"/>
      <c r="W1124" s="1"/>
      <c r="X1124" s="1"/>
      <c r="Y1124" s="1"/>
      <c r="Z1124" s="1"/>
      <c r="AA1124" s="1"/>
      <c r="AB1124" s="2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36"/>
      <c r="AR1124" s="1"/>
      <c r="AS1124" s="1"/>
      <c r="AT1124" s="1"/>
      <c r="AU1124" s="1"/>
      <c r="AV1124" s="1"/>
      <c r="AW1124" s="1"/>
    </row>
    <row r="1125" spans="1:49" ht="14.25" customHeight="1">
      <c r="A1125" s="2"/>
      <c r="B1125" s="2"/>
      <c r="C1125" s="2"/>
      <c r="D1125" s="1"/>
      <c r="E1125" s="1"/>
      <c r="F1125" s="1"/>
      <c r="G1125" s="1"/>
      <c r="H1125" s="2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2"/>
      <c r="T1125" s="2"/>
      <c r="U1125" s="1"/>
      <c r="V1125" s="1"/>
      <c r="W1125" s="1"/>
      <c r="X1125" s="1"/>
      <c r="Y1125" s="1"/>
      <c r="Z1125" s="1"/>
      <c r="AA1125" s="1"/>
      <c r="AB1125" s="2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36"/>
      <c r="AR1125" s="1"/>
      <c r="AS1125" s="1"/>
      <c r="AT1125" s="1"/>
      <c r="AU1125" s="1"/>
      <c r="AV1125" s="1"/>
      <c r="AW1125" s="1"/>
    </row>
    <row r="1126" spans="1:49" ht="14.25" customHeight="1">
      <c r="A1126" s="2"/>
      <c r="B1126" s="2"/>
      <c r="C1126" s="2"/>
      <c r="D1126" s="1"/>
      <c r="E1126" s="1"/>
      <c r="F1126" s="1"/>
      <c r="G1126" s="1"/>
      <c r="H1126" s="2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2"/>
      <c r="T1126" s="2"/>
      <c r="U1126" s="1"/>
      <c r="V1126" s="1"/>
      <c r="W1126" s="1"/>
      <c r="X1126" s="1"/>
      <c r="Y1126" s="1"/>
      <c r="Z1126" s="1"/>
      <c r="AA1126" s="1"/>
      <c r="AB1126" s="2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36"/>
      <c r="AR1126" s="1"/>
      <c r="AS1126" s="1"/>
      <c r="AT1126" s="1"/>
      <c r="AU1126" s="1"/>
      <c r="AV1126" s="1"/>
      <c r="AW1126" s="1"/>
    </row>
    <row r="1127" spans="1:49" ht="14.25" customHeight="1">
      <c r="A1127" s="2"/>
      <c r="B1127" s="2"/>
      <c r="C1127" s="2"/>
      <c r="D1127" s="1"/>
      <c r="E1127" s="1"/>
      <c r="F1127" s="1"/>
      <c r="G1127" s="1"/>
      <c r="H1127" s="2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2"/>
      <c r="T1127" s="2"/>
      <c r="U1127" s="1"/>
      <c r="V1127" s="1"/>
      <c r="W1127" s="1"/>
      <c r="X1127" s="1"/>
      <c r="Y1127" s="1"/>
      <c r="Z1127" s="1"/>
      <c r="AA1127" s="1"/>
      <c r="AB1127" s="2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36"/>
      <c r="AR1127" s="1"/>
      <c r="AS1127" s="1"/>
      <c r="AT1127" s="1"/>
      <c r="AU1127" s="1"/>
      <c r="AV1127" s="1"/>
      <c r="AW1127" s="1"/>
    </row>
    <row r="1128" spans="1:49" ht="14.25" customHeight="1">
      <c r="A1128" s="2"/>
      <c r="B1128" s="2"/>
      <c r="C1128" s="2"/>
      <c r="D1128" s="1"/>
      <c r="E1128" s="1"/>
      <c r="F1128" s="1"/>
      <c r="G1128" s="1"/>
      <c r="H1128" s="2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2"/>
      <c r="T1128" s="2"/>
      <c r="U1128" s="1"/>
      <c r="V1128" s="1"/>
      <c r="W1128" s="1"/>
      <c r="X1128" s="1"/>
      <c r="Y1128" s="1"/>
      <c r="Z1128" s="1"/>
      <c r="AA1128" s="1"/>
      <c r="AB1128" s="2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36"/>
      <c r="AR1128" s="1"/>
      <c r="AS1128" s="1"/>
      <c r="AT1128" s="1"/>
      <c r="AU1128" s="1"/>
      <c r="AV1128" s="1"/>
      <c r="AW1128" s="1"/>
    </row>
    <row r="1129" spans="1:49" ht="14.25" customHeight="1">
      <c r="A1129" s="2"/>
      <c r="B1129" s="2"/>
      <c r="C1129" s="2"/>
      <c r="D1129" s="1"/>
      <c r="E1129" s="1"/>
      <c r="F1129" s="1"/>
      <c r="G1129" s="1"/>
      <c r="H1129" s="2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2"/>
      <c r="T1129" s="2"/>
      <c r="U1129" s="1"/>
      <c r="V1129" s="1"/>
      <c r="W1129" s="1"/>
      <c r="X1129" s="1"/>
      <c r="Y1129" s="1"/>
      <c r="Z1129" s="1"/>
      <c r="AA1129" s="1"/>
      <c r="AB1129" s="2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36"/>
      <c r="AR1129" s="1"/>
      <c r="AS1129" s="1"/>
      <c r="AT1129" s="1"/>
      <c r="AU1129" s="1"/>
      <c r="AV1129" s="1"/>
      <c r="AW1129" s="1"/>
    </row>
    <row r="1130" spans="1:49" ht="14.25" customHeight="1">
      <c r="A1130" s="2"/>
      <c r="B1130" s="2"/>
      <c r="C1130" s="2"/>
      <c r="D1130" s="1"/>
      <c r="E1130" s="1"/>
      <c r="F1130" s="1"/>
      <c r="G1130" s="1"/>
      <c r="H1130" s="2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2"/>
      <c r="T1130" s="2"/>
      <c r="U1130" s="1"/>
      <c r="V1130" s="1"/>
      <c r="W1130" s="1"/>
      <c r="X1130" s="1"/>
      <c r="Y1130" s="1"/>
      <c r="Z1130" s="1"/>
      <c r="AA1130" s="1"/>
      <c r="AB1130" s="2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36"/>
      <c r="AR1130" s="1"/>
      <c r="AS1130" s="1"/>
      <c r="AT1130" s="1"/>
      <c r="AU1130" s="1"/>
      <c r="AV1130" s="1"/>
      <c r="AW1130" s="1"/>
    </row>
    <row r="1131" spans="1:49" ht="14.25" customHeight="1">
      <c r="A1131" s="2"/>
      <c r="B1131" s="2"/>
      <c r="C1131" s="2"/>
      <c r="D1131" s="1"/>
      <c r="E1131" s="1"/>
      <c r="F1131" s="1"/>
      <c r="G1131" s="1"/>
      <c r="H1131" s="2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2"/>
      <c r="T1131" s="2"/>
      <c r="U1131" s="1"/>
      <c r="V1131" s="1"/>
      <c r="W1131" s="1"/>
      <c r="X1131" s="1"/>
      <c r="Y1131" s="1"/>
      <c r="Z1131" s="1"/>
      <c r="AA1131" s="1"/>
      <c r="AB1131" s="2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36"/>
      <c r="AR1131" s="1"/>
      <c r="AS1131" s="1"/>
      <c r="AT1131" s="1"/>
      <c r="AU1131" s="1"/>
      <c r="AV1131" s="1"/>
      <c r="AW1131" s="1"/>
    </row>
    <row r="1132" spans="1:49" ht="14.25" customHeight="1">
      <c r="A1132" s="2"/>
      <c r="B1132" s="2"/>
      <c r="C1132" s="2"/>
      <c r="D1132" s="1"/>
      <c r="E1132" s="1"/>
      <c r="F1132" s="1"/>
      <c r="G1132" s="1"/>
      <c r="H1132" s="2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2"/>
      <c r="T1132" s="2"/>
      <c r="U1132" s="1"/>
      <c r="V1132" s="1"/>
      <c r="W1132" s="1"/>
      <c r="X1132" s="1"/>
      <c r="Y1132" s="1"/>
      <c r="Z1132" s="1"/>
      <c r="AA1132" s="1"/>
      <c r="AB1132" s="2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36"/>
      <c r="AR1132" s="1"/>
      <c r="AS1132" s="1"/>
      <c r="AT1132" s="1"/>
      <c r="AU1132" s="1"/>
      <c r="AV1132" s="1"/>
      <c r="AW1132" s="1"/>
    </row>
    <row r="1133" spans="1:49" ht="14.25" customHeight="1">
      <c r="A1133" s="2"/>
      <c r="B1133" s="2"/>
      <c r="C1133" s="2"/>
      <c r="D1133" s="1"/>
      <c r="E1133" s="1"/>
      <c r="F1133" s="1"/>
      <c r="G1133" s="1"/>
      <c r="H1133" s="2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2"/>
      <c r="T1133" s="2"/>
      <c r="U1133" s="1"/>
      <c r="V1133" s="1"/>
      <c r="W1133" s="1"/>
      <c r="X1133" s="1"/>
      <c r="Y1133" s="1"/>
      <c r="Z1133" s="1"/>
      <c r="AA1133" s="1"/>
      <c r="AB1133" s="2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36"/>
      <c r="AR1133" s="1"/>
      <c r="AS1133" s="1"/>
      <c r="AT1133" s="1"/>
      <c r="AU1133" s="1"/>
      <c r="AV1133" s="1"/>
      <c r="AW1133" s="1"/>
    </row>
    <row r="1134" spans="1:49" ht="14.25" customHeight="1">
      <c r="A1134" s="2"/>
      <c r="B1134" s="2"/>
      <c r="C1134" s="2"/>
      <c r="D1134" s="1"/>
      <c r="E1134" s="1"/>
      <c r="F1134" s="1"/>
      <c r="G1134" s="1"/>
      <c r="H1134" s="2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2"/>
      <c r="T1134" s="2"/>
      <c r="U1134" s="1"/>
      <c r="V1134" s="1"/>
      <c r="W1134" s="1"/>
      <c r="X1134" s="1"/>
      <c r="Y1134" s="1"/>
      <c r="Z1134" s="1"/>
      <c r="AA1134" s="1"/>
      <c r="AB1134" s="2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36"/>
      <c r="AR1134" s="1"/>
      <c r="AS1134" s="1"/>
      <c r="AT1134" s="1"/>
      <c r="AU1134" s="1"/>
      <c r="AV1134" s="1"/>
      <c r="AW1134" s="1"/>
    </row>
    <row r="1135" spans="1:49" ht="14.25" customHeight="1">
      <c r="A1135" s="2"/>
      <c r="B1135" s="2"/>
      <c r="C1135" s="2"/>
      <c r="D1135" s="1"/>
      <c r="E1135" s="1"/>
      <c r="F1135" s="1"/>
      <c r="G1135" s="1"/>
      <c r="H1135" s="2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2"/>
      <c r="T1135" s="2"/>
      <c r="U1135" s="1"/>
      <c r="V1135" s="1"/>
      <c r="W1135" s="1"/>
      <c r="X1135" s="1"/>
      <c r="Y1135" s="1"/>
      <c r="Z1135" s="1"/>
      <c r="AA1135" s="1"/>
      <c r="AB1135" s="2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36"/>
      <c r="AR1135" s="1"/>
      <c r="AS1135" s="1"/>
      <c r="AT1135" s="1"/>
      <c r="AU1135" s="1"/>
      <c r="AV1135" s="1"/>
      <c r="AW1135" s="1"/>
    </row>
    <row r="1136" spans="1:49" ht="14.25" customHeight="1">
      <c r="A1136" s="2"/>
      <c r="B1136" s="2"/>
      <c r="C1136" s="2"/>
      <c r="D1136" s="1"/>
      <c r="E1136" s="1"/>
      <c r="F1136" s="1"/>
      <c r="G1136" s="1"/>
      <c r="H1136" s="2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2"/>
      <c r="T1136" s="2"/>
      <c r="U1136" s="1"/>
      <c r="V1136" s="1"/>
      <c r="W1136" s="1"/>
      <c r="X1136" s="1"/>
      <c r="Y1136" s="1"/>
      <c r="Z1136" s="1"/>
      <c r="AA1136" s="1"/>
      <c r="AB1136" s="2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36"/>
      <c r="AR1136" s="1"/>
      <c r="AS1136" s="1"/>
      <c r="AT1136" s="1"/>
      <c r="AU1136" s="1"/>
      <c r="AV1136" s="1"/>
      <c r="AW1136" s="1"/>
    </row>
    <row r="1137" spans="1:49" ht="14.25" customHeight="1">
      <c r="A1137" s="2"/>
      <c r="B1137" s="2"/>
      <c r="C1137" s="2"/>
      <c r="D1137" s="1"/>
      <c r="E1137" s="1"/>
      <c r="F1137" s="1"/>
      <c r="G1137" s="1"/>
      <c r="H1137" s="2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2"/>
      <c r="T1137" s="2"/>
      <c r="U1137" s="1"/>
      <c r="V1137" s="1"/>
      <c r="W1137" s="1"/>
      <c r="X1137" s="1"/>
      <c r="Y1137" s="1"/>
      <c r="Z1137" s="1"/>
      <c r="AA1137" s="1"/>
      <c r="AB1137" s="2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36"/>
      <c r="AR1137" s="1"/>
      <c r="AS1137" s="1"/>
      <c r="AT1137" s="1"/>
      <c r="AU1137" s="1"/>
      <c r="AV1137" s="1"/>
      <c r="AW1137" s="1"/>
    </row>
    <row r="1138" spans="1:49" ht="14.25" customHeight="1">
      <c r="A1138" s="2"/>
      <c r="B1138" s="2"/>
      <c r="C1138" s="2"/>
      <c r="D1138" s="1"/>
      <c r="E1138" s="1"/>
      <c r="F1138" s="1"/>
      <c r="G1138" s="1"/>
      <c r="H1138" s="2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2"/>
      <c r="T1138" s="2"/>
      <c r="U1138" s="1"/>
      <c r="V1138" s="1"/>
      <c r="W1138" s="1"/>
      <c r="X1138" s="1"/>
      <c r="Y1138" s="1"/>
      <c r="Z1138" s="1"/>
      <c r="AA1138" s="1"/>
      <c r="AB1138" s="2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36"/>
      <c r="AR1138" s="1"/>
      <c r="AS1138" s="1"/>
      <c r="AT1138" s="1"/>
      <c r="AU1138" s="1"/>
      <c r="AV1138" s="1"/>
      <c r="AW1138" s="1"/>
    </row>
    <row r="1139" spans="1:49" ht="14.25" customHeight="1">
      <c r="A1139" s="2"/>
      <c r="B1139" s="2"/>
      <c r="C1139" s="2"/>
      <c r="D1139" s="1"/>
      <c r="E1139" s="1"/>
      <c r="F1139" s="1"/>
      <c r="G1139" s="1"/>
      <c r="H1139" s="2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2"/>
      <c r="T1139" s="2"/>
      <c r="U1139" s="1"/>
      <c r="V1139" s="1"/>
      <c r="W1139" s="1"/>
      <c r="X1139" s="1"/>
      <c r="Y1139" s="1"/>
      <c r="Z1139" s="1"/>
      <c r="AA1139" s="1"/>
      <c r="AB1139" s="2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36"/>
      <c r="AR1139" s="1"/>
      <c r="AS1139" s="1"/>
      <c r="AT1139" s="1"/>
      <c r="AU1139" s="1"/>
      <c r="AV1139" s="1"/>
      <c r="AW1139" s="1"/>
    </row>
    <row r="1140" spans="1:49" ht="14.25" customHeight="1">
      <c r="A1140" s="2"/>
      <c r="B1140" s="2"/>
      <c r="C1140" s="2"/>
      <c r="D1140" s="1"/>
      <c r="E1140" s="1"/>
      <c r="F1140" s="1"/>
      <c r="G1140" s="1"/>
      <c r="H1140" s="2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2"/>
      <c r="T1140" s="2"/>
      <c r="U1140" s="1"/>
      <c r="V1140" s="1"/>
      <c r="W1140" s="1"/>
      <c r="X1140" s="1"/>
      <c r="Y1140" s="1"/>
      <c r="Z1140" s="1"/>
      <c r="AA1140" s="1"/>
      <c r="AB1140" s="2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36"/>
      <c r="AR1140" s="1"/>
      <c r="AS1140" s="1"/>
      <c r="AT1140" s="1"/>
      <c r="AU1140" s="1"/>
      <c r="AV1140" s="1"/>
      <c r="AW1140" s="1"/>
    </row>
    <row r="1141" spans="1:49" ht="14.25" customHeight="1">
      <c r="A1141" s="2"/>
      <c r="B1141" s="2"/>
      <c r="C1141" s="2"/>
      <c r="D1141" s="1"/>
      <c r="E1141" s="1"/>
      <c r="F1141" s="1"/>
      <c r="G1141" s="1"/>
      <c r="H1141" s="2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2"/>
      <c r="T1141" s="2"/>
      <c r="U1141" s="1"/>
      <c r="V1141" s="1"/>
      <c r="W1141" s="1"/>
      <c r="X1141" s="1"/>
      <c r="Y1141" s="1"/>
      <c r="Z1141" s="1"/>
      <c r="AA1141" s="1"/>
      <c r="AB1141" s="2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36"/>
      <c r="AR1141" s="1"/>
      <c r="AS1141" s="1"/>
      <c r="AT1141" s="1"/>
      <c r="AU1141" s="1"/>
      <c r="AV1141" s="1"/>
      <c r="AW1141" s="1"/>
    </row>
    <row r="1142" spans="1:49" ht="14.25" customHeight="1">
      <c r="A1142" s="2"/>
      <c r="B1142" s="2"/>
      <c r="C1142" s="2"/>
      <c r="D1142" s="1"/>
      <c r="E1142" s="1"/>
      <c r="F1142" s="1"/>
      <c r="G1142" s="1"/>
      <c r="H1142" s="2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2"/>
      <c r="T1142" s="2"/>
      <c r="U1142" s="1"/>
      <c r="V1142" s="1"/>
      <c r="W1142" s="1"/>
      <c r="X1142" s="1"/>
      <c r="Y1142" s="1"/>
      <c r="Z1142" s="1"/>
      <c r="AA1142" s="1"/>
      <c r="AB1142" s="2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36"/>
      <c r="AR1142" s="1"/>
      <c r="AS1142" s="1"/>
      <c r="AT1142" s="1"/>
      <c r="AU1142" s="1"/>
      <c r="AV1142" s="1"/>
      <c r="AW1142" s="1"/>
    </row>
    <row r="1143" spans="1:49" ht="14.25" customHeight="1">
      <c r="A1143" s="2"/>
      <c r="B1143" s="2"/>
      <c r="C1143" s="2"/>
      <c r="D1143" s="1"/>
      <c r="E1143" s="1"/>
      <c r="F1143" s="1"/>
      <c r="G1143" s="1"/>
      <c r="H1143" s="2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2"/>
      <c r="T1143" s="2"/>
      <c r="U1143" s="1"/>
      <c r="V1143" s="1"/>
      <c r="W1143" s="1"/>
      <c r="X1143" s="1"/>
      <c r="Y1143" s="1"/>
      <c r="Z1143" s="1"/>
      <c r="AA1143" s="1"/>
      <c r="AB1143" s="2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36"/>
      <c r="AR1143" s="1"/>
      <c r="AS1143" s="1"/>
      <c r="AT1143" s="1"/>
      <c r="AU1143" s="1"/>
      <c r="AV1143" s="1"/>
      <c r="AW1143" s="1"/>
    </row>
    <row r="1144" spans="1:49" ht="14.25" customHeight="1">
      <c r="A1144" s="2"/>
      <c r="B1144" s="2"/>
      <c r="C1144" s="2"/>
      <c r="D1144" s="1"/>
      <c r="E1144" s="1"/>
      <c r="F1144" s="1"/>
      <c r="G1144" s="1"/>
      <c r="H1144" s="2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2"/>
      <c r="T1144" s="2"/>
      <c r="U1144" s="1"/>
      <c r="V1144" s="1"/>
      <c r="W1144" s="1"/>
      <c r="X1144" s="1"/>
      <c r="Y1144" s="1"/>
      <c r="Z1144" s="1"/>
      <c r="AA1144" s="1"/>
      <c r="AB1144" s="2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36"/>
      <c r="AR1144" s="1"/>
      <c r="AS1144" s="1"/>
      <c r="AT1144" s="1"/>
      <c r="AU1144" s="1"/>
      <c r="AV1144" s="1"/>
      <c r="AW1144" s="1"/>
    </row>
    <row r="1145" spans="1:49" ht="14.25" customHeight="1">
      <c r="A1145" s="2"/>
      <c r="B1145" s="2"/>
      <c r="C1145" s="2"/>
      <c r="D1145" s="1"/>
      <c r="E1145" s="1"/>
      <c r="F1145" s="1"/>
      <c r="G1145" s="1"/>
      <c r="H1145" s="2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2"/>
      <c r="T1145" s="2"/>
      <c r="U1145" s="1"/>
      <c r="V1145" s="1"/>
      <c r="W1145" s="1"/>
      <c r="X1145" s="1"/>
      <c r="Y1145" s="1"/>
      <c r="Z1145" s="1"/>
      <c r="AA1145" s="1"/>
      <c r="AB1145" s="2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36"/>
      <c r="AR1145" s="1"/>
      <c r="AS1145" s="1"/>
      <c r="AT1145" s="1"/>
      <c r="AU1145" s="1"/>
      <c r="AV1145" s="1"/>
      <c r="AW1145" s="1"/>
    </row>
    <row r="1146" spans="1:49" ht="14.25" customHeight="1">
      <c r="A1146" s="2"/>
      <c r="B1146" s="2"/>
      <c r="C1146" s="2"/>
      <c r="D1146" s="1"/>
      <c r="E1146" s="1"/>
      <c r="F1146" s="1"/>
      <c r="G1146" s="1"/>
      <c r="H1146" s="2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2"/>
      <c r="T1146" s="2"/>
      <c r="U1146" s="1"/>
      <c r="V1146" s="1"/>
      <c r="W1146" s="1"/>
      <c r="X1146" s="1"/>
      <c r="Y1146" s="1"/>
      <c r="Z1146" s="1"/>
      <c r="AA1146" s="1"/>
      <c r="AB1146" s="2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36"/>
      <c r="AR1146" s="1"/>
      <c r="AS1146" s="1"/>
      <c r="AT1146" s="1"/>
      <c r="AU1146" s="1"/>
      <c r="AV1146" s="1"/>
      <c r="AW1146" s="1"/>
    </row>
    <row r="1147" spans="1:49" ht="14.25" customHeight="1">
      <c r="A1147" s="2"/>
      <c r="B1147" s="2"/>
      <c r="C1147" s="2"/>
      <c r="D1147" s="1"/>
      <c r="E1147" s="1"/>
      <c r="F1147" s="1"/>
      <c r="G1147" s="1"/>
      <c r="H1147" s="2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2"/>
      <c r="T1147" s="2"/>
      <c r="U1147" s="1"/>
      <c r="V1147" s="1"/>
      <c r="W1147" s="1"/>
      <c r="X1147" s="1"/>
      <c r="Y1147" s="1"/>
      <c r="Z1147" s="1"/>
      <c r="AA1147" s="1"/>
      <c r="AB1147" s="2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36"/>
      <c r="AR1147" s="1"/>
      <c r="AS1147" s="1"/>
      <c r="AT1147" s="1"/>
      <c r="AU1147" s="1"/>
      <c r="AV1147" s="1"/>
      <c r="AW1147" s="1"/>
    </row>
    <row r="1148" spans="1:49" ht="14.25" customHeight="1">
      <c r="A1148" s="2"/>
      <c r="B1148" s="2"/>
      <c r="C1148" s="2"/>
      <c r="D1148" s="1"/>
      <c r="E1148" s="1"/>
      <c r="F1148" s="1"/>
      <c r="G1148" s="1"/>
      <c r="H1148" s="2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2"/>
      <c r="T1148" s="2"/>
      <c r="U1148" s="1"/>
      <c r="V1148" s="1"/>
      <c r="W1148" s="1"/>
      <c r="X1148" s="1"/>
      <c r="Y1148" s="1"/>
      <c r="Z1148" s="1"/>
      <c r="AA1148" s="1"/>
      <c r="AB1148" s="2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36"/>
      <c r="AR1148" s="1"/>
      <c r="AS1148" s="1"/>
      <c r="AT1148" s="1"/>
      <c r="AU1148" s="1"/>
      <c r="AV1148" s="1"/>
      <c r="AW1148" s="1"/>
    </row>
    <row r="1149" spans="1:49" ht="14.25" customHeight="1">
      <c r="A1149" s="2"/>
      <c r="B1149" s="2"/>
      <c r="C1149" s="2"/>
      <c r="D1149" s="1"/>
      <c r="E1149" s="1"/>
      <c r="F1149" s="1"/>
      <c r="G1149" s="1"/>
      <c r="H1149" s="2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2"/>
      <c r="T1149" s="2"/>
      <c r="U1149" s="1"/>
      <c r="V1149" s="1"/>
      <c r="W1149" s="1"/>
      <c r="X1149" s="1"/>
      <c r="Y1149" s="1"/>
      <c r="Z1149" s="1"/>
      <c r="AA1149" s="1"/>
      <c r="AB1149" s="2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36"/>
      <c r="AR1149" s="1"/>
      <c r="AS1149" s="1"/>
      <c r="AT1149" s="1"/>
      <c r="AU1149" s="1"/>
      <c r="AV1149" s="1"/>
      <c r="AW1149" s="1"/>
    </row>
    <row r="1150" spans="1:49" ht="14.25" customHeight="1">
      <c r="A1150" s="2"/>
      <c r="B1150" s="2"/>
      <c r="C1150" s="2"/>
      <c r="D1150" s="1"/>
      <c r="E1150" s="1"/>
      <c r="F1150" s="1"/>
      <c r="G1150" s="1"/>
      <c r="H1150" s="2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2"/>
      <c r="T1150" s="2"/>
      <c r="U1150" s="1"/>
      <c r="V1150" s="1"/>
      <c r="W1150" s="1"/>
      <c r="X1150" s="1"/>
      <c r="Y1150" s="1"/>
      <c r="Z1150" s="1"/>
      <c r="AA1150" s="1"/>
      <c r="AB1150" s="2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36"/>
      <c r="AR1150" s="1"/>
      <c r="AS1150" s="1"/>
      <c r="AT1150" s="1"/>
      <c r="AU1150" s="1"/>
      <c r="AV1150" s="1"/>
      <c r="AW1150" s="1"/>
    </row>
    <row r="1151" spans="1:49" ht="14.25" customHeight="1">
      <c r="A1151" s="2"/>
      <c r="B1151" s="2"/>
      <c r="C1151" s="2"/>
      <c r="D1151" s="1"/>
      <c r="E1151" s="1"/>
      <c r="F1151" s="1"/>
      <c r="G1151" s="1"/>
      <c r="H1151" s="2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2"/>
      <c r="T1151" s="2"/>
      <c r="U1151" s="1"/>
      <c r="V1151" s="1"/>
      <c r="W1151" s="1"/>
      <c r="X1151" s="1"/>
      <c r="Y1151" s="1"/>
      <c r="Z1151" s="1"/>
      <c r="AA1151" s="1"/>
      <c r="AB1151" s="2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36"/>
      <c r="AR1151" s="1"/>
      <c r="AS1151" s="1"/>
      <c r="AT1151" s="1"/>
      <c r="AU1151" s="1"/>
      <c r="AV1151" s="1"/>
      <c r="AW1151" s="1"/>
    </row>
    <row r="1152" spans="1:49" ht="14.25" customHeight="1">
      <c r="A1152" s="2"/>
      <c r="B1152" s="2"/>
      <c r="C1152" s="2"/>
      <c r="D1152" s="1"/>
      <c r="E1152" s="1"/>
      <c r="F1152" s="1"/>
      <c r="G1152" s="1"/>
      <c r="H1152" s="2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2"/>
      <c r="T1152" s="2"/>
      <c r="U1152" s="1"/>
      <c r="V1152" s="1"/>
      <c r="W1152" s="1"/>
      <c r="X1152" s="1"/>
      <c r="Y1152" s="1"/>
      <c r="Z1152" s="1"/>
      <c r="AA1152" s="1"/>
      <c r="AB1152" s="2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36"/>
      <c r="AR1152" s="1"/>
      <c r="AS1152" s="1"/>
      <c r="AT1152" s="1"/>
      <c r="AU1152" s="1"/>
      <c r="AV1152" s="1"/>
      <c r="AW1152" s="1"/>
    </row>
    <row r="1153" spans="1:49" ht="14.25" customHeight="1">
      <c r="A1153" s="2"/>
      <c r="B1153" s="2"/>
      <c r="C1153" s="2"/>
      <c r="D1153" s="1"/>
      <c r="E1153" s="1"/>
      <c r="F1153" s="1"/>
      <c r="G1153" s="1"/>
      <c r="H1153" s="2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2"/>
      <c r="T1153" s="2"/>
      <c r="U1153" s="1"/>
      <c r="V1153" s="1"/>
      <c r="W1153" s="1"/>
      <c r="X1153" s="1"/>
      <c r="Y1153" s="1"/>
      <c r="Z1153" s="1"/>
      <c r="AA1153" s="1"/>
      <c r="AB1153" s="2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36"/>
      <c r="AR1153" s="1"/>
      <c r="AS1153" s="1"/>
      <c r="AT1153" s="1"/>
      <c r="AU1153" s="1"/>
      <c r="AV1153" s="1"/>
      <c r="AW1153" s="1"/>
    </row>
    <row r="1154" spans="1:49" ht="14.25" customHeight="1">
      <c r="A1154" s="2"/>
      <c r="B1154" s="2"/>
      <c r="C1154" s="2"/>
      <c r="D1154" s="1"/>
      <c r="E1154" s="1"/>
      <c r="F1154" s="1"/>
      <c r="G1154" s="1"/>
      <c r="H1154" s="2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2"/>
      <c r="T1154" s="2"/>
      <c r="U1154" s="1"/>
      <c r="V1154" s="1"/>
      <c r="W1154" s="1"/>
      <c r="X1154" s="1"/>
      <c r="Y1154" s="1"/>
      <c r="Z1154" s="1"/>
      <c r="AA1154" s="1"/>
      <c r="AB1154" s="2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36"/>
      <c r="AR1154" s="1"/>
      <c r="AS1154" s="1"/>
      <c r="AT1154" s="1"/>
      <c r="AU1154" s="1"/>
      <c r="AV1154" s="1"/>
      <c r="AW1154" s="1"/>
    </row>
    <row r="1155" spans="1:49" ht="14.25" customHeight="1">
      <c r="A1155" s="2"/>
      <c r="B1155" s="2"/>
      <c r="C1155" s="2"/>
      <c r="D1155" s="1"/>
      <c r="E1155" s="1"/>
      <c r="F1155" s="1"/>
      <c r="G1155" s="1"/>
      <c r="H1155" s="2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2"/>
      <c r="T1155" s="2"/>
      <c r="U1155" s="1"/>
      <c r="V1155" s="1"/>
      <c r="W1155" s="1"/>
      <c r="X1155" s="1"/>
      <c r="Y1155" s="1"/>
      <c r="Z1155" s="1"/>
      <c r="AA1155" s="1"/>
      <c r="AB1155" s="2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36"/>
      <c r="AR1155" s="1"/>
      <c r="AS1155" s="1"/>
      <c r="AT1155" s="1"/>
      <c r="AU1155" s="1"/>
      <c r="AV1155" s="1"/>
      <c r="AW1155" s="1"/>
    </row>
    <row r="1156" spans="1:49" ht="14.25" customHeight="1">
      <c r="A1156" s="2"/>
      <c r="B1156" s="2"/>
      <c r="C1156" s="2"/>
      <c r="D1156" s="1"/>
      <c r="E1156" s="1"/>
      <c r="F1156" s="1"/>
      <c r="G1156" s="1"/>
      <c r="H1156" s="2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2"/>
      <c r="T1156" s="2"/>
      <c r="U1156" s="1"/>
      <c r="V1156" s="1"/>
      <c r="W1156" s="1"/>
      <c r="X1156" s="1"/>
      <c r="Y1156" s="1"/>
      <c r="Z1156" s="1"/>
      <c r="AA1156" s="1"/>
      <c r="AB1156" s="2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36"/>
      <c r="AR1156" s="1"/>
      <c r="AS1156" s="1"/>
      <c r="AT1156" s="1"/>
      <c r="AU1156" s="1"/>
      <c r="AV1156" s="1"/>
      <c r="AW1156" s="1"/>
    </row>
    <row r="1157" spans="1:49" ht="14.25" customHeight="1">
      <c r="A1157" s="2"/>
      <c r="B1157" s="2"/>
      <c r="C1157" s="2"/>
      <c r="D1157" s="1"/>
      <c r="E1157" s="1"/>
      <c r="F1157" s="1"/>
      <c r="G1157" s="1"/>
      <c r="H1157" s="2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2"/>
      <c r="T1157" s="2"/>
      <c r="U1157" s="1"/>
      <c r="V1157" s="1"/>
      <c r="W1157" s="1"/>
      <c r="X1157" s="1"/>
      <c r="Y1157" s="1"/>
      <c r="Z1157" s="1"/>
      <c r="AA1157" s="1"/>
      <c r="AB1157" s="2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36"/>
      <c r="AR1157" s="1"/>
      <c r="AS1157" s="1"/>
      <c r="AT1157" s="1"/>
      <c r="AU1157" s="1"/>
      <c r="AV1157" s="1"/>
      <c r="AW1157" s="1"/>
    </row>
    <row r="1158" spans="1:49" ht="14.25" customHeight="1">
      <c r="A1158" s="2"/>
      <c r="B1158" s="2"/>
      <c r="C1158" s="2"/>
      <c r="D1158" s="1"/>
      <c r="E1158" s="1"/>
      <c r="F1158" s="1"/>
      <c r="G1158" s="1"/>
      <c r="H1158" s="2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2"/>
      <c r="T1158" s="2"/>
      <c r="U1158" s="1"/>
      <c r="V1158" s="1"/>
      <c r="W1158" s="1"/>
      <c r="X1158" s="1"/>
      <c r="Y1158" s="1"/>
      <c r="Z1158" s="1"/>
      <c r="AA1158" s="1"/>
      <c r="AB1158" s="2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36"/>
      <c r="AR1158" s="1"/>
      <c r="AS1158" s="1"/>
      <c r="AT1158" s="1"/>
      <c r="AU1158" s="1"/>
      <c r="AV1158" s="1"/>
      <c r="AW1158" s="1"/>
    </row>
    <row r="1159" spans="1:49" ht="14.25" customHeight="1">
      <c r="A1159" s="2"/>
      <c r="B1159" s="2"/>
      <c r="C1159" s="2"/>
      <c r="D1159" s="1"/>
      <c r="E1159" s="1"/>
      <c r="F1159" s="1"/>
      <c r="G1159" s="1"/>
      <c r="H1159" s="2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2"/>
      <c r="T1159" s="2"/>
      <c r="U1159" s="1"/>
      <c r="V1159" s="1"/>
      <c r="W1159" s="1"/>
      <c r="X1159" s="1"/>
      <c r="Y1159" s="1"/>
      <c r="Z1159" s="1"/>
      <c r="AA1159" s="1"/>
      <c r="AB1159" s="2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36"/>
      <c r="AR1159" s="1"/>
      <c r="AS1159" s="1"/>
      <c r="AT1159" s="1"/>
      <c r="AU1159" s="1"/>
      <c r="AV1159" s="1"/>
      <c r="AW1159" s="1"/>
    </row>
    <row r="1160" spans="1:49" ht="14.25" customHeight="1">
      <c r="A1160" s="2"/>
      <c r="B1160" s="2"/>
      <c r="C1160" s="2"/>
      <c r="D1160" s="1"/>
      <c r="E1160" s="1"/>
      <c r="F1160" s="1"/>
      <c r="G1160" s="1"/>
      <c r="H1160" s="2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2"/>
      <c r="T1160" s="2"/>
      <c r="U1160" s="1"/>
      <c r="V1160" s="1"/>
      <c r="W1160" s="1"/>
      <c r="X1160" s="1"/>
      <c r="Y1160" s="1"/>
      <c r="Z1160" s="1"/>
      <c r="AA1160" s="1"/>
      <c r="AB1160" s="2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36"/>
      <c r="AR1160" s="1"/>
      <c r="AS1160" s="1"/>
      <c r="AT1160" s="1"/>
      <c r="AU1160" s="1"/>
      <c r="AV1160" s="1"/>
      <c r="AW1160" s="1"/>
    </row>
    <row r="1161" spans="1:49" ht="14.25" customHeight="1">
      <c r="A1161" s="2"/>
      <c r="B1161" s="2"/>
      <c r="C1161" s="2"/>
      <c r="D1161" s="1"/>
      <c r="E1161" s="1"/>
      <c r="F1161" s="1"/>
      <c r="G1161" s="1"/>
      <c r="H1161" s="2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2"/>
      <c r="T1161" s="2"/>
      <c r="U1161" s="1"/>
      <c r="V1161" s="1"/>
      <c r="W1161" s="1"/>
      <c r="X1161" s="1"/>
      <c r="Y1161" s="1"/>
      <c r="Z1161" s="1"/>
      <c r="AA1161" s="1"/>
      <c r="AB1161" s="2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36"/>
      <c r="AR1161" s="1"/>
      <c r="AS1161" s="1"/>
      <c r="AT1161" s="1"/>
      <c r="AU1161" s="1"/>
      <c r="AV1161" s="1"/>
      <c r="AW1161" s="1"/>
    </row>
    <row r="1162" spans="1:49" ht="14.25" customHeight="1">
      <c r="A1162" s="2"/>
      <c r="B1162" s="2"/>
      <c r="C1162" s="2"/>
      <c r="D1162" s="1"/>
      <c r="E1162" s="1"/>
      <c r="F1162" s="1"/>
      <c r="G1162" s="1"/>
      <c r="H1162" s="2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2"/>
      <c r="T1162" s="2"/>
      <c r="U1162" s="1"/>
      <c r="V1162" s="1"/>
      <c r="W1162" s="1"/>
      <c r="X1162" s="1"/>
      <c r="Y1162" s="1"/>
      <c r="Z1162" s="1"/>
      <c r="AA1162" s="1"/>
      <c r="AB1162" s="2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36"/>
      <c r="AR1162" s="1"/>
      <c r="AS1162" s="1"/>
      <c r="AT1162" s="1"/>
      <c r="AU1162" s="1"/>
      <c r="AV1162" s="1"/>
      <c r="AW1162" s="1"/>
    </row>
    <row r="1163" spans="1:49" ht="14.25" customHeight="1">
      <c r="A1163" s="2"/>
      <c r="B1163" s="2"/>
      <c r="C1163" s="2"/>
      <c r="D1163" s="1"/>
      <c r="E1163" s="1"/>
      <c r="F1163" s="1"/>
      <c r="G1163" s="1"/>
      <c r="H1163" s="2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2"/>
      <c r="T1163" s="2"/>
      <c r="U1163" s="1"/>
      <c r="V1163" s="1"/>
      <c r="W1163" s="1"/>
      <c r="X1163" s="1"/>
      <c r="Y1163" s="1"/>
      <c r="Z1163" s="1"/>
      <c r="AA1163" s="1"/>
      <c r="AB1163" s="2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36"/>
      <c r="AR1163" s="1"/>
      <c r="AS1163" s="1"/>
      <c r="AT1163" s="1"/>
      <c r="AU1163" s="1"/>
      <c r="AV1163" s="1"/>
      <c r="AW1163" s="1"/>
    </row>
    <row r="1164" spans="1:49" ht="14.25" customHeight="1">
      <c r="A1164" s="2"/>
      <c r="B1164" s="2"/>
      <c r="C1164" s="2"/>
      <c r="D1164" s="1"/>
      <c r="E1164" s="1"/>
      <c r="F1164" s="1"/>
      <c r="G1164" s="1"/>
      <c r="H1164" s="2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2"/>
      <c r="T1164" s="2"/>
      <c r="U1164" s="1"/>
      <c r="V1164" s="1"/>
      <c r="W1164" s="1"/>
      <c r="X1164" s="1"/>
      <c r="Y1164" s="1"/>
      <c r="Z1164" s="1"/>
      <c r="AA1164" s="1"/>
      <c r="AB1164" s="2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36"/>
      <c r="AR1164" s="1"/>
      <c r="AS1164" s="1"/>
      <c r="AT1164" s="1"/>
      <c r="AU1164" s="1"/>
      <c r="AV1164" s="1"/>
      <c r="AW1164" s="1"/>
    </row>
    <row r="1165" spans="1:49" ht="14.25" customHeight="1">
      <c r="A1165" s="2"/>
      <c r="B1165" s="2"/>
      <c r="C1165" s="2"/>
      <c r="D1165" s="1"/>
      <c r="E1165" s="1"/>
      <c r="F1165" s="1"/>
      <c r="G1165" s="1"/>
      <c r="H1165" s="2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2"/>
      <c r="T1165" s="2"/>
      <c r="U1165" s="1"/>
      <c r="V1165" s="1"/>
      <c r="W1165" s="1"/>
      <c r="X1165" s="1"/>
      <c r="Y1165" s="1"/>
      <c r="Z1165" s="1"/>
      <c r="AA1165" s="1"/>
      <c r="AB1165" s="2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36"/>
      <c r="AR1165" s="1"/>
      <c r="AS1165" s="1"/>
      <c r="AT1165" s="1"/>
      <c r="AU1165" s="1"/>
      <c r="AV1165" s="1"/>
      <c r="AW1165" s="1"/>
    </row>
    <row r="1166" spans="1:49" ht="14.25" customHeight="1">
      <c r="A1166" s="2"/>
      <c r="B1166" s="2"/>
      <c r="C1166" s="2"/>
      <c r="D1166" s="1"/>
      <c r="E1166" s="1"/>
      <c r="F1166" s="1"/>
      <c r="G1166" s="1"/>
      <c r="H1166" s="2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2"/>
      <c r="T1166" s="2"/>
      <c r="U1166" s="1"/>
      <c r="V1166" s="1"/>
      <c r="W1166" s="1"/>
      <c r="X1166" s="1"/>
      <c r="Y1166" s="1"/>
      <c r="Z1166" s="1"/>
      <c r="AA1166" s="1"/>
      <c r="AB1166" s="2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36"/>
      <c r="AR1166" s="1"/>
      <c r="AS1166" s="1"/>
      <c r="AT1166" s="1"/>
      <c r="AU1166" s="1"/>
      <c r="AV1166" s="1"/>
      <c r="AW1166" s="1"/>
    </row>
    <row r="1167" spans="1:49" ht="14.25" customHeight="1">
      <c r="A1167" s="2"/>
      <c r="B1167" s="2"/>
      <c r="C1167" s="2"/>
      <c r="D1167" s="1"/>
      <c r="E1167" s="1"/>
      <c r="F1167" s="1"/>
      <c r="G1167" s="1"/>
      <c r="H1167" s="2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2"/>
      <c r="T1167" s="2"/>
      <c r="U1167" s="1"/>
      <c r="V1167" s="1"/>
      <c r="W1167" s="1"/>
      <c r="X1167" s="1"/>
      <c r="Y1167" s="1"/>
      <c r="Z1167" s="1"/>
      <c r="AA1167" s="1"/>
      <c r="AB1167" s="2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36"/>
      <c r="AR1167" s="1"/>
      <c r="AS1167" s="1"/>
      <c r="AT1167" s="1"/>
      <c r="AU1167" s="1"/>
      <c r="AV1167" s="1"/>
      <c r="AW1167" s="1"/>
    </row>
    <row r="1168" spans="1:49" ht="14.25" customHeight="1">
      <c r="A1168" s="2"/>
      <c r="B1168" s="2"/>
      <c r="C1168" s="2"/>
      <c r="D1168" s="1"/>
      <c r="E1168" s="1"/>
      <c r="F1168" s="1"/>
      <c r="G1168" s="1"/>
      <c r="H1168" s="2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2"/>
      <c r="T1168" s="2"/>
      <c r="U1168" s="1"/>
      <c r="V1168" s="1"/>
      <c r="W1168" s="1"/>
      <c r="X1168" s="1"/>
      <c r="Y1168" s="1"/>
      <c r="Z1168" s="1"/>
      <c r="AA1168" s="1"/>
      <c r="AB1168" s="2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36"/>
      <c r="AR1168" s="1"/>
      <c r="AS1168" s="1"/>
      <c r="AT1168" s="1"/>
      <c r="AU1168" s="1"/>
      <c r="AV1168" s="1"/>
      <c r="AW1168" s="1"/>
    </row>
    <row r="1169" spans="1:49" ht="14.25" customHeight="1">
      <c r="A1169" s="2"/>
      <c r="B1169" s="2"/>
      <c r="C1169" s="2"/>
      <c r="D1169" s="1"/>
      <c r="E1169" s="1"/>
      <c r="F1169" s="1"/>
      <c r="G1169" s="1"/>
      <c r="H1169" s="2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2"/>
      <c r="T1169" s="2"/>
      <c r="U1169" s="1"/>
      <c r="V1169" s="1"/>
      <c r="W1169" s="1"/>
      <c r="X1169" s="1"/>
      <c r="Y1169" s="1"/>
      <c r="Z1169" s="1"/>
      <c r="AA1169" s="1"/>
      <c r="AB1169" s="2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36"/>
      <c r="AR1169" s="1"/>
      <c r="AS1169" s="1"/>
      <c r="AT1169" s="1"/>
      <c r="AU1169" s="1"/>
      <c r="AV1169" s="1"/>
      <c r="AW1169" s="1"/>
    </row>
    <row r="1170" spans="1:49" ht="14.25" customHeight="1">
      <c r="A1170" s="2"/>
      <c r="B1170" s="2"/>
      <c r="C1170" s="2"/>
      <c r="D1170" s="1"/>
      <c r="E1170" s="1"/>
      <c r="F1170" s="1"/>
      <c r="G1170" s="1"/>
      <c r="H1170" s="2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2"/>
      <c r="T1170" s="2"/>
      <c r="U1170" s="1"/>
      <c r="V1170" s="1"/>
      <c r="W1170" s="1"/>
      <c r="X1170" s="1"/>
      <c r="Y1170" s="1"/>
      <c r="Z1170" s="1"/>
      <c r="AA1170" s="1"/>
      <c r="AB1170" s="2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36"/>
      <c r="AR1170" s="1"/>
      <c r="AS1170" s="1"/>
      <c r="AT1170" s="1"/>
      <c r="AU1170" s="1"/>
      <c r="AV1170" s="1"/>
      <c r="AW1170" s="1"/>
    </row>
    <row r="1171" spans="1:49" ht="14.25" customHeight="1">
      <c r="A1171" s="2"/>
      <c r="B1171" s="2"/>
      <c r="C1171" s="2"/>
      <c r="D1171" s="1"/>
      <c r="E1171" s="1"/>
      <c r="F1171" s="1"/>
      <c r="G1171" s="1"/>
      <c r="H1171" s="2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2"/>
      <c r="T1171" s="2"/>
      <c r="U1171" s="1"/>
      <c r="V1171" s="1"/>
      <c r="W1171" s="1"/>
      <c r="X1171" s="1"/>
      <c r="Y1171" s="1"/>
      <c r="Z1171" s="1"/>
      <c r="AA1171" s="1"/>
      <c r="AB1171" s="2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36"/>
      <c r="AR1171" s="1"/>
      <c r="AS1171" s="1"/>
      <c r="AT1171" s="1"/>
      <c r="AU1171" s="1"/>
      <c r="AV1171" s="1"/>
      <c r="AW1171" s="1"/>
    </row>
    <row r="1172" spans="1:49" ht="14.25" customHeight="1">
      <c r="A1172" s="2"/>
      <c r="B1172" s="2"/>
      <c r="C1172" s="2"/>
      <c r="D1172" s="1"/>
      <c r="E1172" s="1"/>
      <c r="F1172" s="1"/>
      <c r="G1172" s="1"/>
      <c r="H1172" s="2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2"/>
      <c r="T1172" s="2"/>
      <c r="U1172" s="1"/>
      <c r="V1172" s="1"/>
      <c r="W1172" s="1"/>
      <c r="X1172" s="1"/>
      <c r="Y1172" s="1"/>
      <c r="Z1172" s="1"/>
      <c r="AA1172" s="1"/>
      <c r="AB1172" s="2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36"/>
      <c r="AR1172" s="1"/>
      <c r="AS1172" s="1"/>
      <c r="AT1172" s="1"/>
      <c r="AU1172" s="1"/>
      <c r="AV1172" s="1"/>
      <c r="AW1172" s="1"/>
    </row>
    <row r="1173" spans="1:49" ht="14.25" customHeight="1">
      <c r="A1173" s="2"/>
      <c r="B1173" s="2"/>
      <c r="C1173" s="2"/>
      <c r="D1173" s="1"/>
      <c r="E1173" s="1"/>
      <c r="F1173" s="1"/>
      <c r="G1173" s="1"/>
      <c r="H1173" s="2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2"/>
      <c r="T1173" s="2"/>
      <c r="U1173" s="1"/>
      <c r="V1173" s="1"/>
      <c r="W1173" s="1"/>
      <c r="X1173" s="1"/>
      <c r="Y1173" s="1"/>
      <c r="Z1173" s="1"/>
      <c r="AA1173" s="1"/>
      <c r="AB1173" s="2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36"/>
      <c r="AR1173" s="1"/>
      <c r="AS1173" s="1"/>
      <c r="AT1173" s="1"/>
      <c r="AU1173" s="1"/>
      <c r="AV1173" s="1"/>
      <c r="AW1173" s="1"/>
    </row>
    <row r="1174" spans="1:49" ht="14.25" customHeight="1">
      <c r="A1174" s="2"/>
      <c r="B1174" s="2"/>
      <c r="C1174" s="2"/>
      <c r="D1174" s="1"/>
      <c r="E1174" s="1"/>
      <c r="F1174" s="1"/>
      <c r="G1174" s="1"/>
      <c r="H1174" s="2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2"/>
      <c r="T1174" s="2"/>
      <c r="U1174" s="1"/>
      <c r="V1174" s="1"/>
      <c r="W1174" s="1"/>
      <c r="X1174" s="1"/>
      <c r="Y1174" s="1"/>
      <c r="Z1174" s="1"/>
      <c r="AA1174" s="1"/>
      <c r="AB1174" s="2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36"/>
      <c r="AR1174" s="1"/>
      <c r="AS1174" s="1"/>
      <c r="AT1174" s="1"/>
      <c r="AU1174" s="1"/>
      <c r="AV1174" s="1"/>
      <c r="AW1174" s="1"/>
    </row>
    <row r="1175" spans="1:49" ht="14.25" customHeight="1">
      <c r="A1175" s="2"/>
      <c r="B1175" s="2"/>
      <c r="C1175" s="2"/>
      <c r="D1175" s="1"/>
      <c r="E1175" s="1"/>
      <c r="F1175" s="1"/>
      <c r="G1175" s="1"/>
      <c r="H1175" s="2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2"/>
      <c r="T1175" s="2"/>
      <c r="U1175" s="1"/>
      <c r="V1175" s="1"/>
      <c r="W1175" s="1"/>
      <c r="X1175" s="1"/>
      <c r="Y1175" s="1"/>
      <c r="Z1175" s="1"/>
      <c r="AA1175" s="1"/>
      <c r="AB1175" s="2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36"/>
      <c r="AR1175" s="1"/>
      <c r="AS1175" s="1"/>
      <c r="AT1175" s="1"/>
      <c r="AU1175" s="1"/>
      <c r="AV1175" s="1"/>
      <c r="AW1175" s="1"/>
    </row>
    <row r="1176" spans="1:49" ht="14.25" customHeight="1">
      <c r="A1176" s="2"/>
      <c r="B1176" s="2"/>
      <c r="C1176" s="2"/>
      <c r="D1176" s="1"/>
      <c r="E1176" s="1"/>
      <c r="F1176" s="1"/>
      <c r="G1176" s="1"/>
      <c r="H1176" s="2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2"/>
      <c r="T1176" s="2"/>
      <c r="U1176" s="1"/>
      <c r="V1176" s="1"/>
      <c r="W1176" s="1"/>
      <c r="X1176" s="1"/>
      <c r="Y1176" s="1"/>
      <c r="Z1176" s="1"/>
      <c r="AA1176" s="1"/>
      <c r="AB1176" s="2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36"/>
      <c r="AR1176" s="1"/>
      <c r="AS1176" s="1"/>
      <c r="AT1176" s="1"/>
      <c r="AU1176" s="1"/>
      <c r="AV1176" s="1"/>
      <c r="AW1176" s="1"/>
    </row>
    <row r="1177" spans="1:49" ht="14.25" customHeight="1">
      <c r="A1177" s="2"/>
      <c r="B1177" s="2"/>
      <c r="C1177" s="2"/>
      <c r="D1177" s="1"/>
      <c r="E1177" s="1"/>
      <c r="F1177" s="1"/>
      <c r="G1177" s="1"/>
      <c r="H1177" s="2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2"/>
      <c r="T1177" s="2"/>
      <c r="U1177" s="1"/>
      <c r="V1177" s="1"/>
      <c r="W1177" s="1"/>
      <c r="X1177" s="1"/>
      <c r="Y1177" s="1"/>
      <c r="Z1177" s="1"/>
      <c r="AA1177" s="1"/>
      <c r="AB1177" s="2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36"/>
      <c r="AR1177" s="1"/>
      <c r="AS1177" s="1"/>
      <c r="AT1177" s="1"/>
      <c r="AU1177" s="1"/>
      <c r="AV1177" s="1"/>
      <c r="AW1177" s="1"/>
    </row>
    <row r="1178" spans="1:49" ht="14.25" customHeight="1">
      <c r="A1178" s="2"/>
      <c r="B1178" s="2"/>
      <c r="C1178" s="2"/>
      <c r="D1178" s="1"/>
      <c r="E1178" s="1"/>
      <c r="F1178" s="1"/>
      <c r="G1178" s="1"/>
      <c r="H1178" s="2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2"/>
      <c r="T1178" s="2"/>
      <c r="U1178" s="1"/>
      <c r="V1178" s="1"/>
      <c r="W1178" s="1"/>
      <c r="X1178" s="1"/>
      <c r="Y1178" s="1"/>
      <c r="Z1178" s="1"/>
      <c r="AA1178" s="1"/>
      <c r="AB1178" s="2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36"/>
      <c r="AR1178" s="1"/>
      <c r="AS1178" s="1"/>
      <c r="AT1178" s="1"/>
      <c r="AU1178" s="1"/>
      <c r="AV1178" s="1"/>
      <c r="AW1178" s="1"/>
    </row>
    <row r="1179" spans="1:49" ht="14.25" customHeight="1">
      <c r="A1179" s="2"/>
      <c r="B1179" s="2"/>
      <c r="C1179" s="2"/>
      <c r="D1179" s="1"/>
      <c r="E1179" s="1"/>
      <c r="F1179" s="1"/>
      <c r="G1179" s="1"/>
      <c r="H1179" s="2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2"/>
      <c r="T1179" s="2"/>
      <c r="U1179" s="1"/>
      <c r="V1179" s="1"/>
      <c r="W1179" s="1"/>
      <c r="X1179" s="1"/>
      <c r="Y1179" s="1"/>
      <c r="Z1179" s="1"/>
      <c r="AA1179" s="1"/>
      <c r="AB1179" s="2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36"/>
      <c r="AR1179" s="1"/>
      <c r="AS1179" s="1"/>
      <c r="AT1179" s="1"/>
      <c r="AU1179" s="1"/>
      <c r="AV1179" s="1"/>
      <c r="AW1179" s="1"/>
    </row>
    <row r="1180" spans="1:49" ht="14.25" customHeight="1">
      <c r="A1180" s="2"/>
      <c r="B1180" s="2"/>
      <c r="C1180" s="2"/>
      <c r="D1180" s="1"/>
      <c r="E1180" s="1"/>
      <c r="F1180" s="1"/>
      <c r="G1180" s="1"/>
      <c r="H1180" s="2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2"/>
      <c r="T1180" s="2"/>
      <c r="U1180" s="1"/>
      <c r="V1180" s="1"/>
      <c r="W1180" s="1"/>
      <c r="X1180" s="1"/>
      <c r="Y1180" s="1"/>
      <c r="Z1180" s="1"/>
      <c r="AA1180" s="1"/>
      <c r="AB1180" s="2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36"/>
      <c r="AR1180" s="1"/>
      <c r="AS1180" s="1"/>
      <c r="AT1180" s="1"/>
      <c r="AU1180" s="1"/>
      <c r="AV1180" s="1"/>
      <c r="AW1180" s="1"/>
    </row>
    <row r="1181" spans="1:49" ht="14.25" customHeight="1">
      <c r="A1181" s="2"/>
      <c r="B1181" s="2"/>
      <c r="C1181" s="2"/>
      <c r="D1181" s="1"/>
      <c r="E1181" s="1"/>
      <c r="F1181" s="1"/>
      <c r="G1181" s="1"/>
      <c r="H1181" s="2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2"/>
      <c r="T1181" s="2"/>
      <c r="U1181" s="1"/>
      <c r="V1181" s="1"/>
      <c r="W1181" s="1"/>
      <c r="X1181" s="1"/>
      <c r="Y1181" s="1"/>
      <c r="Z1181" s="1"/>
      <c r="AA1181" s="1"/>
      <c r="AB1181" s="2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36"/>
      <c r="AR1181" s="1"/>
      <c r="AS1181" s="1"/>
      <c r="AT1181" s="1"/>
      <c r="AU1181" s="1"/>
      <c r="AV1181" s="1"/>
      <c r="AW1181" s="1"/>
    </row>
    <row r="1182" spans="1:49" ht="14.25" customHeight="1">
      <c r="A1182" s="2"/>
      <c r="B1182" s="2"/>
      <c r="C1182" s="2"/>
      <c r="D1182" s="1"/>
      <c r="E1182" s="1"/>
      <c r="F1182" s="1"/>
      <c r="G1182" s="1"/>
      <c r="H1182" s="2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2"/>
      <c r="T1182" s="2"/>
      <c r="U1182" s="1"/>
      <c r="V1182" s="1"/>
      <c r="W1182" s="1"/>
      <c r="X1182" s="1"/>
      <c r="Y1182" s="1"/>
      <c r="Z1182" s="1"/>
      <c r="AA1182" s="1"/>
      <c r="AB1182" s="2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36"/>
      <c r="AR1182" s="1"/>
      <c r="AS1182" s="1"/>
      <c r="AT1182" s="1"/>
      <c r="AU1182" s="1"/>
      <c r="AV1182" s="1"/>
      <c r="AW1182" s="1"/>
    </row>
    <row r="1183" spans="1:49" ht="14.25" customHeight="1">
      <c r="A1183" s="2"/>
      <c r="B1183" s="2"/>
      <c r="C1183" s="2"/>
      <c r="D1183" s="1"/>
      <c r="E1183" s="1"/>
      <c r="F1183" s="1"/>
      <c r="G1183" s="1"/>
      <c r="H1183" s="2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2"/>
      <c r="T1183" s="2"/>
      <c r="U1183" s="1"/>
      <c r="V1183" s="1"/>
      <c r="W1183" s="1"/>
      <c r="X1183" s="1"/>
      <c r="Y1183" s="1"/>
      <c r="Z1183" s="1"/>
      <c r="AA1183" s="1"/>
      <c r="AB1183" s="2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36"/>
      <c r="AR1183" s="1"/>
      <c r="AS1183" s="1"/>
      <c r="AT1183" s="1"/>
      <c r="AU1183" s="1"/>
      <c r="AV1183" s="1"/>
      <c r="AW1183" s="1"/>
    </row>
    <row r="1184" spans="1:49" ht="14.25" customHeight="1">
      <c r="A1184" s="2"/>
      <c r="B1184" s="2"/>
      <c r="C1184" s="2"/>
      <c r="D1184" s="1"/>
      <c r="E1184" s="1"/>
      <c r="F1184" s="1"/>
      <c r="G1184" s="1"/>
      <c r="H1184" s="2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2"/>
      <c r="T1184" s="2"/>
      <c r="U1184" s="1"/>
      <c r="V1184" s="1"/>
      <c r="W1184" s="1"/>
      <c r="X1184" s="1"/>
      <c r="Y1184" s="1"/>
      <c r="Z1184" s="1"/>
      <c r="AA1184" s="1"/>
      <c r="AB1184" s="2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36"/>
      <c r="AR1184" s="1"/>
      <c r="AS1184" s="1"/>
      <c r="AT1184" s="1"/>
      <c r="AU1184" s="1"/>
      <c r="AV1184" s="1"/>
      <c r="AW1184" s="1"/>
    </row>
    <row r="1185" spans="1:49" ht="14.25" customHeight="1">
      <c r="A1185" s="2"/>
      <c r="B1185" s="2"/>
      <c r="C1185" s="2"/>
      <c r="D1185" s="1"/>
      <c r="E1185" s="1"/>
      <c r="F1185" s="1"/>
      <c r="G1185" s="1"/>
      <c r="H1185" s="2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2"/>
      <c r="T1185" s="2"/>
      <c r="U1185" s="1"/>
      <c r="V1185" s="1"/>
      <c r="W1185" s="1"/>
      <c r="X1185" s="1"/>
      <c r="Y1185" s="1"/>
      <c r="Z1185" s="1"/>
      <c r="AA1185" s="1"/>
      <c r="AB1185" s="2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36"/>
      <c r="AR1185" s="1"/>
      <c r="AS1185" s="1"/>
      <c r="AT1185" s="1"/>
      <c r="AU1185" s="1"/>
      <c r="AV1185" s="1"/>
      <c r="AW1185" s="1"/>
    </row>
    <row r="1186" spans="1:49" ht="14.25" customHeight="1">
      <c r="A1186" s="2"/>
      <c r="B1186" s="2"/>
      <c r="C1186" s="2"/>
      <c r="D1186" s="1"/>
      <c r="E1186" s="1"/>
      <c r="F1186" s="1"/>
      <c r="G1186" s="1"/>
      <c r="H1186" s="2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2"/>
      <c r="T1186" s="2"/>
      <c r="U1186" s="1"/>
      <c r="V1186" s="1"/>
      <c r="W1186" s="1"/>
      <c r="X1186" s="1"/>
      <c r="Y1186" s="1"/>
      <c r="Z1186" s="1"/>
      <c r="AA1186" s="1"/>
      <c r="AB1186" s="2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36"/>
      <c r="AR1186" s="1"/>
      <c r="AS1186" s="1"/>
      <c r="AT1186" s="1"/>
      <c r="AU1186" s="1"/>
      <c r="AV1186" s="1"/>
      <c r="AW1186" s="1"/>
    </row>
    <row r="1187" spans="1:49" ht="14.25" customHeight="1">
      <c r="A1187" s="2"/>
      <c r="B1187" s="2"/>
      <c r="C1187" s="2"/>
      <c r="D1187" s="1"/>
      <c r="E1187" s="1"/>
      <c r="F1187" s="1"/>
      <c r="G1187" s="1"/>
      <c r="H1187" s="2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2"/>
      <c r="T1187" s="2"/>
      <c r="U1187" s="1"/>
      <c r="V1187" s="1"/>
      <c r="W1187" s="1"/>
      <c r="X1187" s="1"/>
      <c r="Y1187" s="1"/>
      <c r="Z1187" s="1"/>
      <c r="AA1187" s="1"/>
      <c r="AB1187" s="2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36"/>
      <c r="AR1187" s="1"/>
      <c r="AS1187" s="1"/>
      <c r="AT1187" s="1"/>
      <c r="AU1187" s="1"/>
      <c r="AV1187" s="1"/>
      <c r="AW1187" s="1"/>
    </row>
    <row r="1188" spans="1:49" ht="14.25" customHeight="1">
      <c r="A1188" s="2"/>
      <c r="B1188" s="2"/>
      <c r="C1188" s="2"/>
      <c r="D1188" s="1"/>
      <c r="E1188" s="1"/>
      <c r="F1188" s="1"/>
      <c r="G1188" s="1"/>
      <c r="H1188" s="2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2"/>
      <c r="T1188" s="2"/>
      <c r="U1188" s="1"/>
      <c r="V1188" s="1"/>
      <c r="W1188" s="1"/>
      <c r="X1188" s="1"/>
      <c r="Y1188" s="1"/>
      <c r="Z1188" s="1"/>
      <c r="AA1188" s="1"/>
      <c r="AB1188" s="2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36"/>
      <c r="AR1188" s="1"/>
      <c r="AS1188" s="1"/>
      <c r="AT1188" s="1"/>
      <c r="AU1188" s="1"/>
      <c r="AV1188" s="1"/>
      <c r="AW1188" s="1"/>
    </row>
    <row r="1189" spans="1:49" ht="14.25" customHeight="1">
      <c r="A1189" s="2"/>
      <c r="B1189" s="2"/>
      <c r="C1189" s="2"/>
      <c r="D1189" s="1"/>
      <c r="E1189" s="1"/>
      <c r="F1189" s="1"/>
      <c r="G1189" s="1"/>
      <c r="H1189" s="2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2"/>
      <c r="T1189" s="2"/>
      <c r="U1189" s="1"/>
      <c r="V1189" s="1"/>
      <c r="W1189" s="1"/>
      <c r="X1189" s="1"/>
      <c r="Y1189" s="1"/>
      <c r="Z1189" s="1"/>
      <c r="AA1189" s="1"/>
      <c r="AB1189" s="2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36"/>
      <c r="AR1189" s="1"/>
      <c r="AS1189" s="1"/>
      <c r="AT1189" s="1"/>
      <c r="AU1189" s="1"/>
      <c r="AV1189" s="1"/>
      <c r="AW1189" s="1"/>
    </row>
    <row r="1190" spans="1:49" ht="14.25" customHeight="1">
      <c r="A1190" s="2"/>
      <c r="B1190" s="2"/>
      <c r="C1190" s="2"/>
      <c r="D1190" s="1"/>
      <c r="E1190" s="1"/>
      <c r="F1190" s="1"/>
      <c r="G1190" s="1"/>
      <c r="H1190" s="2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2"/>
      <c r="T1190" s="2"/>
      <c r="U1190" s="1"/>
      <c r="V1190" s="1"/>
      <c r="W1190" s="1"/>
      <c r="X1190" s="1"/>
      <c r="Y1190" s="1"/>
      <c r="Z1190" s="1"/>
      <c r="AA1190" s="1"/>
      <c r="AB1190" s="2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36"/>
      <c r="AR1190" s="1"/>
      <c r="AS1190" s="1"/>
      <c r="AT1190" s="1"/>
      <c r="AU1190" s="1"/>
      <c r="AV1190" s="1"/>
      <c r="AW1190" s="1"/>
    </row>
    <row r="1191" spans="1:49" ht="14.25" customHeight="1">
      <c r="A1191" s="2"/>
      <c r="B1191" s="2"/>
      <c r="C1191" s="2"/>
      <c r="D1191" s="1"/>
      <c r="E1191" s="1"/>
      <c r="F1191" s="1"/>
      <c r="G1191" s="1"/>
      <c r="H1191" s="2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2"/>
      <c r="T1191" s="2"/>
      <c r="U1191" s="1"/>
      <c r="V1191" s="1"/>
      <c r="W1191" s="1"/>
      <c r="X1191" s="1"/>
      <c r="Y1191" s="1"/>
      <c r="Z1191" s="1"/>
      <c r="AA1191" s="1"/>
      <c r="AB1191" s="2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36"/>
      <c r="AR1191" s="1"/>
      <c r="AS1191" s="1"/>
      <c r="AT1191" s="1"/>
      <c r="AU1191" s="1"/>
      <c r="AV1191" s="1"/>
      <c r="AW1191" s="1"/>
    </row>
    <row r="1192" spans="1:49" ht="14.25" customHeight="1">
      <c r="A1192" s="2"/>
      <c r="B1192" s="2"/>
      <c r="C1192" s="2"/>
      <c r="D1192" s="1"/>
      <c r="E1192" s="1"/>
      <c r="F1192" s="1"/>
      <c r="G1192" s="1"/>
      <c r="H1192" s="2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2"/>
      <c r="T1192" s="2"/>
      <c r="U1192" s="1"/>
      <c r="V1192" s="1"/>
      <c r="W1192" s="1"/>
      <c r="X1192" s="1"/>
      <c r="Y1192" s="1"/>
      <c r="Z1192" s="1"/>
      <c r="AA1192" s="1"/>
      <c r="AB1192" s="2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36"/>
      <c r="AR1192" s="1"/>
      <c r="AS1192" s="1"/>
      <c r="AT1192" s="1"/>
      <c r="AU1192" s="1"/>
      <c r="AV1192" s="1"/>
      <c r="AW1192" s="1"/>
    </row>
    <row r="1193" spans="1:49" ht="14.25" customHeight="1">
      <c r="A1193" s="2"/>
      <c r="B1193" s="2"/>
      <c r="C1193" s="2"/>
      <c r="D1193" s="1"/>
      <c r="E1193" s="1"/>
      <c r="F1193" s="1"/>
      <c r="G1193" s="1"/>
      <c r="H1193" s="2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2"/>
      <c r="T1193" s="2"/>
      <c r="U1193" s="1"/>
      <c r="V1193" s="1"/>
      <c r="W1193" s="1"/>
      <c r="X1193" s="1"/>
      <c r="Y1193" s="1"/>
      <c r="Z1193" s="1"/>
      <c r="AA1193" s="1"/>
      <c r="AB1193" s="2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36"/>
      <c r="AR1193" s="1"/>
      <c r="AS1193" s="1"/>
      <c r="AT1193" s="1"/>
      <c r="AU1193" s="1"/>
      <c r="AV1193" s="1"/>
      <c r="AW1193" s="1"/>
    </row>
    <row r="1194" spans="1:49" ht="14.25" customHeight="1">
      <c r="A1194" s="2"/>
      <c r="B1194" s="2"/>
      <c r="C1194" s="2"/>
      <c r="D1194" s="1"/>
      <c r="E1194" s="1"/>
      <c r="F1194" s="1"/>
      <c r="G1194" s="1"/>
      <c r="H1194" s="2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2"/>
      <c r="T1194" s="2"/>
      <c r="U1194" s="1"/>
      <c r="V1194" s="1"/>
      <c r="W1194" s="1"/>
      <c r="X1194" s="1"/>
      <c r="Y1194" s="1"/>
      <c r="Z1194" s="1"/>
      <c r="AA1194" s="1"/>
      <c r="AB1194" s="2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36"/>
      <c r="AR1194" s="1"/>
      <c r="AS1194" s="1"/>
      <c r="AT1194" s="1"/>
      <c r="AU1194" s="1"/>
      <c r="AV1194" s="1"/>
      <c r="AW1194" s="1"/>
    </row>
    <row r="1195" spans="1:49" ht="14.25" customHeight="1">
      <c r="A1195" s="2"/>
      <c r="B1195" s="2"/>
      <c r="C1195" s="2"/>
      <c r="D1195" s="1"/>
      <c r="E1195" s="1"/>
      <c r="F1195" s="1"/>
      <c r="G1195" s="1"/>
      <c r="H1195" s="2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2"/>
      <c r="T1195" s="2"/>
      <c r="U1195" s="1"/>
      <c r="V1195" s="1"/>
      <c r="W1195" s="1"/>
      <c r="X1195" s="1"/>
      <c r="Y1195" s="1"/>
      <c r="Z1195" s="1"/>
      <c r="AA1195" s="1"/>
      <c r="AB1195" s="2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36"/>
      <c r="AR1195" s="1"/>
      <c r="AS1195" s="1"/>
      <c r="AT1195" s="1"/>
      <c r="AU1195" s="1"/>
      <c r="AV1195" s="1"/>
      <c r="AW1195" s="1"/>
    </row>
    <row r="1196" spans="1:49" ht="14.25" customHeight="1">
      <c r="A1196" s="2"/>
      <c r="B1196" s="2"/>
      <c r="C1196" s="2"/>
      <c r="D1196" s="1"/>
      <c r="E1196" s="1"/>
      <c r="F1196" s="1"/>
      <c r="G1196" s="1"/>
      <c r="H1196" s="2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2"/>
      <c r="T1196" s="2"/>
      <c r="U1196" s="1"/>
      <c r="V1196" s="1"/>
      <c r="W1196" s="1"/>
      <c r="X1196" s="1"/>
      <c r="Y1196" s="1"/>
      <c r="Z1196" s="1"/>
      <c r="AA1196" s="1"/>
      <c r="AB1196" s="2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36"/>
      <c r="AR1196" s="1"/>
      <c r="AS1196" s="1"/>
      <c r="AT1196" s="1"/>
      <c r="AU1196" s="1"/>
      <c r="AV1196" s="1"/>
      <c r="AW1196" s="1"/>
    </row>
    <row r="1197" spans="1:49" ht="14.25" customHeight="1">
      <c r="A1197" s="2"/>
      <c r="B1197" s="2"/>
      <c r="C1197" s="2"/>
      <c r="D1197" s="1"/>
      <c r="E1197" s="1"/>
      <c r="F1197" s="1"/>
      <c r="G1197" s="1"/>
      <c r="H1197" s="2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2"/>
      <c r="T1197" s="2"/>
      <c r="U1197" s="1"/>
      <c r="V1197" s="1"/>
      <c r="W1197" s="1"/>
      <c r="X1197" s="1"/>
      <c r="Y1197" s="1"/>
      <c r="Z1197" s="1"/>
      <c r="AA1197" s="1"/>
      <c r="AB1197" s="2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36"/>
      <c r="AR1197" s="1"/>
      <c r="AS1197" s="1"/>
      <c r="AT1197" s="1"/>
      <c r="AU1197" s="1"/>
      <c r="AV1197" s="1"/>
      <c r="AW1197" s="1"/>
    </row>
    <row r="1198" spans="1:49" ht="14.25" customHeight="1">
      <c r="A1198" s="2"/>
      <c r="B1198" s="2"/>
      <c r="C1198" s="2"/>
      <c r="D1198" s="1"/>
      <c r="E1198" s="1"/>
      <c r="F1198" s="1"/>
      <c r="G1198" s="1"/>
      <c r="H1198" s="2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2"/>
      <c r="T1198" s="2"/>
      <c r="U1198" s="1"/>
      <c r="V1198" s="1"/>
      <c r="W1198" s="1"/>
      <c r="X1198" s="1"/>
      <c r="Y1198" s="1"/>
      <c r="Z1198" s="1"/>
      <c r="AA1198" s="1"/>
      <c r="AB1198" s="2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36"/>
      <c r="AR1198" s="1"/>
      <c r="AS1198" s="1"/>
      <c r="AT1198" s="1"/>
      <c r="AU1198" s="1"/>
      <c r="AV1198" s="1"/>
      <c r="AW1198" s="1"/>
    </row>
    <row r="1199" spans="1:49" ht="14.25" customHeight="1">
      <c r="A1199" s="2"/>
      <c r="B1199" s="2"/>
      <c r="C1199" s="2"/>
      <c r="D1199" s="1"/>
      <c r="E1199" s="1"/>
      <c r="F1199" s="1"/>
      <c r="G1199" s="1"/>
      <c r="H1199" s="2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2"/>
      <c r="T1199" s="2"/>
      <c r="U1199" s="1"/>
      <c r="V1199" s="1"/>
      <c r="W1199" s="1"/>
      <c r="X1199" s="1"/>
      <c r="Y1199" s="1"/>
      <c r="Z1199" s="1"/>
      <c r="AA1199" s="1"/>
      <c r="AB1199" s="2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36"/>
      <c r="AR1199" s="1"/>
      <c r="AS1199" s="1"/>
      <c r="AT1199" s="1"/>
      <c r="AU1199" s="1"/>
      <c r="AV1199" s="1"/>
      <c r="AW1199" s="1"/>
    </row>
    <row r="1200" spans="1:49" ht="14.25" customHeight="1">
      <c r="A1200" s="2"/>
      <c r="B1200" s="2"/>
      <c r="C1200" s="2"/>
      <c r="D1200" s="1"/>
      <c r="E1200" s="1"/>
      <c r="F1200" s="1"/>
      <c r="G1200" s="1"/>
      <c r="H1200" s="2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2"/>
      <c r="T1200" s="2"/>
      <c r="U1200" s="1"/>
      <c r="V1200" s="1"/>
      <c r="W1200" s="1"/>
      <c r="X1200" s="1"/>
      <c r="Y1200" s="1"/>
      <c r="Z1200" s="1"/>
      <c r="AA1200" s="1"/>
      <c r="AB1200" s="2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36"/>
      <c r="AR1200" s="1"/>
      <c r="AS1200" s="1"/>
      <c r="AT1200" s="1"/>
      <c r="AU1200" s="1"/>
      <c r="AV1200" s="1"/>
      <c r="AW1200" s="1"/>
    </row>
    <row r="1201" spans="1:49" ht="14.25" customHeight="1">
      <c r="A1201" s="2"/>
      <c r="B1201" s="2"/>
      <c r="C1201" s="2"/>
      <c r="D1201" s="1"/>
      <c r="E1201" s="1"/>
      <c r="F1201" s="1"/>
      <c r="G1201" s="1"/>
      <c r="H1201" s="2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2"/>
      <c r="T1201" s="2"/>
      <c r="U1201" s="1"/>
      <c r="V1201" s="1"/>
      <c r="W1201" s="1"/>
      <c r="X1201" s="1"/>
      <c r="Y1201" s="1"/>
      <c r="Z1201" s="1"/>
      <c r="AA1201" s="1"/>
      <c r="AB1201" s="2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36"/>
      <c r="AR1201" s="1"/>
      <c r="AS1201" s="1"/>
      <c r="AT1201" s="1"/>
      <c r="AU1201" s="1"/>
      <c r="AV1201" s="1"/>
      <c r="AW1201" s="1"/>
    </row>
    <row r="1202" spans="1:49" ht="14.25" customHeight="1">
      <c r="A1202" s="2"/>
      <c r="B1202" s="2"/>
      <c r="C1202" s="2"/>
      <c r="D1202" s="1"/>
      <c r="E1202" s="1"/>
      <c r="F1202" s="1"/>
      <c r="G1202" s="1"/>
      <c r="H1202" s="2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2"/>
      <c r="T1202" s="2"/>
      <c r="U1202" s="1"/>
      <c r="V1202" s="1"/>
      <c r="W1202" s="1"/>
      <c r="X1202" s="1"/>
      <c r="Y1202" s="1"/>
      <c r="Z1202" s="1"/>
      <c r="AA1202" s="1"/>
      <c r="AB1202" s="2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36"/>
      <c r="AR1202" s="1"/>
      <c r="AS1202" s="1"/>
      <c r="AT1202" s="1"/>
      <c r="AU1202" s="1"/>
      <c r="AV1202" s="1"/>
      <c r="AW1202" s="1"/>
    </row>
    <row r="1203" spans="1:49" ht="14.25" customHeight="1">
      <c r="A1203" s="2"/>
      <c r="B1203" s="2"/>
      <c r="C1203" s="2"/>
      <c r="D1203" s="1"/>
      <c r="E1203" s="1"/>
      <c r="F1203" s="1"/>
      <c r="G1203" s="1"/>
      <c r="H1203" s="2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2"/>
      <c r="T1203" s="2"/>
      <c r="U1203" s="1"/>
      <c r="V1203" s="1"/>
      <c r="W1203" s="1"/>
      <c r="X1203" s="1"/>
      <c r="Y1203" s="1"/>
      <c r="Z1203" s="1"/>
      <c r="AA1203" s="1"/>
      <c r="AB1203" s="2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36"/>
      <c r="AR1203" s="1"/>
      <c r="AS1203" s="1"/>
      <c r="AT1203" s="1"/>
      <c r="AU1203" s="1"/>
      <c r="AV1203" s="1"/>
      <c r="AW1203" s="1"/>
    </row>
    <row r="1204" spans="1:49" ht="14.25" customHeight="1">
      <c r="A1204" s="2"/>
      <c r="B1204" s="2"/>
      <c r="C1204" s="2"/>
      <c r="D1204" s="1"/>
      <c r="E1204" s="1"/>
      <c r="F1204" s="1"/>
      <c r="G1204" s="1"/>
      <c r="H1204" s="2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2"/>
      <c r="T1204" s="2"/>
      <c r="U1204" s="1"/>
      <c r="V1204" s="1"/>
      <c r="W1204" s="1"/>
      <c r="X1204" s="1"/>
      <c r="Y1204" s="1"/>
      <c r="Z1204" s="1"/>
      <c r="AA1204" s="1"/>
      <c r="AB1204" s="2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36"/>
      <c r="AR1204" s="1"/>
      <c r="AS1204" s="1"/>
      <c r="AT1204" s="1"/>
      <c r="AU1204" s="1"/>
      <c r="AV1204" s="1"/>
      <c r="AW1204" s="1"/>
    </row>
    <row r="1205" spans="1:49" ht="14.25" customHeight="1">
      <c r="A1205" s="2"/>
      <c r="B1205" s="2"/>
      <c r="C1205" s="2"/>
      <c r="D1205" s="1"/>
      <c r="E1205" s="1"/>
      <c r="F1205" s="1"/>
      <c r="G1205" s="1"/>
      <c r="H1205" s="2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2"/>
      <c r="T1205" s="2"/>
      <c r="U1205" s="1"/>
      <c r="V1205" s="1"/>
      <c r="W1205" s="1"/>
      <c r="X1205" s="1"/>
      <c r="Y1205" s="1"/>
      <c r="Z1205" s="1"/>
      <c r="AA1205" s="1"/>
      <c r="AB1205" s="2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36"/>
      <c r="AR1205" s="1"/>
      <c r="AS1205" s="1"/>
      <c r="AT1205" s="1"/>
      <c r="AU1205" s="1"/>
      <c r="AV1205" s="1"/>
      <c r="AW1205" s="1"/>
    </row>
    <row r="1206" spans="1:49" ht="14.25" customHeight="1">
      <c r="A1206" s="2"/>
      <c r="B1206" s="2"/>
      <c r="C1206" s="2"/>
      <c r="D1206" s="1"/>
      <c r="E1206" s="1"/>
      <c r="F1206" s="1"/>
      <c r="G1206" s="1"/>
      <c r="H1206" s="2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2"/>
      <c r="T1206" s="2"/>
      <c r="U1206" s="1"/>
      <c r="V1206" s="1"/>
      <c r="W1206" s="1"/>
      <c r="X1206" s="1"/>
      <c r="Y1206" s="1"/>
      <c r="Z1206" s="1"/>
      <c r="AA1206" s="1"/>
      <c r="AB1206" s="2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36"/>
      <c r="AR1206" s="1"/>
      <c r="AS1206" s="1"/>
      <c r="AT1206" s="1"/>
      <c r="AU1206" s="1"/>
      <c r="AV1206" s="1"/>
      <c r="AW1206" s="1"/>
    </row>
    <row r="1207" spans="1:49" ht="14.25" customHeight="1">
      <c r="A1207" s="2"/>
      <c r="B1207" s="2"/>
      <c r="C1207" s="2"/>
      <c r="D1207" s="1"/>
      <c r="E1207" s="1"/>
      <c r="F1207" s="1"/>
      <c r="G1207" s="1"/>
      <c r="H1207" s="2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2"/>
      <c r="T1207" s="2"/>
      <c r="U1207" s="1"/>
      <c r="V1207" s="1"/>
      <c r="W1207" s="1"/>
      <c r="X1207" s="1"/>
      <c r="Y1207" s="1"/>
      <c r="Z1207" s="1"/>
      <c r="AA1207" s="1"/>
      <c r="AB1207" s="2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36"/>
      <c r="AR1207" s="1"/>
      <c r="AS1207" s="1"/>
      <c r="AT1207" s="1"/>
      <c r="AU1207" s="1"/>
      <c r="AV1207" s="1"/>
      <c r="AW1207" s="1"/>
    </row>
    <row r="1208" spans="1:49" ht="14.25" customHeight="1">
      <c r="A1208" s="2"/>
      <c r="B1208" s="2"/>
      <c r="C1208" s="2"/>
      <c r="D1208" s="1"/>
      <c r="E1208" s="1"/>
      <c r="F1208" s="1"/>
      <c r="G1208" s="1"/>
      <c r="H1208" s="2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2"/>
      <c r="T1208" s="2"/>
      <c r="U1208" s="1"/>
      <c r="V1208" s="1"/>
      <c r="W1208" s="1"/>
      <c r="X1208" s="1"/>
      <c r="Y1208" s="1"/>
      <c r="Z1208" s="1"/>
      <c r="AA1208" s="1"/>
      <c r="AB1208" s="2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36"/>
      <c r="AR1208" s="1"/>
      <c r="AS1208" s="1"/>
      <c r="AT1208" s="1"/>
      <c r="AU1208" s="1"/>
      <c r="AV1208" s="1"/>
      <c r="AW1208" s="1"/>
    </row>
    <row r="1209" spans="1:49" ht="14.25" customHeight="1">
      <c r="A1209" s="2"/>
      <c r="B1209" s="2"/>
      <c r="C1209" s="2"/>
      <c r="D1209" s="1"/>
      <c r="E1209" s="1"/>
      <c r="F1209" s="1"/>
      <c r="G1209" s="1"/>
      <c r="H1209" s="2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2"/>
      <c r="T1209" s="2"/>
      <c r="U1209" s="1"/>
      <c r="V1209" s="1"/>
      <c r="W1209" s="1"/>
      <c r="X1209" s="1"/>
      <c r="Y1209" s="1"/>
      <c r="Z1209" s="1"/>
      <c r="AA1209" s="1"/>
      <c r="AB1209" s="2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36"/>
      <c r="AR1209" s="1"/>
      <c r="AS1209" s="1"/>
      <c r="AT1209" s="1"/>
      <c r="AU1209" s="1"/>
      <c r="AV1209" s="1"/>
      <c r="AW1209" s="1"/>
    </row>
    <row r="1210" spans="1:49" ht="14.25" customHeight="1">
      <c r="A1210" s="2"/>
      <c r="B1210" s="2"/>
      <c r="C1210" s="2"/>
      <c r="D1210" s="1"/>
      <c r="E1210" s="1"/>
      <c r="F1210" s="1"/>
      <c r="G1210" s="1"/>
      <c r="H1210" s="2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2"/>
      <c r="T1210" s="2"/>
      <c r="U1210" s="1"/>
      <c r="V1210" s="1"/>
      <c r="W1210" s="1"/>
      <c r="X1210" s="1"/>
      <c r="Y1210" s="1"/>
      <c r="Z1210" s="1"/>
      <c r="AA1210" s="1"/>
      <c r="AB1210" s="2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36"/>
      <c r="AR1210" s="1"/>
      <c r="AS1210" s="1"/>
      <c r="AT1210" s="1"/>
      <c r="AU1210" s="1"/>
      <c r="AV1210" s="1"/>
      <c r="AW1210" s="1"/>
    </row>
    <row r="1211" spans="1:49" ht="14.25" customHeight="1">
      <c r="A1211" s="2"/>
      <c r="B1211" s="2"/>
      <c r="C1211" s="2"/>
      <c r="D1211" s="1"/>
      <c r="E1211" s="1"/>
      <c r="F1211" s="1"/>
      <c r="G1211" s="1"/>
      <c r="H1211" s="2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2"/>
      <c r="T1211" s="2"/>
      <c r="U1211" s="1"/>
      <c r="V1211" s="1"/>
      <c r="W1211" s="1"/>
      <c r="X1211" s="1"/>
      <c r="Y1211" s="1"/>
      <c r="Z1211" s="1"/>
      <c r="AA1211" s="1"/>
      <c r="AB1211" s="2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36"/>
      <c r="AR1211" s="1"/>
      <c r="AS1211" s="1"/>
      <c r="AT1211" s="1"/>
      <c r="AU1211" s="1"/>
      <c r="AV1211" s="1"/>
      <c r="AW1211" s="1"/>
    </row>
    <row r="1212" spans="1:49" ht="14.25" customHeight="1">
      <c r="A1212" s="2"/>
      <c r="B1212" s="2"/>
      <c r="C1212" s="2"/>
      <c r="D1212" s="1"/>
      <c r="E1212" s="1"/>
      <c r="F1212" s="1"/>
      <c r="G1212" s="1"/>
      <c r="H1212" s="2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2"/>
      <c r="T1212" s="2"/>
      <c r="U1212" s="1"/>
      <c r="V1212" s="1"/>
      <c r="W1212" s="1"/>
      <c r="X1212" s="1"/>
      <c r="Y1212" s="1"/>
      <c r="Z1212" s="1"/>
      <c r="AA1212" s="1"/>
      <c r="AB1212" s="2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36"/>
      <c r="AR1212" s="1"/>
      <c r="AS1212" s="1"/>
      <c r="AT1212" s="1"/>
      <c r="AU1212" s="1"/>
      <c r="AV1212" s="1"/>
      <c r="AW1212" s="1"/>
    </row>
    <row r="1213" spans="1:49" ht="14.25" customHeight="1">
      <c r="A1213" s="2"/>
      <c r="B1213" s="2"/>
      <c r="C1213" s="2"/>
      <c r="D1213" s="1"/>
      <c r="E1213" s="1"/>
      <c r="F1213" s="1"/>
      <c r="G1213" s="1"/>
      <c r="H1213" s="2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2"/>
      <c r="T1213" s="2"/>
      <c r="U1213" s="1"/>
      <c r="V1213" s="1"/>
      <c r="W1213" s="1"/>
      <c r="X1213" s="1"/>
      <c r="Y1213" s="1"/>
      <c r="Z1213" s="1"/>
      <c r="AA1213" s="1"/>
      <c r="AB1213" s="2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36"/>
      <c r="AR1213" s="1"/>
      <c r="AS1213" s="1"/>
      <c r="AT1213" s="1"/>
      <c r="AU1213" s="1"/>
      <c r="AV1213" s="1"/>
      <c r="AW1213" s="1"/>
    </row>
    <row r="1214" spans="1:49" ht="14.25" customHeight="1">
      <c r="A1214" s="2"/>
      <c r="B1214" s="2"/>
      <c r="C1214" s="2"/>
      <c r="D1214" s="1"/>
      <c r="E1214" s="1"/>
      <c r="F1214" s="1"/>
      <c r="G1214" s="1"/>
      <c r="H1214" s="2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2"/>
      <c r="T1214" s="2"/>
      <c r="U1214" s="1"/>
      <c r="V1214" s="1"/>
      <c r="W1214" s="1"/>
      <c r="X1214" s="1"/>
      <c r="Y1214" s="1"/>
      <c r="Z1214" s="1"/>
      <c r="AA1214" s="1"/>
      <c r="AB1214" s="2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36"/>
      <c r="AR1214" s="1"/>
      <c r="AS1214" s="1"/>
      <c r="AT1214" s="1"/>
      <c r="AU1214" s="1"/>
      <c r="AV1214" s="1"/>
      <c r="AW1214" s="1"/>
    </row>
    <row r="1215" spans="1:49" ht="14.25" customHeight="1">
      <c r="A1215" s="2"/>
      <c r="B1215" s="2"/>
      <c r="C1215" s="2"/>
      <c r="D1215" s="1"/>
      <c r="E1215" s="1"/>
      <c r="F1215" s="1"/>
      <c r="G1215" s="1"/>
      <c r="H1215" s="2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2"/>
      <c r="T1215" s="2"/>
      <c r="U1215" s="1"/>
      <c r="V1215" s="1"/>
      <c r="W1215" s="1"/>
      <c r="X1215" s="1"/>
      <c r="Y1215" s="1"/>
      <c r="Z1215" s="1"/>
      <c r="AA1215" s="1"/>
      <c r="AB1215" s="2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36"/>
      <c r="AR1215" s="1"/>
      <c r="AS1215" s="1"/>
      <c r="AT1215" s="1"/>
      <c r="AU1215" s="1"/>
      <c r="AV1215" s="1"/>
      <c r="AW1215" s="1"/>
    </row>
    <row r="1216" spans="1:49" ht="14.25" customHeight="1">
      <c r="A1216" s="2"/>
      <c r="B1216" s="2"/>
      <c r="C1216" s="2"/>
      <c r="D1216" s="1"/>
      <c r="E1216" s="1"/>
      <c r="F1216" s="1"/>
      <c r="G1216" s="1"/>
      <c r="H1216" s="2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2"/>
      <c r="T1216" s="2"/>
      <c r="U1216" s="1"/>
      <c r="V1216" s="1"/>
      <c r="W1216" s="1"/>
      <c r="X1216" s="1"/>
      <c r="Y1216" s="1"/>
      <c r="Z1216" s="1"/>
      <c r="AA1216" s="1"/>
      <c r="AB1216" s="2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36"/>
      <c r="AR1216" s="1"/>
      <c r="AS1216" s="1"/>
      <c r="AT1216" s="1"/>
      <c r="AU1216" s="1"/>
      <c r="AV1216" s="1"/>
      <c r="AW1216" s="1"/>
    </row>
    <row r="1217" spans="1:49" ht="14.25" customHeight="1">
      <c r="A1217" s="2"/>
      <c r="B1217" s="2"/>
      <c r="C1217" s="2"/>
      <c r="D1217" s="1"/>
      <c r="E1217" s="1"/>
      <c r="F1217" s="1"/>
      <c r="G1217" s="1"/>
      <c r="H1217" s="2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2"/>
      <c r="T1217" s="2"/>
      <c r="U1217" s="1"/>
      <c r="V1217" s="1"/>
      <c r="W1217" s="1"/>
      <c r="X1217" s="1"/>
      <c r="Y1217" s="1"/>
      <c r="Z1217" s="1"/>
      <c r="AA1217" s="1"/>
      <c r="AB1217" s="2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36"/>
      <c r="AR1217" s="1"/>
      <c r="AS1217" s="1"/>
      <c r="AT1217" s="1"/>
      <c r="AU1217" s="1"/>
      <c r="AV1217" s="1"/>
      <c r="AW1217" s="1"/>
    </row>
    <row r="1218" spans="1:49" ht="14.25" customHeight="1">
      <c r="A1218" s="2"/>
      <c r="B1218" s="2"/>
      <c r="C1218" s="2"/>
      <c r="D1218" s="1"/>
      <c r="E1218" s="1"/>
      <c r="F1218" s="1"/>
      <c r="G1218" s="1"/>
      <c r="H1218" s="2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2"/>
      <c r="T1218" s="2"/>
      <c r="U1218" s="1"/>
      <c r="V1218" s="1"/>
      <c r="W1218" s="1"/>
      <c r="X1218" s="1"/>
      <c r="Y1218" s="1"/>
      <c r="Z1218" s="1"/>
      <c r="AA1218" s="1"/>
      <c r="AB1218" s="2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36"/>
      <c r="AR1218" s="1"/>
      <c r="AS1218" s="1"/>
      <c r="AT1218" s="1"/>
      <c r="AU1218" s="1"/>
      <c r="AV1218" s="1"/>
      <c r="AW1218" s="1"/>
    </row>
    <row r="1219" spans="1:49" ht="14.25" customHeight="1">
      <c r="A1219" s="2"/>
      <c r="B1219" s="2"/>
      <c r="C1219" s="2"/>
      <c r="D1219" s="1"/>
      <c r="E1219" s="1"/>
      <c r="F1219" s="1"/>
      <c r="G1219" s="1"/>
      <c r="H1219" s="2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2"/>
      <c r="T1219" s="2"/>
      <c r="U1219" s="1"/>
      <c r="V1219" s="1"/>
      <c r="W1219" s="1"/>
      <c r="X1219" s="1"/>
      <c r="Y1219" s="1"/>
      <c r="Z1219" s="1"/>
      <c r="AA1219" s="1"/>
      <c r="AB1219" s="2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36"/>
      <c r="AR1219" s="1"/>
      <c r="AS1219" s="1"/>
      <c r="AT1219" s="1"/>
      <c r="AU1219" s="1"/>
      <c r="AV1219" s="1"/>
      <c r="AW1219" s="1"/>
    </row>
    <row r="1220" spans="1:49" ht="14.25" customHeight="1">
      <c r="A1220" s="2"/>
      <c r="B1220" s="2"/>
      <c r="C1220" s="2"/>
      <c r="D1220" s="1"/>
      <c r="E1220" s="1"/>
      <c r="F1220" s="1"/>
      <c r="G1220" s="1"/>
      <c r="H1220" s="2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2"/>
      <c r="T1220" s="2"/>
      <c r="U1220" s="1"/>
      <c r="V1220" s="1"/>
      <c r="W1220" s="1"/>
      <c r="X1220" s="1"/>
      <c r="Y1220" s="1"/>
      <c r="Z1220" s="1"/>
      <c r="AA1220" s="1"/>
      <c r="AB1220" s="2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36"/>
      <c r="AR1220" s="1"/>
      <c r="AS1220" s="1"/>
      <c r="AT1220" s="1"/>
      <c r="AU1220" s="1"/>
      <c r="AV1220" s="1"/>
      <c r="AW1220" s="1"/>
    </row>
    <row r="1221" spans="1:49" ht="14.25" customHeight="1">
      <c r="A1221" s="2"/>
      <c r="B1221" s="2"/>
      <c r="C1221" s="2"/>
      <c r="D1221" s="1"/>
      <c r="E1221" s="1"/>
      <c r="F1221" s="1"/>
      <c r="G1221" s="1"/>
      <c r="H1221" s="2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2"/>
      <c r="T1221" s="2"/>
      <c r="U1221" s="1"/>
      <c r="V1221" s="1"/>
      <c r="W1221" s="1"/>
      <c r="X1221" s="1"/>
      <c r="Y1221" s="1"/>
      <c r="Z1221" s="1"/>
      <c r="AA1221" s="1"/>
      <c r="AB1221" s="2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36"/>
      <c r="AR1221" s="1"/>
      <c r="AS1221" s="1"/>
      <c r="AT1221" s="1"/>
      <c r="AU1221" s="1"/>
      <c r="AV1221" s="1"/>
      <c r="AW1221" s="1"/>
    </row>
    <row r="1222" spans="1:49" ht="14.25" customHeight="1">
      <c r="A1222" s="2"/>
      <c r="B1222" s="2"/>
      <c r="C1222" s="2"/>
      <c r="D1222" s="1"/>
      <c r="E1222" s="1"/>
      <c r="F1222" s="1"/>
      <c r="G1222" s="1"/>
      <c r="H1222" s="2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2"/>
      <c r="T1222" s="2"/>
      <c r="U1222" s="1"/>
      <c r="V1222" s="1"/>
      <c r="W1222" s="1"/>
      <c r="X1222" s="1"/>
      <c r="Y1222" s="1"/>
      <c r="Z1222" s="1"/>
      <c r="AA1222" s="1"/>
      <c r="AB1222" s="2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36"/>
      <c r="AR1222" s="1"/>
      <c r="AS1222" s="1"/>
      <c r="AT1222" s="1"/>
      <c r="AU1222" s="1"/>
      <c r="AV1222" s="1"/>
      <c r="AW1222" s="1"/>
    </row>
    <row r="1223" spans="1:49" ht="14.25" customHeight="1">
      <c r="A1223" s="2"/>
      <c r="B1223" s="2"/>
      <c r="C1223" s="2"/>
      <c r="D1223" s="1"/>
      <c r="E1223" s="1"/>
      <c r="F1223" s="1"/>
      <c r="G1223" s="1"/>
      <c r="H1223" s="2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2"/>
      <c r="T1223" s="2"/>
      <c r="U1223" s="1"/>
      <c r="V1223" s="1"/>
      <c r="W1223" s="1"/>
      <c r="X1223" s="1"/>
      <c r="Y1223" s="1"/>
      <c r="Z1223" s="1"/>
      <c r="AA1223" s="1"/>
      <c r="AB1223" s="2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36"/>
      <c r="AR1223" s="1"/>
      <c r="AS1223" s="1"/>
      <c r="AT1223" s="1"/>
      <c r="AU1223" s="1"/>
      <c r="AV1223" s="1"/>
      <c r="AW1223" s="1"/>
    </row>
    <row r="1224" spans="1:49" ht="14.25" customHeight="1">
      <c r="A1224" s="2"/>
      <c r="B1224" s="2"/>
      <c r="C1224" s="2"/>
      <c r="D1224" s="1"/>
      <c r="E1224" s="1"/>
      <c r="F1224" s="1"/>
      <c r="G1224" s="1"/>
      <c r="H1224" s="2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2"/>
      <c r="T1224" s="2"/>
      <c r="U1224" s="1"/>
      <c r="V1224" s="1"/>
      <c r="W1224" s="1"/>
      <c r="X1224" s="1"/>
      <c r="Y1224" s="1"/>
      <c r="Z1224" s="1"/>
      <c r="AA1224" s="1"/>
      <c r="AB1224" s="2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36"/>
      <c r="AR1224" s="1"/>
      <c r="AS1224" s="1"/>
      <c r="AT1224" s="1"/>
      <c r="AU1224" s="1"/>
      <c r="AV1224" s="1"/>
      <c r="AW1224" s="1"/>
    </row>
    <row r="1225" spans="1:49" ht="14.25" customHeight="1">
      <c r="A1225" s="2"/>
      <c r="B1225" s="2"/>
      <c r="C1225" s="2"/>
      <c r="D1225" s="1"/>
      <c r="E1225" s="1"/>
      <c r="F1225" s="1"/>
      <c r="G1225" s="1"/>
      <c r="H1225" s="2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2"/>
      <c r="T1225" s="2"/>
      <c r="U1225" s="1"/>
      <c r="V1225" s="1"/>
      <c r="W1225" s="1"/>
      <c r="X1225" s="1"/>
      <c r="Y1225" s="1"/>
      <c r="Z1225" s="1"/>
      <c r="AA1225" s="1"/>
      <c r="AB1225" s="2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36"/>
      <c r="AR1225" s="1"/>
      <c r="AS1225" s="1"/>
      <c r="AT1225" s="1"/>
      <c r="AU1225" s="1"/>
      <c r="AV1225" s="1"/>
      <c r="AW1225" s="1"/>
    </row>
    <row r="1226" spans="1:49" ht="14.25" customHeight="1">
      <c r="A1226" s="2"/>
      <c r="B1226" s="2"/>
      <c r="C1226" s="2"/>
      <c r="D1226" s="1"/>
      <c r="E1226" s="1"/>
      <c r="F1226" s="1"/>
      <c r="G1226" s="1"/>
      <c r="H1226" s="2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2"/>
      <c r="T1226" s="2"/>
      <c r="U1226" s="1"/>
      <c r="V1226" s="1"/>
      <c r="W1226" s="1"/>
      <c r="X1226" s="1"/>
      <c r="Y1226" s="1"/>
      <c r="Z1226" s="1"/>
      <c r="AA1226" s="1"/>
      <c r="AB1226" s="2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36"/>
      <c r="AR1226" s="1"/>
      <c r="AS1226" s="1"/>
      <c r="AT1226" s="1"/>
      <c r="AU1226" s="1"/>
      <c r="AV1226" s="1"/>
      <c r="AW1226" s="1"/>
    </row>
    <row r="1227" spans="1:49" ht="14.25" customHeight="1">
      <c r="A1227" s="2"/>
      <c r="B1227" s="2"/>
      <c r="C1227" s="2"/>
      <c r="D1227" s="1"/>
      <c r="E1227" s="1"/>
      <c r="F1227" s="1"/>
      <c r="G1227" s="1"/>
      <c r="H1227" s="2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2"/>
      <c r="T1227" s="2"/>
      <c r="U1227" s="1"/>
      <c r="V1227" s="1"/>
      <c r="W1227" s="1"/>
      <c r="X1227" s="1"/>
      <c r="Y1227" s="1"/>
      <c r="Z1227" s="1"/>
      <c r="AA1227" s="1"/>
      <c r="AB1227" s="2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36"/>
      <c r="AR1227" s="1"/>
      <c r="AS1227" s="1"/>
      <c r="AT1227" s="1"/>
      <c r="AU1227" s="1"/>
      <c r="AV1227" s="1"/>
      <c r="AW1227" s="1"/>
    </row>
    <row r="1228" spans="1:49" ht="14.25" customHeight="1">
      <c r="A1228" s="2"/>
      <c r="B1228" s="2"/>
      <c r="C1228" s="2"/>
      <c r="D1228" s="1"/>
      <c r="E1228" s="1"/>
      <c r="F1228" s="1"/>
      <c r="G1228" s="1"/>
      <c r="H1228" s="2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2"/>
      <c r="T1228" s="2"/>
      <c r="U1228" s="1"/>
      <c r="V1228" s="1"/>
      <c r="W1228" s="1"/>
      <c r="X1228" s="1"/>
      <c r="Y1228" s="1"/>
      <c r="Z1228" s="1"/>
      <c r="AA1228" s="1"/>
      <c r="AB1228" s="2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36"/>
      <c r="AR1228" s="1"/>
      <c r="AS1228" s="1"/>
      <c r="AT1228" s="1"/>
      <c r="AU1228" s="1"/>
      <c r="AV1228" s="1"/>
      <c r="AW1228" s="1"/>
    </row>
    <row r="1229" spans="1:49" ht="14.25" customHeight="1">
      <c r="A1229" s="2"/>
      <c r="B1229" s="2"/>
      <c r="C1229" s="2"/>
      <c r="D1229" s="1"/>
      <c r="E1229" s="1"/>
      <c r="F1229" s="1"/>
      <c r="G1229" s="1"/>
      <c r="H1229" s="2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2"/>
      <c r="T1229" s="2"/>
      <c r="U1229" s="1"/>
      <c r="V1229" s="1"/>
      <c r="W1229" s="1"/>
      <c r="X1229" s="1"/>
      <c r="Y1229" s="1"/>
      <c r="Z1229" s="1"/>
      <c r="AA1229" s="1"/>
      <c r="AB1229" s="2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36"/>
      <c r="AR1229" s="1"/>
      <c r="AS1229" s="1"/>
      <c r="AT1229" s="1"/>
      <c r="AU1229" s="1"/>
      <c r="AV1229" s="1"/>
      <c r="AW1229" s="1"/>
    </row>
    <row r="1230" spans="1:49" ht="14.25" customHeight="1">
      <c r="A1230" s="2"/>
      <c r="B1230" s="2"/>
      <c r="C1230" s="2"/>
      <c r="D1230" s="1"/>
      <c r="E1230" s="1"/>
      <c r="F1230" s="1"/>
      <c r="G1230" s="1"/>
      <c r="H1230" s="2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2"/>
      <c r="T1230" s="2"/>
      <c r="U1230" s="1"/>
      <c r="V1230" s="1"/>
      <c r="W1230" s="1"/>
      <c r="X1230" s="1"/>
      <c r="Y1230" s="1"/>
      <c r="Z1230" s="1"/>
      <c r="AA1230" s="1"/>
      <c r="AB1230" s="2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36"/>
      <c r="AR1230" s="1"/>
      <c r="AS1230" s="1"/>
      <c r="AT1230" s="1"/>
      <c r="AU1230" s="1"/>
      <c r="AV1230" s="1"/>
      <c r="AW1230" s="1"/>
    </row>
    <row r="1231" spans="1:49" ht="14.25" customHeight="1">
      <c r="A1231" s="2"/>
      <c r="B1231" s="2"/>
      <c r="C1231" s="2"/>
      <c r="D1231" s="1"/>
      <c r="E1231" s="1"/>
      <c r="F1231" s="1"/>
      <c r="G1231" s="1"/>
      <c r="H1231" s="2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2"/>
      <c r="T1231" s="2"/>
      <c r="U1231" s="1"/>
      <c r="V1231" s="1"/>
      <c r="W1231" s="1"/>
      <c r="X1231" s="1"/>
      <c r="Y1231" s="1"/>
      <c r="Z1231" s="1"/>
      <c r="AA1231" s="1"/>
      <c r="AB1231" s="2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36"/>
      <c r="AR1231" s="1"/>
      <c r="AS1231" s="1"/>
      <c r="AT1231" s="1"/>
      <c r="AU1231" s="1"/>
      <c r="AV1231" s="1"/>
      <c r="AW1231" s="1"/>
    </row>
    <row r="1232" spans="1:49" ht="14.25" customHeight="1">
      <c r="A1232" s="2"/>
      <c r="B1232" s="2"/>
      <c r="C1232" s="2"/>
      <c r="D1232" s="1"/>
      <c r="E1232" s="1"/>
      <c r="F1232" s="1"/>
      <c r="G1232" s="1"/>
      <c r="H1232" s="2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2"/>
      <c r="T1232" s="2"/>
      <c r="U1232" s="1"/>
      <c r="V1232" s="1"/>
      <c r="W1232" s="1"/>
      <c r="X1232" s="1"/>
      <c r="Y1232" s="1"/>
      <c r="Z1232" s="1"/>
      <c r="AA1232" s="1"/>
      <c r="AB1232" s="2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36"/>
      <c r="AR1232" s="1"/>
      <c r="AS1232" s="1"/>
      <c r="AT1232" s="1"/>
      <c r="AU1232" s="1"/>
      <c r="AV1232" s="1"/>
      <c r="AW1232" s="1"/>
    </row>
    <row r="1233" spans="1:49" ht="14.25" customHeight="1">
      <c r="A1233" s="2"/>
      <c r="B1233" s="2"/>
      <c r="C1233" s="2"/>
      <c r="D1233" s="1"/>
      <c r="E1233" s="1"/>
      <c r="F1233" s="1"/>
      <c r="G1233" s="1"/>
      <c r="H1233" s="2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2"/>
      <c r="T1233" s="2"/>
      <c r="U1233" s="1"/>
      <c r="V1233" s="1"/>
      <c r="W1233" s="1"/>
      <c r="X1233" s="1"/>
      <c r="Y1233" s="1"/>
      <c r="Z1233" s="1"/>
      <c r="AA1233" s="1"/>
      <c r="AB1233" s="2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36"/>
      <c r="AR1233" s="1"/>
      <c r="AS1233" s="1"/>
      <c r="AT1233" s="1"/>
      <c r="AU1233" s="1"/>
      <c r="AV1233" s="1"/>
      <c r="AW1233" s="1"/>
    </row>
    <row r="1234" spans="1:49" ht="14.25" customHeight="1">
      <c r="A1234" s="2"/>
      <c r="B1234" s="2"/>
      <c r="C1234" s="2"/>
      <c r="D1234" s="1"/>
      <c r="E1234" s="1"/>
      <c r="F1234" s="1"/>
      <c r="G1234" s="1"/>
      <c r="H1234" s="2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2"/>
      <c r="T1234" s="2"/>
      <c r="U1234" s="1"/>
      <c r="V1234" s="1"/>
      <c r="W1234" s="1"/>
      <c r="X1234" s="1"/>
      <c r="Y1234" s="1"/>
      <c r="Z1234" s="1"/>
      <c r="AA1234" s="1"/>
      <c r="AB1234" s="2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36"/>
      <c r="AR1234" s="1"/>
      <c r="AS1234" s="1"/>
      <c r="AT1234" s="1"/>
      <c r="AU1234" s="1"/>
      <c r="AV1234" s="1"/>
      <c r="AW1234" s="1"/>
    </row>
    <row r="1235" spans="1:49" ht="14.25" customHeight="1">
      <c r="A1235" s="2"/>
      <c r="B1235" s="2"/>
      <c r="C1235" s="2"/>
      <c r="D1235" s="1"/>
      <c r="E1235" s="1"/>
      <c r="F1235" s="1"/>
      <c r="G1235" s="1"/>
      <c r="H1235" s="2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2"/>
      <c r="T1235" s="2"/>
      <c r="U1235" s="1"/>
      <c r="V1235" s="1"/>
      <c r="W1235" s="1"/>
      <c r="X1235" s="1"/>
      <c r="Y1235" s="1"/>
      <c r="Z1235" s="1"/>
      <c r="AA1235" s="1"/>
      <c r="AB1235" s="2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36"/>
      <c r="AR1235" s="1"/>
      <c r="AS1235" s="1"/>
      <c r="AT1235" s="1"/>
      <c r="AU1235" s="1"/>
      <c r="AV1235" s="1"/>
      <c r="AW1235" s="1"/>
    </row>
    <row r="1236" spans="1:49" ht="14.25" customHeight="1">
      <c r="A1236" s="2"/>
      <c r="B1236" s="2"/>
      <c r="C1236" s="2"/>
      <c r="D1236" s="1"/>
      <c r="E1236" s="1"/>
      <c r="F1236" s="1"/>
      <c r="G1236" s="1"/>
      <c r="H1236" s="2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2"/>
      <c r="T1236" s="2"/>
      <c r="U1236" s="1"/>
      <c r="V1236" s="1"/>
      <c r="W1236" s="1"/>
      <c r="X1236" s="1"/>
      <c r="Y1236" s="1"/>
      <c r="Z1236" s="1"/>
      <c r="AA1236" s="1"/>
      <c r="AB1236" s="2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36"/>
      <c r="AR1236" s="1"/>
      <c r="AS1236" s="1"/>
      <c r="AT1236" s="1"/>
      <c r="AU1236" s="1"/>
      <c r="AV1236" s="1"/>
      <c r="AW1236" s="1"/>
    </row>
    <row r="1237" spans="1:49" ht="14.25" customHeight="1">
      <c r="A1237" s="2"/>
      <c r="B1237" s="2"/>
      <c r="C1237" s="2"/>
      <c r="D1237" s="1"/>
      <c r="E1237" s="1"/>
      <c r="F1237" s="1"/>
      <c r="G1237" s="1"/>
      <c r="H1237" s="2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2"/>
      <c r="T1237" s="2"/>
      <c r="U1237" s="1"/>
      <c r="V1237" s="1"/>
      <c r="W1237" s="1"/>
      <c r="X1237" s="1"/>
      <c r="Y1237" s="1"/>
      <c r="Z1237" s="1"/>
      <c r="AA1237" s="1"/>
      <c r="AB1237" s="2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36"/>
      <c r="AR1237" s="1"/>
      <c r="AS1237" s="1"/>
      <c r="AT1237" s="1"/>
      <c r="AU1237" s="1"/>
      <c r="AV1237" s="1"/>
      <c r="AW1237" s="1"/>
    </row>
    <row r="1238" spans="1:49" ht="14.25" customHeight="1">
      <c r="A1238" s="2"/>
      <c r="B1238" s="2"/>
      <c r="C1238" s="2"/>
      <c r="D1238" s="1"/>
      <c r="E1238" s="1"/>
      <c r="F1238" s="1"/>
      <c r="G1238" s="1"/>
      <c r="H1238" s="2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2"/>
      <c r="T1238" s="2"/>
      <c r="U1238" s="1"/>
      <c r="V1238" s="1"/>
      <c r="W1238" s="1"/>
      <c r="X1238" s="1"/>
      <c r="Y1238" s="1"/>
      <c r="Z1238" s="1"/>
      <c r="AA1238" s="1"/>
      <c r="AB1238" s="2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36"/>
      <c r="AR1238" s="1"/>
      <c r="AS1238" s="1"/>
      <c r="AT1238" s="1"/>
      <c r="AU1238" s="1"/>
      <c r="AV1238" s="1"/>
      <c r="AW1238" s="1"/>
    </row>
    <row r="1239" spans="1:49" ht="14.25" customHeight="1">
      <c r="A1239" s="2"/>
      <c r="B1239" s="2"/>
      <c r="C1239" s="2"/>
      <c r="D1239" s="1"/>
      <c r="E1239" s="1"/>
      <c r="F1239" s="1"/>
      <c r="G1239" s="1"/>
      <c r="H1239" s="2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2"/>
      <c r="T1239" s="2"/>
      <c r="U1239" s="1"/>
      <c r="V1239" s="1"/>
      <c r="W1239" s="1"/>
      <c r="X1239" s="1"/>
      <c r="Y1239" s="1"/>
      <c r="Z1239" s="1"/>
      <c r="AA1239" s="1"/>
      <c r="AB1239" s="2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36"/>
      <c r="AR1239" s="1"/>
      <c r="AS1239" s="1"/>
      <c r="AT1239" s="1"/>
      <c r="AU1239" s="1"/>
      <c r="AV1239" s="1"/>
      <c r="AW1239" s="1"/>
    </row>
    <row r="1240" spans="1:49" ht="14.25" customHeight="1">
      <c r="A1240" s="2"/>
      <c r="B1240" s="2"/>
      <c r="C1240" s="2"/>
      <c r="D1240" s="1"/>
      <c r="E1240" s="1"/>
      <c r="F1240" s="1"/>
      <c r="G1240" s="1"/>
      <c r="H1240" s="2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2"/>
      <c r="T1240" s="2"/>
      <c r="U1240" s="1"/>
      <c r="V1240" s="1"/>
      <c r="W1240" s="1"/>
      <c r="X1240" s="1"/>
      <c r="Y1240" s="1"/>
      <c r="Z1240" s="1"/>
      <c r="AA1240" s="1"/>
      <c r="AB1240" s="2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36"/>
      <c r="AR1240" s="1"/>
      <c r="AS1240" s="1"/>
      <c r="AT1240" s="1"/>
      <c r="AU1240" s="1"/>
      <c r="AV1240" s="1"/>
      <c r="AW1240" s="1"/>
    </row>
    <row r="1241" spans="1:49" ht="14.25" customHeight="1">
      <c r="A1241" s="2"/>
      <c r="B1241" s="2"/>
      <c r="C1241" s="2"/>
      <c r="D1241" s="1"/>
      <c r="E1241" s="1"/>
      <c r="F1241" s="1"/>
      <c r="G1241" s="1"/>
      <c r="H1241" s="2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2"/>
      <c r="T1241" s="2"/>
      <c r="U1241" s="1"/>
      <c r="V1241" s="1"/>
      <c r="W1241" s="1"/>
      <c r="X1241" s="1"/>
      <c r="Y1241" s="1"/>
      <c r="Z1241" s="1"/>
      <c r="AA1241" s="1"/>
      <c r="AB1241" s="2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36"/>
      <c r="AR1241" s="1"/>
      <c r="AS1241" s="1"/>
      <c r="AT1241" s="1"/>
      <c r="AU1241" s="1"/>
      <c r="AV1241" s="1"/>
      <c r="AW1241" s="1"/>
    </row>
    <row r="1242" spans="1:49" ht="14.25" customHeight="1">
      <c r="A1242" s="2"/>
      <c r="B1242" s="2"/>
      <c r="C1242" s="2"/>
      <c r="D1242" s="1"/>
      <c r="E1242" s="1"/>
      <c r="F1242" s="1"/>
      <c r="G1242" s="1"/>
      <c r="H1242" s="2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2"/>
      <c r="T1242" s="2"/>
      <c r="U1242" s="1"/>
      <c r="V1242" s="1"/>
      <c r="W1242" s="1"/>
      <c r="X1242" s="1"/>
      <c r="Y1242" s="1"/>
      <c r="Z1242" s="1"/>
      <c r="AA1242" s="1"/>
      <c r="AB1242" s="2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36"/>
      <c r="AR1242" s="1"/>
      <c r="AS1242" s="1"/>
      <c r="AT1242" s="1"/>
      <c r="AU1242" s="1"/>
      <c r="AV1242" s="1"/>
      <c r="AW1242" s="1"/>
    </row>
    <row r="1243" spans="1:49" ht="14.25" customHeight="1">
      <c r="A1243" s="2"/>
      <c r="B1243" s="2"/>
      <c r="C1243" s="2"/>
      <c r="D1243" s="1"/>
      <c r="E1243" s="1"/>
      <c r="F1243" s="1"/>
      <c r="G1243" s="1"/>
      <c r="H1243" s="2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2"/>
      <c r="T1243" s="2"/>
      <c r="U1243" s="1"/>
      <c r="V1243" s="1"/>
      <c r="W1243" s="1"/>
      <c r="X1243" s="1"/>
      <c r="Y1243" s="1"/>
      <c r="Z1243" s="1"/>
      <c r="AA1243" s="1"/>
      <c r="AB1243" s="2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36"/>
      <c r="AR1243" s="1"/>
      <c r="AS1243" s="1"/>
      <c r="AT1243" s="1"/>
      <c r="AU1243" s="1"/>
      <c r="AV1243" s="1"/>
      <c r="AW1243" s="1"/>
    </row>
    <row r="1244" spans="1:49" ht="14.25" customHeight="1">
      <c r="A1244" s="2"/>
      <c r="B1244" s="2"/>
      <c r="C1244" s="2"/>
      <c r="D1244" s="1"/>
      <c r="E1244" s="1"/>
      <c r="F1244" s="1"/>
      <c r="G1244" s="1"/>
      <c r="H1244" s="2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2"/>
      <c r="T1244" s="2"/>
      <c r="U1244" s="1"/>
      <c r="V1244" s="1"/>
      <c r="W1244" s="1"/>
      <c r="X1244" s="1"/>
      <c r="Y1244" s="1"/>
      <c r="Z1244" s="1"/>
      <c r="AA1244" s="1"/>
      <c r="AB1244" s="2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36"/>
      <c r="AR1244" s="1"/>
      <c r="AS1244" s="1"/>
      <c r="AT1244" s="1"/>
      <c r="AU1244" s="1"/>
      <c r="AV1244" s="1"/>
      <c r="AW1244" s="1"/>
    </row>
    <row r="1245" spans="1:49" ht="14.25" customHeight="1">
      <c r="A1245" s="2"/>
      <c r="B1245" s="2"/>
      <c r="C1245" s="2"/>
      <c r="D1245" s="1"/>
      <c r="E1245" s="1"/>
      <c r="F1245" s="1"/>
      <c r="G1245" s="1"/>
      <c r="H1245" s="2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2"/>
      <c r="T1245" s="2"/>
      <c r="U1245" s="1"/>
      <c r="V1245" s="1"/>
      <c r="W1245" s="1"/>
      <c r="X1245" s="1"/>
      <c r="Y1245" s="1"/>
      <c r="Z1245" s="1"/>
      <c r="AA1245" s="1"/>
      <c r="AB1245" s="2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36"/>
      <c r="AR1245" s="1"/>
      <c r="AS1245" s="1"/>
      <c r="AT1245" s="1"/>
      <c r="AU1245" s="1"/>
      <c r="AV1245" s="1"/>
      <c r="AW1245" s="1"/>
    </row>
    <row r="1246" spans="1:49" ht="14.25" customHeight="1">
      <c r="A1246" s="2"/>
      <c r="B1246" s="2"/>
      <c r="C1246" s="2"/>
      <c r="D1246" s="1"/>
      <c r="E1246" s="1"/>
      <c r="F1246" s="1"/>
      <c r="G1246" s="1"/>
      <c r="H1246" s="2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2"/>
      <c r="T1246" s="2"/>
      <c r="U1246" s="1"/>
      <c r="V1246" s="1"/>
      <c r="W1246" s="1"/>
      <c r="X1246" s="1"/>
      <c r="Y1246" s="1"/>
      <c r="Z1246" s="1"/>
      <c r="AA1246" s="1"/>
      <c r="AB1246" s="2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36"/>
      <c r="AR1246" s="1"/>
      <c r="AS1246" s="1"/>
      <c r="AT1246" s="1"/>
      <c r="AU1246" s="1"/>
      <c r="AV1246" s="1"/>
      <c r="AW1246" s="1"/>
    </row>
    <row r="1247" spans="1:49" ht="14.25" customHeight="1">
      <c r="A1247" s="2"/>
      <c r="B1247" s="2"/>
      <c r="C1247" s="2"/>
      <c r="D1247" s="1"/>
      <c r="E1247" s="1"/>
      <c r="F1247" s="1"/>
      <c r="G1247" s="1"/>
      <c r="H1247" s="2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2"/>
      <c r="T1247" s="2"/>
      <c r="U1247" s="1"/>
      <c r="V1247" s="1"/>
      <c r="W1247" s="1"/>
      <c r="X1247" s="1"/>
      <c r="Y1247" s="1"/>
      <c r="Z1247" s="1"/>
      <c r="AA1247" s="1"/>
      <c r="AB1247" s="2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36"/>
      <c r="AR1247" s="1"/>
      <c r="AS1247" s="1"/>
      <c r="AT1247" s="1"/>
      <c r="AU1247" s="1"/>
      <c r="AV1247" s="1"/>
      <c r="AW1247" s="1"/>
    </row>
    <row r="1248" spans="1:49" ht="14.25" customHeight="1">
      <c r="A1248" s="2"/>
      <c r="B1248" s="2"/>
      <c r="C1248" s="2"/>
      <c r="D1248" s="1"/>
      <c r="E1248" s="1"/>
      <c r="F1248" s="1"/>
      <c r="G1248" s="1"/>
      <c r="H1248" s="2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2"/>
      <c r="T1248" s="2"/>
      <c r="U1248" s="1"/>
      <c r="V1248" s="1"/>
      <c r="W1248" s="1"/>
      <c r="X1248" s="1"/>
      <c r="Y1248" s="1"/>
      <c r="Z1248" s="1"/>
      <c r="AA1248" s="1"/>
      <c r="AB1248" s="2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36"/>
      <c r="AR1248" s="1"/>
      <c r="AS1248" s="1"/>
      <c r="AT1248" s="1"/>
      <c r="AU1248" s="1"/>
      <c r="AV1248" s="1"/>
      <c r="AW1248" s="1"/>
    </row>
    <row r="1249" spans="1:49" ht="14.25" customHeight="1">
      <c r="A1249" s="2"/>
      <c r="B1249" s="2"/>
      <c r="C1249" s="2"/>
      <c r="D1249" s="1"/>
      <c r="E1249" s="1"/>
      <c r="F1249" s="1"/>
      <c r="G1249" s="1"/>
      <c r="H1249" s="2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2"/>
      <c r="T1249" s="2"/>
      <c r="U1249" s="1"/>
      <c r="V1249" s="1"/>
      <c r="W1249" s="1"/>
      <c r="X1249" s="1"/>
      <c r="Y1249" s="1"/>
      <c r="Z1249" s="1"/>
      <c r="AA1249" s="1"/>
      <c r="AB1249" s="2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36"/>
      <c r="AR1249" s="1"/>
      <c r="AS1249" s="1"/>
      <c r="AT1249" s="1"/>
      <c r="AU1249" s="1"/>
      <c r="AV1249" s="1"/>
      <c r="AW1249" s="1"/>
    </row>
    <row r="1250" spans="1:49" ht="14.25" customHeight="1">
      <c r="A1250" s="2"/>
      <c r="B1250" s="2"/>
      <c r="C1250" s="2"/>
      <c r="D1250" s="1"/>
      <c r="E1250" s="1"/>
      <c r="F1250" s="1"/>
      <c r="G1250" s="1"/>
      <c r="H1250" s="2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2"/>
      <c r="T1250" s="2"/>
      <c r="U1250" s="1"/>
      <c r="V1250" s="1"/>
      <c r="W1250" s="1"/>
      <c r="X1250" s="1"/>
      <c r="Y1250" s="1"/>
      <c r="Z1250" s="1"/>
      <c r="AA1250" s="1"/>
      <c r="AB1250" s="2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36"/>
      <c r="AR1250" s="1"/>
      <c r="AS1250" s="1"/>
      <c r="AT1250" s="1"/>
      <c r="AU1250" s="1"/>
      <c r="AV1250" s="1"/>
      <c r="AW1250" s="1"/>
    </row>
    <row r="1251" spans="1:49" ht="14.25" customHeight="1">
      <c r="A1251" s="2"/>
      <c r="B1251" s="2"/>
      <c r="C1251" s="2"/>
      <c r="D1251" s="1"/>
      <c r="E1251" s="1"/>
      <c r="F1251" s="1"/>
      <c r="G1251" s="1"/>
      <c r="H1251" s="2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2"/>
      <c r="T1251" s="2"/>
      <c r="U1251" s="1"/>
      <c r="V1251" s="1"/>
      <c r="W1251" s="1"/>
      <c r="X1251" s="1"/>
      <c r="Y1251" s="1"/>
      <c r="Z1251" s="1"/>
      <c r="AA1251" s="1"/>
      <c r="AB1251" s="2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36"/>
      <c r="AR1251" s="1"/>
      <c r="AS1251" s="1"/>
      <c r="AT1251" s="1"/>
      <c r="AU1251" s="1"/>
      <c r="AV1251" s="1"/>
      <c r="AW1251" s="1"/>
    </row>
    <row r="1252" spans="1:49" ht="14.25" customHeight="1">
      <c r="A1252" s="2"/>
      <c r="B1252" s="2"/>
      <c r="C1252" s="2"/>
      <c r="D1252" s="1"/>
      <c r="E1252" s="1"/>
      <c r="F1252" s="1"/>
      <c r="G1252" s="1"/>
      <c r="H1252" s="2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2"/>
      <c r="T1252" s="2"/>
      <c r="U1252" s="1"/>
      <c r="V1252" s="1"/>
      <c r="W1252" s="1"/>
      <c r="X1252" s="1"/>
      <c r="Y1252" s="1"/>
      <c r="Z1252" s="1"/>
      <c r="AA1252" s="1"/>
      <c r="AB1252" s="2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36"/>
      <c r="AR1252" s="1"/>
      <c r="AS1252" s="1"/>
      <c r="AT1252" s="1"/>
      <c r="AU1252" s="1"/>
      <c r="AV1252" s="1"/>
      <c r="AW1252" s="1"/>
    </row>
    <row r="1253" spans="1:49" ht="14.25" customHeight="1">
      <c r="A1253" s="2"/>
      <c r="B1253" s="2"/>
      <c r="C1253" s="2"/>
      <c r="D1253" s="1"/>
      <c r="E1253" s="1"/>
      <c r="F1253" s="1"/>
      <c r="G1253" s="1"/>
      <c r="H1253" s="2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2"/>
      <c r="T1253" s="2"/>
      <c r="U1253" s="1"/>
      <c r="V1253" s="1"/>
      <c r="W1253" s="1"/>
      <c r="X1253" s="1"/>
      <c r="Y1253" s="1"/>
      <c r="Z1253" s="1"/>
      <c r="AA1253" s="1"/>
      <c r="AB1253" s="2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36"/>
      <c r="AR1253" s="1"/>
      <c r="AS1253" s="1"/>
      <c r="AT1253" s="1"/>
      <c r="AU1253" s="1"/>
      <c r="AV1253" s="1"/>
      <c r="AW1253" s="1"/>
    </row>
    <row r="1254" spans="1:49" ht="14.25" customHeight="1">
      <c r="A1254" s="2"/>
      <c r="B1254" s="2"/>
      <c r="C1254" s="2"/>
      <c r="D1254" s="1"/>
      <c r="E1254" s="1"/>
      <c r="F1254" s="1"/>
      <c r="G1254" s="1"/>
      <c r="H1254" s="2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2"/>
      <c r="T1254" s="2"/>
      <c r="U1254" s="1"/>
      <c r="V1254" s="1"/>
      <c r="W1254" s="1"/>
      <c r="X1254" s="1"/>
      <c r="Y1254" s="1"/>
      <c r="Z1254" s="1"/>
      <c r="AA1254" s="1"/>
      <c r="AB1254" s="2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36"/>
      <c r="AR1254" s="1"/>
      <c r="AS1254" s="1"/>
      <c r="AT1254" s="1"/>
      <c r="AU1254" s="1"/>
      <c r="AV1254" s="1"/>
      <c r="AW1254" s="1"/>
    </row>
    <row r="1255" spans="1:49" ht="14.25" customHeight="1">
      <c r="A1255" s="2"/>
      <c r="B1255" s="2"/>
      <c r="C1255" s="2"/>
      <c r="D1255" s="1"/>
      <c r="E1255" s="1"/>
      <c r="F1255" s="1"/>
      <c r="G1255" s="1"/>
      <c r="H1255" s="2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2"/>
      <c r="T1255" s="2"/>
      <c r="U1255" s="1"/>
      <c r="V1255" s="1"/>
      <c r="W1255" s="1"/>
      <c r="X1255" s="1"/>
      <c r="Y1255" s="1"/>
      <c r="Z1255" s="1"/>
      <c r="AA1255" s="1"/>
      <c r="AB1255" s="2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36"/>
      <c r="AR1255" s="1"/>
      <c r="AS1255" s="1"/>
      <c r="AT1255" s="1"/>
      <c r="AU1255" s="1"/>
      <c r="AV1255" s="1"/>
      <c r="AW1255" s="1"/>
    </row>
    <row r="1256" spans="1:49" ht="14.25" customHeight="1">
      <c r="A1256" s="2"/>
      <c r="B1256" s="2"/>
      <c r="C1256" s="2"/>
      <c r="D1256" s="1"/>
      <c r="E1256" s="1"/>
      <c r="F1256" s="1"/>
      <c r="G1256" s="1"/>
      <c r="H1256" s="2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2"/>
      <c r="T1256" s="2"/>
      <c r="U1256" s="1"/>
      <c r="V1256" s="1"/>
      <c r="W1256" s="1"/>
      <c r="X1256" s="1"/>
      <c r="Y1256" s="1"/>
      <c r="Z1256" s="1"/>
      <c r="AA1256" s="1"/>
      <c r="AB1256" s="2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36"/>
      <c r="AR1256" s="1"/>
      <c r="AS1256" s="1"/>
      <c r="AT1256" s="1"/>
      <c r="AU1256" s="1"/>
      <c r="AV1256" s="1"/>
      <c r="AW1256" s="1"/>
    </row>
    <row r="1257" spans="1:49" ht="14.25" customHeight="1">
      <c r="A1257" s="2"/>
      <c r="B1257" s="2"/>
      <c r="C1257" s="2"/>
      <c r="D1257" s="1"/>
      <c r="E1257" s="1"/>
      <c r="F1257" s="1"/>
      <c r="G1257" s="1"/>
      <c r="H1257" s="2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2"/>
      <c r="T1257" s="2"/>
      <c r="U1257" s="1"/>
      <c r="V1257" s="1"/>
      <c r="W1257" s="1"/>
      <c r="X1257" s="1"/>
      <c r="Y1257" s="1"/>
      <c r="Z1257" s="1"/>
      <c r="AA1257" s="1"/>
      <c r="AB1257" s="2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36"/>
      <c r="AR1257" s="1"/>
      <c r="AS1257" s="1"/>
      <c r="AT1257" s="1"/>
      <c r="AU1257" s="1"/>
      <c r="AV1257" s="1"/>
      <c r="AW1257" s="1"/>
    </row>
    <row r="1258" spans="1:49" ht="14.25" customHeight="1">
      <c r="A1258" s="2"/>
      <c r="B1258" s="2"/>
      <c r="C1258" s="2"/>
      <c r="D1258" s="1"/>
      <c r="E1258" s="1"/>
      <c r="F1258" s="1"/>
      <c r="G1258" s="1"/>
      <c r="H1258" s="2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2"/>
      <c r="T1258" s="2"/>
      <c r="U1258" s="1"/>
      <c r="V1258" s="1"/>
      <c r="W1258" s="1"/>
      <c r="X1258" s="1"/>
      <c r="Y1258" s="1"/>
      <c r="Z1258" s="1"/>
      <c r="AA1258" s="1"/>
      <c r="AB1258" s="2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36"/>
      <c r="AR1258" s="1"/>
      <c r="AS1258" s="1"/>
      <c r="AT1258" s="1"/>
      <c r="AU1258" s="1"/>
      <c r="AV1258" s="1"/>
      <c r="AW1258" s="1"/>
    </row>
    <row r="1259" spans="1:49" ht="14.25" customHeight="1">
      <c r="A1259" s="2"/>
      <c r="B1259" s="2"/>
      <c r="C1259" s="2"/>
      <c r="D1259" s="1"/>
      <c r="E1259" s="1"/>
      <c r="F1259" s="1"/>
      <c r="G1259" s="1"/>
      <c r="H1259" s="2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2"/>
      <c r="T1259" s="2"/>
      <c r="U1259" s="1"/>
      <c r="V1259" s="1"/>
      <c r="W1259" s="1"/>
      <c r="X1259" s="1"/>
      <c r="Y1259" s="1"/>
      <c r="Z1259" s="1"/>
      <c r="AA1259" s="1"/>
      <c r="AB1259" s="2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36"/>
      <c r="AR1259" s="1"/>
      <c r="AS1259" s="1"/>
      <c r="AT1259" s="1"/>
      <c r="AU1259" s="1"/>
      <c r="AV1259" s="1"/>
      <c r="AW1259" s="1"/>
    </row>
    <row r="1260" spans="1:49" ht="14.25" customHeight="1">
      <c r="A1260" s="2"/>
      <c r="B1260" s="2"/>
      <c r="C1260" s="2"/>
      <c r="D1260" s="1"/>
      <c r="E1260" s="1"/>
      <c r="F1260" s="1"/>
      <c r="G1260" s="1"/>
      <c r="H1260" s="2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2"/>
      <c r="T1260" s="2"/>
      <c r="U1260" s="1"/>
      <c r="V1260" s="1"/>
      <c r="W1260" s="1"/>
      <c r="X1260" s="1"/>
      <c r="Y1260" s="1"/>
      <c r="Z1260" s="1"/>
      <c r="AA1260" s="1"/>
      <c r="AB1260" s="2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36"/>
      <c r="AR1260" s="1"/>
      <c r="AS1260" s="1"/>
      <c r="AT1260" s="1"/>
      <c r="AU1260" s="1"/>
      <c r="AV1260" s="1"/>
      <c r="AW1260" s="1"/>
    </row>
    <row r="1261" spans="1:49" ht="14.25" customHeight="1">
      <c r="A1261" s="2"/>
      <c r="B1261" s="2"/>
      <c r="C1261" s="2"/>
      <c r="D1261" s="1"/>
      <c r="E1261" s="1"/>
      <c r="F1261" s="1"/>
      <c r="G1261" s="1"/>
      <c r="H1261" s="2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2"/>
      <c r="T1261" s="2"/>
      <c r="U1261" s="1"/>
      <c r="V1261" s="1"/>
      <c r="W1261" s="1"/>
      <c r="X1261" s="1"/>
      <c r="Y1261" s="1"/>
      <c r="Z1261" s="1"/>
      <c r="AA1261" s="1"/>
      <c r="AB1261" s="2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36"/>
      <c r="AR1261" s="1"/>
      <c r="AS1261" s="1"/>
      <c r="AT1261" s="1"/>
      <c r="AU1261" s="1"/>
      <c r="AV1261" s="1"/>
      <c r="AW1261" s="1"/>
    </row>
    <row r="1262" spans="1:49" ht="14.25" customHeight="1">
      <c r="A1262" s="2"/>
      <c r="B1262" s="2"/>
      <c r="C1262" s="2"/>
      <c r="D1262" s="1"/>
      <c r="E1262" s="1"/>
      <c r="F1262" s="1"/>
      <c r="G1262" s="1"/>
      <c r="H1262" s="2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2"/>
      <c r="T1262" s="2"/>
      <c r="U1262" s="1"/>
      <c r="V1262" s="1"/>
      <c r="W1262" s="1"/>
      <c r="X1262" s="1"/>
      <c r="Y1262" s="1"/>
      <c r="Z1262" s="1"/>
      <c r="AA1262" s="1"/>
      <c r="AB1262" s="2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36"/>
      <c r="AR1262" s="1"/>
      <c r="AS1262" s="1"/>
      <c r="AT1262" s="1"/>
      <c r="AU1262" s="1"/>
      <c r="AV1262" s="1"/>
      <c r="AW1262" s="1"/>
    </row>
    <row r="1263" spans="1:49" ht="14.25" customHeight="1">
      <c r="A1263" s="2"/>
      <c r="B1263" s="2"/>
      <c r="C1263" s="2"/>
      <c r="D1263" s="1"/>
      <c r="E1263" s="1"/>
      <c r="F1263" s="1"/>
      <c r="G1263" s="1"/>
      <c r="H1263" s="2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2"/>
      <c r="T1263" s="2"/>
      <c r="U1263" s="1"/>
      <c r="V1263" s="1"/>
      <c r="W1263" s="1"/>
      <c r="X1263" s="1"/>
      <c r="Y1263" s="1"/>
      <c r="Z1263" s="1"/>
      <c r="AA1263" s="1"/>
      <c r="AB1263" s="2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36"/>
      <c r="AR1263" s="1"/>
      <c r="AS1263" s="1"/>
      <c r="AT1263" s="1"/>
      <c r="AU1263" s="1"/>
      <c r="AV1263" s="1"/>
      <c r="AW1263" s="1"/>
    </row>
    <row r="1264" spans="1:49" ht="14.25" customHeight="1">
      <c r="A1264" s="2"/>
      <c r="B1264" s="2"/>
      <c r="C1264" s="2"/>
      <c r="D1264" s="1"/>
      <c r="E1264" s="1"/>
      <c r="F1264" s="1"/>
      <c r="G1264" s="1"/>
      <c r="H1264" s="2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2"/>
      <c r="T1264" s="2"/>
      <c r="U1264" s="1"/>
      <c r="V1264" s="1"/>
      <c r="W1264" s="1"/>
      <c r="X1264" s="1"/>
      <c r="Y1264" s="1"/>
      <c r="Z1264" s="1"/>
      <c r="AA1264" s="1"/>
      <c r="AB1264" s="2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36"/>
      <c r="AR1264" s="1"/>
      <c r="AS1264" s="1"/>
      <c r="AT1264" s="1"/>
      <c r="AU1264" s="1"/>
      <c r="AV1264" s="1"/>
      <c r="AW1264" s="1"/>
    </row>
    <row r="1265" spans="1:49" ht="14.25" customHeight="1">
      <c r="A1265" s="2"/>
      <c r="B1265" s="2"/>
      <c r="C1265" s="2"/>
      <c r="D1265" s="1"/>
      <c r="E1265" s="1"/>
      <c r="F1265" s="1"/>
      <c r="G1265" s="1"/>
      <c r="H1265" s="2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2"/>
      <c r="T1265" s="2"/>
      <c r="U1265" s="1"/>
      <c r="V1265" s="1"/>
      <c r="W1265" s="1"/>
      <c r="X1265" s="1"/>
      <c r="Y1265" s="1"/>
      <c r="Z1265" s="1"/>
      <c r="AA1265" s="1"/>
      <c r="AB1265" s="2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36"/>
      <c r="AR1265" s="1"/>
      <c r="AS1265" s="1"/>
      <c r="AT1265" s="1"/>
      <c r="AU1265" s="1"/>
      <c r="AV1265" s="1"/>
      <c r="AW1265" s="1"/>
    </row>
    <row r="1266" spans="1:49" ht="14.25" customHeight="1">
      <c r="A1266" s="2"/>
      <c r="B1266" s="2"/>
      <c r="C1266" s="2"/>
      <c r="D1266" s="1"/>
      <c r="E1266" s="1"/>
      <c r="F1266" s="1"/>
      <c r="G1266" s="1"/>
      <c r="H1266" s="2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2"/>
      <c r="T1266" s="2"/>
      <c r="U1266" s="1"/>
      <c r="V1266" s="1"/>
      <c r="W1266" s="1"/>
      <c r="X1266" s="1"/>
      <c r="Y1266" s="1"/>
      <c r="Z1266" s="1"/>
      <c r="AA1266" s="1"/>
      <c r="AB1266" s="2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36"/>
      <c r="AR1266" s="1"/>
      <c r="AS1266" s="1"/>
      <c r="AT1266" s="1"/>
      <c r="AU1266" s="1"/>
      <c r="AV1266" s="1"/>
      <c r="AW1266" s="1"/>
    </row>
    <row r="1267" spans="1:49" ht="14.25" customHeight="1">
      <c r="A1267" s="2"/>
      <c r="B1267" s="2"/>
      <c r="C1267" s="2"/>
      <c r="D1267" s="1"/>
      <c r="E1267" s="1"/>
      <c r="F1267" s="1"/>
      <c r="G1267" s="1"/>
      <c r="H1267" s="2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2"/>
      <c r="T1267" s="2"/>
      <c r="U1267" s="1"/>
      <c r="V1267" s="1"/>
      <c r="W1267" s="1"/>
      <c r="X1267" s="1"/>
      <c r="Y1267" s="1"/>
      <c r="Z1267" s="1"/>
      <c r="AA1267" s="1"/>
      <c r="AB1267" s="2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36"/>
      <c r="AR1267" s="1"/>
      <c r="AS1267" s="1"/>
      <c r="AT1267" s="1"/>
      <c r="AU1267" s="1"/>
      <c r="AV1267" s="1"/>
      <c r="AW1267" s="1"/>
    </row>
    <row r="1268" spans="1:49" ht="14.25" customHeight="1">
      <c r="A1268" s="2"/>
      <c r="B1268" s="2"/>
      <c r="C1268" s="2"/>
      <c r="D1268" s="1"/>
      <c r="E1268" s="1"/>
      <c r="F1268" s="1"/>
      <c r="G1268" s="1"/>
      <c r="H1268" s="2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2"/>
      <c r="T1268" s="2"/>
      <c r="U1268" s="1"/>
      <c r="V1268" s="1"/>
      <c r="W1268" s="1"/>
      <c r="X1268" s="1"/>
      <c r="Y1268" s="1"/>
      <c r="Z1268" s="1"/>
      <c r="AA1268" s="1"/>
      <c r="AB1268" s="2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36"/>
      <c r="AR1268" s="1"/>
      <c r="AS1268" s="1"/>
      <c r="AT1268" s="1"/>
      <c r="AU1268" s="1"/>
      <c r="AV1268" s="1"/>
      <c r="AW1268" s="1"/>
    </row>
    <row r="1269" spans="1:49" ht="14.25" customHeight="1">
      <c r="A1269" s="2"/>
      <c r="B1269" s="2"/>
      <c r="C1269" s="2"/>
      <c r="D1269" s="1"/>
      <c r="E1269" s="1"/>
      <c r="F1269" s="1"/>
      <c r="G1269" s="1"/>
      <c r="H1269" s="2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2"/>
      <c r="T1269" s="2"/>
      <c r="U1269" s="1"/>
      <c r="V1269" s="1"/>
      <c r="W1269" s="1"/>
      <c r="X1269" s="1"/>
      <c r="Y1269" s="1"/>
      <c r="Z1269" s="1"/>
      <c r="AA1269" s="1"/>
      <c r="AB1269" s="2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36"/>
      <c r="AR1269" s="1"/>
      <c r="AS1269" s="1"/>
      <c r="AT1269" s="1"/>
      <c r="AU1269" s="1"/>
      <c r="AV1269" s="1"/>
      <c r="AW1269" s="1"/>
    </row>
    <row r="1270" spans="1:49" ht="14.25" customHeight="1">
      <c r="A1270" s="2"/>
      <c r="B1270" s="2"/>
      <c r="C1270" s="2"/>
      <c r="D1270" s="1"/>
      <c r="E1270" s="1"/>
      <c r="F1270" s="1"/>
      <c r="G1270" s="1"/>
      <c r="H1270" s="2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2"/>
      <c r="T1270" s="2"/>
      <c r="U1270" s="1"/>
      <c r="V1270" s="1"/>
      <c r="W1270" s="1"/>
      <c r="X1270" s="1"/>
      <c r="Y1270" s="1"/>
      <c r="Z1270" s="1"/>
      <c r="AA1270" s="1"/>
      <c r="AB1270" s="2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36"/>
      <c r="AR1270" s="1"/>
      <c r="AS1270" s="1"/>
      <c r="AT1270" s="1"/>
      <c r="AU1270" s="1"/>
      <c r="AV1270" s="1"/>
      <c r="AW1270" s="1"/>
    </row>
    <row r="1271" spans="1:49" ht="14.25" customHeight="1">
      <c r="A1271" s="2"/>
      <c r="B1271" s="2"/>
      <c r="C1271" s="2"/>
      <c r="D1271" s="1"/>
      <c r="E1271" s="1"/>
      <c r="F1271" s="1"/>
      <c r="G1271" s="1"/>
      <c r="H1271" s="2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2"/>
      <c r="T1271" s="2"/>
      <c r="U1271" s="1"/>
      <c r="V1271" s="1"/>
      <c r="W1271" s="1"/>
      <c r="X1271" s="1"/>
      <c r="Y1271" s="1"/>
      <c r="Z1271" s="1"/>
      <c r="AA1271" s="1"/>
      <c r="AB1271" s="2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36"/>
      <c r="AR1271" s="1"/>
      <c r="AS1271" s="1"/>
      <c r="AT1271" s="1"/>
      <c r="AU1271" s="1"/>
      <c r="AV1271" s="1"/>
      <c r="AW1271" s="1"/>
    </row>
    <row r="1272" spans="1:49" ht="14.25" customHeight="1">
      <c r="A1272" s="2"/>
      <c r="B1272" s="2"/>
      <c r="C1272" s="2"/>
      <c r="D1272" s="1"/>
      <c r="E1272" s="1"/>
      <c r="F1272" s="1"/>
      <c r="G1272" s="1"/>
      <c r="H1272" s="2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2"/>
      <c r="T1272" s="2"/>
      <c r="U1272" s="1"/>
      <c r="V1272" s="1"/>
      <c r="W1272" s="1"/>
      <c r="X1272" s="1"/>
      <c r="Y1272" s="1"/>
      <c r="Z1272" s="1"/>
      <c r="AA1272" s="1"/>
      <c r="AB1272" s="2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36"/>
      <c r="AR1272" s="1"/>
      <c r="AS1272" s="1"/>
      <c r="AT1272" s="1"/>
      <c r="AU1272" s="1"/>
      <c r="AV1272" s="1"/>
      <c r="AW1272" s="1"/>
    </row>
    <row r="1273" spans="1:49" ht="14.25" customHeight="1">
      <c r="A1273" s="2"/>
      <c r="B1273" s="2"/>
      <c r="C1273" s="2"/>
      <c r="D1273" s="1"/>
      <c r="E1273" s="1"/>
      <c r="F1273" s="1"/>
      <c r="G1273" s="1"/>
      <c r="H1273" s="2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2"/>
      <c r="T1273" s="2"/>
      <c r="U1273" s="1"/>
      <c r="V1273" s="1"/>
      <c r="W1273" s="1"/>
      <c r="X1273" s="1"/>
      <c r="Y1273" s="1"/>
      <c r="Z1273" s="1"/>
      <c r="AA1273" s="1"/>
      <c r="AB1273" s="2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36"/>
      <c r="AR1273" s="1"/>
      <c r="AS1273" s="1"/>
      <c r="AT1273" s="1"/>
      <c r="AU1273" s="1"/>
      <c r="AV1273" s="1"/>
      <c r="AW1273" s="1"/>
    </row>
    <row r="1274" spans="1:49" ht="14.25" customHeight="1">
      <c r="A1274" s="2"/>
      <c r="B1274" s="2"/>
      <c r="C1274" s="2"/>
      <c r="D1274" s="1"/>
      <c r="E1274" s="1"/>
      <c r="F1274" s="1"/>
      <c r="G1274" s="1"/>
      <c r="H1274" s="2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2"/>
      <c r="T1274" s="2"/>
      <c r="U1274" s="1"/>
      <c r="V1274" s="1"/>
      <c r="W1274" s="1"/>
      <c r="X1274" s="1"/>
      <c r="Y1274" s="1"/>
      <c r="Z1274" s="1"/>
      <c r="AA1274" s="1"/>
      <c r="AB1274" s="2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36"/>
      <c r="AR1274" s="1"/>
      <c r="AS1274" s="1"/>
      <c r="AT1274" s="1"/>
      <c r="AU1274" s="1"/>
      <c r="AV1274" s="1"/>
      <c r="AW1274" s="1"/>
    </row>
    <row r="1275" spans="1:49" ht="14.25" customHeight="1">
      <c r="A1275" s="2"/>
      <c r="B1275" s="2"/>
      <c r="C1275" s="2"/>
      <c r="D1275" s="1"/>
      <c r="E1275" s="1"/>
      <c r="F1275" s="1"/>
      <c r="G1275" s="1"/>
      <c r="H1275" s="2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2"/>
      <c r="T1275" s="2"/>
      <c r="U1275" s="1"/>
      <c r="V1275" s="1"/>
      <c r="W1275" s="1"/>
      <c r="X1275" s="1"/>
      <c r="Y1275" s="1"/>
      <c r="Z1275" s="1"/>
      <c r="AA1275" s="1"/>
      <c r="AB1275" s="2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36"/>
      <c r="AR1275" s="1"/>
      <c r="AS1275" s="1"/>
      <c r="AT1275" s="1"/>
      <c r="AU1275" s="1"/>
      <c r="AV1275" s="1"/>
      <c r="AW1275" s="1"/>
    </row>
    <row r="1276" spans="1:49" ht="14.25" customHeight="1">
      <c r="A1276" s="2"/>
      <c r="B1276" s="2"/>
      <c r="C1276" s="2"/>
      <c r="D1276" s="1"/>
      <c r="E1276" s="1"/>
      <c r="F1276" s="1"/>
      <c r="G1276" s="1"/>
      <c r="H1276" s="2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2"/>
      <c r="T1276" s="2"/>
      <c r="U1276" s="1"/>
      <c r="V1276" s="1"/>
      <c r="W1276" s="1"/>
      <c r="X1276" s="1"/>
      <c r="Y1276" s="1"/>
      <c r="Z1276" s="1"/>
      <c r="AA1276" s="1"/>
      <c r="AB1276" s="2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36"/>
      <c r="AR1276" s="1"/>
      <c r="AS1276" s="1"/>
      <c r="AT1276" s="1"/>
      <c r="AU1276" s="1"/>
      <c r="AV1276" s="1"/>
      <c r="AW1276" s="1"/>
    </row>
    <row r="1277" spans="1:49" ht="14.25" customHeight="1">
      <c r="A1277" s="2"/>
      <c r="B1277" s="2"/>
      <c r="C1277" s="2"/>
      <c r="D1277" s="1"/>
      <c r="E1277" s="1"/>
      <c r="F1277" s="1"/>
      <c r="G1277" s="1"/>
      <c r="H1277" s="2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2"/>
      <c r="T1277" s="2"/>
      <c r="U1277" s="1"/>
      <c r="V1277" s="1"/>
      <c r="W1277" s="1"/>
      <c r="X1277" s="1"/>
      <c r="Y1277" s="1"/>
      <c r="Z1277" s="1"/>
      <c r="AA1277" s="1"/>
      <c r="AB1277" s="2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36"/>
      <c r="AR1277" s="1"/>
      <c r="AS1277" s="1"/>
      <c r="AT1277" s="1"/>
      <c r="AU1277" s="1"/>
      <c r="AV1277" s="1"/>
      <c r="AW1277" s="1"/>
    </row>
    <row r="1278" spans="1:49" ht="14.25" customHeight="1">
      <c r="A1278" s="2"/>
      <c r="B1278" s="2"/>
      <c r="C1278" s="2"/>
      <c r="D1278" s="1"/>
      <c r="E1278" s="1"/>
      <c r="F1278" s="1"/>
      <c r="G1278" s="1"/>
      <c r="H1278" s="2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2"/>
      <c r="T1278" s="2"/>
      <c r="U1278" s="1"/>
      <c r="V1278" s="1"/>
      <c r="W1278" s="1"/>
      <c r="X1278" s="1"/>
      <c r="Y1278" s="1"/>
      <c r="Z1278" s="1"/>
      <c r="AA1278" s="1"/>
      <c r="AB1278" s="2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36"/>
      <c r="AR1278" s="1"/>
      <c r="AS1278" s="1"/>
      <c r="AT1278" s="1"/>
      <c r="AU1278" s="1"/>
      <c r="AV1278" s="1"/>
      <c r="AW1278" s="1"/>
    </row>
    <row r="1279" spans="1:49" ht="14.25" customHeight="1">
      <c r="A1279" s="2"/>
      <c r="B1279" s="2"/>
      <c r="C1279" s="2"/>
      <c r="D1279" s="1"/>
      <c r="E1279" s="1"/>
      <c r="F1279" s="1"/>
      <c r="G1279" s="1"/>
      <c r="H1279" s="2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2"/>
      <c r="T1279" s="2"/>
      <c r="U1279" s="1"/>
      <c r="V1279" s="1"/>
      <c r="W1279" s="1"/>
      <c r="X1279" s="1"/>
      <c r="Y1279" s="1"/>
      <c r="Z1279" s="1"/>
      <c r="AA1279" s="1"/>
      <c r="AB1279" s="2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36"/>
      <c r="AR1279" s="1"/>
      <c r="AS1279" s="1"/>
      <c r="AT1279" s="1"/>
      <c r="AU1279" s="1"/>
      <c r="AV1279" s="1"/>
      <c r="AW1279" s="1"/>
    </row>
    <row r="1280" spans="1:49" ht="14.25" customHeight="1">
      <c r="A1280" s="2"/>
      <c r="B1280" s="2"/>
      <c r="C1280" s="2"/>
      <c r="D1280" s="1"/>
      <c r="E1280" s="1"/>
      <c r="F1280" s="1"/>
      <c r="G1280" s="1"/>
      <c r="H1280" s="2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2"/>
      <c r="T1280" s="2"/>
      <c r="U1280" s="1"/>
      <c r="V1280" s="1"/>
      <c r="W1280" s="1"/>
      <c r="X1280" s="1"/>
      <c r="Y1280" s="1"/>
      <c r="Z1280" s="1"/>
      <c r="AA1280" s="1"/>
      <c r="AB1280" s="2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36"/>
      <c r="AR1280" s="1"/>
      <c r="AS1280" s="1"/>
      <c r="AT1280" s="1"/>
      <c r="AU1280" s="1"/>
      <c r="AV1280" s="1"/>
      <c r="AW1280" s="1"/>
    </row>
    <row r="1281" spans="1:49" ht="14.25" customHeight="1">
      <c r="A1281" s="2"/>
      <c r="B1281" s="2"/>
      <c r="C1281" s="2"/>
      <c r="D1281" s="1"/>
      <c r="E1281" s="1"/>
      <c r="F1281" s="1"/>
      <c r="G1281" s="1"/>
      <c r="H1281" s="2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2"/>
      <c r="T1281" s="2"/>
      <c r="U1281" s="1"/>
      <c r="V1281" s="1"/>
      <c r="W1281" s="1"/>
      <c r="X1281" s="1"/>
      <c r="Y1281" s="1"/>
      <c r="Z1281" s="1"/>
      <c r="AA1281" s="1"/>
      <c r="AB1281" s="2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36"/>
      <c r="AR1281" s="1"/>
      <c r="AS1281" s="1"/>
      <c r="AT1281" s="1"/>
      <c r="AU1281" s="1"/>
      <c r="AV1281" s="1"/>
      <c r="AW1281" s="1"/>
    </row>
    <row r="1282" spans="1:49" ht="14.25" customHeight="1">
      <c r="A1282" s="2"/>
      <c r="B1282" s="2"/>
      <c r="C1282" s="2"/>
      <c r="D1282" s="1"/>
      <c r="E1282" s="1"/>
      <c r="F1282" s="1"/>
      <c r="G1282" s="1"/>
      <c r="H1282" s="2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2"/>
      <c r="T1282" s="2"/>
      <c r="U1282" s="1"/>
      <c r="V1282" s="1"/>
      <c r="W1282" s="1"/>
      <c r="X1282" s="1"/>
      <c r="Y1282" s="1"/>
      <c r="Z1282" s="1"/>
      <c r="AA1282" s="1"/>
      <c r="AB1282" s="2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36"/>
      <c r="AR1282" s="1"/>
      <c r="AS1282" s="1"/>
      <c r="AT1282" s="1"/>
      <c r="AU1282" s="1"/>
      <c r="AV1282" s="1"/>
      <c r="AW1282" s="1"/>
    </row>
    <row r="1283" spans="1:49" ht="14.25" customHeight="1">
      <c r="A1283" s="2"/>
      <c r="B1283" s="2"/>
      <c r="C1283" s="2"/>
      <c r="D1283" s="1"/>
      <c r="E1283" s="1"/>
      <c r="F1283" s="1"/>
      <c r="G1283" s="1"/>
      <c r="H1283" s="2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2"/>
      <c r="T1283" s="2"/>
      <c r="U1283" s="1"/>
      <c r="V1283" s="1"/>
      <c r="W1283" s="1"/>
      <c r="X1283" s="1"/>
      <c r="Y1283" s="1"/>
      <c r="Z1283" s="1"/>
      <c r="AA1283" s="1"/>
      <c r="AB1283" s="2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36"/>
      <c r="AR1283" s="1"/>
      <c r="AS1283" s="1"/>
      <c r="AT1283" s="1"/>
      <c r="AU1283" s="1"/>
      <c r="AV1283" s="1"/>
      <c r="AW1283" s="1"/>
    </row>
    <row r="1284" spans="1:49" ht="14.25" customHeight="1">
      <c r="A1284" s="2"/>
      <c r="B1284" s="2"/>
      <c r="C1284" s="2"/>
      <c r="D1284" s="1"/>
      <c r="E1284" s="1"/>
      <c r="F1284" s="1"/>
      <c r="G1284" s="1"/>
      <c r="H1284" s="2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2"/>
      <c r="T1284" s="2"/>
      <c r="U1284" s="1"/>
      <c r="V1284" s="1"/>
      <c r="W1284" s="1"/>
      <c r="X1284" s="1"/>
      <c r="Y1284" s="1"/>
      <c r="Z1284" s="1"/>
      <c r="AA1284" s="1"/>
      <c r="AB1284" s="2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36"/>
      <c r="AR1284" s="1"/>
      <c r="AS1284" s="1"/>
      <c r="AT1284" s="1"/>
      <c r="AU1284" s="1"/>
      <c r="AV1284" s="1"/>
      <c r="AW1284" s="1"/>
    </row>
    <row r="1285" spans="1:49" ht="14.25" customHeight="1">
      <c r="A1285" s="2"/>
      <c r="B1285" s="2"/>
      <c r="C1285" s="2"/>
      <c r="D1285" s="1"/>
      <c r="E1285" s="1"/>
      <c r="F1285" s="1"/>
      <c r="G1285" s="1"/>
      <c r="H1285" s="2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2"/>
      <c r="T1285" s="2"/>
      <c r="U1285" s="1"/>
      <c r="V1285" s="1"/>
      <c r="W1285" s="1"/>
      <c r="X1285" s="1"/>
      <c r="Y1285" s="1"/>
      <c r="Z1285" s="1"/>
      <c r="AA1285" s="1"/>
      <c r="AB1285" s="2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36"/>
      <c r="AR1285" s="1"/>
      <c r="AS1285" s="1"/>
      <c r="AT1285" s="1"/>
      <c r="AU1285" s="1"/>
      <c r="AV1285" s="1"/>
      <c r="AW1285" s="1"/>
    </row>
    <row r="1286" spans="1:49" ht="14.25" customHeight="1">
      <c r="A1286" s="2"/>
      <c r="B1286" s="2"/>
      <c r="C1286" s="2"/>
      <c r="D1286" s="1"/>
      <c r="E1286" s="1"/>
      <c r="F1286" s="1"/>
      <c r="G1286" s="1"/>
      <c r="H1286" s="2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2"/>
      <c r="T1286" s="2"/>
      <c r="U1286" s="1"/>
      <c r="V1286" s="1"/>
      <c r="W1286" s="1"/>
      <c r="X1286" s="1"/>
      <c r="Y1286" s="1"/>
      <c r="Z1286" s="1"/>
      <c r="AA1286" s="1"/>
      <c r="AB1286" s="2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36"/>
      <c r="AR1286" s="1"/>
      <c r="AS1286" s="1"/>
      <c r="AT1286" s="1"/>
      <c r="AU1286" s="1"/>
      <c r="AV1286" s="1"/>
      <c r="AW1286" s="1"/>
    </row>
    <row r="1287" spans="1:49" ht="14.25" customHeight="1">
      <c r="A1287" s="2"/>
      <c r="B1287" s="2"/>
      <c r="C1287" s="2"/>
      <c r="D1287" s="1"/>
      <c r="E1287" s="1"/>
      <c r="F1287" s="1"/>
      <c r="G1287" s="1"/>
      <c r="H1287" s="2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2"/>
      <c r="T1287" s="2"/>
      <c r="U1287" s="1"/>
      <c r="V1287" s="1"/>
      <c r="W1287" s="1"/>
      <c r="X1287" s="1"/>
      <c r="Y1287" s="1"/>
      <c r="Z1287" s="1"/>
      <c r="AA1287" s="1"/>
      <c r="AB1287" s="2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36"/>
      <c r="AR1287" s="1"/>
      <c r="AS1287" s="1"/>
      <c r="AT1287" s="1"/>
      <c r="AU1287" s="1"/>
      <c r="AV1287" s="1"/>
      <c r="AW1287" s="1"/>
    </row>
    <row r="1288" spans="1:49" ht="14.25" customHeight="1">
      <c r="A1288" s="2"/>
      <c r="B1288" s="2"/>
      <c r="C1288" s="2"/>
      <c r="D1288" s="1"/>
      <c r="E1288" s="1"/>
      <c r="F1288" s="1"/>
      <c r="G1288" s="1"/>
      <c r="H1288" s="2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2"/>
      <c r="T1288" s="2"/>
      <c r="U1288" s="1"/>
      <c r="V1288" s="1"/>
      <c r="W1288" s="1"/>
      <c r="X1288" s="1"/>
      <c r="Y1288" s="1"/>
      <c r="Z1288" s="1"/>
      <c r="AA1288" s="1"/>
      <c r="AB1288" s="2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36"/>
      <c r="AR1288" s="1"/>
      <c r="AS1288" s="1"/>
      <c r="AT1288" s="1"/>
      <c r="AU1288" s="1"/>
      <c r="AV1288" s="1"/>
      <c r="AW1288" s="1"/>
    </row>
    <row r="1289" spans="1:49" ht="14.25" customHeight="1">
      <c r="A1289" s="2"/>
      <c r="B1289" s="2"/>
      <c r="C1289" s="2"/>
      <c r="D1289" s="1"/>
      <c r="E1289" s="1"/>
      <c r="F1289" s="1"/>
      <c r="G1289" s="1"/>
      <c r="H1289" s="2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2"/>
      <c r="T1289" s="2"/>
      <c r="U1289" s="1"/>
      <c r="V1289" s="1"/>
      <c r="W1289" s="1"/>
      <c r="X1289" s="1"/>
      <c r="Y1289" s="1"/>
      <c r="Z1289" s="1"/>
      <c r="AA1289" s="1"/>
      <c r="AB1289" s="2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36"/>
      <c r="AR1289" s="1"/>
      <c r="AS1289" s="1"/>
      <c r="AT1289" s="1"/>
      <c r="AU1289" s="1"/>
      <c r="AV1289" s="1"/>
      <c r="AW1289" s="1"/>
    </row>
    <row r="1290" spans="1:49" ht="14.25" customHeight="1">
      <c r="A1290" s="2"/>
      <c r="B1290" s="2"/>
      <c r="C1290" s="2"/>
      <c r="D1290" s="1"/>
      <c r="E1290" s="1"/>
      <c r="F1290" s="1"/>
      <c r="G1290" s="1"/>
      <c r="H1290" s="2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2"/>
      <c r="T1290" s="2"/>
      <c r="U1290" s="1"/>
      <c r="V1290" s="1"/>
      <c r="W1290" s="1"/>
      <c r="X1290" s="1"/>
      <c r="Y1290" s="1"/>
      <c r="Z1290" s="1"/>
      <c r="AA1290" s="1"/>
      <c r="AB1290" s="2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36"/>
      <c r="AR1290" s="1"/>
      <c r="AS1290" s="1"/>
      <c r="AT1290" s="1"/>
      <c r="AU1290" s="1"/>
      <c r="AV1290" s="1"/>
      <c r="AW1290" s="1"/>
    </row>
    <row r="1291" spans="1:49" ht="14.25" customHeight="1">
      <c r="A1291" s="2"/>
      <c r="B1291" s="2"/>
      <c r="C1291" s="2"/>
      <c r="D1291" s="1"/>
      <c r="E1291" s="1"/>
      <c r="F1291" s="1"/>
      <c r="G1291" s="1"/>
      <c r="H1291" s="2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2"/>
      <c r="T1291" s="2"/>
      <c r="U1291" s="1"/>
      <c r="V1291" s="1"/>
      <c r="W1291" s="1"/>
      <c r="X1291" s="1"/>
      <c r="Y1291" s="1"/>
      <c r="Z1291" s="1"/>
      <c r="AA1291" s="1"/>
      <c r="AB1291" s="2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36"/>
      <c r="AR1291" s="1"/>
      <c r="AS1291" s="1"/>
      <c r="AT1291" s="1"/>
      <c r="AU1291" s="1"/>
      <c r="AV1291" s="1"/>
      <c r="AW1291" s="1"/>
    </row>
    <row r="1292" spans="1:49" ht="14.25" customHeight="1">
      <c r="A1292" s="2"/>
      <c r="B1292" s="2"/>
      <c r="C1292" s="2"/>
      <c r="D1292" s="1"/>
      <c r="E1292" s="1"/>
      <c r="F1292" s="1"/>
      <c r="G1292" s="1"/>
      <c r="H1292" s="2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2"/>
      <c r="T1292" s="2"/>
      <c r="U1292" s="1"/>
      <c r="V1292" s="1"/>
      <c r="W1292" s="1"/>
      <c r="X1292" s="1"/>
      <c r="Y1292" s="1"/>
      <c r="Z1292" s="1"/>
      <c r="AA1292" s="1"/>
      <c r="AB1292" s="2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36"/>
      <c r="AR1292" s="1"/>
      <c r="AS1292" s="1"/>
      <c r="AT1292" s="1"/>
      <c r="AU1292" s="1"/>
      <c r="AV1292" s="1"/>
      <c r="AW1292" s="1"/>
    </row>
    <row r="1293" spans="1:49" ht="14.25" customHeight="1">
      <c r="A1293" s="2"/>
      <c r="B1293" s="2"/>
      <c r="C1293" s="2"/>
      <c r="D1293" s="1"/>
      <c r="E1293" s="1"/>
      <c r="F1293" s="1"/>
      <c r="G1293" s="1"/>
      <c r="H1293" s="2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2"/>
      <c r="T1293" s="2"/>
      <c r="U1293" s="1"/>
      <c r="V1293" s="1"/>
      <c r="W1293" s="1"/>
      <c r="X1293" s="1"/>
      <c r="Y1293" s="1"/>
      <c r="Z1293" s="1"/>
      <c r="AA1293" s="1"/>
      <c r="AB1293" s="2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36"/>
      <c r="AR1293" s="1"/>
      <c r="AS1293" s="1"/>
      <c r="AT1293" s="1"/>
      <c r="AU1293" s="1"/>
      <c r="AV1293" s="1"/>
      <c r="AW1293" s="1"/>
    </row>
    <row r="1294" spans="1:49" ht="14.25" customHeight="1">
      <c r="A1294" s="2"/>
      <c r="B1294" s="2"/>
      <c r="C1294" s="2"/>
      <c r="D1294" s="1"/>
      <c r="E1294" s="1"/>
      <c r="F1294" s="1"/>
      <c r="G1294" s="1"/>
      <c r="H1294" s="2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2"/>
      <c r="T1294" s="2"/>
      <c r="U1294" s="1"/>
      <c r="V1294" s="1"/>
      <c r="W1294" s="1"/>
      <c r="X1294" s="1"/>
      <c r="Y1294" s="1"/>
      <c r="Z1294" s="1"/>
      <c r="AA1294" s="1"/>
      <c r="AB1294" s="2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36"/>
      <c r="AR1294" s="1"/>
      <c r="AS1294" s="1"/>
      <c r="AT1294" s="1"/>
      <c r="AU1294" s="1"/>
      <c r="AV1294" s="1"/>
      <c r="AW1294" s="1"/>
    </row>
    <row r="1295" spans="1:49" ht="14.25" customHeight="1">
      <c r="A1295" s="2"/>
      <c r="B1295" s="2"/>
      <c r="C1295" s="2"/>
      <c r="D1295" s="1"/>
      <c r="E1295" s="1"/>
      <c r="F1295" s="1"/>
      <c r="G1295" s="1"/>
      <c r="H1295" s="2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2"/>
      <c r="T1295" s="2"/>
      <c r="U1295" s="1"/>
      <c r="V1295" s="1"/>
      <c r="W1295" s="1"/>
      <c r="X1295" s="1"/>
      <c r="Y1295" s="1"/>
      <c r="Z1295" s="1"/>
      <c r="AA1295" s="1"/>
      <c r="AB1295" s="2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36"/>
      <c r="AR1295" s="1"/>
      <c r="AS1295" s="1"/>
      <c r="AT1295" s="1"/>
      <c r="AU1295" s="1"/>
      <c r="AV1295" s="1"/>
      <c r="AW1295" s="1"/>
    </row>
    <row r="1296" spans="1:49" ht="14.25" customHeight="1">
      <c r="A1296" s="2"/>
      <c r="B1296" s="2"/>
      <c r="C1296" s="2"/>
      <c r="D1296" s="1"/>
      <c r="E1296" s="1"/>
      <c r="F1296" s="1"/>
      <c r="G1296" s="1"/>
      <c r="H1296" s="2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2"/>
      <c r="T1296" s="2"/>
      <c r="U1296" s="1"/>
      <c r="V1296" s="1"/>
      <c r="W1296" s="1"/>
      <c r="X1296" s="1"/>
      <c r="Y1296" s="1"/>
      <c r="Z1296" s="1"/>
      <c r="AA1296" s="1"/>
      <c r="AB1296" s="2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36"/>
      <c r="AR1296" s="1"/>
      <c r="AS1296" s="1"/>
      <c r="AT1296" s="1"/>
      <c r="AU1296" s="1"/>
      <c r="AV1296" s="1"/>
      <c r="AW1296" s="1"/>
    </row>
    <row r="1297" spans="1:49" ht="14.25" customHeight="1">
      <c r="A1297" s="2"/>
      <c r="B1297" s="2"/>
      <c r="C1297" s="2"/>
      <c r="D1297" s="1"/>
      <c r="E1297" s="1"/>
      <c r="F1297" s="1"/>
      <c r="G1297" s="1"/>
      <c r="H1297" s="2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2"/>
      <c r="T1297" s="2"/>
      <c r="U1297" s="1"/>
      <c r="V1297" s="1"/>
      <c r="W1297" s="1"/>
      <c r="X1297" s="1"/>
      <c r="Y1297" s="1"/>
      <c r="Z1297" s="1"/>
      <c r="AA1297" s="1"/>
      <c r="AB1297" s="2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36"/>
      <c r="AR1297" s="1"/>
      <c r="AS1297" s="1"/>
      <c r="AT1297" s="1"/>
      <c r="AU1297" s="1"/>
      <c r="AV1297" s="1"/>
      <c r="AW1297" s="1"/>
    </row>
    <row r="1298" spans="1:49" ht="14.25" customHeight="1">
      <c r="A1298" s="2"/>
      <c r="B1298" s="2"/>
      <c r="C1298" s="2"/>
      <c r="D1298" s="1"/>
      <c r="E1298" s="1"/>
      <c r="F1298" s="1"/>
      <c r="G1298" s="1"/>
      <c r="H1298" s="2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2"/>
      <c r="T1298" s="2"/>
      <c r="U1298" s="1"/>
      <c r="V1298" s="1"/>
      <c r="W1298" s="1"/>
      <c r="X1298" s="1"/>
      <c r="Y1298" s="1"/>
      <c r="Z1298" s="1"/>
      <c r="AA1298" s="1"/>
      <c r="AB1298" s="2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36"/>
      <c r="AR1298" s="1"/>
      <c r="AS1298" s="1"/>
      <c r="AT1298" s="1"/>
      <c r="AU1298" s="1"/>
      <c r="AV1298" s="1"/>
      <c r="AW1298" s="1"/>
    </row>
    <row r="1299" spans="1:49" ht="14.25" customHeight="1">
      <c r="A1299" s="2"/>
      <c r="B1299" s="2"/>
      <c r="C1299" s="2"/>
      <c r="D1299" s="1"/>
      <c r="E1299" s="1"/>
      <c r="F1299" s="1"/>
      <c r="G1299" s="1"/>
      <c r="H1299" s="2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2"/>
      <c r="T1299" s="2"/>
      <c r="U1299" s="1"/>
      <c r="V1299" s="1"/>
      <c r="W1299" s="1"/>
      <c r="X1299" s="1"/>
      <c r="Y1299" s="1"/>
      <c r="Z1299" s="1"/>
      <c r="AA1299" s="1"/>
      <c r="AB1299" s="2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36"/>
      <c r="AR1299" s="1"/>
      <c r="AS1299" s="1"/>
      <c r="AT1299" s="1"/>
      <c r="AU1299" s="1"/>
      <c r="AV1299" s="1"/>
      <c r="AW1299" s="1"/>
    </row>
    <row r="1300" spans="1:49" ht="14.25" customHeight="1">
      <c r="A1300" s="2"/>
      <c r="B1300" s="2"/>
      <c r="C1300" s="2"/>
      <c r="D1300" s="1"/>
      <c r="E1300" s="1"/>
      <c r="F1300" s="1"/>
      <c r="G1300" s="1"/>
      <c r="H1300" s="2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2"/>
      <c r="T1300" s="2"/>
      <c r="U1300" s="1"/>
      <c r="V1300" s="1"/>
      <c r="W1300" s="1"/>
      <c r="X1300" s="1"/>
      <c r="Y1300" s="1"/>
      <c r="Z1300" s="1"/>
      <c r="AA1300" s="1"/>
      <c r="AB1300" s="2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36"/>
      <c r="AR1300" s="1"/>
      <c r="AS1300" s="1"/>
      <c r="AT1300" s="1"/>
      <c r="AU1300" s="1"/>
      <c r="AV1300" s="1"/>
      <c r="AW1300" s="1"/>
    </row>
    <row r="1301" spans="1:49" ht="14.25" customHeight="1">
      <c r="A1301" s="2"/>
      <c r="B1301" s="2"/>
      <c r="C1301" s="2"/>
      <c r="D1301" s="1"/>
      <c r="E1301" s="1"/>
      <c r="F1301" s="1"/>
      <c r="G1301" s="1"/>
      <c r="H1301" s="2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2"/>
      <c r="T1301" s="2"/>
      <c r="U1301" s="1"/>
      <c r="V1301" s="1"/>
      <c r="W1301" s="1"/>
      <c r="X1301" s="1"/>
      <c r="Y1301" s="1"/>
      <c r="Z1301" s="1"/>
      <c r="AA1301" s="1"/>
      <c r="AB1301" s="2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36"/>
      <c r="AR1301" s="1"/>
      <c r="AS1301" s="1"/>
      <c r="AT1301" s="1"/>
      <c r="AU1301" s="1"/>
      <c r="AV1301" s="1"/>
      <c r="AW1301" s="1"/>
    </row>
    <row r="1302" spans="1:49" ht="14.25" customHeight="1">
      <c r="A1302" s="2"/>
      <c r="B1302" s="2"/>
      <c r="C1302" s="2"/>
      <c r="D1302" s="1"/>
      <c r="E1302" s="1"/>
      <c r="F1302" s="1"/>
      <c r="G1302" s="1"/>
      <c r="H1302" s="2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2"/>
      <c r="T1302" s="2"/>
      <c r="U1302" s="1"/>
      <c r="V1302" s="1"/>
      <c r="W1302" s="1"/>
      <c r="X1302" s="1"/>
      <c r="Y1302" s="1"/>
      <c r="Z1302" s="1"/>
      <c r="AA1302" s="1"/>
      <c r="AB1302" s="2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36"/>
      <c r="AR1302" s="1"/>
      <c r="AS1302" s="1"/>
      <c r="AT1302" s="1"/>
      <c r="AU1302" s="1"/>
      <c r="AV1302" s="1"/>
      <c r="AW1302" s="1"/>
    </row>
    <row r="1303" spans="1:49" ht="14.25" customHeight="1">
      <c r="A1303" s="2"/>
      <c r="B1303" s="2"/>
      <c r="C1303" s="2"/>
      <c r="D1303" s="1"/>
      <c r="E1303" s="1"/>
      <c r="F1303" s="1"/>
      <c r="G1303" s="1"/>
      <c r="H1303" s="2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2"/>
      <c r="T1303" s="2"/>
      <c r="U1303" s="1"/>
      <c r="V1303" s="1"/>
      <c r="W1303" s="1"/>
      <c r="X1303" s="1"/>
      <c r="Y1303" s="1"/>
      <c r="Z1303" s="1"/>
      <c r="AA1303" s="1"/>
      <c r="AB1303" s="2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36"/>
      <c r="AR1303" s="1"/>
      <c r="AS1303" s="1"/>
      <c r="AT1303" s="1"/>
      <c r="AU1303" s="1"/>
      <c r="AV1303" s="1"/>
      <c r="AW1303" s="1"/>
    </row>
    <row r="1304" spans="1:49" ht="14.25" customHeight="1">
      <c r="A1304" s="2"/>
      <c r="B1304" s="2"/>
      <c r="C1304" s="2"/>
      <c r="D1304" s="1"/>
      <c r="E1304" s="1"/>
      <c r="F1304" s="1"/>
      <c r="G1304" s="1"/>
      <c r="H1304" s="2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2"/>
      <c r="T1304" s="2"/>
      <c r="U1304" s="1"/>
      <c r="V1304" s="1"/>
      <c r="W1304" s="1"/>
      <c r="X1304" s="1"/>
      <c r="Y1304" s="1"/>
      <c r="Z1304" s="1"/>
      <c r="AA1304" s="1"/>
      <c r="AB1304" s="2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36"/>
      <c r="AR1304" s="1"/>
      <c r="AS1304" s="1"/>
      <c r="AT1304" s="1"/>
      <c r="AU1304" s="1"/>
      <c r="AV1304" s="1"/>
      <c r="AW1304" s="1"/>
    </row>
    <row r="1305" spans="1:49" ht="14.25" customHeight="1">
      <c r="A1305" s="2"/>
      <c r="B1305" s="2"/>
      <c r="C1305" s="2"/>
      <c r="D1305" s="1"/>
      <c r="E1305" s="1"/>
      <c r="F1305" s="1"/>
      <c r="G1305" s="1"/>
      <c r="H1305" s="2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2"/>
      <c r="T1305" s="2"/>
      <c r="U1305" s="1"/>
      <c r="V1305" s="1"/>
      <c r="W1305" s="1"/>
      <c r="X1305" s="1"/>
      <c r="Y1305" s="1"/>
      <c r="Z1305" s="1"/>
      <c r="AA1305" s="1"/>
      <c r="AB1305" s="2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36"/>
      <c r="AR1305" s="1"/>
      <c r="AS1305" s="1"/>
      <c r="AT1305" s="1"/>
      <c r="AU1305" s="1"/>
      <c r="AV1305" s="1"/>
      <c r="AW1305" s="1"/>
    </row>
    <row r="1306" spans="1:49" ht="14.25" customHeight="1">
      <c r="A1306" s="2"/>
      <c r="B1306" s="2"/>
      <c r="C1306" s="2"/>
      <c r="D1306" s="1"/>
      <c r="E1306" s="1"/>
      <c r="F1306" s="1"/>
      <c r="G1306" s="1"/>
      <c r="H1306" s="2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2"/>
      <c r="T1306" s="2"/>
      <c r="U1306" s="1"/>
      <c r="V1306" s="1"/>
      <c r="W1306" s="1"/>
      <c r="X1306" s="1"/>
      <c r="Y1306" s="1"/>
      <c r="Z1306" s="1"/>
      <c r="AA1306" s="1"/>
      <c r="AB1306" s="2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36"/>
      <c r="AR1306" s="1"/>
      <c r="AS1306" s="1"/>
      <c r="AT1306" s="1"/>
      <c r="AU1306" s="1"/>
      <c r="AV1306" s="1"/>
      <c r="AW1306" s="1"/>
    </row>
    <row r="1307" spans="1:49" ht="14.25" customHeight="1">
      <c r="A1307" s="2"/>
      <c r="B1307" s="2"/>
      <c r="C1307" s="2"/>
      <c r="D1307" s="1"/>
      <c r="E1307" s="1"/>
      <c r="F1307" s="1"/>
      <c r="G1307" s="1"/>
      <c r="H1307" s="2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2"/>
      <c r="T1307" s="2"/>
      <c r="U1307" s="1"/>
      <c r="V1307" s="1"/>
      <c r="W1307" s="1"/>
      <c r="X1307" s="1"/>
      <c r="Y1307" s="1"/>
      <c r="Z1307" s="1"/>
      <c r="AA1307" s="1"/>
      <c r="AB1307" s="2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36"/>
      <c r="AR1307" s="1"/>
      <c r="AS1307" s="1"/>
      <c r="AT1307" s="1"/>
      <c r="AU1307" s="1"/>
      <c r="AV1307" s="1"/>
      <c r="AW1307" s="1"/>
    </row>
    <row r="1308" spans="1:49" ht="14.25" customHeight="1">
      <c r="A1308" s="2"/>
      <c r="B1308" s="2"/>
      <c r="C1308" s="2"/>
      <c r="D1308" s="1"/>
      <c r="E1308" s="1"/>
      <c r="F1308" s="1"/>
      <c r="G1308" s="1"/>
      <c r="H1308" s="2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2"/>
      <c r="T1308" s="2"/>
      <c r="U1308" s="1"/>
      <c r="V1308" s="1"/>
      <c r="W1308" s="1"/>
      <c r="X1308" s="1"/>
      <c r="Y1308" s="1"/>
      <c r="Z1308" s="1"/>
      <c r="AA1308" s="1"/>
      <c r="AB1308" s="2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36"/>
      <c r="AR1308" s="1"/>
      <c r="AS1308" s="1"/>
      <c r="AT1308" s="1"/>
      <c r="AU1308" s="1"/>
      <c r="AV1308" s="1"/>
      <c r="AW1308" s="1"/>
    </row>
    <row r="1309" spans="1:49" ht="14.25" customHeight="1">
      <c r="A1309" s="2"/>
      <c r="B1309" s="2"/>
      <c r="C1309" s="2"/>
      <c r="D1309" s="1"/>
      <c r="E1309" s="1"/>
      <c r="F1309" s="1"/>
      <c r="G1309" s="1"/>
      <c r="H1309" s="2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2"/>
      <c r="T1309" s="2"/>
      <c r="U1309" s="1"/>
      <c r="V1309" s="1"/>
      <c r="W1309" s="1"/>
      <c r="X1309" s="1"/>
      <c r="Y1309" s="1"/>
      <c r="Z1309" s="1"/>
      <c r="AA1309" s="1"/>
      <c r="AB1309" s="2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36"/>
      <c r="AR1309" s="1"/>
      <c r="AS1309" s="1"/>
      <c r="AT1309" s="1"/>
      <c r="AU1309" s="1"/>
      <c r="AV1309" s="1"/>
      <c r="AW1309" s="1"/>
    </row>
    <row r="1310" spans="1:49" ht="14.25" customHeight="1">
      <c r="A1310" s="2"/>
      <c r="B1310" s="2"/>
      <c r="C1310" s="2"/>
      <c r="D1310" s="1"/>
      <c r="E1310" s="1"/>
      <c r="F1310" s="1"/>
      <c r="G1310" s="1"/>
      <c r="H1310" s="2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2"/>
      <c r="T1310" s="2"/>
      <c r="U1310" s="1"/>
      <c r="V1310" s="1"/>
      <c r="W1310" s="1"/>
      <c r="X1310" s="1"/>
      <c r="Y1310" s="1"/>
      <c r="Z1310" s="1"/>
      <c r="AA1310" s="1"/>
      <c r="AB1310" s="2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36"/>
      <c r="AR1310" s="1"/>
      <c r="AS1310" s="1"/>
      <c r="AT1310" s="1"/>
      <c r="AU1310" s="1"/>
      <c r="AV1310" s="1"/>
      <c r="AW1310" s="1"/>
    </row>
    <row r="1311" spans="1:49" ht="14.25" customHeight="1">
      <c r="A1311" s="2"/>
      <c r="B1311" s="2"/>
      <c r="C1311" s="2"/>
      <c r="D1311" s="1"/>
      <c r="E1311" s="1"/>
      <c r="F1311" s="1"/>
      <c r="G1311" s="1"/>
      <c r="H1311" s="2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2"/>
      <c r="T1311" s="2"/>
      <c r="U1311" s="1"/>
      <c r="V1311" s="1"/>
      <c r="W1311" s="1"/>
      <c r="X1311" s="1"/>
      <c r="Y1311" s="1"/>
      <c r="Z1311" s="1"/>
      <c r="AA1311" s="1"/>
      <c r="AB1311" s="2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36"/>
      <c r="AR1311" s="1"/>
      <c r="AS1311" s="1"/>
      <c r="AT1311" s="1"/>
      <c r="AU1311" s="1"/>
      <c r="AV1311" s="1"/>
      <c r="AW1311" s="1"/>
    </row>
    <row r="1312" spans="1:49" ht="14.25" customHeight="1">
      <c r="A1312" s="2"/>
      <c r="B1312" s="2"/>
      <c r="C1312" s="2"/>
      <c r="D1312" s="1"/>
      <c r="E1312" s="1"/>
      <c r="F1312" s="1"/>
      <c r="G1312" s="1"/>
      <c r="H1312" s="2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2"/>
      <c r="T1312" s="2"/>
      <c r="U1312" s="1"/>
      <c r="V1312" s="1"/>
      <c r="W1312" s="1"/>
      <c r="X1312" s="1"/>
      <c r="Y1312" s="1"/>
      <c r="Z1312" s="1"/>
      <c r="AA1312" s="1"/>
      <c r="AB1312" s="2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36"/>
      <c r="AR1312" s="1"/>
      <c r="AS1312" s="1"/>
      <c r="AT1312" s="1"/>
      <c r="AU1312" s="1"/>
      <c r="AV1312" s="1"/>
      <c r="AW1312" s="1"/>
    </row>
    <row r="1313" spans="1:49" ht="14.25" customHeight="1">
      <c r="A1313" s="2"/>
      <c r="B1313" s="2"/>
      <c r="C1313" s="2"/>
      <c r="D1313" s="1"/>
      <c r="E1313" s="1"/>
      <c r="F1313" s="1"/>
      <c r="G1313" s="1"/>
      <c r="H1313" s="2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2"/>
      <c r="T1313" s="2"/>
      <c r="U1313" s="1"/>
      <c r="V1313" s="1"/>
      <c r="W1313" s="1"/>
      <c r="X1313" s="1"/>
      <c r="Y1313" s="1"/>
      <c r="Z1313" s="1"/>
      <c r="AA1313" s="1"/>
      <c r="AB1313" s="2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36"/>
      <c r="AR1313" s="1"/>
      <c r="AS1313" s="1"/>
      <c r="AT1313" s="1"/>
      <c r="AU1313" s="1"/>
      <c r="AV1313" s="1"/>
      <c r="AW1313" s="1"/>
    </row>
    <row r="1314" spans="1:49" ht="14.25" customHeight="1">
      <c r="A1314" s="2"/>
      <c r="B1314" s="2"/>
      <c r="C1314" s="2"/>
      <c r="D1314" s="1"/>
      <c r="E1314" s="1"/>
      <c r="F1314" s="1"/>
      <c r="G1314" s="1"/>
      <c r="H1314" s="2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2"/>
      <c r="T1314" s="2"/>
      <c r="U1314" s="1"/>
      <c r="V1314" s="1"/>
      <c r="W1314" s="1"/>
      <c r="X1314" s="1"/>
      <c r="Y1314" s="1"/>
      <c r="Z1314" s="1"/>
      <c r="AA1314" s="1"/>
      <c r="AB1314" s="2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36"/>
      <c r="AR1314" s="1"/>
      <c r="AS1314" s="1"/>
      <c r="AT1314" s="1"/>
      <c r="AU1314" s="1"/>
      <c r="AV1314" s="1"/>
      <c r="AW1314" s="1"/>
    </row>
    <row r="1315" spans="1:49" ht="14.25" customHeight="1">
      <c r="A1315" s="2"/>
      <c r="B1315" s="2"/>
      <c r="C1315" s="2"/>
      <c r="D1315" s="1"/>
      <c r="E1315" s="1"/>
      <c r="F1315" s="1"/>
      <c r="G1315" s="1"/>
      <c r="H1315" s="2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2"/>
      <c r="T1315" s="2"/>
      <c r="U1315" s="1"/>
      <c r="V1315" s="1"/>
      <c r="W1315" s="1"/>
      <c r="X1315" s="1"/>
      <c r="Y1315" s="1"/>
      <c r="Z1315" s="1"/>
      <c r="AA1315" s="1"/>
      <c r="AB1315" s="2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36"/>
      <c r="AR1315" s="1"/>
      <c r="AS1315" s="1"/>
      <c r="AT1315" s="1"/>
      <c r="AU1315" s="1"/>
      <c r="AV1315" s="1"/>
      <c r="AW1315" s="1"/>
    </row>
    <row r="1316" spans="1:49" ht="14.25" customHeight="1">
      <c r="A1316" s="2"/>
      <c r="B1316" s="2"/>
      <c r="C1316" s="2"/>
      <c r="D1316" s="1"/>
      <c r="E1316" s="1"/>
      <c r="F1316" s="1"/>
      <c r="G1316" s="1"/>
      <c r="H1316" s="2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2"/>
      <c r="T1316" s="2"/>
      <c r="U1316" s="1"/>
      <c r="V1316" s="1"/>
      <c r="W1316" s="1"/>
      <c r="X1316" s="1"/>
      <c r="Y1316" s="1"/>
      <c r="Z1316" s="1"/>
      <c r="AA1316" s="1"/>
      <c r="AB1316" s="2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36"/>
      <c r="AR1316" s="1"/>
      <c r="AS1316" s="1"/>
      <c r="AT1316" s="1"/>
      <c r="AU1316" s="1"/>
      <c r="AV1316" s="1"/>
      <c r="AW1316" s="1"/>
    </row>
    <row r="1317" spans="1:49" ht="14.25" customHeight="1">
      <c r="A1317" s="2"/>
      <c r="B1317" s="2"/>
      <c r="C1317" s="2"/>
      <c r="D1317" s="1"/>
      <c r="E1317" s="1"/>
      <c r="F1317" s="1"/>
      <c r="G1317" s="1"/>
      <c r="H1317" s="2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2"/>
      <c r="T1317" s="2"/>
      <c r="U1317" s="1"/>
      <c r="V1317" s="1"/>
      <c r="W1317" s="1"/>
      <c r="X1317" s="1"/>
      <c r="Y1317" s="1"/>
      <c r="Z1317" s="1"/>
      <c r="AA1317" s="1"/>
      <c r="AB1317" s="2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36"/>
      <c r="AR1317" s="1"/>
      <c r="AS1317" s="1"/>
      <c r="AT1317" s="1"/>
      <c r="AU1317" s="1"/>
      <c r="AV1317" s="1"/>
      <c r="AW1317" s="1"/>
    </row>
    <row r="1318" spans="1:49" ht="14.25" customHeight="1">
      <c r="A1318" s="2"/>
      <c r="B1318" s="2"/>
      <c r="C1318" s="2"/>
      <c r="D1318" s="1"/>
      <c r="E1318" s="1"/>
      <c r="F1318" s="1"/>
      <c r="G1318" s="1"/>
      <c r="H1318" s="2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2"/>
      <c r="T1318" s="2"/>
      <c r="U1318" s="1"/>
      <c r="V1318" s="1"/>
      <c r="W1318" s="1"/>
      <c r="X1318" s="1"/>
      <c r="Y1318" s="1"/>
      <c r="Z1318" s="1"/>
      <c r="AA1318" s="1"/>
      <c r="AB1318" s="2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36"/>
      <c r="AR1318" s="1"/>
      <c r="AS1318" s="1"/>
      <c r="AT1318" s="1"/>
      <c r="AU1318" s="1"/>
      <c r="AV1318" s="1"/>
      <c r="AW1318" s="1"/>
    </row>
    <row r="1319" spans="1:49" ht="14.25" customHeight="1">
      <c r="A1319" s="2"/>
      <c r="B1319" s="2"/>
      <c r="C1319" s="2"/>
      <c r="D1319" s="1"/>
      <c r="E1319" s="1"/>
      <c r="F1319" s="1"/>
      <c r="G1319" s="1"/>
      <c r="H1319" s="2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2"/>
      <c r="T1319" s="2"/>
      <c r="U1319" s="1"/>
      <c r="V1319" s="1"/>
      <c r="W1319" s="1"/>
      <c r="X1319" s="1"/>
      <c r="Y1319" s="1"/>
      <c r="Z1319" s="1"/>
      <c r="AA1319" s="1"/>
      <c r="AB1319" s="2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36"/>
      <c r="AR1319" s="1"/>
      <c r="AS1319" s="1"/>
      <c r="AT1319" s="1"/>
      <c r="AU1319" s="1"/>
      <c r="AV1319" s="1"/>
      <c r="AW1319" s="1"/>
    </row>
    <row r="1320" spans="1:49" ht="14.25" customHeight="1">
      <c r="A1320" s="2"/>
      <c r="B1320" s="2"/>
      <c r="C1320" s="2"/>
      <c r="D1320" s="1"/>
      <c r="E1320" s="1"/>
      <c r="F1320" s="1"/>
      <c r="G1320" s="1"/>
      <c r="H1320" s="2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2"/>
      <c r="T1320" s="2"/>
      <c r="U1320" s="1"/>
      <c r="V1320" s="1"/>
      <c r="W1320" s="1"/>
      <c r="X1320" s="1"/>
      <c r="Y1320" s="1"/>
      <c r="Z1320" s="1"/>
      <c r="AA1320" s="1"/>
      <c r="AB1320" s="2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36"/>
      <c r="AR1320" s="1"/>
      <c r="AS1320" s="1"/>
      <c r="AT1320" s="1"/>
      <c r="AU1320" s="1"/>
      <c r="AV1320" s="1"/>
      <c r="AW1320" s="1"/>
    </row>
    <row r="1321" spans="1:49" ht="14.25" customHeight="1">
      <c r="A1321" s="2"/>
      <c r="B1321" s="2"/>
      <c r="C1321" s="2"/>
      <c r="D1321" s="1"/>
      <c r="E1321" s="1"/>
      <c r="F1321" s="1"/>
      <c r="G1321" s="1"/>
      <c r="H1321" s="2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2"/>
      <c r="T1321" s="2"/>
      <c r="U1321" s="1"/>
      <c r="V1321" s="1"/>
      <c r="W1321" s="1"/>
      <c r="X1321" s="1"/>
      <c r="Y1321" s="1"/>
      <c r="Z1321" s="1"/>
      <c r="AA1321" s="1"/>
      <c r="AB1321" s="2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36"/>
      <c r="AR1321" s="1"/>
      <c r="AS1321" s="1"/>
      <c r="AT1321" s="1"/>
      <c r="AU1321" s="1"/>
      <c r="AV1321" s="1"/>
      <c r="AW1321" s="1"/>
    </row>
    <row r="1322" spans="1:49" ht="14.25" customHeight="1">
      <c r="A1322" s="2"/>
      <c r="B1322" s="2"/>
      <c r="C1322" s="2"/>
      <c r="D1322" s="1"/>
      <c r="E1322" s="1"/>
      <c r="F1322" s="1"/>
      <c r="G1322" s="1"/>
      <c r="H1322" s="2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2"/>
      <c r="T1322" s="2"/>
      <c r="U1322" s="1"/>
      <c r="V1322" s="1"/>
      <c r="W1322" s="1"/>
      <c r="X1322" s="1"/>
      <c r="Y1322" s="1"/>
      <c r="Z1322" s="1"/>
      <c r="AA1322" s="1"/>
      <c r="AB1322" s="2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36"/>
      <c r="AR1322" s="1"/>
      <c r="AS1322" s="1"/>
      <c r="AT1322" s="1"/>
      <c r="AU1322" s="1"/>
      <c r="AV1322" s="1"/>
      <c r="AW1322" s="1"/>
    </row>
    <row r="1323" spans="1:49" ht="14.25" customHeight="1">
      <c r="A1323" s="2"/>
      <c r="B1323" s="2"/>
      <c r="C1323" s="2"/>
      <c r="D1323" s="1"/>
      <c r="E1323" s="1"/>
      <c r="F1323" s="1"/>
      <c r="G1323" s="1"/>
      <c r="H1323" s="2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2"/>
      <c r="T1323" s="2"/>
      <c r="U1323" s="1"/>
      <c r="V1323" s="1"/>
      <c r="W1323" s="1"/>
      <c r="X1323" s="1"/>
      <c r="Y1323" s="1"/>
      <c r="Z1323" s="1"/>
      <c r="AA1323" s="1"/>
      <c r="AB1323" s="2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36"/>
      <c r="AR1323" s="1"/>
      <c r="AS1323" s="1"/>
      <c r="AT1323" s="1"/>
      <c r="AU1323" s="1"/>
      <c r="AV1323" s="1"/>
      <c r="AW1323" s="1"/>
    </row>
    <row r="1324" spans="1:49" ht="14.25" customHeight="1">
      <c r="A1324" s="2"/>
      <c r="B1324" s="2"/>
      <c r="C1324" s="2"/>
      <c r="D1324" s="1"/>
      <c r="E1324" s="1"/>
      <c r="F1324" s="1"/>
      <c r="G1324" s="1"/>
      <c r="H1324" s="2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2"/>
      <c r="T1324" s="2"/>
      <c r="U1324" s="1"/>
      <c r="V1324" s="1"/>
      <c r="W1324" s="1"/>
      <c r="X1324" s="1"/>
      <c r="Y1324" s="1"/>
      <c r="Z1324" s="1"/>
      <c r="AA1324" s="1"/>
      <c r="AB1324" s="2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36"/>
      <c r="AR1324" s="1"/>
      <c r="AS1324" s="1"/>
      <c r="AT1324" s="1"/>
      <c r="AU1324" s="1"/>
      <c r="AV1324" s="1"/>
      <c r="AW1324" s="1"/>
    </row>
    <row r="1325" spans="1:49" ht="14.25" customHeight="1">
      <c r="A1325" s="2"/>
      <c r="B1325" s="2"/>
      <c r="C1325" s="2"/>
      <c r="D1325" s="1"/>
      <c r="E1325" s="1"/>
      <c r="F1325" s="1"/>
      <c r="G1325" s="1"/>
      <c r="H1325" s="2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2"/>
      <c r="T1325" s="2"/>
      <c r="U1325" s="1"/>
      <c r="V1325" s="1"/>
      <c r="W1325" s="1"/>
      <c r="X1325" s="1"/>
      <c r="Y1325" s="1"/>
      <c r="Z1325" s="1"/>
      <c r="AA1325" s="1"/>
      <c r="AB1325" s="2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36"/>
      <c r="AR1325" s="1"/>
      <c r="AS1325" s="1"/>
      <c r="AT1325" s="1"/>
      <c r="AU1325" s="1"/>
      <c r="AV1325" s="1"/>
      <c r="AW1325" s="1"/>
    </row>
    <row r="1326" spans="1:49" ht="14.25" customHeight="1">
      <c r="A1326" s="2"/>
      <c r="B1326" s="2"/>
      <c r="C1326" s="2"/>
      <c r="D1326" s="1"/>
      <c r="E1326" s="1"/>
      <c r="F1326" s="1"/>
      <c r="G1326" s="1"/>
      <c r="H1326" s="2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2"/>
      <c r="T1326" s="2"/>
      <c r="U1326" s="1"/>
      <c r="V1326" s="1"/>
      <c r="W1326" s="1"/>
      <c r="X1326" s="1"/>
      <c r="Y1326" s="1"/>
      <c r="Z1326" s="1"/>
      <c r="AA1326" s="1"/>
      <c r="AB1326" s="2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36"/>
      <c r="AR1326" s="1"/>
      <c r="AS1326" s="1"/>
      <c r="AT1326" s="1"/>
      <c r="AU1326" s="1"/>
      <c r="AV1326" s="1"/>
      <c r="AW1326" s="1"/>
    </row>
    <row r="1327" spans="1:49" ht="14.25" customHeight="1">
      <c r="A1327" s="2"/>
      <c r="B1327" s="2"/>
      <c r="C1327" s="2"/>
      <c r="D1327" s="1"/>
      <c r="E1327" s="1"/>
      <c r="F1327" s="1"/>
      <c r="G1327" s="1"/>
      <c r="H1327" s="2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2"/>
      <c r="T1327" s="2"/>
      <c r="U1327" s="1"/>
      <c r="V1327" s="1"/>
      <c r="W1327" s="1"/>
      <c r="X1327" s="1"/>
      <c r="Y1327" s="1"/>
      <c r="Z1327" s="1"/>
      <c r="AA1327" s="1"/>
      <c r="AB1327" s="2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36"/>
      <c r="AR1327" s="1"/>
      <c r="AS1327" s="1"/>
      <c r="AT1327" s="1"/>
      <c r="AU1327" s="1"/>
      <c r="AV1327" s="1"/>
      <c r="AW1327" s="1"/>
    </row>
    <row r="1328" spans="1:49" ht="14.25" customHeight="1">
      <c r="A1328" s="2"/>
      <c r="B1328" s="2"/>
      <c r="C1328" s="2"/>
      <c r="D1328" s="1"/>
      <c r="E1328" s="1"/>
      <c r="F1328" s="1"/>
      <c r="G1328" s="1"/>
      <c r="H1328" s="2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2"/>
      <c r="T1328" s="2"/>
      <c r="U1328" s="1"/>
      <c r="V1328" s="1"/>
      <c r="W1328" s="1"/>
      <c r="X1328" s="1"/>
      <c r="Y1328" s="1"/>
      <c r="Z1328" s="1"/>
      <c r="AA1328" s="1"/>
      <c r="AB1328" s="2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36"/>
      <c r="AR1328" s="1"/>
      <c r="AS1328" s="1"/>
      <c r="AT1328" s="1"/>
      <c r="AU1328" s="1"/>
      <c r="AV1328" s="1"/>
      <c r="AW1328" s="1"/>
    </row>
    <row r="1329" spans="1:49" ht="14.25" customHeight="1">
      <c r="A1329" s="2"/>
      <c r="B1329" s="2"/>
      <c r="C1329" s="2"/>
      <c r="D1329" s="1"/>
      <c r="E1329" s="1"/>
      <c r="F1329" s="1"/>
      <c r="G1329" s="1"/>
      <c r="H1329" s="2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2"/>
      <c r="T1329" s="2"/>
      <c r="U1329" s="1"/>
      <c r="V1329" s="1"/>
      <c r="W1329" s="1"/>
      <c r="X1329" s="1"/>
      <c r="Y1329" s="1"/>
      <c r="Z1329" s="1"/>
      <c r="AA1329" s="1"/>
      <c r="AB1329" s="2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36"/>
      <c r="AR1329" s="1"/>
      <c r="AS1329" s="1"/>
      <c r="AT1329" s="1"/>
      <c r="AU1329" s="1"/>
      <c r="AV1329" s="1"/>
      <c r="AW1329" s="1"/>
    </row>
    <row r="1330" spans="1:49" ht="14.25" customHeight="1">
      <c r="A1330" s="2"/>
      <c r="B1330" s="2"/>
      <c r="C1330" s="2"/>
      <c r="D1330" s="1"/>
      <c r="E1330" s="1"/>
      <c r="F1330" s="1"/>
      <c r="G1330" s="1"/>
      <c r="H1330" s="2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2"/>
      <c r="T1330" s="2"/>
      <c r="U1330" s="1"/>
      <c r="V1330" s="1"/>
      <c r="W1330" s="1"/>
      <c r="X1330" s="1"/>
      <c r="Y1330" s="1"/>
      <c r="Z1330" s="1"/>
      <c r="AA1330" s="1"/>
      <c r="AB1330" s="2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36"/>
      <c r="AR1330" s="1"/>
      <c r="AS1330" s="1"/>
      <c r="AT1330" s="1"/>
      <c r="AU1330" s="1"/>
      <c r="AV1330" s="1"/>
      <c r="AW1330" s="1"/>
    </row>
    <row r="1331" spans="1:49" ht="14.25" customHeight="1">
      <c r="A1331" s="2"/>
      <c r="B1331" s="2"/>
      <c r="C1331" s="2"/>
      <c r="D1331" s="1"/>
      <c r="E1331" s="1"/>
      <c r="F1331" s="1"/>
      <c r="G1331" s="1"/>
      <c r="H1331" s="2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2"/>
      <c r="T1331" s="2"/>
      <c r="U1331" s="1"/>
      <c r="V1331" s="1"/>
      <c r="W1331" s="1"/>
      <c r="X1331" s="1"/>
      <c r="Y1331" s="1"/>
      <c r="Z1331" s="1"/>
      <c r="AA1331" s="1"/>
      <c r="AB1331" s="2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36"/>
      <c r="AR1331" s="1"/>
      <c r="AS1331" s="1"/>
      <c r="AT1331" s="1"/>
      <c r="AU1331" s="1"/>
      <c r="AV1331" s="1"/>
      <c r="AW1331" s="1"/>
    </row>
    <row r="1332" spans="1:49" ht="14.25" customHeight="1">
      <c r="A1332" s="2"/>
      <c r="B1332" s="2"/>
      <c r="C1332" s="2"/>
      <c r="D1332" s="1"/>
      <c r="E1332" s="1"/>
      <c r="F1332" s="1"/>
      <c r="G1332" s="1"/>
      <c r="H1332" s="2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2"/>
      <c r="T1332" s="2"/>
      <c r="U1332" s="1"/>
      <c r="V1332" s="1"/>
      <c r="W1332" s="1"/>
      <c r="X1332" s="1"/>
      <c r="Y1332" s="1"/>
      <c r="Z1332" s="1"/>
      <c r="AA1332" s="1"/>
      <c r="AB1332" s="2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36"/>
      <c r="AR1332" s="1"/>
      <c r="AS1332" s="1"/>
      <c r="AT1332" s="1"/>
      <c r="AU1332" s="1"/>
      <c r="AV1332" s="1"/>
      <c r="AW1332" s="1"/>
    </row>
    <row r="1333" spans="1:49" ht="14.25" customHeight="1">
      <c r="A1333" s="2"/>
      <c r="B1333" s="2"/>
      <c r="C1333" s="2"/>
      <c r="D1333" s="1"/>
      <c r="E1333" s="1"/>
      <c r="F1333" s="1"/>
      <c r="G1333" s="1"/>
      <c r="H1333" s="2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2"/>
      <c r="T1333" s="2"/>
      <c r="U1333" s="1"/>
      <c r="V1333" s="1"/>
      <c r="W1333" s="1"/>
      <c r="X1333" s="1"/>
      <c r="Y1333" s="1"/>
      <c r="Z1333" s="1"/>
      <c r="AA1333" s="1"/>
      <c r="AB1333" s="2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36"/>
      <c r="AR1333" s="1"/>
      <c r="AS1333" s="1"/>
      <c r="AT1333" s="1"/>
      <c r="AU1333" s="1"/>
      <c r="AV1333" s="1"/>
      <c r="AW1333" s="1"/>
    </row>
    <row r="1334" spans="1:49" ht="14.25" customHeight="1">
      <c r="A1334" s="2"/>
      <c r="B1334" s="2"/>
      <c r="C1334" s="2"/>
      <c r="D1334" s="1"/>
      <c r="E1334" s="1"/>
      <c r="F1334" s="1"/>
      <c r="G1334" s="1"/>
      <c r="H1334" s="2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2"/>
      <c r="T1334" s="2"/>
      <c r="U1334" s="1"/>
      <c r="V1334" s="1"/>
      <c r="W1334" s="1"/>
      <c r="X1334" s="1"/>
      <c r="Y1334" s="1"/>
      <c r="Z1334" s="1"/>
      <c r="AA1334" s="1"/>
      <c r="AB1334" s="2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36"/>
      <c r="AR1334" s="1"/>
      <c r="AS1334" s="1"/>
      <c r="AT1334" s="1"/>
      <c r="AU1334" s="1"/>
      <c r="AV1334" s="1"/>
      <c r="AW1334" s="1"/>
    </row>
    <row r="1335" spans="1:49" ht="14.25" customHeight="1">
      <c r="A1335" s="2"/>
      <c r="B1335" s="2"/>
      <c r="C1335" s="2"/>
      <c r="D1335" s="1"/>
      <c r="E1335" s="1"/>
      <c r="F1335" s="1"/>
      <c r="G1335" s="1"/>
      <c r="H1335" s="2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2"/>
      <c r="T1335" s="2"/>
      <c r="U1335" s="1"/>
      <c r="V1335" s="1"/>
      <c r="W1335" s="1"/>
      <c r="X1335" s="1"/>
      <c r="Y1335" s="1"/>
      <c r="Z1335" s="1"/>
      <c r="AA1335" s="1"/>
      <c r="AB1335" s="2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36"/>
      <c r="AR1335" s="1"/>
      <c r="AS1335" s="1"/>
      <c r="AT1335" s="1"/>
      <c r="AU1335" s="1"/>
      <c r="AV1335" s="1"/>
      <c r="AW1335" s="1"/>
    </row>
    <row r="1336" spans="1:49" ht="14.25" customHeight="1">
      <c r="A1336" s="2"/>
      <c r="B1336" s="2"/>
      <c r="C1336" s="2"/>
      <c r="D1336" s="1"/>
      <c r="E1336" s="1"/>
      <c r="F1336" s="1"/>
      <c r="G1336" s="1"/>
      <c r="H1336" s="2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2"/>
      <c r="T1336" s="2"/>
      <c r="U1336" s="1"/>
      <c r="V1336" s="1"/>
      <c r="W1336" s="1"/>
      <c r="X1336" s="1"/>
      <c r="Y1336" s="1"/>
      <c r="Z1336" s="1"/>
      <c r="AA1336" s="1"/>
      <c r="AB1336" s="2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36"/>
      <c r="AR1336" s="1"/>
      <c r="AS1336" s="1"/>
      <c r="AT1336" s="1"/>
      <c r="AU1336" s="1"/>
      <c r="AV1336" s="1"/>
      <c r="AW1336" s="1"/>
    </row>
    <row r="1337" spans="1:49" ht="14.25" customHeight="1">
      <c r="A1337" s="2"/>
      <c r="B1337" s="2"/>
      <c r="C1337" s="2"/>
      <c r="D1337" s="1"/>
      <c r="E1337" s="1"/>
      <c r="F1337" s="1"/>
      <c r="G1337" s="1"/>
      <c r="H1337" s="2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2"/>
      <c r="T1337" s="2"/>
      <c r="U1337" s="1"/>
      <c r="V1337" s="1"/>
      <c r="W1337" s="1"/>
      <c r="X1337" s="1"/>
      <c r="Y1337" s="1"/>
      <c r="Z1337" s="1"/>
      <c r="AA1337" s="1"/>
      <c r="AB1337" s="2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36"/>
      <c r="AR1337" s="1"/>
      <c r="AS1337" s="1"/>
      <c r="AT1337" s="1"/>
      <c r="AU1337" s="1"/>
      <c r="AV1337" s="1"/>
      <c r="AW1337" s="1"/>
    </row>
    <row r="1338" spans="1:49" ht="14.25" customHeight="1">
      <c r="A1338" s="2"/>
      <c r="B1338" s="2"/>
      <c r="C1338" s="2"/>
      <c r="D1338" s="1"/>
      <c r="E1338" s="1"/>
      <c r="F1338" s="1"/>
      <c r="G1338" s="1"/>
      <c r="H1338" s="2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2"/>
      <c r="T1338" s="2"/>
      <c r="U1338" s="1"/>
      <c r="V1338" s="1"/>
      <c r="W1338" s="1"/>
      <c r="X1338" s="1"/>
      <c r="Y1338" s="1"/>
      <c r="Z1338" s="1"/>
      <c r="AA1338" s="1"/>
      <c r="AB1338" s="2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36"/>
      <c r="AR1338" s="1"/>
      <c r="AS1338" s="1"/>
      <c r="AT1338" s="1"/>
      <c r="AU1338" s="1"/>
      <c r="AV1338" s="1"/>
      <c r="AW1338" s="1"/>
    </row>
    <row r="1339" spans="1:49" ht="14.25" customHeight="1">
      <c r="A1339" s="2"/>
      <c r="B1339" s="2"/>
      <c r="C1339" s="2"/>
      <c r="D1339" s="1"/>
      <c r="E1339" s="1"/>
      <c r="F1339" s="1"/>
      <c r="G1339" s="1"/>
      <c r="H1339" s="2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2"/>
      <c r="T1339" s="2"/>
      <c r="U1339" s="1"/>
      <c r="V1339" s="1"/>
      <c r="W1339" s="1"/>
      <c r="X1339" s="1"/>
      <c r="Y1339" s="1"/>
      <c r="Z1339" s="1"/>
      <c r="AA1339" s="1"/>
      <c r="AB1339" s="2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36"/>
      <c r="AR1339" s="1"/>
      <c r="AS1339" s="1"/>
      <c r="AT1339" s="1"/>
      <c r="AU1339" s="1"/>
      <c r="AV1339" s="1"/>
      <c r="AW1339" s="1"/>
    </row>
    <row r="1340" spans="1:49" ht="14.25" customHeight="1">
      <c r="A1340" s="2"/>
      <c r="B1340" s="2"/>
      <c r="C1340" s="2"/>
      <c r="D1340" s="1"/>
      <c r="E1340" s="1"/>
      <c r="F1340" s="1"/>
      <c r="G1340" s="1"/>
      <c r="H1340" s="2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2"/>
      <c r="T1340" s="2"/>
      <c r="U1340" s="1"/>
      <c r="V1340" s="1"/>
      <c r="W1340" s="1"/>
      <c r="X1340" s="1"/>
      <c r="Y1340" s="1"/>
      <c r="Z1340" s="1"/>
      <c r="AA1340" s="1"/>
      <c r="AB1340" s="2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36"/>
      <c r="AR1340" s="1"/>
      <c r="AS1340" s="1"/>
      <c r="AT1340" s="1"/>
      <c r="AU1340" s="1"/>
      <c r="AV1340" s="1"/>
      <c r="AW1340" s="1"/>
    </row>
    <row r="1341" spans="1:49" ht="14.25" customHeight="1">
      <c r="A1341" s="2"/>
      <c r="B1341" s="2"/>
      <c r="C1341" s="2"/>
      <c r="D1341" s="1"/>
      <c r="E1341" s="1"/>
      <c r="F1341" s="1"/>
      <c r="G1341" s="1"/>
      <c r="H1341" s="2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2"/>
      <c r="T1341" s="2"/>
      <c r="U1341" s="1"/>
      <c r="V1341" s="1"/>
      <c r="W1341" s="1"/>
      <c r="X1341" s="1"/>
      <c r="Y1341" s="1"/>
      <c r="Z1341" s="1"/>
      <c r="AA1341" s="1"/>
      <c r="AB1341" s="2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36"/>
      <c r="AR1341" s="1"/>
      <c r="AS1341" s="1"/>
      <c r="AT1341" s="1"/>
      <c r="AU1341" s="1"/>
      <c r="AV1341" s="1"/>
      <c r="AW1341" s="1"/>
    </row>
    <row r="1342" spans="1:49" ht="14.25" customHeight="1">
      <c r="A1342" s="2"/>
      <c r="B1342" s="2"/>
      <c r="C1342" s="2"/>
      <c r="D1342" s="1"/>
      <c r="E1342" s="1"/>
      <c r="F1342" s="1"/>
      <c r="G1342" s="1"/>
      <c r="H1342" s="2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2"/>
      <c r="T1342" s="2"/>
      <c r="U1342" s="1"/>
      <c r="V1342" s="1"/>
      <c r="W1342" s="1"/>
      <c r="X1342" s="1"/>
      <c r="Y1342" s="1"/>
      <c r="Z1342" s="1"/>
      <c r="AA1342" s="1"/>
      <c r="AB1342" s="2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36"/>
      <c r="AR1342" s="1"/>
      <c r="AS1342" s="1"/>
      <c r="AT1342" s="1"/>
      <c r="AU1342" s="1"/>
      <c r="AV1342" s="1"/>
      <c r="AW1342" s="1"/>
    </row>
    <row r="1343" spans="1:49" ht="14.25" customHeight="1">
      <c r="A1343" s="2"/>
      <c r="B1343" s="2"/>
      <c r="C1343" s="2"/>
      <c r="D1343" s="1"/>
      <c r="E1343" s="1"/>
      <c r="F1343" s="1"/>
      <c r="G1343" s="1"/>
      <c r="H1343" s="2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2"/>
      <c r="T1343" s="2"/>
      <c r="U1343" s="1"/>
      <c r="V1343" s="1"/>
      <c r="W1343" s="1"/>
      <c r="X1343" s="1"/>
      <c r="Y1343" s="1"/>
      <c r="Z1343" s="1"/>
      <c r="AA1343" s="1"/>
      <c r="AB1343" s="2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36"/>
      <c r="AR1343" s="1"/>
      <c r="AS1343" s="1"/>
      <c r="AT1343" s="1"/>
      <c r="AU1343" s="1"/>
      <c r="AV1343" s="1"/>
      <c r="AW1343" s="1"/>
    </row>
    <row r="1344" spans="1:49" ht="14.25" customHeight="1">
      <c r="A1344" s="2"/>
      <c r="B1344" s="2"/>
      <c r="C1344" s="2"/>
      <c r="D1344" s="1"/>
      <c r="E1344" s="1"/>
      <c r="F1344" s="1"/>
      <c r="G1344" s="1"/>
      <c r="H1344" s="2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2"/>
      <c r="T1344" s="2"/>
      <c r="U1344" s="1"/>
      <c r="V1344" s="1"/>
      <c r="W1344" s="1"/>
      <c r="X1344" s="1"/>
      <c r="Y1344" s="1"/>
      <c r="Z1344" s="1"/>
      <c r="AA1344" s="1"/>
      <c r="AB1344" s="2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36"/>
      <c r="AR1344" s="1"/>
      <c r="AS1344" s="1"/>
      <c r="AT1344" s="1"/>
      <c r="AU1344" s="1"/>
      <c r="AV1344" s="1"/>
      <c r="AW1344" s="1"/>
    </row>
    <row r="1345" spans="1:49" ht="14.25" customHeight="1">
      <c r="A1345" s="2"/>
      <c r="B1345" s="2"/>
      <c r="C1345" s="2"/>
      <c r="D1345" s="1"/>
      <c r="E1345" s="1"/>
      <c r="F1345" s="1"/>
      <c r="G1345" s="1"/>
      <c r="H1345" s="2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2"/>
      <c r="T1345" s="2"/>
      <c r="U1345" s="1"/>
      <c r="V1345" s="1"/>
      <c r="W1345" s="1"/>
      <c r="X1345" s="1"/>
      <c r="Y1345" s="1"/>
      <c r="Z1345" s="1"/>
      <c r="AA1345" s="1"/>
      <c r="AB1345" s="2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36"/>
      <c r="AR1345" s="1"/>
      <c r="AS1345" s="1"/>
      <c r="AT1345" s="1"/>
      <c r="AU1345" s="1"/>
      <c r="AV1345" s="1"/>
      <c r="AW1345" s="1"/>
    </row>
    <row r="1346" spans="1:49" ht="14.25" customHeight="1">
      <c r="A1346" s="2"/>
      <c r="B1346" s="2"/>
      <c r="C1346" s="2"/>
      <c r="D1346" s="1"/>
      <c r="E1346" s="1"/>
      <c r="F1346" s="1"/>
      <c r="G1346" s="1"/>
      <c r="H1346" s="2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2"/>
      <c r="T1346" s="2"/>
      <c r="U1346" s="1"/>
      <c r="V1346" s="1"/>
      <c r="W1346" s="1"/>
      <c r="X1346" s="1"/>
      <c r="Y1346" s="1"/>
      <c r="Z1346" s="1"/>
      <c r="AA1346" s="1"/>
      <c r="AB1346" s="2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36"/>
      <c r="AR1346" s="1"/>
      <c r="AS1346" s="1"/>
      <c r="AT1346" s="1"/>
      <c r="AU1346" s="1"/>
      <c r="AV1346" s="1"/>
      <c r="AW1346" s="1"/>
    </row>
    <row r="1347" spans="1:49" ht="14.25" customHeight="1">
      <c r="A1347" s="2"/>
      <c r="B1347" s="2"/>
      <c r="C1347" s="2"/>
      <c r="D1347" s="1"/>
      <c r="E1347" s="1"/>
      <c r="F1347" s="1"/>
      <c r="G1347" s="1"/>
      <c r="H1347" s="2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2"/>
      <c r="T1347" s="2"/>
      <c r="U1347" s="1"/>
      <c r="V1347" s="1"/>
      <c r="W1347" s="1"/>
      <c r="X1347" s="1"/>
      <c r="Y1347" s="1"/>
      <c r="Z1347" s="1"/>
      <c r="AA1347" s="1"/>
      <c r="AB1347" s="2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36"/>
      <c r="AR1347" s="1"/>
      <c r="AS1347" s="1"/>
      <c r="AT1347" s="1"/>
      <c r="AU1347" s="1"/>
      <c r="AV1347" s="1"/>
      <c r="AW1347" s="1"/>
    </row>
    <row r="1348" spans="1:49" ht="14.25" customHeight="1">
      <c r="A1348" s="2"/>
      <c r="B1348" s="2"/>
      <c r="C1348" s="2"/>
      <c r="D1348" s="1"/>
      <c r="E1348" s="1"/>
      <c r="F1348" s="1"/>
      <c r="G1348" s="1"/>
      <c r="H1348" s="2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2"/>
      <c r="T1348" s="2"/>
      <c r="U1348" s="1"/>
      <c r="V1348" s="1"/>
      <c r="W1348" s="1"/>
      <c r="X1348" s="1"/>
      <c r="Y1348" s="1"/>
      <c r="Z1348" s="1"/>
      <c r="AA1348" s="1"/>
      <c r="AB1348" s="2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36"/>
      <c r="AR1348" s="1"/>
      <c r="AS1348" s="1"/>
      <c r="AT1348" s="1"/>
      <c r="AU1348" s="1"/>
      <c r="AV1348" s="1"/>
      <c r="AW1348" s="1"/>
    </row>
    <row r="1349" spans="1:49" ht="14.25" customHeight="1">
      <c r="A1349" s="2"/>
      <c r="B1349" s="2"/>
      <c r="C1349" s="2"/>
      <c r="D1349" s="1"/>
      <c r="E1349" s="1"/>
      <c r="F1349" s="1"/>
      <c r="G1349" s="1"/>
      <c r="H1349" s="2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2"/>
      <c r="T1349" s="2"/>
      <c r="U1349" s="1"/>
      <c r="V1349" s="1"/>
      <c r="W1349" s="1"/>
      <c r="X1349" s="1"/>
      <c r="Y1349" s="1"/>
      <c r="Z1349" s="1"/>
      <c r="AA1349" s="1"/>
      <c r="AB1349" s="2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36"/>
      <c r="AR1349" s="1"/>
      <c r="AS1349" s="1"/>
      <c r="AT1349" s="1"/>
      <c r="AU1349" s="1"/>
      <c r="AV1349" s="1"/>
      <c r="AW1349" s="1"/>
    </row>
    <row r="1350" spans="1:49" ht="14.25" customHeight="1">
      <c r="A1350" s="2"/>
      <c r="B1350" s="2"/>
      <c r="C1350" s="2"/>
      <c r="D1350" s="1"/>
      <c r="E1350" s="1"/>
      <c r="F1350" s="1"/>
      <c r="G1350" s="1"/>
      <c r="H1350" s="2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2"/>
      <c r="T1350" s="2"/>
      <c r="U1350" s="1"/>
      <c r="V1350" s="1"/>
      <c r="W1350" s="1"/>
      <c r="X1350" s="1"/>
      <c r="Y1350" s="1"/>
      <c r="Z1350" s="1"/>
      <c r="AA1350" s="1"/>
      <c r="AB1350" s="2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36"/>
      <c r="AR1350" s="1"/>
      <c r="AS1350" s="1"/>
      <c r="AT1350" s="1"/>
      <c r="AU1350" s="1"/>
      <c r="AV1350" s="1"/>
      <c r="AW1350" s="1"/>
    </row>
    <row r="1351" spans="1:49" ht="14.25" customHeight="1">
      <c r="A1351" s="2"/>
      <c r="B1351" s="2"/>
      <c r="C1351" s="2"/>
      <c r="D1351" s="1"/>
      <c r="E1351" s="1"/>
      <c r="F1351" s="1"/>
      <c r="G1351" s="1"/>
      <c r="H1351" s="2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2"/>
      <c r="T1351" s="2"/>
      <c r="U1351" s="1"/>
      <c r="V1351" s="1"/>
      <c r="W1351" s="1"/>
      <c r="X1351" s="1"/>
      <c r="Y1351" s="1"/>
      <c r="Z1351" s="1"/>
      <c r="AA1351" s="1"/>
      <c r="AB1351" s="2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36"/>
      <c r="AR1351" s="1"/>
      <c r="AS1351" s="1"/>
      <c r="AT1351" s="1"/>
      <c r="AU1351" s="1"/>
      <c r="AV1351" s="1"/>
      <c r="AW1351" s="1"/>
    </row>
    <row r="1352" spans="1:49" ht="14.25" customHeight="1">
      <c r="A1352" s="2"/>
      <c r="B1352" s="2"/>
      <c r="C1352" s="2"/>
      <c r="D1352" s="1"/>
      <c r="E1352" s="1"/>
      <c r="F1352" s="1"/>
      <c r="G1352" s="1"/>
      <c r="H1352" s="2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2"/>
      <c r="T1352" s="2"/>
      <c r="U1352" s="1"/>
      <c r="V1352" s="1"/>
      <c r="W1352" s="1"/>
      <c r="X1352" s="1"/>
      <c r="Y1352" s="1"/>
      <c r="Z1352" s="1"/>
      <c r="AA1352" s="1"/>
      <c r="AB1352" s="2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36"/>
      <c r="AR1352" s="1"/>
      <c r="AS1352" s="1"/>
      <c r="AT1352" s="1"/>
      <c r="AU1352" s="1"/>
      <c r="AV1352" s="1"/>
      <c r="AW1352" s="1"/>
    </row>
    <row r="1353" spans="1:49" ht="14.25" customHeight="1">
      <c r="A1353" s="2"/>
      <c r="B1353" s="2"/>
      <c r="C1353" s="2"/>
      <c r="D1353" s="1"/>
      <c r="E1353" s="1"/>
      <c r="F1353" s="1"/>
      <c r="G1353" s="1"/>
      <c r="H1353" s="2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2"/>
      <c r="T1353" s="2"/>
      <c r="U1353" s="1"/>
      <c r="V1353" s="1"/>
      <c r="W1353" s="1"/>
      <c r="X1353" s="1"/>
      <c r="Y1353" s="1"/>
      <c r="Z1353" s="1"/>
      <c r="AA1353" s="1"/>
      <c r="AB1353" s="2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36"/>
      <c r="AR1353" s="1"/>
      <c r="AS1353" s="1"/>
      <c r="AT1353" s="1"/>
      <c r="AU1353" s="1"/>
      <c r="AV1353" s="1"/>
      <c r="AW1353" s="1"/>
    </row>
    <row r="1354" spans="1:49" ht="14.25" customHeight="1">
      <c r="A1354" s="2"/>
      <c r="B1354" s="2"/>
      <c r="C1354" s="2"/>
      <c r="D1354" s="1"/>
      <c r="E1354" s="1"/>
      <c r="F1354" s="1"/>
      <c r="G1354" s="1"/>
      <c r="H1354" s="2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2"/>
      <c r="T1354" s="2"/>
      <c r="U1354" s="1"/>
      <c r="V1354" s="1"/>
      <c r="W1354" s="1"/>
      <c r="X1354" s="1"/>
      <c r="Y1354" s="1"/>
      <c r="Z1354" s="1"/>
      <c r="AA1354" s="1"/>
      <c r="AB1354" s="2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36"/>
      <c r="AR1354" s="1"/>
      <c r="AS1354" s="1"/>
      <c r="AT1354" s="1"/>
      <c r="AU1354" s="1"/>
      <c r="AV1354" s="1"/>
      <c r="AW1354" s="1"/>
    </row>
    <row r="1355" spans="1:49" ht="14.25" customHeight="1">
      <c r="A1355" s="2"/>
      <c r="B1355" s="2"/>
      <c r="C1355" s="2"/>
      <c r="D1355" s="1"/>
      <c r="E1355" s="1"/>
      <c r="F1355" s="1"/>
      <c r="G1355" s="1"/>
      <c r="H1355" s="2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2"/>
      <c r="T1355" s="2"/>
      <c r="U1355" s="1"/>
      <c r="V1355" s="1"/>
      <c r="W1355" s="1"/>
      <c r="X1355" s="1"/>
      <c r="Y1355" s="1"/>
      <c r="Z1355" s="1"/>
      <c r="AA1355" s="1"/>
      <c r="AB1355" s="2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36"/>
      <c r="AR1355" s="1"/>
      <c r="AS1355" s="1"/>
      <c r="AT1355" s="1"/>
      <c r="AU1355" s="1"/>
      <c r="AV1355" s="1"/>
      <c r="AW1355" s="1"/>
    </row>
    <row r="1356" spans="1:49" ht="14.25" customHeight="1">
      <c r="A1356" s="2"/>
      <c r="B1356" s="2"/>
      <c r="C1356" s="2"/>
      <c r="D1356" s="1"/>
      <c r="E1356" s="1"/>
      <c r="F1356" s="1"/>
      <c r="G1356" s="1"/>
      <c r="H1356" s="2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2"/>
      <c r="T1356" s="2"/>
      <c r="U1356" s="1"/>
      <c r="V1356" s="1"/>
      <c r="W1356" s="1"/>
      <c r="X1356" s="1"/>
      <c r="Y1356" s="1"/>
      <c r="Z1356" s="1"/>
      <c r="AA1356" s="1"/>
      <c r="AB1356" s="2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36"/>
      <c r="AR1356" s="1"/>
      <c r="AS1356" s="1"/>
      <c r="AT1356" s="1"/>
      <c r="AU1356" s="1"/>
      <c r="AV1356" s="1"/>
      <c r="AW1356" s="1"/>
    </row>
    <row r="1357" spans="1:49" ht="14.25" customHeight="1">
      <c r="A1357" s="2"/>
      <c r="B1357" s="2"/>
      <c r="C1357" s="2"/>
      <c r="D1357" s="1"/>
      <c r="E1357" s="1"/>
      <c r="F1357" s="1"/>
      <c r="G1357" s="1"/>
      <c r="H1357" s="2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2"/>
      <c r="T1357" s="2"/>
      <c r="U1357" s="1"/>
      <c r="V1357" s="1"/>
      <c r="W1357" s="1"/>
      <c r="X1357" s="1"/>
      <c r="Y1357" s="1"/>
      <c r="Z1357" s="1"/>
      <c r="AA1357" s="1"/>
      <c r="AB1357" s="2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36"/>
      <c r="AR1357" s="1"/>
      <c r="AS1357" s="1"/>
      <c r="AT1357" s="1"/>
      <c r="AU1357" s="1"/>
      <c r="AV1357" s="1"/>
      <c r="AW1357" s="1"/>
    </row>
    <row r="1358" spans="1:49" ht="14.25" customHeight="1">
      <c r="A1358" s="2"/>
      <c r="B1358" s="2"/>
      <c r="C1358" s="2"/>
      <c r="D1358" s="1"/>
      <c r="E1358" s="1"/>
      <c r="F1358" s="1"/>
      <c r="G1358" s="1"/>
      <c r="H1358" s="2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2"/>
      <c r="T1358" s="2"/>
      <c r="U1358" s="1"/>
      <c r="V1358" s="1"/>
      <c r="W1358" s="1"/>
      <c r="X1358" s="1"/>
      <c r="Y1358" s="1"/>
      <c r="Z1358" s="1"/>
      <c r="AA1358" s="1"/>
      <c r="AB1358" s="2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36"/>
      <c r="AR1358" s="1"/>
      <c r="AS1358" s="1"/>
      <c r="AT1358" s="1"/>
      <c r="AU1358" s="1"/>
      <c r="AV1358" s="1"/>
      <c r="AW1358" s="1"/>
    </row>
    <row r="1359" spans="1:49" ht="14.25" customHeight="1">
      <c r="A1359" s="2"/>
      <c r="B1359" s="2"/>
      <c r="C1359" s="2"/>
      <c r="D1359" s="1"/>
      <c r="E1359" s="1"/>
      <c r="F1359" s="1"/>
      <c r="G1359" s="1"/>
      <c r="H1359" s="2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2"/>
      <c r="T1359" s="2"/>
      <c r="U1359" s="1"/>
      <c r="V1359" s="1"/>
      <c r="W1359" s="1"/>
      <c r="X1359" s="1"/>
      <c r="Y1359" s="1"/>
      <c r="Z1359" s="1"/>
      <c r="AA1359" s="1"/>
      <c r="AB1359" s="2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36"/>
      <c r="AR1359" s="1"/>
      <c r="AS1359" s="1"/>
      <c r="AT1359" s="1"/>
      <c r="AU1359" s="1"/>
      <c r="AV1359" s="1"/>
      <c r="AW1359" s="1"/>
    </row>
    <row r="1360" spans="1:49" ht="14.25" customHeight="1">
      <c r="A1360" s="2"/>
      <c r="B1360" s="2"/>
      <c r="C1360" s="2"/>
      <c r="D1360" s="1"/>
      <c r="E1360" s="1"/>
      <c r="F1360" s="1"/>
      <c r="G1360" s="1"/>
      <c r="H1360" s="2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2"/>
      <c r="T1360" s="2"/>
      <c r="U1360" s="1"/>
      <c r="V1360" s="1"/>
      <c r="W1360" s="1"/>
      <c r="X1360" s="1"/>
      <c r="Y1360" s="1"/>
      <c r="Z1360" s="1"/>
      <c r="AA1360" s="1"/>
      <c r="AB1360" s="2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36"/>
      <c r="AR1360" s="1"/>
      <c r="AS1360" s="1"/>
      <c r="AT1360" s="1"/>
      <c r="AU1360" s="1"/>
      <c r="AV1360" s="1"/>
      <c r="AW1360" s="1"/>
    </row>
    <row r="1361" spans="1:49" ht="14.25" customHeight="1">
      <c r="A1361" s="2"/>
      <c r="B1361" s="2"/>
      <c r="C1361" s="2"/>
      <c r="D1361" s="1"/>
      <c r="E1361" s="1"/>
      <c r="F1361" s="1"/>
      <c r="G1361" s="1"/>
      <c r="H1361" s="2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2"/>
      <c r="T1361" s="2"/>
      <c r="U1361" s="1"/>
      <c r="V1361" s="1"/>
      <c r="W1361" s="1"/>
      <c r="X1361" s="1"/>
      <c r="Y1361" s="1"/>
      <c r="Z1361" s="1"/>
      <c r="AA1361" s="1"/>
      <c r="AB1361" s="2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36"/>
      <c r="AR1361" s="1"/>
      <c r="AS1361" s="1"/>
      <c r="AT1361" s="1"/>
      <c r="AU1361" s="1"/>
      <c r="AV1361" s="1"/>
      <c r="AW1361" s="1"/>
    </row>
    <row r="1362" spans="1:49" ht="14.25" customHeight="1">
      <c r="A1362" s="2"/>
      <c r="B1362" s="2"/>
      <c r="C1362" s="2"/>
      <c r="D1362" s="1"/>
      <c r="E1362" s="1"/>
      <c r="F1362" s="1"/>
      <c r="G1362" s="1"/>
      <c r="H1362" s="2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2"/>
      <c r="T1362" s="2"/>
      <c r="U1362" s="1"/>
      <c r="V1362" s="1"/>
      <c r="W1362" s="1"/>
      <c r="X1362" s="1"/>
      <c r="Y1362" s="1"/>
      <c r="Z1362" s="1"/>
      <c r="AA1362" s="1"/>
      <c r="AB1362" s="2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36"/>
      <c r="AR1362" s="1"/>
      <c r="AS1362" s="1"/>
      <c r="AT1362" s="1"/>
      <c r="AU1362" s="1"/>
      <c r="AV1362" s="1"/>
      <c r="AW1362" s="1"/>
    </row>
    <row r="1363" spans="1:49" ht="14.25" customHeight="1">
      <c r="A1363" s="2"/>
      <c r="B1363" s="2"/>
      <c r="C1363" s="2"/>
      <c r="D1363" s="1"/>
      <c r="E1363" s="1"/>
      <c r="F1363" s="1"/>
      <c r="G1363" s="1"/>
      <c r="H1363" s="2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2"/>
      <c r="T1363" s="2"/>
      <c r="U1363" s="1"/>
      <c r="V1363" s="1"/>
      <c r="W1363" s="1"/>
      <c r="X1363" s="1"/>
      <c r="Y1363" s="1"/>
      <c r="Z1363" s="1"/>
      <c r="AA1363" s="1"/>
      <c r="AB1363" s="2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36"/>
      <c r="AR1363" s="1"/>
      <c r="AS1363" s="1"/>
      <c r="AT1363" s="1"/>
      <c r="AU1363" s="1"/>
      <c r="AV1363" s="1"/>
      <c r="AW1363" s="1"/>
    </row>
    <row r="1364" spans="1:49" ht="14.25" customHeight="1">
      <c r="A1364" s="2"/>
      <c r="B1364" s="2"/>
      <c r="C1364" s="2"/>
      <c r="D1364" s="1"/>
      <c r="E1364" s="1"/>
      <c r="F1364" s="1"/>
      <c r="G1364" s="1"/>
      <c r="H1364" s="2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2"/>
      <c r="T1364" s="2"/>
      <c r="U1364" s="1"/>
      <c r="V1364" s="1"/>
      <c r="W1364" s="1"/>
      <c r="X1364" s="1"/>
      <c r="Y1364" s="1"/>
      <c r="Z1364" s="1"/>
      <c r="AA1364" s="1"/>
      <c r="AB1364" s="2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36"/>
      <c r="AR1364" s="1"/>
      <c r="AS1364" s="1"/>
      <c r="AT1364" s="1"/>
      <c r="AU1364" s="1"/>
      <c r="AV1364" s="1"/>
      <c r="AW1364" s="1"/>
    </row>
    <row r="1365" spans="1:49" ht="14.25" customHeight="1">
      <c r="A1365" s="2"/>
      <c r="B1365" s="2"/>
      <c r="C1365" s="2"/>
      <c r="D1365" s="1"/>
      <c r="E1365" s="1"/>
      <c r="F1365" s="1"/>
      <c r="G1365" s="1"/>
      <c r="H1365" s="2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2"/>
      <c r="T1365" s="2"/>
      <c r="U1365" s="1"/>
      <c r="V1365" s="1"/>
      <c r="W1365" s="1"/>
      <c r="X1365" s="1"/>
      <c r="Y1365" s="1"/>
      <c r="Z1365" s="1"/>
      <c r="AA1365" s="1"/>
      <c r="AB1365" s="2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36"/>
      <c r="AR1365" s="1"/>
      <c r="AS1365" s="1"/>
      <c r="AT1365" s="1"/>
      <c r="AU1365" s="1"/>
      <c r="AV1365" s="1"/>
      <c r="AW1365" s="1"/>
    </row>
    <row r="1366" spans="1:49" ht="14.25" customHeight="1">
      <c r="A1366" s="2"/>
      <c r="B1366" s="2"/>
      <c r="C1366" s="2"/>
      <c r="D1366" s="1"/>
      <c r="E1366" s="1"/>
      <c r="F1366" s="1"/>
      <c r="G1366" s="1"/>
      <c r="H1366" s="2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2"/>
      <c r="T1366" s="2"/>
      <c r="U1366" s="1"/>
      <c r="V1366" s="1"/>
      <c r="W1366" s="1"/>
      <c r="X1366" s="1"/>
      <c r="Y1366" s="1"/>
      <c r="Z1366" s="1"/>
      <c r="AA1366" s="1"/>
      <c r="AB1366" s="2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36"/>
      <c r="AR1366" s="1"/>
      <c r="AS1366" s="1"/>
      <c r="AT1366" s="1"/>
      <c r="AU1366" s="1"/>
      <c r="AV1366" s="1"/>
      <c r="AW1366" s="1"/>
    </row>
    <row r="1367" spans="1:49" ht="14.25" customHeight="1">
      <c r="A1367" s="2"/>
      <c r="B1367" s="2"/>
      <c r="C1367" s="2"/>
      <c r="D1367" s="1"/>
      <c r="E1367" s="1"/>
      <c r="F1367" s="1"/>
      <c r="G1367" s="1"/>
      <c r="H1367" s="2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2"/>
      <c r="T1367" s="2"/>
      <c r="U1367" s="1"/>
      <c r="V1367" s="1"/>
      <c r="W1367" s="1"/>
      <c r="X1367" s="1"/>
      <c r="Y1367" s="1"/>
      <c r="Z1367" s="1"/>
      <c r="AA1367" s="1"/>
      <c r="AB1367" s="2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36"/>
      <c r="AR1367" s="1"/>
      <c r="AS1367" s="1"/>
      <c r="AT1367" s="1"/>
      <c r="AU1367" s="1"/>
      <c r="AV1367" s="1"/>
      <c r="AW1367" s="1"/>
    </row>
    <row r="1368" spans="1:49" ht="14.25" customHeight="1">
      <c r="A1368" s="2"/>
      <c r="B1368" s="2"/>
      <c r="C1368" s="2"/>
      <c r="D1368" s="1"/>
      <c r="E1368" s="1"/>
      <c r="F1368" s="1"/>
      <c r="G1368" s="1"/>
      <c r="H1368" s="2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2"/>
      <c r="T1368" s="2"/>
      <c r="U1368" s="1"/>
      <c r="V1368" s="1"/>
      <c r="W1368" s="1"/>
      <c r="X1368" s="1"/>
      <c r="Y1368" s="1"/>
      <c r="Z1368" s="1"/>
      <c r="AA1368" s="1"/>
      <c r="AB1368" s="2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36"/>
      <c r="AR1368" s="1"/>
      <c r="AS1368" s="1"/>
      <c r="AT1368" s="1"/>
      <c r="AU1368" s="1"/>
      <c r="AV1368" s="1"/>
      <c r="AW1368" s="1"/>
    </row>
    <row r="1369" spans="1:49" ht="14.25" customHeight="1">
      <c r="A1369" s="2"/>
      <c r="B1369" s="2"/>
      <c r="C1369" s="2"/>
      <c r="D1369" s="1"/>
      <c r="E1369" s="1"/>
      <c r="F1369" s="1"/>
      <c r="G1369" s="1"/>
      <c r="H1369" s="2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2"/>
      <c r="T1369" s="2"/>
      <c r="U1369" s="1"/>
      <c r="V1369" s="1"/>
      <c r="W1369" s="1"/>
      <c r="X1369" s="1"/>
      <c r="Y1369" s="1"/>
      <c r="Z1369" s="1"/>
      <c r="AA1369" s="1"/>
      <c r="AB1369" s="2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36"/>
      <c r="AR1369" s="1"/>
      <c r="AS1369" s="1"/>
      <c r="AT1369" s="1"/>
      <c r="AU1369" s="1"/>
      <c r="AV1369" s="1"/>
      <c r="AW1369" s="1"/>
    </row>
    <row r="1370" spans="1:49" ht="14.25" customHeight="1">
      <c r="A1370" s="2"/>
      <c r="B1370" s="2"/>
      <c r="C1370" s="2"/>
      <c r="D1370" s="1"/>
      <c r="E1370" s="1"/>
      <c r="F1370" s="1"/>
      <c r="G1370" s="1"/>
      <c r="H1370" s="2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2"/>
      <c r="T1370" s="2"/>
      <c r="U1370" s="1"/>
      <c r="V1370" s="1"/>
      <c r="W1370" s="1"/>
      <c r="X1370" s="1"/>
      <c r="Y1370" s="1"/>
      <c r="Z1370" s="1"/>
      <c r="AA1370" s="1"/>
      <c r="AB1370" s="2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36"/>
      <c r="AR1370" s="1"/>
      <c r="AS1370" s="1"/>
      <c r="AT1370" s="1"/>
      <c r="AU1370" s="1"/>
      <c r="AV1370" s="1"/>
      <c r="AW1370" s="1"/>
    </row>
    <row r="1371" spans="1:49" ht="14.25" customHeight="1">
      <c r="A1371" s="2"/>
      <c r="B1371" s="2"/>
      <c r="C1371" s="2"/>
      <c r="D1371" s="1"/>
      <c r="E1371" s="1"/>
      <c r="F1371" s="1"/>
      <c r="G1371" s="1"/>
      <c r="H1371" s="2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2"/>
      <c r="T1371" s="2"/>
      <c r="U1371" s="1"/>
      <c r="V1371" s="1"/>
      <c r="W1371" s="1"/>
      <c r="X1371" s="1"/>
      <c r="Y1371" s="1"/>
      <c r="Z1371" s="1"/>
      <c r="AA1371" s="1"/>
      <c r="AB1371" s="2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36"/>
      <c r="AR1371" s="1"/>
      <c r="AS1371" s="1"/>
      <c r="AT1371" s="1"/>
      <c r="AU1371" s="1"/>
      <c r="AV1371" s="1"/>
      <c r="AW1371" s="1"/>
    </row>
    <row r="1372" spans="1:49" ht="14.25" customHeight="1">
      <c r="A1372" s="2"/>
      <c r="B1372" s="2"/>
      <c r="C1372" s="2"/>
      <c r="D1372" s="1"/>
      <c r="E1372" s="1"/>
      <c r="F1372" s="1"/>
      <c r="G1372" s="1"/>
      <c r="H1372" s="2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2"/>
      <c r="T1372" s="2"/>
      <c r="U1372" s="1"/>
      <c r="V1372" s="1"/>
      <c r="W1372" s="1"/>
      <c r="X1372" s="1"/>
      <c r="Y1372" s="1"/>
      <c r="Z1372" s="1"/>
      <c r="AA1372" s="1"/>
      <c r="AB1372" s="2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36"/>
      <c r="AR1372" s="1"/>
      <c r="AS1372" s="1"/>
      <c r="AT1372" s="1"/>
      <c r="AU1372" s="1"/>
      <c r="AV1372" s="1"/>
      <c r="AW1372" s="1"/>
    </row>
    <row r="1373" spans="1:49" ht="14.25" customHeight="1">
      <c r="A1373" s="2"/>
      <c r="B1373" s="2"/>
      <c r="C1373" s="2"/>
      <c r="D1373" s="1"/>
      <c r="E1373" s="1"/>
      <c r="F1373" s="1"/>
      <c r="G1373" s="1"/>
      <c r="H1373" s="2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2"/>
      <c r="T1373" s="2"/>
      <c r="U1373" s="1"/>
      <c r="V1373" s="1"/>
      <c r="W1373" s="1"/>
      <c r="X1373" s="1"/>
      <c r="Y1373" s="1"/>
      <c r="Z1373" s="1"/>
      <c r="AA1373" s="1"/>
      <c r="AB1373" s="2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36"/>
      <c r="AR1373" s="1"/>
      <c r="AS1373" s="1"/>
      <c r="AT1373" s="1"/>
      <c r="AU1373" s="1"/>
      <c r="AV1373" s="1"/>
      <c r="AW1373" s="1"/>
    </row>
    <row r="1374" spans="1:49" ht="14.25" customHeight="1">
      <c r="A1374" s="2"/>
      <c r="B1374" s="2"/>
      <c r="C1374" s="2"/>
      <c r="D1374" s="1"/>
      <c r="E1374" s="1"/>
      <c r="F1374" s="1"/>
      <c r="G1374" s="1"/>
      <c r="H1374" s="2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2"/>
      <c r="T1374" s="2"/>
      <c r="U1374" s="1"/>
      <c r="V1374" s="1"/>
      <c r="W1374" s="1"/>
      <c r="X1374" s="1"/>
      <c r="Y1374" s="1"/>
      <c r="Z1374" s="1"/>
      <c r="AA1374" s="1"/>
      <c r="AB1374" s="2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36"/>
      <c r="AR1374" s="1"/>
      <c r="AS1374" s="1"/>
      <c r="AT1374" s="1"/>
      <c r="AU1374" s="1"/>
      <c r="AV1374" s="1"/>
      <c r="AW1374" s="1"/>
    </row>
    <row r="1375" spans="1:49" ht="14.25" customHeight="1">
      <c r="A1375" s="2"/>
      <c r="B1375" s="2"/>
      <c r="C1375" s="2"/>
      <c r="D1375" s="1"/>
      <c r="E1375" s="1"/>
      <c r="F1375" s="1"/>
      <c r="G1375" s="1"/>
      <c r="H1375" s="2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2"/>
      <c r="T1375" s="2"/>
      <c r="U1375" s="1"/>
      <c r="V1375" s="1"/>
      <c r="W1375" s="1"/>
      <c r="X1375" s="1"/>
      <c r="Y1375" s="1"/>
      <c r="Z1375" s="1"/>
      <c r="AA1375" s="1"/>
      <c r="AB1375" s="2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36"/>
      <c r="AR1375" s="1"/>
      <c r="AS1375" s="1"/>
      <c r="AT1375" s="1"/>
      <c r="AU1375" s="1"/>
      <c r="AV1375" s="1"/>
      <c r="AW1375" s="1"/>
    </row>
    <row r="1376" spans="1:49" ht="14.25" customHeight="1">
      <c r="A1376" s="2"/>
      <c r="B1376" s="2"/>
      <c r="C1376" s="2"/>
      <c r="D1376" s="1"/>
      <c r="E1376" s="1"/>
      <c r="F1376" s="1"/>
      <c r="G1376" s="1"/>
      <c r="H1376" s="2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2"/>
      <c r="T1376" s="2"/>
      <c r="U1376" s="1"/>
      <c r="V1376" s="1"/>
      <c r="W1376" s="1"/>
      <c r="X1376" s="1"/>
      <c r="Y1376" s="1"/>
      <c r="Z1376" s="1"/>
      <c r="AA1376" s="1"/>
      <c r="AB1376" s="2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36"/>
      <c r="AR1376" s="1"/>
      <c r="AS1376" s="1"/>
      <c r="AT1376" s="1"/>
      <c r="AU1376" s="1"/>
      <c r="AV1376" s="1"/>
      <c r="AW1376" s="1"/>
    </row>
    <row r="1377" spans="1:49" ht="14.25" customHeight="1">
      <c r="A1377" s="2"/>
      <c r="B1377" s="2"/>
      <c r="C1377" s="2"/>
      <c r="D1377" s="1"/>
      <c r="E1377" s="1"/>
      <c r="F1377" s="1"/>
      <c r="G1377" s="1"/>
      <c r="H1377" s="2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2"/>
      <c r="T1377" s="2"/>
      <c r="U1377" s="1"/>
      <c r="V1377" s="1"/>
      <c r="W1377" s="1"/>
      <c r="X1377" s="1"/>
      <c r="Y1377" s="1"/>
      <c r="Z1377" s="1"/>
      <c r="AA1377" s="1"/>
      <c r="AB1377" s="2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36"/>
      <c r="AR1377" s="1"/>
      <c r="AS1377" s="1"/>
      <c r="AT1377" s="1"/>
      <c r="AU1377" s="1"/>
      <c r="AV1377" s="1"/>
      <c r="AW1377" s="1"/>
    </row>
    <row r="1378" spans="1:49" ht="14.25" customHeight="1">
      <c r="A1378" s="2"/>
      <c r="B1378" s="2"/>
      <c r="C1378" s="2"/>
      <c r="D1378" s="1"/>
      <c r="E1378" s="1"/>
      <c r="F1378" s="1"/>
      <c r="G1378" s="1"/>
      <c r="H1378" s="2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2"/>
      <c r="T1378" s="2"/>
      <c r="U1378" s="1"/>
      <c r="V1378" s="1"/>
      <c r="W1378" s="1"/>
      <c r="X1378" s="1"/>
      <c r="Y1378" s="1"/>
      <c r="Z1378" s="1"/>
      <c r="AA1378" s="1"/>
      <c r="AB1378" s="2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36"/>
      <c r="AR1378" s="1"/>
      <c r="AS1378" s="1"/>
      <c r="AT1378" s="1"/>
      <c r="AU1378" s="1"/>
      <c r="AV1378" s="1"/>
      <c r="AW1378" s="1"/>
    </row>
    <row r="1379" spans="1:49" ht="14.25" customHeight="1">
      <c r="A1379" s="2"/>
      <c r="B1379" s="2"/>
      <c r="C1379" s="2"/>
      <c r="D1379" s="1"/>
      <c r="E1379" s="1"/>
      <c r="F1379" s="1"/>
      <c r="G1379" s="1"/>
      <c r="H1379" s="2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2"/>
      <c r="T1379" s="2"/>
      <c r="U1379" s="1"/>
      <c r="V1379" s="1"/>
      <c r="W1379" s="1"/>
      <c r="X1379" s="1"/>
      <c r="Y1379" s="1"/>
      <c r="Z1379" s="1"/>
      <c r="AA1379" s="1"/>
      <c r="AB1379" s="2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36"/>
      <c r="AR1379" s="1"/>
      <c r="AS1379" s="1"/>
      <c r="AT1379" s="1"/>
      <c r="AU1379" s="1"/>
      <c r="AV1379" s="1"/>
      <c r="AW1379" s="1"/>
    </row>
    <row r="1380" spans="1:49" ht="14.25" customHeight="1">
      <c r="A1380" s="2"/>
      <c r="B1380" s="2"/>
      <c r="C1380" s="2"/>
      <c r="D1380" s="1"/>
      <c r="E1380" s="1"/>
      <c r="F1380" s="1"/>
      <c r="G1380" s="1"/>
      <c r="H1380" s="2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2"/>
      <c r="T1380" s="2"/>
      <c r="U1380" s="1"/>
      <c r="V1380" s="1"/>
      <c r="W1380" s="1"/>
      <c r="X1380" s="1"/>
      <c r="Y1380" s="1"/>
      <c r="Z1380" s="1"/>
      <c r="AA1380" s="1"/>
      <c r="AB1380" s="2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36"/>
      <c r="AR1380" s="1"/>
      <c r="AS1380" s="1"/>
      <c r="AT1380" s="1"/>
      <c r="AU1380" s="1"/>
      <c r="AV1380" s="1"/>
      <c r="AW1380" s="1"/>
    </row>
    <row r="1381" spans="1:49" ht="14.25" customHeight="1">
      <c r="A1381" s="2"/>
      <c r="B1381" s="2"/>
      <c r="C1381" s="2"/>
      <c r="D1381" s="1"/>
      <c r="E1381" s="1"/>
      <c r="F1381" s="1"/>
      <c r="G1381" s="1"/>
      <c r="H1381" s="2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2"/>
      <c r="T1381" s="2"/>
      <c r="U1381" s="1"/>
      <c r="V1381" s="1"/>
      <c r="W1381" s="1"/>
      <c r="X1381" s="1"/>
      <c r="Y1381" s="1"/>
      <c r="Z1381" s="1"/>
      <c r="AA1381" s="1"/>
      <c r="AB1381" s="2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36"/>
      <c r="AR1381" s="1"/>
      <c r="AS1381" s="1"/>
      <c r="AT1381" s="1"/>
      <c r="AU1381" s="1"/>
      <c r="AV1381" s="1"/>
      <c r="AW1381" s="1"/>
    </row>
    <row r="1382" spans="1:49" ht="14.25" customHeight="1">
      <c r="A1382" s="2"/>
      <c r="B1382" s="2"/>
      <c r="C1382" s="2"/>
      <c r="D1382" s="1"/>
      <c r="E1382" s="1"/>
      <c r="F1382" s="1"/>
      <c r="G1382" s="1"/>
      <c r="H1382" s="2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2"/>
      <c r="T1382" s="2"/>
      <c r="U1382" s="1"/>
      <c r="V1382" s="1"/>
      <c r="W1382" s="1"/>
      <c r="X1382" s="1"/>
      <c r="Y1382" s="1"/>
      <c r="Z1382" s="1"/>
      <c r="AA1382" s="1"/>
      <c r="AB1382" s="2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36"/>
      <c r="AR1382" s="1"/>
      <c r="AS1382" s="1"/>
      <c r="AT1382" s="1"/>
      <c r="AU1382" s="1"/>
      <c r="AV1382" s="1"/>
      <c r="AW1382" s="1"/>
    </row>
    <row r="1383" spans="1:49" ht="14.25" customHeight="1">
      <c r="A1383" s="2"/>
      <c r="B1383" s="2"/>
      <c r="C1383" s="2"/>
      <c r="D1383" s="1"/>
      <c r="E1383" s="1"/>
      <c r="F1383" s="1"/>
      <c r="G1383" s="1"/>
      <c r="H1383" s="2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2"/>
      <c r="T1383" s="2"/>
      <c r="U1383" s="1"/>
      <c r="V1383" s="1"/>
      <c r="W1383" s="1"/>
      <c r="X1383" s="1"/>
      <c r="Y1383" s="1"/>
      <c r="Z1383" s="1"/>
      <c r="AA1383" s="1"/>
      <c r="AB1383" s="2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36"/>
      <c r="AR1383" s="1"/>
      <c r="AS1383" s="1"/>
      <c r="AT1383" s="1"/>
      <c r="AU1383" s="1"/>
      <c r="AV1383" s="1"/>
      <c r="AW1383" s="1"/>
    </row>
    <row r="1384" spans="1:49" ht="14.25" customHeight="1">
      <c r="A1384" s="2"/>
      <c r="B1384" s="2"/>
      <c r="C1384" s="2"/>
      <c r="D1384" s="1"/>
      <c r="E1384" s="1"/>
      <c r="F1384" s="1"/>
      <c r="G1384" s="1"/>
      <c r="H1384" s="2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2"/>
      <c r="T1384" s="2"/>
      <c r="U1384" s="1"/>
      <c r="V1384" s="1"/>
      <c r="W1384" s="1"/>
      <c r="X1384" s="1"/>
      <c r="Y1384" s="1"/>
      <c r="Z1384" s="1"/>
      <c r="AA1384" s="1"/>
      <c r="AB1384" s="2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36"/>
      <c r="AR1384" s="1"/>
      <c r="AS1384" s="1"/>
      <c r="AT1384" s="1"/>
      <c r="AU1384" s="1"/>
      <c r="AV1384" s="1"/>
      <c r="AW1384" s="1"/>
    </row>
    <row r="1385" spans="1:49" ht="14.25" customHeight="1">
      <c r="A1385" s="2"/>
      <c r="B1385" s="2"/>
      <c r="C1385" s="2"/>
      <c r="D1385" s="1"/>
      <c r="E1385" s="1"/>
      <c r="F1385" s="1"/>
      <c r="G1385" s="1"/>
      <c r="H1385" s="2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2"/>
      <c r="T1385" s="2"/>
      <c r="U1385" s="1"/>
      <c r="V1385" s="1"/>
      <c r="W1385" s="1"/>
      <c r="X1385" s="1"/>
      <c r="Y1385" s="1"/>
      <c r="Z1385" s="1"/>
      <c r="AA1385" s="1"/>
      <c r="AB1385" s="2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36"/>
      <c r="AR1385" s="1"/>
      <c r="AS1385" s="1"/>
      <c r="AT1385" s="1"/>
      <c r="AU1385" s="1"/>
      <c r="AV1385" s="1"/>
      <c r="AW1385" s="1"/>
    </row>
    <row r="1386" spans="1:49" ht="14.25" customHeight="1">
      <c r="A1386" s="2"/>
      <c r="B1386" s="2"/>
      <c r="C1386" s="2"/>
      <c r="D1386" s="1"/>
      <c r="E1386" s="1"/>
      <c r="F1386" s="1"/>
      <c r="G1386" s="1"/>
      <c r="H1386" s="2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2"/>
      <c r="T1386" s="2"/>
      <c r="U1386" s="1"/>
      <c r="V1386" s="1"/>
      <c r="W1386" s="1"/>
      <c r="X1386" s="1"/>
      <c r="Y1386" s="1"/>
      <c r="Z1386" s="1"/>
      <c r="AA1386" s="1"/>
      <c r="AB1386" s="2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36"/>
      <c r="AR1386" s="1"/>
      <c r="AS1386" s="1"/>
      <c r="AT1386" s="1"/>
      <c r="AU1386" s="1"/>
      <c r="AV1386" s="1"/>
      <c r="AW1386" s="1"/>
    </row>
    <row r="1387" spans="1:49" ht="14.25" customHeight="1">
      <c r="A1387" s="2"/>
      <c r="B1387" s="2"/>
      <c r="C1387" s="2"/>
      <c r="D1387" s="1"/>
      <c r="E1387" s="1"/>
      <c r="F1387" s="1"/>
      <c r="G1387" s="1"/>
      <c r="H1387" s="2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2"/>
      <c r="T1387" s="2"/>
      <c r="U1387" s="1"/>
      <c r="V1387" s="1"/>
      <c r="W1387" s="1"/>
      <c r="X1387" s="1"/>
      <c r="Y1387" s="1"/>
      <c r="Z1387" s="1"/>
      <c r="AA1387" s="1"/>
      <c r="AB1387" s="2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36"/>
      <c r="AR1387" s="1"/>
      <c r="AS1387" s="1"/>
      <c r="AT1387" s="1"/>
      <c r="AU1387" s="1"/>
      <c r="AV1387" s="1"/>
      <c r="AW1387" s="1"/>
    </row>
    <row r="1388" spans="1:49" ht="14.25" customHeight="1">
      <c r="A1388" s="2"/>
      <c r="B1388" s="2"/>
      <c r="C1388" s="2"/>
      <c r="D1388" s="1"/>
      <c r="E1388" s="1"/>
      <c r="F1388" s="1"/>
      <c r="G1388" s="1"/>
      <c r="H1388" s="2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2"/>
      <c r="T1388" s="2"/>
      <c r="U1388" s="1"/>
      <c r="V1388" s="1"/>
      <c r="W1388" s="1"/>
      <c r="X1388" s="1"/>
      <c r="Y1388" s="1"/>
      <c r="Z1388" s="1"/>
      <c r="AA1388" s="1"/>
      <c r="AB1388" s="2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36"/>
      <c r="AR1388" s="1"/>
      <c r="AS1388" s="1"/>
      <c r="AT1388" s="1"/>
      <c r="AU1388" s="1"/>
      <c r="AV1388" s="1"/>
      <c r="AW1388" s="1"/>
    </row>
    <row r="1389" spans="1:49" ht="14.25" customHeight="1">
      <c r="A1389" s="2"/>
      <c r="B1389" s="2"/>
      <c r="C1389" s="2"/>
      <c r="D1389" s="1"/>
      <c r="E1389" s="1"/>
      <c r="F1389" s="1"/>
      <c r="G1389" s="1"/>
      <c r="H1389" s="2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2"/>
      <c r="T1389" s="2"/>
      <c r="U1389" s="1"/>
      <c r="V1389" s="1"/>
      <c r="W1389" s="1"/>
      <c r="X1389" s="1"/>
      <c r="Y1389" s="1"/>
      <c r="Z1389" s="1"/>
      <c r="AA1389" s="1"/>
      <c r="AB1389" s="2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36"/>
      <c r="AR1389" s="1"/>
      <c r="AS1389" s="1"/>
      <c r="AT1389" s="1"/>
      <c r="AU1389" s="1"/>
      <c r="AV1389" s="1"/>
      <c r="AW1389" s="1"/>
    </row>
    <row r="1390" spans="1:49" ht="14.25" customHeight="1">
      <c r="A1390" s="2"/>
      <c r="B1390" s="2"/>
      <c r="C1390" s="2"/>
      <c r="D1390" s="1"/>
      <c r="E1390" s="1"/>
      <c r="F1390" s="1"/>
      <c r="G1390" s="1"/>
      <c r="H1390" s="2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2"/>
      <c r="T1390" s="2"/>
      <c r="U1390" s="1"/>
      <c r="V1390" s="1"/>
      <c r="W1390" s="1"/>
      <c r="X1390" s="1"/>
      <c r="Y1390" s="1"/>
      <c r="Z1390" s="1"/>
      <c r="AA1390" s="1"/>
      <c r="AB1390" s="2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36"/>
      <c r="AR1390" s="1"/>
      <c r="AS1390" s="1"/>
      <c r="AT1390" s="1"/>
      <c r="AU1390" s="1"/>
      <c r="AV1390" s="1"/>
      <c r="AW1390" s="1"/>
    </row>
    <row r="1391" spans="1:49" ht="14.25" customHeight="1">
      <c r="A1391" s="2"/>
      <c r="B1391" s="2"/>
      <c r="C1391" s="2"/>
      <c r="D1391" s="1"/>
      <c r="E1391" s="1"/>
      <c r="F1391" s="1"/>
      <c r="G1391" s="1"/>
      <c r="H1391" s="2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2"/>
      <c r="T1391" s="2"/>
      <c r="U1391" s="1"/>
      <c r="V1391" s="1"/>
      <c r="W1391" s="1"/>
      <c r="X1391" s="1"/>
      <c r="Y1391" s="1"/>
      <c r="Z1391" s="1"/>
      <c r="AA1391" s="1"/>
      <c r="AB1391" s="2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36"/>
      <c r="AR1391" s="1"/>
      <c r="AS1391" s="1"/>
      <c r="AT1391" s="1"/>
      <c r="AU1391" s="1"/>
      <c r="AV1391" s="1"/>
      <c r="AW1391" s="1"/>
    </row>
    <row r="1392" spans="1:49" ht="14.25" customHeight="1">
      <c r="A1392" s="2"/>
      <c r="B1392" s="2"/>
      <c r="C1392" s="2"/>
      <c r="D1392" s="1"/>
      <c r="E1392" s="1"/>
      <c r="F1392" s="1"/>
      <c r="G1392" s="1"/>
      <c r="H1392" s="2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2"/>
      <c r="T1392" s="2"/>
      <c r="U1392" s="1"/>
      <c r="V1392" s="1"/>
      <c r="W1392" s="1"/>
      <c r="X1392" s="1"/>
      <c r="Y1392" s="1"/>
      <c r="Z1392" s="1"/>
      <c r="AA1392" s="1"/>
      <c r="AB1392" s="2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36"/>
      <c r="AR1392" s="1"/>
      <c r="AS1392" s="1"/>
      <c r="AT1392" s="1"/>
      <c r="AU1392" s="1"/>
      <c r="AV1392" s="1"/>
      <c r="AW1392" s="1"/>
    </row>
    <row r="1393" spans="1:49" ht="14.25" customHeight="1">
      <c r="A1393" s="2"/>
      <c r="B1393" s="2"/>
      <c r="C1393" s="2"/>
      <c r="D1393" s="1"/>
      <c r="E1393" s="1"/>
      <c r="F1393" s="1"/>
      <c r="G1393" s="1"/>
      <c r="H1393" s="2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2"/>
      <c r="T1393" s="2"/>
      <c r="U1393" s="1"/>
      <c r="V1393" s="1"/>
      <c r="W1393" s="1"/>
      <c r="X1393" s="1"/>
      <c r="Y1393" s="1"/>
      <c r="Z1393" s="1"/>
      <c r="AA1393" s="1"/>
      <c r="AB1393" s="2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36"/>
      <c r="AR1393" s="1"/>
      <c r="AS1393" s="1"/>
      <c r="AT1393" s="1"/>
      <c r="AU1393" s="1"/>
      <c r="AV1393" s="1"/>
      <c r="AW1393" s="1"/>
    </row>
    <row r="1394" spans="1:49" ht="14.25" customHeight="1">
      <c r="A1394" s="2"/>
      <c r="B1394" s="2"/>
      <c r="C1394" s="2"/>
      <c r="D1394" s="1"/>
      <c r="E1394" s="1"/>
      <c r="F1394" s="1"/>
      <c r="G1394" s="1"/>
      <c r="H1394" s="2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2"/>
      <c r="T1394" s="2"/>
      <c r="U1394" s="1"/>
      <c r="V1394" s="1"/>
      <c r="W1394" s="1"/>
      <c r="X1394" s="1"/>
      <c r="Y1394" s="1"/>
      <c r="Z1394" s="1"/>
      <c r="AA1394" s="1"/>
      <c r="AB1394" s="2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36"/>
      <c r="AR1394" s="1"/>
      <c r="AS1394" s="1"/>
      <c r="AT1394" s="1"/>
      <c r="AU1394" s="1"/>
      <c r="AV1394" s="1"/>
      <c r="AW1394" s="1"/>
    </row>
    <row r="1395" spans="1:49" ht="14.25" customHeight="1">
      <c r="A1395" s="2"/>
      <c r="B1395" s="2"/>
      <c r="C1395" s="2"/>
      <c r="D1395" s="1"/>
      <c r="E1395" s="1"/>
      <c r="F1395" s="1"/>
      <c r="G1395" s="1"/>
      <c r="H1395" s="2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2"/>
      <c r="T1395" s="2"/>
      <c r="U1395" s="1"/>
      <c r="V1395" s="1"/>
      <c r="W1395" s="1"/>
      <c r="X1395" s="1"/>
      <c r="Y1395" s="1"/>
      <c r="Z1395" s="1"/>
      <c r="AA1395" s="1"/>
      <c r="AB1395" s="2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36"/>
      <c r="AR1395" s="1"/>
      <c r="AS1395" s="1"/>
      <c r="AT1395" s="1"/>
      <c r="AU1395" s="1"/>
      <c r="AV1395" s="1"/>
      <c r="AW1395" s="1"/>
    </row>
    <row r="1396" spans="1:49" ht="14.25" customHeight="1">
      <c r="A1396" s="2"/>
      <c r="B1396" s="2"/>
      <c r="C1396" s="2"/>
      <c r="D1396" s="1"/>
      <c r="E1396" s="1"/>
      <c r="F1396" s="1"/>
      <c r="G1396" s="1"/>
      <c r="H1396" s="2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2"/>
      <c r="T1396" s="2"/>
      <c r="U1396" s="1"/>
      <c r="V1396" s="1"/>
      <c r="W1396" s="1"/>
      <c r="X1396" s="1"/>
      <c r="Y1396" s="1"/>
      <c r="Z1396" s="1"/>
      <c r="AA1396" s="1"/>
      <c r="AB1396" s="2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36"/>
      <c r="AR1396" s="1"/>
      <c r="AS1396" s="1"/>
      <c r="AT1396" s="1"/>
      <c r="AU1396" s="1"/>
      <c r="AV1396" s="1"/>
      <c r="AW1396" s="1"/>
    </row>
    <row r="1397" spans="1:49" ht="14.25" customHeight="1">
      <c r="A1397" s="2"/>
      <c r="B1397" s="2"/>
      <c r="C1397" s="2"/>
      <c r="D1397" s="1"/>
      <c r="E1397" s="1"/>
      <c r="F1397" s="1"/>
      <c r="G1397" s="1"/>
      <c r="H1397" s="2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2"/>
      <c r="T1397" s="2"/>
      <c r="U1397" s="1"/>
      <c r="V1397" s="1"/>
      <c r="W1397" s="1"/>
      <c r="X1397" s="1"/>
      <c r="Y1397" s="1"/>
      <c r="Z1397" s="1"/>
      <c r="AA1397" s="1"/>
      <c r="AB1397" s="2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36"/>
      <c r="AR1397" s="1"/>
      <c r="AS1397" s="1"/>
      <c r="AT1397" s="1"/>
      <c r="AU1397" s="1"/>
      <c r="AV1397" s="1"/>
      <c r="AW1397" s="1"/>
    </row>
    <row r="1398" spans="1:49" ht="14.25" customHeight="1">
      <c r="A1398" s="2"/>
      <c r="B1398" s="2"/>
      <c r="C1398" s="2"/>
      <c r="D1398" s="1"/>
      <c r="E1398" s="1"/>
      <c r="F1398" s="1"/>
      <c r="G1398" s="1"/>
      <c r="H1398" s="2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2"/>
      <c r="T1398" s="2"/>
      <c r="U1398" s="1"/>
      <c r="V1398" s="1"/>
      <c r="W1398" s="1"/>
      <c r="X1398" s="1"/>
      <c r="Y1398" s="1"/>
      <c r="Z1398" s="1"/>
      <c r="AA1398" s="1"/>
      <c r="AB1398" s="2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36"/>
      <c r="AR1398" s="1"/>
      <c r="AS1398" s="1"/>
      <c r="AT1398" s="1"/>
      <c r="AU1398" s="1"/>
      <c r="AV1398" s="1"/>
      <c r="AW1398" s="1"/>
    </row>
    <row r="1399" spans="1:49" ht="14.25" customHeight="1">
      <c r="A1399" s="2"/>
      <c r="B1399" s="2"/>
      <c r="C1399" s="2"/>
      <c r="D1399" s="1"/>
      <c r="E1399" s="1"/>
      <c r="F1399" s="1"/>
      <c r="G1399" s="1"/>
      <c r="H1399" s="2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2"/>
      <c r="T1399" s="2"/>
      <c r="U1399" s="1"/>
      <c r="V1399" s="1"/>
      <c r="W1399" s="1"/>
      <c r="X1399" s="1"/>
      <c r="Y1399" s="1"/>
      <c r="Z1399" s="1"/>
      <c r="AA1399" s="1"/>
      <c r="AB1399" s="2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36"/>
      <c r="AR1399" s="1"/>
      <c r="AS1399" s="1"/>
      <c r="AT1399" s="1"/>
      <c r="AU1399" s="1"/>
      <c r="AV1399" s="1"/>
      <c r="AW1399" s="1"/>
    </row>
    <row r="1400" spans="1:49" ht="14.25" customHeight="1">
      <c r="A1400" s="2"/>
      <c r="B1400" s="2"/>
      <c r="C1400" s="2"/>
      <c r="D1400" s="1"/>
      <c r="E1400" s="1"/>
      <c r="F1400" s="1"/>
      <c r="G1400" s="1"/>
      <c r="H1400" s="2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2"/>
      <c r="T1400" s="2"/>
      <c r="U1400" s="1"/>
      <c r="V1400" s="1"/>
      <c r="W1400" s="1"/>
      <c r="X1400" s="1"/>
      <c r="Y1400" s="1"/>
      <c r="Z1400" s="1"/>
      <c r="AA1400" s="1"/>
      <c r="AB1400" s="2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36"/>
      <c r="AR1400" s="1"/>
      <c r="AS1400" s="1"/>
      <c r="AT1400" s="1"/>
      <c r="AU1400" s="1"/>
      <c r="AV1400" s="1"/>
      <c r="AW1400" s="1"/>
    </row>
    <row r="1401" spans="1:49" ht="14.25" customHeight="1">
      <c r="A1401" s="2"/>
      <c r="B1401" s="2"/>
      <c r="C1401" s="2"/>
      <c r="D1401" s="1"/>
      <c r="E1401" s="1"/>
      <c r="F1401" s="1"/>
      <c r="G1401" s="1"/>
      <c r="H1401" s="2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2"/>
      <c r="T1401" s="2"/>
      <c r="U1401" s="1"/>
      <c r="V1401" s="1"/>
      <c r="W1401" s="1"/>
      <c r="X1401" s="1"/>
      <c r="Y1401" s="1"/>
      <c r="Z1401" s="1"/>
      <c r="AA1401" s="1"/>
      <c r="AB1401" s="2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36"/>
      <c r="AR1401" s="1"/>
      <c r="AS1401" s="1"/>
      <c r="AT1401" s="1"/>
      <c r="AU1401" s="1"/>
      <c r="AV1401" s="1"/>
      <c r="AW1401" s="1"/>
    </row>
    <row r="1402" spans="1:49" ht="14.25" customHeight="1">
      <c r="A1402" s="2"/>
      <c r="B1402" s="2"/>
      <c r="C1402" s="2"/>
      <c r="D1402" s="1"/>
      <c r="E1402" s="1"/>
      <c r="F1402" s="1"/>
      <c r="G1402" s="1"/>
      <c r="H1402" s="2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2"/>
      <c r="T1402" s="2"/>
      <c r="U1402" s="1"/>
      <c r="V1402" s="1"/>
      <c r="W1402" s="1"/>
      <c r="X1402" s="1"/>
      <c r="Y1402" s="1"/>
      <c r="Z1402" s="1"/>
      <c r="AA1402" s="1"/>
      <c r="AB1402" s="2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36"/>
      <c r="AR1402" s="1"/>
      <c r="AS1402" s="1"/>
      <c r="AT1402" s="1"/>
      <c r="AU1402" s="1"/>
      <c r="AV1402" s="1"/>
      <c r="AW1402" s="1"/>
    </row>
    <row r="1403" spans="1:49" ht="14.25" customHeight="1">
      <c r="A1403" s="2"/>
      <c r="B1403" s="2"/>
      <c r="C1403" s="2"/>
      <c r="D1403" s="1"/>
      <c r="E1403" s="1"/>
      <c r="F1403" s="1"/>
      <c r="G1403" s="1"/>
      <c r="H1403" s="2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2"/>
      <c r="T1403" s="2"/>
      <c r="U1403" s="1"/>
      <c r="V1403" s="1"/>
      <c r="W1403" s="1"/>
      <c r="X1403" s="1"/>
      <c r="Y1403" s="1"/>
      <c r="Z1403" s="1"/>
      <c r="AA1403" s="1"/>
      <c r="AB1403" s="2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36"/>
      <c r="AR1403" s="1"/>
      <c r="AS1403" s="1"/>
      <c r="AT1403" s="1"/>
      <c r="AU1403" s="1"/>
      <c r="AV1403" s="1"/>
      <c r="AW1403" s="1"/>
    </row>
    <row r="1404" spans="1:49" ht="14.25" customHeight="1">
      <c r="A1404" s="2"/>
      <c r="B1404" s="2"/>
      <c r="C1404" s="2"/>
      <c r="D1404" s="1"/>
      <c r="E1404" s="1"/>
      <c r="F1404" s="1"/>
      <c r="G1404" s="1"/>
      <c r="H1404" s="2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2"/>
      <c r="T1404" s="2"/>
      <c r="U1404" s="1"/>
      <c r="V1404" s="1"/>
      <c r="W1404" s="1"/>
      <c r="X1404" s="1"/>
      <c r="Y1404" s="1"/>
      <c r="Z1404" s="1"/>
      <c r="AA1404" s="1"/>
      <c r="AB1404" s="2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36"/>
      <c r="AR1404" s="1"/>
      <c r="AS1404" s="1"/>
      <c r="AT1404" s="1"/>
      <c r="AU1404" s="1"/>
      <c r="AV1404" s="1"/>
      <c r="AW1404" s="1"/>
    </row>
    <row r="1405" spans="1:49" ht="14.25" customHeight="1">
      <c r="A1405" s="2"/>
      <c r="B1405" s="2"/>
      <c r="C1405" s="2"/>
      <c r="D1405" s="1"/>
      <c r="E1405" s="1"/>
      <c r="F1405" s="1"/>
      <c r="G1405" s="1"/>
      <c r="H1405" s="2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2"/>
      <c r="T1405" s="2"/>
      <c r="U1405" s="1"/>
      <c r="V1405" s="1"/>
      <c r="W1405" s="1"/>
      <c r="X1405" s="1"/>
      <c r="Y1405" s="1"/>
      <c r="Z1405" s="1"/>
      <c r="AA1405" s="1"/>
      <c r="AB1405" s="2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36"/>
      <c r="AR1405" s="1"/>
      <c r="AS1405" s="1"/>
      <c r="AT1405" s="1"/>
      <c r="AU1405" s="1"/>
      <c r="AV1405" s="1"/>
      <c r="AW1405" s="1"/>
    </row>
    <row r="1406" spans="1:49" ht="14.25" customHeight="1">
      <c r="A1406" s="2"/>
      <c r="B1406" s="2"/>
      <c r="C1406" s="2"/>
      <c r="D1406" s="1"/>
      <c r="E1406" s="1"/>
      <c r="F1406" s="1"/>
      <c r="G1406" s="1"/>
      <c r="H1406" s="2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2"/>
      <c r="T1406" s="2"/>
      <c r="U1406" s="1"/>
      <c r="V1406" s="1"/>
      <c r="W1406" s="1"/>
      <c r="X1406" s="1"/>
      <c r="Y1406" s="1"/>
      <c r="Z1406" s="1"/>
      <c r="AA1406" s="1"/>
      <c r="AB1406" s="2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36"/>
      <c r="AR1406" s="1"/>
      <c r="AS1406" s="1"/>
      <c r="AT1406" s="1"/>
      <c r="AU1406" s="1"/>
      <c r="AV1406" s="1"/>
      <c r="AW1406" s="1"/>
    </row>
    <row r="1407" spans="1:49" ht="14.25" customHeight="1">
      <c r="A1407" s="2"/>
      <c r="B1407" s="2"/>
      <c r="C1407" s="2"/>
      <c r="D1407" s="1"/>
      <c r="E1407" s="1"/>
      <c r="F1407" s="1"/>
      <c r="G1407" s="1"/>
      <c r="H1407" s="2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2"/>
      <c r="T1407" s="2"/>
      <c r="U1407" s="1"/>
      <c r="V1407" s="1"/>
      <c r="W1407" s="1"/>
      <c r="X1407" s="1"/>
      <c r="Y1407" s="1"/>
      <c r="Z1407" s="1"/>
      <c r="AA1407" s="1"/>
      <c r="AB1407" s="2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36"/>
      <c r="AR1407" s="1"/>
      <c r="AS1407" s="1"/>
      <c r="AT1407" s="1"/>
      <c r="AU1407" s="1"/>
      <c r="AV1407" s="1"/>
      <c r="AW1407" s="1"/>
    </row>
    <row r="1408" spans="1:49" ht="14.25" customHeight="1">
      <c r="A1408" s="2"/>
      <c r="B1408" s="2"/>
      <c r="C1408" s="2"/>
      <c r="D1408" s="1"/>
      <c r="E1408" s="1"/>
      <c r="F1408" s="1"/>
      <c r="G1408" s="1"/>
      <c r="H1408" s="2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2"/>
      <c r="T1408" s="2"/>
      <c r="U1408" s="1"/>
      <c r="V1408" s="1"/>
      <c r="W1408" s="1"/>
      <c r="X1408" s="1"/>
      <c r="Y1408" s="1"/>
      <c r="Z1408" s="1"/>
      <c r="AA1408" s="1"/>
      <c r="AB1408" s="2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36"/>
      <c r="AR1408" s="1"/>
      <c r="AS1408" s="1"/>
      <c r="AT1408" s="1"/>
      <c r="AU1408" s="1"/>
      <c r="AV1408" s="1"/>
      <c r="AW1408" s="1"/>
    </row>
    <row r="1409" spans="1:49" ht="14.25" customHeight="1">
      <c r="A1409" s="2"/>
      <c r="B1409" s="2"/>
      <c r="C1409" s="2"/>
      <c r="D1409" s="1"/>
      <c r="E1409" s="1"/>
      <c r="F1409" s="1"/>
      <c r="G1409" s="1"/>
      <c r="H1409" s="2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2"/>
      <c r="T1409" s="2"/>
      <c r="U1409" s="1"/>
      <c r="V1409" s="1"/>
      <c r="W1409" s="1"/>
      <c r="X1409" s="1"/>
      <c r="Y1409" s="1"/>
      <c r="Z1409" s="1"/>
      <c r="AA1409" s="1"/>
      <c r="AB1409" s="2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36"/>
      <c r="AR1409" s="1"/>
      <c r="AS1409" s="1"/>
      <c r="AT1409" s="1"/>
      <c r="AU1409" s="1"/>
      <c r="AV1409" s="1"/>
      <c r="AW1409" s="1"/>
    </row>
    <row r="1410" spans="1:49" ht="14.25" customHeight="1">
      <c r="A1410" s="2"/>
      <c r="B1410" s="2"/>
      <c r="C1410" s="2"/>
      <c r="D1410" s="1"/>
      <c r="E1410" s="1"/>
      <c r="F1410" s="1"/>
      <c r="G1410" s="1"/>
      <c r="H1410" s="2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2"/>
      <c r="T1410" s="2"/>
      <c r="U1410" s="1"/>
      <c r="V1410" s="1"/>
      <c r="W1410" s="1"/>
      <c r="X1410" s="1"/>
      <c r="Y1410" s="1"/>
      <c r="Z1410" s="1"/>
      <c r="AA1410" s="1"/>
      <c r="AB1410" s="2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36"/>
      <c r="AR1410" s="1"/>
      <c r="AS1410" s="1"/>
      <c r="AT1410" s="1"/>
      <c r="AU1410" s="1"/>
      <c r="AV1410" s="1"/>
      <c r="AW1410" s="1"/>
    </row>
    <row r="1411" spans="1:49" ht="14.25" customHeight="1">
      <c r="A1411" s="2"/>
      <c r="B1411" s="2"/>
      <c r="C1411" s="2"/>
      <c r="D1411" s="1"/>
      <c r="E1411" s="1"/>
      <c r="F1411" s="1"/>
      <c r="G1411" s="1"/>
      <c r="H1411" s="2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2"/>
      <c r="T1411" s="2"/>
      <c r="U1411" s="1"/>
      <c r="V1411" s="1"/>
      <c r="W1411" s="1"/>
      <c r="X1411" s="1"/>
      <c r="Y1411" s="1"/>
      <c r="Z1411" s="1"/>
      <c r="AA1411" s="1"/>
      <c r="AB1411" s="2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36"/>
      <c r="AR1411" s="1"/>
      <c r="AS1411" s="1"/>
      <c r="AT1411" s="1"/>
      <c r="AU1411" s="1"/>
      <c r="AV1411" s="1"/>
      <c r="AW1411" s="1"/>
    </row>
    <row r="1412" spans="1:49" ht="14.25" customHeight="1">
      <c r="A1412" s="2"/>
      <c r="B1412" s="2"/>
      <c r="C1412" s="2"/>
      <c r="D1412" s="1"/>
      <c r="E1412" s="1"/>
      <c r="F1412" s="1"/>
      <c r="G1412" s="1"/>
      <c r="H1412" s="2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2"/>
      <c r="T1412" s="2"/>
      <c r="U1412" s="1"/>
      <c r="V1412" s="1"/>
      <c r="W1412" s="1"/>
      <c r="X1412" s="1"/>
      <c r="Y1412" s="1"/>
      <c r="Z1412" s="1"/>
      <c r="AA1412" s="1"/>
      <c r="AB1412" s="2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36"/>
      <c r="AR1412" s="1"/>
      <c r="AS1412" s="1"/>
      <c r="AT1412" s="1"/>
      <c r="AU1412" s="1"/>
      <c r="AV1412" s="1"/>
      <c r="AW1412" s="1"/>
    </row>
    <row r="1413" spans="1:49" ht="14.25" customHeight="1">
      <c r="A1413" s="2"/>
      <c r="B1413" s="2"/>
      <c r="C1413" s="2"/>
      <c r="D1413" s="1"/>
      <c r="E1413" s="1"/>
      <c r="F1413" s="1"/>
      <c r="G1413" s="1"/>
      <c r="H1413" s="2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2"/>
      <c r="T1413" s="2"/>
      <c r="U1413" s="1"/>
      <c r="V1413" s="1"/>
      <c r="W1413" s="1"/>
      <c r="X1413" s="1"/>
      <c r="Y1413" s="1"/>
      <c r="Z1413" s="1"/>
      <c r="AA1413" s="1"/>
      <c r="AB1413" s="2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36"/>
      <c r="AR1413" s="1"/>
      <c r="AS1413" s="1"/>
      <c r="AT1413" s="1"/>
      <c r="AU1413" s="1"/>
      <c r="AV1413" s="1"/>
      <c r="AW1413" s="1"/>
    </row>
    <row r="1414" spans="1:49" ht="14.25" customHeight="1">
      <c r="A1414" s="2"/>
      <c r="B1414" s="2"/>
      <c r="C1414" s="2"/>
      <c r="D1414" s="1"/>
      <c r="E1414" s="1"/>
      <c r="F1414" s="1"/>
      <c r="G1414" s="1"/>
      <c r="H1414" s="2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2"/>
      <c r="T1414" s="2"/>
      <c r="U1414" s="1"/>
      <c r="V1414" s="1"/>
      <c r="W1414" s="1"/>
      <c r="X1414" s="1"/>
      <c r="Y1414" s="1"/>
      <c r="Z1414" s="1"/>
      <c r="AA1414" s="1"/>
      <c r="AB1414" s="2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36"/>
      <c r="AR1414" s="1"/>
      <c r="AS1414" s="1"/>
      <c r="AT1414" s="1"/>
      <c r="AU1414" s="1"/>
      <c r="AV1414" s="1"/>
      <c r="AW1414" s="1"/>
    </row>
    <row r="1415" spans="1:49" ht="14.25" customHeight="1">
      <c r="A1415" s="2"/>
      <c r="B1415" s="2"/>
      <c r="C1415" s="2"/>
      <c r="D1415" s="1"/>
      <c r="E1415" s="1"/>
      <c r="F1415" s="1"/>
      <c r="G1415" s="1"/>
      <c r="H1415" s="2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2"/>
      <c r="T1415" s="2"/>
      <c r="U1415" s="1"/>
      <c r="V1415" s="1"/>
      <c r="W1415" s="1"/>
      <c r="X1415" s="1"/>
      <c r="Y1415" s="1"/>
      <c r="Z1415" s="1"/>
      <c r="AA1415" s="1"/>
      <c r="AB1415" s="2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36"/>
      <c r="AR1415" s="1"/>
      <c r="AS1415" s="1"/>
      <c r="AT1415" s="1"/>
      <c r="AU1415" s="1"/>
      <c r="AV1415" s="1"/>
      <c r="AW1415" s="1"/>
    </row>
    <row r="1416" spans="1:49" ht="14.25" customHeight="1">
      <c r="A1416" s="2"/>
      <c r="B1416" s="2"/>
      <c r="C1416" s="2"/>
      <c r="D1416" s="1"/>
      <c r="E1416" s="1"/>
      <c r="F1416" s="1"/>
      <c r="G1416" s="1"/>
      <c r="H1416" s="2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2"/>
      <c r="T1416" s="2"/>
      <c r="U1416" s="1"/>
      <c r="V1416" s="1"/>
      <c r="W1416" s="1"/>
      <c r="X1416" s="1"/>
      <c r="Y1416" s="1"/>
      <c r="Z1416" s="1"/>
      <c r="AA1416" s="1"/>
      <c r="AB1416" s="2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36"/>
      <c r="AR1416" s="1"/>
      <c r="AS1416" s="1"/>
      <c r="AT1416" s="1"/>
      <c r="AU1416" s="1"/>
      <c r="AV1416" s="1"/>
      <c r="AW1416" s="1"/>
    </row>
    <row r="1417" spans="1:49" ht="14.25" customHeight="1">
      <c r="A1417" s="2"/>
      <c r="B1417" s="2"/>
      <c r="C1417" s="2"/>
      <c r="D1417" s="1"/>
      <c r="E1417" s="1"/>
      <c r="F1417" s="1"/>
      <c r="G1417" s="1"/>
      <c r="H1417" s="2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2"/>
      <c r="T1417" s="2"/>
      <c r="U1417" s="1"/>
      <c r="V1417" s="1"/>
      <c r="W1417" s="1"/>
      <c r="X1417" s="1"/>
      <c r="Y1417" s="1"/>
      <c r="Z1417" s="1"/>
      <c r="AA1417" s="1"/>
      <c r="AB1417" s="2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36"/>
      <c r="AR1417" s="1"/>
      <c r="AS1417" s="1"/>
      <c r="AT1417" s="1"/>
      <c r="AU1417" s="1"/>
      <c r="AV1417" s="1"/>
      <c r="AW1417" s="1"/>
    </row>
    <row r="1418" spans="1:49" ht="14.25" customHeight="1">
      <c r="A1418" s="2"/>
      <c r="B1418" s="2"/>
      <c r="C1418" s="2"/>
      <c r="D1418" s="1"/>
      <c r="E1418" s="1"/>
      <c r="F1418" s="1"/>
      <c r="G1418" s="1"/>
      <c r="H1418" s="2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2"/>
      <c r="T1418" s="2"/>
      <c r="U1418" s="1"/>
      <c r="V1418" s="1"/>
      <c r="W1418" s="1"/>
      <c r="X1418" s="1"/>
      <c r="Y1418" s="1"/>
      <c r="Z1418" s="1"/>
      <c r="AA1418" s="1"/>
      <c r="AB1418" s="2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36"/>
      <c r="AR1418" s="1"/>
      <c r="AS1418" s="1"/>
      <c r="AT1418" s="1"/>
      <c r="AU1418" s="1"/>
      <c r="AV1418" s="1"/>
      <c r="AW1418" s="1"/>
    </row>
    <row r="1419" spans="1:49" ht="14.25" customHeight="1">
      <c r="A1419" s="2"/>
      <c r="B1419" s="2"/>
      <c r="C1419" s="2"/>
      <c r="D1419" s="1"/>
      <c r="E1419" s="1"/>
      <c r="F1419" s="1"/>
      <c r="G1419" s="1"/>
      <c r="H1419" s="2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2"/>
      <c r="T1419" s="2"/>
      <c r="U1419" s="1"/>
      <c r="V1419" s="1"/>
      <c r="W1419" s="1"/>
      <c r="X1419" s="1"/>
      <c r="Y1419" s="1"/>
      <c r="Z1419" s="1"/>
      <c r="AA1419" s="1"/>
      <c r="AB1419" s="2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36"/>
      <c r="AR1419" s="1"/>
      <c r="AS1419" s="1"/>
      <c r="AT1419" s="1"/>
      <c r="AU1419" s="1"/>
      <c r="AV1419" s="1"/>
      <c r="AW1419" s="1"/>
    </row>
    <row r="1420" spans="1:49" ht="14.25" customHeight="1">
      <c r="A1420" s="2"/>
      <c r="B1420" s="2"/>
      <c r="C1420" s="2"/>
      <c r="D1420" s="1"/>
      <c r="E1420" s="1"/>
      <c r="F1420" s="1"/>
      <c r="G1420" s="1"/>
      <c r="H1420" s="2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2"/>
      <c r="T1420" s="2"/>
      <c r="U1420" s="1"/>
      <c r="V1420" s="1"/>
      <c r="W1420" s="1"/>
      <c r="X1420" s="1"/>
      <c r="Y1420" s="1"/>
      <c r="Z1420" s="1"/>
      <c r="AA1420" s="1"/>
      <c r="AB1420" s="2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36"/>
      <c r="AR1420" s="1"/>
      <c r="AS1420" s="1"/>
      <c r="AT1420" s="1"/>
      <c r="AU1420" s="1"/>
      <c r="AV1420" s="1"/>
      <c r="AW1420" s="1"/>
    </row>
    <row r="1421" spans="1:49" ht="14.25" customHeight="1">
      <c r="A1421" s="2"/>
      <c r="B1421" s="2"/>
      <c r="C1421" s="2"/>
      <c r="D1421" s="1"/>
      <c r="E1421" s="1"/>
      <c r="F1421" s="1"/>
      <c r="G1421" s="1"/>
      <c r="H1421" s="2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2"/>
      <c r="T1421" s="2"/>
      <c r="U1421" s="1"/>
      <c r="V1421" s="1"/>
      <c r="W1421" s="1"/>
      <c r="X1421" s="1"/>
      <c r="Y1421" s="1"/>
      <c r="Z1421" s="1"/>
      <c r="AA1421" s="1"/>
      <c r="AB1421" s="2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36"/>
      <c r="AR1421" s="1"/>
      <c r="AS1421" s="1"/>
      <c r="AT1421" s="1"/>
      <c r="AU1421" s="1"/>
      <c r="AV1421" s="1"/>
      <c r="AW1421" s="1"/>
    </row>
    <row r="1422" spans="1:49" ht="14.25" customHeight="1">
      <c r="A1422" s="2"/>
      <c r="B1422" s="2"/>
      <c r="C1422" s="2"/>
      <c r="D1422" s="1"/>
      <c r="E1422" s="1"/>
      <c r="F1422" s="1"/>
      <c r="G1422" s="1"/>
      <c r="H1422" s="2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2"/>
      <c r="T1422" s="2"/>
      <c r="U1422" s="1"/>
      <c r="V1422" s="1"/>
      <c r="W1422" s="1"/>
      <c r="X1422" s="1"/>
      <c r="Y1422" s="1"/>
      <c r="Z1422" s="1"/>
      <c r="AA1422" s="1"/>
      <c r="AB1422" s="2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36"/>
      <c r="AR1422" s="1"/>
      <c r="AS1422" s="1"/>
      <c r="AT1422" s="1"/>
      <c r="AU1422" s="1"/>
      <c r="AV1422" s="1"/>
      <c r="AW1422" s="1"/>
    </row>
    <row r="1423" spans="1:49" ht="14.25" customHeight="1">
      <c r="A1423" s="2"/>
      <c r="B1423" s="2"/>
      <c r="C1423" s="2"/>
      <c r="D1423" s="1"/>
      <c r="E1423" s="1"/>
      <c r="F1423" s="1"/>
      <c r="G1423" s="1"/>
      <c r="H1423" s="2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2"/>
      <c r="T1423" s="2"/>
      <c r="U1423" s="1"/>
      <c r="V1423" s="1"/>
      <c r="W1423" s="1"/>
      <c r="X1423" s="1"/>
      <c r="Y1423" s="1"/>
      <c r="Z1423" s="1"/>
      <c r="AA1423" s="1"/>
      <c r="AB1423" s="2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36"/>
      <c r="AR1423" s="1"/>
      <c r="AS1423" s="1"/>
      <c r="AT1423" s="1"/>
      <c r="AU1423" s="1"/>
      <c r="AV1423" s="1"/>
      <c r="AW1423" s="1"/>
    </row>
    <row r="1424" spans="1:49" ht="14.25" customHeight="1">
      <c r="A1424" s="2"/>
      <c r="B1424" s="2"/>
      <c r="C1424" s="2"/>
      <c r="D1424" s="1"/>
      <c r="E1424" s="1"/>
      <c r="F1424" s="1"/>
      <c r="G1424" s="1"/>
      <c r="H1424" s="2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2"/>
      <c r="T1424" s="2"/>
      <c r="U1424" s="1"/>
      <c r="V1424" s="1"/>
      <c r="W1424" s="1"/>
      <c r="X1424" s="1"/>
      <c r="Y1424" s="1"/>
      <c r="Z1424" s="1"/>
      <c r="AA1424" s="1"/>
      <c r="AB1424" s="2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36"/>
      <c r="AR1424" s="1"/>
      <c r="AS1424" s="1"/>
      <c r="AT1424" s="1"/>
      <c r="AU1424" s="1"/>
      <c r="AV1424" s="1"/>
      <c r="AW1424" s="1"/>
    </row>
    <row r="1425" spans="1:49" ht="14.25" customHeight="1">
      <c r="A1425" s="2"/>
      <c r="B1425" s="2"/>
      <c r="C1425" s="2"/>
      <c r="D1425" s="1"/>
      <c r="E1425" s="1"/>
      <c r="F1425" s="1"/>
      <c r="G1425" s="1"/>
      <c r="H1425" s="2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2"/>
      <c r="T1425" s="2"/>
      <c r="U1425" s="1"/>
      <c r="V1425" s="1"/>
      <c r="W1425" s="1"/>
      <c r="X1425" s="1"/>
      <c r="Y1425" s="1"/>
      <c r="Z1425" s="1"/>
      <c r="AA1425" s="1"/>
      <c r="AB1425" s="2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36"/>
      <c r="AR1425" s="1"/>
      <c r="AS1425" s="1"/>
      <c r="AT1425" s="1"/>
      <c r="AU1425" s="1"/>
      <c r="AV1425" s="1"/>
      <c r="AW1425" s="1"/>
    </row>
    <row r="1426" spans="1:49" ht="14.25" customHeight="1">
      <c r="A1426" s="2"/>
      <c r="B1426" s="2"/>
      <c r="C1426" s="2"/>
      <c r="D1426" s="1"/>
      <c r="E1426" s="1"/>
      <c r="F1426" s="1"/>
      <c r="G1426" s="1"/>
      <c r="H1426" s="2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2"/>
      <c r="T1426" s="2"/>
      <c r="U1426" s="1"/>
      <c r="V1426" s="1"/>
      <c r="W1426" s="1"/>
      <c r="X1426" s="1"/>
      <c r="Y1426" s="1"/>
      <c r="Z1426" s="1"/>
      <c r="AA1426" s="1"/>
      <c r="AB1426" s="2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36"/>
      <c r="AR1426" s="1"/>
      <c r="AS1426" s="1"/>
      <c r="AT1426" s="1"/>
      <c r="AU1426" s="1"/>
      <c r="AV1426" s="1"/>
      <c r="AW1426" s="1"/>
    </row>
    <row r="1427" spans="1:49" ht="14.25" customHeight="1">
      <c r="A1427" s="2"/>
      <c r="B1427" s="2"/>
      <c r="C1427" s="2"/>
      <c r="D1427" s="1"/>
      <c r="E1427" s="1"/>
      <c r="F1427" s="1"/>
      <c r="G1427" s="1"/>
      <c r="H1427" s="2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2"/>
      <c r="T1427" s="2"/>
      <c r="U1427" s="1"/>
      <c r="V1427" s="1"/>
      <c r="W1427" s="1"/>
      <c r="X1427" s="1"/>
      <c r="Y1427" s="1"/>
      <c r="Z1427" s="1"/>
      <c r="AA1427" s="1"/>
      <c r="AB1427" s="2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36"/>
      <c r="AR1427" s="1"/>
      <c r="AS1427" s="1"/>
      <c r="AT1427" s="1"/>
      <c r="AU1427" s="1"/>
      <c r="AV1427" s="1"/>
      <c r="AW1427" s="1"/>
    </row>
    <row r="1428" spans="1:49" ht="14.25" customHeight="1">
      <c r="A1428" s="2"/>
      <c r="B1428" s="2"/>
      <c r="C1428" s="2"/>
      <c r="D1428" s="1"/>
      <c r="E1428" s="1"/>
      <c r="F1428" s="1"/>
      <c r="G1428" s="1"/>
      <c r="H1428" s="2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2"/>
      <c r="T1428" s="2"/>
      <c r="U1428" s="1"/>
      <c r="V1428" s="1"/>
      <c r="W1428" s="1"/>
      <c r="X1428" s="1"/>
      <c r="Y1428" s="1"/>
      <c r="Z1428" s="1"/>
      <c r="AA1428" s="1"/>
      <c r="AB1428" s="2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36"/>
      <c r="AR1428" s="1"/>
      <c r="AS1428" s="1"/>
      <c r="AT1428" s="1"/>
      <c r="AU1428" s="1"/>
      <c r="AV1428" s="1"/>
      <c r="AW1428" s="1"/>
    </row>
    <row r="1429" spans="1:49" ht="14.25" customHeight="1">
      <c r="A1429" s="2"/>
      <c r="B1429" s="2"/>
      <c r="C1429" s="2"/>
      <c r="D1429" s="1"/>
      <c r="E1429" s="1"/>
      <c r="F1429" s="1"/>
      <c r="G1429" s="1"/>
      <c r="H1429" s="2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2"/>
      <c r="T1429" s="2"/>
      <c r="U1429" s="1"/>
      <c r="V1429" s="1"/>
      <c r="W1429" s="1"/>
      <c r="X1429" s="1"/>
      <c r="Y1429" s="1"/>
      <c r="Z1429" s="1"/>
      <c r="AA1429" s="1"/>
      <c r="AB1429" s="2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36"/>
      <c r="AR1429" s="1"/>
      <c r="AS1429" s="1"/>
      <c r="AT1429" s="1"/>
      <c r="AU1429" s="1"/>
      <c r="AV1429" s="1"/>
      <c r="AW1429" s="1"/>
    </row>
    <row r="1430" spans="1:49" ht="14.25" customHeight="1">
      <c r="A1430" s="2"/>
      <c r="B1430" s="2"/>
      <c r="C1430" s="2"/>
      <c r="D1430" s="1"/>
      <c r="E1430" s="1"/>
      <c r="F1430" s="1"/>
      <c r="G1430" s="1"/>
      <c r="H1430" s="2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2"/>
      <c r="T1430" s="2"/>
      <c r="U1430" s="1"/>
      <c r="V1430" s="1"/>
      <c r="W1430" s="1"/>
      <c r="X1430" s="1"/>
      <c r="Y1430" s="1"/>
      <c r="Z1430" s="1"/>
      <c r="AA1430" s="1"/>
      <c r="AB1430" s="2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36"/>
      <c r="AR1430" s="1"/>
      <c r="AS1430" s="1"/>
      <c r="AT1430" s="1"/>
      <c r="AU1430" s="1"/>
      <c r="AV1430" s="1"/>
      <c r="AW1430" s="1"/>
    </row>
    <row r="1431" spans="1:49" ht="14.25" customHeight="1">
      <c r="A1431" s="2"/>
      <c r="B1431" s="2"/>
      <c r="C1431" s="2"/>
      <c r="D1431" s="1"/>
      <c r="E1431" s="1"/>
      <c r="F1431" s="1"/>
      <c r="G1431" s="1"/>
      <c r="H1431" s="2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2"/>
      <c r="T1431" s="2"/>
      <c r="U1431" s="1"/>
      <c r="V1431" s="1"/>
      <c r="W1431" s="1"/>
      <c r="X1431" s="1"/>
      <c r="Y1431" s="1"/>
      <c r="Z1431" s="1"/>
      <c r="AA1431" s="1"/>
      <c r="AB1431" s="2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36"/>
      <c r="AR1431" s="1"/>
      <c r="AS1431" s="1"/>
      <c r="AT1431" s="1"/>
      <c r="AU1431" s="1"/>
      <c r="AV1431" s="1"/>
      <c r="AW1431" s="1"/>
    </row>
    <row r="1432" spans="1:49" ht="14.25" customHeight="1">
      <c r="A1432" s="2"/>
      <c r="B1432" s="2"/>
      <c r="C1432" s="2"/>
      <c r="D1432" s="1"/>
      <c r="E1432" s="1"/>
      <c r="F1432" s="1"/>
      <c r="G1432" s="1"/>
      <c r="H1432" s="2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2"/>
      <c r="T1432" s="2"/>
      <c r="U1432" s="1"/>
      <c r="V1432" s="1"/>
      <c r="W1432" s="1"/>
      <c r="X1432" s="1"/>
      <c r="Y1432" s="1"/>
      <c r="Z1432" s="1"/>
      <c r="AA1432" s="1"/>
      <c r="AB1432" s="2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36"/>
      <c r="AR1432" s="1"/>
      <c r="AS1432" s="1"/>
      <c r="AT1432" s="1"/>
      <c r="AU1432" s="1"/>
      <c r="AV1432" s="1"/>
      <c r="AW1432" s="1"/>
    </row>
    <row r="1433" spans="1:49" ht="14.25" customHeight="1">
      <c r="A1433" s="2"/>
      <c r="B1433" s="2"/>
      <c r="C1433" s="2"/>
      <c r="D1433" s="1"/>
      <c r="E1433" s="1"/>
      <c r="F1433" s="1"/>
      <c r="G1433" s="1"/>
      <c r="H1433" s="2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2"/>
      <c r="T1433" s="2"/>
      <c r="U1433" s="1"/>
      <c r="V1433" s="1"/>
      <c r="W1433" s="1"/>
      <c r="X1433" s="1"/>
      <c r="Y1433" s="1"/>
      <c r="Z1433" s="1"/>
      <c r="AA1433" s="1"/>
      <c r="AB1433" s="2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36"/>
      <c r="AR1433" s="1"/>
      <c r="AS1433" s="1"/>
      <c r="AT1433" s="1"/>
      <c r="AU1433" s="1"/>
      <c r="AV1433" s="1"/>
      <c r="AW1433" s="1"/>
    </row>
    <row r="1434" spans="1:49" ht="14.25" customHeight="1">
      <c r="A1434" s="2"/>
      <c r="B1434" s="2"/>
      <c r="C1434" s="2"/>
      <c r="D1434" s="1"/>
      <c r="E1434" s="1"/>
      <c r="F1434" s="1"/>
      <c r="G1434" s="1"/>
      <c r="H1434" s="2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2"/>
      <c r="T1434" s="2"/>
      <c r="U1434" s="1"/>
      <c r="V1434" s="1"/>
      <c r="W1434" s="1"/>
      <c r="X1434" s="1"/>
      <c r="Y1434" s="1"/>
      <c r="Z1434" s="1"/>
      <c r="AA1434" s="1"/>
      <c r="AB1434" s="2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36"/>
      <c r="AR1434" s="1"/>
      <c r="AS1434" s="1"/>
      <c r="AT1434" s="1"/>
      <c r="AU1434" s="1"/>
      <c r="AV1434" s="1"/>
      <c r="AW1434" s="1"/>
    </row>
    <row r="1435" spans="1:49" ht="14.25" customHeight="1">
      <c r="A1435" s="2"/>
      <c r="B1435" s="2"/>
      <c r="C1435" s="2"/>
      <c r="D1435" s="1"/>
      <c r="E1435" s="1"/>
      <c r="F1435" s="1"/>
      <c r="G1435" s="1"/>
      <c r="H1435" s="2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2"/>
      <c r="T1435" s="2"/>
      <c r="U1435" s="1"/>
      <c r="V1435" s="1"/>
      <c r="W1435" s="1"/>
      <c r="X1435" s="1"/>
      <c r="Y1435" s="1"/>
      <c r="Z1435" s="1"/>
      <c r="AA1435" s="1"/>
      <c r="AB1435" s="2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36"/>
      <c r="AR1435" s="1"/>
      <c r="AS1435" s="1"/>
      <c r="AT1435" s="1"/>
      <c r="AU1435" s="1"/>
      <c r="AV1435" s="1"/>
      <c r="AW1435" s="1"/>
    </row>
    <row r="1436" spans="1:49" ht="14.25" customHeight="1">
      <c r="A1436" s="2"/>
      <c r="B1436" s="2"/>
      <c r="C1436" s="2"/>
      <c r="D1436" s="1"/>
      <c r="E1436" s="1"/>
      <c r="F1436" s="1"/>
      <c r="G1436" s="1"/>
      <c r="H1436" s="2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2"/>
      <c r="T1436" s="2"/>
      <c r="U1436" s="1"/>
      <c r="V1436" s="1"/>
      <c r="W1436" s="1"/>
      <c r="X1436" s="1"/>
      <c r="Y1436" s="1"/>
      <c r="Z1436" s="1"/>
      <c r="AA1436" s="1"/>
      <c r="AB1436" s="2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36"/>
      <c r="AR1436" s="1"/>
      <c r="AS1436" s="1"/>
      <c r="AT1436" s="1"/>
      <c r="AU1436" s="1"/>
      <c r="AV1436" s="1"/>
      <c r="AW1436" s="1"/>
    </row>
    <row r="1437" spans="1:49" ht="14.25" customHeight="1">
      <c r="A1437" s="2"/>
      <c r="B1437" s="2"/>
      <c r="C1437" s="2"/>
      <c r="D1437" s="1"/>
      <c r="E1437" s="1"/>
      <c r="F1437" s="1"/>
      <c r="G1437" s="1"/>
      <c r="H1437" s="2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2"/>
      <c r="T1437" s="2"/>
      <c r="U1437" s="1"/>
      <c r="V1437" s="1"/>
      <c r="W1437" s="1"/>
      <c r="X1437" s="1"/>
      <c r="Y1437" s="1"/>
      <c r="Z1437" s="1"/>
      <c r="AA1437" s="1"/>
      <c r="AB1437" s="2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36"/>
      <c r="AR1437" s="1"/>
      <c r="AS1437" s="1"/>
      <c r="AT1437" s="1"/>
      <c r="AU1437" s="1"/>
      <c r="AV1437" s="1"/>
      <c r="AW1437" s="1"/>
    </row>
    <row r="1438" spans="1:49" ht="14.25" customHeight="1">
      <c r="A1438" s="2"/>
      <c r="B1438" s="2"/>
      <c r="C1438" s="2"/>
      <c r="D1438" s="1"/>
      <c r="E1438" s="1"/>
      <c r="F1438" s="1"/>
      <c r="G1438" s="1"/>
      <c r="H1438" s="2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2"/>
      <c r="T1438" s="2"/>
      <c r="U1438" s="1"/>
      <c r="V1438" s="1"/>
      <c r="W1438" s="1"/>
      <c r="X1438" s="1"/>
      <c r="Y1438" s="1"/>
      <c r="Z1438" s="1"/>
      <c r="AA1438" s="1"/>
      <c r="AB1438" s="2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36"/>
      <c r="AR1438" s="1"/>
      <c r="AS1438" s="1"/>
      <c r="AT1438" s="1"/>
      <c r="AU1438" s="1"/>
      <c r="AV1438" s="1"/>
      <c r="AW1438" s="1"/>
    </row>
    <row r="1439" spans="1:49" ht="14.25" customHeight="1">
      <c r="A1439" s="2"/>
      <c r="B1439" s="2"/>
      <c r="C1439" s="2"/>
      <c r="D1439" s="1"/>
      <c r="E1439" s="1"/>
      <c r="F1439" s="1"/>
      <c r="G1439" s="1"/>
      <c r="H1439" s="2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2"/>
      <c r="T1439" s="2"/>
      <c r="U1439" s="1"/>
      <c r="V1439" s="1"/>
      <c r="W1439" s="1"/>
      <c r="X1439" s="1"/>
      <c r="Y1439" s="1"/>
      <c r="Z1439" s="1"/>
      <c r="AA1439" s="1"/>
      <c r="AB1439" s="2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36"/>
      <c r="AR1439" s="1"/>
      <c r="AS1439" s="1"/>
      <c r="AT1439" s="1"/>
      <c r="AU1439" s="1"/>
      <c r="AV1439" s="1"/>
      <c r="AW1439" s="1"/>
    </row>
    <row r="1440" spans="1:49" ht="14.25" customHeight="1">
      <c r="A1440" s="2"/>
      <c r="B1440" s="2"/>
      <c r="C1440" s="2"/>
      <c r="D1440" s="1"/>
      <c r="E1440" s="1"/>
      <c r="F1440" s="1"/>
      <c r="G1440" s="1"/>
      <c r="H1440" s="2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2"/>
      <c r="T1440" s="2"/>
      <c r="U1440" s="1"/>
      <c r="V1440" s="1"/>
      <c r="W1440" s="1"/>
      <c r="X1440" s="1"/>
      <c r="Y1440" s="1"/>
      <c r="Z1440" s="1"/>
      <c r="AA1440" s="1"/>
      <c r="AB1440" s="2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36"/>
      <c r="AR1440" s="1"/>
      <c r="AS1440" s="1"/>
      <c r="AT1440" s="1"/>
      <c r="AU1440" s="1"/>
      <c r="AV1440" s="1"/>
      <c r="AW1440" s="1"/>
    </row>
    <row r="1441" spans="1:49" ht="14.25" customHeight="1">
      <c r="A1441" s="2"/>
      <c r="B1441" s="2"/>
      <c r="C1441" s="2"/>
      <c r="D1441" s="1"/>
      <c r="E1441" s="1"/>
      <c r="F1441" s="1"/>
      <c r="G1441" s="1"/>
      <c r="H1441" s="2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2"/>
      <c r="T1441" s="2"/>
      <c r="U1441" s="1"/>
      <c r="V1441" s="1"/>
      <c r="W1441" s="1"/>
      <c r="X1441" s="1"/>
      <c r="Y1441" s="1"/>
      <c r="Z1441" s="1"/>
      <c r="AA1441" s="1"/>
      <c r="AB1441" s="2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36"/>
      <c r="AR1441" s="1"/>
      <c r="AS1441" s="1"/>
      <c r="AT1441" s="1"/>
      <c r="AU1441" s="1"/>
      <c r="AV1441" s="1"/>
      <c r="AW1441" s="1"/>
    </row>
    <row r="1442" spans="1:49" ht="14.25" customHeight="1">
      <c r="A1442" s="2"/>
      <c r="B1442" s="2"/>
      <c r="C1442" s="2"/>
      <c r="D1442" s="1"/>
      <c r="E1442" s="1"/>
      <c r="F1442" s="1"/>
      <c r="G1442" s="1"/>
      <c r="H1442" s="2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2"/>
      <c r="T1442" s="2"/>
      <c r="U1442" s="1"/>
      <c r="V1442" s="1"/>
      <c r="W1442" s="1"/>
      <c r="X1442" s="1"/>
      <c r="Y1442" s="1"/>
      <c r="Z1442" s="1"/>
      <c r="AA1442" s="1"/>
      <c r="AB1442" s="2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36"/>
      <c r="AR1442" s="1"/>
      <c r="AS1442" s="1"/>
      <c r="AT1442" s="1"/>
      <c r="AU1442" s="1"/>
      <c r="AV1442" s="1"/>
      <c r="AW1442" s="1"/>
    </row>
    <row r="1443" spans="1:49" ht="14.25" customHeight="1">
      <c r="A1443" s="2"/>
      <c r="B1443" s="2"/>
      <c r="C1443" s="2"/>
      <c r="D1443" s="1"/>
      <c r="E1443" s="1"/>
      <c r="F1443" s="1"/>
      <c r="G1443" s="1"/>
      <c r="H1443" s="2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2"/>
      <c r="T1443" s="2"/>
      <c r="U1443" s="1"/>
      <c r="V1443" s="1"/>
      <c r="W1443" s="1"/>
      <c r="X1443" s="1"/>
      <c r="Y1443" s="1"/>
      <c r="Z1443" s="1"/>
      <c r="AA1443" s="1"/>
      <c r="AB1443" s="2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36"/>
      <c r="AR1443" s="1"/>
      <c r="AS1443" s="1"/>
      <c r="AT1443" s="1"/>
      <c r="AU1443" s="1"/>
      <c r="AV1443" s="1"/>
      <c r="AW1443" s="1"/>
    </row>
    <row r="1444" spans="1:49" ht="14.25" customHeight="1">
      <c r="A1444" s="2"/>
      <c r="B1444" s="2"/>
      <c r="C1444" s="2"/>
      <c r="D1444" s="1"/>
      <c r="E1444" s="1"/>
      <c r="F1444" s="1"/>
      <c r="G1444" s="1"/>
      <c r="H1444" s="2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2"/>
      <c r="T1444" s="2"/>
      <c r="U1444" s="1"/>
      <c r="V1444" s="1"/>
      <c r="W1444" s="1"/>
      <c r="X1444" s="1"/>
      <c r="Y1444" s="1"/>
      <c r="Z1444" s="1"/>
      <c r="AA1444" s="1"/>
      <c r="AB1444" s="2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36"/>
      <c r="AR1444" s="1"/>
      <c r="AS1444" s="1"/>
      <c r="AT1444" s="1"/>
      <c r="AU1444" s="1"/>
      <c r="AV1444" s="1"/>
      <c r="AW1444" s="1"/>
    </row>
    <row r="1445" spans="1:49" ht="14.25" customHeight="1">
      <c r="A1445" s="2"/>
      <c r="B1445" s="2"/>
      <c r="C1445" s="2"/>
      <c r="D1445" s="1"/>
      <c r="E1445" s="1"/>
      <c r="F1445" s="1"/>
      <c r="G1445" s="1"/>
      <c r="H1445" s="2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2"/>
      <c r="T1445" s="2"/>
      <c r="U1445" s="1"/>
      <c r="V1445" s="1"/>
      <c r="W1445" s="1"/>
      <c r="X1445" s="1"/>
      <c r="Y1445" s="1"/>
      <c r="Z1445" s="1"/>
      <c r="AA1445" s="1"/>
      <c r="AB1445" s="2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36"/>
      <c r="AR1445" s="1"/>
      <c r="AS1445" s="1"/>
      <c r="AT1445" s="1"/>
      <c r="AU1445" s="1"/>
      <c r="AV1445" s="1"/>
      <c r="AW1445" s="1"/>
    </row>
    <row r="1446" spans="1:49" ht="14.25" customHeight="1">
      <c r="A1446" s="2"/>
      <c r="B1446" s="2"/>
      <c r="C1446" s="2"/>
      <c r="D1446" s="1"/>
      <c r="E1446" s="1"/>
      <c r="F1446" s="1"/>
      <c r="G1446" s="1"/>
      <c r="H1446" s="2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2"/>
      <c r="T1446" s="2"/>
      <c r="U1446" s="1"/>
      <c r="V1446" s="1"/>
      <c r="W1446" s="1"/>
      <c r="X1446" s="1"/>
      <c r="Y1446" s="1"/>
      <c r="Z1446" s="1"/>
      <c r="AA1446" s="1"/>
      <c r="AB1446" s="2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36"/>
      <c r="AR1446" s="1"/>
      <c r="AS1446" s="1"/>
      <c r="AT1446" s="1"/>
      <c r="AU1446" s="1"/>
      <c r="AV1446" s="1"/>
      <c r="AW1446" s="1"/>
    </row>
    <row r="1447" spans="1:49" ht="14.25" customHeight="1">
      <c r="A1447" s="2"/>
      <c r="B1447" s="2"/>
      <c r="C1447" s="2"/>
      <c r="D1447" s="1"/>
      <c r="E1447" s="1"/>
      <c r="F1447" s="1"/>
      <c r="G1447" s="1"/>
      <c r="H1447" s="2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2"/>
      <c r="T1447" s="2"/>
      <c r="U1447" s="1"/>
      <c r="V1447" s="1"/>
      <c r="W1447" s="1"/>
      <c r="X1447" s="1"/>
      <c r="Y1447" s="1"/>
      <c r="Z1447" s="1"/>
      <c r="AA1447" s="1"/>
      <c r="AB1447" s="2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36"/>
      <c r="AR1447" s="1"/>
      <c r="AS1447" s="1"/>
      <c r="AT1447" s="1"/>
      <c r="AU1447" s="1"/>
      <c r="AV1447" s="1"/>
      <c r="AW1447" s="1"/>
    </row>
    <row r="1448" spans="1:49" ht="14.25" customHeight="1">
      <c r="A1448" s="2"/>
      <c r="B1448" s="2"/>
      <c r="C1448" s="2"/>
      <c r="D1448" s="1"/>
      <c r="E1448" s="1"/>
      <c r="F1448" s="1"/>
      <c r="G1448" s="1"/>
      <c r="H1448" s="2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2"/>
      <c r="T1448" s="2"/>
      <c r="U1448" s="1"/>
      <c r="V1448" s="1"/>
      <c r="W1448" s="1"/>
      <c r="X1448" s="1"/>
      <c r="Y1448" s="1"/>
      <c r="Z1448" s="1"/>
      <c r="AA1448" s="1"/>
      <c r="AB1448" s="2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36"/>
      <c r="AR1448" s="1"/>
      <c r="AS1448" s="1"/>
      <c r="AT1448" s="1"/>
      <c r="AU1448" s="1"/>
      <c r="AV1448" s="1"/>
      <c r="AW1448" s="1"/>
    </row>
    <row r="1449" spans="1:49" ht="14.25" customHeight="1">
      <c r="A1449" s="2"/>
      <c r="B1449" s="2"/>
      <c r="C1449" s="2"/>
      <c r="D1449" s="1"/>
      <c r="E1449" s="1"/>
      <c r="F1449" s="1"/>
      <c r="G1449" s="1"/>
      <c r="H1449" s="2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2"/>
      <c r="T1449" s="2"/>
      <c r="U1449" s="1"/>
      <c r="V1449" s="1"/>
      <c r="W1449" s="1"/>
      <c r="X1449" s="1"/>
      <c r="Y1449" s="1"/>
      <c r="Z1449" s="1"/>
      <c r="AA1449" s="1"/>
      <c r="AB1449" s="2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36"/>
      <c r="AR1449" s="1"/>
      <c r="AS1449" s="1"/>
      <c r="AT1449" s="1"/>
      <c r="AU1449" s="1"/>
      <c r="AV1449" s="1"/>
      <c r="AW1449" s="1"/>
    </row>
    <row r="1450" spans="1:49" ht="14.25" customHeight="1">
      <c r="A1450" s="2"/>
      <c r="B1450" s="2"/>
      <c r="C1450" s="2"/>
      <c r="D1450" s="1"/>
      <c r="E1450" s="1"/>
      <c r="F1450" s="1"/>
      <c r="G1450" s="1"/>
      <c r="H1450" s="2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2"/>
      <c r="T1450" s="2"/>
      <c r="U1450" s="1"/>
      <c r="V1450" s="1"/>
      <c r="W1450" s="1"/>
      <c r="X1450" s="1"/>
      <c r="Y1450" s="1"/>
      <c r="Z1450" s="1"/>
      <c r="AA1450" s="1"/>
      <c r="AB1450" s="2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36"/>
      <c r="AR1450" s="1"/>
      <c r="AS1450" s="1"/>
      <c r="AT1450" s="1"/>
      <c r="AU1450" s="1"/>
      <c r="AV1450" s="1"/>
      <c r="AW1450" s="1"/>
    </row>
    <row r="1451" spans="1:49" ht="14.25" customHeight="1">
      <c r="A1451" s="2"/>
      <c r="B1451" s="2"/>
      <c r="C1451" s="2"/>
      <c r="D1451" s="1"/>
      <c r="E1451" s="1"/>
      <c r="F1451" s="1"/>
      <c r="G1451" s="1"/>
      <c r="H1451" s="2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2"/>
      <c r="T1451" s="2"/>
      <c r="U1451" s="1"/>
      <c r="V1451" s="1"/>
      <c r="W1451" s="1"/>
      <c r="X1451" s="1"/>
      <c r="Y1451" s="1"/>
      <c r="Z1451" s="1"/>
      <c r="AA1451" s="1"/>
      <c r="AB1451" s="2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36"/>
      <c r="AR1451" s="1"/>
      <c r="AS1451" s="1"/>
      <c r="AT1451" s="1"/>
      <c r="AU1451" s="1"/>
      <c r="AV1451" s="1"/>
      <c r="AW1451" s="1"/>
    </row>
    <row r="1452" spans="1:49" ht="14.25" customHeight="1">
      <c r="A1452" s="2"/>
      <c r="B1452" s="2"/>
      <c r="C1452" s="2"/>
      <c r="D1452" s="1"/>
      <c r="E1452" s="1"/>
      <c r="F1452" s="1"/>
      <c r="G1452" s="1"/>
      <c r="H1452" s="2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2"/>
      <c r="T1452" s="2"/>
      <c r="U1452" s="1"/>
      <c r="V1452" s="1"/>
      <c r="W1452" s="1"/>
      <c r="X1452" s="1"/>
      <c r="Y1452" s="1"/>
      <c r="Z1452" s="1"/>
      <c r="AA1452" s="1"/>
      <c r="AB1452" s="2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36"/>
      <c r="AR1452" s="1"/>
      <c r="AS1452" s="1"/>
      <c r="AT1452" s="1"/>
      <c r="AU1452" s="1"/>
      <c r="AV1452" s="1"/>
      <c r="AW1452" s="1"/>
    </row>
    <row r="1453" spans="1:49" ht="14.25" customHeight="1">
      <c r="A1453" s="2"/>
      <c r="B1453" s="2"/>
      <c r="C1453" s="2"/>
      <c r="D1453" s="1"/>
      <c r="E1453" s="1"/>
      <c r="F1453" s="1"/>
      <c r="G1453" s="1"/>
      <c r="H1453" s="2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2"/>
      <c r="T1453" s="2"/>
      <c r="U1453" s="1"/>
      <c r="V1453" s="1"/>
      <c r="W1453" s="1"/>
      <c r="X1453" s="1"/>
      <c r="Y1453" s="1"/>
      <c r="Z1453" s="1"/>
      <c r="AA1453" s="1"/>
      <c r="AB1453" s="2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36"/>
      <c r="AR1453" s="1"/>
      <c r="AS1453" s="1"/>
      <c r="AT1453" s="1"/>
      <c r="AU1453" s="1"/>
      <c r="AV1453" s="1"/>
      <c r="AW1453" s="1"/>
    </row>
    <row r="1454" spans="1:49" ht="14.25" customHeight="1">
      <c r="A1454" s="2"/>
      <c r="B1454" s="2"/>
      <c r="C1454" s="2"/>
      <c r="D1454" s="1"/>
      <c r="E1454" s="1"/>
      <c r="F1454" s="1"/>
      <c r="G1454" s="1"/>
      <c r="H1454" s="2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2"/>
      <c r="T1454" s="2"/>
      <c r="U1454" s="1"/>
      <c r="V1454" s="1"/>
      <c r="W1454" s="1"/>
      <c r="X1454" s="1"/>
      <c r="Y1454" s="1"/>
      <c r="Z1454" s="1"/>
      <c r="AA1454" s="1"/>
      <c r="AB1454" s="2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36"/>
      <c r="AR1454" s="1"/>
      <c r="AS1454" s="1"/>
      <c r="AT1454" s="1"/>
      <c r="AU1454" s="1"/>
      <c r="AV1454" s="1"/>
      <c r="AW1454" s="1"/>
    </row>
    <row r="1455" spans="1:49" ht="14.25" customHeight="1">
      <c r="A1455" s="2"/>
      <c r="B1455" s="2"/>
      <c r="C1455" s="2"/>
      <c r="D1455" s="1"/>
      <c r="E1455" s="1"/>
      <c r="F1455" s="1"/>
      <c r="G1455" s="1"/>
      <c r="H1455" s="2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2"/>
      <c r="T1455" s="2"/>
      <c r="U1455" s="1"/>
      <c r="V1455" s="1"/>
      <c r="W1455" s="1"/>
      <c r="X1455" s="1"/>
      <c r="Y1455" s="1"/>
      <c r="Z1455" s="1"/>
      <c r="AA1455" s="1"/>
      <c r="AB1455" s="2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36"/>
      <c r="AR1455" s="1"/>
      <c r="AS1455" s="1"/>
      <c r="AT1455" s="1"/>
      <c r="AU1455" s="1"/>
      <c r="AV1455" s="1"/>
      <c r="AW1455" s="1"/>
    </row>
    <row r="1456" spans="1:49" ht="14.25" customHeight="1">
      <c r="A1456" s="2"/>
      <c r="B1456" s="2"/>
      <c r="C1456" s="2"/>
      <c r="D1456" s="1"/>
      <c r="E1456" s="1"/>
      <c r="F1456" s="1"/>
      <c r="G1456" s="1"/>
      <c r="H1456" s="2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2"/>
      <c r="T1456" s="2"/>
      <c r="U1456" s="1"/>
      <c r="V1456" s="1"/>
      <c r="W1456" s="1"/>
      <c r="X1456" s="1"/>
      <c r="Y1456" s="1"/>
      <c r="Z1456" s="1"/>
      <c r="AA1456" s="1"/>
      <c r="AB1456" s="2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36"/>
      <c r="AR1456" s="1"/>
      <c r="AS1456" s="1"/>
      <c r="AT1456" s="1"/>
      <c r="AU1456" s="1"/>
      <c r="AV1456" s="1"/>
      <c r="AW1456" s="1"/>
    </row>
    <row r="1457" spans="1:49" ht="14.25" customHeight="1">
      <c r="A1457" s="2"/>
      <c r="B1457" s="2"/>
      <c r="C1457" s="2"/>
      <c r="D1457" s="1"/>
      <c r="E1457" s="1"/>
      <c r="F1457" s="1"/>
      <c r="G1457" s="1"/>
      <c r="H1457" s="2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2"/>
      <c r="T1457" s="2"/>
      <c r="U1457" s="1"/>
      <c r="V1457" s="1"/>
      <c r="W1457" s="1"/>
      <c r="X1457" s="1"/>
      <c r="Y1457" s="1"/>
      <c r="Z1457" s="1"/>
      <c r="AA1457" s="1"/>
      <c r="AB1457" s="2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36"/>
      <c r="AR1457" s="1"/>
      <c r="AS1457" s="1"/>
      <c r="AT1457" s="1"/>
      <c r="AU1457" s="1"/>
      <c r="AV1457" s="1"/>
      <c r="AW1457" s="1"/>
    </row>
    <row r="1458" spans="1:49" ht="14.25" customHeight="1">
      <c r="A1458" s="2"/>
      <c r="B1458" s="2"/>
      <c r="C1458" s="2"/>
      <c r="D1458" s="1"/>
      <c r="E1458" s="1"/>
      <c r="F1458" s="1"/>
      <c r="G1458" s="1"/>
      <c r="H1458" s="2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2"/>
      <c r="T1458" s="2"/>
      <c r="U1458" s="1"/>
      <c r="V1458" s="1"/>
      <c r="W1458" s="1"/>
      <c r="X1458" s="1"/>
      <c r="Y1458" s="1"/>
      <c r="Z1458" s="1"/>
      <c r="AA1458" s="1"/>
      <c r="AB1458" s="2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36"/>
      <c r="AR1458" s="1"/>
      <c r="AS1458" s="1"/>
      <c r="AT1458" s="1"/>
      <c r="AU1458" s="1"/>
      <c r="AV1458" s="1"/>
      <c r="AW1458" s="1"/>
    </row>
    <row r="1459" spans="1:49" ht="14.25" customHeight="1">
      <c r="A1459" s="2"/>
      <c r="B1459" s="2"/>
      <c r="C1459" s="2"/>
      <c r="D1459" s="1"/>
      <c r="E1459" s="1"/>
      <c r="F1459" s="1"/>
      <c r="G1459" s="1"/>
      <c r="H1459" s="2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2"/>
      <c r="T1459" s="2"/>
      <c r="U1459" s="1"/>
      <c r="V1459" s="1"/>
      <c r="W1459" s="1"/>
      <c r="X1459" s="1"/>
      <c r="Y1459" s="1"/>
      <c r="Z1459" s="1"/>
      <c r="AA1459" s="1"/>
      <c r="AB1459" s="2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36"/>
      <c r="AR1459" s="1"/>
      <c r="AS1459" s="1"/>
      <c r="AT1459" s="1"/>
      <c r="AU1459" s="1"/>
      <c r="AV1459" s="1"/>
      <c r="AW1459" s="1"/>
    </row>
    <row r="1460" spans="1:49" ht="14.25" customHeight="1">
      <c r="A1460" s="2"/>
      <c r="B1460" s="2"/>
      <c r="C1460" s="2"/>
      <c r="D1460" s="1"/>
      <c r="E1460" s="1"/>
      <c r="F1460" s="1"/>
      <c r="G1460" s="1"/>
      <c r="H1460" s="2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2"/>
      <c r="T1460" s="2"/>
      <c r="U1460" s="1"/>
      <c r="V1460" s="1"/>
      <c r="W1460" s="1"/>
      <c r="X1460" s="1"/>
      <c r="Y1460" s="1"/>
      <c r="Z1460" s="1"/>
      <c r="AA1460" s="1"/>
      <c r="AB1460" s="2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36"/>
      <c r="AR1460" s="1"/>
      <c r="AS1460" s="1"/>
      <c r="AT1460" s="1"/>
      <c r="AU1460" s="1"/>
      <c r="AV1460" s="1"/>
      <c r="AW1460" s="1"/>
    </row>
    <row r="1461" spans="1:49" ht="14.25" customHeight="1">
      <c r="A1461" s="2"/>
      <c r="B1461" s="2"/>
      <c r="C1461" s="2"/>
      <c r="D1461" s="1"/>
      <c r="E1461" s="1"/>
      <c r="F1461" s="1"/>
      <c r="G1461" s="1"/>
      <c r="H1461" s="2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2"/>
      <c r="T1461" s="2"/>
      <c r="U1461" s="1"/>
      <c r="V1461" s="1"/>
      <c r="W1461" s="1"/>
      <c r="X1461" s="1"/>
      <c r="Y1461" s="1"/>
      <c r="Z1461" s="1"/>
      <c r="AA1461" s="1"/>
      <c r="AB1461" s="2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36"/>
      <c r="AR1461" s="1"/>
      <c r="AS1461" s="1"/>
      <c r="AT1461" s="1"/>
      <c r="AU1461" s="1"/>
      <c r="AV1461" s="1"/>
      <c r="AW1461" s="1"/>
    </row>
    <row r="1462" spans="1:49" ht="14.25" customHeight="1">
      <c r="A1462" s="2"/>
      <c r="B1462" s="2"/>
      <c r="C1462" s="2"/>
      <c r="D1462" s="1"/>
      <c r="E1462" s="1"/>
      <c r="F1462" s="1"/>
      <c r="G1462" s="1"/>
      <c r="H1462" s="2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2"/>
      <c r="T1462" s="2"/>
      <c r="U1462" s="1"/>
      <c r="V1462" s="1"/>
      <c r="W1462" s="1"/>
      <c r="X1462" s="1"/>
      <c r="Y1462" s="1"/>
      <c r="Z1462" s="1"/>
      <c r="AA1462" s="1"/>
      <c r="AB1462" s="2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36"/>
      <c r="AR1462" s="1"/>
      <c r="AS1462" s="1"/>
      <c r="AT1462" s="1"/>
      <c r="AU1462" s="1"/>
      <c r="AV1462" s="1"/>
      <c r="AW1462" s="1"/>
    </row>
    <row r="1463" spans="1:49" ht="14.25" customHeight="1">
      <c r="A1463" s="2"/>
      <c r="B1463" s="2"/>
      <c r="C1463" s="2"/>
      <c r="D1463" s="1"/>
      <c r="E1463" s="1"/>
      <c r="F1463" s="1"/>
      <c r="G1463" s="1"/>
      <c r="H1463" s="2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2"/>
      <c r="T1463" s="2"/>
      <c r="U1463" s="1"/>
      <c r="V1463" s="1"/>
      <c r="W1463" s="1"/>
      <c r="X1463" s="1"/>
      <c r="Y1463" s="1"/>
      <c r="Z1463" s="1"/>
      <c r="AA1463" s="1"/>
      <c r="AB1463" s="2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36"/>
      <c r="AR1463" s="1"/>
      <c r="AS1463" s="1"/>
      <c r="AT1463" s="1"/>
      <c r="AU1463" s="1"/>
      <c r="AV1463" s="1"/>
      <c r="AW1463" s="1"/>
    </row>
    <row r="1464" spans="1:49" ht="14.25" customHeight="1">
      <c r="A1464" s="2"/>
      <c r="B1464" s="2"/>
      <c r="C1464" s="2"/>
      <c r="D1464" s="1"/>
      <c r="E1464" s="1"/>
      <c r="F1464" s="1"/>
      <c r="G1464" s="1"/>
      <c r="H1464" s="2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2"/>
      <c r="T1464" s="2"/>
      <c r="U1464" s="1"/>
      <c r="V1464" s="1"/>
      <c r="W1464" s="1"/>
      <c r="X1464" s="1"/>
      <c r="Y1464" s="1"/>
      <c r="Z1464" s="1"/>
      <c r="AA1464" s="1"/>
      <c r="AB1464" s="2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36"/>
      <c r="AR1464" s="1"/>
      <c r="AS1464" s="1"/>
      <c r="AT1464" s="1"/>
      <c r="AU1464" s="1"/>
      <c r="AV1464" s="1"/>
      <c r="AW1464" s="1"/>
    </row>
    <row r="1465" spans="1:49" ht="14.25" customHeight="1">
      <c r="A1465" s="2"/>
      <c r="B1465" s="2"/>
      <c r="C1465" s="2"/>
      <c r="D1465" s="1"/>
      <c r="E1465" s="1"/>
      <c r="F1465" s="1"/>
      <c r="G1465" s="1"/>
      <c r="H1465" s="2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2"/>
      <c r="T1465" s="2"/>
      <c r="U1465" s="1"/>
      <c r="V1465" s="1"/>
      <c r="W1465" s="1"/>
      <c r="X1465" s="1"/>
      <c r="Y1465" s="1"/>
      <c r="Z1465" s="1"/>
      <c r="AA1465" s="1"/>
      <c r="AB1465" s="2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36"/>
      <c r="AR1465" s="1"/>
      <c r="AS1465" s="1"/>
      <c r="AT1465" s="1"/>
      <c r="AU1465" s="1"/>
      <c r="AV1465" s="1"/>
      <c r="AW1465" s="1"/>
    </row>
    <row r="1466" spans="1:49" ht="14.25" customHeight="1">
      <c r="A1466" s="2"/>
      <c r="B1466" s="2"/>
      <c r="C1466" s="2"/>
      <c r="D1466" s="1"/>
      <c r="E1466" s="1"/>
      <c r="F1466" s="1"/>
      <c r="G1466" s="1"/>
      <c r="H1466" s="2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2"/>
      <c r="T1466" s="2"/>
      <c r="U1466" s="1"/>
      <c r="V1466" s="1"/>
      <c r="W1466" s="1"/>
      <c r="X1466" s="1"/>
      <c r="Y1466" s="1"/>
      <c r="Z1466" s="1"/>
      <c r="AA1466" s="1"/>
      <c r="AB1466" s="2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36"/>
      <c r="AR1466" s="1"/>
      <c r="AS1466" s="1"/>
      <c r="AT1466" s="1"/>
      <c r="AU1466" s="1"/>
      <c r="AV1466" s="1"/>
      <c r="AW1466" s="1"/>
    </row>
    <row r="1467" spans="1:49" ht="14.25" customHeight="1">
      <c r="A1467" s="2"/>
      <c r="B1467" s="2"/>
      <c r="C1467" s="2"/>
      <c r="D1467" s="1"/>
      <c r="E1467" s="1"/>
      <c r="F1467" s="1"/>
      <c r="G1467" s="1"/>
      <c r="H1467" s="2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2"/>
      <c r="T1467" s="2"/>
      <c r="U1467" s="1"/>
      <c r="V1467" s="1"/>
      <c r="W1467" s="1"/>
      <c r="X1467" s="1"/>
      <c r="Y1467" s="1"/>
      <c r="Z1467" s="1"/>
      <c r="AA1467" s="1"/>
      <c r="AB1467" s="2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36"/>
      <c r="AR1467" s="1"/>
      <c r="AS1467" s="1"/>
      <c r="AT1467" s="1"/>
      <c r="AU1467" s="1"/>
      <c r="AV1467" s="1"/>
      <c r="AW1467" s="1"/>
    </row>
    <row r="1468" spans="1:49" ht="14.25" customHeight="1">
      <c r="A1468" s="2"/>
      <c r="B1468" s="2"/>
      <c r="C1468" s="2"/>
      <c r="D1468" s="1"/>
      <c r="E1468" s="1"/>
      <c r="F1468" s="1"/>
      <c r="G1468" s="1"/>
      <c r="H1468" s="2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2"/>
      <c r="T1468" s="2"/>
      <c r="U1468" s="1"/>
      <c r="V1468" s="1"/>
      <c r="W1468" s="1"/>
      <c r="X1468" s="1"/>
      <c r="Y1468" s="1"/>
      <c r="Z1468" s="1"/>
      <c r="AA1468" s="1"/>
      <c r="AB1468" s="2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36"/>
      <c r="AR1468" s="1"/>
      <c r="AS1468" s="1"/>
      <c r="AT1468" s="1"/>
      <c r="AU1468" s="1"/>
      <c r="AV1468" s="1"/>
      <c r="AW1468" s="1"/>
    </row>
    <row r="1469" spans="1:49" ht="14.25" customHeight="1">
      <c r="A1469" s="2"/>
      <c r="B1469" s="2"/>
      <c r="C1469" s="2"/>
      <c r="D1469" s="1"/>
      <c r="E1469" s="1"/>
      <c r="F1469" s="1"/>
      <c r="G1469" s="1"/>
      <c r="H1469" s="2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2"/>
      <c r="T1469" s="2"/>
      <c r="U1469" s="1"/>
      <c r="V1469" s="1"/>
      <c r="W1469" s="1"/>
      <c r="X1469" s="1"/>
      <c r="Y1469" s="1"/>
      <c r="Z1469" s="1"/>
      <c r="AA1469" s="1"/>
      <c r="AB1469" s="2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36"/>
      <c r="AR1469" s="1"/>
      <c r="AS1469" s="1"/>
      <c r="AT1469" s="1"/>
      <c r="AU1469" s="1"/>
      <c r="AV1469" s="1"/>
      <c r="AW1469" s="1"/>
    </row>
    <row r="1470" spans="1:49" ht="14.25" customHeight="1">
      <c r="A1470" s="2"/>
      <c r="B1470" s="2"/>
      <c r="C1470" s="2"/>
      <c r="D1470" s="1"/>
      <c r="E1470" s="1"/>
      <c r="F1470" s="1"/>
      <c r="G1470" s="1"/>
      <c r="H1470" s="2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2"/>
      <c r="T1470" s="2"/>
      <c r="U1470" s="1"/>
      <c r="V1470" s="1"/>
      <c r="W1470" s="1"/>
      <c r="X1470" s="1"/>
      <c r="Y1470" s="1"/>
      <c r="Z1470" s="1"/>
      <c r="AA1470" s="1"/>
      <c r="AB1470" s="2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36"/>
      <c r="AR1470" s="1"/>
      <c r="AS1470" s="1"/>
      <c r="AT1470" s="1"/>
      <c r="AU1470" s="1"/>
      <c r="AV1470" s="1"/>
      <c r="AW1470" s="1"/>
    </row>
    <row r="1471" spans="1:49" ht="14.25" customHeight="1">
      <c r="A1471" s="2"/>
      <c r="B1471" s="2"/>
      <c r="C1471" s="2"/>
      <c r="D1471" s="1"/>
      <c r="E1471" s="1"/>
      <c r="F1471" s="1"/>
      <c r="G1471" s="1"/>
      <c r="H1471" s="2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2"/>
      <c r="T1471" s="2"/>
      <c r="U1471" s="1"/>
      <c r="V1471" s="1"/>
      <c r="W1471" s="1"/>
      <c r="X1471" s="1"/>
      <c r="Y1471" s="1"/>
      <c r="Z1471" s="1"/>
      <c r="AA1471" s="1"/>
      <c r="AB1471" s="2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36"/>
      <c r="AR1471" s="1"/>
      <c r="AS1471" s="1"/>
      <c r="AT1471" s="1"/>
      <c r="AU1471" s="1"/>
      <c r="AV1471" s="1"/>
      <c r="AW1471" s="1"/>
    </row>
    <row r="1472" spans="1:49" ht="14.25" customHeight="1">
      <c r="A1472" s="2"/>
      <c r="B1472" s="2"/>
      <c r="C1472" s="2"/>
      <c r="D1472" s="1"/>
      <c r="E1472" s="1"/>
      <c r="F1472" s="1"/>
      <c r="G1472" s="1"/>
      <c r="H1472" s="2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2"/>
      <c r="T1472" s="2"/>
      <c r="U1472" s="1"/>
      <c r="V1472" s="1"/>
      <c r="W1472" s="1"/>
      <c r="X1472" s="1"/>
      <c r="Y1472" s="1"/>
      <c r="Z1472" s="1"/>
      <c r="AA1472" s="1"/>
      <c r="AB1472" s="2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36"/>
      <c r="AR1472" s="1"/>
      <c r="AS1472" s="1"/>
      <c r="AT1472" s="1"/>
      <c r="AU1472" s="1"/>
      <c r="AV1472" s="1"/>
      <c r="AW1472" s="1"/>
    </row>
    <row r="1473" spans="1:49" ht="14.25" customHeight="1">
      <c r="A1473" s="2"/>
      <c r="B1473" s="2"/>
      <c r="C1473" s="2"/>
      <c r="D1473" s="1"/>
      <c r="E1473" s="1"/>
      <c r="F1473" s="1"/>
      <c r="G1473" s="1"/>
      <c r="H1473" s="2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2"/>
      <c r="T1473" s="2"/>
      <c r="U1473" s="1"/>
      <c r="V1473" s="1"/>
      <c r="W1473" s="1"/>
      <c r="X1473" s="1"/>
      <c r="Y1473" s="1"/>
      <c r="Z1473" s="1"/>
      <c r="AA1473" s="1"/>
      <c r="AB1473" s="2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36"/>
      <c r="AR1473" s="1"/>
      <c r="AS1473" s="1"/>
      <c r="AT1473" s="1"/>
      <c r="AU1473" s="1"/>
      <c r="AV1473" s="1"/>
      <c r="AW1473" s="1"/>
    </row>
    <row r="1474" spans="1:49" ht="14.25" customHeight="1">
      <c r="A1474" s="2"/>
      <c r="B1474" s="2"/>
      <c r="C1474" s="2"/>
      <c r="D1474" s="1"/>
      <c r="E1474" s="1"/>
      <c r="F1474" s="1"/>
      <c r="G1474" s="1"/>
      <c r="H1474" s="2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2"/>
      <c r="T1474" s="2"/>
      <c r="U1474" s="1"/>
      <c r="V1474" s="1"/>
      <c r="W1474" s="1"/>
      <c r="X1474" s="1"/>
      <c r="Y1474" s="1"/>
      <c r="Z1474" s="1"/>
      <c r="AA1474" s="1"/>
      <c r="AB1474" s="2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36"/>
      <c r="AR1474" s="1"/>
      <c r="AS1474" s="1"/>
      <c r="AT1474" s="1"/>
      <c r="AU1474" s="1"/>
      <c r="AV1474" s="1"/>
      <c r="AW1474" s="1"/>
    </row>
    <row r="1475" spans="1:49" ht="14.25" customHeight="1">
      <c r="A1475" s="2"/>
      <c r="B1475" s="2"/>
      <c r="C1475" s="2"/>
      <c r="D1475" s="1"/>
      <c r="E1475" s="1"/>
      <c r="F1475" s="1"/>
      <c r="G1475" s="1"/>
      <c r="H1475" s="2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2"/>
      <c r="T1475" s="2"/>
      <c r="U1475" s="1"/>
      <c r="V1475" s="1"/>
      <c r="W1475" s="1"/>
      <c r="X1475" s="1"/>
      <c r="Y1475" s="1"/>
      <c r="Z1475" s="1"/>
      <c r="AA1475" s="1"/>
      <c r="AB1475" s="2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36"/>
      <c r="AR1475" s="1"/>
      <c r="AS1475" s="1"/>
      <c r="AT1475" s="1"/>
      <c r="AU1475" s="1"/>
      <c r="AV1475" s="1"/>
      <c r="AW1475" s="1"/>
    </row>
    <row r="1476" spans="1:49" ht="14.25" customHeight="1">
      <c r="A1476" s="2"/>
      <c r="B1476" s="2"/>
      <c r="C1476" s="2"/>
      <c r="D1476" s="1"/>
      <c r="E1476" s="1"/>
      <c r="F1476" s="1"/>
      <c r="G1476" s="1"/>
      <c r="H1476" s="2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2"/>
      <c r="T1476" s="2"/>
      <c r="U1476" s="1"/>
      <c r="V1476" s="1"/>
      <c r="W1476" s="1"/>
      <c r="X1476" s="1"/>
      <c r="Y1476" s="1"/>
      <c r="Z1476" s="1"/>
      <c r="AA1476" s="1"/>
      <c r="AB1476" s="2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36"/>
      <c r="AR1476" s="1"/>
      <c r="AS1476" s="1"/>
      <c r="AT1476" s="1"/>
      <c r="AU1476" s="1"/>
      <c r="AV1476" s="1"/>
      <c r="AW1476" s="1"/>
    </row>
    <row r="1477" spans="1:49" ht="14.25" customHeight="1">
      <c r="A1477" s="2"/>
      <c r="B1477" s="2"/>
      <c r="C1477" s="2"/>
      <c r="D1477" s="1"/>
      <c r="E1477" s="1"/>
      <c r="F1477" s="1"/>
      <c r="G1477" s="1"/>
      <c r="H1477" s="2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2"/>
      <c r="T1477" s="2"/>
      <c r="U1477" s="1"/>
      <c r="V1477" s="1"/>
      <c r="W1477" s="1"/>
      <c r="X1477" s="1"/>
      <c r="Y1477" s="1"/>
      <c r="Z1477" s="1"/>
      <c r="AA1477" s="1"/>
      <c r="AB1477" s="2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36"/>
      <c r="AR1477" s="1"/>
      <c r="AS1477" s="1"/>
      <c r="AT1477" s="1"/>
      <c r="AU1477" s="1"/>
      <c r="AV1477" s="1"/>
      <c r="AW1477" s="1"/>
    </row>
    <row r="1478" spans="1:49" ht="14.25" customHeight="1">
      <c r="A1478" s="2"/>
      <c r="B1478" s="2"/>
      <c r="C1478" s="2"/>
      <c r="D1478" s="1"/>
      <c r="E1478" s="1"/>
      <c r="F1478" s="1"/>
      <c r="G1478" s="1"/>
      <c r="H1478" s="2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2"/>
      <c r="T1478" s="2"/>
      <c r="U1478" s="1"/>
      <c r="V1478" s="1"/>
      <c r="W1478" s="1"/>
      <c r="X1478" s="1"/>
      <c r="Y1478" s="1"/>
      <c r="Z1478" s="1"/>
      <c r="AA1478" s="1"/>
      <c r="AB1478" s="2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36"/>
      <c r="AR1478" s="1"/>
      <c r="AS1478" s="1"/>
      <c r="AT1478" s="1"/>
      <c r="AU1478" s="1"/>
      <c r="AV1478" s="1"/>
      <c r="AW1478" s="1"/>
    </row>
    <row r="1479" spans="1:49" ht="14.25" customHeight="1">
      <c r="A1479" s="2"/>
      <c r="B1479" s="2"/>
      <c r="C1479" s="2"/>
      <c r="D1479" s="1"/>
      <c r="E1479" s="1"/>
      <c r="F1479" s="1"/>
      <c r="G1479" s="1"/>
      <c r="H1479" s="2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2"/>
      <c r="T1479" s="2"/>
      <c r="U1479" s="1"/>
      <c r="V1479" s="1"/>
      <c r="W1479" s="1"/>
      <c r="X1479" s="1"/>
      <c r="Y1479" s="1"/>
      <c r="Z1479" s="1"/>
      <c r="AA1479" s="1"/>
      <c r="AB1479" s="2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36"/>
      <c r="AR1479" s="1"/>
      <c r="AS1479" s="1"/>
      <c r="AT1479" s="1"/>
      <c r="AU1479" s="1"/>
      <c r="AV1479" s="1"/>
      <c r="AW1479" s="1"/>
    </row>
    <row r="1480" spans="1:49" ht="14.25" customHeight="1">
      <c r="A1480" s="2"/>
      <c r="B1480" s="2"/>
      <c r="C1480" s="2"/>
      <c r="D1480" s="1"/>
      <c r="E1480" s="1"/>
      <c r="F1480" s="1"/>
      <c r="G1480" s="1"/>
      <c r="H1480" s="2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2"/>
      <c r="T1480" s="2"/>
      <c r="U1480" s="1"/>
      <c r="V1480" s="1"/>
      <c r="W1480" s="1"/>
      <c r="X1480" s="1"/>
      <c r="Y1480" s="1"/>
      <c r="Z1480" s="1"/>
      <c r="AA1480" s="1"/>
      <c r="AB1480" s="2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36"/>
      <c r="AR1480" s="1"/>
      <c r="AS1480" s="1"/>
      <c r="AT1480" s="1"/>
      <c r="AU1480" s="1"/>
      <c r="AV1480" s="1"/>
      <c r="AW1480" s="1"/>
    </row>
    <row r="1481" spans="1:49" ht="14.25" customHeight="1">
      <c r="A1481" s="2"/>
      <c r="B1481" s="2"/>
      <c r="C1481" s="2"/>
      <c r="D1481" s="1"/>
      <c r="E1481" s="1"/>
      <c r="F1481" s="1"/>
      <c r="G1481" s="1"/>
      <c r="H1481" s="2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2"/>
      <c r="T1481" s="2"/>
      <c r="U1481" s="1"/>
      <c r="V1481" s="1"/>
      <c r="W1481" s="1"/>
      <c r="X1481" s="1"/>
      <c r="Y1481" s="1"/>
      <c r="Z1481" s="1"/>
      <c r="AA1481" s="1"/>
      <c r="AB1481" s="2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36"/>
      <c r="AR1481" s="1"/>
      <c r="AS1481" s="1"/>
      <c r="AT1481" s="1"/>
      <c r="AU1481" s="1"/>
      <c r="AV1481" s="1"/>
      <c r="AW1481" s="1"/>
    </row>
    <row r="1482" spans="1:49" ht="14.25" customHeight="1">
      <c r="A1482" s="2"/>
      <c r="B1482" s="2"/>
      <c r="C1482" s="2"/>
      <c r="D1482" s="1"/>
      <c r="E1482" s="1"/>
      <c r="F1482" s="1"/>
      <c r="G1482" s="1"/>
      <c r="H1482" s="2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2"/>
      <c r="T1482" s="2"/>
      <c r="U1482" s="1"/>
      <c r="V1482" s="1"/>
      <c r="W1482" s="1"/>
      <c r="X1482" s="1"/>
      <c r="Y1482" s="1"/>
      <c r="Z1482" s="1"/>
      <c r="AA1482" s="1"/>
      <c r="AB1482" s="2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36"/>
      <c r="AR1482" s="1"/>
      <c r="AS1482" s="1"/>
      <c r="AT1482" s="1"/>
      <c r="AU1482" s="1"/>
      <c r="AV1482" s="1"/>
      <c r="AW1482" s="1"/>
    </row>
    <row r="1483" spans="1:49" ht="14.25" customHeight="1">
      <c r="A1483" s="2"/>
      <c r="B1483" s="2"/>
      <c r="C1483" s="2"/>
      <c r="D1483" s="1"/>
      <c r="E1483" s="1"/>
      <c r="F1483" s="1"/>
      <c r="G1483" s="1"/>
      <c r="H1483" s="2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2"/>
      <c r="T1483" s="2"/>
      <c r="U1483" s="1"/>
      <c r="V1483" s="1"/>
      <c r="W1483" s="1"/>
      <c r="X1483" s="1"/>
      <c r="Y1483" s="1"/>
      <c r="Z1483" s="1"/>
      <c r="AA1483" s="1"/>
      <c r="AB1483" s="2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36"/>
      <c r="AR1483" s="1"/>
      <c r="AS1483" s="1"/>
      <c r="AT1483" s="1"/>
      <c r="AU1483" s="1"/>
      <c r="AV1483" s="1"/>
      <c r="AW1483" s="1"/>
    </row>
    <row r="1484" spans="1:49" ht="14.25" customHeight="1">
      <c r="A1484" s="2"/>
      <c r="B1484" s="2"/>
      <c r="C1484" s="2"/>
      <c r="D1484" s="1"/>
      <c r="E1484" s="1"/>
      <c r="F1484" s="1"/>
      <c r="G1484" s="1"/>
      <c r="H1484" s="2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2"/>
      <c r="T1484" s="2"/>
      <c r="U1484" s="1"/>
      <c r="V1484" s="1"/>
      <c r="W1484" s="1"/>
      <c r="X1484" s="1"/>
      <c r="Y1484" s="1"/>
      <c r="Z1484" s="1"/>
      <c r="AA1484" s="1"/>
      <c r="AB1484" s="2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36"/>
      <c r="AR1484" s="1"/>
      <c r="AS1484" s="1"/>
      <c r="AT1484" s="1"/>
      <c r="AU1484" s="1"/>
      <c r="AV1484" s="1"/>
      <c r="AW1484" s="1"/>
    </row>
    <row r="1485" spans="1:49" ht="14.25" customHeight="1">
      <c r="A1485" s="2"/>
      <c r="B1485" s="2"/>
      <c r="C1485" s="2"/>
      <c r="D1485" s="1"/>
      <c r="E1485" s="1"/>
      <c r="F1485" s="1"/>
      <c r="G1485" s="1"/>
      <c r="H1485" s="2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2"/>
      <c r="T1485" s="2"/>
      <c r="U1485" s="1"/>
      <c r="V1485" s="1"/>
      <c r="W1485" s="1"/>
      <c r="X1485" s="1"/>
      <c r="Y1485" s="1"/>
      <c r="Z1485" s="1"/>
      <c r="AA1485" s="1"/>
      <c r="AB1485" s="2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36"/>
      <c r="AR1485" s="1"/>
      <c r="AS1485" s="1"/>
      <c r="AT1485" s="1"/>
      <c r="AU1485" s="1"/>
      <c r="AV1485" s="1"/>
      <c r="AW1485" s="1"/>
    </row>
    <row r="1486" spans="1:49" ht="14.25" customHeight="1">
      <c r="A1486" s="2"/>
      <c r="B1486" s="2"/>
      <c r="C1486" s="2"/>
      <c r="D1486" s="1"/>
      <c r="E1486" s="1"/>
      <c r="F1486" s="1"/>
      <c r="G1486" s="1"/>
      <c r="H1486" s="2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2"/>
      <c r="T1486" s="2"/>
      <c r="U1486" s="1"/>
      <c r="V1486" s="1"/>
      <c r="W1486" s="1"/>
      <c r="X1486" s="1"/>
      <c r="Y1486" s="1"/>
      <c r="Z1486" s="1"/>
      <c r="AA1486" s="1"/>
      <c r="AB1486" s="2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36"/>
      <c r="AR1486" s="1"/>
      <c r="AS1486" s="1"/>
      <c r="AT1486" s="1"/>
      <c r="AU1486" s="1"/>
      <c r="AV1486" s="1"/>
      <c r="AW1486" s="1"/>
    </row>
    <row r="1487" spans="1:49" ht="14.25" customHeight="1">
      <c r="A1487" s="2"/>
      <c r="B1487" s="2"/>
      <c r="C1487" s="2"/>
      <c r="D1487" s="1"/>
      <c r="E1487" s="1"/>
      <c r="F1487" s="1"/>
      <c r="G1487" s="1"/>
      <c r="H1487" s="2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2"/>
      <c r="T1487" s="2"/>
      <c r="U1487" s="1"/>
      <c r="V1487" s="1"/>
      <c r="W1487" s="1"/>
      <c r="X1487" s="1"/>
      <c r="Y1487" s="1"/>
      <c r="Z1487" s="1"/>
      <c r="AA1487" s="1"/>
      <c r="AB1487" s="2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36"/>
      <c r="AR1487" s="1"/>
      <c r="AS1487" s="1"/>
      <c r="AT1487" s="1"/>
      <c r="AU1487" s="1"/>
      <c r="AV1487" s="1"/>
      <c r="AW1487" s="1"/>
    </row>
    <row r="1488" spans="1:49" ht="14.25" customHeight="1">
      <c r="A1488" s="2"/>
      <c r="B1488" s="2"/>
      <c r="C1488" s="2"/>
      <c r="D1488" s="1"/>
      <c r="E1488" s="1"/>
      <c r="F1488" s="1"/>
      <c r="G1488" s="1"/>
      <c r="H1488" s="2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2"/>
      <c r="T1488" s="2"/>
      <c r="U1488" s="1"/>
      <c r="V1488" s="1"/>
      <c r="W1488" s="1"/>
      <c r="X1488" s="1"/>
      <c r="Y1488" s="1"/>
      <c r="Z1488" s="1"/>
      <c r="AA1488" s="1"/>
      <c r="AB1488" s="2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36"/>
      <c r="AR1488" s="1"/>
      <c r="AS1488" s="1"/>
      <c r="AT1488" s="1"/>
      <c r="AU1488" s="1"/>
      <c r="AV1488" s="1"/>
      <c r="AW1488" s="1"/>
    </row>
    <row r="1489" spans="1:49" ht="14.25" customHeight="1">
      <c r="A1489" s="2"/>
      <c r="B1489" s="2"/>
      <c r="C1489" s="2"/>
      <c r="D1489" s="1"/>
      <c r="E1489" s="1"/>
      <c r="F1489" s="1"/>
      <c r="G1489" s="1"/>
      <c r="H1489" s="2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2"/>
      <c r="T1489" s="2"/>
      <c r="U1489" s="1"/>
      <c r="V1489" s="1"/>
      <c r="W1489" s="1"/>
      <c r="X1489" s="1"/>
      <c r="Y1489" s="1"/>
      <c r="Z1489" s="1"/>
      <c r="AA1489" s="1"/>
      <c r="AB1489" s="2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36"/>
      <c r="AR1489" s="1"/>
      <c r="AS1489" s="1"/>
      <c r="AT1489" s="1"/>
      <c r="AU1489" s="1"/>
      <c r="AV1489" s="1"/>
      <c r="AW1489" s="1"/>
    </row>
    <row r="1490" spans="1:49" ht="14.25" customHeight="1">
      <c r="A1490" s="2"/>
      <c r="B1490" s="2"/>
      <c r="C1490" s="2"/>
      <c r="D1490" s="1"/>
      <c r="E1490" s="1"/>
      <c r="F1490" s="1"/>
      <c r="G1490" s="1"/>
      <c r="H1490" s="2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2"/>
      <c r="T1490" s="2"/>
      <c r="U1490" s="1"/>
      <c r="V1490" s="1"/>
      <c r="W1490" s="1"/>
      <c r="X1490" s="1"/>
      <c r="Y1490" s="1"/>
      <c r="Z1490" s="1"/>
      <c r="AA1490" s="1"/>
      <c r="AB1490" s="2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36"/>
      <c r="AR1490" s="1"/>
      <c r="AS1490" s="1"/>
      <c r="AT1490" s="1"/>
      <c r="AU1490" s="1"/>
      <c r="AV1490" s="1"/>
      <c r="AW1490" s="1"/>
    </row>
    <row r="1491" spans="1:49" ht="14.25" customHeight="1">
      <c r="A1491" s="2"/>
      <c r="B1491" s="2"/>
      <c r="C1491" s="2"/>
      <c r="D1491" s="1"/>
      <c r="E1491" s="1"/>
      <c r="F1491" s="1"/>
      <c r="G1491" s="1"/>
      <c r="H1491" s="2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2"/>
      <c r="T1491" s="2"/>
      <c r="U1491" s="1"/>
      <c r="V1491" s="1"/>
      <c r="W1491" s="1"/>
      <c r="X1491" s="1"/>
      <c r="Y1491" s="1"/>
      <c r="Z1491" s="1"/>
      <c r="AA1491" s="1"/>
      <c r="AB1491" s="2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36"/>
      <c r="AR1491" s="1"/>
      <c r="AS1491" s="1"/>
      <c r="AT1491" s="1"/>
      <c r="AU1491" s="1"/>
      <c r="AV1491" s="1"/>
      <c r="AW1491" s="1"/>
    </row>
    <row r="1492" spans="1:49" ht="14.25" customHeight="1">
      <c r="A1492" s="2"/>
      <c r="B1492" s="2"/>
      <c r="C1492" s="2"/>
      <c r="D1492" s="1"/>
      <c r="E1492" s="1"/>
      <c r="F1492" s="1"/>
      <c r="G1492" s="1"/>
      <c r="H1492" s="2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2"/>
      <c r="T1492" s="2"/>
      <c r="U1492" s="1"/>
      <c r="V1492" s="1"/>
      <c r="W1492" s="1"/>
      <c r="X1492" s="1"/>
      <c r="Y1492" s="1"/>
      <c r="Z1492" s="1"/>
      <c r="AA1492" s="1"/>
      <c r="AB1492" s="2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36"/>
      <c r="AR1492" s="1"/>
      <c r="AS1492" s="1"/>
      <c r="AT1492" s="1"/>
      <c r="AU1492" s="1"/>
      <c r="AV1492" s="1"/>
      <c r="AW1492" s="1"/>
    </row>
    <row r="1493" spans="1:49" ht="14.25" customHeight="1">
      <c r="A1493" s="2"/>
      <c r="B1493" s="2"/>
      <c r="C1493" s="2"/>
      <c r="D1493" s="1"/>
      <c r="E1493" s="1"/>
      <c r="F1493" s="1"/>
      <c r="G1493" s="1"/>
      <c r="H1493" s="2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2"/>
      <c r="T1493" s="2"/>
      <c r="U1493" s="1"/>
      <c r="V1493" s="1"/>
      <c r="W1493" s="1"/>
      <c r="X1493" s="1"/>
      <c r="Y1493" s="1"/>
      <c r="Z1493" s="1"/>
      <c r="AA1493" s="1"/>
      <c r="AB1493" s="2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36"/>
      <c r="AR1493" s="1"/>
      <c r="AS1493" s="1"/>
      <c r="AT1493" s="1"/>
      <c r="AU1493" s="1"/>
      <c r="AV1493" s="1"/>
      <c r="AW1493" s="1"/>
    </row>
    <row r="1494" spans="1:49" ht="14.25" customHeight="1">
      <c r="A1494" s="2"/>
      <c r="B1494" s="2"/>
      <c r="C1494" s="2"/>
      <c r="D1494" s="1"/>
      <c r="E1494" s="1"/>
      <c r="F1494" s="1"/>
      <c r="G1494" s="1"/>
      <c r="H1494" s="2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2"/>
      <c r="T1494" s="2"/>
      <c r="U1494" s="1"/>
      <c r="V1494" s="1"/>
      <c r="W1494" s="1"/>
      <c r="X1494" s="1"/>
      <c r="Y1494" s="1"/>
      <c r="Z1494" s="1"/>
      <c r="AA1494" s="1"/>
      <c r="AB1494" s="2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36"/>
      <c r="AR1494" s="1"/>
      <c r="AS1494" s="1"/>
      <c r="AT1494" s="1"/>
      <c r="AU1494" s="1"/>
      <c r="AV1494" s="1"/>
      <c r="AW1494" s="1"/>
    </row>
    <row r="1495" spans="1:49" ht="14.25" customHeight="1">
      <c r="A1495" s="2"/>
      <c r="B1495" s="2"/>
      <c r="C1495" s="2"/>
      <c r="D1495" s="1"/>
      <c r="E1495" s="1"/>
      <c r="F1495" s="1"/>
      <c r="G1495" s="1"/>
      <c r="H1495" s="2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2"/>
      <c r="T1495" s="2"/>
      <c r="U1495" s="1"/>
      <c r="V1495" s="1"/>
      <c r="W1495" s="1"/>
      <c r="X1495" s="1"/>
      <c r="Y1495" s="1"/>
      <c r="Z1495" s="1"/>
      <c r="AA1495" s="1"/>
      <c r="AB1495" s="2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36"/>
      <c r="AR1495" s="1"/>
      <c r="AS1495" s="1"/>
      <c r="AT1495" s="1"/>
      <c r="AU1495" s="1"/>
      <c r="AV1495" s="1"/>
      <c r="AW1495" s="1"/>
    </row>
    <row r="1496" spans="1:49" ht="14.25" customHeight="1">
      <c r="A1496" s="2"/>
      <c r="B1496" s="2"/>
      <c r="C1496" s="2"/>
      <c r="D1496" s="1"/>
      <c r="E1496" s="1"/>
      <c r="F1496" s="1"/>
      <c r="G1496" s="1"/>
      <c r="H1496" s="2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2"/>
      <c r="T1496" s="2"/>
      <c r="U1496" s="1"/>
      <c r="V1496" s="1"/>
      <c r="W1496" s="1"/>
      <c r="X1496" s="1"/>
      <c r="Y1496" s="1"/>
      <c r="Z1496" s="1"/>
      <c r="AA1496" s="1"/>
      <c r="AB1496" s="2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36"/>
      <c r="AR1496" s="1"/>
      <c r="AS1496" s="1"/>
      <c r="AT1496" s="1"/>
      <c r="AU1496" s="1"/>
      <c r="AV1496" s="1"/>
      <c r="AW1496" s="1"/>
    </row>
    <row r="1497" spans="1:49" ht="14.25" customHeight="1">
      <c r="A1497" s="2"/>
      <c r="B1497" s="2"/>
      <c r="C1497" s="2"/>
      <c r="D1497" s="1"/>
      <c r="E1497" s="1"/>
      <c r="F1497" s="1"/>
      <c r="G1497" s="1"/>
      <c r="H1497" s="2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2"/>
      <c r="T1497" s="2"/>
      <c r="U1497" s="1"/>
      <c r="V1497" s="1"/>
      <c r="W1497" s="1"/>
      <c r="X1497" s="1"/>
      <c r="Y1497" s="1"/>
      <c r="Z1497" s="1"/>
      <c r="AA1497" s="1"/>
      <c r="AB1497" s="2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36"/>
      <c r="AR1497" s="1"/>
      <c r="AS1497" s="1"/>
      <c r="AT1497" s="1"/>
      <c r="AU1497" s="1"/>
      <c r="AV1497" s="1"/>
      <c r="AW1497" s="1"/>
    </row>
    <row r="1498" spans="1:49" ht="14.25" customHeight="1">
      <c r="A1498" s="2"/>
      <c r="B1498" s="2"/>
      <c r="C1498" s="2"/>
      <c r="D1498" s="1"/>
      <c r="E1498" s="1"/>
      <c r="F1498" s="1"/>
      <c r="G1498" s="1"/>
      <c r="H1498" s="2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2"/>
      <c r="T1498" s="2"/>
      <c r="U1498" s="1"/>
      <c r="V1498" s="1"/>
      <c r="W1498" s="1"/>
      <c r="X1498" s="1"/>
      <c r="Y1498" s="1"/>
      <c r="Z1498" s="1"/>
      <c r="AA1498" s="1"/>
      <c r="AB1498" s="2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36"/>
      <c r="AR1498" s="1"/>
      <c r="AS1498" s="1"/>
      <c r="AT1498" s="1"/>
      <c r="AU1498" s="1"/>
      <c r="AV1498" s="1"/>
      <c r="AW1498" s="1"/>
    </row>
    <row r="1499" spans="1:49" ht="14.25" customHeight="1">
      <c r="A1499" s="2"/>
      <c r="B1499" s="2"/>
      <c r="C1499" s="2"/>
      <c r="D1499" s="1"/>
      <c r="E1499" s="1"/>
      <c r="F1499" s="1"/>
      <c r="G1499" s="1"/>
      <c r="H1499" s="2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2"/>
      <c r="T1499" s="2"/>
      <c r="U1499" s="1"/>
      <c r="V1499" s="1"/>
      <c r="W1499" s="1"/>
      <c r="X1499" s="1"/>
      <c r="Y1499" s="1"/>
      <c r="Z1499" s="1"/>
      <c r="AA1499" s="1"/>
      <c r="AB1499" s="2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36"/>
      <c r="AR1499" s="1"/>
      <c r="AS1499" s="1"/>
      <c r="AT1499" s="1"/>
      <c r="AU1499" s="1"/>
      <c r="AV1499" s="1"/>
      <c r="AW1499" s="1"/>
    </row>
    <row r="1500" spans="1:49" ht="14.25" customHeight="1">
      <c r="A1500" s="2"/>
      <c r="B1500" s="2"/>
      <c r="C1500" s="2"/>
      <c r="D1500" s="1"/>
      <c r="E1500" s="1"/>
      <c r="F1500" s="1"/>
      <c r="G1500" s="1"/>
      <c r="H1500" s="2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2"/>
      <c r="T1500" s="2"/>
      <c r="U1500" s="1"/>
      <c r="V1500" s="1"/>
      <c r="W1500" s="1"/>
      <c r="X1500" s="1"/>
      <c r="Y1500" s="1"/>
      <c r="Z1500" s="1"/>
      <c r="AA1500" s="1"/>
      <c r="AB1500" s="2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36"/>
      <c r="AR1500" s="1"/>
      <c r="AS1500" s="1"/>
      <c r="AT1500" s="1"/>
      <c r="AU1500" s="1"/>
      <c r="AV1500" s="1"/>
      <c r="AW1500" s="1"/>
    </row>
    <row r="1501" spans="1:49" ht="14.25" customHeight="1">
      <c r="A1501" s="2"/>
      <c r="B1501" s="2"/>
      <c r="C1501" s="2"/>
      <c r="D1501" s="1"/>
      <c r="E1501" s="1"/>
      <c r="F1501" s="1"/>
      <c r="G1501" s="1"/>
      <c r="H1501" s="2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2"/>
      <c r="T1501" s="2"/>
      <c r="U1501" s="1"/>
      <c r="V1501" s="1"/>
      <c r="W1501" s="1"/>
      <c r="X1501" s="1"/>
      <c r="Y1501" s="1"/>
      <c r="Z1501" s="1"/>
      <c r="AA1501" s="1"/>
      <c r="AB1501" s="2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36"/>
      <c r="AR1501" s="1"/>
      <c r="AS1501" s="1"/>
      <c r="AT1501" s="1"/>
      <c r="AU1501" s="1"/>
      <c r="AV1501" s="1"/>
      <c r="AW1501" s="1"/>
    </row>
    <row r="1502" spans="1:49" ht="14.25" customHeight="1">
      <c r="A1502" s="2"/>
      <c r="B1502" s="2"/>
      <c r="C1502" s="2"/>
      <c r="D1502" s="1"/>
      <c r="E1502" s="1"/>
      <c r="F1502" s="1"/>
      <c r="G1502" s="1"/>
      <c r="H1502" s="2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2"/>
      <c r="T1502" s="2"/>
      <c r="U1502" s="1"/>
      <c r="V1502" s="1"/>
      <c r="W1502" s="1"/>
      <c r="X1502" s="1"/>
      <c r="Y1502" s="1"/>
      <c r="Z1502" s="1"/>
      <c r="AA1502" s="1"/>
      <c r="AB1502" s="2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36"/>
      <c r="AR1502" s="1"/>
      <c r="AS1502" s="1"/>
      <c r="AT1502" s="1"/>
      <c r="AU1502" s="1"/>
      <c r="AV1502" s="1"/>
      <c r="AW1502" s="1"/>
    </row>
    <row r="1503" spans="1:49" ht="14.25" customHeight="1">
      <c r="A1503" s="2"/>
      <c r="B1503" s="2"/>
      <c r="C1503" s="2"/>
      <c r="D1503" s="1"/>
      <c r="E1503" s="1"/>
      <c r="F1503" s="1"/>
      <c r="G1503" s="1"/>
      <c r="H1503" s="2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2"/>
      <c r="T1503" s="2"/>
      <c r="U1503" s="1"/>
      <c r="V1503" s="1"/>
      <c r="W1503" s="1"/>
      <c r="X1503" s="1"/>
      <c r="Y1503" s="1"/>
      <c r="Z1503" s="1"/>
      <c r="AA1503" s="1"/>
      <c r="AB1503" s="2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36"/>
      <c r="AR1503" s="1"/>
      <c r="AS1503" s="1"/>
      <c r="AT1503" s="1"/>
      <c r="AU1503" s="1"/>
      <c r="AV1503" s="1"/>
      <c r="AW1503" s="1"/>
    </row>
    <row r="1504" spans="1:49" ht="14.25" customHeight="1">
      <c r="A1504" s="2"/>
      <c r="B1504" s="2"/>
      <c r="C1504" s="2"/>
      <c r="D1504" s="1"/>
      <c r="E1504" s="1"/>
      <c r="F1504" s="1"/>
      <c r="G1504" s="1"/>
      <c r="H1504" s="2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2"/>
      <c r="T1504" s="2"/>
      <c r="U1504" s="1"/>
      <c r="V1504" s="1"/>
      <c r="W1504" s="1"/>
      <c r="X1504" s="1"/>
      <c r="Y1504" s="1"/>
      <c r="Z1504" s="1"/>
      <c r="AA1504" s="1"/>
      <c r="AB1504" s="2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36"/>
      <c r="AR1504" s="1"/>
      <c r="AS1504" s="1"/>
      <c r="AT1504" s="1"/>
      <c r="AU1504" s="1"/>
      <c r="AV1504" s="1"/>
      <c r="AW1504" s="1"/>
    </row>
    <row r="1505" spans="1:49" ht="14.25" customHeight="1">
      <c r="A1505" s="2"/>
      <c r="B1505" s="2"/>
      <c r="C1505" s="2"/>
      <c r="D1505" s="1"/>
      <c r="E1505" s="1"/>
      <c r="F1505" s="1"/>
      <c r="G1505" s="1"/>
      <c r="H1505" s="2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2"/>
      <c r="T1505" s="2"/>
      <c r="U1505" s="1"/>
      <c r="V1505" s="1"/>
      <c r="W1505" s="1"/>
      <c r="X1505" s="1"/>
      <c r="Y1505" s="1"/>
      <c r="Z1505" s="1"/>
      <c r="AA1505" s="1"/>
      <c r="AB1505" s="2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36"/>
      <c r="AR1505" s="1"/>
      <c r="AS1505" s="1"/>
      <c r="AT1505" s="1"/>
      <c r="AU1505" s="1"/>
      <c r="AV1505" s="1"/>
      <c r="AW1505" s="1"/>
    </row>
    <row r="1506" spans="1:49" ht="14.25" customHeight="1">
      <c r="A1506" s="2"/>
      <c r="B1506" s="2"/>
      <c r="C1506" s="2"/>
      <c r="D1506" s="1"/>
      <c r="E1506" s="1"/>
      <c r="F1506" s="1"/>
      <c r="G1506" s="1"/>
      <c r="H1506" s="2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2"/>
      <c r="T1506" s="2"/>
      <c r="U1506" s="1"/>
      <c r="V1506" s="1"/>
      <c r="W1506" s="1"/>
      <c r="X1506" s="1"/>
      <c r="Y1506" s="1"/>
      <c r="Z1506" s="1"/>
      <c r="AA1506" s="1"/>
      <c r="AB1506" s="2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36"/>
      <c r="AR1506" s="1"/>
      <c r="AS1506" s="1"/>
      <c r="AT1506" s="1"/>
      <c r="AU1506" s="1"/>
      <c r="AV1506" s="1"/>
      <c r="AW1506" s="1"/>
    </row>
    <row r="1507" spans="1:49" ht="14.25" customHeight="1">
      <c r="A1507" s="2"/>
      <c r="B1507" s="2"/>
      <c r="C1507" s="2"/>
      <c r="D1507" s="1"/>
      <c r="E1507" s="1"/>
      <c r="F1507" s="1"/>
      <c r="G1507" s="1"/>
      <c r="H1507" s="2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2"/>
      <c r="T1507" s="2"/>
      <c r="U1507" s="1"/>
      <c r="V1507" s="1"/>
      <c r="W1507" s="1"/>
      <c r="X1507" s="1"/>
      <c r="Y1507" s="1"/>
      <c r="Z1507" s="1"/>
      <c r="AA1507" s="1"/>
      <c r="AB1507" s="2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36"/>
      <c r="AR1507" s="1"/>
      <c r="AS1507" s="1"/>
      <c r="AT1507" s="1"/>
      <c r="AU1507" s="1"/>
      <c r="AV1507" s="1"/>
      <c r="AW1507" s="1"/>
    </row>
    <row r="1508" spans="1:49" ht="14.25" customHeight="1">
      <c r="A1508" s="2"/>
      <c r="B1508" s="2"/>
      <c r="C1508" s="2"/>
      <c r="D1508" s="1"/>
      <c r="E1508" s="1"/>
      <c r="F1508" s="1"/>
      <c r="G1508" s="1"/>
      <c r="H1508" s="2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2"/>
      <c r="T1508" s="2"/>
      <c r="U1508" s="1"/>
      <c r="V1508" s="1"/>
      <c r="W1508" s="1"/>
      <c r="X1508" s="1"/>
      <c r="Y1508" s="1"/>
      <c r="Z1508" s="1"/>
      <c r="AA1508" s="1"/>
      <c r="AB1508" s="2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36"/>
      <c r="AR1508" s="1"/>
      <c r="AS1508" s="1"/>
      <c r="AT1508" s="1"/>
      <c r="AU1508" s="1"/>
      <c r="AV1508" s="1"/>
      <c r="AW1508" s="1"/>
    </row>
    <row r="1509" spans="1:49" ht="14.25" customHeight="1">
      <c r="A1509" s="2"/>
      <c r="B1509" s="2"/>
      <c r="C1509" s="2"/>
      <c r="D1509" s="1"/>
      <c r="E1509" s="1"/>
      <c r="F1509" s="1"/>
      <c r="G1509" s="1"/>
      <c r="H1509" s="2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2"/>
      <c r="T1509" s="2"/>
      <c r="U1509" s="1"/>
      <c r="V1509" s="1"/>
      <c r="W1509" s="1"/>
      <c r="X1509" s="1"/>
      <c r="Y1509" s="1"/>
      <c r="Z1509" s="1"/>
      <c r="AA1509" s="1"/>
      <c r="AB1509" s="2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36"/>
      <c r="AR1509" s="1"/>
      <c r="AS1509" s="1"/>
      <c r="AT1509" s="1"/>
      <c r="AU1509" s="1"/>
      <c r="AV1509" s="1"/>
      <c r="AW1509" s="1"/>
    </row>
    <row r="1510" spans="1:49" ht="14.25" customHeight="1">
      <c r="A1510" s="2"/>
      <c r="B1510" s="2"/>
      <c r="C1510" s="2"/>
      <c r="D1510" s="1"/>
      <c r="E1510" s="1"/>
      <c r="F1510" s="1"/>
      <c r="G1510" s="1"/>
      <c r="H1510" s="2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2"/>
      <c r="T1510" s="2"/>
      <c r="U1510" s="1"/>
      <c r="V1510" s="1"/>
      <c r="W1510" s="1"/>
      <c r="X1510" s="1"/>
      <c r="Y1510" s="1"/>
      <c r="Z1510" s="1"/>
      <c r="AA1510" s="1"/>
      <c r="AB1510" s="2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36"/>
      <c r="AR1510" s="1"/>
      <c r="AS1510" s="1"/>
      <c r="AT1510" s="1"/>
      <c r="AU1510" s="1"/>
      <c r="AV1510" s="1"/>
      <c r="AW1510" s="1"/>
    </row>
    <row r="1511" spans="1:49" ht="14.25" customHeight="1">
      <c r="A1511" s="2"/>
      <c r="B1511" s="2"/>
      <c r="C1511" s="2"/>
      <c r="D1511" s="1"/>
      <c r="E1511" s="1"/>
      <c r="F1511" s="1"/>
      <c r="G1511" s="1"/>
      <c r="H1511" s="2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2"/>
      <c r="T1511" s="2"/>
      <c r="U1511" s="1"/>
      <c r="V1511" s="1"/>
      <c r="W1511" s="1"/>
      <c r="X1511" s="1"/>
      <c r="Y1511" s="1"/>
      <c r="Z1511" s="1"/>
      <c r="AA1511" s="1"/>
      <c r="AB1511" s="2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36"/>
      <c r="AR1511" s="1"/>
      <c r="AS1511" s="1"/>
      <c r="AT1511" s="1"/>
      <c r="AU1511" s="1"/>
      <c r="AV1511" s="1"/>
      <c r="AW1511" s="1"/>
    </row>
    <row r="1512" spans="1:49" ht="14.25" customHeight="1">
      <c r="A1512" s="2"/>
      <c r="B1512" s="2"/>
      <c r="C1512" s="2"/>
      <c r="D1512" s="1"/>
      <c r="E1512" s="1"/>
      <c r="F1512" s="1"/>
      <c r="G1512" s="1"/>
      <c r="H1512" s="2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2"/>
      <c r="T1512" s="2"/>
      <c r="U1512" s="1"/>
      <c r="V1512" s="1"/>
      <c r="W1512" s="1"/>
      <c r="X1512" s="1"/>
      <c r="Y1512" s="1"/>
      <c r="Z1512" s="1"/>
      <c r="AA1512" s="1"/>
      <c r="AB1512" s="2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36"/>
      <c r="AR1512" s="1"/>
      <c r="AS1512" s="1"/>
      <c r="AT1512" s="1"/>
      <c r="AU1512" s="1"/>
      <c r="AV1512" s="1"/>
      <c r="AW1512" s="1"/>
    </row>
    <row r="1513" spans="1:49" ht="14.25" customHeight="1">
      <c r="A1513" s="2"/>
      <c r="B1513" s="2"/>
      <c r="C1513" s="2"/>
      <c r="D1513" s="1"/>
      <c r="E1513" s="1"/>
      <c r="F1513" s="1"/>
      <c r="G1513" s="1"/>
      <c r="H1513" s="2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2"/>
      <c r="T1513" s="2"/>
      <c r="U1513" s="1"/>
      <c r="V1513" s="1"/>
      <c r="W1513" s="1"/>
      <c r="X1513" s="1"/>
      <c r="Y1513" s="1"/>
      <c r="Z1513" s="1"/>
      <c r="AA1513" s="1"/>
      <c r="AB1513" s="2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36"/>
      <c r="AR1513" s="1"/>
      <c r="AS1513" s="1"/>
      <c r="AT1513" s="1"/>
      <c r="AU1513" s="1"/>
      <c r="AV1513" s="1"/>
      <c r="AW1513" s="1"/>
    </row>
    <row r="1514" spans="1:49" ht="14.25" customHeight="1">
      <c r="A1514" s="2"/>
      <c r="B1514" s="2"/>
      <c r="C1514" s="2"/>
      <c r="D1514" s="1"/>
      <c r="E1514" s="1"/>
      <c r="F1514" s="1"/>
      <c r="G1514" s="1"/>
      <c r="H1514" s="2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2"/>
      <c r="T1514" s="2"/>
      <c r="U1514" s="1"/>
      <c r="V1514" s="1"/>
      <c r="W1514" s="1"/>
      <c r="X1514" s="1"/>
      <c r="Y1514" s="1"/>
      <c r="Z1514" s="1"/>
      <c r="AA1514" s="1"/>
      <c r="AB1514" s="2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36"/>
      <c r="AR1514" s="1"/>
      <c r="AS1514" s="1"/>
      <c r="AT1514" s="1"/>
      <c r="AU1514" s="1"/>
      <c r="AV1514" s="1"/>
      <c r="AW1514" s="1"/>
    </row>
    <row r="1515" spans="1:49" ht="14.25" customHeight="1">
      <c r="A1515" s="2"/>
      <c r="B1515" s="2"/>
      <c r="C1515" s="2"/>
      <c r="D1515" s="1"/>
      <c r="E1515" s="1"/>
      <c r="F1515" s="1"/>
      <c r="G1515" s="1"/>
      <c r="H1515" s="2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2"/>
      <c r="T1515" s="2"/>
      <c r="U1515" s="1"/>
      <c r="V1515" s="1"/>
      <c r="W1515" s="1"/>
      <c r="X1515" s="1"/>
      <c r="Y1515" s="1"/>
      <c r="Z1515" s="1"/>
      <c r="AA1515" s="1"/>
      <c r="AB1515" s="2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36"/>
      <c r="AR1515" s="1"/>
      <c r="AS1515" s="1"/>
      <c r="AT1515" s="1"/>
      <c r="AU1515" s="1"/>
      <c r="AV1515" s="1"/>
      <c r="AW1515" s="1"/>
    </row>
    <row r="1516" spans="1:49" ht="14.25" customHeight="1">
      <c r="A1516" s="2"/>
      <c r="B1516" s="2"/>
      <c r="C1516" s="2"/>
      <c r="D1516" s="1"/>
      <c r="E1516" s="1"/>
      <c r="F1516" s="1"/>
      <c r="G1516" s="1"/>
      <c r="H1516" s="2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2"/>
      <c r="T1516" s="2"/>
      <c r="U1516" s="1"/>
      <c r="V1516" s="1"/>
      <c r="W1516" s="1"/>
      <c r="X1516" s="1"/>
      <c r="Y1516" s="1"/>
      <c r="Z1516" s="1"/>
      <c r="AA1516" s="1"/>
      <c r="AB1516" s="2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36"/>
      <c r="AR1516" s="1"/>
      <c r="AS1516" s="1"/>
      <c r="AT1516" s="1"/>
      <c r="AU1516" s="1"/>
      <c r="AV1516" s="1"/>
      <c r="AW1516" s="1"/>
    </row>
    <row r="1517" spans="1:49" ht="14.25" customHeight="1">
      <c r="A1517" s="2"/>
      <c r="B1517" s="2"/>
      <c r="C1517" s="2"/>
      <c r="D1517" s="1"/>
      <c r="E1517" s="1"/>
      <c r="F1517" s="1"/>
      <c r="G1517" s="1"/>
      <c r="H1517" s="2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2"/>
      <c r="T1517" s="2"/>
      <c r="U1517" s="1"/>
      <c r="V1517" s="1"/>
      <c r="W1517" s="1"/>
      <c r="X1517" s="1"/>
      <c r="Y1517" s="1"/>
      <c r="Z1517" s="1"/>
      <c r="AA1517" s="1"/>
      <c r="AB1517" s="2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36"/>
      <c r="AR1517" s="1"/>
      <c r="AS1517" s="1"/>
      <c r="AT1517" s="1"/>
      <c r="AU1517" s="1"/>
      <c r="AV1517" s="1"/>
      <c r="AW1517" s="1"/>
    </row>
    <row r="1518" spans="1:49" ht="14.25" customHeight="1">
      <c r="A1518" s="2"/>
      <c r="B1518" s="2"/>
      <c r="C1518" s="2"/>
      <c r="D1518" s="1"/>
      <c r="E1518" s="1"/>
      <c r="F1518" s="1"/>
      <c r="G1518" s="1"/>
      <c r="H1518" s="2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2"/>
      <c r="T1518" s="2"/>
      <c r="U1518" s="1"/>
      <c r="V1518" s="1"/>
      <c r="W1518" s="1"/>
      <c r="X1518" s="1"/>
      <c r="Y1518" s="1"/>
      <c r="Z1518" s="1"/>
      <c r="AA1518" s="1"/>
      <c r="AB1518" s="2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36"/>
      <c r="AR1518" s="1"/>
      <c r="AS1518" s="1"/>
      <c r="AT1518" s="1"/>
      <c r="AU1518" s="1"/>
      <c r="AV1518" s="1"/>
      <c r="AW1518" s="1"/>
    </row>
    <row r="1519" spans="1:49" ht="14.25" customHeight="1">
      <c r="A1519" s="2"/>
      <c r="B1519" s="2"/>
      <c r="C1519" s="2"/>
      <c r="D1519" s="1"/>
      <c r="E1519" s="1"/>
      <c r="F1519" s="1"/>
      <c r="G1519" s="1"/>
      <c r="H1519" s="2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2"/>
      <c r="T1519" s="2"/>
      <c r="U1519" s="1"/>
      <c r="V1519" s="1"/>
      <c r="W1519" s="1"/>
      <c r="X1519" s="1"/>
      <c r="Y1519" s="1"/>
      <c r="Z1519" s="1"/>
      <c r="AA1519" s="1"/>
      <c r="AB1519" s="2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36"/>
      <c r="AR1519" s="1"/>
      <c r="AS1519" s="1"/>
      <c r="AT1519" s="1"/>
      <c r="AU1519" s="1"/>
      <c r="AV1519" s="1"/>
      <c r="AW1519" s="1"/>
    </row>
    <row r="1520" spans="1:49" ht="14.25" customHeight="1">
      <c r="A1520" s="2"/>
      <c r="B1520" s="2"/>
      <c r="C1520" s="2"/>
      <c r="D1520" s="1"/>
      <c r="E1520" s="1"/>
      <c r="F1520" s="1"/>
      <c r="G1520" s="1"/>
      <c r="H1520" s="2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2"/>
      <c r="T1520" s="2"/>
      <c r="U1520" s="1"/>
      <c r="V1520" s="1"/>
      <c r="W1520" s="1"/>
      <c r="X1520" s="1"/>
      <c r="Y1520" s="1"/>
      <c r="Z1520" s="1"/>
      <c r="AA1520" s="1"/>
      <c r="AB1520" s="2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36"/>
      <c r="AR1520" s="1"/>
      <c r="AS1520" s="1"/>
      <c r="AT1520" s="1"/>
      <c r="AU1520" s="1"/>
      <c r="AV1520" s="1"/>
      <c r="AW1520" s="1"/>
    </row>
    <row r="1521" spans="1:49" ht="14.25" customHeight="1">
      <c r="A1521" s="2"/>
      <c r="B1521" s="2"/>
      <c r="C1521" s="2"/>
      <c r="D1521" s="1"/>
      <c r="E1521" s="1"/>
      <c r="F1521" s="1"/>
      <c r="G1521" s="1"/>
      <c r="H1521" s="2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2"/>
      <c r="T1521" s="2"/>
      <c r="U1521" s="1"/>
      <c r="V1521" s="1"/>
      <c r="W1521" s="1"/>
      <c r="X1521" s="1"/>
      <c r="Y1521" s="1"/>
      <c r="Z1521" s="1"/>
      <c r="AA1521" s="1"/>
      <c r="AB1521" s="2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36"/>
      <c r="AR1521" s="1"/>
      <c r="AS1521" s="1"/>
      <c r="AT1521" s="1"/>
      <c r="AU1521" s="1"/>
      <c r="AV1521" s="1"/>
      <c r="AW1521" s="1"/>
    </row>
    <row r="1522" spans="1:49" ht="14.25" customHeight="1">
      <c r="A1522" s="2"/>
      <c r="B1522" s="2"/>
      <c r="C1522" s="2"/>
      <c r="D1522" s="1"/>
      <c r="E1522" s="1"/>
      <c r="F1522" s="1"/>
      <c r="G1522" s="1"/>
      <c r="H1522" s="2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2"/>
      <c r="T1522" s="2"/>
      <c r="U1522" s="1"/>
      <c r="V1522" s="1"/>
      <c r="W1522" s="1"/>
      <c r="X1522" s="1"/>
      <c r="Y1522" s="1"/>
      <c r="Z1522" s="1"/>
      <c r="AA1522" s="1"/>
      <c r="AB1522" s="2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36"/>
      <c r="AR1522" s="1"/>
      <c r="AS1522" s="1"/>
      <c r="AT1522" s="1"/>
      <c r="AU1522" s="1"/>
      <c r="AV1522" s="1"/>
      <c r="AW1522" s="1"/>
    </row>
    <row r="1523" spans="1:49" ht="14.25" customHeight="1">
      <c r="A1523" s="2"/>
      <c r="B1523" s="2"/>
      <c r="C1523" s="2"/>
      <c r="D1523" s="1"/>
      <c r="E1523" s="1"/>
      <c r="F1523" s="1"/>
      <c r="G1523" s="1"/>
      <c r="H1523" s="2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2"/>
      <c r="T1523" s="2"/>
      <c r="U1523" s="1"/>
      <c r="V1523" s="1"/>
      <c r="W1523" s="1"/>
      <c r="X1523" s="1"/>
      <c r="Y1523" s="1"/>
      <c r="Z1523" s="1"/>
      <c r="AA1523" s="1"/>
      <c r="AB1523" s="2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36"/>
      <c r="AR1523" s="1"/>
      <c r="AS1523" s="1"/>
      <c r="AT1523" s="1"/>
      <c r="AU1523" s="1"/>
      <c r="AV1523" s="1"/>
      <c r="AW1523" s="1"/>
    </row>
    <row r="1524" spans="1:49" ht="14.25" customHeight="1">
      <c r="A1524" s="2"/>
      <c r="B1524" s="2"/>
      <c r="C1524" s="2"/>
      <c r="D1524" s="1"/>
      <c r="E1524" s="1"/>
      <c r="F1524" s="1"/>
      <c r="G1524" s="1"/>
      <c r="H1524" s="2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2"/>
      <c r="T1524" s="2"/>
      <c r="U1524" s="1"/>
      <c r="V1524" s="1"/>
      <c r="W1524" s="1"/>
      <c r="X1524" s="1"/>
      <c r="Y1524" s="1"/>
      <c r="Z1524" s="1"/>
      <c r="AA1524" s="1"/>
      <c r="AB1524" s="2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36"/>
      <c r="AR1524" s="1"/>
      <c r="AS1524" s="1"/>
      <c r="AT1524" s="1"/>
      <c r="AU1524" s="1"/>
      <c r="AV1524" s="1"/>
      <c r="AW1524" s="1"/>
    </row>
    <row r="1525" spans="1:49" ht="14.25" customHeight="1">
      <c r="A1525" s="2"/>
      <c r="B1525" s="2"/>
      <c r="C1525" s="2"/>
      <c r="D1525" s="1"/>
      <c r="E1525" s="1"/>
      <c r="F1525" s="1"/>
      <c r="G1525" s="1"/>
      <c r="H1525" s="2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2"/>
      <c r="T1525" s="2"/>
      <c r="U1525" s="1"/>
      <c r="V1525" s="1"/>
      <c r="W1525" s="1"/>
      <c r="X1525" s="1"/>
      <c r="Y1525" s="1"/>
      <c r="Z1525" s="1"/>
      <c r="AA1525" s="1"/>
      <c r="AB1525" s="2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36"/>
      <c r="AR1525" s="1"/>
      <c r="AS1525" s="1"/>
      <c r="AT1525" s="1"/>
      <c r="AU1525" s="1"/>
      <c r="AV1525" s="1"/>
      <c r="AW1525" s="1"/>
    </row>
    <row r="1526" spans="1:49" ht="14.25" customHeight="1">
      <c r="A1526" s="2"/>
      <c r="B1526" s="2"/>
      <c r="C1526" s="2"/>
      <c r="D1526" s="1"/>
      <c r="E1526" s="1"/>
      <c r="F1526" s="1"/>
      <c r="G1526" s="1"/>
      <c r="H1526" s="2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2"/>
      <c r="T1526" s="2"/>
      <c r="U1526" s="1"/>
      <c r="V1526" s="1"/>
      <c r="W1526" s="1"/>
      <c r="X1526" s="1"/>
      <c r="Y1526" s="1"/>
      <c r="Z1526" s="1"/>
      <c r="AA1526" s="1"/>
      <c r="AB1526" s="2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36"/>
      <c r="AR1526" s="1"/>
      <c r="AS1526" s="1"/>
      <c r="AT1526" s="1"/>
      <c r="AU1526" s="1"/>
      <c r="AV1526" s="1"/>
      <c r="AW1526" s="1"/>
    </row>
    <row r="1527" spans="1:49" ht="14.25" customHeight="1">
      <c r="A1527" s="2"/>
      <c r="B1527" s="2"/>
      <c r="C1527" s="2"/>
      <c r="D1527" s="1"/>
      <c r="E1527" s="1"/>
      <c r="F1527" s="1"/>
      <c r="G1527" s="1"/>
      <c r="H1527" s="2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2"/>
      <c r="T1527" s="2"/>
      <c r="U1527" s="1"/>
      <c r="V1527" s="1"/>
      <c r="W1527" s="1"/>
      <c r="X1527" s="1"/>
      <c r="Y1527" s="1"/>
      <c r="Z1527" s="1"/>
      <c r="AA1527" s="1"/>
      <c r="AB1527" s="2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36"/>
      <c r="AR1527" s="1"/>
      <c r="AS1527" s="1"/>
      <c r="AT1527" s="1"/>
      <c r="AU1527" s="1"/>
      <c r="AV1527" s="1"/>
      <c r="AW1527" s="1"/>
    </row>
    <row r="1528" spans="1:49" ht="14.25" customHeight="1">
      <c r="A1528" s="2"/>
      <c r="B1528" s="2"/>
      <c r="C1528" s="2"/>
      <c r="D1528" s="1"/>
      <c r="E1528" s="1"/>
      <c r="F1528" s="1"/>
      <c r="G1528" s="1"/>
      <c r="H1528" s="2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2"/>
      <c r="T1528" s="2"/>
      <c r="U1528" s="1"/>
      <c r="V1528" s="1"/>
      <c r="W1528" s="1"/>
      <c r="X1528" s="1"/>
      <c r="Y1528" s="1"/>
      <c r="Z1528" s="1"/>
      <c r="AA1528" s="1"/>
      <c r="AB1528" s="2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36"/>
      <c r="AR1528" s="1"/>
      <c r="AS1528" s="1"/>
      <c r="AT1528" s="1"/>
      <c r="AU1528" s="1"/>
      <c r="AV1528" s="1"/>
      <c r="AW1528" s="1"/>
    </row>
    <row r="1529" spans="1:49" ht="14.25" customHeight="1">
      <c r="A1529" s="2"/>
      <c r="B1529" s="2"/>
      <c r="C1529" s="2"/>
      <c r="D1529" s="1"/>
      <c r="E1529" s="1"/>
      <c r="F1529" s="1"/>
      <c r="G1529" s="1"/>
      <c r="H1529" s="2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2"/>
      <c r="T1529" s="2"/>
      <c r="U1529" s="1"/>
      <c r="V1529" s="1"/>
      <c r="W1529" s="1"/>
      <c r="X1529" s="1"/>
      <c r="Y1529" s="1"/>
      <c r="Z1529" s="1"/>
      <c r="AA1529" s="1"/>
      <c r="AB1529" s="2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36"/>
      <c r="AR1529" s="1"/>
      <c r="AS1529" s="1"/>
      <c r="AT1529" s="1"/>
      <c r="AU1529" s="1"/>
      <c r="AV1529" s="1"/>
      <c r="AW1529" s="1"/>
    </row>
    <row r="1530" spans="1:49" ht="14.25" customHeight="1">
      <c r="A1530" s="2"/>
      <c r="B1530" s="2"/>
      <c r="C1530" s="2"/>
      <c r="D1530" s="1"/>
      <c r="E1530" s="1"/>
      <c r="F1530" s="1"/>
      <c r="G1530" s="1"/>
      <c r="H1530" s="2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2"/>
      <c r="T1530" s="2"/>
      <c r="U1530" s="1"/>
      <c r="V1530" s="1"/>
      <c r="W1530" s="1"/>
      <c r="X1530" s="1"/>
      <c r="Y1530" s="1"/>
      <c r="Z1530" s="1"/>
      <c r="AA1530" s="1"/>
      <c r="AB1530" s="2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36"/>
      <c r="AR1530" s="1"/>
      <c r="AS1530" s="1"/>
      <c r="AT1530" s="1"/>
      <c r="AU1530" s="1"/>
      <c r="AV1530" s="1"/>
      <c r="AW1530" s="1"/>
    </row>
    <row r="1531" spans="1:49" ht="14.25" customHeight="1">
      <c r="A1531" s="2"/>
      <c r="B1531" s="2"/>
      <c r="C1531" s="2"/>
      <c r="D1531" s="1"/>
      <c r="E1531" s="1"/>
      <c r="F1531" s="1"/>
      <c r="G1531" s="1"/>
      <c r="H1531" s="2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2"/>
      <c r="T1531" s="2"/>
      <c r="U1531" s="1"/>
      <c r="V1531" s="1"/>
      <c r="W1531" s="1"/>
      <c r="X1531" s="1"/>
      <c r="Y1531" s="1"/>
      <c r="Z1531" s="1"/>
      <c r="AA1531" s="1"/>
      <c r="AB1531" s="2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36"/>
      <c r="AR1531" s="1"/>
      <c r="AS1531" s="1"/>
      <c r="AT1531" s="1"/>
      <c r="AU1531" s="1"/>
      <c r="AV1531" s="1"/>
      <c r="AW1531" s="1"/>
    </row>
    <row r="1532" spans="1:49" ht="14.25" customHeight="1">
      <c r="A1532" s="2"/>
      <c r="B1532" s="2"/>
      <c r="C1532" s="2"/>
      <c r="D1532" s="1"/>
      <c r="E1532" s="1"/>
      <c r="F1532" s="1"/>
      <c r="G1532" s="1"/>
      <c r="H1532" s="2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2"/>
      <c r="T1532" s="2"/>
      <c r="U1532" s="1"/>
      <c r="V1532" s="1"/>
      <c r="W1532" s="1"/>
      <c r="X1532" s="1"/>
      <c r="Y1532" s="1"/>
      <c r="Z1532" s="1"/>
      <c r="AA1532" s="1"/>
      <c r="AB1532" s="2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36"/>
      <c r="AR1532" s="1"/>
      <c r="AS1532" s="1"/>
      <c r="AT1532" s="1"/>
      <c r="AU1532" s="1"/>
      <c r="AV1532" s="1"/>
      <c r="AW1532" s="1"/>
    </row>
    <row r="1533" spans="1:49" ht="14.25" customHeight="1">
      <c r="A1533" s="2"/>
      <c r="B1533" s="2"/>
      <c r="C1533" s="2"/>
      <c r="D1533" s="1"/>
      <c r="E1533" s="1"/>
      <c r="F1533" s="1"/>
      <c r="G1533" s="1"/>
      <c r="H1533" s="2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2"/>
      <c r="T1533" s="2"/>
      <c r="U1533" s="1"/>
      <c r="V1533" s="1"/>
      <c r="W1533" s="1"/>
      <c r="X1533" s="1"/>
      <c r="Y1533" s="1"/>
      <c r="Z1533" s="1"/>
      <c r="AA1533" s="1"/>
      <c r="AB1533" s="2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36"/>
      <c r="AR1533" s="1"/>
      <c r="AS1533" s="1"/>
      <c r="AT1533" s="1"/>
      <c r="AU1533" s="1"/>
      <c r="AV1533" s="1"/>
      <c r="AW1533" s="1"/>
    </row>
    <row r="1534" spans="1:49" ht="14.25" customHeight="1">
      <c r="A1534" s="2"/>
      <c r="B1534" s="2"/>
      <c r="C1534" s="2"/>
      <c r="D1534" s="1"/>
      <c r="E1534" s="1"/>
      <c r="F1534" s="1"/>
      <c r="G1534" s="1"/>
      <c r="H1534" s="2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2"/>
      <c r="T1534" s="2"/>
      <c r="U1534" s="1"/>
      <c r="V1534" s="1"/>
      <c r="W1534" s="1"/>
      <c r="X1534" s="1"/>
      <c r="Y1534" s="1"/>
      <c r="Z1534" s="1"/>
      <c r="AA1534" s="1"/>
      <c r="AB1534" s="2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36"/>
      <c r="AR1534" s="1"/>
      <c r="AS1534" s="1"/>
      <c r="AT1534" s="1"/>
      <c r="AU1534" s="1"/>
      <c r="AV1534" s="1"/>
      <c r="AW1534" s="1"/>
    </row>
    <row r="1535" spans="1:49" ht="14.25" customHeight="1">
      <c r="A1535" s="2"/>
      <c r="B1535" s="2"/>
      <c r="C1535" s="2"/>
      <c r="D1535" s="1"/>
      <c r="E1535" s="1"/>
      <c r="F1535" s="1"/>
      <c r="G1535" s="1"/>
      <c r="H1535" s="2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2"/>
      <c r="T1535" s="2"/>
      <c r="U1535" s="1"/>
      <c r="V1535" s="1"/>
      <c r="W1535" s="1"/>
      <c r="X1535" s="1"/>
      <c r="Y1535" s="1"/>
      <c r="Z1535" s="1"/>
      <c r="AA1535" s="1"/>
      <c r="AB1535" s="2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36"/>
      <c r="AR1535" s="1"/>
      <c r="AS1535" s="1"/>
      <c r="AT1535" s="1"/>
      <c r="AU1535" s="1"/>
      <c r="AV1535" s="1"/>
      <c r="AW1535" s="1"/>
    </row>
    <row r="1536" spans="1:49" ht="14.25" customHeight="1">
      <c r="A1536" s="2"/>
      <c r="B1536" s="2"/>
      <c r="C1536" s="2"/>
      <c r="D1536" s="1"/>
      <c r="E1536" s="1"/>
      <c r="F1536" s="1"/>
      <c r="G1536" s="1"/>
      <c r="H1536" s="2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2"/>
      <c r="T1536" s="2"/>
      <c r="U1536" s="1"/>
      <c r="V1536" s="1"/>
      <c r="W1536" s="1"/>
      <c r="X1536" s="1"/>
      <c r="Y1536" s="1"/>
      <c r="Z1536" s="1"/>
      <c r="AA1536" s="1"/>
      <c r="AB1536" s="2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36"/>
      <c r="AR1536" s="1"/>
      <c r="AS1536" s="1"/>
      <c r="AT1536" s="1"/>
      <c r="AU1536" s="1"/>
      <c r="AV1536" s="1"/>
      <c r="AW1536" s="1"/>
    </row>
    <row r="1537" spans="1:49" ht="14.25" customHeight="1">
      <c r="A1537" s="2"/>
      <c r="B1537" s="2"/>
      <c r="C1537" s="2"/>
      <c r="D1537" s="1"/>
      <c r="E1537" s="1"/>
      <c r="F1537" s="1"/>
      <c r="G1537" s="1"/>
      <c r="H1537" s="2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2"/>
      <c r="T1537" s="2"/>
      <c r="U1537" s="1"/>
      <c r="V1537" s="1"/>
      <c r="W1537" s="1"/>
      <c r="X1537" s="1"/>
      <c r="Y1537" s="1"/>
      <c r="Z1537" s="1"/>
      <c r="AA1537" s="1"/>
      <c r="AB1537" s="2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36"/>
      <c r="AR1537" s="1"/>
      <c r="AS1537" s="1"/>
      <c r="AT1537" s="1"/>
      <c r="AU1537" s="1"/>
      <c r="AV1537" s="1"/>
      <c r="AW1537" s="1"/>
    </row>
    <row r="1538" spans="1:49" ht="14.25" customHeight="1">
      <c r="A1538" s="2"/>
      <c r="B1538" s="2"/>
      <c r="C1538" s="2"/>
      <c r="D1538" s="1"/>
      <c r="E1538" s="1"/>
      <c r="F1538" s="1"/>
      <c r="G1538" s="1"/>
      <c r="H1538" s="2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2"/>
      <c r="T1538" s="2"/>
      <c r="U1538" s="1"/>
      <c r="V1538" s="1"/>
      <c r="W1538" s="1"/>
      <c r="X1538" s="1"/>
      <c r="Y1538" s="1"/>
      <c r="Z1538" s="1"/>
      <c r="AA1538" s="1"/>
      <c r="AB1538" s="2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36"/>
      <c r="AR1538" s="1"/>
      <c r="AS1538" s="1"/>
      <c r="AT1538" s="1"/>
      <c r="AU1538" s="1"/>
      <c r="AV1538" s="1"/>
      <c r="AW1538" s="1"/>
    </row>
    <row r="1539" spans="1:49" ht="14.25" customHeight="1">
      <c r="A1539" s="2"/>
      <c r="B1539" s="2"/>
      <c r="C1539" s="2"/>
      <c r="D1539" s="1"/>
      <c r="E1539" s="1"/>
      <c r="F1539" s="1"/>
      <c r="G1539" s="1"/>
      <c r="H1539" s="2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2"/>
      <c r="T1539" s="2"/>
      <c r="U1539" s="1"/>
      <c r="V1539" s="1"/>
      <c r="W1539" s="1"/>
      <c r="X1539" s="1"/>
      <c r="Y1539" s="1"/>
      <c r="Z1539" s="1"/>
      <c r="AA1539" s="1"/>
      <c r="AB1539" s="2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36"/>
      <c r="AR1539" s="1"/>
      <c r="AS1539" s="1"/>
      <c r="AT1539" s="1"/>
      <c r="AU1539" s="1"/>
      <c r="AV1539" s="1"/>
      <c r="AW1539" s="1"/>
    </row>
    <row r="1540" spans="1:49" ht="14.25" customHeight="1">
      <c r="A1540" s="2"/>
      <c r="B1540" s="2"/>
      <c r="C1540" s="2"/>
      <c r="D1540" s="1"/>
      <c r="E1540" s="1"/>
      <c r="F1540" s="1"/>
      <c r="G1540" s="1"/>
      <c r="H1540" s="2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2"/>
      <c r="T1540" s="2"/>
      <c r="U1540" s="1"/>
      <c r="V1540" s="1"/>
      <c r="W1540" s="1"/>
      <c r="X1540" s="1"/>
      <c r="Y1540" s="1"/>
      <c r="Z1540" s="1"/>
      <c r="AA1540" s="1"/>
      <c r="AB1540" s="2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36"/>
      <c r="AR1540" s="1"/>
      <c r="AS1540" s="1"/>
      <c r="AT1540" s="1"/>
      <c r="AU1540" s="1"/>
      <c r="AV1540" s="1"/>
      <c r="AW1540" s="1"/>
    </row>
    <row r="1541" spans="1:49" ht="14.25" customHeight="1">
      <c r="A1541" s="2"/>
      <c r="B1541" s="2"/>
      <c r="C1541" s="2"/>
      <c r="D1541" s="1"/>
      <c r="E1541" s="1"/>
      <c r="F1541" s="1"/>
      <c r="G1541" s="1"/>
      <c r="H1541" s="2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2"/>
      <c r="T1541" s="2"/>
      <c r="U1541" s="1"/>
      <c r="V1541" s="1"/>
      <c r="W1541" s="1"/>
      <c r="X1541" s="1"/>
      <c r="Y1541" s="1"/>
      <c r="Z1541" s="1"/>
      <c r="AA1541" s="1"/>
      <c r="AB1541" s="2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36"/>
      <c r="AR1541" s="1"/>
      <c r="AS1541" s="1"/>
      <c r="AT1541" s="1"/>
      <c r="AU1541" s="1"/>
      <c r="AV1541" s="1"/>
      <c r="AW1541" s="1"/>
    </row>
    <row r="1542" spans="1:49" ht="14.25" customHeight="1">
      <c r="A1542" s="2"/>
      <c r="B1542" s="2"/>
      <c r="C1542" s="2"/>
      <c r="D1542" s="1"/>
      <c r="E1542" s="1"/>
      <c r="F1542" s="1"/>
      <c r="G1542" s="1"/>
      <c r="H1542" s="2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2"/>
      <c r="T1542" s="2"/>
      <c r="U1542" s="1"/>
      <c r="V1542" s="1"/>
      <c r="W1542" s="1"/>
      <c r="X1542" s="1"/>
      <c r="Y1542" s="1"/>
      <c r="Z1542" s="1"/>
      <c r="AA1542" s="1"/>
      <c r="AB1542" s="2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36"/>
      <c r="AR1542" s="1"/>
      <c r="AS1542" s="1"/>
      <c r="AT1542" s="1"/>
      <c r="AU1542" s="1"/>
      <c r="AV1542" s="1"/>
      <c r="AW1542" s="1"/>
    </row>
    <row r="1543" spans="1:49" ht="14.25" customHeight="1">
      <c r="A1543" s="2"/>
      <c r="B1543" s="2"/>
      <c r="C1543" s="2"/>
      <c r="D1543" s="1"/>
      <c r="E1543" s="1"/>
      <c r="F1543" s="1"/>
      <c r="G1543" s="1"/>
      <c r="H1543" s="2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2"/>
      <c r="T1543" s="2"/>
      <c r="U1543" s="1"/>
      <c r="V1543" s="1"/>
      <c r="W1543" s="1"/>
      <c r="X1543" s="1"/>
      <c r="Y1543" s="1"/>
      <c r="Z1543" s="1"/>
      <c r="AA1543" s="1"/>
      <c r="AB1543" s="2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36"/>
      <c r="AR1543" s="1"/>
      <c r="AS1543" s="1"/>
      <c r="AT1543" s="1"/>
      <c r="AU1543" s="1"/>
      <c r="AV1543" s="1"/>
      <c r="AW1543" s="1"/>
    </row>
    <row r="1544" spans="1:49" ht="14.25" customHeight="1">
      <c r="A1544" s="2"/>
      <c r="B1544" s="2"/>
      <c r="C1544" s="2"/>
      <c r="D1544" s="1"/>
      <c r="E1544" s="1"/>
      <c r="F1544" s="1"/>
      <c r="G1544" s="1"/>
      <c r="H1544" s="2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2"/>
      <c r="T1544" s="2"/>
      <c r="U1544" s="1"/>
      <c r="V1544" s="1"/>
      <c r="W1544" s="1"/>
      <c r="X1544" s="1"/>
      <c r="Y1544" s="1"/>
      <c r="Z1544" s="1"/>
      <c r="AA1544" s="1"/>
      <c r="AB1544" s="2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36"/>
      <c r="AR1544" s="1"/>
      <c r="AS1544" s="1"/>
      <c r="AT1544" s="1"/>
      <c r="AU1544" s="1"/>
      <c r="AV1544" s="1"/>
      <c r="AW1544" s="1"/>
    </row>
    <row r="1545" spans="1:49" ht="14.25" customHeight="1">
      <c r="A1545" s="2"/>
      <c r="B1545" s="2"/>
      <c r="C1545" s="2"/>
      <c r="D1545" s="1"/>
      <c r="E1545" s="1"/>
      <c r="F1545" s="1"/>
      <c r="G1545" s="1"/>
      <c r="H1545" s="2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2"/>
      <c r="T1545" s="2"/>
      <c r="U1545" s="1"/>
      <c r="V1545" s="1"/>
      <c r="W1545" s="1"/>
      <c r="X1545" s="1"/>
      <c r="Y1545" s="1"/>
      <c r="Z1545" s="1"/>
      <c r="AA1545" s="1"/>
      <c r="AB1545" s="2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36"/>
      <c r="AR1545" s="1"/>
      <c r="AS1545" s="1"/>
      <c r="AT1545" s="1"/>
      <c r="AU1545" s="1"/>
      <c r="AV1545" s="1"/>
      <c r="AW1545" s="1"/>
    </row>
    <row r="1546" spans="1:49" ht="14.25" customHeight="1">
      <c r="A1546" s="2"/>
      <c r="B1546" s="2"/>
      <c r="C1546" s="2"/>
      <c r="D1546" s="1"/>
      <c r="E1546" s="1"/>
      <c r="F1546" s="1"/>
      <c r="G1546" s="1"/>
      <c r="H1546" s="2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2"/>
      <c r="T1546" s="2"/>
      <c r="U1546" s="1"/>
      <c r="V1546" s="1"/>
      <c r="W1546" s="1"/>
      <c r="X1546" s="1"/>
      <c r="Y1546" s="1"/>
      <c r="Z1546" s="1"/>
      <c r="AA1546" s="1"/>
      <c r="AB1546" s="2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36"/>
      <c r="AR1546" s="1"/>
      <c r="AS1546" s="1"/>
      <c r="AT1546" s="1"/>
      <c r="AU1546" s="1"/>
      <c r="AV1546" s="1"/>
      <c r="AW1546" s="1"/>
    </row>
    <row r="1547" spans="1:49" ht="14.25" customHeight="1">
      <c r="A1547" s="2"/>
      <c r="B1547" s="2"/>
      <c r="C1547" s="2"/>
      <c r="D1547" s="1"/>
      <c r="E1547" s="1"/>
      <c r="F1547" s="1"/>
      <c r="G1547" s="1"/>
      <c r="H1547" s="2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2"/>
      <c r="T1547" s="2"/>
      <c r="U1547" s="1"/>
      <c r="V1547" s="1"/>
      <c r="W1547" s="1"/>
      <c r="X1547" s="1"/>
      <c r="Y1547" s="1"/>
      <c r="Z1547" s="1"/>
      <c r="AA1547" s="1"/>
      <c r="AB1547" s="2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36"/>
      <c r="AR1547" s="1"/>
      <c r="AS1547" s="1"/>
      <c r="AT1547" s="1"/>
      <c r="AU1547" s="1"/>
      <c r="AV1547" s="1"/>
      <c r="AW1547" s="1"/>
    </row>
    <row r="1548" spans="1:49" ht="14.25" customHeight="1">
      <c r="A1548" s="2"/>
      <c r="B1548" s="2"/>
      <c r="C1548" s="2"/>
      <c r="D1548" s="1"/>
      <c r="E1548" s="1"/>
      <c r="F1548" s="1"/>
      <c r="G1548" s="1"/>
      <c r="H1548" s="2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2"/>
      <c r="T1548" s="2"/>
      <c r="U1548" s="1"/>
      <c r="V1548" s="1"/>
      <c r="W1548" s="1"/>
      <c r="X1548" s="1"/>
      <c r="Y1548" s="1"/>
      <c r="Z1548" s="1"/>
      <c r="AA1548" s="1"/>
      <c r="AB1548" s="2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36"/>
      <c r="AR1548" s="1"/>
      <c r="AS1548" s="1"/>
      <c r="AT1548" s="1"/>
      <c r="AU1548" s="1"/>
      <c r="AV1548" s="1"/>
      <c r="AW1548" s="1"/>
    </row>
    <row r="1549" spans="1:49" ht="14.25" customHeight="1">
      <c r="A1549" s="2"/>
      <c r="B1549" s="2"/>
      <c r="C1549" s="2"/>
      <c r="D1549" s="1"/>
      <c r="E1549" s="1"/>
      <c r="F1549" s="1"/>
      <c r="G1549" s="1"/>
      <c r="H1549" s="2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2"/>
      <c r="T1549" s="2"/>
      <c r="U1549" s="1"/>
      <c r="V1549" s="1"/>
      <c r="W1549" s="1"/>
      <c r="X1549" s="1"/>
      <c r="Y1549" s="1"/>
      <c r="Z1549" s="1"/>
      <c r="AA1549" s="1"/>
      <c r="AB1549" s="2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36"/>
      <c r="AR1549" s="1"/>
      <c r="AS1549" s="1"/>
      <c r="AT1549" s="1"/>
      <c r="AU1549" s="1"/>
      <c r="AV1549" s="1"/>
      <c r="AW1549" s="1"/>
    </row>
    <row r="1550" spans="1:49" ht="14.25" customHeight="1">
      <c r="A1550" s="2"/>
      <c r="B1550" s="2"/>
      <c r="C1550" s="2"/>
      <c r="D1550" s="1"/>
      <c r="E1550" s="1"/>
      <c r="F1550" s="1"/>
      <c r="G1550" s="1"/>
      <c r="H1550" s="2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2"/>
      <c r="T1550" s="2"/>
      <c r="U1550" s="1"/>
      <c r="V1550" s="1"/>
      <c r="W1550" s="1"/>
      <c r="X1550" s="1"/>
      <c r="Y1550" s="1"/>
      <c r="Z1550" s="1"/>
      <c r="AA1550" s="1"/>
      <c r="AB1550" s="2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36"/>
      <c r="AR1550" s="1"/>
      <c r="AS1550" s="1"/>
      <c r="AT1550" s="1"/>
      <c r="AU1550" s="1"/>
      <c r="AV1550" s="1"/>
      <c r="AW1550" s="1"/>
    </row>
    <row r="1551" spans="1:49" ht="14.25" customHeight="1">
      <c r="A1551" s="2"/>
      <c r="B1551" s="2"/>
      <c r="C1551" s="2"/>
      <c r="D1551" s="1"/>
      <c r="E1551" s="1"/>
      <c r="F1551" s="1"/>
      <c r="G1551" s="1"/>
      <c r="H1551" s="2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2"/>
      <c r="T1551" s="2"/>
      <c r="U1551" s="1"/>
      <c r="V1551" s="1"/>
      <c r="W1551" s="1"/>
      <c r="X1551" s="1"/>
      <c r="Y1551" s="1"/>
      <c r="Z1551" s="1"/>
      <c r="AA1551" s="1"/>
      <c r="AB1551" s="2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36"/>
      <c r="AR1551" s="1"/>
      <c r="AS1551" s="1"/>
      <c r="AT1551" s="1"/>
      <c r="AU1551" s="1"/>
      <c r="AV1551" s="1"/>
      <c r="AW1551" s="1"/>
    </row>
    <row r="1552" spans="1:49" ht="14.25" customHeight="1">
      <c r="A1552" s="2"/>
      <c r="B1552" s="2"/>
      <c r="C1552" s="2"/>
      <c r="D1552" s="1"/>
      <c r="E1552" s="1"/>
      <c r="F1552" s="1"/>
      <c r="G1552" s="1"/>
      <c r="H1552" s="2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2"/>
      <c r="T1552" s="2"/>
      <c r="U1552" s="1"/>
      <c r="V1552" s="1"/>
      <c r="W1552" s="1"/>
      <c r="X1552" s="1"/>
      <c r="Y1552" s="1"/>
      <c r="Z1552" s="1"/>
      <c r="AA1552" s="1"/>
      <c r="AB1552" s="2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36"/>
      <c r="AR1552" s="1"/>
      <c r="AS1552" s="1"/>
      <c r="AT1552" s="1"/>
      <c r="AU1552" s="1"/>
      <c r="AV1552" s="1"/>
      <c r="AW1552" s="1"/>
    </row>
    <row r="1553" spans="1:49" ht="14.25" customHeight="1">
      <c r="A1553" s="2"/>
      <c r="B1553" s="2"/>
      <c r="C1553" s="2"/>
      <c r="D1553" s="1"/>
      <c r="E1553" s="1"/>
      <c r="F1553" s="1"/>
      <c r="G1553" s="1"/>
      <c r="H1553" s="2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2"/>
      <c r="T1553" s="2"/>
      <c r="U1553" s="1"/>
      <c r="V1553" s="1"/>
      <c r="W1553" s="1"/>
      <c r="X1553" s="1"/>
      <c r="Y1553" s="1"/>
      <c r="Z1553" s="1"/>
      <c r="AA1553" s="1"/>
      <c r="AB1553" s="2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36"/>
      <c r="AR1553" s="1"/>
      <c r="AS1553" s="1"/>
      <c r="AT1553" s="1"/>
      <c r="AU1553" s="1"/>
      <c r="AV1553" s="1"/>
      <c r="AW1553" s="1"/>
    </row>
    <row r="1554" spans="1:49" ht="14.25" customHeight="1">
      <c r="A1554" s="2"/>
      <c r="B1554" s="2"/>
      <c r="C1554" s="2"/>
      <c r="D1554" s="1"/>
      <c r="E1554" s="1"/>
      <c r="F1554" s="1"/>
      <c r="G1554" s="1"/>
      <c r="H1554" s="2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2"/>
      <c r="T1554" s="2"/>
      <c r="U1554" s="1"/>
      <c r="V1554" s="1"/>
      <c r="W1554" s="1"/>
      <c r="X1554" s="1"/>
      <c r="Y1554" s="1"/>
      <c r="Z1554" s="1"/>
      <c r="AA1554" s="1"/>
      <c r="AB1554" s="2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36"/>
      <c r="AR1554" s="1"/>
      <c r="AS1554" s="1"/>
      <c r="AT1554" s="1"/>
      <c r="AU1554" s="1"/>
      <c r="AV1554" s="1"/>
      <c r="AW1554" s="1"/>
    </row>
    <row r="1555" spans="1:49" ht="14.25" customHeight="1">
      <c r="A1555" s="2"/>
      <c r="B1555" s="2"/>
      <c r="C1555" s="2"/>
      <c r="D1555" s="1"/>
      <c r="E1555" s="1"/>
      <c r="F1555" s="1"/>
      <c r="G1555" s="1"/>
      <c r="H1555" s="2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2"/>
      <c r="T1555" s="2"/>
      <c r="U1555" s="1"/>
      <c r="V1555" s="1"/>
      <c r="W1555" s="1"/>
      <c r="X1555" s="1"/>
      <c r="Y1555" s="1"/>
      <c r="Z1555" s="1"/>
      <c r="AA1555" s="1"/>
      <c r="AB1555" s="2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36"/>
      <c r="AR1555" s="1"/>
      <c r="AS1555" s="1"/>
      <c r="AT1555" s="1"/>
      <c r="AU1555" s="1"/>
      <c r="AV1555" s="1"/>
      <c r="AW1555" s="1"/>
    </row>
    <row r="1556" spans="1:49" ht="14.25" customHeight="1">
      <c r="A1556" s="2"/>
      <c r="B1556" s="2"/>
      <c r="C1556" s="2"/>
      <c r="D1556" s="1"/>
      <c r="E1556" s="1"/>
      <c r="F1556" s="1"/>
      <c r="G1556" s="1"/>
      <c r="H1556" s="2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2"/>
      <c r="T1556" s="2"/>
      <c r="U1556" s="1"/>
      <c r="V1556" s="1"/>
      <c r="W1556" s="1"/>
      <c r="X1556" s="1"/>
      <c r="Y1556" s="1"/>
      <c r="Z1556" s="1"/>
      <c r="AA1556" s="1"/>
      <c r="AB1556" s="2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36"/>
      <c r="AR1556" s="1"/>
      <c r="AS1556" s="1"/>
      <c r="AT1556" s="1"/>
      <c r="AU1556" s="1"/>
      <c r="AV1556" s="1"/>
      <c r="AW1556" s="1"/>
    </row>
    <row r="1557" spans="1:49" ht="14.25" customHeight="1">
      <c r="A1557" s="2"/>
      <c r="B1557" s="2"/>
      <c r="C1557" s="2"/>
      <c r="D1557" s="1"/>
      <c r="E1557" s="1"/>
      <c r="F1557" s="1"/>
      <c r="G1557" s="1"/>
      <c r="H1557" s="2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2"/>
      <c r="T1557" s="2"/>
      <c r="U1557" s="1"/>
      <c r="V1557" s="1"/>
      <c r="W1557" s="1"/>
      <c r="X1557" s="1"/>
      <c r="Y1557" s="1"/>
      <c r="Z1557" s="1"/>
      <c r="AA1557" s="1"/>
      <c r="AB1557" s="2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36"/>
      <c r="AR1557" s="1"/>
      <c r="AS1557" s="1"/>
      <c r="AT1557" s="1"/>
      <c r="AU1557" s="1"/>
      <c r="AV1557" s="1"/>
      <c r="AW1557" s="1"/>
    </row>
    <row r="1558" spans="1:49" ht="14.25" customHeight="1">
      <c r="A1558" s="2"/>
      <c r="B1558" s="2"/>
      <c r="C1558" s="2"/>
      <c r="D1558" s="1"/>
      <c r="E1558" s="1"/>
      <c r="F1558" s="1"/>
      <c r="G1558" s="1"/>
      <c r="H1558" s="2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2"/>
      <c r="T1558" s="2"/>
      <c r="U1558" s="1"/>
      <c r="V1558" s="1"/>
      <c r="W1558" s="1"/>
      <c r="X1558" s="1"/>
      <c r="Y1558" s="1"/>
      <c r="Z1558" s="1"/>
      <c r="AA1558" s="1"/>
      <c r="AB1558" s="2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36"/>
      <c r="AR1558" s="1"/>
      <c r="AS1558" s="1"/>
      <c r="AT1558" s="1"/>
      <c r="AU1558" s="1"/>
      <c r="AV1558" s="1"/>
      <c r="AW1558" s="1"/>
    </row>
    <row r="1559" spans="1:49" ht="14.25" customHeight="1">
      <c r="A1559" s="2"/>
      <c r="B1559" s="2"/>
      <c r="C1559" s="2"/>
      <c r="D1559" s="1"/>
      <c r="E1559" s="1"/>
      <c r="F1559" s="1"/>
      <c r="G1559" s="1"/>
      <c r="H1559" s="2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2"/>
      <c r="T1559" s="2"/>
      <c r="U1559" s="1"/>
      <c r="V1559" s="1"/>
      <c r="W1559" s="1"/>
      <c r="X1559" s="1"/>
      <c r="Y1559" s="1"/>
      <c r="Z1559" s="1"/>
      <c r="AA1559" s="1"/>
      <c r="AB1559" s="2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36"/>
      <c r="AR1559" s="1"/>
      <c r="AS1559" s="1"/>
      <c r="AT1559" s="1"/>
      <c r="AU1559" s="1"/>
      <c r="AV1559" s="1"/>
      <c r="AW1559" s="1"/>
    </row>
    <row r="1560" spans="1:49" ht="14.25" customHeight="1">
      <c r="A1560" s="2"/>
      <c r="B1560" s="2"/>
      <c r="C1560" s="2"/>
      <c r="D1560" s="1"/>
      <c r="E1560" s="1"/>
      <c r="F1560" s="1"/>
      <c r="G1560" s="1"/>
      <c r="H1560" s="2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2"/>
      <c r="T1560" s="2"/>
      <c r="U1560" s="1"/>
      <c r="V1560" s="1"/>
      <c r="W1560" s="1"/>
      <c r="X1560" s="1"/>
      <c r="Y1560" s="1"/>
      <c r="Z1560" s="1"/>
      <c r="AA1560" s="1"/>
      <c r="AB1560" s="2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36"/>
      <c r="AR1560" s="1"/>
      <c r="AS1560" s="1"/>
      <c r="AT1560" s="1"/>
      <c r="AU1560" s="1"/>
      <c r="AV1560" s="1"/>
      <c r="AW1560" s="1"/>
    </row>
    <row r="1561" spans="1:49" ht="14.25" customHeight="1">
      <c r="A1561" s="2"/>
      <c r="B1561" s="2"/>
      <c r="C1561" s="2"/>
      <c r="D1561" s="1"/>
      <c r="E1561" s="1"/>
      <c r="F1561" s="1"/>
      <c r="G1561" s="1"/>
      <c r="H1561" s="2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2"/>
      <c r="T1561" s="2"/>
      <c r="U1561" s="1"/>
      <c r="V1561" s="1"/>
      <c r="W1561" s="1"/>
      <c r="X1561" s="1"/>
      <c r="Y1561" s="1"/>
      <c r="Z1561" s="1"/>
      <c r="AA1561" s="1"/>
      <c r="AB1561" s="2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36"/>
      <c r="AR1561" s="1"/>
      <c r="AS1561" s="1"/>
      <c r="AT1561" s="1"/>
      <c r="AU1561" s="1"/>
      <c r="AV1561" s="1"/>
      <c r="AW1561" s="1"/>
    </row>
    <row r="1562" spans="1:49" ht="14.25" customHeight="1">
      <c r="A1562" s="2"/>
      <c r="B1562" s="2"/>
      <c r="C1562" s="2"/>
      <c r="D1562" s="1"/>
      <c r="E1562" s="1"/>
      <c r="F1562" s="1"/>
      <c r="G1562" s="1"/>
      <c r="H1562" s="2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2"/>
      <c r="T1562" s="2"/>
      <c r="U1562" s="1"/>
      <c r="V1562" s="1"/>
      <c r="W1562" s="1"/>
      <c r="X1562" s="1"/>
      <c r="Y1562" s="1"/>
      <c r="Z1562" s="1"/>
      <c r="AA1562" s="1"/>
      <c r="AB1562" s="2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36"/>
      <c r="AR1562" s="1"/>
      <c r="AS1562" s="1"/>
      <c r="AT1562" s="1"/>
      <c r="AU1562" s="1"/>
      <c r="AV1562" s="1"/>
      <c r="AW1562" s="1"/>
    </row>
    <row r="1563" spans="1:49" ht="14.25" customHeight="1">
      <c r="A1563" s="2"/>
      <c r="B1563" s="2"/>
      <c r="C1563" s="2"/>
      <c r="D1563" s="1"/>
      <c r="E1563" s="1"/>
      <c r="F1563" s="1"/>
      <c r="G1563" s="1"/>
      <c r="H1563" s="2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2"/>
      <c r="T1563" s="2"/>
      <c r="U1563" s="1"/>
      <c r="V1563" s="1"/>
      <c r="W1563" s="1"/>
      <c r="X1563" s="1"/>
      <c r="Y1563" s="1"/>
      <c r="Z1563" s="1"/>
      <c r="AA1563" s="1"/>
      <c r="AB1563" s="2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36"/>
      <c r="AR1563" s="1"/>
      <c r="AS1563" s="1"/>
      <c r="AT1563" s="1"/>
      <c r="AU1563" s="1"/>
      <c r="AV1563" s="1"/>
      <c r="AW1563" s="1"/>
    </row>
    <row r="1564" spans="1:49" ht="14.25" customHeight="1">
      <c r="A1564" s="2"/>
      <c r="B1564" s="2"/>
      <c r="C1564" s="2"/>
      <c r="D1564" s="1"/>
      <c r="E1564" s="1"/>
      <c r="F1564" s="1"/>
      <c r="G1564" s="1"/>
      <c r="H1564" s="2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2"/>
      <c r="T1564" s="2"/>
      <c r="U1564" s="1"/>
      <c r="V1564" s="1"/>
      <c r="W1564" s="1"/>
      <c r="X1564" s="1"/>
      <c r="Y1564" s="1"/>
      <c r="Z1564" s="1"/>
      <c r="AA1564" s="1"/>
      <c r="AB1564" s="2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36"/>
      <c r="AR1564" s="1"/>
      <c r="AS1564" s="1"/>
      <c r="AT1564" s="1"/>
      <c r="AU1564" s="1"/>
      <c r="AV1564" s="1"/>
      <c r="AW1564" s="1"/>
    </row>
    <row r="1565" spans="1:49" ht="14.25" customHeight="1">
      <c r="A1565" s="2"/>
      <c r="B1565" s="2"/>
      <c r="C1565" s="2"/>
      <c r="D1565" s="1"/>
      <c r="E1565" s="1"/>
      <c r="F1565" s="1"/>
      <c r="G1565" s="1"/>
      <c r="H1565" s="2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2"/>
      <c r="T1565" s="2"/>
      <c r="U1565" s="1"/>
      <c r="V1565" s="1"/>
      <c r="W1565" s="1"/>
      <c r="X1565" s="1"/>
      <c r="Y1565" s="1"/>
      <c r="Z1565" s="1"/>
      <c r="AA1565" s="1"/>
      <c r="AB1565" s="2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36"/>
      <c r="AR1565" s="1"/>
      <c r="AS1565" s="1"/>
      <c r="AT1565" s="1"/>
      <c r="AU1565" s="1"/>
      <c r="AV1565" s="1"/>
      <c r="AW1565" s="1"/>
    </row>
    <row r="1566" spans="1:49" ht="14.25" customHeight="1">
      <c r="A1566" s="2"/>
      <c r="B1566" s="2"/>
      <c r="C1566" s="2"/>
      <c r="D1566" s="1"/>
      <c r="E1566" s="1"/>
      <c r="F1566" s="1"/>
      <c r="G1566" s="1"/>
      <c r="H1566" s="2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2"/>
      <c r="T1566" s="2"/>
      <c r="U1566" s="1"/>
      <c r="V1566" s="1"/>
      <c r="W1566" s="1"/>
      <c r="X1566" s="1"/>
      <c r="Y1566" s="1"/>
      <c r="Z1566" s="1"/>
      <c r="AA1566" s="1"/>
      <c r="AB1566" s="2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36"/>
      <c r="AR1566" s="1"/>
      <c r="AS1566" s="1"/>
      <c r="AT1566" s="1"/>
      <c r="AU1566" s="1"/>
      <c r="AV1566" s="1"/>
      <c r="AW1566" s="1"/>
    </row>
    <row r="1567" spans="1:49" ht="14.25" customHeight="1">
      <c r="A1567" s="2"/>
      <c r="B1567" s="2"/>
      <c r="C1567" s="2"/>
      <c r="D1567" s="1"/>
      <c r="E1567" s="1"/>
      <c r="F1567" s="1"/>
      <c r="G1567" s="1"/>
      <c r="H1567" s="2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2"/>
      <c r="T1567" s="2"/>
      <c r="U1567" s="1"/>
      <c r="V1567" s="1"/>
      <c r="W1567" s="1"/>
      <c r="X1567" s="1"/>
      <c r="Y1567" s="1"/>
      <c r="Z1567" s="1"/>
      <c r="AA1567" s="1"/>
      <c r="AB1567" s="2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36"/>
      <c r="AR1567" s="1"/>
      <c r="AS1567" s="1"/>
      <c r="AT1567" s="1"/>
      <c r="AU1567" s="1"/>
      <c r="AV1567" s="1"/>
      <c r="AW1567" s="1"/>
    </row>
    <row r="1568" spans="1:49" ht="14.25" customHeight="1">
      <c r="A1568" s="2"/>
      <c r="B1568" s="2"/>
      <c r="C1568" s="2"/>
      <c r="D1568" s="1"/>
      <c r="E1568" s="1"/>
      <c r="F1568" s="1"/>
      <c r="G1568" s="1"/>
      <c r="H1568" s="2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2"/>
      <c r="T1568" s="2"/>
      <c r="U1568" s="1"/>
      <c r="V1568" s="1"/>
      <c r="W1568" s="1"/>
      <c r="X1568" s="1"/>
      <c r="Y1568" s="1"/>
      <c r="Z1568" s="1"/>
      <c r="AA1568" s="1"/>
      <c r="AB1568" s="2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36"/>
      <c r="AR1568" s="1"/>
      <c r="AS1568" s="1"/>
      <c r="AT1568" s="1"/>
      <c r="AU1568" s="1"/>
      <c r="AV1568" s="1"/>
      <c r="AW1568" s="1"/>
    </row>
    <row r="1569" spans="1:49" ht="14.25" customHeight="1">
      <c r="A1569" s="2"/>
      <c r="B1569" s="2"/>
      <c r="C1569" s="2"/>
      <c r="D1569" s="1"/>
      <c r="E1569" s="1"/>
      <c r="F1569" s="1"/>
      <c r="G1569" s="1"/>
      <c r="H1569" s="2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2"/>
      <c r="T1569" s="2"/>
      <c r="U1569" s="1"/>
      <c r="V1569" s="1"/>
      <c r="W1569" s="1"/>
      <c r="X1569" s="1"/>
      <c r="Y1569" s="1"/>
      <c r="Z1569" s="1"/>
      <c r="AA1569" s="1"/>
      <c r="AB1569" s="2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36"/>
      <c r="AR1569" s="1"/>
      <c r="AS1569" s="1"/>
      <c r="AT1569" s="1"/>
      <c r="AU1569" s="1"/>
      <c r="AV1569" s="1"/>
      <c r="AW1569" s="1"/>
    </row>
    <row r="1570" spans="1:49" ht="14.25" customHeight="1">
      <c r="A1570" s="2"/>
      <c r="B1570" s="2"/>
      <c r="C1570" s="2"/>
      <c r="D1570" s="1"/>
      <c r="E1570" s="1"/>
      <c r="F1570" s="1"/>
      <c r="G1570" s="1"/>
      <c r="H1570" s="2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2"/>
      <c r="T1570" s="2"/>
      <c r="U1570" s="1"/>
      <c r="V1570" s="1"/>
      <c r="W1570" s="1"/>
      <c r="X1570" s="1"/>
      <c r="Y1570" s="1"/>
      <c r="Z1570" s="1"/>
      <c r="AA1570" s="1"/>
      <c r="AB1570" s="2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36"/>
      <c r="AR1570" s="1"/>
      <c r="AS1570" s="1"/>
      <c r="AT1570" s="1"/>
      <c r="AU1570" s="1"/>
      <c r="AV1570" s="1"/>
      <c r="AW1570" s="1"/>
    </row>
    <row r="1571" spans="1:49" ht="14.25" customHeight="1">
      <c r="A1571" s="2"/>
      <c r="B1571" s="2"/>
      <c r="C1571" s="2"/>
      <c r="D1571" s="1"/>
      <c r="E1571" s="1"/>
      <c r="F1571" s="1"/>
      <c r="G1571" s="1"/>
      <c r="H1571" s="2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2"/>
      <c r="T1571" s="2"/>
      <c r="U1571" s="1"/>
      <c r="V1571" s="1"/>
      <c r="W1571" s="1"/>
      <c r="X1571" s="1"/>
      <c r="Y1571" s="1"/>
      <c r="Z1571" s="1"/>
      <c r="AA1571" s="1"/>
      <c r="AB1571" s="2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36"/>
      <c r="AR1571" s="1"/>
      <c r="AS1571" s="1"/>
      <c r="AT1571" s="1"/>
      <c r="AU1571" s="1"/>
      <c r="AV1571" s="1"/>
      <c r="AW1571" s="1"/>
    </row>
    <row r="1572" spans="1:49" ht="14.25" customHeight="1">
      <c r="A1572" s="2"/>
      <c r="B1572" s="2"/>
      <c r="C1572" s="2"/>
      <c r="D1572" s="1"/>
      <c r="E1572" s="1"/>
      <c r="F1572" s="1"/>
      <c r="G1572" s="1"/>
      <c r="H1572" s="2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2"/>
      <c r="T1572" s="2"/>
      <c r="U1572" s="1"/>
      <c r="V1572" s="1"/>
      <c r="W1572" s="1"/>
      <c r="X1572" s="1"/>
      <c r="Y1572" s="1"/>
      <c r="Z1572" s="1"/>
      <c r="AA1572" s="1"/>
      <c r="AB1572" s="2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36"/>
      <c r="AR1572" s="1"/>
      <c r="AS1572" s="1"/>
      <c r="AT1572" s="1"/>
      <c r="AU1572" s="1"/>
      <c r="AV1572" s="1"/>
      <c r="AW1572" s="1"/>
    </row>
    <row r="1573" spans="1:49" ht="14.25" customHeight="1">
      <c r="A1573" s="2"/>
      <c r="B1573" s="2"/>
      <c r="C1573" s="2"/>
      <c r="D1573" s="1"/>
      <c r="E1573" s="1"/>
      <c r="F1573" s="1"/>
      <c r="G1573" s="1"/>
      <c r="H1573" s="2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2"/>
      <c r="T1573" s="2"/>
      <c r="U1573" s="1"/>
      <c r="V1573" s="1"/>
      <c r="W1573" s="1"/>
      <c r="X1573" s="1"/>
      <c r="Y1573" s="1"/>
      <c r="Z1573" s="1"/>
      <c r="AA1573" s="1"/>
      <c r="AB1573" s="2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36"/>
      <c r="AR1573" s="1"/>
      <c r="AS1573" s="1"/>
      <c r="AT1573" s="1"/>
      <c r="AU1573" s="1"/>
      <c r="AV1573" s="1"/>
      <c r="AW1573" s="1"/>
    </row>
    <row r="1574" spans="1:49" ht="14.25" customHeight="1">
      <c r="A1574" s="2"/>
      <c r="B1574" s="2"/>
      <c r="C1574" s="2"/>
      <c r="D1574" s="1"/>
      <c r="E1574" s="1"/>
      <c r="F1574" s="1"/>
      <c r="G1574" s="1"/>
      <c r="H1574" s="2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2"/>
      <c r="T1574" s="2"/>
      <c r="U1574" s="1"/>
      <c r="V1574" s="1"/>
      <c r="W1574" s="1"/>
      <c r="X1574" s="1"/>
      <c r="Y1574" s="1"/>
      <c r="Z1574" s="1"/>
      <c r="AA1574" s="1"/>
      <c r="AB1574" s="2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36"/>
      <c r="AR1574" s="1"/>
      <c r="AS1574" s="1"/>
      <c r="AT1574" s="1"/>
      <c r="AU1574" s="1"/>
      <c r="AV1574" s="1"/>
      <c r="AW1574" s="1"/>
    </row>
    <row r="1575" spans="1:49" ht="14.25" customHeight="1">
      <c r="A1575" s="2"/>
      <c r="B1575" s="2"/>
      <c r="C1575" s="2"/>
      <c r="D1575" s="1"/>
      <c r="E1575" s="1"/>
      <c r="F1575" s="1"/>
      <c r="G1575" s="1"/>
      <c r="H1575" s="2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2"/>
      <c r="T1575" s="2"/>
      <c r="U1575" s="1"/>
      <c r="V1575" s="1"/>
      <c r="W1575" s="1"/>
      <c r="X1575" s="1"/>
      <c r="Y1575" s="1"/>
      <c r="Z1575" s="1"/>
      <c r="AA1575" s="1"/>
      <c r="AB1575" s="2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36"/>
      <c r="AR1575" s="1"/>
      <c r="AS1575" s="1"/>
      <c r="AT1575" s="1"/>
      <c r="AU1575" s="1"/>
      <c r="AV1575" s="1"/>
      <c r="AW1575" s="1"/>
    </row>
    <row r="1576" spans="1:49" ht="14.25" customHeight="1">
      <c r="A1576" s="2"/>
      <c r="B1576" s="2"/>
      <c r="C1576" s="2"/>
      <c r="D1576" s="1"/>
      <c r="E1576" s="1"/>
      <c r="F1576" s="1"/>
      <c r="G1576" s="1"/>
      <c r="H1576" s="2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2"/>
      <c r="T1576" s="2"/>
      <c r="U1576" s="1"/>
      <c r="V1576" s="1"/>
      <c r="W1576" s="1"/>
      <c r="X1576" s="1"/>
      <c r="Y1576" s="1"/>
      <c r="Z1576" s="1"/>
      <c r="AA1576" s="1"/>
      <c r="AB1576" s="2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36"/>
      <c r="AR1576" s="1"/>
      <c r="AS1576" s="1"/>
      <c r="AT1576" s="1"/>
      <c r="AU1576" s="1"/>
      <c r="AV1576" s="1"/>
      <c r="AW1576" s="1"/>
    </row>
    <row r="1577" spans="1:49" ht="14.25" customHeight="1">
      <c r="A1577" s="2"/>
      <c r="B1577" s="2"/>
      <c r="C1577" s="2"/>
      <c r="D1577" s="1"/>
      <c r="E1577" s="1"/>
      <c r="F1577" s="1"/>
      <c r="G1577" s="1"/>
      <c r="H1577" s="2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2"/>
      <c r="T1577" s="2"/>
      <c r="U1577" s="1"/>
      <c r="V1577" s="1"/>
      <c r="W1577" s="1"/>
      <c r="X1577" s="1"/>
      <c r="Y1577" s="1"/>
      <c r="Z1577" s="1"/>
      <c r="AA1577" s="1"/>
      <c r="AB1577" s="2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36"/>
      <c r="AR1577" s="1"/>
      <c r="AS1577" s="1"/>
      <c r="AT1577" s="1"/>
      <c r="AU1577" s="1"/>
      <c r="AV1577" s="1"/>
      <c r="AW1577" s="1"/>
    </row>
    <row r="1578" spans="1:49" ht="14.25" customHeight="1">
      <c r="A1578" s="2"/>
      <c r="B1578" s="2"/>
      <c r="C1578" s="2"/>
      <c r="D1578" s="1"/>
      <c r="E1578" s="1"/>
      <c r="F1578" s="1"/>
      <c r="G1578" s="1"/>
      <c r="H1578" s="2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2"/>
      <c r="T1578" s="2"/>
      <c r="U1578" s="1"/>
      <c r="V1578" s="1"/>
      <c r="W1578" s="1"/>
      <c r="X1578" s="1"/>
      <c r="Y1578" s="1"/>
      <c r="Z1578" s="1"/>
      <c r="AA1578" s="1"/>
      <c r="AB1578" s="2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36"/>
      <c r="AR1578" s="1"/>
      <c r="AS1578" s="1"/>
      <c r="AT1578" s="1"/>
      <c r="AU1578" s="1"/>
      <c r="AV1578" s="1"/>
      <c r="AW1578" s="1"/>
    </row>
    <row r="1579" spans="1:49" ht="14.25" customHeight="1">
      <c r="A1579" s="2"/>
      <c r="B1579" s="2"/>
      <c r="C1579" s="2"/>
      <c r="D1579" s="1"/>
      <c r="E1579" s="1"/>
      <c r="F1579" s="1"/>
      <c r="G1579" s="1"/>
      <c r="H1579" s="2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2"/>
      <c r="T1579" s="2"/>
      <c r="U1579" s="1"/>
      <c r="V1579" s="1"/>
      <c r="W1579" s="1"/>
      <c r="X1579" s="1"/>
      <c r="Y1579" s="1"/>
      <c r="Z1579" s="1"/>
      <c r="AA1579" s="1"/>
      <c r="AB1579" s="2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36"/>
      <c r="AR1579" s="1"/>
      <c r="AS1579" s="1"/>
      <c r="AT1579" s="1"/>
      <c r="AU1579" s="1"/>
      <c r="AV1579" s="1"/>
      <c r="AW1579" s="1"/>
    </row>
    <row r="1580" spans="1:49" ht="14.25" customHeight="1">
      <c r="A1580" s="2"/>
      <c r="B1580" s="2"/>
      <c r="C1580" s="2"/>
      <c r="D1580" s="1"/>
      <c r="E1580" s="1"/>
      <c r="F1580" s="1"/>
      <c r="G1580" s="1"/>
      <c r="H1580" s="2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2"/>
      <c r="T1580" s="2"/>
      <c r="U1580" s="1"/>
      <c r="V1580" s="1"/>
      <c r="W1580" s="1"/>
      <c r="X1580" s="1"/>
      <c r="Y1580" s="1"/>
      <c r="Z1580" s="1"/>
      <c r="AA1580" s="1"/>
      <c r="AB1580" s="2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36"/>
      <c r="AR1580" s="1"/>
      <c r="AS1580" s="1"/>
      <c r="AT1580" s="1"/>
      <c r="AU1580" s="1"/>
      <c r="AV1580" s="1"/>
      <c r="AW1580" s="1"/>
    </row>
    <row r="1581" spans="1:49" ht="14.25" customHeight="1">
      <c r="A1581" s="2"/>
      <c r="B1581" s="2"/>
      <c r="C1581" s="2"/>
      <c r="D1581" s="1"/>
      <c r="E1581" s="1"/>
      <c r="F1581" s="1"/>
      <c r="G1581" s="1"/>
      <c r="H1581" s="2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2"/>
      <c r="T1581" s="2"/>
      <c r="U1581" s="1"/>
      <c r="V1581" s="1"/>
      <c r="W1581" s="1"/>
      <c r="X1581" s="1"/>
      <c r="Y1581" s="1"/>
      <c r="Z1581" s="1"/>
      <c r="AA1581" s="1"/>
      <c r="AB1581" s="2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36"/>
      <c r="AR1581" s="1"/>
      <c r="AS1581" s="1"/>
      <c r="AT1581" s="1"/>
      <c r="AU1581" s="1"/>
      <c r="AV1581" s="1"/>
      <c r="AW1581" s="1"/>
    </row>
    <row r="1582" spans="1:49" ht="14.25" customHeight="1">
      <c r="A1582" s="2"/>
      <c r="B1582" s="2"/>
      <c r="C1582" s="2"/>
      <c r="D1582" s="1"/>
      <c r="E1582" s="1"/>
      <c r="F1582" s="1"/>
      <c r="G1582" s="1"/>
      <c r="H1582" s="2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2"/>
      <c r="T1582" s="2"/>
      <c r="U1582" s="1"/>
      <c r="V1582" s="1"/>
      <c r="W1582" s="1"/>
      <c r="X1582" s="1"/>
      <c r="Y1582" s="1"/>
      <c r="Z1582" s="1"/>
      <c r="AA1582" s="1"/>
      <c r="AB1582" s="2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36"/>
      <c r="AR1582" s="1"/>
      <c r="AS1582" s="1"/>
      <c r="AT1582" s="1"/>
      <c r="AU1582" s="1"/>
      <c r="AV1582" s="1"/>
      <c r="AW1582" s="1"/>
    </row>
    <row r="1583" spans="1:49" ht="14.25" customHeight="1">
      <c r="A1583" s="2"/>
      <c r="B1583" s="2"/>
      <c r="C1583" s="2"/>
      <c r="D1583" s="1"/>
      <c r="E1583" s="1"/>
      <c r="F1583" s="1"/>
      <c r="G1583" s="1"/>
      <c r="H1583" s="2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2"/>
      <c r="T1583" s="2"/>
      <c r="U1583" s="1"/>
      <c r="V1583" s="1"/>
      <c r="W1583" s="1"/>
      <c r="X1583" s="1"/>
      <c r="Y1583" s="1"/>
      <c r="Z1583" s="1"/>
      <c r="AA1583" s="1"/>
      <c r="AB1583" s="2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36"/>
      <c r="AR1583" s="1"/>
      <c r="AS1583" s="1"/>
      <c r="AT1583" s="1"/>
      <c r="AU1583" s="1"/>
      <c r="AV1583" s="1"/>
      <c r="AW1583" s="1"/>
    </row>
    <row r="1584" spans="1:49" ht="14.25" customHeight="1">
      <c r="A1584" s="2"/>
      <c r="B1584" s="2"/>
      <c r="C1584" s="2"/>
      <c r="D1584" s="1"/>
      <c r="E1584" s="1"/>
      <c r="F1584" s="1"/>
      <c r="G1584" s="1"/>
      <c r="H1584" s="2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2"/>
      <c r="T1584" s="2"/>
      <c r="U1584" s="1"/>
      <c r="V1584" s="1"/>
      <c r="W1584" s="1"/>
      <c r="X1584" s="1"/>
      <c r="Y1584" s="1"/>
      <c r="Z1584" s="1"/>
      <c r="AA1584" s="1"/>
      <c r="AB1584" s="2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36"/>
      <c r="AR1584" s="1"/>
      <c r="AS1584" s="1"/>
      <c r="AT1584" s="1"/>
      <c r="AU1584" s="1"/>
      <c r="AV1584" s="1"/>
      <c r="AW1584" s="1"/>
    </row>
    <row r="1585" spans="1:49" ht="14.25" customHeight="1">
      <c r="A1585" s="2"/>
      <c r="B1585" s="2"/>
      <c r="C1585" s="2"/>
      <c r="D1585" s="1"/>
      <c r="E1585" s="1"/>
      <c r="F1585" s="1"/>
      <c r="G1585" s="1"/>
      <c r="H1585" s="2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2"/>
      <c r="T1585" s="2"/>
      <c r="U1585" s="1"/>
      <c r="V1585" s="1"/>
      <c r="W1585" s="1"/>
      <c r="X1585" s="1"/>
      <c r="Y1585" s="1"/>
      <c r="Z1585" s="1"/>
      <c r="AA1585" s="1"/>
      <c r="AB1585" s="2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36"/>
      <c r="AR1585" s="1"/>
      <c r="AS1585" s="1"/>
      <c r="AT1585" s="1"/>
      <c r="AU1585" s="1"/>
      <c r="AV1585" s="1"/>
      <c r="AW1585" s="1"/>
    </row>
    <row r="1586" spans="1:49" ht="14.25" customHeight="1">
      <c r="A1586" s="2"/>
      <c r="B1586" s="2"/>
      <c r="C1586" s="2"/>
      <c r="D1586" s="1"/>
      <c r="E1586" s="1"/>
      <c r="F1586" s="1"/>
      <c r="G1586" s="1"/>
      <c r="H1586" s="2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2"/>
      <c r="T1586" s="2"/>
      <c r="U1586" s="1"/>
      <c r="V1586" s="1"/>
      <c r="W1586" s="1"/>
      <c r="X1586" s="1"/>
      <c r="Y1586" s="1"/>
      <c r="Z1586" s="1"/>
      <c r="AA1586" s="1"/>
      <c r="AB1586" s="2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36"/>
      <c r="AR1586" s="1"/>
      <c r="AS1586" s="1"/>
      <c r="AT1586" s="1"/>
      <c r="AU1586" s="1"/>
      <c r="AV1586" s="1"/>
      <c r="AW1586" s="1"/>
    </row>
    <row r="1587" spans="1:49" ht="14.25" customHeight="1">
      <c r="A1587" s="2"/>
      <c r="B1587" s="2"/>
      <c r="C1587" s="2"/>
      <c r="D1587" s="1"/>
      <c r="E1587" s="1"/>
      <c r="F1587" s="1"/>
      <c r="G1587" s="1"/>
      <c r="H1587" s="2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2"/>
      <c r="T1587" s="2"/>
      <c r="U1587" s="1"/>
      <c r="V1587" s="1"/>
      <c r="W1587" s="1"/>
      <c r="X1587" s="1"/>
      <c r="Y1587" s="1"/>
      <c r="Z1587" s="1"/>
      <c r="AA1587" s="1"/>
      <c r="AB1587" s="2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36"/>
      <c r="AR1587" s="1"/>
      <c r="AS1587" s="1"/>
      <c r="AT1587" s="1"/>
      <c r="AU1587" s="1"/>
      <c r="AV1587" s="1"/>
      <c r="AW1587" s="1"/>
    </row>
    <row r="1588" spans="1:49" ht="14.25" customHeight="1">
      <c r="A1588" s="2"/>
      <c r="B1588" s="2"/>
      <c r="C1588" s="2"/>
      <c r="D1588" s="1"/>
      <c r="E1588" s="1"/>
      <c r="F1588" s="1"/>
      <c r="G1588" s="1"/>
      <c r="H1588" s="2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2"/>
      <c r="T1588" s="2"/>
      <c r="U1588" s="1"/>
      <c r="V1588" s="1"/>
      <c r="W1588" s="1"/>
      <c r="X1588" s="1"/>
      <c r="Y1588" s="1"/>
      <c r="Z1588" s="1"/>
      <c r="AA1588" s="1"/>
      <c r="AB1588" s="2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36"/>
      <c r="AR1588" s="1"/>
      <c r="AS1588" s="1"/>
      <c r="AT1588" s="1"/>
      <c r="AU1588" s="1"/>
      <c r="AV1588" s="1"/>
      <c r="AW1588" s="1"/>
    </row>
    <row r="1589" spans="1:49" ht="14.25" customHeight="1">
      <c r="A1589" s="2"/>
      <c r="B1589" s="2"/>
      <c r="C1589" s="2"/>
      <c r="D1589" s="1"/>
      <c r="E1589" s="1"/>
      <c r="F1589" s="1"/>
      <c r="G1589" s="1"/>
      <c r="H1589" s="2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2"/>
      <c r="T1589" s="2"/>
      <c r="U1589" s="1"/>
      <c r="V1589" s="1"/>
      <c r="W1589" s="1"/>
      <c r="X1589" s="1"/>
      <c r="Y1589" s="1"/>
      <c r="Z1589" s="1"/>
      <c r="AA1589" s="1"/>
      <c r="AB1589" s="2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36"/>
      <c r="AR1589" s="1"/>
      <c r="AS1589" s="1"/>
      <c r="AT1589" s="1"/>
      <c r="AU1589" s="1"/>
      <c r="AV1589" s="1"/>
      <c r="AW1589" s="1"/>
    </row>
    <row r="1590" spans="1:49" ht="14.25" customHeight="1">
      <c r="A1590" s="2"/>
      <c r="B1590" s="2"/>
      <c r="C1590" s="2"/>
      <c r="D1590" s="1"/>
      <c r="E1590" s="1"/>
      <c r="F1590" s="1"/>
      <c r="G1590" s="1"/>
      <c r="H1590" s="2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2"/>
      <c r="T1590" s="2"/>
      <c r="U1590" s="1"/>
      <c r="V1590" s="1"/>
      <c r="W1590" s="1"/>
      <c r="X1590" s="1"/>
      <c r="Y1590" s="1"/>
      <c r="Z1590" s="1"/>
      <c r="AA1590" s="1"/>
      <c r="AB1590" s="2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36"/>
      <c r="AR1590" s="1"/>
      <c r="AS1590" s="1"/>
      <c r="AT1590" s="1"/>
      <c r="AU1590" s="1"/>
      <c r="AV1590" s="1"/>
      <c r="AW1590" s="1"/>
    </row>
    <row r="1591" spans="1:49" ht="14.25" customHeight="1">
      <c r="A1591" s="2"/>
      <c r="B1591" s="2"/>
      <c r="C1591" s="2"/>
      <c r="D1591" s="1"/>
      <c r="E1591" s="1"/>
      <c r="F1591" s="1"/>
      <c r="G1591" s="1"/>
      <c r="H1591" s="2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2"/>
      <c r="T1591" s="2"/>
      <c r="U1591" s="1"/>
      <c r="V1591" s="1"/>
      <c r="W1591" s="1"/>
      <c r="X1591" s="1"/>
      <c r="Y1591" s="1"/>
      <c r="Z1591" s="1"/>
      <c r="AA1591" s="1"/>
      <c r="AB1591" s="2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36"/>
      <c r="AR1591" s="1"/>
      <c r="AS1591" s="1"/>
      <c r="AT1591" s="1"/>
      <c r="AU1591" s="1"/>
      <c r="AV1591" s="1"/>
      <c r="AW1591" s="1"/>
    </row>
    <row r="1592" spans="1:49" ht="14.25" customHeight="1">
      <c r="A1592" s="2"/>
      <c r="B1592" s="2"/>
      <c r="C1592" s="2"/>
      <c r="D1592" s="1"/>
      <c r="E1592" s="1"/>
      <c r="F1592" s="1"/>
      <c r="G1592" s="1"/>
      <c r="H1592" s="2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2"/>
      <c r="T1592" s="2"/>
      <c r="U1592" s="1"/>
      <c r="V1592" s="1"/>
      <c r="W1592" s="1"/>
      <c r="X1592" s="1"/>
      <c r="Y1592" s="1"/>
      <c r="Z1592" s="1"/>
      <c r="AA1592" s="1"/>
      <c r="AB1592" s="2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36"/>
      <c r="AR1592" s="1"/>
      <c r="AS1592" s="1"/>
      <c r="AT1592" s="1"/>
      <c r="AU1592" s="1"/>
      <c r="AV1592" s="1"/>
      <c r="AW1592" s="1"/>
    </row>
    <row r="1593" spans="1:49" ht="14.25" customHeight="1">
      <c r="A1593" s="2"/>
      <c r="B1593" s="2"/>
      <c r="C1593" s="2"/>
      <c r="D1593" s="1"/>
      <c r="E1593" s="1"/>
      <c r="F1593" s="1"/>
      <c r="G1593" s="1"/>
      <c r="H1593" s="2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2"/>
      <c r="T1593" s="2"/>
      <c r="U1593" s="1"/>
      <c r="V1593" s="1"/>
      <c r="W1593" s="1"/>
      <c r="X1593" s="1"/>
      <c r="Y1593" s="1"/>
      <c r="Z1593" s="1"/>
      <c r="AA1593" s="1"/>
      <c r="AB1593" s="2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36"/>
      <c r="AR1593" s="1"/>
      <c r="AS1593" s="1"/>
      <c r="AT1593" s="1"/>
      <c r="AU1593" s="1"/>
      <c r="AV1593" s="1"/>
      <c r="AW1593" s="1"/>
    </row>
    <row r="1594" spans="1:49" ht="14.25" customHeight="1">
      <c r="A1594" s="2"/>
      <c r="B1594" s="2"/>
      <c r="C1594" s="2"/>
      <c r="D1594" s="1"/>
      <c r="E1594" s="1"/>
      <c r="F1594" s="1"/>
      <c r="G1594" s="1"/>
      <c r="H1594" s="2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2"/>
      <c r="T1594" s="2"/>
      <c r="U1594" s="1"/>
      <c r="V1594" s="1"/>
      <c r="W1594" s="1"/>
      <c r="X1594" s="1"/>
      <c r="Y1594" s="1"/>
      <c r="Z1594" s="1"/>
      <c r="AA1594" s="1"/>
      <c r="AB1594" s="2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36"/>
      <c r="AR1594" s="1"/>
      <c r="AS1594" s="1"/>
      <c r="AT1594" s="1"/>
      <c r="AU1594" s="1"/>
      <c r="AV1594" s="1"/>
      <c r="AW1594" s="1"/>
    </row>
    <row r="1595" spans="1:49" ht="14.25" customHeight="1">
      <c r="A1595" s="2"/>
      <c r="B1595" s="2"/>
      <c r="C1595" s="2"/>
      <c r="D1595" s="1"/>
      <c r="E1595" s="1"/>
      <c r="F1595" s="1"/>
      <c r="G1595" s="1"/>
      <c r="H1595" s="2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2"/>
      <c r="T1595" s="2"/>
      <c r="U1595" s="1"/>
      <c r="V1595" s="1"/>
      <c r="W1595" s="1"/>
      <c r="X1595" s="1"/>
      <c r="Y1595" s="1"/>
      <c r="Z1595" s="1"/>
      <c r="AA1595" s="1"/>
      <c r="AB1595" s="2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36"/>
      <c r="AR1595" s="1"/>
      <c r="AS1595" s="1"/>
      <c r="AT1595" s="1"/>
      <c r="AU1595" s="1"/>
      <c r="AV1595" s="1"/>
      <c r="AW1595" s="1"/>
    </row>
    <row r="1596" spans="1:49" ht="14.25" customHeight="1">
      <c r="A1596" s="2"/>
      <c r="B1596" s="2"/>
      <c r="C1596" s="2"/>
      <c r="D1596" s="1"/>
      <c r="E1596" s="1"/>
      <c r="F1596" s="1"/>
      <c r="G1596" s="1"/>
      <c r="H1596" s="2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2"/>
      <c r="T1596" s="2"/>
      <c r="U1596" s="1"/>
      <c r="V1596" s="1"/>
      <c r="W1596" s="1"/>
      <c r="X1596" s="1"/>
      <c r="Y1596" s="1"/>
      <c r="Z1596" s="1"/>
      <c r="AA1596" s="1"/>
      <c r="AB1596" s="2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36"/>
      <c r="AR1596" s="1"/>
      <c r="AS1596" s="1"/>
      <c r="AT1596" s="1"/>
      <c r="AU1596" s="1"/>
      <c r="AV1596" s="1"/>
      <c r="AW1596" s="1"/>
    </row>
    <row r="1597" spans="1:49" ht="14.25" customHeight="1">
      <c r="A1597" s="2"/>
      <c r="B1597" s="2"/>
      <c r="C1597" s="2"/>
      <c r="D1597" s="1"/>
      <c r="E1597" s="1"/>
      <c r="F1597" s="1"/>
      <c r="G1597" s="1"/>
      <c r="H1597" s="2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2"/>
      <c r="T1597" s="2"/>
      <c r="U1597" s="1"/>
      <c r="V1597" s="1"/>
      <c r="W1597" s="1"/>
      <c r="X1597" s="1"/>
      <c r="Y1597" s="1"/>
      <c r="Z1597" s="1"/>
      <c r="AA1597" s="1"/>
      <c r="AB1597" s="2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36"/>
      <c r="AR1597" s="1"/>
      <c r="AS1597" s="1"/>
      <c r="AT1597" s="1"/>
      <c r="AU1597" s="1"/>
      <c r="AV1597" s="1"/>
      <c r="AW1597" s="1"/>
    </row>
    <row r="1598" spans="1:49" ht="14.25" customHeight="1">
      <c r="A1598" s="2"/>
      <c r="B1598" s="2"/>
      <c r="C1598" s="2"/>
      <c r="D1598" s="1"/>
      <c r="E1598" s="1"/>
      <c r="F1598" s="1"/>
      <c r="G1598" s="1"/>
      <c r="H1598" s="2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2"/>
      <c r="T1598" s="2"/>
      <c r="U1598" s="1"/>
      <c r="V1598" s="1"/>
      <c r="W1598" s="1"/>
      <c r="X1598" s="1"/>
      <c r="Y1598" s="1"/>
      <c r="Z1598" s="1"/>
      <c r="AA1598" s="1"/>
      <c r="AB1598" s="2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36"/>
      <c r="AR1598" s="1"/>
      <c r="AS1598" s="1"/>
      <c r="AT1598" s="1"/>
      <c r="AU1598" s="1"/>
      <c r="AV1598" s="1"/>
      <c r="AW1598" s="1"/>
    </row>
    <row r="1599" spans="1:49" ht="14.25" customHeight="1">
      <c r="A1599" s="2"/>
      <c r="B1599" s="2"/>
      <c r="C1599" s="2"/>
      <c r="D1599" s="1"/>
      <c r="E1599" s="1"/>
      <c r="F1599" s="1"/>
      <c r="G1599" s="1"/>
      <c r="H1599" s="2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2"/>
      <c r="T1599" s="2"/>
      <c r="U1599" s="1"/>
      <c r="V1599" s="1"/>
      <c r="W1599" s="1"/>
      <c r="X1599" s="1"/>
      <c r="Y1599" s="1"/>
      <c r="Z1599" s="1"/>
      <c r="AA1599" s="1"/>
      <c r="AB1599" s="2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36"/>
      <c r="AR1599" s="1"/>
      <c r="AS1599" s="1"/>
      <c r="AT1599" s="1"/>
      <c r="AU1599" s="1"/>
      <c r="AV1599" s="1"/>
      <c r="AW1599" s="1"/>
    </row>
    <row r="1600" spans="1:49" ht="14.25" customHeight="1">
      <c r="A1600" s="2"/>
      <c r="B1600" s="2"/>
      <c r="C1600" s="2"/>
      <c r="D1600" s="1"/>
      <c r="E1600" s="1"/>
      <c r="F1600" s="1"/>
      <c r="G1600" s="1"/>
      <c r="H1600" s="2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2"/>
      <c r="T1600" s="2"/>
      <c r="U1600" s="1"/>
      <c r="V1600" s="1"/>
      <c r="W1600" s="1"/>
      <c r="X1600" s="1"/>
      <c r="Y1600" s="1"/>
      <c r="Z1600" s="1"/>
      <c r="AA1600" s="1"/>
      <c r="AB1600" s="2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36"/>
      <c r="AR1600" s="1"/>
      <c r="AS1600" s="1"/>
      <c r="AT1600" s="1"/>
      <c r="AU1600" s="1"/>
      <c r="AV1600" s="1"/>
      <c r="AW1600" s="1"/>
    </row>
    <row r="1601" spans="1:49" ht="14.25" customHeight="1">
      <c r="A1601" s="2"/>
      <c r="B1601" s="2"/>
      <c r="C1601" s="2"/>
      <c r="D1601" s="1"/>
      <c r="E1601" s="1"/>
      <c r="F1601" s="1"/>
      <c r="G1601" s="1"/>
      <c r="H1601" s="2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2"/>
      <c r="T1601" s="2"/>
      <c r="U1601" s="1"/>
      <c r="V1601" s="1"/>
      <c r="W1601" s="1"/>
      <c r="X1601" s="1"/>
      <c r="Y1601" s="1"/>
      <c r="Z1601" s="1"/>
      <c r="AA1601" s="1"/>
      <c r="AB1601" s="2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36"/>
      <c r="AR1601" s="1"/>
      <c r="AS1601" s="1"/>
      <c r="AT1601" s="1"/>
      <c r="AU1601" s="1"/>
      <c r="AV1601" s="1"/>
      <c r="AW1601" s="1"/>
    </row>
    <row r="1602" spans="1:49" ht="14.25" customHeight="1">
      <c r="A1602" s="2"/>
      <c r="B1602" s="2"/>
      <c r="C1602" s="2"/>
      <c r="D1602" s="1"/>
      <c r="E1602" s="1"/>
      <c r="F1602" s="1"/>
      <c r="G1602" s="1"/>
      <c r="H1602" s="2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2"/>
      <c r="T1602" s="2"/>
      <c r="U1602" s="1"/>
      <c r="V1602" s="1"/>
      <c r="W1602" s="1"/>
      <c r="X1602" s="1"/>
      <c r="Y1602" s="1"/>
      <c r="Z1602" s="1"/>
      <c r="AA1602" s="1"/>
      <c r="AB1602" s="2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36"/>
      <c r="AR1602" s="1"/>
      <c r="AS1602" s="1"/>
      <c r="AT1602" s="1"/>
      <c r="AU1602" s="1"/>
      <c r="AV1602" s="1"/>
      <c r="AW1602" s="1"/>
    </row>
    <row r="1603" spans="1:49" ht="14.25" customHeight="1">
      <c r="A1603" s="2"/>
      <c r="B1603" s="2"/>
      <c r="C1603" s="2"/>
      <c r="D1603" s="1"/>
      <c r="E1603" s="1"/>
      <c r="F1603" s="1"/>
      <c r="G1603" s="1"/>
      <c r="H1603" s="2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2"/>
      <c r="T1603" s="2"/>
      <c r="U1603" s="1"/>
      <c r="V1603" s="1"/>
      <c r="W1603" s="1"/>
      <c r="X1603" s="1"/>
      <c r="Y1603" s="1"/>
      <c r="Z1603" s="1"/>
      <c r="AA1603" s="1"/>
      <c r="AB1603" s="2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36"/>
      <c r="AR1603" s="1"/>
      <c r="AS1603" s="1"/>
      <c r="AT1603" s="1"/>
      <c r="AU1603" s="1"/>
      <c r="AV1603" s="1"/>
      <c r="AW1603" s="1"/>
    </row>
    <row r="1604" spans="1:49" ht="14.25" customHeight="1">
      <c r="A1604" s="2"/>
      <c r="B1604" s="2"/>
      <c r="C1604" s="2"/>
      <c r="D1604" s="1"/>
      <c r="E1604" s="1"/>
      <c r="F1604" s="1"/>
      <c r="G1604" s="1"/>
      <c r="H1604" s="2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2"/>
      <c r="T1604" s="2"/>
      <c r="U1604" s="1"/>
      <c r="V1604" s="1"/>
      <c r="W1604" s="1"/>
      <c r="X1604" s="1"/>
      <c r="Y1604" s="1"/>
      <c r="Z1604" s="1"/>
      <c r="AA1604" s="1"/>
      <c r="AB1604" s="2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36"/>
      <c r="AR1604" s="1"/>
      <c r="AS1604" s="1"/>
      <c r="AT1604" s="1"/>
      <c r="AU1604" s="1"/>
      <c r="AV1604" s="1"/>
      <c r="AW1604" s="1"/>
    </row>
    <row r="1605" spans="1:49" ht="14.25" customHeight="1">
      <c r="A1605" s="2"/>
      <c r="B1605" s="2"/>
      <c r="C1605" s="2"/>
      <c r="D1605" s="1"/>
      <c r="E1605" s="1"/>
      <c r="F1605" s="1"/>
      <c r="G1605" s="1"/>
      <c r="H1605" s="2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2"/>
      <c r="T1605" s="2"/>
      <c r="U1605" s="1"/>
      <c r="V1605" s="1"/>
      <c r="W1605" s="1"/>
      <c r="X1605" s="1"/>
      <c r="Y1605" s="1"/>
      <c r="Z1605" s="1"/>
      <c r="AA1605" s="1"/>
      <c r="AB1605" s="2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36"/>
      <c r="AR1605" s="1"/>
      <c r="AS1605" s="1"/>
      <c r="AT1605" s="1"/>
      <c r="AU1605" s="1"/>
      <c r="AV1605" s="1"/>
      <c r="AW1605" s="1"/>
    </row>
    <row r="1606" spans="1:49" ht="14.25" customHeight="1">
      <c r="A1606" s="2"/>
      <c r="B1606" s="2"/>
      <c r="C1606" s="2"/>
      <c r="D1606" s="1"/>
      <c r="E1606" s="1"/>
      <c r="F1606" s="1"/>
      <c r="G1606" s="1"/>
      <c r="H1606" s="2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2"/>
      <c r="T1606" s="2"/>
      <c r="U1606" s="1"/>
      <c r="V1606" s="1"/>
      <c r="W1606" s="1"/>
      <c r="X1606" s="1"/>
      <c r="Y1606" s="1"/>
      <c r="Z1606" s="1"/>
      <c r="AA1606" s="1"/>
      <c r="AB1606" s="2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36"/>
      <c r="AR1606" s="1"/>
      <c r="AS1606" s="1"/>
      <c r="AT1606" s="1"/>
      <c r="AU1606" s="1"/>
      <c r="AV1606" s="1"/>
      <c r="AW1606" s="1"/>
    </row>
    <row r="1607" spans="1:49" ht="14.25" customHeight="1">
      <c r="A1607" s="2"/>
      <c r="B1607" s="2"/>
      <c r="C1607" s="2"/>
      <c r="D1607" s="1"/>
      <c r="E1607" s="1"/>
      <c r="F1607" s="1"/>
      <c r="G1607" s="1"/>
      <c r="H1607" s="2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2"/>
      <c r="T1607" s="2"/>
      <c r="U1607" s="1"/>
      <c r="V1607" s="1"/>
      <c r="W1607" s="1"/>
      <c r="X1607" s="1"/>
      <c r="Y1607" s="1"/>
      <c r="Z1607" s="1"/>
      <c r="AA1607" s="1"/>
      <c r="AB1607" s="2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36"/>
      <c r="AR1607" s="1"/>
      <c r="AS1607" s="1"/>
      <c r="AT1607" s="1"/>
      <c r="AU1607" s="1"/>
      <c r="AV1607" s="1"/>
      <c r="AW1607" s="1"/>
    </row>
    <row r="1608" spans="1:49" ht="14.25" customHeight="1">
      <c r="A1608" s="2"/>
      <c r="B1608" s="2"/>
      <c r="C1608" s="2"/>
      <c r="D1608" s="1"/>
      <c r="E1608" s="1"/>
      <c r="F1608" s="1"/>
      <c r="G1608" s="1"/>
      <c r="H1608" s="2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2"/>
      <c r="T1608" s="2"/>
      <c r="U1608" s="1"/>
      <c r="V1608" s="1"/>
      <c r="W1608" s="1"/>
      <c r="X1608" s="1"/>
      <c r="Y1608" s="1"/>
      <c r="Z1608" s="1"/>
      <c r="AA1608" s="1"/>
      <c r="AB1608" s="2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36"/>
      <c r="AR1608" s="1"/>
      <c r="AS1608" s="1"/>
      <c r="AT1608" s="1"/>
      <c r="AU1608" s="1"/>
      <c r="AV1608" s="1"/>
      <c r="AW1608" s="1"/>
    </row>
    <row r="1609" spans="1:49" ht="14.25" customHeight="1">
      <c r="A1609" s="2"/>
      <c r="B1609" s="2"/>
      <c r="C1609" s="2"/>
      <c r="D1609" s="1"/>
      <c r="E1609" s="1"/>
      <c r="F1609" s="1"/>
      <c r="G1609" s="1"/>
      <c r="H1609" s="2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2"/>
      <c r="T1609" s="2"/>
      <c r="U1609" s="1"/>
      <c r="V1609" s="1"/>
      <c r="W1609" s="1"/>
      <c r="X1609" s="1"/>
      <c r="Y1609" s="1"/>
      <c r="Z1609" s="1"/>
      <c r="AA1609" s="1"/>
      <c r="AB1609" s="2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36"/>
      <c r="AR1609" s="1"/>
      <c r="AS1609" s="1"/>
      <c r="AT1609" s="1"/>
      <c r="AU1609" s="1"/>
      <c r="AV1609" s="1"/>
      <c r="AW1609" s="1"/>
    </row>
    <row r="1610" spans="1:49" ht="14.25" customHeight="1">
      <c r="A1610" s="2"/>
      <c r="B1610" s="2"/>
      <c r="C1610" s="2"/>
      <c r="D1610" s="1"/>
      <c r="E1610" s="1"/>
      <c r="F1610" s="1"/>
      <c r="G1610" s="1"/>
      <c r="H1610" s="2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2"/>
      <c r="T1610" s="2"/>
      <c r="U1610" s="1"/>
      <c r="V1610" s="1"/>
      <c r="W1610" s="1"/>
      <c r="X1610" s="1"/>
      <c r="Y1610" s="1"/>
      <c r="Z1610" s="1"/>
      <c r="AA1610" s="1"/>
      <c r="AB1610" s="2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36"/>
      <c r="AR1610" s="1"/>
      <c r="AS1610" s="1"/>
      <c r="AT1610" s="1"/>
      <c r="AU1610" s="1"/>
      <c r="AV1610" s="1"/>
      <c r="AW1610" s="1"/>
    </row>
    <row r="1611" spans="1:49" ht="14.25" customHeight="1">
      <c r="A1611" s="2"/>
      <c r="B1611" s="2"/>
      <c r="C1611" s="2"/>
      <c r="D1611" s="1"/>
      <c r="E1611" s="1"/>
      <c r="F1611" s="1"/>
      <c r="G1611" s="1"/>
      <c r="H1611" s="2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2"/>
      <c r="T1611" s="2"/>
      <c r="U1611" s="1"/>
      <c r="V1611" s="1"/>
      <c r="W1611" s="1"/>
      <c r="X1611" s="1"/>
      <c r="Y1611" s="1"/>
      <c r="Z1611" s="1"/>
      <c r="AA1611" s="1"/>
      <c r="AB1611" s="2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36"/>
      <c r="AR1611" s="1"/>
      <c r="AS1611" s="1"/>
      <c r="AT1611" s="1"/>
      <c r="AU1611" s="1"/>
      <c r="AV1611" s="1"/>
      <c r="AW1611" s="1"/>
    </row>
    <row r="1612" spans="1:49" ht="14.25" customHeight="1">
      <c r="A1612" s="2"/>
      <c r="B1612" s="2"/>
      <c r="C1612" s="2"/>
      <c r="D1612" s="1"/>
      <c r="E1612" s="1"/>
      <c r="F1612" s="1"/>
      <c r="G1612" s="1"/>
      <c r="H1612" s="2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2"/>
      <c r="T1612" s="2"/>
      <c r="U1612" s="1"/>
      <c r="V1612" s="1"/>
      <c r="W1612" s="1"/>
      <c r="X1612" s="1"/>
      <c r="Y1612" s="1"/>
      <c r="Z1612" s="1"/>
      <c r="AA1612" s="1"/>
      <c r="AB1612" s="2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36"/>
      <c r="AR1612" s="1"/>
      <c r="AS1612" s="1"/>
      <c r="AT1612" s="1"/>
      <c r="AU1612" s="1"/>
      <c r="AV1612" s="1"/>
      <c r="AW1612" s="1"/>
    </row>
    <row r="1613" spans="1:49" ht="14.25" customHeight="1">
      <c r="A1613" s="2"/>
      <c r="B1613" s="2"/>
      <c r="C1613" s="2"/>
      <c r="D1613" s="1"/>
      <c r="E1613" s="1"/>
      <c r="F1613" s="1"/>
      <c r="G1613" s="1"/>
      <c r="H1613" s="2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2"/>
      <c r="T1613" s="2"/>
      <c r="U1613" s="1"/>
      <c r="V1613" s="1"/>
      <c r="W1613" s="1"/>
      <c r="X1613" s="1"/>
      <c r="Y1613" s="1"/>
      <c r="Z1613" s="1"/>
      <c r="AA1613" s="1"/>
      <c r="AB1613" s="2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36"/>
      <c r="AR1613" s="1"/>
      <c r="AS1613" s="1"/>
      <c r="AT1613" s="1"/>
      <c r="AU1613" s="1"/>
      <c r="AV1613" s="1"/>
      <c r="AW1613" s="1"/>
    </row>
    <row r="1614" spans="1:49" ht="14.25" customHeight="1">
      <c r="A1614" s="2"/>
      <c r="B1614" s="2"/>
      <c r="C1614" s="2"/>
      <c r="D1614" s="1"/>
      <c r="E1614" s="1"/>
      <c r="F1614" s="1"/>
      <c r="G1614" s="1"/>
      <c r="H1614" s="2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2"/>
      <c r="T1614" s="2"/>
      <c r="U1614" s="1"/>
      <c r="V1614" s="1"/>
      <c r="W1614" s="1"/>
      <c r="X1614" s="1"/>
      <c r="Y1614" s="1"/>
      <c r="Z1614" s="1"/>
      <c r="AA1614" s="1"/>
      <c r="AB1614" s="2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36"/>
      <c r="AR1614" s="1"/>
      <c r="AS1614" s="1"/>
      <c r="AT1614" s="1"/>
      <c r="AU1614" s="1"/>
      <c r="AV1614" s="1"/>
      <c r="AW1614" s="1"/>
    </row>
    <row r="1615" spans="1:49" ht="14.25" customHeight="1">
      <c r="A1615" s="2"/>
      <c r="B1615" s="2"/>
      <c r="C1615" s="2"/>
      <c r="D1615" s="1"/>
      <c r="E1615" s="1"/>
      <c r="F1615" s="1"/>
      <c r="G1615" s="1"/>
      <c r="H1615" s="2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2"/>
      <c r="T1615" s="2"/>
      <c r="U1615" s="1"/>
      <c r="V1615" s="1"/>
      <c r="W1615" s="1"/>
      <c r="X1615" s="1"/>
      <c r="Y1615" s="1"/>
      <c r="Z1615" s="1"/>
      <c r="AA1615" s="1"/>
      <c r="AB1615" s="2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36"/>
      <c r="AR1615" s="1"/>
      <c r="AS1615" s="1"/>
      <c r="AT1615" s="1"/>
      <c r="AU1615" s="1"/>
      <c r="AV1615" s="1"/>
      <c r="AW1615" s="1"/>
    </row>
    <row r="1616" spans="1:49" ht="14.25" customHeight="1">
      <c r="A1616" s="2"/>
      <c r="B1616" s="2"/>
      <c r="C1616" s="2"/>
      <c r="D1616" s="1"/>
      <c r="E1616" s="1"/>
      <c r="F1616" s="1"/>
      <c r="G1616" s="1"/>
      <c r="H1616" s="2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2"/>
      <c r="T1616" s="2"/>
      <c r="U1616" s="1"/>
      <c r="V1616" s="1"/>
      <c r="W1616" s="1"/>
      <c r="X1616" s="1"/>
      <c r="Y1616" s="1"/>
      <c r="Z1616" s="1"/>
      <c r="AA1616" s="1"/>
      <c r="AB1616" s="2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36"/>
      <c r="AR1616" s="1"/>
      <c r="AS1616" s="1"/>
      <c r="AT1616" s="1"/>
      <c r="AU1616" s="1"/>
      <c r="AV1616" s="1"/>
      <c r="AW1616" s="1"/>
    </row>
    <row r="1617" spans="1:49" ht="14.25" customHeight="1">
      <c r="A1617" s="2"/>
      <c r="B1617" s="2"/>
      <c r="C1617" s="2"/>
      <c r="D1617" s="1"/>
      <c r="E1617" s="1"/>
      <c r="F1617" s="1"/>
      <c r="G1617" s="1"/>
      <c r="H1617" s="2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2"/>
      <c r="T1617" s="2"/>
      <c r="U1617" s="1"/>
      <c r="V1617" s="1"/>
      <c r="W1617" s="1"/>
      <c r="X1617" s="1"/>
      <c r="Y1617" s="1"/>
      <c r="Z1617" s="1"/>
      <c r="AA1617" s="1"/>
      <c r="AB1617" s="2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36"/>
      <c r="AR1617" s="1"/>
      <c r="AS1617" s="1"/>
      <c r="AT1617" s="1"/>
      <c r="AU1617" s="1"/>
      <c r="AV1617" s="1"/>
      <c r="AW1617" s="1"/>
    </row>
    <row r="1618" spans="1:49" ht="14.25" customHeight="1">
      <c r="A1618" s="2"/>
      <c r="B1618" s="2"/>
      <c r="C1618" s="2"/>
      <c r="D1618" s="1"/>
      <c r="E1618" s="1"/>
      <c r="F1618" s="1"/>
      <c r="G1618" s="1"/>
      <c r="H1618" s="2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2"/>
      <c r="T1618" s="2"/>
      <c r="U1618" s="1"/>
      <c r="V1618" s="1"/>
      <c r="W1618" s="1"/>
      <c r="X1618" s="1"/>
      <c r="Y1618" s="1"/>
      <c r="Z1618" s="1"/>
      <c r="AA1618" s="1"/>
      <c r="AB1618" s="2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36"/>
      <c r="AR1618" s="1"/>
      <c r="AS1618" s="1"/>
      <c r="AT1618" s="1"/>
      <c r="AU1618" s="1"/>
      <c r="AV1618" s="1"/>
      <c r="AW1618" s="1"/>
    </row>
    <row r="1619" spans="1:49" ht="14.25" customHeight="1">
      <c r="A1619" s="2"/>
      <c r="B1619" s="2"/>
      <c r="C1619" s="2"/>
      <c r="D1619" s="1"/>
      <c r="E1619" s="1"/>
      <c r="F1619" s="1"/>
      <c r="G1619" s="1"/>
      <c r="H1619" s="2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2"/>
      <c r="T1619" s="2"/>
      <c r="U1619" s="1"/>
      <c r="V1619" s="1"/>
      <c r="W1619" s="1"/>
      <c r="X1619" s="1"/>
      <c r="Y1619" s="1"/>
      <c r="Z1619" s="1"/>
      <c r="AA1619" s="1"/>
      <c r="AB1619" s="2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36"/>
      <c r="AR1619" s="1"/>
      <c r="AS1619" s="1"/>
      <c r="AT1619" s="1"/>
      <c r="AU1619" s="1"/>
      <c r="AV1619" s="1"/>
      <c r="AW1619" s="1"/>
    </row>
    <row r="1620" spans="1:49" ht="14.25" customHeight="1">
      <c r="A1620" s="2"/>
      <c r="B1620" s="2"/>
      <c r="C1620" s="2"/>
      <c r="D1620" s="1"/>
      <c r="E1620" s="1"/>
      <c r="F1620" s="1"/>
      <c r="G1620" s="1"/>
      <c r="H1620" s="2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2"/>
      <c r="T1620" s="2"/>
      <c r="U1620" s="1"/>
      <c r="V1620" s="1"/>
      <c r="W1620" s="1"/>
      <c r="X1620" s="1"/>
      <c r="Y1620" s="1"/>
      <c r="Z1620" s="1"/>
      <c r="AA1620" s="1"/>
      <c r="AB1620" s="2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36"/>
      <c r="AR1620" s="1"/>
      <c r="AS1620" s="1"/>
      <c r="AT1620" s="1"/>
      <c r="AU1620" s="1"/>
      <c r="AV1620" s="1"/>
      <c r="AW1620" s="1"/>
    </row>
    <row r="1621" spans="1:49" ht="14.25" customHeight="1">
      <c r="A1621" s="2"/>
      <c r="B1621" s="2"/>
      <c r="C1621" s="2"/>
      <c r="D1621" s="1"/>
      <c r="E1621" s="1"/>
      <c r="F1621" s="1"/>
      <c r="G1621" s="1"/>
      <c r="H1621" s="2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2"/>
      <c r="T1621" s="2"/>
      <c r="U1621" s="1"/>
      <c r="V1621" s="1"/>
      <c r="W1621" s="1"/>
      <c r="X1621" s="1"/>
      <c r="Y1621" s="1"/>
      <c r="Z1621" s="1"/>
      <c r="AA1621" s="1"/>
      <c r="AB1621" s="2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36"/>
      <c r="AR1621" s="1"/>
      <c r="AS1621" s="1"/>
      <c r="AT1621" s="1"/>
      <c r="AU1621" s="1"/>
      <c r="AV1621" s="1"/>
      <c r="AW1621" s="1"/>
    </row>
    <row r="1622" spans="1:49" ht="14.25" customHeight="1">
      <c r="A1622" s="2"/>
      <c r="B1622" s="2"/>
      <c r="C1622" s="2"/>
      <c r="D1622" s="1"/>
      <c r="E1622" s="1"/>
      <c r="F1622" s="1"/>
      <c r="G1622" s="1"/>
      <c r="H1622" s="2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2"/>
      <c r="T1622" s="2"/>
      <c r="U1622" s="1"/>
      <c r="V1622" s="1"/>
      <c r="W1622" s="1"/>
      <c r="X1622" s="1"/>
      <c r="Y1622" s="1"/>
      <c r="Z1622" s="1"/>
      <c r="AA1622" s="1"/>
      <c r="AB1622" s="2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36"/>
      <c r="AR1622" s="1"/>
      <c r="AS1622" s="1"/>
      <c r="AT1622" s="1"/>
      <c r="AU1622" s="1"/>
      <c r="AV1622" s="1"/>
      <c r="AW1622" s="1"/>
    </row>
    <row r="1623" spans="1:49" ht="14.25" customHeight="1">
      <c r="A1623" s="2"/>
      <c r="B1623" s="2"/>
      <c r="C1623" s="2"/>
      <c r="D1623" s="1"/>
      <c r="E1623" s="1"/>
      <c r="F1623" s="1"/>
      <c r="G1623" s="1"/>
      <c r="H1623" s="2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2"/>
      <c r="T1623" s="2"/>
      <c r="U1623" s="1"/>
      <c r="V1623" s="1"/>
      <c r="W1623" s="1"/>
      <c r="X1623" s="1"/>
      <c r="Y1623" s="1"/>
      <c r="Z1623" s="1"/>
      <c r="AA1623" s="1"/>
      <c r="AB1623" s="2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36"/>
      <c r="AR1623" s="1"/>
      <c r="AS1623" s="1"/>
      <c r="AT1623" s="1"/>
      <c r="AU1623" s="1"/>
      <c r="AV1623" s="1"/>
      <c r="AW1623" s="1"/>
    </row>
    <row r="1624" spans="1:49" ht="14.25" customHeight="1">
      <c r="A1624" s="2"/>
      <c r="B1624" s="2"/>
      <c r="C1624" s="2"/>
      <c r="D1624" s="1"/>
      <c r="E1624" s="1"/>
      <c r="F1624" s="1"/>
      <c r="G1624" s="1"/>
      <c r="H1624" s="2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2"/>
      <c r="T1624" s="2"/>
      <c r="U1624" s="1"/>
      <c r="V1624" s="1"/>
      <c r="W1624" s="1"/>
      <c r="X1624" s="1"/>
      <c r="Y1624" s="1"/>
      <c r="Z1624" s="1"/>
      <c r="AA1624" s="1"/>
      <c r="AB1624" s="2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36"/>
      <c r="AR1624" s="1"/>
      <c r="AS1624" s="1"/>
      <c r="AT1624" s="1"/>
      <c r="AU1624" s="1"/>
      <c r="AV1624" s="1"/>
      <c r="AW1624" s="1"/>
    </row>
    <row r="1625" spans="1:49" ht="14.25" customHeight="1">
      <c r="A1625" s="2"/>
      <c r="B1625" s="2"/>
      <c r="C1625" s="2"/>
      <c r="D1625" s="1"/>
      <c r="E1625" s="1"/>
      <c r="F1625" s="1"/>
      <c r="G1625" s="1"/>
      <c r="H1625" s="2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2"/>
      <c r="T1625" s="2"/>
      <c r="U1625" s="1"/>
      <c r="V1625" s="1"/>
      <c r="W1625" s="1"/>
      <c r="X1625" s="1"/>
      <c r="Y1625" s="1"/>
      <c r="Z1625" s="1"/>
      <c r="AA1625" s="1"/>
      <c r="AB1625" s="2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36"/>
      <c r="AR1625" s="1"/>
      <c r="AS1625" s="1"/>
      <c r="AT1625" s="1"/>
      <c r="AU1625" s="1"/>
      <c r="AV1625" s="1"/>
      <c r="AW1625" s="1"/>
    </row>
    <row r="1626" spans="1:49" ht="14.25" customHeight="1">
      <c r="A1626" s="2"/>
      <c r="B1626" s="2"/>
      <c r="C1626" s="2"/>
      <c r="D1626" s="1"/>
      <c r="E1626" s="1"/>
      <c r="F1626" s="1"/>
      <c r="G1626" s="1"/>
      <c r="H1626" s="2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2"/>
      <c r="T1626" s="2"/>
      <c r="U1626" s="1"/>
      <c r="V1626" s="1"/>
      <c r="W1626" s="1"/>
      <c r="X1626" s="1"/>
      <c r="Y1626" s="1"/>
      <c r="Z1626" s="1"/>
      <c r="AA1626" s="1"/>
      <c r="AB1626" s="2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36"/>
      <c r="AR1626" s="1"/>
      <c r="AS1626" s="1"/>
      <c r="AT1626" s="1"/>
      <c r="AU1626" s="1"/>
      <c r="AV1626" s="1"/>
      <c r="AW1626" s="1"/>
    </row>
    <row r="1627" spans="1:49" ht="14.25" customHeight="1">
      <c r="A1627" s="2"/>
      <c r="B1627" s="2"/>
      <c r="C1627" s="2"/>
      <c r="D1627" s="1"/>
      <c r="E1627" s="1"/>
      <c r="F1627" s="1"/>
      <c r="G1627" s="1"/>
      <c r="H1627" s="2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2"/>
      <c r="T1627" s="2"/>
      <c r="U1627" s="1"/>
      <c r="V1627" s="1"/>
      <c r="W1627" s="1"/>
      <c r="X1627" s="1"/>
      <c r="Y1627" s="1"/>
      <c r="Z1627" s="1"/>
      <c r="AA1627" s="1"/>
      <c r="AB1627" s="2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36"/>
      <c r="AR1627" s="1"/>
      <c r="AS1627" s="1"/>
      <c r="AT1627" s="1"/>
      <c r="AU1627" s="1"/>
      <c r="AV1627" s="1"/>
      <c r="AW1627" s="1"/>
    </row>
    <row r="1628" spans="1:49" ht="14.25" customHeight="1">
      <c r="A1628" s="2"/>
      <c r="B1628" s="2"/>
      <c r="C1628" s="2"/>
      <c r="D1628" s="1"/>
      <c r="E1628" s="1"/>
      <c r="F1628" s="1"/>
      <c r="G1628" s="1"/>
      <c r="H1628" s="2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2"/>
      <c r="T1628" s="2"/>
      <c r="U1628" s="1"/>
      <c r="V1628" s="1"/>
      <c r="W1628" s="1"/>
      <c r="X1628" s="1"/>
      <c r="Y1628" s="1"/>
      <c r="Z1628" s="1"/>
      <c r="AA1628" s="1"/>
      <c r="AB1628" s="2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36"/>
      <c r="AR1628" s="1"/>
      <c r="AS1628" s="1"/>
      <c r="AT1628" s="1"/>
      <c r="AU1628" s="1"/>
      <c r="AV1628" s="1"/>
      <c r="AW1628" s="1"/>
    </row>
    <row r="1629" spans="1:49" ht="14.25" customHeight="1">
      <c r="A1629" s="2"/>
      <c r="B1629" s="2"/>
      <c r="C1629" s="2"/>
      <c r="D1629" s="1"/>
      <c r="E1629" s="1"/>
      <c r="F1629" s="1"/>
      <c r="G1629" s="1"/>
      <c r="H1629" s="2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2"/>
      <c r="T1629" s="2"/>
      <c r="U1629" s="1"/>
      <c r="V1629" s="1"/>
      <c r="W1629" s="1"/>
      <c r="X1629" s="1"/>
      <c r="Y1629" s="1"/>
      <c r="Z1629" s="1"/>
      <c r="AA1629" s="1"/>
      <c r="AB1629" s="2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36"/>
      <c r="AR1629" s="1"/>
      <c r="AS1629" s="1"/>
      <c r="AT1629" s="1"/>
      <c r="AU1629" s="1"/>
      <c r="AV1629" s="1"/>
      <c r="AW1629" s="1"/>
    </row>
    <row r="1630" spans="1:49" ht="14.25" customHeight="1">
      <c r="A1630" s="2"/>
      <c r="B1630" s="2"/>
      <c r="C1630" s="2"/>
      <c r="D1630" s="1"/>
      <c r="E1630" s="1"/>
      <c r="F1630" s="1"/>
      <c r="G1630" s="1"/>
      <c r="H1630" s="2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2"/>
      <c r="T1630" s="2"/>
      <c r="U1630" s="1"/>
      <c r="V1630" s="1"/>
      <c r="W1630" s="1"/>
      <c r="X1630" s="1"/>
      <c r="Y1630" s="1"/>
      <c r="Z1630" s="1"/>
      <c r="AA1630" s="1"/>
      <c r="AB1630" s="2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36"/>
      <c r="AR1630" s="1"/>
      <c r="AS1630" s="1"/>
      <c r="AT1630" s="1"/>
      <c r="AU1630" s="1"/>
      <c r="AV1630" s="1"/>
      <c r="AW1630" s="1"/>
    </row>
    <row r="1631" spans="1:49" ht="14.25" customHeight="1">
      <c r="A1631" s="2"/>
      <c r="B1631" s="2"/>
      <c r="C1631" s="2"/>
      <c r="D1631" s="1"/>
      <c r="E1631" s="1"/>
      <c r="F1631" s="1"/>
      <c r="G1631" s="1"/>
      <c r="H1631" s="2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2"/>
      <c r="T1631" s="2"/>
      <c r="U1631" s="1"/>
      <c r="V1631" s="1"/>
      <c r="W1631" s="1"/>
      <c r="X1631" s="1"/>
      <c r="Y1631" s="1"/>
      <c r="Z1631" s="1"/>
      <c r="AA1631" s="1"/>
      <c r="AB1631" s="2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36"/>
      <c r="AR1631" s="1"/>
      <c r="AS1631" s="1"/>
      <c r="AT1631" s="1"/>
      <c r="AU1631" s="1"/>
      <c r="AV1631" s="1"/>
      <c r="AW1631" s="1"/>
    </row>
    <row r="1632" spans="1:49" ht="14.25" customHeight="1">
      <c r="A1632" s="2"/>
      <c r="B1632" s="2"/>
      <c r="C1632" s="2"/>
      <c r="D1632" s="1"/>
      <c r="E1632" s="1"/>
      <c r="F1632" s="1"/>
      <c r="G1632" s="1"/>
      <c r="H1632" s="2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2"/>
      <c r="T1632" s="2"/>
      <c r="U1632" s="1"/>
      <c r="V1632" s="1"/>
      <c r="W1632" s="1"/>
      <c r="X1632" s="1"/>
      <c r="Y1632" s="1"/>
      <c r="Z1632" s="1"/>
      <c r="AA1632" s="1"/>
      <c r="AB1632" s="2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36"/>
      <c r="AR1632" s="1"/>
      <c r="AS1632" s="1"/>
      <c r="AT1632" s="1"/>
      <c r="AU1632" s="1"/>
      <c r="AV1632" s="1"/>
      <c r="AW1632" s="1"/>
    </row>
    <row r="1633" spans="1:49" ht="14.25" customHeight="1">
      <c r="A1633" s="2"/>
      <c r="B1633" s="2"/>
      <c r="C1633" s="2"/>
      <c r="D1633" s="1"/>
      <c r="E1633" s="1"/>
      <c r="F1633" s="1"/>
      <c r="G1633" s="1"/>
      <c r="H1633" s="2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2"/>
      <c r="T1633" s="2"/>
      <c r="U1633" s="1"/>
      <c r="V1633" s="1"/>
      <c r="W1633" s="1"/>
      <c r="X1633" s="1"/>
      <c r="Y1633" s="1"/>
      <c r="Z1633" s="1"/>
      <c r="AA1633" s="1"/>
      <c r="AB1633" s="2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36"/>
      <c r="AR1633" s="1"/>
      <c r="AS1633" s="1"/>
      <c r="AT1633" s="1"/>
      <c r="AU1633" s="1"/>
      <c r="AV1633" s="1"/>
      <c r="AW1633" s="1"/>
    </row>
    <row r="1634" spans="1:49" ht="14.25" customHeight="1">
      <c r="A1634" s="2"/>
      <c r="B1634" s="2"/>
      <c r="C1634" s="2"/>
      <c r="D1634" s="1"/>
      <c r="E1634" s="1"/>
      <c r="F1634" s="1"/>
      <c r="G1634" s="1"/>
      <c r="H1634" s="2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2"/>
      <c r="T1634" s="2"/>
      <c r="U1634" s="1"/>
      <c r="V1634" s="1"/>
      <c r="W1634" s="1"/>
      <c r="X1634" s="1"/>
      <c r="Y1634" s="1"/>
      <c r="Z1634" s="1"/>
      <c r="AA1634" s="1"/>
      <c r="AB1634" s="2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36"/>
      <c r="AR1634" s="1"/>
      <c r="AS1634" s="1"/>
      <c r="AT1634" s="1"/>
      <c r="AU1634" s="1"/>
      <c r="AV1634" s="1"/>
      <c r="AW1634" s="1"/>
    </row>
    <row r="1635" spans="1:49" ht="14.25" customHeight="1">
      <c r="A1635" s="2"/>
      <c r="B1635" s="2"/>
      <c r="C1635" s="2"/>
      <c r="D1635" s="1"/>
      <c r="E1635" s="1"/>
      <c r="F1635" s="1"/>
      <c r="G1635" s="1"/>
      <c r="H1635" s="2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2"/>
      <c r="T1635" s="2"/>
      <c r="U1635" s="1"/>
      <c r="V1635" s="1"/>
      <c r="W1635" s="1"/>
      <c r="X1635" s="1"/>
      <c r="Y1635" s="1"/>
      <c r="Z1635" s="1"/>
      <c r="AA1635" s="1"/>
      <c r="AB1635" s="2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36"/>
      <c r="AR1635" s="1"/>
      <c r="AS1635" s="1"/>
      <c r="AT1635" s="1"/>
      <c r="AU1635" s="1"/>
      <c r="AV1635" s="1"/>
      <c r="AW1635" s="1"/>
    </row>
    <row r="1636" spans="1:49" ht="14.25" customHeight="1">
      <c r="A1636" s="2"/>
      <c r="B1636" s="2"/>
      <c r="C1636" s="2"/>
      <c r="D1636" s="1"/>
      <c r="E1636" s="1"/>
      <c r="F1636" s="1"/>
      <c r="G1636" s="1"/>
      <c r="H1636" s="2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2"/>
      <c r="T1636" s="2"/>
      <c r="U1636" s="1"/>
      <c r="V1636" s="1"/>
      <c r="W1636" s="1"/>
      <c r="X1636" s="1"/>
      <c r="Y1636" s="1"/>
      <c r="Z1636" s="1"/>
      <c r="AA1636" s="1"/>
      <c r="AB1636" s="2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36"/>
      <c r="AR1636" s="1"/>
      <c r="AS1636" s="1"/>
      <c r="AT1636" s="1"/>
      <c r="AU1636" s="1"/>
      <c r="AV1636" s="1"/>
      <c r="AW1636" s="1"/>
    </row>
    <row r="1637" spans="1:49" ht="14.25" customHeight="1">
      <c r="A1637" s="2"/>
      <c r="B1637" s="2"/>
      <c r="C1637" s="2"/>
      <c r="D1637" s="1"/>
      <c r="E1637" s="1"/>
      <c r="F1637" s="1"/>
      <c r="G1637" s="1"/>
      <c r="H1637" s="2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2"/>
      <c r="T1637" s="2"/>
      <c r="U1637" s="1"/>
      <c r="V1637" s="1"/>
      <c r="W1637" s="1"/>
      <c r="X1637" s="1"/>
      <c r="Y1637" s="1"/>
      <c r="Z1637" s="1"/>
      <c r="AA1637" s="1"/>
      <c r="AB1637" s="2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36"/>
      <c r="AR1637" s="1"/>
      <c r="AS1637" s="1"/>
      <c r="AT1637" s="1"/>
      <c r="AU1637" s="1"/>
      <c r="AV1637" s="1"/>
      <c r="AW1637" s="1"/>
    </row>
    <row r="1638" spans="1:49" ht="14.25" customHeight="1">
      <c r="A1638" s="2"/>
      <c r="B1638" s="2"/>
      <c r="C1638" s="2"/>
      <c r="D1638" s="1"/>
      <c r="E1638" s="1"/>
      <c r="F1638" s="1"/>
      <c r="G1638" s="1"/>
      <c r="H1638" s="2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2"/>
      <c r="T1638" s="2"/>
      <c r="U1638" s="1"/>
      <c r="V1638" s="1"/>
      <c r="W1638" s="1"/>
      <c r="X1638" s="1"/>
      <c r="Y1638" s="1"/>
      <c r="Z1638" s="1"/>
      <c r="AA1638" s="1"/>
      <c r="AB1638" s="2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36"/>
      <c r="AR1638" s="1"/>
      <c r="AS1638" s="1"/>
      <c r="AT1638" s="1"/>
      <c r="AU1638" s="1"/>
      <c r="AV1638" s="1"/>
      <c r="AW1638" s="1"/>
    </row>
    <row r="1639" spans="1:49" ht="14.25" customHeight="1">
      <c r="A1639" s="2"/>
      <c r="B1639" s="2"/>
      <c r="C1639" s="2"/>
      <c r="D1639" s="1"/>
      <c r="E1639" s="1"/>
      <c r="F1639" s="1"/>
      <c r="G1639" s="1"/>
      <c r="H1639" s="2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2"/>
      <c r="T1639" s="2"/>
      <c r="U1639" s="1"/>
      <c r="V1639" s="1"/>
      <c r="W1639" s="1"/>
      <c r="X1639" s="1"/>
      <c r="Y1639" s="1"/>
      <c r="Z1639" s="1"/>
      <c r="AA1639" s="1"/>
      <c r="AB1639" s="2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36"/>
      <c r="AR1639" s="1"/>
      <c r="AS1639" s="1"/>
      <c r="AT1639" s="1"/>
      <c r="AU1639" s="1"/>
      <c r="AV1639" s="1"/>
      <c r="AW1639" s="1"/>
    </row>
    <row r="1640" spans="1:49" ht="14.25" customHeight="1">
      <c r="A1640" s="2"/>
      <c r="B1640" s="2"/>
      <c r="C1640" s="2"/>
      <c r="D1640" s="1"/>
      <c r="E1640" s="1"/>
      <c r="F1640" s="1"/>
      <c r="G1640" s="1"/>
      <c r="H1640" s="2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2"/>
      <c r="T1640" s="2"/>
      <c r="U1640" s="1"/>
      <c r="V1640" s="1"/>
      <c r="W1640" s="1"/>
      <c r="X1640" s="1"/>
      <c r="Y1640" s="1"/>
      <c r="Z1640" s="1"/>
      <c r="AA1640" s="1"/>
      <c r="AB1640" s="2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36"/>
      <c r="AR1640" s="1"/>
      <c r="AS1640" s="1"/>
      <c r="AT1640" s="1"/>
      <c r="AU1640" s="1"/>
      <c r="AV1640" s="1"/>
      <c r="AW1640" s="1"/>
    </row>
    <row r="1641" spans="1:49" ht="14.25" customHeight="1">
      <c r="A1641" s="2"/>
      <c r="B1641" s="2"/>
      <c r="C1641" s="2"/>
      <c r="D1641" s="1"/>
      <c r="E1641" s="1"/>
      <c r="F1641" s="1"/>
      <c r="G1641" s="1"/>
      <c r="H1641" s="2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2"/>
      <c r="T1641" s="2"/>
      <c r="U1641" s="1"/>
      <c r="V1641" s="1"/>
      <c r="W1641" s="1"/>
      <c r="X1641" s="1"/>
      <c r="Y1641" s="1"/>
      <c r="Z1641" s="1"/>
      <c r="AA1641" s="1"/>
      <c r="AB1641" s="2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36"/>
      <c r="AR1641" s="1"/>
      <c r="AS1641" s="1"/>
      <c r="AT1641" s="1"/>
      <c r="AU1641" s="1"/>
      <c r="AV1641" s="1"/>
      <c r="AW1641" s="1"/>
    </row>
    <row r="1642" spans="1:49" ht="14.25" customHeight="1">
      <c r="A1642" s="2"/>
      <c r="B1642" s="2"/>
      <c r="C1642" s="2"/>
      <c r="D1642" s="1"/>
      <c r="E1642" s="1"/>
      <c r="F1642" s="1"/>
      <c r="G1642" s="1"/>
      <c r="H1642" s="2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2"/>
      <c r="T1642" s="2"/>
      <c r="U1642" s="1"/>
      <c r="V1642" s="1"/>
      <c r="W1642" s="1"/>
      <c r="X1642" s="1"/>
      <c r="Y1642" s="1"/>
      <c r="Z1642" s="1"/>
      <c r="AA1642" s="1"/>
      <c r="AB1642" s="2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36"/>
      <c r="AR1642" s="1"/>
      <c r="AS1642" s="1"/>
      <c r="AT1642" s="1"/>
      <c r="AU1642" s="1"/>
      <c r="AV1642" s="1"/>
      <c r="AW1642" s="1"/>
    </row>
    <row r="1643" spans="1:49" ht="14.25" customHeight="1">
      <c r="A1643" s="2"/>
      <c r="B1643" s="2"/>
      <c r="C1643" s="2"/>
      <c r="D1643" s="1"/>
      <c r="E1643" s="1"/>
      <c r="F1643" s="1"/>
      <c r="G1643" s="1"/>
      <c r="H1643" s="2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2"/>
      <c r="T1643" s="2"/>
      <c r="U1643" s="1"/>
      <c r="V1643" s="1"/>
      <c r="W1643" s="1"/>
      <c r="X1643" s="1"/>
      <c r="Y1643" s="1"/>
      <c r="Z1643" s="1"/>
      <c r="AA1643" s="1"/>
      <c r="AB1643" s="2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36"/>
      <c r="AR1643" s="1"/>
      <c r="AS1643" s="1"/>
      <c r="AT1643" s="1"/>
      <c r="AU1643" s="1"/>
      <c r="AV1643" s="1"/>
      <c r="AW1643" s="1"/>
    </row>
    <row r="1644" spans="1:49" ht="14.25" customHeight="1">
      <c r="A1644" s="2"/>
      <c r="B1644" s="2"/>
      <c r="C1644" s="2"/>
      <c r="D1644" s="1"/>
      <c r="E1644" s="1"/>
      <c r="F1644" s="1"/>
      <c r="G1644" s="1"/>
      <c r="H1644" s="2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2"/>
      <c r="T1644" s="2"/>
      <c r="U1644" s="1"/>
      <c r="V1644" s="1"/>
      <c r="W1644" s="1"/>
      <c r="X1644" s="1"/>
      <c r="Y1644" s="1"/>
      <c r="Z1644" s="1"/>
      <c r="AA1644" s="1"/>
      <c r="AB1644" s="2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36"/>
      <c r="AR1644" s="1"/>
      <c r="AS1644" s="1"/>
      <c r="AT1644" s="1"/>
      <c r="AU1644" s="1"/>
      <c r="AV1644" s="1"/>
      <c r="AW1644" s="1"/>
    </row>
    <row r="1645" spans="1:49" ht="14.25" customHeight="1">
      <c r="A1645" s="2"/>
      <c r="B1645" s="2"/>
      <c r="C1645" s="2"/>
      <c r="D1645" s="1"/>
      <c r="E1645" s="1"/>
      <c r="F1645" s="1"/>
      <c r="G1645" s="1"/>
      <c r="H1645" s="2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2"/>
      <c r="T1645" s="2"/>
      <c r="U1645" s="1"/>
      <c r="V1645" s="1"/>
      <c r="W1645" s="1"/>
      <c r="X1645" s="1"/>
      <c r="Y1645" s="1"/>
      <c r="Z1645" s="1"/>
      <c r="AA1645" s="1"/>
      <c r="AB1645" s="2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36"/>
      <c r="AR1645" s="1"/>
      <c r="AS1645" s="1"/>
      <c r="AT1645" s="1"/>
      <c r="AU1645" s="1"/>
      <c r="AV1645" s="1"/>
      <c r="AW1645" s="1"/>
    </row>
    <row r="1646" spans="1:49" ht="14.25" customHeight="1">
      <c r="A1646" s="2"/>
      <c r="B1646" s="2"/>
      <c r="C1646" s="2"/>
      <c r="D1646" s="1"/>
      <c r="E1646" s="1"/>
      <c r="F1646" s="1"/>
      <c r="G1646" s="1"/>
      <c r="H1646" s="2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2"/>
      <c r="T1646" s="2"/>
      <c r="U1646" s="1"/>
      <c r="V1646" s="1"/>
      <c r="W1646" s="1"/>
      <c r="X1646" s="1"/>
      <c r="Y1646" s="1"/>
      <c r="Z1646" s="1"/>
      <c r="AA1646" s="1"/>
      <c r="AB1646" s="2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36"/>
      <c r="AR1646" s="1"/>
      <c r="AS1646" s="1"/>
      <c r="AT1646" s="1"/>
      <c r="AU1646" s="1"/>
      <c r="AV1646" s="1"/>
      <c r="AW1646" s="1"/>
    </row>
    <row r="1647" spans="1:49" ht="14.25" customHeight="1">
      <c r="A1647" s="2"/>
      <c r="B1647" s="2"/>
      <c r="C1647" s="2"/>
      <c r="D1647" s="1"/>
      <c r="E1647" s="1"/>
      <c r="F1647" s="1"/>
      <c r="G1647" s="1"/>
      <c r="H1647" s="2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2"/>
      <c r="T1647" s="2"/>
      <c r="U1647" s="1"/>
      <c r="V1647" s="1"/>
      <c r="W1647" s="1"/>
      <c r="X1647" s="1"/>
      <c r="Y1647" s="1"/>
      <c r="Z1647" s="1"/>
      <c r="AA1647" s="1"/>
      <c r="AB1647" s="2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36"/>
      <c r="AR1647" s="1"/>
      <c r="AS1647" s="1"/>
      <c r="AT1647" s="1"/>
      <c r="AU1647" s="1"/>
      <c r="AV1647" s="1"/>
      <c r="AW1647" s="1"/>
    </row>
    <row r="1648" spans="1:49" ht="14.25" customHeight="1">
      <c r="A1648" s="2"/>
      <c r="B1648" s="2"/>
      <c r="C1648" s="2"/>
      <c r="D1648" s="1"/>
      <c r="E1648" s="1"/>
      <c r="F1648" s="1"/>
      <c r="G1648" s="1"/>
      <c r="H1648" s="2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2"/>
      <c r="T1648" s="2"/>
      <c r="U1648" s="1"/>
      <c r="V1648" s="1"/>
      <c r="W1648" s="1"/>
      <c r="X1648" s="1"/>
      <c r="Y1648" s="1"/>
      <c r="Z1648" s="1"/>
      <c r="AA1648" s="1"/>
      <c r="AB1648" s="2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36"/>
      <c r="AR1648" s="1"/>
      <c r="AS1648" s="1"/>
      <c r="AT1648" s="1"/>
      <c r="AU1648" s="1"/>
      <c r="AV1648" s="1"/>
      <c r="AW1648" s="1"/>
    </row>
    <row r="1649" spans="1:49" ht="14.25" customHeight="1">
      <c r="A1649" s="2"/>
      <c r="B1649" s="2"/>
      <c r="C1649" s="2"/>
      <c r="D1649" s="1"/>
      <c r="E1649" s="1"/>
      <c r="F1649" s="1"/>
      <c r="G1649" s="1"/>
      <c r="H1649" s="2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2"/>
      <c r="T1649" s="2"/>
      <c r="U1649" s="1"/>
      <c r="V1649" s="1"/>
      <c r="W1649" s="1"/>
      <c r="X1649" s="1"/>
      <c r="Y1649" s="1"/>
      <c r="Z1649" s="1"/>
      <c r="AA1649" s="1"/>
      <c r="AB1649" s="2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36"/>
      <c r="AR1649" s="1"/>
      <c r="AS1649" s="1"/>
      <c r="AT1649" s="1"/>
      <c r="AU1649" s="1"/>
      <c r="AV1649" s="1"/>
      <c r="AW1649" s="1"/>
    </row>
    <row r="1650" spans="1:49" ht="14.25" customHeight="1">
      <c r="A1650" s="2"/>
      <c r="B1650" s="2"/>
      <c r="C1650" s="2"/>
      <c r="D1650" s="1"/>
      <c r="E1650" s="1"/>
      <c r="F1650" s="1"/>
      <c r="G1650" s="1"/>
      <c r="H1650" s="2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2"/>
      <c r="T1650" s="2"/>
      <c r="U1650" s="1"/>
      <c r="V1650" s="1"/>
      <c r="W1650" s="1"/>
      <c r="X1650" s="1"/>
      <c r="Y1650" s="1"/>
      <c r="Z1650" s="1"/>
      <c r="AA1650" s="1"/>
      <c r="AB1650" s="2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36"/>
      <c r="AR1650" s="1"/>
      <c r="AS1650" s="1"/>
      <c r="AT1650" s="1"/>
      <c r="AU1650" s="1"/>
      <c r="AV1650" s="1"/>
      <c r="AW1650" s="1"/>
    </row>
    <row r="1651" spans="1:49" ht="14.25" customHeight="1">
      <c r="A1651" s="2"/>
      <c r="B1651" s="2"/>
      <c r="C1651" s="2"/>
      <c r="D1651" s="1"/>
      <c r="E1651" s="1"/>
      <c r="F1651" s="1"/>
      <c r="G1651" s="1"/>
      <c r="H1651" s="2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2"/>
      <c r="T1651" s="2"/>
      <c r="U1651" s="1"/>
      <c r="V1651" s="1"/>
      <c r="W1651" s="1"/>
      <c r="X1651" s="1"/>
      <c r="Y1651" s="1"/>
      <c r="Z1651" s="1"/>
      <c r="AA1651" s="1"/>
      <c r="AB1651" s="2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36"/>
      <c r="AR1651" s="1"/>
      <c r="AS1651" s="1"/>
      <c r="AT1651" s="1"/>
      <c r="AU1651" s="1"/>
      <c r="AV1651" s="1"/>
      <c r="AW1651" s="1"/>
    </row>
    <row r="1652" spans="1:49" ht="14.25" customHeight="1">
      <c r="A1652" s="2"/>
      <c r="B1652" s="2"/>
      <c r="C1652" s="2"/>
      <c r="D1652" s="1"/>
      <c r="E1652" s="1"/>
      <c r="F1652" s="1"/>
      <c r="G1652" s="1"/>
      <c r="H1652" s="2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2"/>
      <c r="T1652" s="2"/>
      <c r="U1652" s="1"/>
      <c r="V1652" s="1"/>
      <c r="W1652" s="1"/>
      <c r="X1652" s="1"/>
      <c r="Y1652" s="1"/>
      <c r="Z1652" s="1"/>
      <c r="AA1652" s="1"/>
      <c r="AB1652" s="2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36"/>
      <c r="AR1652" s="1"/>
      <c r="AS1652" s="1"/>
      <c r="AT1652" s="1"/>
      <c r="AU1652" s="1"/>
      <c r="AV1652" s="1"/>
      <c r="AW1652" s="1"/>
    </row>
    <row r="1653" spans="1:49" ht="14.25" customHeight="1">
      <c r="A1653" s="2"/>
      <c r="B1653" s="2"/>
      <c r="C1653" s="2"/>
      <c r="D1653" s="1"/>
      <c r="E1653" s="1"/>
      <c r="F1653" s="1"/>
      <c r="G1653" s="1"/>
      <c r="H1653" s="2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2"/>
      <c r="T1653" s="2"/>
      <c r="U1653" s="1"/>
      <c r="V1653" s="1"/>
      <c r="W1653" s="1"/>
      <c r="X1653" s="1"/>
      <c r="Y1653" s="1"/>
      <c r="Z1653" s="1"/>
      <c r="AA1653" s="1"/>
      <c r="AB1653" s="2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36"/>
      <c r="AR1653" s="1"/>
      <c r="AS1653" s="1"/>
      <c r="AT1653" s="1"/>
      <c r="AU1653" s="1"/>
      <c r="AV1653" s="1"/>
      <c r="AW1653" s="1"/>
    </row>
    <row r="1654" spans="1:49" ht="14.25" customHeight="1">
      <c r="A1654" s="2"/>
      <c r="B1654" s="2"/>
      <c r="C1654" s="2"/>
      <c r="D1654" s="1"/>
      <c r="E1654" s="1"/>
      <c r="F1654" s="1"/>
      <c r="G1654" s="1"/>
      <c r="H1654" s="2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2"/>
      <c r="T1654" s="2"/>
      <c r="U1654" s="1"/>
      <c r="V1654" s="1"/>
      <c r="W1654" s="1"/>
      <c r="X1654" s="1"/>
      <c r="Y1654" s="1"/>
      <c r="Z1654" s="1"/>
      <c r="AA1654" s="1"/>
      <c r="AB1654" s="2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36"/>
      <c r="AR1654" s="1"/>
      <c r="AS1654" s="1"/>
      <c r="AT1654" s="1"/>
      <c r="AU1654" s="1"/>
      <c r="AV1654" s="1"/>
      <c r="AW1654" s="1"/>
    </row>
    <row r="1655" spans="1:49" ht="14.25" customHeight="1">
      <c r="A1655" s="2"/>
      <c r="B1655" s="2"/>
      <c r="C1655" s="2"/>
      <c r="D1655" s="1"/>
      <c r="E1655" s="1"/>
      <c r="F1655" s="1"/>
      <c r="G1655" s="1"/>
      <c r="H1655" s="2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2"/>
      <c r="T1655" s="2"/>
      <c r="U1655" s="1"/>
      <c r="V1655" s="1"/>
      <c r="W1655" s="1"/>
      <c r="X1655" s="1"/>
      <c r="Y1655" s="1"/>
      <c r="Z1655" s="1"/>
      <c r="AA1655" s="1"/>
      <c r="AB1655" s="2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36"/>
      <c r="AR1655" s="1"/>
      <c r="AS1655" s="1"/>
      <c r="AT1655" s="1"/>
      <c r="AU1655" s="1"/>
      <c r="AV1655" s="1"/>
      <c r="AW1655" s="1"/>
    </row>
    <row r="1656" spans="1:49" ht="14.25" customHeight="1">
      <c r="A1656" s="2"/>
      <c r="B1656" s="2"/>
      <c r="C1656" s="2"/>
      <c r="D1656" s="1"/>
      <c r="E1656" s="1"/>
      <c r="F1656" s="1"/>
      <c r="G1656" s="1"/>
      <c r="H1656" s="2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2"/>
      <c r="T1656" s="2"/>
      <c r="U1656" s="1"/>
      <c r="V1656" s="1"/>
      <c r="W1656" s="1"/>
      <c r="X1656" s="1"/>
      <c r="Y1656" s="1"/>
      <c r="Z1656" s="1"/>
      <c r="AA1656" s="1"/>
      <c r="AB1656" s="2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36"/>
      <c r="AR1656" s="1"/>
      <c r="AS1656" s="1"/>
      <c r="AT1656" s="1"/>
      <c r="AU1656" s="1"/>
      <c r="AV1656" s="1"/>
      <c r="AW1656" s="1"/>
    </row>
    <row r="1657" spans="1:49" ht="14.25" customHeight="1">
      <c r="A1657" s="2"/>
      <c r="B1657" s="2"/>
      <c r="C1657" s="2"/>
      <c r="D1657" s="1"/>
      <c r="E1657" s="1"/>
      <c r="F1657" s="1"/>
      <c r="G1657" s="1"/>
      <c r="H1657" s="2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2"/>
      <c r="T1657" s="2"/>
      <c r="U1657" s="1"/>
      <c r="V1657" s="1"/>
      <c r="W1657" s="1"/>
      <c r="X1657" s="1"/>
      <c r="Y1657" s="1"/>
      <c r="Z1657" s="1"/>
      <c r="AA1657" s="1"/>
      <c r="AB1657" s="2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36"/>
      <c r="AR1657" s="1"/>
      <c r="AS1657" s="1"/>
      <c r="AT1657" s="1"/>
      <c r="AU1657" s="1"/>
      <c r="AV1657" s="1"/>
      <c r="AW1657" s="1"/>
    </row>
    <row r="1658" spans="1:49" ht="14.25" customHeight="1">
      <c r="A1658" s="2"/>
      <c r="B1658" s="2"/>
      <c r="C1658" s="2"/>
      <c r="D1658" s="1"/>
      <c r="E1658" s="1"/>
      <c r="F1658" s="1"/>
      <c r="G1658" s="1"/>
      <c r="H1658" s="2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2"/>
      <c r="T1658" s="2"/>
      <c r="U1658" s="1"/>
      <c r="V1658" s="1"/>
      <c r="W1658" s="1"/>
      <c r="X1658" s="1"/>
      <c r="Y1658" s="1"/>
      <c r="Z1658" s="1"/>
      <c r="AA1658" s="1"/>
      <c r="AB1658" s="2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36"/>
      <c r="AR1658" s="1"/>
      <c r="AS1658" s="1"/>
      <c r="AT1658" s="1"/>
      <c r="AU1658" s="1"/>
      <c r="AV1658" s="1"/>
      <c r="AW1658" s="1"/>
    </row>
    <row r="1659" spans="1:49" ht="14.25" customHeight="1">
      <c r="A1659" s="2"/>
      <c r="B1659" s="2"/>
      <c r="C1659" s="2"/>
      <c r="D1659" s="1"/>
      <c r="E1659" s="1"/>
      <c r="F1659" s="1"/>
      <c r="G1659" s="1"/>
      <c r="H1659" s="2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2"/>
      <c r="T1659" s="2"/>
      <c r="U1659" s="1"/>
      <c r="V1659" s="1"/>
      <c r="W1659" s="1"/>
      <c r="X1659" s="1"/>
      <c r="Y1659" s="1"/>
      <c r="Z1659" s="1"/>
      <c r="AA1659" s="1"/>
      <c r="AB1659" s="2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36"/>
      <c r="AR1659" s="1"/>
      <c r="AS1659" s="1"/>
      <c r="AT1659" s="1"/>
      <c r="AU1659" s="1"/>
      <c r="AV1659" s="1"/>
      <c r="AW1659" s="1"/>
    </row>
    <row r="1660" spans="1:49" ht="14.25" customHeight="1">
      <c r="A1660" s="2"/>
      <c r="B1660" s="2"/>
      <c r="C1660" s="2"/>
      <c r="D1660" s="1"/>
      <c r="E1660" s="1"/>
      <c r="F1660" s="1"/>
      <c r="G1660" s="1"/>
      <c r="H1660" s="2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2"/>
      <c r="T1660" s="2"/>
      <c r="U1660" s="1"/>
      <c r="V1660" s="1"/>
      <c r="W1660" s="1"/>
      <c r="X1660" s="1"/>
      <c r="Y1660" s="1"/>
      <c r="Z1660" s="1"/>
      <c r="AA1660" s="1"/>
      <c r="AB1660" s="2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36"/>
      <c r="AR1660" s="1"/>
      <c r="AS1660" s="1"/>
      <c r="AT1660" s="1"/>
      <c r="AU1660" s="1"/>
      <c r="AV1660" s="1"/>
      <c r="AW1660" s="1"/>
    </row>
    <row r="1661" spans="1:49" ht="14.25" customHeight="1">
      <c r="A1661" s="2"/>
      <c r="B1661" s="2"/>
      <c r="C1661" s="2"/>
      <c r="D1661" s="1"/>
      <c r="E1661" s="1"/>
      <c r="F1661" s="1"/>
      <c r="G1661" s="1"/>
      <c r="H1661" s="2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2"/>
      <c r="T1661" s="2"/>
      <c r="U1661" s="1"/>
      <c r="V1661" s="1"/>
      <c r="W1661" s="1"/>
      <c r="X1661" s="1"/>
      <c r="Y1661" s="1"/>
      <c r="Z1661" s="1"/>
      <c r="AA1661" s="1"/>
      <c r="AB1661" s="2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36"/>
      <c r="AR1661" s="1"/>
      <c r="AS1661" s="1"/>
      <c r="AT1661" s="1"/>
      <c r="AU1661" s="1"/>
      <c r="AV1661" s="1"/>
      <c r="AW1661" s="1"/>
    </row>
    <row r="1662" spans="1:49" ht="14.25" customHeight="1">
      <c r="A1662" s="2"/>
      <c r="B1662" s="2"/>
      <c r="C1662" s="2"/>
      <c r="D1662" s="1"/>
      <c r="E1662" s="1"/>
      <c r="F1662" s="1"/>
      <c r="G1662" s="1"/>
      <c r="H1662" s="2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2"/>
      <c r="T1662" s="2"/>
      <c r="U1662" s="1"/>
      <c r="V1662" s="1"/>
      <c r="W1662" s="1"/>
      <c r="X1662" s="1"/>
      <c r="Y1662" s="1"/>
      <c r="Z1662" s="1"/>
      <c r="AA1662" s="1"/>
      <c r="AB1662" s="2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36"/>
      <c r="AR1662" s="1"/>
      <c r="AS1662" s="1"/>
      <c r="AT1662" s="1"/>
      <c r="AU1662" s="1"/>
      <c r="AV1662" s="1"/>
      <c r="AW1662" s="1"/>
    </row>
    <row r="1663" spans="1:49" ht="14.25" customHeight="1">
      <c r="A1663" s="2"/>
      <c r="B1663" s="2"/>
      <c r="C1663" s="2"/>
      <c r="D1663" s="1"/>
      <c r="E1663" s="1"/>
      <c r="F1663" s="1"/>
      <c r="G1663" s="1"/>
      <c r="H1663" s="2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2"/>
      <c r="T1663" s="2"/>
      <c r="U1663" s="1"/>
      <c r="V1663" s="1"/>
      <c r="W1663" s="1"/>
      <c r="X1663" s="1"/>
      <c r="Y1663" s="1"/>
      <c r="Z1663" s="1"/>
      <c r="AA1663" s="1"/>
      <c r="AB1663" s="2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36"/>
      <c r="AR1663" s="1"/>
      <c r="AS1663" s="1"/>
      <c r="AT1663" s="1"/>
      <c r="AU1663" s="1"/>
      <c r="AV1663" s="1"/>
      <c r="AW1663" s="1"/>
    </row>
    <row r="1664" spans="1:49" ht="14.25" customHeight="1">
      <c r="A1664" s="2"/>
      <c r="B1664" s="2"/>
      <c r="C1664" s="2"/>
      <c r="D1664" s="1"/>
      <c r="E1664" s="1"/>
      <c r="F1664" s="1"/>
      <c r="G1664" s="1"/>
      <c r="H1664" s="2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2"/>
      <c r="T1664" s="2"/>
      <c r="U1664" s="1"/>
      <c r="V1664" s="1"/>
      <c r="W1664" s="1"/>
      <c r="X1664" s="1"/>
      <c r="Y1664" s="1"/>
      <c r="Z1664" s="1"/>
      <c r="AA1664" s="1"/>
      <c r="AB1664" s="2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36"/>
      <c r="AR1664" s="1"/>
      <c r="AS1664" s="1"/>
      <c r="AT1664" s="1"/>
      <c r="AU1664" s="1"/>
      <c r="AV1664" s="1"/>
      <c r="AW1664" s="1"/>
    </row>
    <row r="1665" spans="1:49" ht="14.25" customHeight="1">
      <c r="A1665" s="2"/>
      <c r="B1665" s="2"/>
      <c r="C1665" s="2"/>
      <c r="D1665" s="1"/>
      <c r="E1665" s="1"/>
      <c r="F1665" s="1"/>
      <c r="G1665" s="1"/>
      <c r="H1665" s="2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2"/>
      <c r="T1665" s="2"/>
      <c r="U1665" s="1"/>
      <c r="V1665" s="1"/>
      <c r="W1665" s="1"/>
      <c r="X1665" s="1"/>
      <c r="Y1665" s="1"/>
      <c r="Z1665" s="1"/>
      <c r="AA1665" s="1"/>
      <c r="AB1665" s="2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36"/>
      <c r="AR1665" s="1"/>
      <c r="AS1665" s="1"/>
      <c r="AT1665" s="1"/>
      <c r="AU1665" s="1"/>
      <c r="AV1665" s="1"/>
      <c r="AW1665" s="1"/>
    </row>
    <row r="1666" spans="1:49" ht="14.25" customHeight="1">
      <c r="A1666" s="2"/>
      <c r="B1666" s="2"/>
      <c r="C1666" s="2"/>
      <c r="D1666" s="1"/>
      <c r="E1666" s="1"/>
      <c r="F1666" s="1"/>
      <c r="G1666" s="1"/>
      <c r="H1666" s="2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2"/>
      <c r="T1666" s="2"/>
      <c r="U1666" s="1"/>
      <c r="V1666" s="1"/>
      <c r="W1666" s="1"/>
      <c r="X1666" s="1"/>
      <c r="Y1666" s="1"/>
      <c r="Z1666" s="1"/>
      <c r="AA1666" s="1"/>
      <c r="AB1666" s="2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36"/>
      <c r="AR1666" s="1"/>
      <c r="AS1666" s="1"/>
      <c r="AT1666" s="1"/>
      <c r="AU1666" s="1"/>
      <c r="AV1666" s="1"/>
      <c r="AW1666" s="1"/>
    </row>
    <row r="1667" spans="1:49" ht="14.25" customHeight="1">
      <c r="A1667" s="2"/>
      <c r="B1667" s="2"/>
      <c r="C1667" s="2"/>
      <c r="D1667" s="1"/>
      <c r="E1667" s="1"/>
      <c r="F1667" s="1"/>
      <c r="G1667" s="1"/>
      <c r="H1667" s="2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2"/>
      <c r="T1667" s="2"/>
      <c r="U1667" s="1"/>
      <c r="V1667" s="1"/>
      <c r="W1667" s="1"/>
      <c r="X1667" s="1"/>
      <c r="Y1667" s="1"/>
      <c r="Z1667" s="1"/>
      <c r="AA1667" s="1"/>
      <c r="AB1667" s="2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36"/>
      <c r="AR1667" s="1"/>
      <c r="AS1667" s="1"/>
      <c r="AT1667" s="1"/>
      <c r="AU1667" s="1"/>
      <c r="AV1667" s="1"/>
      <c r="AW1667" s="1"/>
    </row>
    <row r="1668" spans="1:49" ht="14.25" customHeight="1">
      <c r="A1668" s="2"/>
      <c r="B1668" s="2"/>
      <c r="C1668" s="2"/>
      <c r="D1668" s="1"/>
      <c r="E1668" s="1"/>
      <c r="F1668" s="1"/>
      <c r="G1668" s="1"/>
      <c r="H1668" s="2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2"/>
      <c r="T1668" s="2"/>
      <c r="U1668" s="1"/>
      <c r="V1668" s="1"/>
      <c r="W1668" s="1"/>
      <c r="X1668" s="1"/>
      <c r="Y1668" s="1"/>
      <c r="Z1668" s="1"/>
      <c r="AA1668" s="1"/>
      <c r="AB1668" s="2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36"/>
      <c r="AR1668" s="1"/>
      <c r="AS1668" s="1"/>
      <c r="AT1668" s="1"/>
      <c r="AU1668" s="1"/>
      <c r="AV1668" s="1"/>
      <c r="AW1668" s="1"/>
    </row>
    <row r="1669" spans="1:49" ht="14.25" customHeight="1">
      <c r="A1669" s="2"/>
      <c r="B1669" s="2"/>
      <c r="C1669" s="2"/>
      <c r="D1669" s="1"/>
      <c r="E1669" s="1"/>
      <c r="F1669" s="1"/>
      <c r="G1669" s="1"/>
      <c r="H1669" s="2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2"/>
      <c r="T1669" s="2"/>
      <c r="U1669" s="1"/>
      <c r="V1669" s="1"/>
      <c r="W1669" s="1"/>
      <c r="X1669" s="1"/>
      <c r="Y1669" s="1"/>
      <c r="Z1669" s="1"/>
      <c r="AA1669" s="1"/>
      <c r="AB1669" s="2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36"/>
      <c r="AR1669" s="1"/>
      <c r="AS1669" s="1"/>
      <c r="AT1669" s="1"/>
      <c r="AU1669" s="1"/>
      <c r="AV1669" s="1"/>
      <c r="AW1669" s="1"/>
    </row>
    <row r="1670" spans="1:49" ht="14.25" customHeight="1">
      <c r="A1670" s="2"/>
      <c r="B1670" s="2"/>
      <c r="C1670" s="2"/>
      <c r="D1670" s="1"/>
      <c r="E1670" s="1"/>
      <c r="F1670" s="1"/>
      <c r="G1670" s="1"/>
      <c r="H1670" s="2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2"/>
      <c r="T1670" s="2"/>
      <c r="U1670" s="1"/>
      <c r="V1670" s="1"/>
      <c r="W1670" s="1"/>
      <c r="X1670" s="1"/>
      <c r="Y1670" s="1"/>
      <c r="Z1670" s="1"/>
      <c r="AA1670" s="1"/>
      <c r="AB1670" s="2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36"/>
      <c r="AR1670" s="1"/>
      <c r="AS1670" s="1"/>
      <c r="AT1670" s="1"/>
      <c r="AU1670" s="1"/>
      <c r="AV1670" s="1"/>
      <c r="AW1670" s="1"/>
    </row>
    <row r="1671" spans="1:49" ht="14.25" customHeight="1">
      <c r="A1671" s="2"/>
      <c r="B1671" s="2"/>
      <c r="C1671" s="2"/>
      <c r="D1671" s="1"/>
      <c r="E1671" s="1"/>
      <c r="F1671" s="1"/>
      <c r="G1671" s="1"/>
      <c r="H1671" s="2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2"/>
      <c r="T1671" s="2"/>
      <c r="U1671" s="1"/>
      <c r="V1671" s="1"/>
      <c r="W1671" s="1"/>
      <c r="X1671" s="1"/>
      <c r="Y1671" s="1"/>
      <c r="Z1671" s="1"/>
      <c r="AA1671" s="1"/>
      <c r="AB1671" s="2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36"/>
      <c r="AR1671" s="1"/>
      <c r="AS1671" s="1"/>
      <c r="AT1671" s="1"/>
      <c r="AU1671" s="1"/>
      <c r="AV1671" s="1"/>
      <c r="AW1671" s="1"/>
    </row>
    <row r="1672" spans="1:49" ht="14.25" customHeight="1">
      <c r="A1672" s="2"/>
      <c r="B1672" s="2"/>
      <c r="C1672" s="2"/>
      <c r="D1672" s="1"/>
      <c r="E1672" s="1"/>
      <c r="F1672" s="1"/>
      <c r="G1672" s="1"/>
      <c r="H1672" s="2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2"/>
      <c r="T1672" s="2"/>
      <c r="U1672" s="1"/>
      <c r="V1672" s="1"/>
      <c r="W1672" s="1"/>
      <c r="X1672" s="1"/>
      <c r="Y1672" s="1"/>
      <c r="Z1672" s="1"/>
      <c r="AA1672" s="1"/>
      <c r="AB1672" s="2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36"/>
      <c r="AR1672" s="1"/>
      <c r="AS1672" s="1"/>
      <c r="AT1672" s="1"/>
      <c r="AU1672" s="1"/>
      <c r="AV1672" s="1"/>
      <c r="AW1672" s="1"/>
    </row>
    <row r="1673" spans="1:49" ht="14.25" customHeight="1">
      <c r="A1673" s="2"/>
      <c r="B1673" s="2"/>
      <c r="C1673" s="2"/>
      <c r="D1673" s="1"/>
      <c r="E1673" s="1"/>
      <c r="F1673" s="1"/>
      <c r="G1673" s="1"/>
      <c r="H1673" s="2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2"/>
      <c r="T1673" s="2"/>
      <c r="U1673" s="1"/>
      <c r="V1673" s="1"/>
      <c r="W1673" s="1"/>
      <c r="X1673" s="1"/>
      <c r="Y1673" s="1"/>
      <c r="Z1673" s="1"/>
      <c r="AA1673" s="1"/>
      <c r="AB1673" s="2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36"/>
      <c r="AR1673" s="1"/>
      <c r="AS1673" s="1"/>
      <c r="AT1673" s="1"/>
      <c r="AU1673" s="1"/>
      <c r="AV1673" s="1"/>
      <c r="AW1673" s="1"/>
    </row>
    <row r="1674" spans="1:49" ht="14.25" customHeight="1">
      <c r="A1674" s="2"/>
      <c r="B1674" s="2"/>
      <c r="C1674" s="2"/>
      <c r="D1674" s="1"/>
      <c r="E1674" s="1"/>
      <c r="F1674" s="1"/>
      <c r="G1674" s="1"/>
      <c r="H1674" s="2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2"/>
      <c r="T1674" s="2"/>
      <c r="U1674" s="1"/>
      <c r="V1674" s="1"/>
      <c r="W1674" s="1"/>
      <c r="X1674" s="1"/>
      <c r="Y1674" s="1"/>
      <c r="Z1674" s="1"/>
      <c r="AA1674" s="1"/>
      <c r="AB1674" s="2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36"/>
      <c r="AR1674" s="1"/>
      <c r="AS1674" s="1"/>
      <c r="AT1674" s="1"/>
      <c r="AU1674" s="1"/>
      <c r="AV1674" s="1"/>
      <c r="AW1674" s="1"/>
    </row>
    <row r="1675" spans="1:49" ht="14.25" customHeight="1">
      <c r="A1675" s="2"/>
      <c r="B1675" s="2"/>
      <c r="C1675" s="2"/>
      <c r="D1675" s="1"/>
      <c r="E1675" s="1"/>
      <c r="F1675" s="1"/>
      <c r="G1675" s="1"/>
      <c r="H1675" s="2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2"/>
      <c r="T1675" s="2"/>
      <c r="U1675" s="1"/>
      <c r="V1675" s="1"/>
      <c r="W1675" s="1"/>
      <c r="X1675" s="1"/>
      <c r="Y1675" s="1"/>
      <c r="Z1675" s="1"/>
      <c r="AA1675" s="1"/>
      <c r="AB1675" s="2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36"/>
      <c r="AR1675" s="1"/>
      <c r="AS1675" s="1"/>
      <c r="AT1675" s="1"/>
      <c r="AU1675" s="1"/>
      <c r="AV1675" s="1"/>
      <c r="AW1675" s="1"/>
    </row>
    <row r="1676" spans="1:49" ht="14.25" customHeight="1">
      <c r="A1676" s="2"/>
      <c r="B1676" s="2"/>
      <c r="C1676" s="2"/>
      <c r="D1676" s="1"/>
      <c r="E1676" s="1"/>
      <c r="F1676" s="1"/>
      <c r="G1676" s="1"/>
      <c r="H1676" s="2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2"/>
      <c r="T1676" s="2"/>
      <c r="U1676" s="1"/>
      <c r="V1676" s="1"/>
      <c r="W1676" s="1"/>
      <c r="X1676" s="1"/>
      <c r="Y1676" s="1"/>
      <c r="Z1676" s="1"/>
      <c r="AA1676" s="1"/>
      <c r="AB1676" s="2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36"/>
      <c r="AR1676" s="1"/>
      <c r="AS1676" s="1"/>
      <c r="AT1676" s="1"/>
      <c r="AU1676" s="1"/>
      <c r="AV1676" s="1"/>
      <c r="AW1676" s="1"/>
    </row>
    <row r="1677" spans="1:49" ht="14.25" customHeight="1">
      <c r="A1677" s="2"/>
      <c r="B1677" s="2"/>
      <c r="C1677" s="2"/>
      <c r="D1677" s="1"/>
      <c r="E1677" s="1"/>
      <c r="F1677" s="1"/>
      <c r="G1677" s="1"/>
      <c r="H1677" s="2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2"/>
      <c r="T1677" s="2"/>
      <c r="U1677" s="1"/>
      <c r="V1677" s="1"/>
      <c r="W1677" s="1"/>
      <c r="X1677" s="1"/>
      <c r="Y1677" s="1"/>
      <c r="Z1677" s="1"/>
      <c r="AA1677" s="1"/>
      <c r="AB1677" s="2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36"/>
      <c r="AR1677" s="1"/>
      <c r="AS1677" s="1"/>
      <c r="AT1677" s="1"/>
      <c r="AU1677" s="1"/>
      <c r="AV1677" s="1"/>
      <c r="AW1677" s="1"/>
    </row>
    <row r="1678" spans="1:49" ht="14.25" customHeight="1">
      <c r="A1678" s="2"/>
      <c r="B1678" s="2"/>
      <c r="C1678" s="2"/>
      <c r="D1678" s="1"/>
      <c r="E1678" s="1"/>
      <c r="F1678" s="1"/>
      <c r="G1678" s="1"/>
      <c r="H1678" s="2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2"/>
      <c r="T1678" s="2"/>
      <c r="U1678" s="1"/>
      <c r="V1678" s="1"/>
      <c r="W1678" s="1"/>
      <c r="X1678" s="1"/>
      <c r="Y1678" s="1"/>
      <c r="Z1678" s="1"/>
      <c r="AA1678" s="1"/>
      <c r="AB1678" s="2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36"/>
      <c r="AR1678" s="1"/>
      <c r="AS1678" s="1"/>
      <c r="AT1678" s="1"/>
      <c r="AU1678" s="1"/>
      <c r="AV1678" s="1"/>
      <c r="AW1678" s="1"/>
    </row>
    <row r="1679" spans="1:49" ht="14.25" customHeight="1">
      <c r="A1679" s="2"/>
      <c r="B1679" s="2"/>
      <c r="C1679" s="2"/>
      <c r="D1679" s="1"/>
      <c r="E1679" s="1"/>
      <c r="F1679" s="1"/>
      <c r="G1679" s="1"/>
      <c r="H1679" s="2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2"/>
      <c r="T1679" s="2"/>
      <c r="U1679" s="1"/>
      <c r="V1679" s="1"/>
      <c r="W1679" s="1"/>
      <c r="X1679" s="1"/>
      <c r="Y1679" s="1"/>
      <c r="Z1679" s="1"/>
      <c r="AA1679" s="1"/>
      <c r="AB1679" s="2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36"/>
      <c r="AR1679" s="1"/>
      <c r="AS1679" s="1"/>
      <c r="AT1679" s="1"/>
      <c r="AU1679" s="1"/>
      <c r="AV1679" s="1"/>
      <c r="AW1679" s="1"/>
    </row>
    <row r="1680" spans="1:49" ht="14.25" customHeight="1">
      <c r="A1680" s="2"/>
      <c r="B1680" s="2"/>
      <c r="C1680" s="2"/>
      <c r="D1680" s="1"/>
      <c r="E1680" s="1"/>
      <c r="F1680" s="1"/>
      <c r="G1680" s="1"/>
      <c r="H1680" s="2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2"/>
      <c r="T1680" s="2"/>
      <c r="U1680" s="1"/>
      <c r="V1680" s="1"/>
      <c r="W1680" s="1"/>
      <c r="X1680" s="1"/>
      <c r="Y1680" s="1"/>
      <c r="Z1680" s="1"/>
      <c r="AA1680" s="1"/>
      <c r="AB1680" s="2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36"/>
      <c r="AR1680" s="1"/>
      <c r="AS1680" s="1"/>
      <c r="AT1680" s="1"/>
      <c r="AU1680" s="1"/>
      <c r="AV1680" s="1"/>
      <c r="AW1680" s="1"/>
    </row>
    <row r="1681" spans="1:49" ht="14.25" customHeight="1">
      <c r="A1681" s="2"/>
      <c r="B1681" s="2"/>
      <c r="C1681" s="2"/>
      <c r="D1681" s="1"/>
      <c r="E1681" s="1"/>
      <c r="F1681" s="1"/>
      <c r="G1681" s="1"/>
      <c r="H1681" s="2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2"/>
      <c r="T1681" s="2"/>
      <c r="U1681" s="1"/>
      <c r="V1681" s="1"/>
      <c r="W1681" s="1"/>
      <c r="X1681" s="1"/>
      <c r="Y1681" s="1"/>
      <c r="Z1681" s="1"/>
      <c r="AA1681" s="1"/>
      <c r="AB1681" s="2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36"/>
      <c r="AR1681" s="1"/>
      <c r="AS1681" s="1"/>
      <c r="AT1681" s="1"/>
      <c r="AU1681" s="1"/>
      <c r="AV1681" s="1"/>
      <c r="AW1681" s="1"/>
    </row>
    <row r="1682" spans="1:49" ht="14.25" customHeight="1">
      <c r="A1682" s="2"/>
      <c r="B1682" s="2"/>
      <c r="C1682" s="2"/>
      <c r="D1682" s="1"/>
      <c r="E1682" s="1"/>
      <c r="F1682" s="1"/>
      <c r="G1682" s="1"/>
      <c r="H1682" s="2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2"/>
      <c r="T1682" s="2"/>
      <c r="U1682" s="1"/>
      <c r="V1682" s="1"/>
      <c r="W1682" s="1"/>
      <c r="X1682" s="1"/>
      <c r="Y1682" s="1"/>
      <c r="Z1682" s="1"/>
      <c r="AA1682" s="1"/>
      <c r="AB1682" s="2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36"/>
      <c r="AR1682" s="1"/>
      <c r="AS1682" s="1"/>
      <c r="AT1682" s="1"/>
      <c r="AU1682" s="1"/>
      <c r="AV1682" s="1"/>
      <c r="AW1682" s="1"/>
    </row>
    <row r="1683" spans="1:49" ht="14.25" customHeight="1">
      <c r="A1683" s="2"/>
      <c r="B1683" s="2"/>
      <c r="C1683" s="2"/>
      <c r="D1683" s="1"/>
      <c r="E1683" s="1"/>
      <c r="F1683" s="1"/>
      <c r="G1683" s="1"/>
      <c r="H1683" s="2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2"/>
      <c r="T1683" s="2"/>
      <c r="U1683" s="1"/>
      <c r="V1683" s="1"/>
      <c r="W1683" s="1"/>
      <c r="X1683" s="1"/>
      <c r="Y1683" s="1"/>
      <c r="Z1683" s="1"/>
      <c r="AA1683" s="1"/>
      <c r="AB1683" s="2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36"/>
      <c r="AR1683" s="1"/>
      <c r="AS1683" s="1"/>
      <c r="AT1683" s="1"/>
      <c r="AU1683" s="1"/>
      <c r="AV1683" s="1"/>
      <c r="AW1683" s="1"/>
    </row>
    <row r="1684" spans="1:49" ht="14.25" customHeight="1">
      <c r="A1684" s="2"/>
      <c r="B1684" s="2"/>
      <c r="C1684" s="2"/>
      <c r="D1684" s="1"/>
      <c r="E1684" s="1"/>
      <c r="F1684" s="1"/>
      <c r="G1684" s="1"/>
      <c r="H1684" s="2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2"/>
      <c r="T1684" s="2"/>
      <c r="U1684" s="1"/>
      <c r="V1684" s="1"/>
      <c r="W1684" s="1"/>
      <c r="X1684" s="1"/>
      <c r="Y1684" s="1"/>
      <c r="Z1684" s="1"/>
      <c r="AA1684" s="1"/>
      <c r="AB1684" s="2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36"/>
      <c r="AR1684" s="1"/>
      <c r="AS1684" s="1"/>
      <c r="AT1684" s="1"/>
      <c r="AU1684" s="1"/>
      <c r="AV1684" s="1"/>
      <c r="AW1684" s="1"/>
    </row>
    <row r="1685" spans="1:49" ht="14.25" customHeight="1">
      <c r="A1685" s="2"/>
      <c r="B1685" s="2"/>
      <c r="C1685" s="2"/>
      <c r="D1685" s="1"/>
      <c r="E1685" s="1"/>
      <c r="F1685" s="1"/>
      <c r="G1685" s="1"/>
      <c r="H1685" s="2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2"/>
      <c r="T1685" s="2"/>
      <c r="U1685" s="1"/>
      <c r="V1685" s="1"/>
      <c r="W1685" s="1"/>
      <c r="X1685" s="1"/>
      <c r="Y1685" s="1"/>
      <c r="Z1685" s="1"/>
      <c r="AA1685" s="1"/>
      <c r="AB1685" s="2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36"/>
      <c r="AR1685" s="1"/>
      <c r="AS1685" s="1"/>
      <c r="AT1685" s="1"/>
      <c r="AU1685" s="1"/>
      <c r="AV1685" s="1"/>
      <c r="AW1685" s="1"/>
    </row>
    <row r="1686" spans="1:49" ht="14.25" customHeight="1">
      <c r="A1686" s="2"/>
      <c r="B1686" s="2"/>
      <c r="C1686" s="2"/>
      <c r="D1686" s="1"/>
      <c r="E1686" s="1"/>
      <c r="F1686" s="1"/>
      <c r="G1686" s="1"/>
      <c r="H1686" s="2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2"/>
      <c r="T1686" s="2"/>
      <c r="U1686" s="1"/>
      <c r="V1686" s="1"/>
      <c r="W1686" s="1"/>
      <c r="X1686" s="1"/>
      <c r="Y1686" s="1"/>
      <c r="Z1686" s="1"/>
      <c r="AA1686" s="1"/>
      <c r="AB1686" s="2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36"/>
      <c r="AR1686" s="1"/>
      <c r="AS1686" s="1"/>
      <c r="AT1686" s="1"/>
      <c r="AU1686" s="1"/>
      <c r="AV1686" s="1"/>
      <c r="AW1686" s="1"/>
    </row>
    <row r="1687" spans="1:49" ht="14.25" customHeight="1">
      <c r="A1687" s="2"/>
      <c r="B1687" s="2"/>
      <c r="C1687" s="2"/>
      <c r="D1687" s="1"/>
      <c r="E1687" s="1"/>
      <c r="F1687" s="1"/>
      <c r="G1687" s="1"/>
      <c r="H1687" s="2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2"/>
      <c r="T1687" s="2"/>
      <c r="U1687" s="1"/>
      <c r="V1687" s="1"/>
      <c r="W1687" s="1"/>
      <c r="X1687" s="1"/>
      <c r="Y1687" s="1"/>
      <c r="Z1687" s="1"/>
      <c r="AA1687" s="1"/>
      <c r="AB1687" s="2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36"/>
      <c r="AR1687" s="1"/>
      <c r="AS1687" s="1"/>
      <c r="AT1687" s="1"/>
      <c r="AU1687" s="1"/>
      <c r="AV1687" s="1"/>
      <c r="AW1687" s="1"/>
    </row>
    <row r="1688" spans="1:49" ht="14.25" customHeight="1">
      <c r="A1688" s="2"/>
      <c r="B1688" s="2"/>
      <c r="C1688" s="2"/>
      <c r="D1688" s="1"/>
      <c r="E1688" s="1"/>
      <c r="F1688" s="1"/>
      <c r="G1688" s="1"/>
      <c r="H1688" s="2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2"/>
      <c r="T1688" s="2"/>
      <c r="U1688" s="1"/>
      <c r="V1688" s="1"/>
      <c r="W1688" s="1"/>
      <c r="X1688" s="1"/>
      <c r="Y1688" s="1"/>
      <c r="Z1688" s="1"/>
      <c r="AA1688" s="1"/>
      <c r="AB1688" s="2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36"/>
      <c r="AR1688" s="1"/>
      <c r="AS1688" s="1"/>
      <c r="AT1688" s="1"/>
      <c r="AU1688" s="1"/>
      <c r="AV1688" s="1"/>
      <c r="AW1688" s="1"/>
    </row>
    <row r="1689" spans="1:49" ht="14.25" customHeight="1">
      <c r="A1689" s="2"/>
      <c r="B1689" s="2"/>
      <c r="C1689" s="2"/>
      <c r="D1689" s="1"/>
      <c r="E1689" s="1"/>
      <c r="F1689" s="1"/>
      <c r="G1689" s="1"/>
      <c r="H1689" s="2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2"/>
      <c r="T1689" s="2"/>
      <c r="U1689" s="1"/>
      <c r="V1689" s="1"/>
      <c r="W1689" s="1"/>
      <c r="X1689" s="1"/>
      <c r="Y1689" s="1"/>
      <c r="Z1689" s="1"/>
      <c r="AA1689" s="1"/>
      <c r="AB1689" s="2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36"/>
      <c r="AR1689" s="1"/>
      <c r="AS1689" s="1"/>
      <c r="AT1689" s="1"/>
      <c r="AU1689" s="1"/>
      <c r="AV1689" s="1"/>
      <c r="AW1689" s="1"/>
    </row>
    <row r="1690" spans="1:49" ht="14.25" customHeight="1">
      <c r="A1690" s="2"/>
      <c r="B1690" s="2"/>
      <c r="C1690" s="2"/>
      <c r="D1690" s="1"/>
      <c r="E1690" s="1"/>
      <c r="F1690" s="1"/>
      <c r="G1690" s="1"/>
      <c r="H1690" s="2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2"/>
      <c r="T1690" s="2"/>
      <c r="U1690" s="1"/>
      <c r="V1690" s="1"/>
      <c r="W1690" s="1"/>
      <c r="X1690" s="1"/>
      <c r="Y1690" s="1"/>
      <c r="Z1690" s="1"/>
      <c r="AA1690" s="1"/>
      <c r="AB1690" s="2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36"/>
      <c r="AR1690" s="1"/>
      <c r="AS1690" s="1"/>
      <c r="AT1690" s="1"/>
      <c r="AU1690" s="1"/>
      <c r="AV1690" s="1"/>
      <c r="AW1690" s="1"/>
    </row>
    <row r="1691" spans="1:49" ht="14.25" customHeight="1">
      <c r="A1691" s="2"/>
      <c r="B1691" s="2"/>
      <c r="C1691" s="2"/>
      <c r="D1691" s="1"/>
      <c r="E1691" s="1"/>
      <c r="F1691" s="1"/>
      <c r="G1691" s="1"/>
      <c r="H1691" s="2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2"/>
      <c r="T1691" s="2"/>
      <c r="U1691" s="1"/>
      <c r="V1691" s="1"/>
      <c r="W1691" s="1"/>
      <c r="X1691" s="1"/>
      <c r="Y1691" s="1"/>
      <c r="Z1691" s="1"/>
      <c r="AA1691" s="1"/>
      <c r="AB1691" s="2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36"/>
      <c r="AR1691" s="1"/>
      <c r="AS1691" s="1"/>
      <c r="AT1691" s="1"/>
      <c r="AU1691" s="1"/>
      <c r="AV1691" s="1"/>
      <c r="AW1691" s="1"/>
    </row>
    <row r="1692" spans="1:49" ht="14.25" customHeight="1">
      <c r="A1692" s="2"/>
      <c r="B1692" s="2"/>
      <c r="C1692" s="2"/>
      <c r="D1692" s="1"/>
      <c r="E1692" s="1"/>
      <c r="F1692" s="1"/>
      <c r="G1692" s="1"/>
      <c r="H1692" s="2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2"/>
      <c r="T1692" s="2"/>
      <c r="U1692" s="1"/>
      <c r="V1692" s="1"/>
      <c r="W1692" s="1"/>
      <c r="X1692" s="1"/>
      <c r="Y1692" s="1"/>
      <c r="Z1692" s="1"/>
      <c r="AA1692" s="1"/>
      <c r="AB1692" s="2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36"/>
      <c r="AR1692" s="1"/>
      <c r="AS1692" s="1"/>
      <c r="AT1692" s="1"/>
      <c r="AU1692" s="1"/>
      <c r="AV1692" s="1"/>
      <c r="AW1692" s="1"/>
    </row>
    <row r="1693" spans="1:49" ht="14.25" customHeight="1">
      <c r="A1693" s="2"/>
      <c r="B1693" s="2"/>
      <c r="C1693" s="2"/>
      <c r="D1693" s="1"/>
      <c r="E1693" s="1"/>
      <c r="F1693" s="1"/>
      <c r="G1693" s="1"/>
      <c r="H1693" s="2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2"/>
      <c r="T1693" s="2"/>
      <c r="U1693" s="1"/>
      <c r="V1693" s="1"/>
      <c r="W1693" s="1"/>
      <c r="X1693" s="1"/>
      <c r="Y1693" s="1"/>
      <c r="Z1693" s="1"/>
      <c r="AA1693" s="1"/>
      <c r="AB1693" s="2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36"/>
      <c r="AR1693" s="1"/>
      <c r="AS1693" s="1"/>
      <c r="AT1693" s="1"/>
      <c r="AU1693" s="1"/>
      <c r="AV1693" s="1"/>
      <c r="AW1693" s="1"/>
    </row>
    <row r="1694" spans="1:49" ht="14.25" customHeight="1">
      <c r="A1694" s="2"/>
      <c r="B1694" s="2"/>
      <c r="C1694" s="2"/>
      <c r="D1694" s="1"/>
      <c r="E1694" s="1"/>
      <c r="F1694" s="1"/>
      <c r="G1694" s="1"/>
      <c r="H1694" s="2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2"/>
      <c r="T1694" s="2"/>
      <c r="U1694" s="1"/>
      <c r="V1694" s="1"/>
      <c r="W1694" s="1"/>
      <c r="X1694" s="1"/>
      <c r="Y1694" s="1"/>
      <c r="Z1694" s="1"/>
      <c r="AA1694" s="1"/>
      <c r="AB1694" s="2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36"/>
      <c r="AR1694" s="1"/>
      <c r="AS1694" s="1"/>
      <c r="AT1694" s="1"/>
      <c r="AU1694" s="1"/>
      <c r="AV1694" s="1"/>
      <c r="AW1694" s="1"/>
    </row>
    <row r="1695" spans="1:49" ht="14.25" customHeight="1">
      <c r="A1695" s="2"/>
      <c r="B1695" s="2"/>
      <c r="C1695" s="2"/>
      <c r="D1695" s="1"/>
      <c r="E1695" s="1"/>
      <c r="F1695" s="1"/>
      <c r="G1695" s="1"/>
      <c r="H1695" s="2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2"/>
      <c r="T1695" s="2"/>
      <c r="U1695" s="1"/>
      <c r="V1695" s="1"/>
      <c r="W1695" s="1"/>
      <c r="X1695" s="1"/>
      <c r="Y1695" s="1"/>
      <c r="Z1695" s="1"/>
      <c r="AA1695" s="1"/>
      <c r="AB1695" s="2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36"/>
      <c r="AR1695" s="1"/>
      <c r="AS1695" s="1"/>
      <c r="AT1695" s="1"/>
      <c r="AU1695" s="1"/>
      <c r="AV1695" s="1"/>
      <c r="AW1695" s="1"/>
    </row>
    <row r="1696" spans="1:49" ht="14.25" customHeight="1">
      <c r="A1696" s="2"/>
      <c r="B1696" s="2"/>
      <c r="C1696" s="2"/>
      <c r="D1696" s="1"/>
      <c r="E1696" s="1"/>
      <c r="F1696" s="1"/>
      <c r="G1696" s="1"/>
      <c r="H1696" s="2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2"/>
      <c r="T1696" s="2"/>
      <c r="U1696" s="1"/>
      <c r="V1696" s="1"/>
      <c r="W1696" s="1"/>
      <c r="X1696" s="1"/>
      <c r="Y1696" s="1"/>
      <c r="Z1696" s="1"/>
      <c r="AA1696" s="1"/>
      <c r="AB1696" s="2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36"/>
      <c r="AR1696" s="1"/>
      <c r="AS1696" s="1"/>
      <c r="AT1696" s="1"/>
      <c r="AU1696" s="1"/>
      <c r="AV1696" s="1"/>
      <c r="AW1696" s="1"/>
    </row>
    <row r="1697" spans="1:49" ht="14.25" customHeight="1">
      <c r="A1697" s="2"/>
      <c r="B1697" s="2"/>
      <c r="C1697" s="2"/>
      <c r="D1697" s="1"/>
      <c r="E1697" s="1"/>
      <c r="F1697" s="1"/>
      <c r="G1697" s="1"/>
      <c r="H1697" s="2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2"/>
      <c r="T1697" s="2"/>
      <c r="U1697" s="1"/>
      <c r="V1697" s="1"/>
      <c r="W1697" s="1"/>
      <c r="X1697" s="1"/>
      <c r="Y1697" s="1"/>
      <c r="Z1697" s="1"/>
      <c r="AA1697" s="1"/>
      <c r="AB1697" s="2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36"/>
      <c r="AR1697" s="1"/>
      <c r="AS1697" s="1"/>
      <c r="AT1697" s="1"/>
      <c r="AU1697" s="1"/>
      <c r="AV1697" s="1"/>
      <c r="AW1697" s="1"/>
    </row>
    <row r="1698" spans="1:49" ht="14.25" customHeight="1">
      <c r="A1698" s="2"/>
      <c r="B1698" s="2"/>
      <c r="C1698" s="2"/>
      <c r="D1698" s="1"/>
      <c r="E1698" s="1"/>
      <c r="F1698" s="1"/>
      <c r="G1698" s="1"/>
      <c r="H1698" s="2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2"/>
      <c r="T1698" s="2"/>
      <c r="U1698" s="1"/>
      <c r="V1698" s="1"/>
      <c r="W1698" s="1"/>
      <c r="X1698" s="1"/>
      <c r="Y1698" s="1"/>
      <c r="Z1698" s="1"/>
      <c r="AA1698" s="1"/>
      <c r="AB1698" s="2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36"/>
      <c r="AR1698" s="1"/>
      <c r="AS1698" s="1"/>
      <c r="AT1698" s="1"/>
      <c r="AU1698" s="1"/>
      <c r="AV1698" s="1"/>
      <c r="AW1698" s="1"/>
    </row>
    <row r="1699" spans="1:49" ht="14.25" customHeight="1">
      <c r="A1699" s="2"/>
      <c r="B1699" s="2"/>
      <c r="C1699" s="2"/>
      <c r="D1699" s="1"/>
      <c r="E1699" s="1"/>
      <c r="F1699" s="1"/>
      <c r="G1699" s="1"/>
      <c r="H1699" s="2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2"/>
      <c r="T1699" s="2"/>
      <c r="U1699" s="1"/>
      <c r="V1699" s="1"/>
      <c r="W1699" s="1"/>
      <c r="X1699" s="1"/>
      <c r="Y1699" s="1"/>
      <c r="Z1699" s="1"/>
      <c r="AA1699" s="1"/>
      <c r="AB1699" s="2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36"/>
      <c r="AR1699" s="1"/>
      <c r="AS1699" s="1"/>
      <c r="AT1699" s="1"/>
      <c r="AU1699" s="1"/>
      <c r="AV1699" s="1"/>
      <c r="AW1699" s="1"/>
    </row>
  </sheetData>
  <autoFilter ref="A1:AV1699" xr:uid="{00000000-0009-0000-0000-000012000000}"/>
  <pageMargins left="0.7" right="0.7" top="0.75" bottom="0.75" header="0" footer="0"/>
  <pageSetup orientation="portrait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1:BT52"/>
  <sheetViews>
    <sheetView tabSelected="1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G36" sqref="G36"/>
    </sheetView>
  </sheetViews>
  <sheetFormatPr defaultColWidth="14.42578125" defaultRowHeight="15" customHeight="1"/>
  <cols>
    <col min="1" max="1" width="18.7109375" customWidth="1"/>
    <col min="2" max="2" width="37" customWidth="1"/>
    <col min="3" max="31" width="8.7109375" customWidth="1"/>
    <col min="32" max="36" width="14.42578125" customWidth="1"/>
    <col min="37" max="37" width="10.140625" customWidth="1"/>
    <col min="38" max="38" width="11.28515625" customWidth="1"/>
    <col min="39" max="39" width="15.140625" customWidth="1"/>
    <col min="40" max="40" width="25.5703125" customWidth="1"/>
    <col min="41" max="42" width="13" customWidth="1"/>
    <col min="43" max="72" width="14.5703125" customWidth="1"/>
  </cols>
  <sheetData>
    <row r="1" spans="1:72" ht="14.25" customHeight="1">
      <c r="A1" s="47"/>
      <c r="B1" s="48" t="s">
        <v>919</v>
      </c>
      <c r="C1" s="4"/>
      <c r="D1" s="3"/>
      <c r="E1" s="49"/>
      <c r="F1" s="50"/>
      <c r="G1" s="51"/>
      <c r="H1" s="52"/>
      <c r="I1" s="3"/>
      <c r="J1" s="3"/>
      <c r="K1" s="51"/>
      <c r="L1" s="53"/>
      <c r="M1" s="3"/>
      <c r="N1" s="54"/>
      <c r="O1" s="51"/>
      <c r="P1" s="53"/>
      <c r="Q1" s="3"/>
      <c r="R1" s="3"/>
      <c r="S1" s="3"/>
      <c r="T1" s="3"/>
      <c r="U1" s="3"/>
      <c r="V1" s="1"/>
      <c r="W1" s="1"/>
      <c r="X1" s="1"/>
      <c r="Y1" s="1"/>
      <c r="Z1" s="1"/>
      <c r="AA1" s="1"/>
      <c r="AB1" s="1"/>
      <c r="AC1" s="1"/>
      <c r="AD1" s="3"/>
      <c r="AE1" s="49"/>
      <c r="AF1" s="55"/>
      <c r="AG1" s="55"/>
      <c r="AH1" s="55"/>
      <c r="AI1" s="55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</row>
    <row r="2" spans="1:72" ht="14.25" customHeight="1">
      <c r="A2" s="47"/>
      <c r="B2" s="56" t="s">
        <v>920</v>
      </c>
      <c r="C2" s="3"/>
      <c r="D2" s="3"/>
      <c r="E2" s="49"/>
      <c r="F2" s="50"/>
      <c r="G2" s="51"/>
      <c r="H2" s="52"/>
      <c r="I2" s="3"/>
      <c r="J2" s="54"/>
      <c r="K2" s="51"/>
      <c r="L2" s="53"/>
      <c r="M2" s="3"/>
      <c r="N2" s="3"/>
      <c r="O2" s="51"/>
      <c r="P2" s="53"/>
      <c r="Q2" s="3"/>
      <c r="R2" s="3"/>
      <c r="S2" s="3"/>
      <c r="T2" s="3"/>
      <c r="U2" s="3"/>
      <c r="V2" s="1"/>
      <c r="W2" s="1"/>
      <c r="X2" s="1"/>
      <c r="Y2" s="1"/>
      <c r="Z2" s="1"/>
      <c r="AA2" s="1"/>
      <c r="AB2" s="1"/>
      <c r="AC2" s="1"/>
      <c r="AD2" s="3"/>
      <c r="AE2" s="49"/>
      <c r="AF2" s="55"/>
      <c r="AG2" s="55"/>
      <c r="AH2" s="55"/>
      <c r="AI2" s="55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</row>
    <row r="3" spans="1:72" ht="14.25" customHeight="1">
      <c r="A3" s="47"/>
      <c r="B3" s="57">
        <f ca="1">TODAY()</f>
        <v>46188</v>
      </c>
      <c r="C3" s="3"/>
      <c r="D3" s="3"/>
      <c r="E3" s="49"/>
      <c r="F3" s="50"/>
      <c r="G3" s="51"/>
      <c r="H3" s="52"/>
      <c r="I3" s="3"/>
      <c r="J3" s="54"/>
      <c r="K3" s="51"/>
      <c r="L3" s="53"/>
      <c r="M3" s="3"/>
      <c r="N3" s="3"/>
      <c r="O3" s="51"/>
      <c r="P3" s="53"/>
      <c r="Q3" s="3"/>
      <c r="R3" s="3"/>
      <c r="S3" s="3"/>
      <c r="T3" s="3"/>
      <c r="U3" s="3"/>
      <c r="V3" s="1"/>
      <c r="W3" s="1"/>
      <c r="X3" s="1"/>
      <c r="Y3" s="1"/>
      <c r="Z3" s="1"/>
      <c r="AA3" s="1">
        <v>3</v>
      </c>
      <c r="AB3" s="46">
        <v>4</v>
      </c>
      <c r="AC3" s="1"/>
      <c r="AD3" s="3"/>
      <c r="AE3" s="49"/>
      <c r="AF3" s="55"/>
      <c r="AG3" s="55"/>
      <c r="AH3" s="55"/>
      <c r="AI3" s="55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</row>
    <row r="4" spans="1:72" ht="14.25" customHeight="1">
      <c r="A4" s="58"/>
      <c r="B4" s="59"/>
      <c r="C4" s="59"/>
      <c r="D4" s="59"/>
      <c r="E4" s="60"/>
      <c r="F4" s="558">
        <f ca="1">TODAY()+3</f>
        <v>46191</v>
      </c>
      <c r="G4" s="559"/>
      <c r="H4" s="559"/>
      <c r="I4" s="560"/>
      <c r="J4" s="561">
        <f ca="1">F4+31</f>
        <v>46222</v>
      </c>
      <c r="K4" s="559"/>
      <c r="L4" s="559"/>
      <c r="M4" s="560"/>
      <c r="N4" s="558">
        <f ca="1">J4+31</f>
        <v>46253</v>
      </c>
      <c r="O4" s="559"/>
      <c r="P4" s="559"/>
      <c r="Q4" s="560"/>
      <c r="R4" s="558">
        <f ca="1">N4+28</f>
        <v>46281</v>
      </c>
      <c r="S4" s="559"/>
      <c r="T4" s="559"/>
      <c r="U4" s="560"/>
      <c r="V4" s="558">
        <f ca="1">R4+30</f>
        <v>46311</v>
      </c>
      <c r="W4" s="559"/>
      <c r="X4" s="559"/>
      <c r="Y4" s="560"/>
      <c r="Z4" s="562" t="s">
        <v>921</v>
      </c>
      <c r="AA4" s="556"/>
      <c r="AB4" s="556"/>
      <c r="AC4" s="556"/>
      <c r="AD4" s="557"/>
      <c r="AE4" s="61" t="s">
        <v>922</v>
      </c>
      <c r="AF4" s="62"/>
      <c r="AG4" s="62"/>
      <c r="AH4" s="62"/>
      <c r="AI4" s="62"/>
      <c r="AJ4" s="63">
        <v>0.5</v>
      </c>
      <c r="AK4" s="64">
        <v>30</v>
      </c>
      <c r="AL4" s="63"/>
      <c r="AM4" s="63">
        <v>0.3</v>
      </c>
      <c r="AN4" s="65"/>
      <c r="AO4" s="4" t="s">
        <v>923</v>
      </c>
      <c r="AP4" s="4" t="s">
        <v>923</v>
      </c>
      <c r="AQ4" s="4" t="s">
        <v>923</v>
      </c>
      <c r="AR4" s="4" t="s">
        <v>923</v>
      </c>
      <c r="AS4" s="4" t="s">
        <v>924</v>
      </c>
      <c r="AT4" s="4" t="s">
        <v>924</v>
      </c>
      <c r="AU4" s="4" t="s">
        <v>924</v>
      </c>
      <c r="AV4" s="4" t="s">
        <v>924</v>
      </c>
      <c r="AW4" s="4" t="s">
        <v>924</v>
      </c>
      <c r="AX4" s="4" t="s">
        <v>925</v>
      </c>
      <c r="AY4" s="4" t="s">
        <v>925</v>
      </c>
      <c r="AZ4" s="4" t="s">
        <v>925</v>
      </c>
      <c r="BA4" s="4" t="s">
        <v>925</v>
      </c>
      <c r="BB4" s="4" t="s">
        <v>925</v>
      </c>
      <c r="BC4" s="4" t="s">
        <v>925</v>
      </c>
      <c r="BD4" s="4" t="s">
        <v>925</v>
      </c>
      <c r="BE4" s="4" t="s">
        <v>925</v>
      </c>
      <c r="BF4" s="4" t="s">
        <v>925</v>
      </c>
      <c r="BG4" s="4" t="s">
        <v>925</v>
      </c>
      <c r="BH4" s="4" t="s">
        <v>925</v>
      </c>
      <c r="BI4" s="4" t="s">
        <v>925</v>
      </c>
      <c r="BJ4" s="4" t="s">
        <v>925</v>
      </c>
      <c r="BK4" s="4" t="s">
        <v>925</v>
      </c>
      <c r="BL4" s="4" t="s">
        <v>925</v>
      </c>
      <c r="BM4" s="4" t="s">
        <v>925</v>
      </c>
      <c r="BN4" s="4" t="s">
        <v>926</v>
      </c>
      <c r="BO4" s="4" t="s">
        <v>926</v>
      </c>
      <c r="BP4" s="4" t="s">
        <v>926</v>
      </c>
      <c r="BQ4" s="4" t="s">
        <v>927</v>
      </c>
    </row>
    <row r="5" spans="1:72" ht="14.25" customHeight="1">
      <c r="A5" s="66" t="s">
        <v>928</v>
      </c>
      <c r="B5" s="66" t="s">
        <v>929</v>
      </c>
      <c r="C5" s="66" t="s">
        <v>930</v>
      </c>
      <c r="D5" s="66" t="s">
        <v>931</v>
      </c>
      <c r="E5" s="67" t="s">
        <v>932</v>
      </c>
      <c r="F5" s="66" t="s">
        <v>933</v>
      </c>
      <c r="G5" s="68" t="s">
        <v>934</v>
      </c>
      <c r="H5" s="69" t="s">
        <v>935</v>
      </c>
      <c r="I5" s="66" t="s">
        <v>936</v>
      </c>
      <c r="J5" s="66" t="s">
        <v>933</v>
      </c>
      <c r="K5" s="68" t="s">
        <v>934</v>
      </c>
      <c r="L5" s="70" t="s">
        <v>935</v>
      </c>
      <c r="M5" s="66" t="s">
        <v>936</v>
      </c>
      <c r="N5" s="66" t="s">
        <v>933</v>
      </c>
      <c r="O5" s="68" t="s">
        <v>934</v>
      </c>
      <c r="P5" s="70" t="s">
        <v>935</v>
      </c>
      <c r="Q5" s="66" t="s">
        <v>936</v>
      </c>
      <c r="R5" s="66" t="s">
        <v>933</v>
      </c>
      <c r="S5" s="68" t="s">
        <v>934</v>
      </c>
      <c r="T5" s="70" t="s">
        <v>935</v>
      </c>
      <c r="U5" s="66" t="s">
        <v>936</v>
      </c>
      <c r="V5" s="66" t="s">
        <v>933</v>
      </c>
      <c r="W5" s="68" t="s">
        <v>934</v>
      </c>
      <c r="X5" s="70" t="s">
        <v>935</v>
      </c>
      <c r="Y5" s="66" t="s">
        <v>936</v>
      </c>
      <c r="Z5" s="71" t="s">
        <v>937</v>
      </c>
      <c r="AA5" s="71" t="s">
        <v>938</v>
      </c>
      <c r="AB5" s="71" t="s">
        <v>939</v>
      </c>
      <c r="AC5" s="71" t="s">
        <v>940</v>
      </c>
      <c r="AD5" s="72" t="s">
        <v>941</v>
      </c>
      <c r="AE5" s="67" t="s">
        <v>942</v>
      </c>
      <c r="AF5" s="73" t="s">
        <v>943</v>
      </c>
      <c r="AG5" s="73" t="s">
        <v>944</v>
      </c>
      <c r="AH5" s="73" t="s">
        <v>945</v>
      </c>
      <c r="AI5" s="73" t="s">
        <v>946</v>
      </c>
      <c r="AJ5" s="74" t="s">
        <v>947</v>
      </c>
      <c r="AK5" s="75" t="s">
        <v>948</v>
      </c>
      <c r="AL5" s="74" t="s">
        <v>949</v>
      </c>
      <c r="AM5" s="75" t="s">
        <v>950</v>
      </c>
      <c r="AN5" s="74" t="s">
        <v>951</v>
      </c>
      <c r="AO5" s="76" t="s">
        <v>952</v>
      </c>
      <c r="AP5" s="76" t="s">
        <v>953</v>
      </c>
      <c r="AQ5" s="76" t="s">
        <v>954</v>
      </c>
      <c r="AR5" s="76" t="s">
        <v>955</v>
      </c>
      <c r="AS5" s="76" t="s">
        <v>956</v>
      </c>
      <c r="AT5" s="76" t="s">
        <v>957</v>
      </c>
      <c r="AU5" s="76" t="s">
        <v>958</v>
      </c>
      <c r="AV5" s="76" t="s">
        <v>959</v>
      </c>
      <c r="AW5" s="76" t="s">
        <v>960</v>
      </c>
      <c r="AX5" s="76" t="s">
        <v>961</v>
      </c>
      <c r="AY5" s="76" t="s">
        <v>962</v>
      </c>
      <c r="AZ5" s="76" t="s">
        <v>955</v>
      </c>
      <c r="BA5" s="76" t="s">
        <v>963</v>
      </c>
      <c r="BB5" s="76" t="s">
        <v>964</v>
      </c>
      <c r="BC5" s="76" t="s">
        <v>965</v>
      </c>
      <c r="BD5" s="76" t="s">
        <v>966</v>
      </c>
      <c r="BE5" s="76" t="s">
        <v>967</v>
      </c>
      <c r="BF5" s="76" t="s">
        <v>968</v>
      </c>
      <c r="BG5" s="76" t="s">
        <v>969</v>
      </c>
      <c r="BH5" s="76" t="s">
        <v>970</v>
      </c>
      <c r="BI5" s="76" t="s">
        <v>971</v>
      </c>
      <c r="BJ5" s="76" t="s">
        <v>972</v>
      </c>
      <c r="BK5" s="76" t="s">
        <v>973</v>
      </c>
      <c r="BL5" s="76" t="s">
        <v>974</v>
      </c>
      <c r="BM5" s="76" t="s">
        <v>975</v>
      </c>
      <c r="BN5" s="76" t="s">
        <v>976</v>
      </c>
      <c r="BO5" s="76" t="s">
        <v>977</v>
      </c>
      <c r="BP5" s="76" t="s">
        <v>978</v>
      </c>
      <c r="BQ5" s="76" t="s">
        <v>979</v>
      </c>
      <c r="BR5" s="76"/>
      <c r="BS5" s="76"/>
      <c r="BT5" s="77"/>
    </row>
    <row r="6" spans="1:72" ht="14.25" customHeight="1">
      <c r="A6" s="78" t="s">
        <v>980</v>
      </c>
      <c r="B6" s="4" t="s">
        <v>48</v>
      </c>
      <c r="C6" s="79">
        <f>VLOOKUP(B6,'JAN26'!$A$1:I909,8,0)</f>
        <v>644</v>
      </c>
      <c r="D6" s="79">
        <f>VLOOKUP(B6,AVE!B$1:GB3496,2,0)</f>
        <v>977.42857142857144</v>
      </c>
      <c r="E6" s="80">
        <f t="shared" ref="E6:E18" si="0">G6+K6+O6+S6</f>
        <v>7887</v>
      </c>
      <c r="F6" s="81">
        <f t="shared" ref="F6:F18" si="1">IF(C6&lt;0,0,C6)</f>
        <v>644</v>
      </c>
      <c r="G6" s="82">
        <f t="shared" ref="G6:G18" si="2">SUM(AO6:AR6)</f>
        <v>943</v>
      </c>
      <c r="H6" s="83">
        <f t="shared" ref="H6:H18" si="3">D6</f>
        <v>977.42857142857144</v>
      </c>
      <c r="I6" s="81">
        <f t="shared" ref="I6:I18" si="4">(F6+G6)-H6</f>
        <v>609.57142857142856</v>
      </c>
      <c r="J6" s="81">
        <f t="shared" ref="J6:J18" si="5">IF(I6&lt;0,0,I6)</f>
        <v>609.57142857142856</v>
      </c>
      <c r="K6" s="84">
        <f t="shared" ref="K6:K18" si="6">SUM(AS6:AW6)</f>
        <v>1353</v>
      </c>
      <c r="L6" s="85">
        <f t="shared" ref="L6:L18" si="7">H6</f>
        <v>977.42857142857144</v>
      </c>
      <c r="M6" s="81">
        <f t="shared" ref="M6:M18" si="8">(J6+K6)-L6</f>
        <v>985.142857142857</v>
      </c>
      <c r="N6" s="81">
        <f t="shared" ref="N6:N18" si="9">IF(M6&lt;0,0,M6)</f>
        <v>985.142857142857</v>
      </c>
      <c r="O6" s="84">
        <f t="shared" ref="O6:O18" si="10">SUM(AX6:BM6)</f>
        <v>4266</v>
      </c>
      <c r="P6" s="85">
        <f t="shared" ref="P6:P18" si="11">L6</f>
        <v>977.42857142857144</v>
      </c>
      <c r="Q6" s="81">
        <f t="shared" ref="Q6:Q18" si="12">(N6+O6)-P6</f>
        <v>4273.7142857142853</v>
      </c>
      <c r="R6" s="81">
        <f t="shared" ref="R6:R18" si="13">IF(Q6&lt;0,0,Q6)</f>
        <v>4273.7142857142853</v>
      </c>
      <c r="S6" s="82">
        <f t="shared" ref="S6:S18" si="14">SUM(BN6:BP6)</f>
        <v>1325</v>
      </c>
      <c r="T6" s="85">
        <f t="shared" ref="T6:T18" si="15">P6</f>
        <v>977.42857142857144</v>
      </c>
      <c r="U6" s="81">
        <f t="shared" ref="U6:U18" si="16">(R6+S6)-T6</f>
        <v>4621.2857142857138</v>
      </c>
      <c r="V6" s="81">
        <f t="shared" ref="V6:V18" si="17">IF(U6&lt;0,0,U6)</f>
        <v>4621.2857142857138</v>
      </c>
      <c r="W6" s="82">
        <f t="shared" ref="W6:W18" si="18">SUM(BQ6)</f>
        <v>510</v>
      </c>
      <c r="X6" s="85">
        <f t="shared" ref="X6:X18" si="19">T6</f>
        <v>977.42857142857144</v>
      </c>
      <c r="Y6" s="81">
        <f t="shared" ref="Y6:Y18" si="20">(V6+W6)-X6</f>
        <v>4153.8571428571422</v>
      </c>
      <c r="Z6" s="86">
        <f t="shared" ref="Z6:Z12" si="21">IF(Y6&lt;0,0,Y6/D6)</f>
        <v>4.2497807658579356</v>
      </c>
      <c r="AA6" s="87">
        <v>4</v>
      </c>
      <c r="AB6" s="87">
        <f t="shared" ref="AB6:AB18" si="22">AA6+4</f>
        <v>8</v>
      </c>
      <c r="AC6" s="87">
        <f t="shared" ref="AC6:AC18" si="23">IF(IF(Z6&gt;AA6,AB6-Z6,AB6-Z6)&lt;0,0,IF(Z6&gt;AA6,AB6-Z6,AB6-Z6))</f>
        <v>3.7502192341420644</v>
      </c>
      <c r="AD6" s="88">
        <f t="shared" ref="AD6:AD18" si="24">(AC6*D6)</f>
        <v>3665.5714285714294</v>
      </c>
      <c r="AE6" s="89">
        <v>5000</v>
      </c>
      <c r="AF6" s="90">
        <v>101.5</v>
      </c>
      <c r="AG6" s="90">
        <v>95</v>
      </c>
      <c r="AH6" s="90">
        <v>91</v>
      </c>
      <c r="AI6" s="90">
        <v>90</v>
      </c>
      <c r="AJ6" s="91">
        <v>600</v>
      </c>
      <c r="AK6" s="91">
        <v>200</v>
      </c>
      <c r="AL6" s="91"/>
      <c r="AM6" s="91">
        <v>300</v>
      </c>
      <c r="AN6" s="91"/>
      <c r="AO6" s="4">
        <v>250</v>
      </c>
      <c r="AP6" s="4">
        <v>118</v>
      </c>
      <c r="AQ6" s="4">
        <v>325</v>
      </c>
      <c r="AR6" s="4">
        <v>250</v>
      </c>
      <c r="AS6" s="4">
        <v>530</v>
      </c>
      <c r="AT6" s="4">
        <v>403</v>
      </c>
      <c r="AU6" s="4">
        <v>20</v>
      </c>
      <c r="AV6" s="4">
        <v>150</v>
      </c>
      <c r="AW6" s="4">
        <v>250</v>
      </c>
      <c r="AX6" s="4">
        <v>430</v>
      </c>
      <c r="AY6" s="4">
        <v>50</v>
      </c>
      <c r="BA6" s="4">
        <v>425</v>
      </c>
      <c r="BB6" s="4">
        <v>480</v>
      </c>
      <c r="BC6" s="4">
        <f>17+250</f>
        <v>267</v>
      </c>
      <c r="BD6" s="4">
        <f>100+100+100+244</f>
        <v>544</v>
      </c>
      <c r="BF6" s="4">
        <v>480</v>
      </c>
      <c r="BG6" s="4">
        <v>100</v>
      </c>
      <c r="BH6" s="4">
        <v>104</v>
      </c>
      <c r="BI6" s="4">
        <v>295</v>
      </c>
      <c r="BJ6" s="4">
        <v>240</v>
      </c>
      <c r="BK6" s="4">
        <v>240</v>
      </c>
      <c r="BL6" s="4">
        <f>200+191</f>
        <v>391</v>
      </c>
      <c r="BM6" s="4">
        <v>220</v>
      </c>
      <c r="BN6" s="4">
        <v>705</v>
      </c>
      <c r="BP6" s="4">
        <v>620</v>
      </c>
      <c r="BQ6" s="4">
        <v>510</v>
      </c>
    </row>
    <row r="7" spans="1:72" ht="14.25" customHeight="1">
      <c r="A7" s="78" t="s">
        <v>981</v>
      </c>
      <c r="B7" s="4" t="s">
        <v>50</v>
      </c>
      <c r="C7" s="79">
        <f>VLOOKUP(B7,'JAN26'!$A$1:I910,8,0)</f>
        <v>151</v>
      </c>
      <c r="D7" s="79">
        <f>VLOOKUP(B7,AVE!B$1:GB3497,2,0)</f>
        <v>313.375</v>
      </c>
      <c r="E7" s="80">
        <f t="shared" si="0"/>
        <v>2610</v>
      </c>
      <c r="F7" s="81">
        <f t="shared" si="1"/>
        <v>151</v>
      </c>
      <c r="G7" s="82">
        <f t="shared" si="2"/>
        <v>330</v>
      </c>
      <c r="H7" s="83">
        <f t="shared" si="3"/>
        <v>313.375</v>
      </c>
      <c r="I7" s="81">
        <f t="shared" si="4"/>
        <v>167.625</v>
      </c>
      <c r="J7" s="81">
        <f t="shared" si="5"/>
        <v>167.625</v>
      </c>
      <c r="K7" s="84">
        <f t="shared" si="6"/>
        <v>560</v>
      </c>
      <c r="L7" s="85">
        <f t="shared" si="7"/>
        <v>313.375</v>
      </c>
      <c r="M7" s="81">
        <f t="shared" si="8"/>
        <v>414.25</v>
      </c>
      <c r="N7" s="81">
        <f t="shared" si="9"/>
        <v>414.25</v>
      </c>
      <c r="O7" s="84">
        <f t="shared" si="10"/>
        <v>850</v>
      </c>
      <c r="P7" s="85">
        <f t="shared" si="11"/>
        <v>313.375</v>
      </c>
      <c r="Q7" s="81">
        <f t="shared" si="12"/>
        <v>950.875</v>
      </c>
      <c r="R7" s="81">
        <f t="shared" si="13"/>
        <v>950.875</v>
      </c>
      <c r="S7" s="82">
        <f t="shared" si="14"/>
        <v>870</v>
      </c>
      <c r="T7" s="85">
        <f t="shared" si="15"/>
        <v>313.375</v>
      </c>
      <c r="U7" s="81">
        <f t="shared" si="16"/>
        <v>1507.5</v>
      </c>
      <c r="V7" s="81">
        <f t="shared" si="17"/>
        <v>1507.5</v>
      </c>
      <c r="W7" s="82">
        <f t="shared" si="18"/>
        <v>440</v>
      </c>
      <c r="X7" s="85">
        <f t="shared" si="19"/>
        <v>313.375</v>
      </c>
      <c r="Y7" s="81">
        <f t="shared" si="20"/>
        <v>1634.125</v>
      </c>
      <c r="Z7" s="86">
        <f t="shared" si="21"/>
        <v>5.2145991224571198</v>
      </c>
      <c r="AA7" s="87">
        <v>4</v>
      </c>
      <c r="AB7" s="87">
        <f t="shared" si="22"/>
        <v>8</v>
      </c>
      <c r="AC7" s="87">
        <f t="shared" si="23"/>
        <v>2.7854008775428802</v>
      </c>
      <c r="AD7" s="88">
        <f t="shared" si="24"/>
        <v>872.87500000000011</v>
      </c>
      <c r="AE7" s="89">
        <v>1000</v>
      </c>
      <c r="AF7" s="90">
        <v>107.5</v>
      </c>
      <c r="AG7" s="90">
        <v>104</v>
      </c>
      <c r="AH7" s="90"/>
      <c r="AI7" s="90">
        <v>104</v>
      </c>
      <c r="AJ7" s="91">
        <v>250</v>
      </c>
      <c r="AK7" s="91"/>
      <c r="AL7" s="91"/>
      <c r="AM7" s="91">
        <v>150</v>
      </c>
      <c r="AN7" s="91"/>
      <c r="AO7" s="4">
        <v>128</v>
      </c>
      <c r="AP7" s="4">
        <f>52+86</f>
        <v>138</v>
      </c>
      <c r="AR7" s="4">
        <v>64</v>
      </c>
      <c r="AU7" s="4">
        <v>360</v>
      </c>
      <c r="AV7" s="4">
        <v>100</v>
      </c>
      <c r="AW7" s="4">
        <v>100</v>
      </c>
      <c r="BF7" s="4">
        <v>360</v>
      </c>
      <c r="BG7" s="4">
        <v>150</v>
      </c>
      <c r="BH7" s="4">
        <v>250</v>
      </c>
      <c r="BM7" s="4">
        <v>90</v>
      </c>
      <c r="BN7" s="4">
        <v>450</v>
      </c>
      <c r="BO7" s="4">
        <v>120</v>
      </c>
      <c r="BP7" s="4">
        <v>300</v>
      </c>
      <c r="BQ7" s="4">
        <v>440</v>
      </c>
    </row>
    <row r="8" spans="1:72" ht="14.25" customHeight="1">
      <c r="A8" s="78" t="s">
        <v>982</v>
      </c>
      <c r="B8" s="4" t="s">
        <v>51</v>
      </c>
      <c r="C8" s="79">
        <f>VLOOKUP(B8,'JAN26'!$A$1:I911,8,0)</f>
        <v>94</v>
      </c>
      <c r="D8" s="79">
        <f>VLOOKUP(B8,AVE!B$1:GB3498,2,0)</f>
        <v>221.125</v>
      </c>
      <c r="E8" s="80">
        <f t="shared" si="0"/>
        <v>1943</v>
      </c>
      <c r="F8" s="81">
        <f t="shared" si="1"/>
        <v>94</v>
      </c>
      <c r="G8" s="82">
        <f t="shared" si="2"/>
        <v>184</v>
      </c>
      <c r="H8" s="83">
        <f t="shared" si="3"/>
        <v>221.125</v>
      </c>
      <c r="I8" s="81">
        <f t="shared" si="4"/>
        <v>56.875</v>
      </c>
      <c r="J8" s="81">
        <f t="shared" si="5"/>
        <v>56.875</v>
      </c>
      <c r="K8" s="84">
        <f t="shared" si="6"/>
        <v>460</v>
      </c>
      <c r="L8" s="85">
        <f t="shared" si="7"/>
        <v>221.125</v>
      </c>
      <c r="M8" s="81">
        <f t="shared" si="8"/>
        <v>295.75</v>
      </c>
      <c r="N8" s="81">
        <f t="shared" si="9"/>
        <v>295.75</v>
      </c>
      <c r="O8" s="84">
        <f t="shared" si="10"/>
        <v>929</v>
      </c>
      <c r="P8" s="85">
        <f t="shared" si="11"/>
        <v>221.125</v>
      </c>
      <c r="Q8" s="81">
        <f t="shared" si="12"/>
        <v>1003.625</v>
      </c>
      <c r="R8" s="81">
        <f t="shared" si="13"/>
        <v>1003.625</v>
      </c>
      <c r="S8" s="82">
        <f t="shared" si="14"/>
        <v>370</v>
      </c>
      <c r="T8" s="85">
        <f t="shared" si="15"/>
        <v>221.125</v>
      </c>
      <c r="U8" s="81">
        <f t="shared" si="16"/>
        <v>1152.5</v>
      </c>
      <c r="V8" s="81">
        <f t="shared" si="17"/>
        <v>1152.5</v>
      </c>
      <c r="W8" s="82">
        <f t="shared" si="18"/>
        <v>0</v>
      </c>
      <c r="X8" s="85">
        <f t="shared" si="19"/>
        <v>221.125</v>
      </c>
      <c r="Y8" s="81">
        <f t="shared" si="20"/>
        <v>931.375</v>
      </c>
      <c r="Z8" s="86">
        <f t="shared" si="21"/>
        <v>4.2119841718485018</v>
      </c>
      <c r="AA8" s="87">
        <v>4</v>
      </c>
      <c r="AB8" s="87">
        <f t="shared" si="22"/>
        <v>8</v>
      </c>
      <c r="AC8" s="87">
        <f t="shared" si="23"/>
        <v>3.7880158281514982</v>
      </c>
      <c r="AD8" s="88">
        <f t="shared" si="24"/>
        <v>837.625</v>
      </c>
      <c r="AE8" s="89">
        <v>700</v>
      </c>
      <c r="AF8" s="90">
        <v>133</v>
      </c>
      <c r="AG8" s="90">
        <v>130</v>
      </c>
      <c r="AH8" s="90">
        <v>121</v>
      </c>
      <c r="AI8" s="90"/>
      <c r="AJ8" s="91">
        <v>250</v>
      </c>
      <c r="AK8" s="91">
        <f>150+240</f>
        <v>390</v>
      </c>
      <c r="AL8" s="91"/>
      <c r="AM8" s="91"/>
      <c r="AN8" s="91"/>
      <c r="AO8" s="4">
        <v>100</v>
      </c>
      <c r="AQ8" s="4">
        <v>84</v>
      </c>
      <c r="AS8" s="4">
        <v>200</v>
      </c>
      <c r="AT8" s="4">
        <v>80</v>
      </c>
      <c r="AW8" s="4">
        <v>180</v>
      </c>
      <c r="BA8" s="4">
        <v>135</v>
      </c>
      <c r="BB8" s="4">
        <v>60</v>
      </c>
      <c r="BE8" s="4">
        <v>100</v>
      </c>
      <c r="BF8" s="4">
        <v>4</v>
      </c>
      <c r="BH8" s="4">
        <v>120</v>
      </c>
      <c r="BI8" s="4">
        <v>310</v>
      </c>
      <c r="BM8" s="4">
        <v>200</v>
      </c>
      <c r="BN8" s="4">
        <v>120</v>
      </c>
      <c r="BP8" s="4">
        <v>250</v>
      </c>
    </row>
    <row r="9" spans="1:72" ht="14.25" customHeight="1">
      <c r="A9" s="78" t="s">
        <v>983</v>
      </c>
      <c r="B9" s="4" t="s">
        <v>49</v>
      </c>
      <c r="C9" s="79">
        <f>VLOOKUP(B9,'JAN26'!$A$1:I912,8,0)</f>
        <v>51</v>
      </c>
      <c r="D9" s="79">
        <f>VLOOKUP(B9,AVE!B$1:GB3499,2,0)</f>
        <v>169.125</v>
      </c>
      <c r="E9" s="80">
        <f t="shared" si="0"/>
        <v>1330</v>
      </c>
      <c r="F9" s="81">
        <f t="shared" si="1"/>
        <v>51</v>
      </c>
      <c r="G9" s="82">
        <f t="shared" si="2"/>
        <v>180</v>
      </c>
      <c r="H9" s="83">
        <f t="shared" si="3"/>
        <v>169.125</v>
      </c>
      <c r="I9" s="81">
        <f t="shared" si="4"/>
        <v>61.875</v>
      </c>
      <c r="J9" s="81">
        <f t="shared" si="5"/>
        <v>61.875</v>
      </c>
      <c r="K9" s="84">
        <f t="shared" si="6"/>
        <v>137</v>
      </c>
      <c r="L9" s="85">
        <f t="shared" si="7"/>
        <v>169.125</v>
      </c>
      <c r="M9" s="81">
        <f t="shared" si="8"/>
        <v>29.75</v>
      </c>
      <c r="N9" s="81">
        <f t="shared" si="9"/>
        <v>29.75</v>
      </c>
      <c r="O9" s="84">
        <f t="shared" si="10"/>
        <v>673</v>
      </c>
      <c r="P9" s="85">
        <f t="shared" si="11"/>
        <v>169.125</v>
      </c>
      <c r="Q9" s="81">
        <f t="shared" si="12"/>
        <v>533.625</v>
      </c>
      <c r="R9" s="81">
        <f t="shared" si="13"/>
        <v>533.625</v>
      </c>
      <c r="S9" s="82">
        <f t="shared" si="14"/>
        <v>340</v>
      </c>
      <c r="T9" s="85">
        <f t="shared" si="15"/>
        <v>169.125</v>
      </c>
      <c r="U9" s="81">
        <f t="shared" si="16"/>
        <v>704.5</v>
      </c>
      <c r="V9" s="81">
        <f t="shared" si="17"/>
        <v>704.5</v>
      </c>
      <c r="W9" s="82">
        <f t="shared" si="18"/>
        <v>280</v>
      </c>
      <c r="X9" s="85">
        <f t="shared" si="19"/>
        <v>169.125</v>
      </c>
      <c r="Y9" s="81">
        <f t="shared" si="20"/>
        <v>815.375</v>
      </c>
      <c r="Z9" s="86">
        <f t="shared" si="21"/>
        <v>4.821138211382114</v>
      </c>
      <c r="AA9" s="87">
        <v>4</v>
      </c>
      <c r="AB9" s="87">
        <f t="shared" si="22"/>
        <v>8</v>
      </c>
      <c r="AC9" s="87">
        <f t="shared" si="23"/>
        <v>3.178861788617886</v>
      </c>
      <c r="AD9" s="88">
        <f t="shared" si="24"/>
        <v>537.625</v>
      </c>
      <c r="AE9" s="92">
        <v>500</v>
      </c>
      <c r="AF9" s="90">
        <v>102</v>
      </c>
      <c r="AG9" s="90">
        <v>95</v>
      </c>
      <c r="AH9" s="90"/>
      <c r="AI9" s="90"/>
      <c r="AJ9" s="91">
        <v>300</v>
      </c>
      <c r="AK9" s="91">
        <v>100</v>
      </c>
      <c r="AL9" s="91"/>
      <c r="AM9" s="91"/>
      <c r="AN9" s="91"/>
      <c r="AP9" s="4">
        <v>80</v>
      </c>
      <c r="AR9" s="4">
        <v>100</v>
      </c>
      <c r="AU9" s="4">
        <f>250-BB9</f>
        <v>70</v>
      </c>
      <c r="AW9" s="4">
        <v>67</v>
      </c>
      <c r="AX9" s="4">
        <v>80</v>
      </c>
      <c r="BB9" s="4">
        <v>180</v>
      </c>
      <c r="BC9" s="4">
        <v>233</v>
      </c>
      <c r="BM9" s="4">
        <v>180</v>
      </c>
      <c r="BP9" s="4">
        <v>340</v>
      </c>
      <c r="BQ9" s="4">
        <v>280</v>
      </c>
    </row>
    <row r="10" spans="1:72" ht="14.25" customHeight="1">
      <c r="A10" s="93" t="s">
        <v>984</v>
      </c>
      <c r="B10" s="94" t="s">
        <v>486</v>
      </c>
      <c r="C10" s="79">
        <f>VLOOKUP(B10,'JAN26'!$A$1:I913,8,0)</f>
        <v>98</v>
      </c>
      <c r="D10" s="79">
        <f>VLOOKUP(B10,AVE!B$1:GB3500,2,0)</f>
        <v>46</v>
      </c>
      <c r="E10" s="80">
        <f t="shared" si="0"/>
        <v>160</v>
      </c>
      <c r="F10" s="95">
        <f t="shared" si="1"/>
        <v>98</v>
      </c>
      <c r="G10" s="82">
        <f t="shared" si="2"/>
        <v>0</v>
      </c>
      <c r="H10" s="83">
        <f t="shared" si="3"/>
        <v>46</v>
      </c>
      <c r="I10" s="81">
        <f t="shared" si="4"/>
        <v>52</v>
      </c>
      <c r="J10" s="81">
        <f t="shared" si="5"/>
        <v>52</v>
      </c>
      <c r="K10" s="84">
        <f t="shared" si="6"/>
        <v>0</v>
      </c>
      <c r="L10" s="85">
        <f t="shared" si="7"/>
        <v>46</v>
      </c>
      <c r="M10" s="81">
        <f t="shared" si="8"/>
        <v>6</v>
      </c>
      <c r="N10" s="81">
        <f t="shared" si="9"/>
        <v>6</v>
      </c>
      <c r="O10" s="84">
        <f t="shared" si="10"/>
        <v>0</v>
      </c>
      <c r="P10" s="85">
        <f t="shared" si="11"/>
        <v>46</v>
      </c>
      <c r="Q10" s="81">
        <f t="shared" si="12"/>
        <v>-40</v>
      </c>
      <c r="R10" s="81">
        <f t="shared" si="13"/>
        <v>0</v>
      </c>
      <c r="S10" s="82">
        <f t="shared" si="14"/>
        <v>160</v>
      </c>
      <c r="T10" s="85">
        <f t="shared" si="15"/>
        <v>46</v>
      </c>
      <c r="U10" s="81">
        <f t="shared" si="16"/>
        <v>114</v>
      </c>
      <c r="V10" s="81">
        <f t="shared" si="17"/>
        <v>114</v>
      </c>
      <c r="W10" s="82">
        <f t="shared" si="18"/>
        <v>0</v>
      </c>
      <c r="X10" s="85">
        <f t="shared" si="19"/>
        <v>46</v>
      </c>
      <c r="Y10" s="81">
        <f t="shared" si="20"/>
        <v>68</v>
      </c>
      <c r="Z10" s="86">
        <f t="shared" si="21"/>
        <v>1.4782608695652173</v>
      </c>
      <c r="AA10" s="87">
        <v>4</v>
      </c>
      <c r="AB10" s="87">
        <f t="shared" si="22"/>
        <v>8</v>
      </c>
      <c r="AC10" s="96">
        <f t="shared" si="23"/>
        <v>6.5217391304347831</v>
      </c>
      <c r="AD10" s="97">
        <f t="shared" si="24"/>
        <v>300</v>
      </c>
      <c r="AE10" s="92">
        <v>300</v>
      </c>
      <c r="AF10" s="90">
        <v>144</v>
      </c>
      <c r="AG10" s="90"/>
      <c r="AH10" s="90"/>
      <c r="AI10" s="90"/>
      <c r="AJ10" s="91">
        <v>160</v>
      </c>
      <c r="AK10" s="91"/>
      <c r="AL10" s="91"/>
      <c r="AM10" s="91"/>
      <c r="AN10" s="98" t="s">
        <v>985</v>
      </c>
      <c r="AX10" s="4"/>
      <c r="BM10" s="4"/>
      <c r="BP10" s="4">
        <v>160</v>
      </c>
    </row>
    <row r="11" spans="1:72" ht="14.25" customHeight="1">
      <c r="A11" s="47" t="s">
        <v>986</v>
      </c>
      <c r="B11" s="4" t="s">
        <v>182</v>
      </c>
      <c r="C11" s="79">
        <f>VLOOKUP(B11,'JAN26'!$A$1:I914,8,0)</f>
        <v>27</v>
      </c>
      <c r="D11" s="79">
        <f>VLOOKUP(B11,AVE!B$1:GB3501,2,0)</f>
        <v>39.125</v>
      </c>
      <c r="E11" s="80">
        <f t="shared" si="0"/>
        <v>224</v>
      </c>
      <c r="F11" s="81">
        <f t="shared" si="1"/>
        <v>27</v>
      </c>
      <c r="G11" s="82">
        <f t="shared" si="2"/>
        <v>0</v>
      </c>
      <c r="H11" s="83">
        <f t="shared" si="3"/>
        <v>39.125</v>
      </c>
      <c r="I11" s="81">
        <f t="shared" si="4"/>
        <v>-12.125</v>
      </c>
      <c r="J11" s="81">
        <f t="shared" si="5"/>
        <v>0</v>
      </c>
      <c r="K11" s="84">
        <f t="shared" si="6"/>
        <v>224</v>
      </c>
      <c r="L11" s="85">
        <f t="shared" si="7"/>
        <v>39.125</v>
      </c>
      <c r="M11" s="81">
        <f t="shared" si="8"/>
        <v>184.875</v>
      </c>
      <c r="N11" s="81">
        <f t="shared" si="9"/>
        <v>184.875</v>
      </c>
      <c r="O11" s="84">
        <f t="shared" si="10"/>
        <v>0</v>
      </c>
      <c r="P11" s="85">
        <f t="shared" si="11"/>
        <v>39.125</v>
      </c>
      <c r="Q11" s="81">
        <f t="shared" si="12"/>
        <v>145.75</v>
      </c>
      <c r="R11" s="81">
        <f t="shared" si="13"/>
        <v>145.75</v>
      </c>
      <c r="S11" s="82">
        <f t="shared" si="14"/>
        <v>0</v>
      </c>
      <c r="T11" s="85">
        <f t="shared" si="15"/>
        <v>39.125</v>
      </c>
      <c r="U11" s="81">
        <f t="shared" si="16"/>
        <v>106.625</v>
      </c>
      <c r="V11" s="81">
        <f t="shared" si="17"/>
        <v>106.625</v>
      </c>
      <c r="W11" s="82">
        <f t="shared" si="18"/>
        <v>0</v>
      </c>
      <c r="X11" s="85">
        <f t="shared" si="19"/>
        <v>39.125</v>
      </c>
      <c r="Y11" s="81">
        <f t="shared" si="20"/>
        <v>67.5</v>
      </c>
      <c r="Z11" s="86">
        <f t="shared" si="21"/>
        <v>1.7252396166134185</v>
      </c>
      <c r="AA11" s="87">
        <v>4</v>
      </c>
      <c r="AB11" s="87">
        <f t="shared" si="22"/>
        <v>8</v>
      </c>
      <c r="AC11" s="87">
        <f t="shared" si="23"/>
        <v>6.2747603833865817</v>
      </c>
      <c r="AD11" s="88">
        <f t="shared" si="24"/>
        <v>245.5</v>
      </c>
      <c r="AE11" s="92">
        <v>250</v>
      </c>
      <c r="AF11" s="90"/>
      <c r="AG11" s="90">
        <v>138</v>
      </c>
      <c r="AH11" s="90">
        <v>143</v>
      </c>
      <c r="AI11" s="90"/>
      <c r="AJ11" s="91"/>
      <c r="AK11" s="91">
        <v>50</v>
      </c>
      <c r="AL11" s="91"/>
      <c r="AM11" s="91"/>
      <c r="AN11" s="91"/>
      <c r="AS11" s="4">
        <v>200</v>
      </c>
      <c r="AU11" s="4">
        <v>24</v>
      </c>
      <c r="BM11" s="4"/>
    </row>
    <row r="12" spans="1:72" ht="14.25" customHeight="1">
      <c r="A12" s="47" t="s">
        <v>987</v>
      </c>
      <c r="B12" s="4" t="s">
        <v>422</v>
      </c>
      <c r="C12" s="79">
        <f>VLOOKUP(B12,'JAN26'!$A$1:I915,8,0)</f>
        <v>58</v>
      </c>
      <c r="D12" s="79">
        <f>VLOOKUP(B12,AVE!B$1:GB3502,2,0)</f>
        <v>36.125</v>
      </c>
      <c r="E12" s="80">
        <f t="shared" si="0"/>
        <v>0</v>
      </c>
      <c r="F12" s="81">
        <f t="shared" si="1"/>
        <v>58</v>
      </c>
      <c r="G12" s="82">
        <f t="shared" si="2"/>
        <v>0</v>
      </c>
      <c r="H12" s="83">
        <f t="shared" si="3"/>
        <v>36.125</v>
      </c>
      <c r="I12" s="81">
        <f t="shared" si="4"/>
        <v>21.875</v>
      </c>
      <c r="J12" s="81">
        <f t="shared" si="5"/>
        <v>21.875</v>
      </c>
      <c r="K12" s="84">
        <f t="shared" si="6"/>
        <v>0</v>
      </c>
      <c r="L12" s="85">
        <f t="shared" si="7"/>
        <v>36.125</v>
      </c>
      <c r="M12" s="81">
        <f t="shared" si="8"/>
        <v>-14.25</v>
      </c>
      <c r="N12" s="81">
        <f t="shared" si="9"/>
        <v>0</v>
      </c>
      <c r="O12" s="84">
        <f t="shared" si="10"/>
        <v>0</v>
      </c>
      <c r="P12" s="85">
        <f t="shared" si="11"/>
        <v>36.125</v>
      </c>
      <c r="Q12" s="81">
        <f t="shared" si="12"/>
        <v>-36.125</v>
      </c>
      <c r="R12" s="81">
        <f t="shared" si="13"/>
        <v>0</v>
      </c>
      <c r="S12" s="82">
        <f t="shared" si="14"/>
        <v>0</v>
      </c>
      <c r="T12" s="85">
        <f t="shared" si="15"/>
        <v>36.125</v>
      </c>
      <c r="U12" s="81">
        <f t="shared" si="16"/>
        <v>-36.125</v>
      </c>
      <c r="V12" s="81">
        <f t="shared" si="17"/>
        <v>0</v>
      </c>
      <c r="W12" s="82">
        <f t="shared" si="18"/>
        <v>0</v>
      </c>
      <c r="X12" s="85">
        <f t="shared" si="19"/>
        <v>36.125</v>
      </c>
      <c r="Y12" s="81">
        <f t="shared" si="20"/>
        <v>-36.125</v>
      </c>
      <c r="Z12" s="86">
        <f t="shared" si="21"/>
        <v>0</v>
      </c>
      <c r="AA12" s="87">
        <v>4</v>
      </c>
      <c r="AB12" s="87">
        <f t="shared" si="22"/>
        <v>8</v>
      </c>
      <c r="AC12" s="87">
        <f t="shared" si="23"/>
        <v>8</v>
      </c>
      <c r="AD12" s="88">
        <f t="shared" si="24"/>
        <v>289</v>
      </c>
      <c r="AE12" s="92">
        <v>200</v>
      </c>
      <c r="AF12" s="90"/>
      <c r="AG12" s="90"/>
      <c r="AH12" s="90">
        <v>115</v>
      </c>
      <c r="AI12" s="90"/>
      <c r="AJ12" s="91"/>
      <c r="AK12" s="91">
        <v>125</v>
      </c>
      <c r="AL12" s="91"/>
      <c r="AM12" s="91"/>
      <c r="AN12" s="91"/>
      <c r="BM12" s="4"/>
    </row>
    <row r="13" spans="1:72" ht="14.25" customHeight="1">
      <c r="A13" s="99" t="s">
        <v>986</v>
      </c>
      <c r="B13" s="45" t="s">
        <v>835</v>
      </c>
      <c r="C13" s="100">
        <v>0</v>
      </c>
      <c r="D13" s="79">
        <f>VLOOKUP(B13,AVE!B$1:GB3503,2,0)</f>
        <v>0</v>
      </c>
      <c r="E13" s="101">
        <f t="shared" si="0"/>
        <v>194</v>
      </c>
      <c r="F13" s="102">
        <f t="shared" si="1"/>
        <v>0</v>
      </c>
      <c r="G13" s="82">
        <f t="shared" si="2"/>
        <v>0</v>
      </c>
      <c r="H13" s="103">
        <f t="shared" si="3"/>
        <v>0</v>
      </c>
      <c r="I13" s="104">
        <f t="shared" si="4"/>
        <v>0</v>
      </c>
      <c r="J13" s="104">
        <f t="shared" si="5"/>
        <v>0</v>
      </c>
      <c r="K13" s="84">
        <f t="shared" si="6"/>
        <v>0</v>
      </c>
      <c r="L13" s="105">
        <f t="shared" si="7"/>
        <v>0</v>
      </c>
      <c r="M13" s="104">
        <f t="shared" si="8"/>
        <v>0</v>
      </c>
      <c r="N13" s="104">
        <f t="shared" si="9"/>
        <v>0</v>
      </c>
      <c r="O13" s="84">
        <f t="shared" si="10"/>
        <v>194</v>
      </c>
      <c r="P13" s="105">
        <f t="shared" si="11"/>
        <v>0</v>
      </c>
      <c r="Q13" s="104">
        <f t="shared" si="12"/>
        <v>194</v>
      </c>
      <c r="R13" s="104">
        <f t="shared" si="13"/>
        <v>194</v>
      </c>
      <c r="S13" s="82">
        <f t="shared" si="14"/>
        <v>0</v>
      </c>
      <c r="T13" s="105">
        <f t="shared" si="15"/>
        <v>0</v>
      </c>
      <c r="U13" s="104">
        <f t="shared" si="16"/>
        <v>194</v>
      </c>
      <c r="V13" s="104">
        <f t="shared" si="17"/>
        <v>194</v>
      </c>
      <c r="W13" s="82">
        <f t="shared" si="18"/>
        <v>316</v>
      </c>
      <c r="X13" s="105">
        <f t="shared" si="19"/>
        <v>0</v>
      </c>
      <c r="Y13" s="104">
        <f t="shared" si="20"/>
        <v>510</v>
      </c>
      <c r="Z13" s="106">
        <v>0</v>
      </c>
      <c r="AA13" s="87">
        <v>4</v>
      </c>
      <c r="AB13" s="87">
        <f t="shared" si="22"/>
        <v>8</v>
      </c>
      <c r="AC13" s="107">
        <f t="shared" si="23"/>
        <v>8</v>
      </c>
      <c r="AD13" s="108">
        <f t="shared" si="24"/>
        <v>0</v>
      </c>
      <c r="AE13" s="89">
        <v>300</v>
      </c>
      <c r="AF13" s="55"/>
      <c r="AG13" s="55">
        <v>130</v>
      </c>
      <c r="AH13" s="55"/>
      <c r="AI13" s="55"/>
      <c r="AJ13" s="109"/>
      <c r="AK13" s="109"/>
      <c r="AL13" s="109"/>
      <c r="AM13" s="109">
        <v>200</v>
      </c>
      <c r="AN13" s="109" t="s">
        <v>988</v>
      </c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>
        <v>194</v>
      </c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>
        <v>316</v>
      </c>
      <c r="BR13" s="45"/>
      <c r="BS13" s="45"/>
      <c r="BT13" s="45"/>
    </row>
    <row r="14" spans="1:72" ht="14.25" customHeight="1">
      <c r="A14" s="110"/>
      <c r="B14" s="1" t="s">
        <v>482</v>
      </c>
      <c r="C14" s="79">
        <f>VLOOKUP(B14,'JAN26'!$A$1:I916,8,0)</f>
        <v>1</v>
      </c>
      <c r="D14" s="79">
        <f>VLOOKUP(B14,AVE!B$1:GB3504,2,0)</f>
        <v>36.799999999999997</v>
      </c>
      <c r="E14" s="80">
        <f t="shared" si="0"/>
        <v>290</v>
      </c>
      <c r="F14" s="81">
        <f t="shared" si="1"/>
        <v>1</v>
      </c>
      <c r="G14" s="82">
        <f t="shared" si="2"/>
        <v>0</v>
      </c>
      <c r="H14" s="83">
        <f t="shared" si="3"/>
        <v>36.799999999999997</v>
      </c>
      <c r="I14" s="81">
        <f t="shared" si="4"/>
        <v>-35.799999999999997</v>
      </c>
      <c r="J14" s="81">
        <f t="shared" si="5"/>
        <v>0</v>
      </c>
      <c r="K14" s="84">
        <f t="shared" si="6"/>
        <v>0</v>
      </c>
      <c r="L14" s="85">
        <f t="shared" si="7"/>
        <v>36.799999999999997</v>
      </c>
      <c r="M14" s="81">
        <f t="shared" si="8"/>
        <v>-36.799999999999997</v>
      </c>
      <c r="N14" s="81">
        <f t="shared" si="9"/>
        <v>0</v>
      </c>
      <c r="O14" s="84">
        <f t="shared" si="10"/>
        <v>290</v>
      </c>
      <c r="P14" s="85">
        <f t="shared" si="11"/>
        <v>36.799999999999997</v>
      </c>
      <c r="Q14" s="81">
        <f t="shared" si="12"/>
        <v>253.2</v>
      </c>
      <c r="R14" s="81">
        <f t="shared" si="13"/>
        <v>253.2</v>
      </c>
      <c r="S14" s="82">
        <f t="shared" si="14"/>
        <v>0</v>
      </c>
      <c r="T14" s="85">
        <f t="shared" si="15"/>
        <v>36.799999999999997</v>
      </c>
      <c r="U14" s="81">
        <f t="shared" si="16"/>
        <v>216.39999999999998</v>
      </c>
      <c r="V14" s="81">
        <f t="shared" si="17"/>
        <v>216.39999999999998</v>
      </c>
      <c r="W14" s="82">
        <f t="shared" si="18"/>
        <v>0</v>
      </c>
      <c r="X14" s="85">
        <f t="shared" si="19"/>
        <v>36.799999999999997</v>
      </c>
      <c r="Y14" s="81">
        <f t="shared" si="20"/>
        <v>179.59999999999997</v>
      </c>
      <c r="Z14" s="86">
        <f t="shared" ref="Z14:Z18" si="25">IF(Y14&lt;0,0,Y14/D14)</f>
        <v>4.8804347826086953</v>
      </c>
      <c r="AA14" s="87">
        <v>4</v>
      </c>
      <c r="AB14" s="87">
        <f t="shared" si="22"/>
        <v>8</v>
      </c>
      <c r="AC14" s="87">
        <f t="shared" si="23"/>
        <v>3.1195652173913047</v>
      </c>
      <c r="AD14" s="88">
        <f t="shared" si="24"/>
        <v>114.8</v>
      </c>
      <c r="AE14" s="92">
        <v>200</v>
      </c>
      <c r="AF14" s="90">
        <v>163</v>
      </c>
      <c r="AG14" s="90"/>
      <c r="AH14" s="90"/>
      <c r="AI14" s="90">
        <v>136</v>
      </c>
      <c r="AJ14" s="91"/>
      <c r="AK14" s="91"/>
      <c r="AL14" s="91">
        <v>100</v>
      </c>
      <c r="AM14" s="91"/>
      <c r="AN14" s="91" t="s">
        <v>989</v>
      </c>
      <c r="AY14" s="4">
        <v>140</v>
      </c>
      <c r="BD14" s="4">
        <f>14+136</f>
        <v>150</v>
      </c>
      <c r="BM14" s="4"/>
    </row>
    <row r="15" spans="1:72" ht="14.25" customHeight="1">
      <c r="A15" s="78"/>
      <c r="B15" s="4" t="s">
        <v>332</v>
      </c>
      <c r="C15" s="79">
        <f>VLOOKUP(B15,'JAN26'!$A$1:I917,8,0)</f>
        <v>42</v>
      </c>
      <c r="D15" s="79">
        <f>VLOOKUP(B15,AVE!B$1:GB3505,2,0)</f>
        <v>21.5</v>
      </c>
      <c r="E15" s="80">
        <f t="shared" si="0"/>
        <v>150</v>
      </c>
      <c r="F15" s="81">
        <f t="shared" si="1"/>
        <v>42</v>
      </c>
      <c r="G15" s="82">
        <f t="shared" si="2"/>
        <v>0</v>
      </c>
      <c r="H15" s="83">
        <f t="shared" si="3"/>
        <v>21.5</v>
      </c>
      <c r="I15" s="81">
        <f t="shared" si="4"/>
        <v>20.5</v>
      </c>
      <c r="J15" s="81">
        <f t="shared" si="5"/>
        <v>20.5</v>
      </c>
      <c r="K15" s="84">
        <f t="shared" si="6"/>
        <v>0</v>
      </c>
      <c r="L15" s="85">
        <f t="shared" si="7"/>
        <v>21.5</v>
      </c>
      <c r="M15" s="81">
        <f t="shared" si="8"/>
        <v>-1</v>
      </c>
      <c r="N15" s="81">
        <f t="shared" si="9"/>
        <v>0</v>
      </c>
      <c r="O15" s="84">
        <f t="shared" si="10"/>
        <v>100</v>
      </c>
      <c r="P15" s="85">
        <f t="shared" si="11"/>
        <v>21.5</v>
      </c>
      <c r="Q15" s="81">
        <f t="shared" si="12"/>
        <v>78.5</v>
      </c>
      <c r="R15" s="81">
        <f t="shared" si="13"/>
        <v>78.5</v>
      </c>
      <c r="S15" s="82">
        <f t="shared" si="14"/>
        <v>50</v>
      </c>
      <c r="T15" s="85">
        <f t="shared" si="15"/>
        <v>21.5</v>
      </c>
      <c r="U15" s="81">
        <f t="shared" si="16"/>
        <v>107</v>
      </c>
      <c r="V15" s="81">
        <f t="shared" si="17"/>
        <v>107</v>
      </c>
      <c r="W15" s="82">
        <f t="shared" si="18"/>
        <v>0</v>
      </c>
      <c r="X15" s="85">
        <f t="shared" si="19"/>
        <v>21.5</v>
      </c>
      <c r="Y15" s="81">
        <f t="shared" si="20"/>
        <v>85.5</v>
      </c>
      <c r="Z15" s="86">
        <f t="shared" si="25"/>
        <v>3.9767441860465116</v>
      </c>
      <c r="AA15" s="87">
        <v>4</v>
      </c>
      <c r="AB15" s="87">
        <f t="shared" si="22"/>
        <v>8</v>
      </c>
      <c r="AC15" s="87">
        <f t="shared" si="23"/>
        <v>4.0232558139534884</v>
      </c>
      <c r="AD15" s="88">
        <f t="shared" si="24"/>
        <v>86.5</v>
      </c>
      <c r="AE15" s="92">
        <v>100</v>
      </c>
      <c r="AF15" s="90">
        <v>101</v>
      </c>
      <c r="AG15" s="90"/>
      <c r="AH15" s="90">
        <v>92</v>
      </c>
      <c r="AI15" s="90"/>
      <c r="AJ15" s="91"/>
      <c r="AK15" s="91">
        <v>30</v>
      </c>
      <c r="AL15" s="91"/>
      <c r="AM15" s="91"/>
      <c r="AN15" s="91" t="s">
        <v>990</v>
      </c>
      <c r="BE15" s="4">
        <v>100</v>
      </c>
      <c r="BM15" s="4"/>
      <c r="BO15" s="4">
        <v>50</v>
      </c>
    </row>
    <row r="16" spans="1:72" ht="14.25" customHeight="1">
      <c r="A16" s="78"/>
      <c r="B16" s="4" t="s">
        <v>195</v>
      </c>
      <c r="C16" s="79">
        <f>VLOOKUP(B16,'JAN26'!$A$1:I918,8,0)</f>
        <v>30</v>
      </c>
      <c r="D16" s="79">
        <f>VLOOKUP(B16,AVE!B$1:GB3506,2,0)</f>
        <v>32.666666666666664</v>
      </c>
      <c r="E16" s="80">
        <f t="shared" si="0"/>
        <v>200</v>
      </c>
      <c r="F16" s="81">
        <f t="shared" si="1"/>
        <v>30</v>
      </c>
      <c r="G16" s="82">
        <f t="shared" si="2"/>
        <v>0</v>
      </c>
      <c r="H16" s="83">
        <f t="shared" si="3"/>
        <v>32.666666666666664</v>
      </c>
      <c r="I16" s="81">
        <f t="shared" si="4"/>
        <v>-2.6666666666666643</v>
      </c>
      <c r="J16" s="81">
        <f t="shared" si="5"/>
        <v>0</v>
      </c>
      <c r="K16" s="84">
        <f t="shared" si="6"/>
        <v>0</v>
      </c>
      <c r="L16" s="85">
        <f t="shared" si="7"/>
        <v>32.666666666666664</v>
      </c>
      <c r="M16" s="81">
        <f t="shared" si="8"/>
        <v>-32.666666666666664</v>
      </c>
      <c r="N16" s="81">
        <f t="shared" si="9"/>
        <v>0</v>
      </c>
      <c r="O16" s="84">
        <f t="shared" si="10"/>
        <v>200</v>
      </c>
      <c r="P16" s="85">
        <f t="shared" si="11"/>
        <v>32.666666666666664</v>
      </c>
      <c r="Q16" s="81">
        <f t="shared" si="12"/>
        <v>167.33333333333334</v>
      </c>
      <c r="R16" s="81">
        <f t="shared" si="13"/>
        <v>167.33333333333334</v>
      </c>
      <c r="S16" s="82">
        <f t="shared" si="14"/>
        <v>0</v>
      </c>
      <c r="T16" s="85">
        <f t="shared" si="15"/>
        <v>32.666666666666664</v>
      </c>
      <c r="U16" s="81">
        <f t="shared" si="16"/>
        <v>134.66666666666669</v>
      </c>
      <c r="V16" s="81">
        <f t="shared" si="17"/>
        <v>134.66666666666669</v>
      </c>
      <c r="W16" s="82">
        <f t="shared" si="18"/>
        <v>0</v>
      </c>
      <c r="X16" s="85">
        <f t="shared" si="19"/>
        <v>32.666666666666664</v>
      </c>
      <c r="Y16" s="81">
        <f t="shared" si="20"/>
        <v>102.00000000000003</v>
      </c>
      <c r="Z16" s="86">
        <f t="shared" si="25"/>
        <v>3.1224489795918378</v>
      </c>
      <c r="AA16" s="87">
        <v>4</v>
      </c>
      <c r="AB16" s="87">
        <f t="shared" si="22"/>
        <v>8</v>
      </c>
      <c r="AC16" s="87">
        <f t="shared" si="23"/>
        <v>4.8775510204081627</v>
      </c>
      <c r="AD16" s="88">
        <f t="shared" si="24"/>
        <v>159.33333333333331</v>
      </c>
      <c r="AE16" s="92">
        <v>200</v>
      </c>
      <c r="AF16" s="90">
        <v>143</v>
      </c>
      <c r="AG16" s="90"/>
      <c r="AH16" s="90"/>
      <c r="AI16" s="90">
        <v>131</v>
      </c>
      <c r="AJ16" s="91"/>
      <c r="AK16" s="91"/>
      <c r="AL16" s="91">
        <v>100</v>
      </c>
      <c r="AM16" s="91"/>
      <c r="AN16" s="91" t="s">
        <v>991</v>
      </c>
      <c r="BD16" s="4">
        <f>100+100</f>
        <v>200</v>
      </c>
      <c r="BM16" s="4"/>
    </row>
    <row r="17" spans="1:72" ht="14.25" customHeight="1">
      <c r="A17" s="78"/>
      <c r="B17" s="4" t="s">
        <v>154</v>
      </c>
      <c r="C17" s="79">
        <f>VLOOKUP(B17,'JAN26'!$A$1:I919,8,0)</f>
        <v>46</v>
      </c>
      <c r="D17" s="79">
        <f>VLOOKUP(B17,AVE!B$1:GB3507,2,0)</f>
        <v>17.399999999999999</v>
      </c>
      <c r="E17" s="80">
        <f t="shared" si="0"/>
        <v>80</v>
      </c>
      <c r="F17" s="81">
        <f t="shared" si="1"/>
        <v>46</v>
      </c>
      <c r="G17" s="82">
        <f t="shared" si="2"/>
        <v>0</v>
      </c>
      <c r="H17" s="83">
        <f t="shared" si="3"/>
        <v>17.399999999999999</v>
      </c>
      <c r="I17" s="81">
        <f t="shared" si="4"/>
        <v>28.6</v>
      </c>
      <c r="J17" s="81">
        <f t="shared" si="5"/>
        <v>28.6</v>
      </c>
      <c r="K17" s="84">
        <f t="shared" si="6"/>
        <v>0</v>
      </c>
      <c r="L17" s="85">
        <f t="shared" si="7"/>
        <v>17.399999999999999</v>
      </c>
      <c r="M17" s="81">
        <f t="shared" si="8"/>
        <v>11.200000000000003</v>
      </c>
      <c r="N17" s="81">
        <f t="shared" si="9"/>
        <v>11.200000000000003</v>
      </c>
      <c r="O17" s="84">
        <f t="shared" si="10"/>
        <v>80</v>
      </c>
      <c r="P17" s="85">
        <f t="shared" si="11"/>
        <v>17.399999999999999</v>
      </c>
      <c r="Q17" s="81">
        <f t="shared" si="12"/>
        <v>73.800000000000011</v>
      </c>
      <c r="R17" s="81">
        <f t="shared" si="13"/>
        <v>73.800000000000011</v>
      </c>
      <c r="S17" s="82">
        <f t="shared" si="14"/>
        <v>0</v>
      </c>
      <c r="T17" s="85">
        <f t="shared" si="15"/>
        <v>17.399999999999999</v>
      </c>
      <c r="U17" s="81">
        <f t="shared" si="16"/>
        <v>56.400000000000013</v>
      </c>
      <c r="V17" s="81">
        <f t="shared" si="17"/>
        <v>56.400000000000013</v>
      </c>
      <c r="W17" s="82">
        <f t="shared" si="18"/>
        <v>0</v>
      </c>
      <c r="X17" s="85">
        <f t="shared" si="19"/>
        <v>17.399999999999999</v>
      </c>
      <c r="Y17" s="81">
        <f t="shared" si="20"/>
        <v>39.000000000000014</v>
      </c>
      <c r="Z17" s="86">
        <f t="shared" si="25"/>
        <v>2.2413793103448287</v>
      </c>
      <c r="AA17" s="87">
        <v>4</v>
      </c>
      <c r="AB17" s="87">
        <f t="shared" si="22"/>
        <v>8</v>
      </c>
      <c r="AC17" s="87">
        <f t="shared" si="23"/>
        <v>5.7586206896551708</v>
      </c>
      <c r="AD17" s="88">
        <f t="shared" si="24"/>
        <v>100.19999999999996</v>
      </c>
      <c r="AE17" s="92">
        <v>100</v>
      </c>
      <c r="AF17" s="90">
        <v>104</v>
      </c>
      <c r="AG17" s="90">
        <v>100</v>
      </c>
      <c r="AH17" s="90">
        <v>100</v>
      </c>
      <c r="AI17" s="90"/>
      <c r="AJ17" s="91"/>
      <c r="AK17" s="91"/>
      <c r="AL17" s="91"/>
      <c r="AM17" s="91"/>
      <c r="AN17" s="91" t="s">
        <v>992</v>
      </c>
      <c r="AY17" s="4">
        <v>30</v>
      </c>
      <c r="BE17" s="4">
        <v>50</v>
      </c>
      <c r="BM17" s="4"/>
    </row>
    <row r="18" spans="1:72" ht="14.25" customHeight="1">
      <c r="A18" s="78" t="s">
        <v>993</v>
      </c>
      <c r="B18" s="4" t="s">
        <v>181</v>
      </c>
      <c r="C18" s="79">
        <f>VLOOKUP(B18,'JAN26'!$A$1:I920,8,0)</f>
        <v>82</v>
      </c>
      <c r="D18" s="79">
        <f>VLOOKUP(B18,AVE!B$1:GB3508,2,0)</f>
        <v>14</v>
      </c>
      <c r="E18" s="80">
        <f t="shared" si="0"/>
        <v>0</v>
      </c>
      <c r="F18" s="81">
        <f t="shared" si="1"/>
        <v>82</v>
      </c>
      <c r="G18" s="82">
        <f t="shared" si="2"/>
        <v>0</v>
      </c>
      <c r="H18" s="83">
        <f t="shared" si="3"/>
        <v>14</v>
      </c>
      <c r="I18" s="81">
        <f t="shared" si="4"/>
        <v>68</v>
      </c>
      <c r="J18" s="81">
        <f t="shared" si="5"/>
        <v>68</v>
      </c>
      <c r="K18" s="84">
        <f t="shared" si="6"/>
        <v>0</v>
      </c>
      <c r="L18" s="85">
        <f t="shared" si="7"/>
        <v>14</v>
      </c>
      <c r="M18" s="81">
        <f t="shared" si="8"/>
        <v>54</v>
      </c>
      <c r="N18" s="81">
        <f t="shared" si="9"/>
        <v>54</v>
      </c>
      <c r="O18" s="84">
        <f t="shared" si="10"/>
        <v>0</v>
      </c>
      <c r="P18" s="85">
        <f t="shared" si="11"/>
        <v>14</v>
      </c>
      <c r="Q18" s="81">
        <f t="shared" si="12"/>
        <v>40</v>
      </c>
      <c r="R18" s="81">
        <f t="shared" si="13"/>
        <v>40</v>
      </c>
      <c r="S18" s="82">
        <f t="shared" si="14"/>
        <v>0</v>
      </c>
      <c r="T18" s="85">
        <f t="shared" si="15"/>
        <v>14</v>
      </c>
      <c r="U18" s="81">
        <f t="shared" si="16"/>
        <v>26</v>
      </c>
      <c r="V18" s="81">
        <f t="shared" si="17"/>
        <v>26</v>
      </c>
      <c r="W18" s="82">
        <f t="shared" si="18"/>
        <v>0</v>
      </c>
      <c r="X18" s="85">
        <f t="shared" si="19"/>
        <v>14</v>
      </c>
      <c r="Y18" s="81">
        <f t="shared" si="20"/>
        <v>12</v>
      </c>
      <c r="Z18" s="86">
        <f t="shared" si="25"/>
        <v>0.8571428571428571</v>
      </c>
      <c r="AA18" s="87">
        <v>4</v>
      </c>
      <c r="AB18" s="87">
        <f t="shared" si="22"/>
        <v>8</v>
      </c>
      <c r="AC18" s="87">
        <f t="shared" si="23"/>
        <v>7.1428571428571432</v>
      </c>
      <c r="AD18" s="88">
        <f t="shared" si="24"/>
        <v>100</v>
      </c>
      <c r="AE18" s="92">
        <v>100</v>
      </c>
      <c r="AF18" s="90">
        <v>111</v>
      </c>
      <c r="AG18" s="90">
        <v>120</v>
      </c>
      <c r="AH18" s="90">
        <v>116</v>
      </c>
      <c r="AI18" s="90">
        <v>105</v>
      </c>
      <c r="AJ18" s="91"/>
      <c r="AK18" s="91"/>
      <c r="AL18" s="91"/>
      <c r="AM18" s="91"/>
      <c r="AN18" s="91"/>
      <c r="BM18" s="4"/>
    </row>
    <row r="19" spans="1:72" ht="14.25" customHeight="1">
      <c r="A19" s="78" t="s">
        <v>993</v>
      </c>
      <c r="B19" s="4" t="s">
        <v>994</v>
      </c>
      <c r="C19" s="79"/>
      <c r="D19" s="79"/>
      <c r="E19" s="80"/>
      <c r="F19" s="81"/>
      <c r="G19" s="82"/>
      <c r="H19" s="83"/>
      <c r="I19" s="81"/>
      <c r="J19" s="81"/>
      <c r="K19" s="84"/>
      <c r="L19" s="85"/>
      <c r="M19" s="81"/>
      <c r="N19" s="81"/>
      <c r="O19" s="84"/>
      <c r="P19" s="85"/>
      <c r="Q19" s="81"/>
      <c r="R19" s="81"/>
      <c r="S19" s="82"/>
      <c r="T19" s="85"/>
      <c r="U19" s="81"/>
      <c r="V19" s="81"/>
      <c r="W19" s="82"/>
      <c r="X19" s="85"/>
      <c r="Y19" s="81"/>
      <c r="Z19" s="86"/>
      <c r="AA19" s="87"/>
      <c r="AB19" s="87"/>
      <c r="AC19" s="87"/>
      <c r="AD19" s="88"/>
      <c r="AE19" s="92">
        <v>50</v>
      </c>
      <c r="AF19" s="90"/>
      <c r="AG19" s="90"/>
      <c r="AH19" s="90"/>
      <c r="AI19" s="90"/>
      <c r="AJ19" s="91"/>
      <c r="AK19" s="91"/>
      <c r="AL19" s="91"/>
      <c r="AM19" s="91"/>
      <c r="AN19" s="91"/>
      <c r="BM19" s="4"/>
    </row>
    <row r="20" spans="1:72" ht="14.25" customHeight="1">
      <c r="A20" s="78"/>
      <c r="B20" s="4" t="s">
        <v>155</v>
      </c>
      <c r="C20" s="79">
        <v>0</v>
      </c>
      <c r="D20" s="79">
        <f>VLOOKUP(B20,AVE!B$1:GB3509,2,0)</f>
        <v>8</v>
      </c>
      <c r="E20" s="80">
        <f t="shared" ref="E20:E29" si="26">G20+K20+O20+S20</f>
        <v>130</v>
      </c>
      <c r="F20" s="81">
        <f t="shared" ref="F20:F29" si="27">IF(C20&lt;0,0,C20)</f>
        <v>0</v>
      </c>
      <c r="G20" s="82">
        <f t="shared" ref="G20:G31" si="28">SUM(AO20:AR20)</f>
        <v>0</v>
      </c>
      <c r="H20" s="83">
        <f t="shared" ref="H20:H29" si="29">D20</f>
        <v>8</v>
      </c>
      <c r="I20" s="81">
        <f t="shared" ref="I20:I29" si="30">(F20+G20)-H20</f>
        <v>-8</v>
      </c>
      <c r="J20" s="81">
        <f t="shared" ref="J20:J29" si="31">IF(I20&lt;0,0,I20)</f>
        <v>0</v>
      </c>
      <c r="K20" s="84">
        <f t="shared" ref="K20:K32" si="32">SUM(AS20:AW20)</f>
        <v>0</v>
      </c>
      <c r="L20" s="85">
        <f t="shared" ref="L20:L29" si="33">H20</f>
        <v>8</v>
      </c>
      <c r="M20" s="81">
        <f t="shared" ref="M20:M29" si="34">(J20+K20)-L20</f>
        <v>-8</v>
      </c>
      <c r="N20" s="81">
        <f t="shared" ref="N20:N29" si="35">IF(M20&lt;0,0,M20)</f>
        <v>0</v>
      </c>
      <c r="O20" s="84">
        <f t="shared" ref="O20:O32" si="36">SUM(AX20:BM20)</f>
        <v>130</v>
      </c>
      <c r="P20" s="85">
        <f t="shared" ref="P20:P29" si="37">L20</f>
        <v>8</v>
      </c>
      <c r="Q20" s="81">
        <f t="shared" ref="Q20:Q29" si="38">(N20+O20)-P20</f>
        <v>122</v>
      </c>
      <c r="R20" s="81">
        <f t="shared" ref="R20:R29" si="39">IF(Q20&lt;0,0,Q20)</f>
        <v>122</v>
      </c>
      <c r="S20" s="82">
        <f t="shared" ref="S20:S32" si="40">SUM(BN20:BP20)</f>
        <v>0</v>
      </c>
      <c r="T20" s="85">
        <f t="shared" ref="T20:T29" si="41">P20</f>
        <v>8</v>
      </c>
      <c r="U20" s="81">
        <f t="shared" ref="U20:U29" si="42">(R20+S20)-T20</f>
        <v>114</v>
      </c>
      <c r="V20" s="81">
        <f t="shared" ref="V20:V29" si="43">IF(U20&lt;0,0,U20)</f>
        <v>114</v>
      </c>
      <c r="W20" s="82">
        <f t="shared" ref="W20:W32" si="44">SUM(BQ20)</f>
        <v>0</v>
      </c>
      <c r="X20" s="85">
        <f t="shared" ref="X20:X29" si="45">T20</f>
        <v>8</v>
      </c>
      <c r="Y20" s="81">
        <f t="shared" ref="Y20:Y29" si="46">(V20+W20)-X20</f>
        <v>106</v>
      </c>
      <c r="Z20" s="86">
        <f t="shared" ref="Z20:Z29" si="47">IF(Y20&lt;0,0,Y20/D20)</f>
        <v>13.25</v>
      </c>
      <c r="AA20" s="87">
        <v>4</v>
      </c>
      <c r="AB20" s="87">
        <f t="shared" ref="AB20:AB31" si="48">AA20+4</f>
        <v>8</v>
      </c>
      <c r="AC20" s="87">
        <f t="shared" ref="AC20:AC29" si="49">IF(IF(Z20&gt;AA20,AB20-Z20,AB20-Z20)&lt;0,0,IF(Z20&gt;AA20,AB20-Z20,AB20-Z20))</f>
        <v>0</v>
      </c>
      <c r="AD20" s="88">
        <f t="shared" ref="AD20:AD29" si="50">(AC20*D20)</f>
        <v>0</v>
      </c>
      <c r="AE20" s="92"/>
      <c r="AF20" s="90">
        <v>113</v>
      </c>
      <c r="AG20" s="90">
        <v>108</v>
      </c>
      <c r="AH20" s="90">
        <v>100</v>
      </c>
      <c r="AI20" s="90"/>
      <c r="AJ20" s="91"/>
      <c r="AK20" s="91"/>
      <c r="AL20" s="91"/>
      <c r="AM20" s="91"/>
      <c r="AN20" s="91" t="s">
        <v>995</v>
      </c>
      <c r="BE20" s="4">
        <v>50</v>
      </c>
      <c r="BF20" s="4">
        <v>40</v>
      </c>
      <c r="BI20" s="4">
        <v>40</v>
      </c>
      <c r="BM20" s="4"/>
    </row>
    <row r="21" spans="1:72" ht="14.25" customHeight="1">
      <c r="A21" s="78" t="s">
        <v>996</v>
      </c>
      <c r="B21" s="4" t="s">
        <v>704</v>
      </c>
      <c r="C21" s="79">
        <f>VLOOKUP(B21,'JAN26'!$A$1:I922,8,0)</f>
        <v>68</v>
      </c>
      <c r="D21" s="79">
        <f>VLOOKUP(B21,AVE!B$1:GB3510,2,0)</f>
        <v>20.25</v>
      </c>
      <c r="E21" s="80">
        <f t="shared" si="26"/>
        <v>100</v>
      </c>
      <c r="F21" s="81">
        <f t="shared" si="27"/>
        <v>68</v>
      </c>
      <c r="G21" s="82">
        <f t="shared" si="28"/>
        <v>0</v>
      </c>
      <c r="H21" s="83">
        <f t="shared" si="29"/>
        <v>20.25</v>
      </c>
      <c r="I21" s="81">
        <f t="shared" si="30"/>
        <v>47.75</v>
      </c>
      <c r="J21" s="81">
        <f t="shared" si="31"/>
        <v>47.75</v>
      </c>
      <c r="K21" s="84">
        <f t="shared" si="32"/>
        <v>0</v>
      </c>
      <c r="L21" s="85">
        <f t="shared" si="33"/>
        <v>20.25</v>
      </c>
      <c r="M21" s="81">
        <f t="shared" si="34"/>
        <v>27.5</v>
      </c>
      <c r="N21" s="81">
        <f t="shared" si="35"/>
        <v>27.5</v>
      </c>
      <c r="O21" s="84">
        <f t="shared" si="36"/>
        <v>100</v>
      </c>
      <c r="P21" s="85">
        <f t="shared" si="37"/>
        <v>20.25</v>
      </c>
      <c r="Q21" s="81">
        <f t="shared" si="38"/>
        <v>107.25</v>
      </c>
      <c r="R21" s="81">
        <f t="shared" si="39"/>
        <v>107.25</v>
      </c>
      <c r="S21" s="82">
        <f t="shared" si="40"/>
        <v>0</v>
      </c>
      <c r="T21" s="85">
        <f t="shared" si="41"/>
        <v>20.25</v>
      </c>
      <c r="U21" s="81">
        <f t="shared" si="42"/>
        <v>87</v>
      </c>
      <c r="V21" s="81">
        <f t="shared" si="43"/>
        <v>87</v>
      </c>
      <c r="W21" s="82">
        <f t="shared" si="44"/>
        <v>30</v>
      </c>
      <c r="X21" s="85">
        <f t="shared" si="45"/>
        <v>20.25</v>
      </c>
      <c r="Y21" s="81">
        <f t="shared" si="46"/>
        <v>96.75</v>
      </c>
      <c r="Z21" s="86">
        <f t="shared" si="47"/>
        <v>4.7777777777777777</v>
      </c>
      <c r="AA21" s="87">
        <v>4</v>
      </c>
      <c r="AB21" s="87">
        <f t="shared" si="48"/>
        <v>8</v>
      </c>
      <c r="AC21" s="87">
        <f t="shared" si="49"/>
        <v>3.2222222222222223</v>
      </c>
      <c r="AD21" s="88">
        <f t="shared" si="50"/>
        <v>65.25</v>
      </c>
      <c r="AE21" s="92">
        <v>50</v>
      </c>
      <c r="AF21" s="90">
        <v>104</v>
      </c>
      <c r="AG21" s="90">
        <v>86</v>
      </c>
      <c r="AH21" s="90"/>
      <c r="AI21" s="90"/>
      <c r="AJ21" s="91"/>
      <c r="AK21" s="91"/>
      <c r="AL21" s="91"/>
      <c r="AM21" s="91"/>
      <c r="AN21" s="91" t="s">
        <v>997</v>
      </c>
      <c r="BF21" s="4">
        <v>90</v>
      </c>
      <c r="BM21" s="4">
        <v>10</v>
      </c>
      <c r="BQ21" s="4">
        <v>30</v>
      </c>
    </row>
    <row r="22" spans="1:72" ht="14.25" customHeight="1">
      <c r="A22" s="110" t="s">
        <v>998</v>
      </c>
      <c r="B22" s="4" t="s">
        <v>484</v>
      </c>
      <c r="C22" s="79">
        <v>0</v>
      </c>
      <c r="D22" s="79">
        <f>VLOOKUP(B22,AVE!B$1:GB3511,2,0)</f>
        <v>5.333333333333333</v>
      </c>
      <c r="E22" s="111">
        <f t="shared" si="26"/>
        <v>70</v>
      </c>
      <c r="F22" s="95">
        <f t="shared" si="27"/>
        <v>0</v>
      </c>
      <c r="G22" s="82">
        <f t="shared" si="28"/>
        <v>0</v>
      </c>
      <c r="H22" s="83">
        <f t="shared" si="29"/>
        <v>5.333333333333333</v>
      </c>
      <c r="I22" s="81">
        <f t="shared" si="30"/>
        <v>-5.333333333333333</v>
      </c>
      <c r="J22" s="81">
        <f t="shared" si="31"/>
        <v>0</v>
      </c>
      <c r="K22" s="84">
        <f t="shared" si="32"/>
        <v>20</v>
      </c>
      <c r="L22" s="85">
        <f t="shared" si="33"/>
        <v>5.333333333333333</v>
      </c>
      <c r="M22" s="81">
        <f t="shared" si="34"/>
        <v>14.666666666666668</v>
      </c>
      <c r="N22" s="81">
        <f t="shared" si="35"/>
        <v>14.666666666666668</v>
      </c>
      <c r="O22" s="84">
        <f t="shared" si="36"/>
        <v>50</v>
      </c>
      <c r="P22" s="85">
        <f t="shared" si="37"/>
        <v>5.333333333333333</v>
      </c>
      <c r="Q22" s="81">
        <f t="shared" si="38"/>
        <v>59.333333333333336</v>
      </c>
      <c r="R22" s="81">
        <f t="shared" si="39"/>
        <v>59.333333333333336</v>
      </c>
      <c r="S22" s="82">
        <f t="shared" si="40"/>
        <v>0</v>
      </c>
      <c r="T22" s="85">
        <f t="shared" si="41"/>
        <v>5.333333333333333</v>
      </c>
      <c r="U22" s="81">
        <f t="shared" si="42"/>
        <v>54</v>
      </c>
      <c r="V22" s="81">
        <f t="shared" si="43"/>
        <v>54</v>
      </c>
      <c r="W22" s="82">
        <f t="shared" si="44"/>
        <v>0</v>
      </c>
      <c r="X22" s="85">
        <f t="shared" si="45"/>
        <v>5.333333333333333</v>
      </c>
      <c r="Y22" s="81">
        <f t="shared" si="46"/>
        <v>48.666666666666664</v>
      </c>
      <c r="Z22" s="86">
        <f t="shared" si="47"/>
        <v>9.125</v>
      </c>
      <c r="AA22" s="87">
        <v>4</v>
      </c>
      <c r="AB22" s="87">
        <f t="shared" si="48"/>
        <v>8</v>
      </c>
      <c r="AC22" s="112">
        <f t="shared" si="49"/>
        <v>0</v>
      </c>
      <c r="AD22" s="97">
        <f t="shared" si="50"/>
        <v>0</v>
      </c>
      <c r="AE22" s="92"/>
      <c r="AF22" s="90">
        <v>97</v>
      </c>
      <c r="AG22" s="90">
        <v>93</v>
      </c>
      <c r="AH22" s="90">
        <v>80</v>
      </c>
      <c r="AI22" s="90"/>
      <c r="AJ22" s="91"/>
      <c r="AK22" s="91"/>
      <c r="AL22" s="91"/>
      <c r="AM22" s="91"/>
      <c r="AN22" s="98"/>
      <c r="AS22" s="4">
        <v>20</v>
      </c>
      <c r="BI22" s="4">
        <v>50</v>
      </c>
      <c r="BM22" s="4"/>
    </row>
    <row r="23" spans="1:72" ht="14.25" customHeight="1">
      <c r="A23" s="110" t="s">
        <v>998</v>
      </c>
      <c r="B23" s="4" t="s">
        <v>705</v>
      </c>
      <c r="C23" s="79">
        <v>0</v>
      </c>
      <c r="D23" s="79">
        <f>VLOOKUP(B23,AVE!B$1:GB3512,2,0)</f>
        <v>7.2857142857142856</v>
      </c>
      <c r="E23" s="111">
        <f t="shared" si="26"/>
        <v>10</v>
      </c>
      <c r="F23" s="81">
        <f t="shared" si="27"/>
        <v>0</v>
      </c>
      <c r="G23" s="82">
        <f t="shared" si="28"/>
        <v>0</v>
      </c>
      <c r="H23" s="83">
        <f t="shared" si="29"/>
        <v>7.2857142857142856</v>
      </c>
      <c r="I23" s="81">
        <f t="shared" si="30"/>
        <v>-7.2857142857142856</v>
      </c>
      <c r="J23" s="81">
        <f t="shared" si="31"/>
        <v>0</v>
      </c>
      <c r="K23" s="84">
        <f t="shared" si="32"/>
        <v>0</v>
      </c>
      <c r="L23" s="85">
        <f t="shared" si="33"/>
        <v>7.2857142857142856</v>
      </c>
      <c r="M23" s="81">
        <f t="shared" si="34"/>
        <v>-7.2857142857142856</v>
      </c>
      <c r="N23" s="81">
        <f t="shared" si="35"/>
        <v>0</v>
      </c>
      <c r="O23" s="84">
        <f t="shared" si="36"/>
        <v>10</v>
      </c>
      <c r="P23" s="85">
        <f t="shared" si="37"/>
        <v>7.2857142857142856</v>
      </c>
      <c r="Q23" s="81">
        <f t="shared" si="38"/>
        <v>2.7142857142857144</v>
      </c>
      <c r="R23" s="81">
        <f t="shared" si="39"/>
        <v>2.7142857142857144</v>
      </c>
      <c r="S23" s="82">
        <f t="shared" si="40"/>
        <v>0</v>
      </c>
      <c r="T23" s="85">
        <f t="shared" si="41"/>
        <v>7.2857142857142856</v>
      </c>
      <c r="U23" s="81">
        <f t="shared" si="42"/>
        <v>-4.5714285714285712</v>
      </c>
      <c r="V23" s="81">
        <f t="shared" si="43"/>
        <v>0</v>
      </c>
      <c r="W23" s="82">
        <f t="shared" si="44"/>
        <v>0</v>
      </c>
      <c r="X23" s="85">
        <f t="shared" si="45"/>
        <v>7.2857142857142856</v>
      </c>
      <c r="Y23" s="81">
        <f t="shared" si="46"/>
        <v>-7.2857142857142856</v>
      </c>
      <c r="Z23" s="86">
        <f t="shared" si="47"/>
        <v>0</v>
      </c>
      <c r="AA23" s="87">
        <v>4</v>
      </c>
      <c r="AB23" s="87">
        <f t="shared" si="48"/>
        <v>8</v>
      </c>
      <c r="AC23" s="113">
        <f t="shared" si="49"/>
        <v>8</v>
      </c>
      <c r="AD23" s="88">
        <f t="shared" si="50"/>
        <v>58.285714285714285</v>
      </c>
      <c r="AE23" s="92">
        <v>50</v>
      </c>
      <c r="AF23" s="90">
        <v>106</v>
      </c>
      <c r="AG23" s="90">
        <v>119</v>
      </c>
      <c r="AH23" s="90">
        <v>104</v>
      </c>
      <c r="AI23" s="90">
        <v>108</v>
      </c>
      <c r="AJ23" s="91"/>
      <c r="AK23" s="91"/>
      <c r="AL23" s="91"/>
      <c r="AM23" s="91"/>
      <c r="AN23" s="91"/>
      <c r="BI23" s="4">
        <v>10</v>
      </c>
    </row>
    <row r="24" spans="1:72" ht="14.25" customHeight="1">
      <c r="A24" s="78"/>
      <c r="B24" s="4" t="s">
        <v>360</v>
      </c>
      <c r="C24" s="79">
        <f>VLOOKUP(B24,'JAN26'!$A$1:I925,8,0)</f>
        <v>34</v>
      </c>
      <c r="D24" s="79">
        <f>VLOOKUP(B24,AVE!B$1:GB3513,2,0)</f>
        <v>10</v>
      </c>
      <c r="E24" s="111">
        <f t="shared" si="26"/>
        <v>0</v>
      </c>
      <c r="F24" s="81">
        <f t="shared" si="27"/>
        <v>34</v>
      </c>
      <c r="G24" s="82">
        <f t="shared" si="28"/>
        <v>0</v>
      </c>
      <c r="H24" s="83">
        <f t="shared" si="29"/>
        <v>10</v>
      </c>
      <c r="I24" s="81">
        <f t="shared" si="30"/>
        <v>24</v>
      </c>
      <c r="J24" s="81">
        <f t="shared" si="31"/>
        <v>24</v>
      </c>
      <c r="K24" s="84">
        <f t="shared" si="32"/>
        <v>0</v>
      </c>
      <c r="L24" s="85">
        <f t="shared" si="33"/>
        <v>10</v>
      </c>
      <c r="M24" s="81">
        <f t="shared" si="34"/>
        <v>14</v>
      </c>
      <c r="N24" s="81">
        <f t="shared" si="35"/>
        <v>14</v>
      </c>
      <c r="O24" s="84">
        <f t="shared" si="36"/>
        <v>0</v>
      </c>
      <c r="P24" s="85">
        <f t="shared" si="37"/>
        <v>10</v>
      </c>
      <c r="Q24" s="81">
        <f t="shared" si="38"/>
        <v>4</v>
      </c>
      <c r="R24" s="81">
        <f t="shared" si="39"/>
        <v>4</v>
      </c>
      <c r="S24" s="82">
        <f t="shared" si="40"/>
        <v>0</v>
      </c>
      <c r="T24" s="85">
        <f t="shared" si="41"/>
        <v>10</v>
      </c>
      <c r="U24" s="81">
        <f t="shared" si="42"/>
        <v>-6</v>
      </c>
      <c r="V24" s="81">
        <f t="shared" si="43"/>
        <v>0</v>
      </c>
      <c r="W24" s="82">
        <f t="shared" si="44"/>
        <v>0</v>
      </c>
      <c r="X24" s="85">
        <f t="shared" si="45"/>
        <v>10</v>
      </c>
      <c r="Y24" s="81">
        <f t="shared" si="46"/>
        <v>-10</v>
      </c>
      <c r="Z24" s="86">
        <f t="shared" si="47"/>
        <v>0</v>
      </c>
      <c r="AA24" s="87">
        <v>4</v>
      </c>
      <c r="AB24" s="87">
        <f t="shared" si="48"/>
        <v>8</v>
      </c>
      <c r="AC24" s="113">
        <f t="shared" si="49"/>
        <v>8</v>
      </c>
      <c r="AD24" s="88">
        <f t="shared" si="50"/>
        <v>80</v>
      </c>
      <c r="AE24" s="92">
        <v>0</v>
      </c>
      <c r="AF24" s="90">
        <v>148</v>
      </c>
      <c r="AG24" s="90">
        <v>140</v>
      </c>
      <c r="AH24" s="90">
        <v>131</v>
      </c>
      <c r="AI24" s="90">
        <v>126</v>
      </c>
      <c r="AJ24" s="91"/>
      <c r="AK24" s="91"/>
      <c r="AL24" s="91"/>
      <c r="AM24" s="91"/>
      <c r="AN24" s="114"/>
    </row>
    <row r="25" spans="1:72" ht="14.25" customHeight="1">
      <c r="A25" s="78" t="s">
        <v>986</v>
      </c>
      <c r="B25" s="4" t="s">
        <v>172</v>
      </c>
      <c r="C25" s="79">
        <f>VLOOKUP(B25,'JAN26'!$A$1:I926,8,0)</f>
        <v>23</v>
      </c>
      <c r="D25" s="79">
        <f>VLOOKUP(B25,AVE!B$1:GB3514,2,0)</f>
        <v>6</v>
      </c>
      <c r="E25" s="115">
        <f t="shared" si="26"/>
        <v>30</v>
      </c>
      <c r="F25" s="81">
        <f t="shared" si="27"/>
        <v>23</v>
      </c>
      <c r="G25" s="82">
        <f t="shared" si="28"/>
        <v>0</v>
      </c>
      <c r="H25" s="83">
        <f t="shared" si="29"/>
        <v>6</v>
      </c>
      <c r="I25" s="81">
        <f t="shared" si="30"/>
        <v>17</v>
      </c>
      <c r="J25" s="81">
        <f t="shared" si="31"/>
        <v>17</v>
      </c>
      <c r="K25" s="84">
        <f t="shared" si="32"/>
        <v>0</v>
      </c>
      <c r="L25" s="85">
        <f t="shared" si="33"/>
        <v>6</v>
      </c>
      <c r="M25" s="81">
        <f t="shared" si="34"/>
        <v>11</v>
      </c>
      <c r="N25" s="81">
        <f t="shared" si="35"/>
        <v>11</v>
      </c>
      <c r="O25" s="84">
        <f t="shared" si="36"/>
        <v>0</v>
      </c>
      <c r="P25" s="85">
        <f t="shared" si="37"/>
        <v>6</v>
      </c>
      <c r="Q25" s="81">
        <f t="shared" si="38"/>
        <v>5</v>
      </c>
      <c r="R25" s="81">
        <f t="shared" si="39"/>
        <v>5</v>
      </c>
      <c r="S25" s="82">
        <f t="shared" si="40"/>
        <v>30</v>
      </c>
      <c r="T25" s="85">
        <f t="shared" si="41"/>
        <v>6</v>
      </c>
      <c r="U25" s="81">
        <f t="shared" si="42"/>
        <v>29</v>
      </c>
      <c r="V25" s="81">
        <f t="shared" si="43"/>
        <v>29</v>
      </c>
      <c r="W25" s="82">
        <f t="shared" si="44"/>
        <v>0</v>
      </c>
      <c r="X25" s="85">
        <f t="shared" si="45"/>
        <v>6</v>
      </c>
      <c r="Y25" s="81">
        <f t="shared" si="46"/>
        <v>23</v>
      </c>
      <c r="Z25" s="86">
        <f t="shared" si="47"/>
        <v>3.8333333333333335</v>
      </c>
      <c r="AA25" s="87">
        <v>4</v>
      </c>
      <c r="AB25" s="87">
        <f t="shared" si="48"/>
        <v>8</v>
      </c>
      <c r="AC25" s="116">
        <f t="shared" si="49"/>
        <v>4.1666666666666661</v>
      </c>
      <c r="AD25" s="117">
        <f t="shared" si="50"/>
        <v>24.999999999999996</v>
      </c>
      <c r="AE25" s="92">
        <v>30</v>
      </c>
      <c r="AF25" s="90">
        <v>96</v>
      </c>
      <c r="AG25" s="90">
        <v>95</v>
      </c>
      <c r="AH25" s="90">
        <v>94</v>
      </c>
      <c r="AI25" s="90"/>
      <c r="AJ25" s="91"/>
      <c r="AK25" s="91"/>
      <c r="AL25" s="91"/>
      <c r="AM25" s="91"/>
      <c r="AN25" s="114" t="s">
        <v>999</v>
      </c>
      <c r="BO25" s="4">
        <v>30</v>
      </c>
      <c r="BT25" s="118"/>
    </row>
    <row r="26" spans="1:72" ht="14.25" customHeight="1">
      <c r="A26" s="78" t="s">
        <v>1000</v>
      </c>
      <c r="B26" s="4" t="s">
        <v>498</v>
      </c>
      <c r="C26" s="79">
        <f>VLOOKUP(B26,'JAN26'!$A$1:I927,8,0)</f>
        <v>9</v>
      </c>
      <c r="D26" s="79">
        <f>VLOOKUP(B26,AVE!B$1:GB3515,2,0)</f>
        <v>6.8</v>
      </c>
      <c r="E26" s="115">
        <f t="shared" si="26"/>
        <v>30</v>
      </c>
      <c r="F26" s="81">
        <f t="shared" si="27"/>
        <v>9</v>
      </c>
      <c r="G26" s="82">
        <f t="shared" si="28"/>
        <v>0</v>
      </c>
      <c r="H26" s="83">
        <f t="shared" si="29"/>
        <v>6.8</v>
      </c>
      <c r="I26" s="81">
        <f t="shared" si="30"/>
        <v>2.2000000000000002</v>
      </c>
      <c r="J26" s="81">
        <f t="shared" si="31"/>
        <v>2.2000000000000002</v>
      </c>
      <c r="K26" s="84">
        <f t="shared" si="32"/>
        <v>30</v>
      </c>
      <c r="L26" s="85">
        <f t="shared" si="33"/>
        <v>6.8</v>
      </c>
      <c r="M26" s="81">
        <f t="shared" si="34"/>
        <v>25.400000000000002</v>
      </c>
      <c r="N26" s="81">
        <f t="shared" si="35"/>
        <v>25.400000000000002</v>
      </c>
      <c r="O26" s="84">
        <f t="shared" si="36"/>
        <v>0</v>
      </c>
      <c r="P26" s="85">
        <f t="shared" si="37"/>
        <v>6.8</v>
      </c>
      <c r="Q26" s="81">
        <f t="shared" si="38"/>
        <v>18.600000000000001</v>
      </c>
      <c r="R26" s="81">
        <f t="shared" si="39"/>
        <v>18.600000000000001</v>
      </c>
      <c r="S26" s="82">
        <f t="shared" si="40"/>
        <v>0</v>
      </c>
      <c r="T26" s="85">
        <f t="shared" si="41"/>
        <v>6.8</v>
      </c>
      <c r="U26" s="81">
        <f t="shared" si="42"/>
        <v>11.8</v>
      </c>
      <c r="V26" s="81">
        <f t="shared" si="43"/>
        <v>11.8</v>
      </c>
      <c r="W26" s="82">
        <f t="shared" si="44"/>
        <v>0</v>
      </c>
      <c r="X26" s="85">
        <f t="shared" si="45"/>
        <v>6.8</v>
      </c>
      <c r="Y26" s="81">
        <f t="shared" si="46"/>
        <v>5.0000000000000009</v>
      </c>
      <c r="Z26" s="86">
        <f t="shared" si="47"/>
        <v>0.73529411764705899</v>
      </c>
      <c r="AA26" s="87">
        <v>4</v>
      </c>
      <c r="AB26" s="87">
        <f t="shared" si="48"/>
        <v>8</v>
      </c>
      <c r="AC26" s="116">
        <f t="shared" si="49"/>
        <v>7.2647058823529411</v>
      </c>
      <c r="AD26" s="117">
        <f t="shared" si="50"/>
        <v>49.4</v>
      </c>
      <c r="AE26" s="92">
        <v>50</v>
      </c>
      <c r="AF26" s="90">
        <v>124</v>
      </c>
      <c r="AG26" s="90"/>
      <c r="AH26" s="90">
        <v>132</v>
      </c>
      <c r="AI26" s="90"/>
      <c r="AJ26" s="91"/>
      <c r="AK26" s="91"/>
      <c r="AL26" s="91"/>
      <c r="AM26" s="91"/>
      <c r="AN26" s="91" t="s">
        <v>997</v>
      </c>
      <c r="AW26" s="4">
        <v>30</v>
      </c>
      <c r="BT26" s="118"/>
    </row>
    <row r="27" spans="1:72" ht="14.25" customHeight="1">
      <c r="A27" s="78"/>
      <c r="B27" s="4" t="s">
        <v>398</v>
      </c>
      <c r="C27" s="79">
        <f>VLOOKUP(B27,'JAN26'!$A$1:I928,8,0)</f>
        <v>24</v>
      </c>
      <c r="D27" s="79">
        <f>VLOOKUP(B27,AVE!B$1:GB3516,2,0)</f>
        <v>4.4285714285714288</v>
      </c>
      <c r="E27" s="115">
        <f t="shared" si="26"/>
        <v>0</v>
      </c>
      <c r="F27" s="81">
        <f t="shared" si="27"/>
        <v>24</v>
      </c>
      <c r="G27" s="82">
        <f t="shared" si="28"/>
        <v>0</v>
      </c>
      <c r="H27" s="83">
        <f t="shared" si="29"/>
        <v>4.4285714285714288</v>
      </c>
      <c r="I27" s="81">
        <f t="shared" si="30"/>
        <v>19.571428571428569</v>
      </c>
      <c r="J27" s="81">
        <f t="shared" si="31"/>
        <v>19.571428571428569</v>
      </c>
      <c r="K27" s="84">
        <f t="shared" si="32"/>
        <v>0</v>
      </c>
      <c r="L27" s="85">
        <f t="shared" si="33"/>
        <v>4.4285714285714288</v>
      </c>
      <c r="M27" s="81">
        <f t="shared" si="34"/>
        <v>15.142857142857141</v>
      </c>
      <c r="N27" s="81">
        <f t="shared" si="35"/>
        <v>15.142857142857141</v>
      </c>
      <c r="O27" s="84">
        <f t="shared" si="36"/>
        <v>0</v>
      </c>
      <c r="P27" s="85">
        <f t="shared" si="37"/>
        <v>4.4285714285714288</v>
      </c>
      <c r="Q27" s="81">
        <f t="shared" si="38"/>
        <v>10.714285714285712</v>
      </c>
      <c r="R27" s="81">
        <f t="shared" si="39"/>
        <v>10.714285714285712</v>
      </c>
      <c r="S27" s="82">
        <f t="shared" si="40"/>
        <v>0</v>
      </c>
      <c r="T27" s="85">
        <f t="shared" si="41"/>
        <v>4.4285714285714288</v>
      </c>
      <c r="U27" s="81">
        <f t="shared" si="42"/>
        <v>6.2857142857142829</v>
      </c>
      <c r="V27" s="81">
        <f t="shared" si="43"/>
        <v>6.2857142857142829</v>
      </c>
      <c r="W27" s="82">
        <f t="shared" si="44"/>
        <v>0</v>
      </c>
      <c r="X27" s="85">
        <f t="shared" si="45"/>
        <v>4.4285714285714288</v>
      </c>
      <c r="Y27" s="81">
        <f t="shared" si="46"/>
        <v>1.8571428571428541</v>
      </c>
      <c r="Z27" s="86">
        <f t="shared" si="47"/>
        <v>0.41935483870967671</v>
      </c>
      <c r="AA27" s="87">
        <v>4</v>
      </c>
      <c r="AB27" s="87">
        <f t="shared" si="48"/>
        <v>8</v>
      </c>
      <c r="AC27" s="116">
        <f t="shared" si="49"/>
        <v>7.580645161290323</v>
      </c>
      <c r="AD27" s="117">
        <f t="shared" si="50"/>
        <v>33.571428571428577</v>
      </c>
      <c r="AE27" s="92">
        <v>40</v>
      </c>
      <c r="AF27" s="90"/>
      <c r="AG27" s="90"/>
      <c r="AH27" s="90"/>
      <c r="AI27" s="90"/>
      <c r="AJ27" s="91"/>
      <c r="AK27" s="91"/>
      <c r="AL27" s="91"/>
      <c r="AM27" s="91"/>
      <c r="AN27" s="3"/>
    </row>
    <row r="28" spans="1:72" ht="14.25" customHeight="1">
      <c r="A28" s="78" t="s">
        <v>993</v>
      </c>
      <c r="B28" s="4" t="s">
        <v>366</v>
      </c>
      <c r="C28" s="79">
        <f>VLOOKUP(B28,'JAN26'!$A$1:I929,8,0)</f>
        <v>23</v>
      </c>
      <c r="D28" s="79">
        <f>VLOOKUP(B28,AVE!B$1:GB3517,2,0)</f>
        <v>3.6</v>
      </c>
      <c r="E28" s="115">
        <f t="shared" si="26"/>
        <v>10</v>
      </c>
      <c r="F28" s="95">
        <f t="shared" si="27"/>
        <v>23</v>
      </c>
      <c r="G28" s="82">
        <f t="shared" si="28"/>
        <v>0</v>
      </c>
      <c r="H28" s="83">
        <f t="shared" si="29"/>
        <v>3.6</v>
      </c>
      <c r="I28" s="81">
        <f t="shared" si="30"/>
        <v>19.399999999999999</v>
      </c>
      <c r="J28" s="81">
        <f t="shared" si="31"/>
        <v>19.399999999999999</v>
      </c>
      <c r="K28" s="84">
        <f t="shared" si="32"/>
        <v>0</v>
      </c>
      <c r="L28" s="85">
        <f t="shared" si="33"/>
        <v>3.6</v>
      </c>
      <c r="M28" s="81">
        <f t="shared" si="34"/>
        <v>15.799999999999999</v>
      </c>
      <c r="N28" s="81">
        <f t="shared" si="35"/>
        <v>15.799999999999999</v>
      </c>
      <c r="O28" s="84">
        <f t="shared" si="36"/>
        <v>0</v>
      </c>
      <c r="P28" s="85">
        <f t="shared" si="37"/>
        <v>3.6</v>
      </c>
      <c r="Q28" s="81">
        <f t="shared" si="38"/>
        <v>12.2</v>
      </c>
      <c r="R28" s="81">
        <f t="shared" si="39"/>
        <v>12.2</v>
      </c>
      <c r="S28" s="82">
        <f t="shared" si="40"/>
        <v>10</v>
      </c>
      <c r="T28" s="85">
        <f t="shared" si="41"/>
        <v>3.6</v>
      </c>
      <c r="U28" s="81">
        <f t="shared" si="42"/>
        <v>18.599999999999998</v>
      </c>
      <c r="V28" s="81">
        <f t="shared" si="43"/>
        <v>18.599999999999998</v>
      </c>
      <c r="W28" s="82">
        <f t="shared" si="44"/>
        <v>0</v>
      </c>
      <c r="X28" s="85">
        <f t="shared" si="45"/>
        <v>3.6</v>
      </c>
      <c r="Y28" s="81">
        <f t="shared" si="46"/>
        <v>14.999999999999998</v>
      </c>
      <c r="Z28" s="86">
        <f t="shared" si="47"/>
        <v>4.1666666666666661</v>
      </c>
      <c r="AA28" s="87">
        <v>4</v>
      </c>
      <c r="AB28" s="87">
        <f t="shared" si="48"/>
        <v>8</v>
      </c>
      <c r="AC28" s="119">
        <f t="shared" si="49"/>
        <v>3.8333333333333339</v>
      </c>
      <c r="AD28" s="120">
        <f t="shared" si="50"/>
        <v>13.800000000000002</v>
      </c>
      <c r="AE28" s="92">
        <v>20</v>
      </c>
      <c r="AF28" s="90">
        <v>276</v>
      </c>
      <c r="AG28" s="90"/>
      <c r="AH28" s="90">
        <v>255</v>
      </c>
      <c r="AI28" s="90">
        <v>187</v>
      </c>
      <c r="AJ28" s="91"/>
      <c r="AK28" s="91"/>
      <c r="AL28" s="91"/>
      <c r="AM28" s="91"/>
      <c r="AN28" s="121"/>
      <c r="AO28" s="118"/>
      <c r="AP28" s="118"/>
      <c r="AQ28" s="118"/>
      <c r="AR28" s="118"/>
      <c r="AS28" s="118"/>
      <c r="AT28" s="118"/>
      <c r="AU28" s="118"/>
      <c r="AV28" s="118"/>
      <c r="AW28" s="118"/>
      <c r="AX28" s="118"/>
      <c r="AY28" s="118"/>
      <c r="AZ28" s="118"/>
      <c r="BA28" s="118"/>
      <c r="BB28" s="118"/>
      <c r="BC28" s="118"/>
      <c r="BD28" s="118"/>
      <c r="BE28" s="118"/>
      <c r="BF28" s="118"/>
      <c r="BG28" s="118"/>
      <c r="BH28" s="118"/>
      <c r="BI28" s="118"/>
      <c r="BJ28" s="118"/>
      <c r="BK28" s="118"/>
      <c r="BL28" s="118"/>
      <c r="BM28" s="118"/>
      <c r="BN28" s="118"/>
      <c r="BO28" s="118">
        <v>10</v>
      </c>
      <c r="BP28" s="118"/>
      <c r="BQ28" s="118"/>
      <c r="BR28" s="118"/>
      <c r="BS28" s="118"/>
    </row>
    <row r="29" spans="1:72" ht="14.25" customHeight="1">
      <c r="A29" s="78"/>
      <c r="B29" s="4" t="s">
        <v>367</v>
      </c>
      <c r="C29" s="79">
        <f>VLOOKUP(B29,'JAN26'!$A$1:I930,8,0)</f>
        <v>3</v>
      </c>
      <c r="D29" s="79">
        <f>VLOOKUP(B29,AVE!B$1:GB3518,2,0)</f>
        <v>2.25</v>
      </c>
      <c r="E29" s="115">
        <f t="shared" si="26"/>
        <v>0</v>
      </c>
      <c r="F29" s="95">
        <f t="shared" si="27"/>
        <v>3</v>
      </c>
      <c r="G29" s="82">
        <f t="shared" si="28"/>
        <v>0</v>
      </c>
      <c r="H29" s="83">
        <f t="shared" si="29"/>
        <v>2.25</v>
      </c>
      <c r="I29" s="81">
        <f t="shared" si="30"/>
        <v>0.75</v>
      </c>
      <c r="J29" s="81">
        <f t="shared" si="31"/>
        <v>0.75</v>
      </c>
      <c r="K29" s="84">
        <f t="shared" si="32"/>
        <v>0</v>
      </c>
      <c r="L29" s="85">
        <f t="shared" si="33"/>
        <v>2.25</v>
      </c>
      <c r="M29" s="81">
        <f t="shared" si="34"/>
        <v>-1.5</v>
      </c>
      <c r="N29" s="81">
        <f t="shared" si="35"/>
        <v>0</v>
      </c>
      <c r="O29" s="84">
        <f t="shared" si="36"/>
        <v>0</v>
      </c>
      <c r="P29" s="85">
        <f t="shared" si="37"/>
        <v>2.25</v>
      </c>
      <c r="Q29" s="81">
        <f t="shared" si="38"/>
        <v>-2.25</v>
      </c>
      <c r="R29" s="81">
        <f t="shared" si="39"/>
        <v>0</v>
      </c>
      <c r="S29" s="82">
        <f t="shared" si="40"/>
        <v>0</v>
      </c>
      <c r="T29" s="85">
        <f t="shared" si="41"/>
        <v>2.25</v>
      </c>
      <c r="U29" s="81">
        <f t="shared" si="42"/>
        <v>-2.25</v>
      </c>
      <c r="V29" s="81">
        <f t="shared" si="43"/>
        <v>0</v>
      </c>
      <c r="W29" s="82">
        <f t="shared" si="44"/>
        <v>0</v>
      </c>
      <c r="X29" s="85">
        <f t="shared" si="45"/>
        <v>2.25</v>
      </c>
      <c r="Y29" s="81">
        <f t="shared" si="46"/>
        <v>-2.25</v>
      </c>
      <c r="Z29" s="122">
        <f t="shared" si="47"/>
        <v>0</v>
      </c>
      <c r="AA29" s="87">
        <v>4</v>
      </c>
      <c r="AB29" s="87">
        <f t="shared" si="48"/>
        <v>8</v>
      </c>
      <c r="AC29" s="119">
        <f t="shared" si="49"/>
        <v>8</v>
      </c>
      <c r="AD29" s="120">
        <f t="shared" si="50"/>
        <v>18</v>
      </c>
      <c r="AE29" s="92">
        <v>4</v>
      </c>
      <c r="AF29" s="90"/>
      <c r="AG29" s="90"/>
      <c r="AH29" s="90"/>
      <c r="AI29" s="90"/>
      <c r="AJ29" s="91"/>
      <c r="AK29" s="91"/>
      <c r="AL29" s="91"/>
      <c r="AM29" s="91"/>
      <c r="AN29" s="121"/>
      <c r="AO29" s="118"/>
      <c r="AP29" s="118"/>
      <c r="AQ29" s="118"/>
      <c r="AR29" s="118"/>
      <c r="AS29" s="118"/>
      <c r="AT29" s="118"/>
      <c r="AU29" s="118"/>
      <c r="AV29" s="118"/>
      <c r="AW29" s="118"/>
      <c r="AX29" s="118"/>
      <c r="AY29" s="118"/>
      <c r="AZ29" s="118"/>
      <c r="BA29" s="118"/>
      <c r="BB29" s="118"/>
      <c r="BC29" s="118"/>
      <c r="BD29" s="118"/>
      <c r="BE29" s="118"/>
      <c r="BF29" s="118"/>
      <c r="BG29" s="118"/>
      <c r="BH29" s="118"/>
      <c r="BI29" s="118"/>
      <c r="BJ29" s="118"/>
      <c r="BK29" s="118"/>
      <c r="BL29" s="118"/>
      <c r="BM29" s="118"/>
      <c r="BN29" s="118"/>
      <c r="BO29" s="118"/>
      <c r="BP29" s="118"/>
      <c r="BQ29" s="118"/>
      <c r="BR29" s="118"/>
      <c r="BS29" s="118"/>
    </row>
    <row r="30" spans="1:72" ht="14.25" customHeight="1">
      <c r="A30" s="78"/>
      <c r="B30" s="4" t="s">
        <v>1001</v>
      </c>
      <c r="C30" s="79">
        <v>0</v>
      </c>
      <c r="D30" s="79"/>
      <c r="E30" s="123"/>
      <c r="F30" s="95"/>
      <c r="G30" s="82">
        <f t="shared" si="28"/>
        <v>0</v>
      </c>
      <c r="H30" s="83"/>
      <c r="I30" s="81"/>
      <c r="J30" s="81"/>
      <c r="K30" s="84">
        <f t="shared" si="32"/>
        <v>0</v>
      </c>
      <c r="L30" s="85"/>
      <c r="M30" s="81"/>
      <c r="N30" s="81"/>
      <c r="O30" s="84">
        <f t="shared" si="36"/>
        <v>4</v>
      </c>
      <c r="P30" s="85"/>
      <c r="Q30" s="81"/>
      <c r="R30" s="81"/>
      <c r="S30" s="82">
        <f t="shared" si="40"/>
        <v>0</v>
      </c>
      <c r="T30" s="85"/>
      <c r="U30" s="81"/>
      <c r="V30" s="81"/>
      <c r="W30" s="82">
        <f t="shared" si="44"/>
        <v>0</v>
      </c>
      <c r="X30" s="85"/>
      <c r="Y30" s="81"/>
      <c r="Z30" s="124"/>
      <c r="AA30" s="87">
        <v>4</v>
      </c>
      <c r="AB30" s="87">
        <f t="shared" si="48"/>
        <v>8</v>
      </c>
      <c r="AC30" s="125"/>
      <c r="AD30" s="126"/>
      <c r="AE30" s="127"/>
      <c r="AF30" s="90"/>
      <c r="AG30" s="90"/>
      <c r="AH30" s="90"/>
      <c r="AI30" s="90"/>
      <c r="AJ30" s="128"/>
      <c r="AK30" s="128"/>
      <c r="AL30" s="128"/>
      <c r="AM30" s="128"/>
      <c r="AN30" s="121"/>
      <c r="AO30" s="118"/>
      <c r="AP30" s="118"/>
      <c r="AQ30" s="118"/>
      <c r="AR30" s="118"/>
      <c r="AS30" s="118"/>
      <c r="AT30" s="118"/>
      <c r="AU30" s="118"/>
      <c r="AV30" s="118"/>
      <c r="AW30" s="118"/>
      <c r="AX30" s="118"/>
      <c r="AY30" s="118"/>
      <c r="AZ30" s="118"/>
      <c r="BA30" s="118"/>
      <c r="BB30" s="118"/>
      <c r="BC30" s="118"/>
      <c r="BD30" s="118"/>
      <c r="BE30" s="118">
        <v>4</v>
      </c>
      <c r="BF30" s="118"/>
      <c r="BG30" s="118"/>
      <c r="BH30" s="118"/>
      <c r="BI30" s="118"/>
      <c r="BJ30" s="118"/>
      <c r="BK30" s="118"/>
      <c r="BL30" s="118"/>
      <c r="BM30" s="118"/>
      <c r="BN30" s="118"/>
      <c r="BO30" s="118"/>
      <c r="BP30" s="118"/>
      <c r="BQ30" s="118"/>
      <c r="BR30" s="118"/>
      <c r="BS30" s="118"/>
    </row>
    <row r="31" spans="1:72" ht="14.25" customHeight="1">
      <c r="A31" s="110"/>
      <c r="B31" s="4" t="s">
        <v>1002</v>
      </c>
      <c r="C31" s="79">
        <v>0</v>
      </c>
      <c r="D31" s="79"/>
      <c r="E31" s="80">
        <f>G31+K31+O31+S31</f>
        <v>4</v>
      </c>
      <c r="F31" s="81"/>
      <c r="G31" s="82">
        <f t="shared" si="28"/>
        <v>0</v>
      </c>
      <c r="H31" s="83"/>
      <c r="I31" s="81"/>
      <c r="J31" s="81"/>
      <c r="K31" s="84">
        <f t="shared" si="32"/>
        <v>0</v>
      </c>
      <c r="L31" s="85"/>
      <c r="M31" s="81"/>
      <c r="N31" s="81"/>
      <c r="O31" s="84">
        <f t="shared" si="36"/>
        <v>4</v>
      </c>
      <c r="P31" s="85"/>
      <c r="Q31" s="81"/>
      <c r="R31" s="81"/>
      <c r="S31" s="82">
        <f t="shared" si="40"/>
        <v>0</v>
      </c>
      <c r="T31" s="85"/>
      <c r="U31" s="81"/>
      <c r="V31" s="81"/>
      <c r="W31" s="82">
        <f t="shared" si="44"/>
        <v>0</v>
      </c>
      <c r="X31" s="85"/>
      <c r="Y31" s="81"/>
      <c r="Z31" s="86"/>
      <c r="AA31" s="87">
        <v>4</v>
      </c>
      <c r="AB31" s="87">
        <f t="shared" si="48"/>
        <v>8</v>
      </c>
      <c r="AC31" s="87"/>
      <c r="AD31" s="88"/>
      <c r="AE31" s="129"/>
      <c r="AF31" s="90"/>
      <c r="AG31" s="90"/>
      <c r="AH31" s="90"/>
      <c r="AI31" s="90"/>
      <c r="AJ31" s="130"/>
      <c r="AK31" s="130"/>
      <c r="AL31" s="130"/>
      <c r="AM31" s="130"/>
      <c r="AN31" s="130"/>
      <c r="AX31" s="4">
        <v>4</v>
      </c>
    </row>
    <row r="32" spans="1:72" ht="14.25" customHeight="1">
      <c r="A32" s="110"/>
      <c r="C32" s="131"/>
      <c r="D32" s="79"/>
      <c r="E32" s="115"/>
      <c r="F32" s="81"/>
      <c r="G32" s="82"/>
      <c r="H32" s="83"/>
      <c r="I32" s="81"/>
      <c r="J32" s="81"/>
      <c r="K32" s="84">
        <f t="shared" si="32"/>
        <v>0</v>
      </c>
      <c r="L32" s="85"/>
      <c r="M32" s="81"/>
      <c r="N32" s="81"/>
      <c r="O32" s="84">
        <f t="shared" si="36"/>
        <v>0</v>
      </c>
      <c r="P32" s="85"/>
      <c r="Q32" s="81"/>
      <c r="R32" s="81"/>
      <c r="S32" s="82">
        <f t="shared" si="40"/>
        <v>0</v>
      </c>
      <c r="T32" s="85"/>
      <c r="U32" s="81"/>
      <c r="V32" s="81"/>
      <c r="W32" s="82">
        <f t="shared" si="44"/>
        <v>0</v>
      </c>
      <c r="X32" s="85"/>
      <c r="Y32" s="81"/>
      <c r="Z32" s="122"/>
      <c r="AA32" s="87"/>
      <c r="AB32" s="87"/>
      <c r="AC32" s="116"/>
      <c r="AD32" s="117"/>
      <c r="AE32" s="49"/>
      <c r="AF32" s="55"/>
      <c r="AG32" s="55"/>
      <c r="AH32" s="55"/>
      <c r="AI32" s="55"/>
      <c r="AJ32" s="3"/>
      <c r="AK32" s="3"/>
      <c r="AL32" s="3"/>
      <c r="AM32" s="3"/>
      <c r="AN32" s="3"/>
    </row>
    <row r="33" spans="1:72" ht="14.25" customHeight="1">
      <c r="A33" s="110"/>
      <c r="B33" s="4" t="s">
        <v>1003</v>
      </c>
      <c r="C33" s="132">
        <v>30</v>
      </c>
      <c r="D33" s="133"/>
      <c r="E33" s="134"/>
      <c r="F33" s="3"/>
      <c r="G33" s="82"/>
      <c r="H33" s="52"/>
      <c r="I33" s="3"/>
      <c r="J33" s="3"/>
      <c r="K33" s="135"/>
      <c r="L33" s="52"/>
      <c r="M33" s="3"/>
      <c r="N33" s="3"/>
      <c r="O33" s="135"/>
      <c r="P33" s="52"/>
      <c r="Q33" s="3"/>
      <c r="R33" s="3"/>
      <c r="S33" s="82">
        <f>SUM(BO33:BP33)</f>
        <v>0</v>
      </c>
      <c r="T33" s="52"/>
      <c r="U33" s="3"/>
      <c r="V33" s="3"/>
      <c r="W33" s="82"/>
      <c r="X33" s="52"/>
      <c r="Y33" s="3"/>
      <c r="Z33" s="1"/>
      <c r="AA33" s="1"/>
      <c r="AB33" s="1"/>
      <c r="AC33" s="1"/>
      <c r="AD33" s="3"/>
      <c r="AE33" s="134"/>
      <c r="AF33" s="55"/>
      <c r="AG33" s="55"/>
      <c r="AH33" s="55"/>
      <c r="AI33" s="55"/>
      <c r="AJ33" s="3"/>
      <c r="AK33" s="3"/>
      <c r="AL33" s="3"/>
      <c r="AM33" s="3"/>
      <c r="AN33" s="3"/>
    </row>
    <row r="34" spans="1:72" ht="14.25" customHeight="1">
      <c r="A34" s="110"/>
      <c r="B34" s="4" t="s">
        <v>1004</v>
      </c>
      <c r="C34" s="132">
        <v>30</v>
      </c>
      <c r="D34" s="133"/>
      <c r="E34" s="134"/>
      <c r="F34" s="3"/>
      <c r="G34" s="51"/>
      <c r="H34" s="52"/>
      <c r="I34" s="3"/>
      <c r="J34" s="3"/>
      <c r="K34" s="135"/>
      <c r="L34" s="52"/>
      <c r="M34" s="3"/>
      <c r="N34" s="3"/>
      <c r="O34" s="135"/>
      <c r="P34" s="52"/>
      <c r="Q34" s="3"/>
      <c r="R34" s="3"/>
      <c r="S34" s="82"/>
      <c r="T34" s="52"/>
      <c r="U34" s="3"/>
      <c r="V34" s="3"/>
      <c r="W34" s="82"/>
      <c r="X34" s="52"/>
      <c r="Y34" s="3"/>
      <c r="Z34" s="1"/>
      <c r="AA34" s="1"/>
      <c r="AB34" s="1"/>
      <c r="AC34" s="3" t="s">
        <v>696</v>
      </c>
      <c r="AD34" s="49">
        <f t="shared" ref="AD34:AE34" si="51">SUM(AD6:AD31)</f>
        <v>7652.3369047619053</v>
      </c>
      <c r="AE34" s="49">
        <f t="shared" si="51"/>
        <v>9244</v>
      </c>
      <c r="AF34" s="136"/>
      <c r="AG34" s="136"/>
      <c r="AH34" s="136">
        <f>SUM(AH6:AH31)</f>
        <v>1674</v>
      </c>
      <c r="AI34" s="136"/>
      <c r="AJ34" s="49">
        <f t="shared" ref="AJ34:AM34" si="52">SUM(AJ6:AJ31)</f>
        <v>1560</v>
      </c>
      <c r="AK34" s="49">
        <f t="shared" si="52"/>
        <v>895</v>
      </c>
      <c r="AL34" s="49">
        <f t="shared" si="52"/>
        <v>200</v>
      </c>
      <c r="AM34" s="49">
        <f t="shared" si="52"/>
        <v>650</v>
      </c>
      <c r="AN34" s="3"/>
    </row>
    <row r="35" spans="1:72" ht="14.25" customHeight="1">
      <c r="A35" s="110"/>
      <c r="B35" s="4" t="s">
        <v>1005</v>
      </c>
      <c r="C35" s="132">
        <v>60</v>
      </c>
      <c r="D35" s="133"/>
      <c r="E35" s="134"/>
      <c r="F35" s="3"/>
      <c r="G35" s="51"/>
      <c r="H35" s="52"/>
      <c r="I35" s="3"/>
      <c r="J35" s="3"/>
      <c r="K35" s="137"/>
      <c r="L35" s="52"/>
      <c r="M35" s="3"/>
      <c r="N35" s="3"/>
      <c r="O35" s="137"/>
      <c r="P35" s="52"/>
      <c r="Q35" s="3"/>
      <c r="R35" s="3"/>
      <c r="S35" s="82"/>
      <c r="T35" s="52"/>
      <c r="U35" s="3"/>
      <c r="V35" s="3"/>
      <c r="W35" s="82"/>
      <c r="X35" s="52"/>
      <c r="Y35" s="3"/>
      <c r="Z35" s="1"/>
      <c r="AA35" s="1"/>
      <c r="AB35" s="1"/>
      <c r="AC35" s="3" t="s">
        <v>1006</v>
      </c>
      <c r="AD35" s="49">
        <f t="shared" ref="AD35:AE35" si="53">AD34/240</f>
        <v>31.884737103174604</v>
      </c>
      <c r="AE35" s="49">
        <f t="shared" si="53"/>
        <v>38.516666666666666</v>
      </c>
      <c r="AF35" s="55"/>
      <c r="AG35" s="55"/>
      <c r="AH35" s="55"/>
      <c r="AI35" s="138"/>
      <c r="AJ35" s="139">
        <f t="shared" ref="AJ35:AM35" si="54">AJ34/230</f>
        <v>6.7826086956521738</v>
      </c>
      <c r="AK35" s="139">
        <f t="shared" si="54"/>
        <v>3.8913043478260869</v>
      </c>
      <c r="AL35" s="139">
        <f t="shared" si="54"/>
        <v>0.86956521739130432</v>
      </c>
      <c r="AM35" s="139">
        <f t="shared" si="54"/>
        <v>2.8260869565217392</v>
      </c>
      <c r="AN35" s="3"/>
    </row>
    <row r="36" spans="1:72" ht="14.25" customHeight="1">
      <c r="A36" s="110"/>
      <c r="B36" s="4" t="s">
        <v>1007</v>
      </c>
      <c r="C36" s="132">
        <v>30</v>
      </c>
      <c r="D36" s="133"/>
      <c r="E36" s="134"/>
      <c r="F36" s="3"/>
      <c r="G36" s="51"/>
      <c r="H36" s="52"/>
      <c r="I36" s="3"/>
      <c r="J36" s="3"/>
      <c r="K36" s="137"/>
      <c r="L36" s="52"/>
      <c r="M36" s="3"/>
      <c r="N36" s="3"/>
      <c r="O36" s="137"/>
      <c r="P36" s="52"/>
      <c r="Q36" s="3"/>
      <c r="R36" s="3"/>
      <c r="S36" s="82"/>
      <c r="T36" s="52"/>
      <c r="U36" s="3"/>
      <c r="V36" s="3"/>
      <c r="W36" s="82"/>
      <c r="X36" s="52"/>
      <c r="Y36" s="3"/>
      <c r="Z36" s="1"/>
      <c r="AA36" s="1"/>
      <c r="AB36" s="1"/>
      <c r="AC36" s="1"/>
      <c r="AD36" s="3"/>
      <c r="AE36" s="92"/>
      <c r="AF36" s="55"/>
      <c r="AG36" s="55"/>
      <c r="AH36" s="55"/>
      <c r="AI36" s="55"/>
      <c r="AJ36" s="3"/>
      <c r="AK36" s="3"/>
      <c r="AL36" s="3"/>
      <c r="AM36" s="3"/>
      <c r="AN36" s="3"/>
    </row>
    <row r="37" spans="1:72" ht="14.25" customHeight="1">
      <c r="A37" s="110"/>
      <c r="B37" s="4" t="s">
        <v>1008</v>
      </c>
      <c r="C37" s="132">
        <f>SUM(C33:C36)</f>
        <v>150</v>
      </c>
      <c r="D37" s="133"/>
      <c r="E37" s="134"/>
      <c r="F37" s="3"/>
      <c r="G37" s="51"/>
      <c r="H37" s="52"/>
      <c r="I37" s="3"/>
      <c r="J37" s="3"/>
      <c r="K37" s="137"/>
      <c r="L37" s="52"/>
      <c r="M37" s="3"/>
      <c r="N37" s="3"/>
      <c r="O37" s="137"/>
      <c r="P37" s="52"/>
      <c r="Q37" s="3"/>
      <c r="R37" s="3"/>
      <c r="S37" s="82"/>
      <c r="T37" s="52"/>
      <c r="U37" s="3"/>
      <c r="V37" s="3"/>
      <c r="W37" s="82"/>
      <c r="X37" s="52"/>
      <c r="Y37" s="3"/>
      <c r="Z37" s="1"/>
      <c r="AA37" s="1"/>
      <c r="AB37" s="1"/>
      <c r="AC37" s="1"/>
      <c r="AD37" s="3"/>
      <c r="AE37" s="92"/>
      <c r="AF37" s="55"/>
      <c r="AG37" s="55"/>
      <c r="AH37" s="55"/>
      <c r="AI37" s="55"/>
      <c r="AJ37" s="3"/>
      <c r="AK37" s="3"/>
      <c r="AL37" s="3"/>
      <c r="AM37" s="3"/>
      <c r="AN37" s="3"/>
    </row>
    <row r="38" spans="1:72" ht="14.25" customHeight="1">
      <c r="A38" s="110"/>
      <c r="B38" s="4" t="s">
        <v>1009</v>
      </c>
      <c r="C38" s="140">
        <f>C37/30</f>
        <v>5</v>
      </c>
      <c r="D38" s="133"/>
      <c r="E38" s="134"/>
      <c r="F38" s="3"/>
      <c r="G38" s="51"/>
      <c r="H38" s="52"/>
      <c r="I38" s="3"/>
      <c r="J38" s="3"/>
      <c r="K38" s="137"/>
      <c r="L38" s="52"/>
      <c r="M38" s="3"/>
      <c r="N38" s="3"/>
      <c r="O38" s="137"/>
      <c r="P38" s="52"/>
      <c r="Q38" s="3"/>
      <c r="R38" s="3"/>
      <c r="S38" s="82"/>
      <c r="T38" s="52"/>
      <c r="U38" s="3"/>
      <c r="V38" s="3"/>
      <c r="W38" s="82"/>
      <c r="X38" s="52"/>
      <c r="Y38" s="3"/>
      <c r="Z38" s="1"/>
      <c r="AA38" s="1"/>
      <c r="AB38" s="1"/>
      <c r="AC38" s="1"/>
      <c r="AD38" s="3"/>
      <c r="AE38" s="92"/>
      <c r="AF38" s="141"/>
      <c r="AG38" s="141"/>
      <c r="AH38" s="141"/>
      <c r="AI38" s="141"/>
    </row>
    <row r="39" spans="1:72" ht="14.25" customHeight="1">
      <c r="A39" s="110"/>
      <c r="C39" s="132"/>
      <c r="D39" s="133"/>
      <c r="E39" s="134"/>
      <c r="F39" s="3"/>
      <c r="G39" s="51"/>
      <c r="H39" s="52"/>
      <c r="I39" s="3"/>
      <c r="J39" s="3"/>
      <c r="K39" s="137"/>
      <c r="L39" s="52"/>
      <c r="M39" s="3"/>
      <c r="N39" s="3"/>
      <c r="O39" s="137"/>
      <c r="P39" s="52"/>
      <c r="Q39" s="3"/>
      <c r="R39" s="3"/>
      <c r="S39" s="82"/>
      <c r="T39" s="52"/>
      <c r="U39" s="3"/>
      <c r="V39" s="3"/>
      <c r="W39" s="82"/>
      <c r="X39" s="52"/>
      <c r="Y39" s="3"/>
      <c r="Z39" s="1"/>
      <c r="AA39" s="1"/>
      <c r="AB39" s="1"/>
      <c r="AC39" s="1"/>
      <c r="AD39" s="3"/>
      <c r="AE39" s="134"/>
      <c r="AF39" s="141"/>
      <c r="AG39" s="141"/>
      <c r="AH39" s="141"/>
      <c r="AI39" s="141"/>
    </row>
    <row r="40" spans="1:72" ht="14.25" customHeight="1">
      <c r="A40" s="110"/>
      <c r="C40" s="132"/>
      <c r="D40" s="133"/>
      <c r="E40" s="134"/>
      <c r="F40" s="3"/>
      <c r="G40" s="51"/>
      <c r="H40" s="52"/>
      <c r="I40" s="3"/>
      <c r="J40" s="3"/>
      <c r="K40" s="137"/>
      <c r="L40" s="52"/>
      <c r="M40" s="3"/>
      <c r="N40" s="3"/>
      <c r="O40" s="137"/>
      <c r="P40" s="52"/>
      <c r="Q40" s="3"/>
      <c r="R40" s="3"/>
      <c r="S40" s="82"/>
      <c r="T40" s="52"/>
      <c r="U40" s="3"/>
      <c r="V40" s="3"/>
      <c r="W40" s="82"/>
      <c r="X40" s="52"/>
      <c r="Y40" s="3"/>
      <c r="Z40" s="1"/>
      <c r="AA40" s="1"/>
      <c r="AB40" s="1"/>
      <c r="AC40" s="1"/>
      <c r="AD40" s="3"/>
      <c r="AE40" s="134"/>
      <c r="AF40" s="141"/>
      <c r="AG40" s="141"/>
      <c r="AH40" s="141"/>
      <c r="AI40" s="141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</row>
    <row r="41" spans="1:72" ht="14.25" customHeight="1">
      <c r="A41" s="110"/>
      <c r="C41" s="132"/>
      <c r="D41" s="133"/>
      <c r="E41" s="134"/>
      <c r="F41" s="3"/>
      <c r="G41" s="51"/>
      <c r="H41" s="52"/>
      <c r="I41" s="3"/>
      <c r="J41" s="3"/>
      <c r="K41" s="137"/>
      <c r="L41" s="52"/>
      <c r="M41" s="3"/>
      <c r="N41" s="3"/>
      <c r="O41" s="137"/>
      <c r="P41" s="52"/>
      <c r="Q41" s="3"/>
      <c r="R41" s="3"/>
      <c r="S41" s="82"/>
      <c r="T41" s="52"/>
      <c r="U41" s="3"/>
      <c r="V41" s="1"/>
      <c r="W41" s="82"/>
      <c r="X41" s="1"/>
      <c r="Y41" s="1"/>
      <c r="Z41" s="1"/>
      <c r="AA41" s="1"/>
      <c r="AB41" s="1"/>
      <c r="AC41" s="1"/>
      <c r="AD41" s="3"/>
      <c r="AE41" s="134"/>
      <c r="AF41" s="141"/>
      <c r="AG41" s="141"/>
      <c r="AH41" s="141"/>
      <c r="AI41" s="141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</row>
    <row r="42" spans="1:72" ht="14.25" customHeight="1">
      <c r="A42" s="110"/>
      <c r="C42" s="132"/>
      <c r="D42" s="133"/>
      <c r="E42" s="134"/>
      <c r="F42" s="3"/>
      <c r="G42" s="51"/>
      <c r="H42" s="52"/>
      <c r="I42" s="3"/>
      <c r="J42" s="3"/>
      <c r="K42" s="137"/>
      <c r="L42" s="52"/>
      <c r="M42" s="3"/>
      <c r="N42" s="3"/>
      <c r="O42" s="137"/>
      <c r="P42" s="52"/>
      <c r="Q42" s="3"/>
      <c r="R42" s="3"/>
      <c r="S42" s="82"/>
      <c r="T42" s="52"/>
      <c r="U42" s="3"/>
      <c r="V42" s="1"/>
      <c r="W42" s="1"/>
      <c r="X42" s="1"/>
      <c r="Y42" s="1"/>
      <c r="Z42" s="1"/>
      <c r="AA42" s="1"/>
      <c r="AB42" s="1"/>
      <c r="AC42" s="1"/>
      <c r="AD42" s="3"/>
      <c r="AE42" s="134"/>
      <c r="AF42" s="55"/>
      <c r="AG42" s="55"/>
      <c r="AH42" s="55"/>
      <c r="AI42" s="55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</row>
    <row r="43" spans="1:72" ht="14.25" customHeight="1">
      <c r="A43" s="110"/>
      <c r="C43" s="132"/>
      <c r="D43" s="133"/>
      <c r="E43" s="134"/>
      <c r="F43" s="3"/>
      <c r="G43" s="51"/>
      <c r="H43" s="52"/>
      <c r="I43" s="3"/>
      <c r="J43" s="3"/>
      <c r="K43" s="137"/>
      <c r="L43" s="52"/>
      <c r="M43" s="3"/>
      <c r="N43" s="3"/>
      <c r="O43" s="142"/>
      <c r="P43" s="52"/>
      <c r="Q43" s="3"/>
      <c r="R43" s="3"/>
      <c r="S43" s="82"/>
      <c r="T43" s="52"/>
      <c r="U43" s="3"/>
      <c r="V43" s="1"/>
      <c r="W43" s="1"/>
      <c r="X43" s="1"/>
      <c r="Y43" s="1"/>
      <c r="Z43" s="1"/>
      <c r="AA43" s="1"/>
      <c r="AB43" s="1"/>
      <c r="AC43" s="1"/>
      <c r="AD43" s="3"/>
      <c r="AE43" s="134"/>
      <c r="AF43" s="55"/>
      <c r="AG43" s="55"/>
      <c r="AH43" s="55"/>
      <c r="AI43" s="55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</row>
    <row r="44" spans="1:72" ht="14.25" customHeight="1">
      <c r="A44" s="110"/>
      <c r="C44" s="132"/>
      <c r="D44" s="133"/>
      <c r="E44" s="134"/>
      <c r="F44" s="3"/>
      <c r="G44" s="51"/>
      <c r="H44" s="52"/>
      <c r="I44" s="3"/>
      <c r="J44" s="3"/>
      <c r="K44" s="137"/>
      <c r="L44" s="52"/>
      <c r="M44" s="3"/>
      <c r="N44" s="3"/>
      <c r="O44" s="142"/>
      <c r="P44" s="52"/>
      <c r="Q44" s="3"/>
      <c r="R44" s="3"/>
      <c r="S44" s="82"/>
      <c r="T44" s="52"/>
      <c r="U44" s="3"/>
      <c r="V44" s="1"/>
      <c r="W44" s="1"/>
      <c r="X44" s="1"/>
      <c r="Y44" s="1"/>
      <c r="Z44" s="1"/>
      <c r="AA44" s="1"/>
      <c r="AB44" s="1"/>
      <c r="AC44" s="1"/>
      <c r="AD44" s="3"/>
      <c r="AE44" s="134"/>
      <c r="AF44" s="55"/>
      <c r="AG44" s="55"/>
      <c r="AH44" s="55"/>
      <c r="AI44" s="55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</row>
    <row r="45" spans="1:72" ht="14.25" customHeight="1">
      <c r="A45" s="110"/>
      <c r="C45" s="132"/>
      <c r="D45" s="133"/>
      <c r="E45" s="134"/>
      <c r="F45" s="3"/>
      <c r="G45" s="51"/>
      <c r="H45" s="52"/>
      <c r="I45" s="3"/>
      <c r="J45" s="3"/>
      <c r="K45" s="137"/>
      <c r="L45" s="52"/>
      <c r="M45" s="3"/>
      <c r="N45" s="3"/>
      <c r="O45" s="142"/>
      <c r="P45" s="52"/>
      <c r="Q45" s="3"/>
      <c r="R45" s="3"/>
      <c r="S45" s="82"/>
      <c r="T45" s="52"/>
      <c r="U45" s="3"/>
      <c r="V45" s="1"/>
      <c r="W45" s="1"/>
      <c r="X45" s="1"/>
      <c r="Y45" s="1"/>
      <c r="Z45" s="1"/>
      <c r="AA45" s="1"/>
      <c r="AB45" s="1"/>
      <c r="AC45" s="1"/>
      <c r="AD45" s="3"/>
      <c r="AE45" s="134"/>
      <c r="AF45" s="55"/>
      <c r="AG45" s="55"/>
      <c r="AH45" s="55"/>
      <c r="AI45" s="55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</row>
    <row r="46" spans="1:72" ht="14.25" customHeight="1">
      <c r="A46" s="110"/>
      <c r="C46" s="132"/>
      <c r="D46" s="133"/>
      <c r="E46" s="134"/>
      <c r="F46" s="3"/>
      <c r="G46" s="51"/>
      <c r="H46" s="52"/>
      <c r="I46" s="3"/>
      <c r="J46" s="3"/>
      <c r="K46" s="137"/>
      <c r="L46" s="52"/>
      <c r="M46" s="3"/>
      <c r="N46" s="3"/>
      <c r="O46" s="142"/>
      <c r="P46" s="52"/>
      <c r="Q46" s="3"/>
      <c r="R46" s="3"/>
      <c r="S46" s="82"/>
      <c r="T46" s="52"/>
      <c r="U46" s="3"/>
      <c r="V46" s="1"/>
      <c r="W46" s="1"/>
      <c r="X46" s="1"/>
      <c r="Y46" s="1"/>
      <c r="Z46" s="1"/>
      <c r="AA46" s="1"/>
      <c r="AB46" s="1"/>
      <c r="AC46" s="1"/>
      <c r="AD46" s="3"/>
      <c r="AE46" s="134"/>
      <c r="AF46" s="55"/>
      <c r="AG46" s="55"/>
      <c r="AH46" s="55"/>
      <c r="AI46" s="55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</row>
    <row r="47" spans="1:72" ht="14.25" customHeight="1">
      <c r="A47" s="110"/>
      <c r="C47" s="132"/>
      <c r="D47" s="133"/>
      <c r="E47" s="134"/>
      <c r="F47" s="3"/>
      <c r="G47" s="51"/>
      <c r="H47" s="52"/>
      <c r="I47" s="3"/>
      <c r="J47" s="3"/>
      <c r="K47" s="51"/>
      <c r="L47" s="52"/>
      <c r="M47" s="3"/>
      <c r="N47" s="3"/>
      <c r="O47" s="142"/>
      <c r="P47" s="52"/>
      <c r="Q47" s="3"/>
      <c r="R47" s="3"/>
      <c r="S47" s="142"/>
      <c r="T47" s="52"/>
      <c r="U47" s="3"/>
      <c r="V47" s="1"/>
      <c r="W47" s="1"/>
      <c r="X47" s="1"/>
      <c r="Y47" s="1"/>
      <c r="Z47" s="1"/>
      <c r="AA47" s="1"/>
      <c r="AB47" s="1"/>
      <c r="AC47" s="1"/>
      <c r="AD47" s="3"/>
      <c r="AE47" s="134"/>
      <c r="AF47" s="55"/>
      <c r="AG47" s="55"/>
      <c r="AH47" s="55"/>
      <c r="AI47" s="55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</row>
    <row r="48" spans="1:72" ht="14.25" customHeight="1">
      <c r="A48" s="110"/>
      <c r="C48" s="132"/>
      <c r="D48" s="133"/>
      <c r="E48" s="134"/>
      <c r="F48" s="3"/>
      <c r="G48" s="51"/>
      <c r="H48" s="52"/>
      <c r="I48" s="3"/>
      <c r="J48" s="3"/>
      <c r="K48" s="51"/>
      <c r="L48" s="52"/>
      <c r="M48" s="3"/>
      <c r="N48" s="3"/>
      <c r="O48" s="142"/>
      <c r="P48" s="52"/>
      <c r="Q48" s="3"/>
      <c r="R48" s="3"/>
      <c r="S48" s="142"/>
      <c r="T48" s="52"/>
      <c r="U48" s="3"/>
      <c r="V48" s="1"/>
      <c r="W48" s="1"/>
      <c r="X48" s="1"/>
      <c r="Y48" s="1"/>
      <c r="Z48" s="1"/>
      <c r="AA48" s="1"/>
      <c r="AB48" s="1"/>
      <c r="AC48" s="1"/>
      <c r="AD48" s="3"/>
      <c r="AE48" s="134"/>
      <c r="AF48" s="55"/>
      <c r="AG48" s="55"/>
      <c r="AH48" s="55"/>
      <c r="AI48" s="55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</row>
    <row r="49" spans="1:72" ht="14.25" customHeight="1">
      <c r="A49" s="110"/>
      <c r="C49" s="132"/>
      <c r="D49" s="133"/>
      <c r="E49" s="134"/>
      <c r="F49" s="3"/>
      <c r="G49" s="51"/>
      <c r="H49" s="52"/>
      <c r="I49" s="3"/>
      <c r="J49" s="3"/>
      <c r="K49" s="51"/>
      <c r="L49" s="52"/>
      <c r="M49" s="3"/>
      <c r="N49" s="3"/>
      <c r="O49" s="142"/>
      <c r="P49" s="52"/>
      <c r="Q49" s="3"/>
      <c r="R49" s="3"/>
      <c r="S49" s="142"/>
      <c r="T49" s="52"/>
      <c r="U49" s="3"/>
      <c r="V49" s="1"/>
      <c r="W49" s="1"/>
      <c r="X49" s="1"/>
      <c r="Y49" s="1"/>
      <c r="Z49" s="1"/>
      <c r="AA49" s="1"/>
      <c r="AB49" s="1"/>
      <c r="AC49" s="1"/>
      <c r="AD49" s="3"/>
      <c r="AE49" s="134"/>
      <c r="AF49" s="55"/>
      <c r="AG49" s="55"/>
      <c r="AH49" s="55"/>
      <c r="AI49" s="55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</row>
    <row r="50" spans="1:72" ht="14.25" customHeight="1">
      <c r="A50" s="110"/>
      <c r="C50" s="132"/>
      <c r="D50" s="133"/>
      <c r="E50" s="134"/>
      <c r="F50" s="3"/>
      <c r="G50" s="51"/>
      <c r="H50" s="52"/>
      <c r="I50" s="3"/>
      <c r="J50" s="3"/>
      <c r="K50" s="51"/>
      <c r="L50" s="52"/>
      <c r="M50" s="3"/>
      <c r="N50" s="3"/>
      <c r="O50" s="142"/>
      <c r="P50" s="52"/>
      <c r="Q50" s="3"/>
      <c r="R50" s="3"/>
      <c r="S50" s="142"/>
      <c r="T50" s="52"/>
      <c r="U50" s="3"/>
      <c r="V50" s="1"/>
      <c r="W50" s="1"/>
      <c r="X50" s="1"/>
      <c r="Y50" s="1"/>
      <c r="Z50" s="1"/>
      <c r="AA50" s="1"/>
      <c r="AB50" s="1"/>
      <c r="AC50" s="1"/>
      <c r="AD50" s="3"/>
      <c r="AE50" s="134"/>
      <c r="AF50" s="55"/>
      <c r="AG50" s="55"/>
      <c r="AH50" s="55"/>
      <c r="AI50" s="55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</row>
    <row r="51" spans="1:72" ht="14.25" customHeight="1">
      <c r="A51" s="110"/>
      <c r="C51" s="132"/>
      <c r="D51" s="133"/>
      <c r="E51" s="134"/>
      <c r="F51" s="3"/>
      <c r="G51" s="51"/>
      <c r="H51" s="52"/>
      <c r="I51" s="3"/>
      <c r="J51" s="3"/>
      <c r="K51" s="51"/>
      <c r="L51" s="52"/>
      <c r="M51" s="3"/>
      <c r="N51" s="3"/>
      <c r="O51" s="142"/>
      <c r="P51" s="52"/>
      <c r="Q51" s="3"/>
      <c r="R51" s="3"/>
      <c r="S51" s="142"/>
      <c r="T51" s="52"/>
      <c r="U51" s="3"/>
      <c r="V51" s="1"/>
      <c r="W51" s="1"/>
      <c r="X51" s="1"/>
      <c r="Y51" s="1"/>
      <c r="Z51" s="1"/>
      <c r="AA51" s="1"/>
      <c r="AB51" s="1"/>
      <c r="AC51" s="1"/>
      <c r="AD51" s="3"/>
      <c r="AE51" s="134"/>
      <c r="AF51" s="55"/>
      <c r="AG51" s="55"/>
      <c r="AH51" s="55"/>
      <c r="AI51" s="55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</row>
    <row r="52" spans="1:72" ht="14.25" customHeight="1">
      <c r="A52" s="110"/>
      <c r="C52" s="132"/>
      <c r="D52" s="133"/>
      <c r="E52" s="134"/>
      <c r="F52" s="3"/>
      <c r="G52" s="51"/>
      <c r="H52" s="52"/>
      <c r="I52" s="3"/>
      <c r="J52" s="3"/>
      <c r="K52" s="51"/>
      <c r="L52" s="52"/>
      <c r="M52" s="3"/>
      <c r="N52" s="3"/>
      <c r="O52" s="142"/>
      <c r="P52" s="52"/>
      <c r="Q52" s="3"/>
      <c r="R52" s="3"/>
      <c r="S52" s="142"/>
      <c r="T52" s="52"/>
      <c r="U52" s="3"/>
      <c r="V52" s="1"/>
      <c r="W52" s="1"/>
      <c r="X52" s="1"/>
      <c r="Y52" s="1"/>
      <c r="Z52" s="1"/>
      <c r="AA52" s="1"/>
      <c r="AB52" s="1"/>
      <c r="AC52" s="1"/>
      <c r="AD52" s="3"/>
      <c r="AE52" s="134"/>
      <c r="AF52" s="55"/>
      <c r="AG52" s="55"/>
      <c r="AH52" s="55"/>
      <c r="AI52" s="55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</row>
  </sheetData>
  <autoFilter ref="A5:BS31" xr:uid="{00000000-0009-0000-0000-000013000000}">
    <sortState xmlns:xlrd2="http://schemas.microsoft.com/office/spreadsheetml/2017/richdata2" ref="A5:BS31">
      <sortCondition descending="1" ref="D5:D31"/>
    </sortState>
  </autoFilter>
  <mergeCells count="6">
    <mergeCell ref="Z4:AD4"/>
    <mergeCell ref="F4:I4"/>
    <mergeCell ref="J4:M4"/>
    <mergeCell ref="N4:Q4"/>
    <mergeCell ref="R4:U4"/>
    <mergeCell ref="V4:Y4"/>
  </mergeCells>
  <pageMargins left="0.7" right="0.7" top="0.75" bottom="0.75" header="0" footer="0"/>
  <pageSetup orientation="landscape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filterMode="1">
    <tabColor rgb="FF00B050"/>
  </sheetPr>
  <dimension ref="A1:AW973"/>
  <sheetViews>
    <sheetView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F6" sqref="F6"/>
    </sheetView>
  </sheetViews>
  <sheetFormatPr defaultColWidth="14.42578125" defaultRowHeight="15" customHeight="1"/>
  <cols>
    <col min="1" max="1" width="14.7109375" customWidth="1"/>
    <col min="2" max="2" width="41.28515625" customWidth="1"/>
    <col min="3" max="26" width="9.28515625" customWidth="1"/>
    <col min="27" max="27" width="8.85546875" customWidth="1"/>
    <col min="28" max="28" width="22.5703125" customWidth="1"/>
    <col min="29" max="42" width="8.85546875" customWidth="1"/>
    <col min="43" max="43" width="10.140625" customWidth="1"/>
    <col min="44" max="49" width="8.85546875" customWidth="1"/>
  </cols>
  <sheetData>
    <row r="1" spans="1:49" ht="14.25" customHeight="1">
      <c r="A1" s="47"/>
      <c r="B1" s="48" t="s">
        <v>1010</v>
      </c>
      <c r="C1" s="143"/>
      <c r="D1" s="3"/>
      <c r="E1" s="49"/>
      <c r="F1" s="50"/>
      <c r="G1" s="51"/>
      <c r="H1" s="52"/>
      <c r="I1" s="3"/>
      <c r="J1" s="3"/>
      <c r="K1" s="51"/>
      <c r="L1" s="53"/>
      <c r="M1" s="3"/>
      <c r="N1" s="144"/>
      <c r="O1" s="51"/>
      <c r="P1" s="53"/>
      <c r="Q1" s="3"/>
      <c r="R1" s="3"/>
      <c r="S1" s="3"/>
      <c r="T1" s="3"/>
      <c r="U1" s="3"/>
      <c r="V1" s="1"/>
      <c r="W1" s="1"/>
      <c r="X1" s="1"/>
      <c r="Y1" s="1"/>
      <c r="Z1" s="3"/>
      <c r="AA1" s="49"/>
      <c r="AB1" s="145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spans="1:49" ht="14.25" customHeight="1">
      <c r="A2" s="47"/>
      <c r="B2" s="56" t="s">
        <v>920</v>
      </c>
      <c r="C2" s="3"/>
      <c r="D2" s="3"/>
      <c r="E2" s="49"/>
      <c r="F2" s="50"/>
      <c r="G2" s="51"/>
      <c r="H2" s="52"/>
      <c r="I2" s="3"/>
      <c r="J2" s="144"/>
      <c r="K2" s="51"/>
      <c r="L2" s="53"/>
      <c r="M2" s="3"/>
      <c r="N2" s="3"/>
      <c r="O2" s="51"/>
      <c r="P2" s="53"/>
      <c r="Q2" s="3"/>
      <c r="R2" s="3"/>
      <c r="S2" s="3"/>
      <c r="T2" s="3"/>
      <c r="U2" s="3"/>
      <c r="V2" s="1"/>
      <c r="W2" s="1"/>
      <c r="X2" s="1"/>
      <c r="Y2" s="1"/>
      <c r="Z2" s="3"/>
      <c r="AA2" s="49"/>
      <c r="AB2" s="145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</row>
    <row r="3" spans="1:49" ht="14.25" customHeight="1">
      <c r="A3" s="47"/>
      <c r="B3" s="57">
        <f ca="1">TODAY()</f>
        <v>46188</v>
      </c>
      <c r="C3" s="3"/>
      <c r="D3" s="3"/>
      <c r="E3" s="49"/>
      <c r="F3" s="50"/>
      <c r="G3" s="51"/>
      <c r="H3" s="52"/>
      <c r="I3" s="3"/>
      <c r="J3" s="144"/>
      <c r="K3" s="51"/>
      <c r="L3" s="53"/>
      <c r="M3" s="3"/>
      <c r="N3" s="3"/>
      <c r="O3" s="51"/>
      <c r="P3" s="53"/>
      <c r="Q3" s="3"/>
      <c r="R3" s="3"/>
      <c r="S3" s="3"/>
      <c r="T3" s="3"/>
      <c r="U3" s="3"/>
      <c r="V3" s="1"/>
      <c r="W3" s="1"/>
      <c r="X3" s="1"/>
      <c r="Y3" s="1"/>
      <c r="Z3" s="3"/>
      <c r="AA3" s="49"/>
      <c r="AB3" s="145"/>
      <c r="AC3" s="2"/>
      <c r="AD3" s="2"/>
      <c r="AE3" s="2"/>
      <c r="AF3" s="2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</row>
    <row r="4" spans="1:49" ht="14.25" customHeight="1">
      <c r="A4" s="58"/>
      <c r="B4" s="59"/>
      <c r="C4" s="59"/>
      <c r="D4" s="59"/>
      <c r="E4" s="60"/>
      <c r="F4" s="558">
        <f ca="1">TODAY()+3</f>
        <v>46191</v>
      </c>
      <c r="G4" s="559"/>
      <c r="H4" s="559"/>
      <c r="I4" s="560"/>
      <c r="J4" s="561">
        <f ca="1">F4+31</f>
        <v>46222</v>
      </c>
      <c r="K4" s="559"/>
      <c r="L4" s="559"/>
      <c r="M4" s="560"/>
      <c r="N4" s="558">
        <f ca="1">J4+31</f>
        <v>46253</v>
      </c>
      <c r="O4" s="559"/>
      <c r="P4" s="559"/>
      <c r="Q4" s="560"/>
      <c r="R4" s="558">
        <f ca="1">N4+30</f>
        <v>46283</v>
      </c>
      <c r="S4" s="559"/>
      <c r="T4" s="559"/>
      <c r="U4" s="560"/>
      <c r="V4" s="555" t="s">
        <v>921</v>
      </c>
      <c r="W4" s="556"/>
      <c r="X4" s="556"/>
      <c r="Y4" s="556"/>
      <c r="Z4" s="557"/>
      <c r="AA4" s="146" t="s">
        <v>922</v>
      </c>
      <c r="AB4" s="147"/>
      <c r="AC4" s="1"/>
      <c r="AD4" s="1"/>
      <c r="AE4" s="1"/>
      <c r="AF4" s="1"/>
      <c r="AG4" s="109" t="s">
        <v>923</v>
      </c>
      <c r="AH4" s="109" t="s">
        <v>923</v>
      </c>
      <c r="AI4" s="109" t="s">
        <v>924</v>
      </c>
      <c r="AJ4" s="109" t="s">
        <v>925</v>
      </c>
      <c r="AK4" s="109" t="s">
        <v>925</v>
      </c>
      <c r="AL4" s="109" t="s">
        <v>925</v>
      </c>
      <c r="AM4" s="109" t="s">
        <v>925</v>
      </c>
      <c r="AN4" s="109" t="s">
        <v>925</v>
      </c>
      <c r="AO4" s="109" t="s">
        <v>925</v>
      </c>
      <c r="AP4" s="109" t="s">
        <v>925</v>
      </c>
      <c r="AQ4" s="109" t="s">
        <v>925</v>
      </c>
      <c r="AR4" s="109" t="s">
        <v>926</v>
      </c>
      <c r="AS4" s="109" t="s">
        <v>926</v>
      </c>
      <c r="AT4" s="109" t="s">
        <v>926</v>
      </c>
      <c r="AU4" s="109"/>
      <c r="AV4" s="109"/>
      <c r="AW4" s="109"/>
    </row>
    <row r="5" spans="1:49" ht="14.25" customHeight="1">
      <c r="A5" s="66" t="s">
        <v>928</v>
      </c>
      <c r="B5" s="66" t="s">
        <v>929</v>
      </c>
      <c r="C5" s="66" t="s">
        <v>930</v>
      </c>
      <c r="D5" s="66" t="s">
        <v>931</v>
      </c>
      <c r="E5" s="67" t="s">
        <v>932</v>
      </c>
      <c r="F5" s="66" t="s">
        <v>933</v>
      </c>
      <c r="G5" s="68" t="s">
        <v>934</v>
      </c>
      <c r="H5" s="69" t="s">
        <v>935</v>
      </c>
      <c r="I5" s="66" t="s">
        <v>936</v>
      </c>
      <c r="J5" s="66" t="s">
        <v>933</v>
      </c>
      <c r="K5" s="68" t="s">
        <v>934</v>
      </c>
      <c r="L5" s="70" t="s">
        <v>935</v>
      </c>
      <c r="M5" s="66" t="s">
        <v>936</v>
      </c>
      <c r="N5" s="66" t="s">
        <v>933</v>
      </c>
      <c r="O5" s="68" t="s">
        <v>934</v>
      </c>
      <c r="P5" s="70" t="s">
        <v>935</v>
      </c>
      <c r="Q5" s="66" t="s">
        <v>936</v>
      </c>
      <c r="R5" s="66" t="s">
        <v>933</v>
      </c>
      <c r="S5" s="68" t="s">
        <v>934</v>
      </c>
      <c r="T5" s="70" t="s">
        <v>935</v>
      </c>
      <c r="U5" s="66" t="s">
        <v>936</v>
      </c>
      <c r="V5" s="71" t="s">
        <v>937</v>
      </c>
      <c r="W5" s="71" t="s">
        <v>938</v>
      </c>
      <c r="X5" s="71" t="s">
        <v>939</v>
      </c>
      <c r="Y5" s="71" t="s">
        <v>940</v>
      </c>
      <c r="Z5" s="72" t="s">
        <v>941</v>
      </c>
      <c r="AA5" s="67" t="s">
        <v>942</v>
      </c>
      <c r="AB5" s="148" t="s">
        <v>951</v>
      </c>
      <c r="AC5" s="74" t="s">
        <v>943</v>
      </c>
      <c r="AD5" s="74" t="s">
        <v>944</v>
      </c>
      <c r="AE5" s="149" t="s">
        <v>945</v>
      </c>
      <c r="AF5" s="74" t="s">
        <v>946</v>
      </c>
      <c r="AG5" s="150" t="s">
        <v>953</v>
      </c>
      <c r="AH5" s="150" t="s">
        <v>954</v>
      </c>
      <c r="AI5" s="150" t="s">
        <v>960</v>
      </c>
      <c r="AJ5" s="150" t="s">
        <v>955</v>
      </c>
      <c r="AK5" s="150" t="s">
        <v>961</v>
      </c>
      <c r="AL5" s="150" t="s">
        <v>963</v>
      </c>
      <c r="AM5" s="76" t="s">
        <v>966</v>
      </c>
      <c r="AN5" s="76" t="s">
        <v>967</v>
      </c>
      <c r="AO5" s="76" t="s">
        <v>1011</v>
      </c>
      <c r="AP5" s="76" t="s">
        <v>975</v>
      </c>
      <c r="AQ5" s="76" t="s">
        <v>971</v>
      </c>
      <c r="AR5" s="76" t="s">
        <v>977</v>
      </c>
      <c r="AS5" s="76" t="s">
        <v>979</v>
      </c>
      <c r="AT5" s="76" t="s">
        <v>978</v>
      </c>
      <c r="AU5" s="150"/>
      <c r="AV5" s="150"/>
      <c r="AW5" s="151"/>
    </row>
    <row r="6" spans="1:49" ht="14.25" customHeight="1">
      <c r="A6" s="152" t="s">
        <v>1012</v>
      </c>
      <c r="B6" s="153" t="s">
        <v>265</v>
      </c>
      <c r="C6" s="79">
        <f>VLOOKUP(B6,'JAN26'!$A$1:I909,8,0)</f>
        <v>542</v>
      </c>
      <c r="D6" s="79">
        <f>VLOOKUP(B6,AVE!B$1:GB3520,2,0)</f>
        <v>96.75</v>
      </c>
      <c r="E6" s="80">
        <f t="shared" ref="E6:E24" si="0">G6+K6+O6+S6</f>
        <v>450</v>
      </c>
      <c r="F6" s="81">
        <f t="shared" ref="F6:F24" si="1">IF(C6&lt;0,0,C6)</f>
        <v>542</v>
      </c>
      <c r="G6" s="82">
        <f t="shared" ref="G6:G34" si="2">SUM(AG6:AH6)</f>
        <v>0</v>
      </c>
      <c r="H6" s="83">
        <f t="shared" ref="H6:H24" si="3">D6</f>
        <v>96.75</v>
      </c>
      <c r="I6" s="81">
        <f t="shared" ref="I6:I24" si="4">(F6+G6)-H6</f>
        <v>445.25</v>
      </c>
      <c r="J6" s="81">
        <f t="shared" ref="J6:J24" si="5">IF(I6&lt;0,0,I6)</f>
        <v>445.25</v>
      </c>
      <c r="K6" s="82">
        <f t="shared" ref="K6:K34" si="6">SUM(AI6)</f>
        <v>0</v>
      </c>
      <c r="L6" s="85">
        <f t="shared" ref="L6:L24" si="7">H6</f>
        <v>96.75</v>
      </c>
      <c r="M6" s="81">
        <f t="shared" ref="M6:M24" si="8">(J6+K6)-L6</f>
        <v>348.5</v>
      </c>
      <c r="N6" s="81">
        <f t="shared" ref="N6:N24" si="9">IF(M6&lt;0,0,M6)</f>
        <v>348.5</v>
      </c>
      <c r="O6" s="82">
        <f t="shared" ref="O6:O35" si="10">SUM(AJ6:AQ6)</f>
        <v>300</v>
      </c>
      <c r="P6" s="85">
        <f t="shared" ref="P6:P24" si="11">L6</f>
        <v>96.75</v>
      </c>
      <c r="Q6" s="81">
        <f t="shared" ref="Q6:Q24" si="12">(N6+O6)-P6</f>
        <v>551.75</v>
      </c>
      <c r="R6" s="81">
        <f t="shared" ref="R6:R24" si="13">IF(Q6&lt;0,0,Q6)</f>
        <v>551.75</v>
      </c>
      <c r="S6" s="82">
        <f t="shared" ref="S6:S34" si="14">SUM(AR6:AT6)</f>
        <v>150</v>
      </c>
      <c r="T6" s="85">
        <f t="shared" ref="T6:T24" si="15">P6</f>
        <v>96.75</v>
      </c>
      <c r="U6" s="81">
        <f t="shared" ref="U6:U24" si="16">(R6+S6)-T6</f>
        <v>605</v>
      </c>
      <c r="V6" s="86">
        <f t="shared" ref="V6:V24" si="17">IF(U6&lt;0,0,U6/D6)</f>
        <v>6.2532299741602069</v>
      </c>
      <c r="W6" s="87">
        <v>6</v>
      </c>
      <c r="X6" s="87">
        <v>12</v>
      </c>
      <c r="Y6" s="87">
        <f t="shared" ref="Y6:Y24" si="18">IF(IF(V6&gt;W6,X6-V6,X6-V6)&lt;0,0,IF(V6&gt;W6,X6-V6,X6-V6))</f>
        <v>5.7467700258397931</v>
      </c>
      <c r="Z6" s="154">
        <f t="shared" ref="Z6:Z24" si="19">(Y6*D6)</f>
        <v>556</v>
      </c>
      <c r="AA6" s="129">
        <v>500</v>
      </c>
      <c r="AB6" s="155"/>
      <c r="AC6" s="156"/>
      <c r="AD6" s="156">
        <v>53</v>
      </c>
      <c r="AE6" s="156">
        <v>49</v>
      </c>
      <c r="AF6" s="156"/>
      <c r="AG6" s="3"/>
      <c r="AH6" s="3"/>
      <c r="AI6" s="3"/>
      <c r="AJ6" s="3"/>
      <c r="AK6" s="3">
        <v>300</v>
      </c>
      <c r="AL6" s="3"/>
      <c r="AM6" s="3"/>
      <c r="AN6" s="3"/>
      <c r="AO6" s="3"/>
      <c r="AP6" s="3"/>
      <c r="AQ6" s="3"/>
      <c r="AR6" s="3">
        <v>150</v>
      </c>
      <c r="AS6" s="3"/>
      <c r="AT6" s="3"/>
      <c r="AU6" s="3"/>
      <c r="AV6" s="3"/>
      <c r="AW6" s="3"/>
    </row>
    <row r="7" spans="1:49" ht="14.25" customHeight="1">
      <c r="A7" s="152" t="s">
        <v>1013</v>
      </c>
      <c r="B7" s="153" t="s">
        <v>137</v>
      </c>
      <c r="C7" s="79">
        <f>VLOOKUP(B7,'JAN26'!$A$1:I910,8,0)</f>
        <v>522</v>
      </c>
      <c r="D7" s="79">
        <f>VLOOKUP(B7,AVE!B$1:GB3521,2,0)</f>
        <v>116.625</v>
      </c>
      <c r="E7" s="80">
        <f t="shared" si="0"/>
        <v>969</v>
      </c>
      <c r="F7" s="81">
        <f t="shared" si="1"/>
        <v>522</v>
      </c>
      <c r="G7" s="82">
        <f t="shared" si="2"/>
        <v>246</v>
      </c>
      <c r="H7" s="83">
        <f t="shared" si="3"/>
        <v>116.625</v>
      </c>
      <c r="I7" s="81">
        <f t="shared" si="4"/>
        <v>651.375</v>
      </c>
      <c r="J7" s="81">
        <f t="shared" si="5"/>
        <v>651.375</v>
      </c>
      <c r="K7" s="82">
        <f t="shared" si="6"/>
        <v>100</v>
      </c>
      <c r="L7" s="85">
        <f t="shared" si="7"/>
        <v>116.625</v>
      </c>
      <c r="M7" s="81">
        <f t="shared" si="8"/>
        <v>634.75</v>
      </c>
      <c r="N7" s="81">
        <f t="shared" si="9"/>
        <v>634.75</v>
      </c>
      <c r="O7" s="82">
        <f t="shared" si="10"/>
        <v>623</v>
      </c>
      <c r="P7" s="85">
        <f t="shared" si="11"/>
        <v>116.625</v>
      </c>
      <c r="Q7" s="81">
        <f t="shared" si="12"/>
        <v>1141.125</v>
      </c>
      <c r="R7" s="81">
        <f t="shared" si="13"/>
        <v>1141.125</v>
      </c>
      <c r="S7" s="82">
        <f t="shared" si="14"/>
        <v>0</v>
      </c>
      <c r="T7" s="85">
        <f t="shared" si="15"/>
        <v>116.625</v>
      </c>
      <c r="U7" s="81">
        <f t="shared" si="16"/>
        <v>1024.5</v>
      </c>
      <c r="V7" s="86">
        <f t="shared" si="17"/>
        <v>8.784565916398714</v>
      </c>
      <c r="W7" s="87">
        <v>6</v>
      </c>
      <c r="X7" s="87">
        <v>12</v>
      </c>
      <c r="Y7" s="87">
        <f t="shared" si="18"/>
        <v>3.215434083601286</v>
      </c>
      <c r="Z7" s="154">
        <f t="shared" si="19"/>
        <v>375</v>
      </c>
      <c r="AA7" s="92">
        <v>400</v>
      </c>
      <c r="AB7" s="157" t="s">
        <v>1014</v>
      </c>
      <c r="AC7" s="156" t="s">
        <v>1015</v>
      </c>
      <c r="AD7" s="156">
        <v>68</v>
      </c>
      <c r="AE7" s="156">
        <v>65</v>
      </c>
      <c r="AF7" s="156"/>
      <c r="AG7" s="3">
        <v>73</v>
      </c>
      <c r="AH7" s="3">
        <v>173</v>
      </c>
      <c r="AI7" s="3">
        <v>100</v>
      </c>
      <c r="AJ7" s="3">
        <v>173</v>
      </c>
      <c r="AK7" s="3"/>
      <c r="AL7" s="3">
        <v>250</v>
      </c>
      <c r="AM7" s="3"/>
      <c r="AN7" s="3"/>
      <c r="AO7" s="3"/>
      <c r="AP7" s="3"/>
      <c r="AQ7" s="3">
        <v>200</v>
      </c>
      <c r="AR7" s="3"/>
      <c r="AS7" s="3"/>
      <c r="AT7" s="3"/>
      <c r="AU7" s="3"/>
      <c r="AV7" s="3"/>
      <c r="AW7" s="3"/>
    </row>
    <row r="8" spans="1:49" ht="14.25" customHeight="1">
      <c r="A8" s="152" t="s">
        <v>1016</v>
      </c>
      <c r="B8" s="153" t="s">
        <v>187</v>
      </c>
      <c r="C8" s="79">
        <f>VLOOKUP(B8,'JAN26'!$A$1:I911,8,0)</f>
        <v>596</v>
      </c>
      <c r="D8" s="79">
        <f>VLOOKUP(B8,AVE!B$1:GB3522,2,0)</f>
        <v>112.5</v>
      </c>
      <c r="E8" s="80">
        <f t="shared" si="0"/>
        <v>790</v>
      </c>
      <c r="F8" s="81">
        <f t="shared" si="1"/>
        <v>596</v>
      </c>
      <c r="G8" s="82">
        <f t="shared" si="2"/>
        <v>0</v>
      </c>
      <c r="H8" s="83">
        <f t="shared" si="3"/>
        <v>112.5</v>
      </c>
      <c r="I8" s="81">
        <f t="shared" si="4"/>
        <v>483.5</v>
      </c>
      <c r="J8" s="81">
        <f t="shared" si="5"/>
        <v>483.5</v>
      </c>
      <c r="K8" s="82">
        <f t="shared" si="6"/>
        <v>0</v>
      </c>
      <c r="L8" s="85">
        <f t="shared" si="7"/>
        <v>112.5</v>
      </c>
      <c r="M8" s="81">
        <f t="shared" si="8"/>
        <v>371</v>
      </c>
      <c r="N8" s="81">
        <f t="shared" si="9"/>
        <v>371</v>
      </c>
      <c r="O8" s="82">
        <f t="shared" si="10"/>
        <v>790</v>
      </c>
      <c r="P8" s="85">
        <f t="shared" si="11"/>
        <v>112.5</v>
      </c>
      <c r="Q8" s="81">
        <f t="shared" si="12"/>
        <v>1048.5</v>
      </c>
      <c r="R8" s="81">
        <f t="shared" si="13"/>
        <v>1048.5</v>
      </c>
      <c r="S8" s="82">
        <f t="shared" si="14"/>
        <v>0</v>
      </c>
      <c r="T8" s="85">
        <f t="shared" si="15"/>
        <v>112.5</v>
      </c>
      <c r="U8" s="81">
        <f t="shared" si="16"/>
        <v>936</v>
      </c>
      <c r="V8" s="86">
        <f t="shared" si="17"/>
        <v>8.32</v>
      </c>
      <c r="W8" s="87">
        <v>6</v>
      </c>
      <c r="X8" s="87">
        <v>12</v>
      </c>
      <c r="Y8" s="87">
        <f t="shared" si="18"/>
        <v>3.6799999999999997</v>
      </c>
      <c r="Z8" s="154">
        <f t="shared" si="19"/>
        <v>413.99999999999994</v>
      </c>
      <c r="AA8" s="92">
        <v>400</v>
      </c>
      <c r="AB8" s="155" t="s">
        <v>1017</v>
      </c>
      <c r="AC8" s="156" t="s">
        <v>1018</v>
      </c>
      <c r="AD8" s="156">
        <v>63</v>
      </c>
      <c r="AE8" s="156">
        <v>54</v>
      </c>
      <c r="AF8" s="156"/>
      <c r="AG8" s="3"/>
      <c r="AH8" s="3"/>
      <c r="AI8" s="3"/>
      <c r="AJ8" s="3"/>
      <c r="AK8" s="3">
        <v>400</v>
      </c>
      <c r="AL8" s="3"/>
      <c r="AM8" s="3"/>
      <c r="AN8" s="3">
        <v>250</v>
      </c>
      <c r="AO8" s="3"/>
      <c r="AP8" s="3"/>
      <c r="AQ8" s="3">
        <v>140</v>
      </c>
      <c r="AR8" s="3"/>
      <c r="AS8" s="3"/>
      <c r="AT8" s="3"/>
      <c r="AU8" s="3"/>
      <c r="AV8" s="3"/>
      <c r="AW8" s="3"/>
    </row>
    <row r="9" spans="1:49" ht="14.25" customHeight="1">
      <c r="A9" s="152" t="s">
        <v>1013</v>
      </c>
      <c r="B9" s="153" t="s">
        <v>186</v>
      </c>
      <c r="C9" s="79">
        <f>VLOOKUP(B9,'JAN26'!$A$1:I912,8,0)</f>
        <v>377</v>
      </c>
      <c r="D9" s="79">
        <f>VLOOKUP(B9,AVE!B$1:GB3523,2,0)</f>
        <v>40.5</v>
      </c>
      <c r="E9" s="80">
        <f t="shared" si="0"/>
        <v>120</v>
      </c>
      <c r="F9" s="81">
        <f t="shared" si="1"/>
        <v>377</v>
      </c>
      <c r="G9" s="82">
        <f t="shared" si="2"/>
        <v>120</v>
      </c>
      <c r="H9" s="83">
        <f t="shared" si="3"/>
        <v>40.5</v>
      </c>
      <c r="I9" s="81">
        <f t="shared" si="4"/>
        <v>456.5</v>
      </c>
      <c r="J9" s="81">
        <f t="shared" si="5"/>
        <v>456.5</v>
      </c>
      <c r="K9" s="82">
        <f t="shared" si="6"/>
        <v>0</v>
      </c>
      <c r="L9" s="85">
        <f t="shared" si="7"/>
        <v>40.5</v>
      </c>
      <c r="M9" s="81">
        <f t="shared" si="8"/>
        <v>416</v>
      </c>
      <c r="N9" s="81">
        <f t="shared" si="9"/>
        <v>416</v>
      </c>
      <c r="O9" s="82">
        <f t="shared" si="10"/>
        <v>0</v>
      </c>
      <c r="P9" s="85">
        <f t="shared" si="11"/>
        <v>40.5</v>
      </c>
      <c r="Q9" s="81">
        <f t="shared" si="12"/>
        <v>375.5</v>
      </c>
      <c r="R9" s="81">
        <f t="shared" si="13"/>
        <v>375.5</v>
      </c>
      <c r="S9" s="82">
        <f t="shared" si="14"/>
        <v>0</v>
      </c>
      <c r="T9" s="85">
        <f t="shared" si="15"/>
        <v>40.5</v>
      </c>
      <c r="U9" s="81">
        <f t="shared" si="16"/>
        <v>335</v>
      </c>
      <c r="V9" s="86">
        <f t="shared" si="17"/>
        <v>8.2716049382716044</v>
      </c>
      <c r="W9" s="87">
        <v>6</v>
      </c>
      <c r="X9" s="87">
        <v>12</v>
      </c>
      <c r="Y9" s="87">
        <f t="shared" si="18"/>
        <v>3.7283950617283956</v>
      </c>
      <c r="Z9" s="154">
        <f t="shared" si="19"/>
        <v>151.00000000000003</v>
      </c>
      <c r="AA9" s="92">
        <v>150</v>
      </c>
      <c r="AB9" s="157" t="s">
        <v>1019</v>
      </c>
      <c r="AC9" s="156" t="s">
        <v>1020</v>
      </c>
      <c r="AD9" s="156">
        <v>53</v>
      </c>
      <c r="AE9" s="156">
        <v>55</v>
      </c>
      <c r="AF9" s="156"/>
      <c r="AG9" s="3">
        <v>120</v>
      </c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</row>
    <row r="10" spans="1:49" ht="14.25" customHeight="1">
      <c r="A10" s="152" t="s">
        <v>1013</v>
      </c>
      <c r="B10" s="153" t="s">
        <v>421</v>
      </c>
      <c r="C10" s="79">
        <f>VLOOKUP(B10,'JAN26'!$A$1:I913,8,0)</f>
        <v>211</v>
      </c>
      <c r="D10" s="79">
        <f>VLOOKUP(B10,AVE!B$1:GB3524,2,0)</f>
        <v>53</v>
      </c>
      <c r="E10" s="80">
        <f t="shared" si="0"/>
        <v>350</v>
      </c>
      <c r="F10" s="81">
        <f t="shared" si="1"/>
        <v>211</v>
      </c>
      <c r="G10" s="82">
        <f t="shared" si="2"/>
        <v>200</v>
      </c>
      <c r="H10" s="83">
        <f t="shared" si="3"/>
        <v>53</v>
      </c>
      <c r="I10" s="81">
        <f t="shared" si="4"/>
        <v>358</v>
      </c>
      <c r="J10" s="81">
        <f t="shared" si="5"/>
        <v>358</v>
      </c>
      <c r="K10" s="82">
        <f t="shared" si="6"/>
        <v>100</v>
      </c>
      <c r="L10" s="85">
        <f t="shared" si="7"/>
        <v>53</v>
      </c>
      <c r="M10" s="81">
        <f t="shared" si="8"/>
        <v>405</v>
      </c>
      <c r="N10" s="81">
        <f t="shared" si="9"/>
        <v>405</v>
      </c>
      <c r="O10" s="82">
        <f t="shared" si="10"/>
        <v>0</v>
      </c>
      <c r="P10" s="85">
        <f t="shared" si="11"/>
        <v>53</v>
      </c>
      <c r="Q10" s="81">
        <f t="shared" si="12"/>
        <v>352</v>
      </c>
      <c r="R10" s="81">
        <f t="shared" si="13"/>
        <v>352</v>
      </c>
      <c r="S10" s="82">
        <f t="shared" si="14"/>
        <v>50</v>
      </c>
      <c r="T10" s="85">
        <f t="shared" si="15"/>
        <v>53</v>
      </c>
      <c r="U10" s="81">
        <f t="shared" si="16"/>
        <v>349</v>
      </c>
      <c r="V10" s="86">
        <f t="shared" si="17"/>
        <v>6.5849056603773581</v>
      </c>
      <c r="W10" s="87">
        <v>6</v>
      </c>
      <c r="X10" s="87">
        <v>12</v>
      </c>
      <c r="Y10" s="87">
        <f t="shared" si="18"/>
        <v>5.4150943396226419</v>
      </c>
      <c r="Z10" s="154">
        <f t="shared" si="19"/>
        <v>287</v>
      </c>
      <c r="AA10" s="92">
        <v>300</v>
      </c>
      <c r="AB10" s="157" t="s">
        <v>1021</v>
      </c>
      <c r="AC10" s="156" t="s">
        <v>1018</v>
      </c>
      <c r="AD10" s="156"/>
      <c r="AE10" s="156">
        <v>65</v>
      </c>
      <c r="AF10" s="156"/>
      <c r="AG10" s="3">
        <v>200</v>
      </c>
      <c r="AH10" s="3"/>
      <c r="AI10" s="3">
        <v>100</v>
      </c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>
        <v>50</v>
      </c>
      <c r="AU10" s="3"/>
      <c r="AV10" s="3"/>
      <c r="AW10" s="3"/>
    </row>
    <row r="11" spans="1:49" ht="14.25" hidden="1" customHeight="1">
      <c r="A11" s="152" t="s">
        <v>1022</v>
      </c>
      <c r="B11" s="153" t="s">
        <v>271</v>
      </c>
      <c r="C11" s="79">
        <f>VLOOKUP(B11,'JAN26'!$A$1:I914,8,0)</f>
        <v>327</v>
      </c>
      <c r="D11" s="79">
        <f>VLOOKUP(B11,AVE!B$1:GB3525,2,0)</f>
        <v>26.25</v>
      </c>
      <c r="E11" s="80">
        <f t="shared" si="0"/>
        <v>80</v>
      </c>
      <c r="F11" s="81">
        <f t="shared" si="1"/>
        <v>327</v>
      </c>
      <c r="G11" s="82">
        <f t="shared" si="2"/>
        <v>0</v>
      </c>
      <c r="H11" s="83">
        <f t="shared" si="3"/>
        <v>26.25</v>
      </c>
      <c r="I11" s="81">
        <f t="shared" si="4"/>
        <v>300.75</v>
      </c>
      <c r="J11" s="81">
        <f t="shared" si="5"/>
        <v>300.75</v>
      </c>
      <c r="K11" s="82">
        <f t="shared" si="6"/>
        <v>0</v>
      </c>
      <c r="L11" s="85">
        <f t="shared" si="7"/>
        <v>26.25</v>
      </c>
      <c r="M11" s="81">
        <f t="shared" si="8"/>
        <v>274.5</v>
      </c>
      <c r="N11" s="81">
        <f t="shared" si="9"/>
        <v>274.5</v>
      </c>
      <c r="O11" s="82">
        <f t="shared" si="10"/>
        <v>80</v>
      </c>
      <c r="P11" s="85">
        <f t="shared" si="11"/>
        <v>26.25</v>
      </c>
      <c r="Q11" s="81">
        <f t="shared" si="12"/>
        <v>328.25</v>
      </c>
      <c r="R11" s="81">
        <f t="shared" si="13"/>
        <v>328.25</v>
      </c>
      <c r="S11" s="82">
        <f t="shared" si="14"/>
        <v>0</v>
      </c>
      <c r="T11" s="85">
        <f t="shared" si="15"/>
        <v>26.25</v>
      </c>
      <c r="U11" s="81">
        <f t="shared" si="16"/>
        <v>302</v>
      </c>
      <c r="V11" s="86">
        <f t="shared" si="17"/>
        <v>11.504761904761905</v>
      </c>
      <c r="W11" s="87">
        <v>6</v>
      </c>
      <c r="X11" s="87">
        <v>12</v>
      </c>
      <c r="Y11" s="87">
        <f t="shared" si="18"/>
        <v>0.49523809523809526</v>
      </c>
      <c r="Z11" s="154">
        <f t="shared" si="19"/>
        <v>13</v>
      </c>
      <c r="AA11" s="92"/>
      <c r="AB11" s="155" t="s">
        <v>1023</v>
      </c>
      <c r="AC11" s="156" t="s">
        <v>1024</v>
      </c>
      <c r="AD11" s="156">
        <v>71</v>
      </c>
      <c r="AE11" s="156">
        <v>67</v>
      </c>
      <c r="AF11" s="156"/>
      <c r="AG11" s="3"/>
      <c r="AH11" s="3"/>
      <c r="AI11" s="3"/>
      <c r="AJ11" s="3"/>
      <c r="AK11" s="3"/>
      <c r="AL11" s="3"/>
      <c r="AM11" s="3"/>
      <c r="AN11" s="3">
        <v>50</v>
      </c>
      <c r="AO11" s="3"/>
      <c r="AP11" s="3"/>
      <c r="AQ11" s="3">
        <v>30</v>
      </c>
      <c r="AR11" s="3"/>
      <c r="AS11" s="3"/>
      <c r="AT11" s="3"/>
      <c r="AU11" s="3"/>
      <c r="AV11" s="3"/>
      <c r="AW11" s="3"/>
    </row>
    <row r="12" spans="1:49" ht="14.25" customHeight="1">
      <c r="A12" s="152" t="s">
        <v>1013</v>
      </c>
      <c r="B12" s="158" t="s">
        <v>521</v>
      </c>
      <c r="C12" s="79">
        <f>VLOOKUP(B12,'JAN26'!$A$1:I915,8,0)</f>
        <v>93</v>
      </c>
      <c r="D12" s="79">
        <f>VLOOKUP(B12,AVE!B$1:GB3526,2,0)</f>
        <v>14.857142857142858</v>
      </c>
      <c r="E12" s="80">
        <f t="shared" si="0"/>
        <v>100</v>
      </c>
      <c r="F12" s="81">
        <f t="shared" si="1"/>
        <v>93</v>
      </c>
      <c r="G12" s="82">
        <f t="shared" si="2"/>
        <v>0</v>
      </c>
      <c r="H12" s="83">
        <f t="shared" si="3"/>
        <v>14.857142857142858</v>
      </c>
      <c r="I12" s="81">
        <f t="shared" si="4"/>
        <v>78.142857142857139</v>
      </c>
      <c r="J12" s="81">
        <f t="shared" si="5"/>
        <v>78.142857142857139</v>
      </c>
      <c r="K12" s="82">
        <f t="shared" si="6"/>
        <v>0</v>
      </c>
      <c r="L12" s="85">
        <f t="shared" si="7"/>
        <v>14.857142857142858</v>
      </c>
      <c r="M12" s="81">
        <f t="shared" si="8"/>
        <v>63.285714285714278</v>
      </c>
      <c r="N12" s="81">
        <f t="shared" si="9"/>
        <v>63.285714285714278</v>
      </c>
      <c r="O12" s="82">
        <f t="shared" si="10"/>
        <v>100</v>
      </c>
      <c r="P12" s="85">
        <f t="shared" si="11"/>
        <v>14.857142857142858</v>
      </c>
      <c r="Q12" s="81">
        <f t="shared" si="12"/>
        <v>148.42857142857142</v>
      </c>
      <c r="R12" s="81">
        <f t="shared" si="13"/>
        <v>148.42857142857142</v>
      </c>
      <c r="S12" s="82">
        <f t="shared" si="14"/>
        <v>0</v>
      </c>
      <c r="T12" s="85">
        <f t="shared" si="15"/>
        <v>14.857142857142858</v>
      </c>
      <c r="U12" s="81">
        <f t="shared" si="16"/>
        <v>133.57142857142856</v>
      </c>
      <c r="V12" s="86">
        <f t="shared" si="17"/>
        <v>8.9903846153846132</v>
      </c>
      <c r="W12" s="87">
        <v>6</v>
      </c>
      <c r="X12" s="87">
        <v>12</v>
      </c>
      <c r="Y12" s="87">
        <f t="shared" si="18"/>
        <v>3.0096153846153868</v>
      </c>
      <c r="Z12" s="154">
        <f t="shared" si="19"/>
        <v>44.714285714285751</v>
      </c>
      <c r="AA12" s="92">
        <v>50</v>
      </c>
      <c r="AB12" s="155"/>
      <c r="AC12" s="156"/>
      <c r="AD12" s="156"/>
      <c r="AE12" s="156"/>
      <c r="AF12" s="156"/>
      <c r="AG12" s="3"/>
      <c r="AH12" s="3"/>
      <c r="AI12" s="3"/>
      <c r="AJ12" s="3"/>
      <c r="AK12" s="3"/>
      <c r="AL12" s="3"/>
      <c r="AM12" s="3"/>
      <c r="AN12" s="3">
        <v>100</v>
      </c>
      <c r="AO12" s="3"/>
      <c r="AP12" s="3"/>
      <c r="AQ12" s="3"/>
      <c r="AR12" s="3"/>
      <c r="AS12" s="3"/>
      <c r="AT12" s="3"/>
      <c r="AU12" s="3"/>
      <c r="AV12" s="3"/>
      <c r="AW12" s="3"/>
    </row>
    <row r="13" spans="1:49" ht="14.25" customHeight="1">
      <c r="A13" s="152" t="s">
        <v>1013</v>
      </c>
      <c r="B13" s="153" t="s">
        <v>199</v>
      </c>
      <c r="C13" s="79">
        <f>VLOOKUP(B13,'JAN26'!$A$1:I916,8,0)</f>
        <v>65</v>
      </c>
      <c r="D13" s="79">
        <f>VLOOKUP(B13,AVE!B$1:GB3527,2,0)</f>
        <v>21.625</v>
      </c>
      <c r="E13" s="80">
        <f t="shared" si="0"/>
        <v>200</v>
      </c>
      <c r="F13" s="81">
        <f t="shared" si="1"/>
        <v>65</v>
      </c>
      <c r="G13" s="82">
        <f t="shared" si="2"/>
        <v>0</v>
      </c>
      <c r="H13" s="83">
        <f t="shared" si="3"/>
        <v>21.625</v>
      </c>
      <c r="I13" s="81">
        <f t="shared" si="4"/>
        <v>43.375</v>
      </c>
      <c r="J13" s="81">
        <f t="shared" si="5"/>
        <v>43.375</v>
      </c>
      <c r="K13" s="82">
        <f t="shared" si="6"/>
        <v>0</v>
      </c>
      <c r="L13" s="85">
        <f t="shared" si="7"/>
        <v>21.625</v>
      </c>
      <c r="M13" s="81">
        <f t="shared" si="8"/>
        <v>21.75</v>
      </c>
      <c r="N13" s="81">
        <f t="shared" si="9"/>
        <v>21.75</v>
      </c>
      <c r="O13" s="82">
        <f t="shared" si="10"/>
        <v>200</v>
      </c>
      <c r="P13" s="85">
        <f t="shared" si="11"/>
        <v>21.625</v>
      </c>
      <c r="Q13" s="81">
        <f t="shared" si="12"/>
        <v>200.125</v>
      </c>
      <c r="R13" s="81">
        <f t="shared" si="13"/>
        <v>200.125</v>
      </c>
      <c r="S13" s="82">
        <f t="shared" si="14"/>
        <v>0</v>
      </c>
      <c r="T13" s="85">
        <f t="shared" si="15"/>
        <v>21.625</v>
      </c>
      <c r="U13" s="81">
        <f t="shared" si="16"/>
        <v>178.5</v>
      </c>
      <c r="V13" s="86">
        <f t="shared" si="17"/>
        <v>8.2543352601156066</v>
      </c>
      <c r="W13" s="87">
        <v>6</v>
      </c>
      <c r="X13" s="87">
        <v>12</v>
      </c>
      <c r="Y13" s="87">
        <f t="shared" si="18"/>
        <v>3.7456647398843934</v>
      </c>
      <c r="Z13" s="154">
        <f t="shared" si="19"/>
        <v>81.000000000000014</v>
      </c>
      <c r="AA13" s="92">
        <v>100</v>
      </c>
      <c r="AB13" s="145"/>
      <c r="AC13" s="156" t="s">
        <v>1025</v>
      </c>
      <c r="AD13" s="156"/>
      <c r="AE13" s="156"/>
      <c r="AF13" s="156"/>
      <c r="AG13" s="3"/>
      <c r="AH13" s="3"/>
      <c r="AI13" s="3"/>
      <c r="AJ13" s="3"/>
      <c r="AK13" s="3"/>
      <c r="AL13" s="3">
        <v>100</v>
      </c>
      <c r="AM13" s="3">
        <f>90+10</f>
        <v>100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</row>
    <row r="14" spans="1:49" ht="14.25" customHeight="1">
      <c r="A14" s="152" t="s">
        <v>1013</v>
      </c>
      <c r="B14" s="153" t="s">
        <v>361</v>
      </c>
      <c r="C14" s="79">
        <f>VLOOKUP(B14,'JAN26'!$A$1:I917,8,0)</f>
        <v>91</v>
      </c>
      <c r="D14" s="79">
        <f>VLOOKUP(B14,AVE!B$1:GB3528,2,0)</f>
        <v>17</v>
      </c>
      <c r="E14" s="80">
        <f t="shared" si="0"/>
        <v>80</v>
      </c>
      <c r="F14" s="81">
        <f t="shared" si="1"/>
        <v>91</v>
      </c>
      <c r="G14" s="82">
        <f t="shared" si="2"/>
        <v>0</v>
      </c>
      <c r="H14" s="83">
        <f t="shared" si="3"/>
        <v>17</v>
      </c>
      <c r="I14" s="81">
        <f t="shared" si="4"/>
        <v>74</v>
      </c>
      <c r="J14" s="81">
        <f t="shared" si="5"/>
        <v>74</v>
      </c>
      <c r="K14" s="82">
        <f t="shared" si="6"/>
        <v>0</v>
      </c>
      <c r="L14" s="85">
        <f t="shared" si="7"/>
        <v>17</v>
      </c>
      <c r="M14" s="81">
        <f t="shared" si="8"/>
        <v>57</v>
      </c>
      <c r="N14" s="81">
        <f t="shared" si="9"/>
        <v>57</v>
      </c>
      <c r="O14" s="82">
        <f t="shared" si="10"/>
        <v>40</v>
      </c>
      <c r="P14" s="85">
        <f t="shared" si="11"/>
        <v>17</v>
      </c>
      <c r="Q14" s="81">
        <f t="shared" si="12"/>
        <v>80</v>
      </c>
      <c r="R14" s="81">
        <f t="shared" si="13"/>
        <v>80</v>
      </c>
      <c r="S14" s="82">
        <f t="shared" si="14"/>
        <v>40</v>
      </c>
      <c r="T14" s="85">
        <f t="shared" si="15"/>
        <v>17</v>
      </c>
      <c r="U14" s="81">
        <f t="shared" si="16"/>
        <v>103</v>
      </c>
      <c r="V14" s="86">
        <f t="shared" si="17"/>
        <v>6.0588235294117645</v>
      </c>
      <c r="W14" s="87">
        <v>6</v>
      </c>
      <c r="X14" s="87">
        <v>12</v>
      </c>
      <c r="Y14" s="87">
        <f t="shared" si="18"/>
        <v>5.9411764705882355</v>
      </c>
      <c r="Z14" s="154">
        <f t="shared" si="19"/>
        <v>101</v>
      </c>
      <c r="AA14" s="92">
        <v>100</v>
      </c>
      <c r="AB14" s="145"/>
      <c r="AC14" s="156" t="s">
        <v>1026</v>
      </c>
      <c r="AD14" s="156">
        <v>73</v>
      </c>
      <c r="AE14" s="156">
        <v>79</v>
      </c>
      <c r="AF14" s="156"/>
      <c r="AG14" s="3"/>
      <c r="AH14" s="3"/>
      <c r="AI14" s="3"/>
      <c r="AJ14" s="3"/>
      <c r="AK14" s="3"/>
      <c r="AL14" s="3"/>
      <c r="AM14" s="3"/>
      <c r="AN14" s="3"/>
      <c r="AO14" s="3"/>
      <c r="AP14" s="3">
        <v>40</v>
      </c>
      <c r="AQ14" s="3"/>
      <c r="AR14" s="3"/>
      <c r="AS14" s="3">
        <v>40</v>
      </c>
      <c r="AT14" s="3"/>
      <c r="AU14" s="3"/>
      <c r="AV14" s="3"/>
      <c r="AW14" s="3"/>
    </row>
    <row r="15" spans="1:49" ht="14.25" hidden="1" customHeight="1">
      <c r="A15" s="152" t="s">
        <v>1013</v>
      </c>
      <c r="B15" s="153" t="s">
        <v>428</v>
      </c>
      <c r="C15" s="79">
        <f>VLOOKUP(B15,'JAN26'!$A$1:I918,8,0)</f>
        <v>102</v>
      </c>
      <c r="D15" s="79">
        <f>VLOOKUP(B15,AVE!B$1:GB3529,2,0)</f>
        <v>6.5714285714285712</v>
      </c>
      <c r="E15" s="80">
        <f t="shared" si="0"/>
        <v>0</v>
      </c>
      <c r="F15" s="81">
        <f t="shared" si="1"/>
        <v>102</v>
      </c>
      <c r="G15" s="82">
        <f t="shared" si="2"/>
        <v>0</v>
      </c>
      <c r="H15" s="83">
        <f t="shared" si="3"/>
        <v>6.5714285714285712</v>
      </c>
      <c r="I15" s="81">
        <f t="shared" si="4"/>
        <v>95.428571428571431</v>
      </c>
      <c r="J15" s="81">
        <f t="shared" si="5"/>
        <v>95.428571428571431</v>
      </c>
      <c r="K15" s="82">
        <f t="shared" si="6"/>
        <v>0</v>
      </c>
      <c r="L15" s="85">
        <f t="shared" si="7"/>
        <v>6.5714285714285712</v>
      </c>
      <c r="M15" s="81">
        <f t="shared" si="8"/>
        <v>88.857142857142861</v>
      </c>
      <c r="N15" s="81">
        <f t="shared" si="9"/>
        <v>88.857142857142861</v>
      </c>
      <c r="O15" s="82">
        <f t="shared" si="10"/>
        <v>0</v>
      </c>
      <c r="P15" s="85">
        <f t="shared" si="11"/>
        <v>6.5714285714285712</v>
      </c>
      <c r="Q15" s="81">
        <f t="shared" si="12"/>
        <v>82.285714285714292</v>
      </c>
      <c r="R15" s="81">
        <f t="shared" si="13"/>
        <v>82.285714285714292</v>
      </c>
      <c r="S15" s="82">
        <f t="shared" si="14"/>
        <v>0</v>
      </c>
      <c r="T15" s="85">
        <f t="shared" si="15"/>
        <v>6.5714285714285712</v>
      </c>
      <c r="U15" s="81">
        <f t="shared" si="16"/>
        <v>75.714285714285722</v>
      </c>
      <c r="V15" s="86">
        <f t="shared" si="17"/>
        <v>11.521739130434785</v>
      </c>
      <c r="W15" s="87">
        <v>6</v>
      </c>
      <c r="X15" s="87">
        <v>12</v>
      </c>
      <c r="Y15" s="87">
        <f t="shared" si="18"/>
        <v>0.47826086956521507</v>
      </c>
      <c r="Z15" s="154">
        <f t="shared" si="19"/>
        <v>3.1428571428571277</v>
      </c>
      <c r="AA15" s="49"/>
      <c r="AB15" s="145"/>
      <c r="AC15" s="156"/>
      <c r="AD15" s="156"/>
      <c r="AE15" s="156"/>
      <c r="AF15" s="156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</row>
    <row r="16" spans="1:49" ht="14.25" hidden="1" customHeight="1">
      <c r="A16" s="152" t="s">
        <v>1027</v>
      </c>
      <c r="B16" s="158" t="s">
        <v>541</v>
      </c>
      <c r="C16" s="79">
        <f>VLOOKUP(B16,'JAN26'!$A$1:I919,8,0)</f>
        <v>51</v>
      </c>
      <c r="D16" s="79">
        <f>VLOOKUP(B16,AVE!B$1:GB3530,2,0)</f>
        <v>2.25</v>
      </c>
      <c r="E16" s="80">
        <f t="shared" si="0"/>
        <v>50</v>
      </c>
      <c r="F16" s="81">
        <f t="shared" si="1"/>
        <v>51</v>
      </c>
      <c r="G16" s="82">
        <f t="shared" si="2"/>
        <v>0</v>
      </c>
      <c r="H16" s="83">
        <f t="shared" si="3"/>
        <v>2.25</v>
      </c>
      <c r="I16" s="81">
        <f t="shared" si="4"/>
        <v>48.75</v>
      </c>
      <c r="J16" s="81">
        <f t="shared" si="5"/>
        <v>48.75</v>
      </c>
      <c r="K16" s="82">
        <f t="shared" si="6"/>
        <v>0</v>
      </c>
      <c r="L16" s="85">
        <f t="shared" si="7"/>
        <v>2.25</v>
      </c>
      <c r="M16" s="81">
        <f t="shared" si="8"/>
        <v>46.5</v>
      </c>
      <c r="N16" s="81">
        <f t="shared" si="9"/>
        <v>46.5</v>
      </c>
      <c r="O16" s="82">
        <f t="shared" si="10"/>
        <v>50</v>
      </c>
      <c r="P16" s="85">
        <f t="shared" si="11"/>
        <v>2.25</v>
      </c>
      <c r="Q16" s="81">
        <f t="shared" si="12"/>
        <v>94.25</v>
      </c>
      <c r="R16" s="81">
        <f t="shared" si="13"/>
        <v>94.25</v>
      </c>
      <c r="S16" s="82">
        <f t="shared" si="14"/>
        <v>0</v>
      </c>
      <c r="T16" s="85">
        <f t="shared" si="15"/>
        <v>2.25</v>
      </c>
      <c r="U16" s="81">
        <f t="shared" si="16"/>
        <v>92</v>
      </c>
      <c r="V16" s="86">
        <f t="shared" si="17"/>
        <v>40.888888888888886</v>
      </c>
      <c r="W16" s="87">
        <v>6</v>
      </c>
      <c r="X16" s="87">
        <v>12</v>
      </c>
      <c r="Y16" s="87">
        <f t="shared" si="18"/>
        <v>0</v>
      </c>
      <c r="Z16" s="154">
        <f t="shared" si="19"/>
        <v>0</v>
      </c>
      <c r="AA16" s="49"/>
      <c r="AB16" s="145"/>
      <c r="AC16" s="156"/>
      <c r="AD16" s="156"/>
      <c r="AE16" s="156"/>
      <c r="AF16" s="156"/>
      <c r="AG16" s="3"/>
      <c r="AH16" s="3"/>
      <c r="AI16" s="3"/>
      <c r="AJ16" s="3"/>
      <c r="AK16" s="3"/>
      <c r="AL16" s="3"/>
      <c r="AM16" s="3">
        <v>50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</row>
    <row r="17" spans="1:49" ht="14.25" hidden="1" customHeight="1">
      <c r="A17" s="152" t="s">
        <v>1027</v>
      </c>
      <c r="B17" s="158" t="s">
        <v>542</v>
      </c>
      <c r="C17" s="79">
        <f>VLOOKUP(B17,'JAN26'!$A$1:I920,8,0)</f>
        <v>6</v>
      </c>
      <c r="D17" s="79">
        <f>VLOOKUP(B17,AVE!B$1:GB3531,2,0)</f>
        <v>7.333333333333333</v>
      </c>
      <c r="E17" s="80">
        <f t="shared" si="0"/>
        <v>100</v>
      </c>
      <c r="F17" s="81">
        <f t="shared" si="1"/>
        <v>6</v>
      </c>
      <c r="G17" s="82">
        <f t="shared" si="2"/>
        <v>0</v>
      </c>
      <c r="H17" s="83">
        <f t="shared" si="3"/>
        <v>7.333333333333333</v>
      </c>
      <c r="I17" s="81">
        <f t="shared" si="4"/>
        <v>-1.333333333333333</v>
      </c>
      <c r="J17" s="81">
        <f t="shared" si="5"/>
        <v>0</v>
      </c>
      <c r="K17" s="82">
        <f t="shared" si="6"/>
        <v>0</v>
      </c>
      <c r="L17" s="85">
        <f t="shared" si="7"/>
        <v>7.333333333333333</v>
      </c>
      <c r="M17" s="81">
        <f t="shared" si="8"/>
        <v>-7.333333333333333</v>
      </c>
      <c r="N17" s="81">
        <f t="shared" si="9"/>
        <v>0</v>
      </c>
      <c r="O17" s="82">
        <f t="shared" si="10"/>
        <v>100</v>
      </c>
      <c r="P17" s="85">
        <f t="shared" si="11"/>
        <v>7.333333333333333</v>
      </c>
      <c r="Q17" s="81">
        <f t="shared" si="12"/>
        <v>92.666666666666671</v>
      </c>
      <c r="R17" s="81">
        <f t="shared" si="13"/>
        <v>92.666666666666671</v>
      </c>
      <c r="S17" s="82">
        <f t="shared" si="14"/>
        <v>0</v>
      </c>
      <c r="T17" s="85">
        <f t="shared" si="15"/>
        <v>7.333333333333333</v>
      </c>
      <c r="U17" s="81">
        <f t="shared" si="16"/>
        <v>85.333333333333343</v>
      </c>
      <c r="V17" s="86">
        <f t="shared" si="17"/>
        <v>11.636363636363638</v>
      </c>
      <c r="W17" s="87">
        <v>6</v>
      </c>
      <c r="X17" s="87">
        <v>12</v>
      </c>
      <c r="Y17" s="87">
        <f t="shared" si="18"/>
        <v>0.36363636363636154</v>
      </c>
      <c r="Z17" s="154">
        <f t="shared" si="19"/>
        <v>2.666666666666651</v>
      </c>
      <c r="AA17" s="49"/>
      <c r="AB17" s="145"/>
      <c r="AC17" s="156"/>
      <c r="AD17" s="156"/>
      <c r="AE17" s="156"/>
      <c r="AF17" s="156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>
        <v>100</v>
      </c>
      <c r="AR17" s="3"/>
      <c r="AS17" s="3"/>
      <c r="AT17" s="3"/>
      <c r="AU17" s="3"/>
      <c r="AV17" s="3"/>
      <c r="AW17" s="3"/>
    </row>
    <row r="18" spans="1:49" ht="14.25" customHeight="1">
      <c r="A18" s="152" t="s">
        <v>1013</v>
      </c>
      <c r="B18" s="158" t="s">
        <v>543</v>
      </c>
      <c r="C18" s="79">
        <f>VLOOKUP(B18,'JAN26'!$A$1:I921,8,0)</f>
        <v>29</v>
      </c>
      <c r="D18" s="79">
        <f>VLOOKUP(B18,AVE!B$1:GB3532,2,0)</f>
        <v>6</v>
      </c>
      <c r="E18" s="80">
        <f t="shared" si="0"/>
        <v>0</v>
      </c>
      <c r="F18" s="81">
        <f t="shared" si="1"/>
        <v>29</v>
      </c>
      <c r="G18" s="82">
        <f t="shared" si="2"/>
        <v>0</v>
      </c>
      <c r="H18" s="83">
        <f t="shared" si="3"/>
        <v>6</v>
      </c>
      <c r="I18" s="81">
        <f t="shared" si="4"/>
        <v>23</v>
      </c>
      <c r="J18" s="81">
        <f t="shared" si="5"/>
        <v>23</v>
      </c>
      <c r="K18" s="82">
        <f t="shared" si="6"/>
        <v>0</v>
      </c>
      <c r="L18" s="85">
        <f t="shared" si="7"/>
        <v>6</v>
      </c>
      <c r="M18" s="81">
        <f t="shared" si="8"/>
        <v>17</v>
      </c>
      <c r="N18" s="81">
        <f t="shared" si="9"/>
        <v>17</v>
      </c>
      <c r="O18" s="82">
        <f t="shared" si="10"/>
        <v>0</v>
      </c>
      <c r="P18" s="85">
        <f t="shared" si="11"/>
        <v>6</v>
      </c>
      <c r="Q18" s="81">
        <f t="shared" si="12"/>
        <v>11</v>
      </c>
      <c r="R18" s="81">
        <f t="shared" si="13"/>
        <v>11</v>
      </c>
      <c r="S18" s="82">
        <f t="shared" si="14"/>
        <v>0</v>
      </c>
      <c r="T18" s="85">
        <f t="shared" si="15"/>
        <v>6</v>
      </c>
      <c r="U18" s="81">
        <f t="shared" si="16"/>
        <v>5</v>
      </c>
      <c r="V18" s="86">
        <f t="shared" si="17"/>
        <v>0.83333333333333337</v>
      </c>
      <c r="W18" s="87">
        <v>6</v>
      </c>
      <c r="X18" s="87">
        <v>12</v>
      </c>
      <c r="Y18" s="87">
        <f t="shared" si="18"/>
        <v>11.166666666666666</v>
      </c>
      <c r="Z18" s="154">
        <f t="shared" si="19"/>
        <v>67</v>
      </c>
      <c r="AA18" s="92">
        <v>100</v>
      </c>
      <c r="AB18" s="145"/>
      <c r="AC18" s="156"/>
      <c r="AD18" s="156"/>
      <c r="AE18" s="156"/>
      <c r="AF18" s="156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</row>
    <row r="19" spans="1:49" ht="14.25" customHeight="1">
      <c r="A19" s="159" t="s">
        <v>1028</v>
      </c>
      <c r="B19" s="160" t="s">
        <v>426</v>
      </c>
      <c r="C19" s="79">
        <f>VLOOKUP(B19,'JAN26'!$A$1:I922,8,0)</f>
        <v>345</v>
      </c>
      <c r="D19" s="79">
        <f>VLOOKUP(B19,AVE!B$1:GB3533,2,0)</f>
        <v>59.625</v>
      </c>
      <c r="E19" s="80">
        <f t="shared" si="0"/>
        <v>250</v>
      </c>
      <c r="F19" s="81">
        <f t="shared" si="1"/>
        <v>345</v>
      </c>
      <c r="G19" s="82">
        <f t="shared" si="2"/>
        <v>0</v>
      </c>
      <c r="H19" s="83">
        <f t="shared" si="3"/>
        <v>59.625</v>
      </c>
      <c r="I19" s="81">
        <f t="shared" si="4"/>
        <v>285.375</v>
      </c>
      <c r="J19" s="81">
        <f t="shared" si="5"/>
        <v>285.375</v>
      </c>
      <c r="K19" s="82">
        <f t="shared" si="6"/>
        <v>0</v>
      </c>
      <c r="L19" s="85">
        <f t="shared" si="7"/>
        <v>59.625</v>
      </c>
      <c r="M19" s="81">
        <f t="shared" si="8"/>
        <v>225.75</v>
      </c>
      <c r="N19" s="81">
        <f t="shared" si="9"/>
        <v>225.75</v>
      </c>
      <c r="O19" s="82">
        <f t="shared" si="10"/>
        <v>250</v>
      </c>
      <c r="P19" s="85">
        <f t="shared" si="11"/>
        <v>59.625</v>
      </c>
      <c r="Q19" s="81">
        <f t="shared" si="12"/>
        <v>416.125</v>
      </c>
      <c r="R19" s="81">
        <f t="shared" si="13"/>
        <v>416.125</v>
      </c>
      <c r="S19" s="82">
        <f t="shared" si="14"/>
        <v>0</v>
      </c>
      <c r="T19" s="85">
        <f t="shared" si="15"/>
        <v>59.625</v>
      </c>
      <c r="U19" s="81">
        <f t="shared" si="16"/>
        <v>356.5</v>
      </c>
      <c r="V19" s="86">
        <f t="shared" si="17"/>
        <v>5.9790356394129978</v>
      </c>
      <c r="W19" s="87">
        <v>6</v>
      </c>
      <c r="X19" s="87">
        <v>12</v>
      </c>
      <c r="Y19" s="87">
        <f t="shared" si="18"/>
        <v>6.0209643605870022</v>
      </c>
      <c r="Z19" s="154">
        <f t="shared" si="19"/>
        <v>359</v>
      </c>
      <c r="AA19" s="92">
        <v>400</v>
      </c>
      <c r="AB19" s="145"/>
      <c r="AC19" s="156">
        <v>23.1</v>
      </c>
      <c r="AD19" s="156"/>
      <c r="AE19" s="156"/>
      <c r="AF19" s="156"/>
      <c r="AG19" s="3"/>
      <c r="AH19" s="3"/>
      <c r="AI19" s="3"/>
      <c r="AJ19" s="3"/>
      <c r="AK19" s="3"/>
      <c r="AL19" s="3"/>
      <c r="AM19" s="3"/>
      <c r="AN19" s="3"/>
      <c r="AO19" s="3">
        <v>250</v>
      </c>
      <c r="AP19" s="3"/>
      <c r="AQ19" s="3"/>
      <c r="AR19" s="3"/>
      <c r="AS19" s="3"/>
      <c r="AT19" s="3"/>
      <c r="AU19" s="3"/>
      <c r="AV19" s="3"/>
      <c r="AW19" s="3"/>
    </row>
    <row r="20" spans="1:49" ht="14.25" customHeight="1">
      <c r="A20" s="159" t="s">
        <v>1028</v>
      </c>
      <c r="B20" s="160" t="s">
        <v>123</v>
      </c>
      <c r="C20" s="79">
        <f>VLOOKUP(B20,'JAN26'!$A$1:I923,8,0)</f>
        <v>108</v>
      </c>
      <c r="D20" s="79">
        <f>VLOOKUP(B20,AVE!B$1:GB3534,2,0)</f>
        <v>38.285714285714285</v>
      </c>
      <c r="E20" s="80">
        <f t="shared" si="0"/>
        <v>150</v>
      </c>
      <c r="F20" s="81">
        <f t="shared" si="1"/>
        <v>108</v>
      </c>
      <c r="G20" s="82">
        <f t="shared" si="2"/>
        <v>0</v>
      </c>
      <c r="H20" s="83">
        <f t="shared" si="3"/>
        <v>38.285714285714285</v>
      </c>
      <c r="I20" s="81">
        <f t="shared" si="4"/>
        <v>69.714285714285722</v>
      </c>
      <c r="J20" s="81">
        <f t="shared" si="5"/>
        <v>69.714285714285722</v>
      </c>
      <c r="K20" s="82">
        <f t="shared" si="6"/>
        <v>0</v>
      </c>
      <c r="L20" s="85">
        <f t="shared" si="7"/>
        <v>38.285714285714285</v>
      </c>
      <c r="M20" s="81">
        <f t="shared" si="8"/>
        <v>31.428571428571438</v>
      </c>
      <c r="N20" s="81">
        <f t="shared" si="9"/>
        <v>31.428571428571438</v>
      </c>
      <c r="O20" s="82">
        <f t="shared" si="10"/>
        <v>150</v>
      </c>
      <c r="P20" s="85">
        <f t="shared" si="11"/>
        <v>38.285714285714285</v>
      </c>
      <c r="Q20" s="81">
        <f t="shared" si="12"/>
        <v>143.14285714285717</v>
      </c>
      <c r="R20" s="81">
        <f t="shared" si="13"/>
        <v>143.14285714285717</v>
      </c>
      <c r="S20" s="82">
        <f t="shared" si="14"/>
        <v>0</v>
      </c>
      <c r="T20" s="85">
        <f t="shared" si="15"/>
        <v>38.285714285714285</v>
      </c>
      <c r="U20" s="81">
        <f t="shared" si="16"/>
        <v>104.85714285714289</v>
      </c>
      <c r="V20" s="86">
        <f t="shared" si="17"/>
        <v>2.7388059701492549</v>
      </c>
      <c r="W20" s="87">
        <v>6</v>
      </c>
      <c r="X20" s="87">
        <v>12</v>
      </c>
      <c r="Y20" s="87">
        <f t="shared" si="18"/>
        <v>9.2611940298507456</v>
      </c>
      <c r="Z20" s="154">
        <f t="shared" si="19"/>
        <v>354.57142857142856</v>
      </c>
      <c r="AA20" s="92">
        <v>400</v>
      </c>
      <c r="AB20" s="145"/>
      <c r="AC20" s="156">
        <v>19.5</v>
      </c>
      <c r="AD20" s="156"/>
      <c r="AE20" s="156"/>
      <c r="AF20" s="156"/>
      <c r="AG20" s="3"/>
      <c r="AH20" s="3"/>
      <c r="AI20" s="3"/>
      <c r="AJ20" s="3"/>
      <c r="AK20" s="3"/>
      <c r="AL20" s="3"/>
      <c r="AM20" s="3"/>
      <c r="AN20" s="3"/>
      <c r="AO20" s="3">
        <v>150</v>
      </c>
      <c r="AP20" s="3"/>
      <c r="AQ20" s="3"/>
      <c r="AR20" s="3"/>
      <c r="AS20" s="3"/>
      <c r="AT20" s="3"/>
      <c r="AU20" s="3"/>
      <c r="AV20" s="3"/>
      <c r="AW20" s="3"/>
    </row>
    <row r="21" spans="1:49" ht="14.25" hidden="1" customHeight="1">
      <c r="A21" s="159" t="s">
        <v>1028</v>
      </c>
      <c r="B21" s="160" t="s">
        <v>124</v>
      </c>
      <c r="C21" s="79">
        <f>VLOOKUP(B21,'JAN26'!$A$1:I924,8,0)</f>
        <v>232</v>
      </c>
      <c r="D21" s="79">
        <f>VLOOKUP(B21,AVE!B$1:GB3535,2,0)</f>
        <v>6.5</v>
      </c>
      <c r="E21" s="80">
        <f t="shared" si="0"/>
        <v>0</v>
      </c>
      <c r="F21" s="81">
        <f t="shared" si="1"/>
        <v>232</v>
      </c>
      <c r="G21" s="82">
        <f t="shared" si="2"/>
        <v>0</v>
      </c>
      <c r="H21" s="83">
        <f t="shared" si="3"/>
        <v>6.5</v>
      </c>
      <c r="I21" s="81">
        <f t="shared" si="4"/>
        <v>225.5</v>
      </c>
      <c r="J21" s="81">
        <f t="shared" si="5"/>
        <v>225.5</v>
      </c>
      <c r="K21" s="82">
        <f t="shared" si="6"/>
        <v>0</v>
      </c>
      <c r="L21" s="85">
        <f t="shared" si="7"/>
        <v>6.5</v>
      </c>
      <c r="M21" s="81">
        <f t="shared" si="8"/>
        <v>219</v>
      </c>
      <c r="N21" s="81">
        <f t="shared" si="9"/>
        <v>219</v>
      </c>
      <c r="O21" s="82">
        <f t="shared" si="10"/>
        <v>0</v>
      </c>
      <c r="P21" s="85">
        <f t="shared" si="11"/>
        <v>6.5</v>
      </c>
      <c r="Q21" s="81">
        <f t="shared" si="12"/>
        <v>212.5</v>
      </c>
      <c r="R21" s="81">
        <f t="shared" si="13"/>
        <v>212.5</v>
      </c>
      <c r="S21" s="82">
        <f t="shared" si="14"/>
        <v>0</v>
      </c>
      <c r="T21" s="85">
        <f t="shared" si="15"/>
        <v>6.5</v>
      </c>
      <c r="U21" s="81">
        <f t="shared" si="16"/>
        <v>206</v>
      </c>
      <c r="V21" s="86">
        <f t="shared" si="17"/>
        <v>31.692307692307693</v>
      </c>
      <c r="W21" s="87">
        <v>6</v>
      </c>
      <c r="X21" s="87">
        <v>12</v>
      </c>
      <c r="Y21" s="87">
        <f t="shared" si="18"/>
        <v>0</v>
      </c>
      <c r="Z21" s="154">
        <f t="shared" si="19"/>
        <v>0</v>
      </c>
      <c r="AA21" s="92"/>
      <c r="AB21" s="145"/>
      <c r="AC21" s="156"/>
      <c r="AD21" s="156"/>
      <c r="AE21" s="156"/>
      <c r="AF21" s="156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</row>
    <row r="22" spans="1:49" ht="14.25" customHeight="1">
      <c r="A22" s="159" t="s">
        <v>1028</v>
      </c>
      <c r="B22" s="160" t="s">
        <v>427</v>
      </c>
      <c r="C22" s="79">
        <f>VLOOKUP(B22,'JAN26'!$A$1:I925,8,0)</f>
        <v>135</v>
      </c>
      <c r="D22" s="79">
        <f>VLOOKUP(B22,AVE!B$1:GB3536,2,0)</f>
        <v>10.8</v>
      </c>
      <c r="E22" s="80">
        <f t="shared" si="0"/>
        <v>0</v>
      </c>
      <c r="F22" s="81">
        <f t="shared" si="1"/>
        <v>135</v>
      </c>
      <c r="G22" s="82">
        <f t="shared" si="2"/>
        <v>0</v>
      </c>
      <c r="H22" s="83">
        <f t="shared" si="3"/>
        <v>10.8</v>
      </c>
      <c r="I22" s="81">
        <f t="shared" si="4"/>
        <v>124.2</v>
      </c>
      <c r="J22" s="81">
        <f t="shared" si="5"/>
        <v>124.2</v>
      </c>
      <c r="K22" s="82">
        <f t="shared" si="6"/>
        <v>0</v>
      </c>
      <c r="L22" s="85">
        <f t="shared" si="7"/>
        <v>10.8</v>
      </c>
      <c r="M22" s="81">
        <f t="shared" si="8"/>
        <v>113.4</v>
      </c>
      <c r="N22" s="81">
        <f t="shared" si="9"/>
        <v>113.4</v>
      </c>
      <c r="O22" s="82">
        <f t="shared" si="10"/>
        <v>0</v>
      </c>
      <c r="P22" s="85">
        <f t="shared" si="11"/>
        <v>10.8</v>
      </c>
      <c r="Q22" s="81">
        <f t="shared" si="12"/>
        <v>102.60000000000001</v>
      </c>
      <c r="R22" s="81">
        <f t="shared" si="13"/>
        <v>102.60000000000001</v>
      </c>
      <c r="S22" s="82">
        <f t="shared" si="14"/>
        <v>0</v>
      </c>
      <c r="T22" s="85">
        <f t="shared" si="15"/>
        <v>10.8</v>
      </c>
      <c r="U22" s="81">
        <f t="shared" si="16"/>
        <v>91.800000000000011</v>
      </c>
      <c r="V22" s="86">
        <f t="shared" si="17"/>
        <v>8.5</v>
      </c>
      <c r="W22" s="87">
        <v>6</v>
      </c>
      <c r="X22" s="87">
        <v>12</v>
      </c>
      <c r="Y22" s="87">
        <f t="shared" si="18"/>
        <v>3.5</v>
      </c>
      <c r="Z22" s="154">
        <f t="shared" si="19"/>
        <v>37.800000000000004</v>
      </c>
      <c r="AA22" s="92">
        <v>50</v>
      </c>
      <c r="AB22" s="145"/>
      <c r="AC22" s="156"/>
      <c r="AD22" s="156"/>
      <c r="AE22" s="156"/>
      <c r="AF22" s="156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</row>
    <row r="23" spans="1:49" ht="14.25" customHeight="1">
      <c r="A23" s="159" t="s">
        <v>1028</v>
      </c>
      <c r="B23" s="160" t="s">
        <v>88</v>
      </c>
      <c r="C23" s="79">
        <f>VLOOKUP(B23,'JAN26'!$A$1:I926,8,0)</f>
        <v>8</v>
      </c>
      <c r="D23" s="79">
        <f>VLOOKUP(B23,AVE!B$1:GB3537,2,0)</f>
        <v>9.8333333333333339</v>
      </c>
      <c r="E23" s="80">
        <f t="shared" si="0"/>
        <v>100</v>
      </c>
      <c r="F23" s="81">
        <f t="shared" si="1"/>
        <v>8</v>
      </c>
      <c r="G23" s="82">
        <f t="shared" si="2"/>
        <v>0</v>
      </c>
      <c r="H23" s="83">
        <f t="shared" si="3"/>
        <v>9.8333333333333339</v>
      </c>
      <c r="I23" s="81">
        <f t="shared" si="4"/>
        <v>-1.8333333333333339</v>
      </c>
      <c r="J23" s="81">
        <f t="shared" si="5"/>
        <v>0</v>
      </c>
      <c r="K23" s="82">
        <f t="shared" si="6"/>
        <v>0</v>
      </c>
      <c r="L23" s="85">
        <f t="shared" si="7"/>
        <v>9.8333333333333339</v>
      </c>
      <c r="M23" s="81">
        <f t="shared" si="8"/>
        <v>-9.8333333333333339</v>
      </c>
      <c r="N23" s="81">
        <f t="shared" si="9"/>
        <v>0</v>
      </c>
      <c r="O23" s="82">
        <f t="shared" si="10"/>
        <v>100</v>
      </c>
      <c r="P23" s="85">
        <f t="shared" si="11"/>
        <v>9.8333333333333339</v>
      </c>
      <c r="Q23" s="81">
        <f t="shared" si="12"/>
        <v>90.166666666666671</v>
      </c>
      <c r="R23" s="81">
        <f t="shared" si="13"/>
        <v>90.166666666666671</v>
      </c>
      <c r="S23" s="82">
        <f t="shared" si="14"/>
        <v>0</v>
      </c>
      <c r="T23" s="85">
        <f t="shared" si="15"/>
        <v>9.8333333333333339</v>
      </c>
      <c r="U23" s="81">
        <f t="shared" si="16"/>
        <v>80.333333333333343</v>
      </c>
      <c r="V23" s="86">
        <f t="shared" si="17"/>
        <v>8.1694915254237301</v>
      </c>
      <c r="W23" s="87">
        <v>6</v>
      </c>
      <c r="X23" s="87">
        <v>12</v>
      </c>
      <c r="Y23" s="87">
        <f t="shared" si="18"/>
        <v>3.8305084745762699</v>
      </c>
      <c r="Z23" s="154">
        <f t="shared" si="19"/>
        <v>37.666666666666657</v>
      </c>
      <c r="AA23" s="92">
        <v>50</v>
      </c>
      <c r="AB23" s="157" t="s">
        <v>1029</v>
      </c>
      <c r="AC23" s="156">
        <v>19.5</v>
      </c>
      <c r="AD23" s="156"/>
      <c r="AE23" s="156"/>
      <c r="AF23" s="156"/>
      <c r="AG23" s="3"/>
      <c r="AH23" s="3"/>
      <c r="AI23" s="3"/>
      <c r="AJ23" s="3"/>
      <c r="AK23" s="3"/>
      <c r="AL23" s="3"/>
      <c r="AM23" s="3"/>
      <c r="AN23" s="3"/>
      <c r="AO23" s="3">
        <v>100</v>
      </c>
      <c r="AP23" s="3"/>
      <c r="AQ23" s="3"/>
      <c r="AR23" s="3"/>
      <c r="AS23" s="3"/>
      <c r="AT23" s="3"/>
      <c r="AU23" s="3"/>
      <c r="AV23" s="3"/>
      <c r="AW23" s="3"/>
    </row>
    <row r="24" spans="1:49" ht="14.25" hidden="1" customHeight="1">
      <c r="A24" s="159" t="s">
        <v>1028</v>
      </c>
      <c r="B24" s="160" t="s">
        <v>634</v>
      </c>
      <c r="C24" s="79">
        <f>VLOOKUP(B24,'JAN26'!$A$1:I927,8,0)</f>
        <v>4</v>
      </c>
      <c r="D24" s="79">
        <f>VLOOKUP(B24,AVE!B$1:GB3538,2,0)</f>
        <v>4.5</v>
      </c>
      <c r="E24" s="80">
        <f t="shared" si="0"/>
        <v>100</v>
      </c>
      <c r="F24" s="81">
        <f t="shared" si="1"/>
        <v>4</v>
      </c>
      <c r="G24" s="82">
        <f t="shared" si="2"/>
        <v>0</v>
      </c>
      <c r="H24" s="83">
        <f t="shared" si="3"/>
        <v>4.5</v>
      </c>
      <c r="I24" s="81">
        <f t="shared" si="4"/>
        <v>-0.5</v>
      </c>
      <c r="J24" s="81">
        <f t="shared" si="5"/>
        <v>0</v>
      </c>
      <c r="K24" s="82">
        <f t="shared" si="6"/>
        <v>0</v>
      </c>
      <c r="L24" s="85">
        <f t="shared" si="7"/>
        <v>4.5</v>
      </c>
      <c r="M24" s="81">
        <f t="shared" si="8"/>
        <v>-4.5</v>
      </c>
      <c r="N24" s="81">
        <f t="shared" si="9"/>
        <v>0</v>
      </c>
      <c r="O24" s="82">
        <f t="shared" si="10"/>
        <v>100</v>
      </c>
      <c r="P24" s="85">
        <f t="shared" si="11"/>
        <v>4.5</v>
      </c>
      <c r="Q24" s="81">
        <f t="shared" si="12"/>
        <v>95.5</v>
      </c>
      <c r="R24" s="81">
        <f t="shared" si="13"/>
        <v>95.5</v>
      </c>
      <c r="S24" s="82">
        <f t="shared" si="14"/>
        <v>0</v>
      </c>
      <c r="T24" s="85">
        <f t="shared" si="15"/>
        <v>4.5</v>
      </c>
      <c r="U24" s="81">
        <f t="shared" si="16"/>
        <v>91</v>
      </c>
      <c r="V24" s="86">
        <f t="shared" si="17"/>
        <v>20.222222222222221</v>
      </c>
      <c r="W24" s="87">
        <v>6</v>
      </c>
      <c r="X24" s="87">
        <v>12</v>
      </c>
      <c r="Y24" s="87">
        <f t="shared" si="18"/>
        <v>0</v>
      </c>
      <c r="Z24" s="154">
        <f t="shared" si="19"/>
        <v>0</v>
      </c>
      <c r="AA24" s="92"/>
      <c r="AB24" s="157"/>
      <c r="AC24" s="156">
        <v>19.5</v>
      </c>
      <c r="AD24" s="156"/>
      <c r="AE24" s="156"/>
      <c r="AF24" s="156"/>
      <c r="AG24" s="3"/>
      <c r="AH24" s="3"/>
      <c r="AI24" s="3"/>
      <c r="AJ24" s="3"/>
      <c r="AK24" s="3"/>
      <c r="AL24" s="3"/>
      <c r="AM24" s="3"/>
      <c r="AN24" s="3"/>
      <c r="AO24" s="3">
        <v>100</v>
      </c>
      <c r="AP24" s="3"/>
      <c r="AQ24" s="3"/>
      <c r="AR24" s="3"/>
      <c r="AS24" s="3"/>
      <c r="AT24" s="3"/>
      <c r="AU24" s="3"/>
      <c r="AV24" s="3"/>
      <c r="AW24" s="3"/>
    </row>
    <row r="25" spans="1:49" ht="14.25" hidden="1" customHeight="1">
      <c r="A25" s="159" t="s">
        <v>1028</v>
      </c>
      <c r="B25" s="22" t="s">
        <v>1030</v>
      </c>
      <c r="C25" s="79">
        <v>0</v>
      </c>
      <c r="D25" s="79" t="e">
        <f>VLOOKUP(B25,AVE!B$1:GB3539,2,0)</f>
        <v>#N/A</v>
      </c>
      <c r="E25" s="80"/>
      <c r="F25" s="81"/>
      <c r="G25" s="82">
        <f t="shared" si="2"/>
        <v>0</v>
      </c>
      <c r="H25" s="83"/>
      <c r="I25" s="81"/>
      <c r="J25" s="81"/>
      <c r="K25" s="82">
        <f t="shared" si="6"/>
        <v>0</v>
      </c>
      <c r="L25" s="85"/>
      <c r="M25" s="81"/>
      <c r="N25" s="81"/>
      <c r="O25" s="82">
        <f t="shared" si="10"/>
        <v>50</v>
      </c>
      <c r="P25" s="85"/>
      <c r="Q25" s="81"/>
      <c r="R25" s="81"/>
      <c r="S25" s="82">
        <f t="shared" si="14"/>
        <v>0</v>
      </c>
      <c r="T25" s="85"/>
      <c r="U25" s="81"/>
      <c r="V25" s="86"/>
      <c r="W25" s="87">
        <v>6</v>
      </c>
      <c r="X25" s="87">
        <v>12</v>
      </c>
      <c r="Y25" s="87"/>
      <c r="Z25" s="154"/>
      <c r="AA25" s="92"/>
      <c r="AB25" s="157"/>
      <c r="AC25" s="156"/>
      <c r="AD25" s="156"/>
      <c r="AE25" s="156"/>
      <c r="AF25" s="156"/>
      <c r="AG25" s="3"/>
      <c r="AH25" s="3"/>
      <c r="AI25" s="3"/>
      <c r="AJ25" s="3"/>
      <c r="AK25" s="3"/>
      <c r="AL25" s="3"/>
      <c r="AM25" s="3"/>
      <c r="AN25" s="3"/>
      <c r="AO25" s="3">
        <v>50</v>
      </c>
      <c r="AP25" s="3"/>
      <c r="AQ25" s="3"/>
      <c r="AR25" s="3"/>
      <c r="AS25" s="3"/>
      <c r="AT25" s="3"/>
      <c r="AU25" s="3"/>
      <c r="AV25" s="3"/>
      <c r="AW25" s="3"/>
    </row>
    <row r="26" spans="1:49" ht="14.25" hidden="1" customHeight="1">
      <c r="A26" s="78" t="s">
        <v>1031</v>
      </c>
      <c r="B26" s="22" t="s">
        <v>607</v>
      </c>
      <c r="C26" s="79">
        <f>VLOOKUP(B26,'JAN26'!$A$1:I929,8,0)</f>
        <v>100</v>
      </c>
      <c r="D26" s="79">
        <f>VLOOKUP(B26,AVE!B$1:GB3540,2,0)</f>
        <v>16.666666666666668</v>
      </c>
      <c r="E26" s="80">
        <f t="shared" ref="E26:E30" si="20">G26+K26+O26+S26</f>
        <v>200</v>
      </c>
      <c r="F26" s="81">
        <f t="shared" ref="F26:F30" si="21">IF(C26&lt;0,0,C26)</f>
        <v>100</v>
      </c>
      <c r="G26" s="82">
        <f t="shared" si="2"/>
        <v>0</v>
      </c>
      <c r="H26" s="83">
        <f t="shared" ref="H26:H30" si="22">D26</f>
        <v>16.666666666666668</v>
      </c>
      <c r="I26" s="81">
        <f t="shared" ref="I26:I30" si="23">(F26+G26)-H26</f>
        <v>83.333333333333329</v>
      </c>
      <c r="J26" s="81">
        <f t="shared" ref="J26:J30" si="24">IF(I26&lt;0,0,I26)</f>
        <v>83.333333333333329</v>
      </c>
      <c r="K26" s="82">
        <f t="shared" si="6"/>
        <v>0</v>
      </c>
      <c r="L26" s="85">
        <f t="shared" ref="L26:L30" si="25">H26</f>
        <v>16.666666666666668</v>
      </c>
      <c r="M26" s="81">
        <f t="shared" ref="M26:M30" si="26">(J26+K26)-L26</f>
        <v>66.666666666666657</v>
      </c>
      <c r="N26" s="81">
        <f t="shared" ref="N26:N30" si="27">IF(M26&lt;0,0,M26)</f>
        <v>66.666666666666657</v>
      </c>
      <c r="O26" s="82">
        <f t="shared" si="10"/>
        <v>200</v>
      </c>
      <c r="P26" s="85">
        <f t="shared" ref="P26:P30" si="28">L26</f>
        <v>16.666666666666668</v>
      </c>
      <c r="Q26" s="81">
        <f t="shared" ref="Q26:Q30" si="29">(N26+O26)-P26</f>
        <v>249.99999999999997</v>
      </c>
      <c r="R26" s="81">
        <f t="shared" ref="R26:R30" si="30">IF(Q26&lt;0,0,Q26)</f>
        <v>249.99999999999997</v>
      </c>
      <c r="S26" s="82">
        <f t="shared" si="14"/>
        <v>0</v>
      </c>
      <c r="T26" s="85">
        <f t="shared" ref="T26:T30" si="31">P26</f>
        <v>16.666666666666668</v>
      </c>
      <c r="U26" s="81">
        <f t="shared" ref="U26:U30" si="32">(R26+S26)-T26</f>
        <v>233.33333333333331</v>
      </c>
      <c r="V26" s="86">
        <f t="shared" ref="V26:V30" si="33">IF(U26&lt;0,0,U26/D26)</f>
        <v>13.999999999999998</v>
      </c>
      <c r="W26" s="87">
        <v>6</v>
      </c>
      <c r="X26" s="87">
        <v>12</v>
      </c>
      <c r="Y26" s="87">
        <f t="shared" ref="Y26:Y30" si="34">IF(IF(V26&gt;W26,X26-V26,X26-V26)&lt;0,0,IF(V26&gt;W26,X26-V26,X26-V26))</f>
        <v>0</v>
      </c>
      <c r="Z26" s="154">
        <f t="shared" ref="Z26:Z30" si="35">(Y26*D26)</f>
        <v>0</v>
      </c>
      <c r="AA26" s="92"/>
      <c r="AB26" s="145"/>
      <c r="AC26" s="156"/>
      <c r="AD26" s="156"/>
      <c r="AE26" s="156">
        <v>7.5</v>
      </c>
      <c r="AF26" s="156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>
        <v>200</v>
      </c>
      <c r="AR26" s="3"/>
      <c r="AS26" s="3"/>
      <c r="AT26" s="3"/>
      <c r="AU26" s="3"/>
      <c r="AV26" s="3"/>
      <c r="AW26" s="3"/>
    </row>
    <row r="27" spans="1:49" ht="14.25" hidden="1" customHeight="1">
      <c r="A27" s="78" t="s">
        <v>1031</v>
      </c>
      <c r="B27" s="22" t="s">
        <v>522</v>
      </c>
      <c r="C27" s="79">
        <v>0</v>
      </c>
      <c r="D27" s="79">
        <f>VLOOKUP(B27,AVE!B$1:GB3541,2,0)</f>
        <v>10.125</v>
      </c>
      <c r="E27" s="80">
        <f t="shared" si="20"/>
        <v>300</v>
      </c>
      <c r="F27" s="81">
        <f t="shared" si="21"/>
        <v>0</v>
      </c>
      <c r="G27" s="82">
        <f t="shared" si="2"/>
        <v>0</v>
      </c>
      <c r="H27" s="83">
        <f t="shared" si="22"/>
        <v>10.125</v>
      </c>
      <c r="I27" s="81">
        <f t="shared" si="23"/>
        <v>-10.125</v>
      </c>
      <c r="J27" s="81">
        <f t="shared" si="24"/>
        <v>0</v>
      </c>
      <c r="K27" s="82">
        <f t="shared" si="6"/>
        <v>0</v>
      </c>
      <c r="L27" s="85">
        <f t="shared" si="25"/>
        <v>10.125</v>
      </c>
      <c r="M27" s="81">
        <f t="shared" si="26"/>
        <v>-10.125</v>
      </c>
      <c r="N27" s="81">
        <f t="shared" si="27"/>
        <v>0</v>
      </c>
      <c r="O27" s="82">
        <f t="shared" si="10"/>
        <v>300</v>
      </c>
      <c r="P27" s="85">
        <f t="shared" si="28"/>
        <v>10.125</v>
      </c>
      <c r="Q27" s="81">
        <f t="shared" si="29"/>
        <v>289.875</v>
      </c>
      <c r="R27" s="81">
        <f t="shared" si="30"/>
        <v>289.875</v>
      </c>
      <c r="S27" s="82">
        <f t="shared" si="14"/>
        <v>0</v>
      </c>
      <c r="T27" s="85">
        <f t="shared" si="31"/>
        <v>10.125</v>
      </c>
      <c r="U27" s="81">
        <f t="shared" si="32"/>
        <v>279.75</v>
      </c>
      <c r="V27" s="86">
        <f t="shared" si="33"/>
        <v>27.62962962962963</v>
      </c>
      <c r="W27" s="87">
        <v>6</v>
      </c>
      <c r="X27" s="87">
        <v>12</v>
      </c>
      <c r="Y27" s="87">
        <f t="shared" si="34"/>
        <v>0</v>
      </c>
      <c r="Z27" s="154">
        <f t="shared" si="35"/>
        <v>0</v>
      </c>
      <c r="AA27" s="92"/>
      <c r="AB27" s="145"/>
      <c r="AC27" s="156">
        <v>11.5</v>
      </c>
      <c r="AD27" s="156"/>
      <c r="AE27" s="156"/>
      <c r="AF27" s="156"/>
      <c r="AG27" s="3"/>
      <c r="AH27" s="3"/>
      <c r="AI27" s="3"/>
      <c r="AJ27" s="3"/>
      <c r="AK27" s="3"/>
      <c r="AL27" s="3"/>
      <c r="AM27" s="3"/>
      <c r="AN27" s="3">
        <v>300</v>
      </c>
      <c r="AO27" s="3"/>
      <c r="AP27" s="3"/>
      <c r="AQ27" s="3"/>
      <c r="AR27" s="3"/>
      <c r="AS27" s="3"/>
      <c r="AT27" s="3"/>
      <c r="AU27" s="3"/>
      <c r="AV27" s="3"/>
      <c r="AW27" s="3"/>
    </row>
    <row r="28" spans="1:49" ht="14.25" hidden="1" customHeight="1">
      <c r="A28" s="78" t="s">
        <v>1031</v>
      </c>
      <c r="B28" s="4" t="s">
        <v>631</v>
      </c>
      <c r="C28" s="79">
        <f>VLOOKUP(B28,'JAN26'!$A$1:I931,8,0)</f>
        <v>380</v>
      </c>
      <c r="D28" s="79">
        <f>VLOOKUP(B28,AVE!B$1:GB3542,2,0)</f>
        <v>35</v>
      </c>
      <c r="E28" s="80">
        <f t="shared" si="20"/>
        <v>150</v>
      </c>
      <c r="F28" s="81">
        <f t="shared" si="21"/>
        <v>380</v>
      </c>
      <c r="G28" s="82">
        <f t="shared" si="2"/>
        <v>0</v>
      </c>
      <c r="H28" s="83">
        <f t="shared" si="22"/>
        <v>35</v>
      </c>
      <c r="I28" s="81">
        <f t="shared" si="23"/>
        <v>345</v>
      </c>
      <c r="J28" s="81">
        <f t="shared" si="24"/>
        <v>345</v>
      </c>
      <c r="K28" s="82">
        <f t="shared" si="6"/>
        <v>0</v>
      </c>
      <c r="L28" s="85">
        <f t="shared" si="25"/>
        <v>35</v>
      </c>
      <c r="M28" s="81">
        <f t="shared" si="26"/>
        <v>310</v>
      </c>
      <c r="N28" s="81">
        <f t="shared" si="27"/>
        <v>310</v>
      </c>
      <c r="O28" s="82">
        <f t="shared" si="10"/>
        <v>150</v>
      </c>
      <c r="P28" s="85">
        <f t="shared" si="28"/>
        <v>35</v>
      </c>
      <c r="Q28" s="81">
        <f t="shared" si="29"/>
        <v>425</v>
      </c>
      <c r="R28" s="81">
        <f t="shared" si="30"/>
        <v>425</v>
      </c>
      <c r="S28" s="82">
        <f t="shared" si="14"/>
        <v>0</v>
      </c>
      <c r="T28" s="85">
        <f t="shared" si="31"/>
        <v>35</v>
      </c>
      <c r="U28" s="81">
        <f t="shared" si="32"/>
        <v>390</v>
      </c>
      <c r="V28" s="86">
        <f t="shared" si="33"/>
        <v>11.142857142857142</v>
      </c>
      <c r="W28" s="87">
        <v>6</v>
      </c>
      <c r="X28" s="87">
        <v>12</v>
      </c>
      <c r="Y28" s="87">
        <f t="shared" si="34"/>
        <v>0.85714285714285765</v>
      </c>
      <c r="Z28" s="154">
        <f t="shared" si="35"/>
        <v>30.000000000000018</v>
      </c>
      <c r="AA28" s="92"/>
      <c r="AB28" s="145"/>
      <c r="AC28" s="156"/>
      <c r="AD28" s="156"/>
      <c r="AE28" s="156"/>
      <c r="AF28" s="156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>
        <v>150</v>
      </c>
      <c r="AR28" s="3"/>
      <c r="AS28" s="3"/>
      <c r="AT28" s="3"/>
      <c r="AU28" s="3"/>
      <c r="AV28" s="3"/>
      <c r="AW28" s="3"/>
    </row>
    <row r="29" spans="1:49" ht="14.25" hidden="1" customHeight="1">
      <c r="A29" s="78" t="s">
        <v>1031</v>
      </c>
      <c r="B29" s="4" t="s">
        <v>632</v>
      </c>
      <c r="C29" s="79">
        <f>VLOOKUP(B29,'JAN26'!$A$1:I932,8,0)</f>
        <v>407</v>
      </c>
      <c r="D29" s="79">
        <f>VLOOKUP(B29,AVE!B$1:GB3543,2,0)</f>
        <v>21</v>
      </c>
      <c r="E29" s="80">
        <f t="shared" si="20"/>
        <v>50</v>
      </c>
      <c r="F29" s="81">
        <f t="shared" si="21"/>
        <v>407</v>
      </c>
      <c r="G29" s="82">
        <f t="shared" si="2"/>
        <v>0</v>
      </c>
      <c r="H29" s="83">
        <f t="shared" si="22"/>
        <v>21</v>
      </c>
      <c r="I29" s="81">
        <f t="shared" si="23"/>
        <v>386</v>
      </c>
      <c r="J29" s="81">
        <f t="shared" si="24"/>
        <v>386</v>
      </c>
      <c r="K29" s="82">
        <f t="shared" si="6"/>
        <v>0</v>
      </c>
      <c r="L29" s="85">
        <f t="shared" si="25"/>
        <v>21</v>
      </c>
      <c r="M29" s="81">
        <f t="shared" si="26"/>
        <v>365</v>
      </c>
      <c r="N29" s="81">
        <f t="shared" si="27"/>
        <v>365</v>
      </c>
      <c r="O29" s="82">
        <f t="shared" si="10"/>
        <v>50</v>
      </c>
      <c r="P29" s="85">
        <f t="shared" si="28"/>
        <v>21</v>
      </c>
      <c r="Q29" s="81">
        <f t="shared" si="29"/>
        <v>394</v>
      </c>
      <c r="R29" s="81">
        <f t="shared" si="30"/>
        <v>394</v>
      </c>
      <c r="S29" s="82">
        <f t="shared" si="14"/>
        <v>0</v>
      </c>
      <c r="T29" s="85">
        <f t="shared" si="31"/>
        <v>21</v>
      </c>
      <c r="U29" s="81">
        <f t="shared" si="32"/>
        <v>373</v>
      </c>
      <c r="V29" s="86">
        <f t="shared" si="33"/>
        <v>17.761904761904763</v>
      </c>
      <c r="W29" s="87">
        <v>6</v>
      </c>
      <c r="X29" s="87">
        <v>12</v>
      </c>
      <c r="Y29" s="87">
        <f t="shared" si="34"/>
        <v>0</v>
      </c>
      <c r="Z29" s="154">
        <f t="shared" si="35"/>
        <v>0</v>
      </c>
      <c r="AA29" s="92"/>
      <c r="AB29" s="145"/>
      <c r="AC29" s="156"/>
      <c r="AD29" s="156"/>
      <c r="AE29" s="156">
        <v>4</v>
      </c>
      <c r="AF29" s="156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>
        <v>50</v>
      </c>
      <c r="AR29" s="3"/>
      <c r="AS29" s="3"/>
      <c r="AT29" s="3"/>
      <c r="AU29" s="3"/>
      <c r="AV29" s="3"/>
      <c r="AW29" s="3"/>
    </row>
    <row r="30" spans="1:49" ht="14.25" hidden="1" customHeight="1">
      <c r="A30" s="78" t="s">
        <v>1031</v>
      </c>
      <c r="B30" s="4" t="s">
        <v>633</v>
      </c>
      <c r="C30" s="79">
        <f>VLOOKUP(B30,'JAN26'!$A$1:I933,8,0)</f>
        <v>424</v>
      </c>
      <c r="D30" s="79">
        <f>VLOOKUP(B30,AVE!B$1:GB3544,2,0)</f>
        <v>15.333333333333334</v>
      </c>
      <c r="E30" s="80">
        <f t="shared" si="20"/>
        <v>0</v>
      </c>
      <c r="F30" s="81">
        <f t="shared" si="21"/>
        <v>424</v>
      </c>
      <c r="G30" s="82">
        <f t="shared" si="2"/>
        <v>0</v>
      </c>
      <c r="H30" s="83">
        <f t="shared" si="22"/>
        <v>15.333333333333334</v>
      </c>
      <c r="I30" s="81">
        <f t="shared" si="23"/>
        <v>408.66666666666669</v>
      </c>
      <c r="J30" s="81">
        <f t="shared" si="24"/>
        <v>408.66666666666669</v>
      </c>
      <c r="K30" s="82">
        <f t="shared" si="6"/>
        <v>0</v>
      </c>
      <c r="L30" s="85">
        <f t="shared" si="25"/>
        <v>15.333333333333334</v>
      </c>
      <c r="M30" s="81">
        <f t="shared" si="26"/>
        <v>393.33333333333337</v>
      </c>
      <c r="N30" s="81">
        <f t="shared" si="27"/>
        <v>393.33333333333337</v>
      </c>
      <c r="O30" s="82">
        <f t="shared" si="10"/>
        <v>0</v>
      </c>
      <c r="P30" s="85">
        <f t="shared" si="28"/>
        <v>15.333333333333334</v>
      </c>
      <c r="Q30" s="81">
        <f t="shared" si="29"/>
        <v>378.00000000000006</v>
      </c>
      <c r="R30" s="81">
        <f t="shared" si="30"/>
        <v>378.00000000000006</v>
      </c>
      <c r="S30" s="82">
        <f t="shared" si="14"/>
        <v>0</v>
      </c>
      <c r="T30" s="85">
        <f t="shared" si="31"/>
        <v>15.333333333333334</v>
      </c>
      <c r="U30" s="81">
        <f t="shared" si="32"/>
        <v>362.66666666666674</v>
      </c>
      <c r="V30" s="86">
        <f t="shared" si="33"/>
        <v>23.652173913043484</v>
      </c>
      <c r="W30" s="87">
        <v>6</v>
      </c>
      <c r="X30" s="87">
        <v>12</v>
      </c>
      <c r="Y30" s="87">
        <f t="shared" si="34"/>
        <v>0</v>
      </c>
      <c r="Z30" s="154">
        <f t="shared" si="35"/>
        <v>0</v>
      </c>
      <c r="AA30" s="92"/>
      <c r="AB30" s="145"/>
      <c r="AC30" s="156"/>
      <c r="AD30" s="156"/>
      <c r="AE30" s="156"/>
      <c r="AF30" s="156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</row>
    <row r="31" spans="1:49" ht="14.25" hidden="1" customHeight="1">
      <c r="A31" s="78" t="s">
        <v>1031</v>
      </c>
      <c r="B31" s="22" t="s">
        <v>736</v>
      </c>
      <c r="C31" s="79"/>
      <c r="D31" s="79">
        <f>VLOOKUP(B31,AVE!B$1:GB3545,2,0)</f>
        <v>0</v>
      </c>
      <c r="E31" s="80"/>
      <c r="F31" s="81"/>
      <c r="G31" s="82">
        <f t="shared" si="2"/>
        <v>0</v>
      </c>
      <c r="H31" s="83"/>
      <c r="I31" s="81"/>
      <c r="J31" s="81"/>
      <c r="K31" s="82">
        <f t="shared" si="6"/>
        <v>0</v>
      </c>
      <c r="L31" s="85"/>
      <c r="M31" s="81"/>
      <c r="N31" s="81"/>
      <c r="O31" s="82">
        <f t="shared" si="10"/>
        <v>0</v>
      </c>
      <c r="P31" s="85"/>
      <c r="Q31" s="81"/>
      <c r="R31" s="81"/>
      <c r="S31" s="82">
        <f t="shared" si="14"/>
        <v>0</v>
      </c>
      <c r="T31" s="85"/>
      <c r="U31" s="81"/>
      <c r="V31" s="86"/>
      <c r="W31" s="87">
        <v>6</v>
      </c>
      <c r="X31" s="87">
        <v>12</v>
      </c>
      <c r="Y31" s="87"/>
      <c r="Z31" s="154"/>
      <c r="AA31" s="92"/>
      <c r="AB31" s="145"/>
      <c r="AC31" s="156"/>
      <c r="AD31" s="156"/>
      <c r="AE31" s="156"/>
      <c r="AF31" s="156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</row>
    <row r="32" spans="1:49" ht="14.25" hidden="1" customHeight="1">
      <c r="A32" s="78" t="s">
        <v>1027</v>
      </c>
      <c r="B32" s="161" t="s">
        <v>265</v>
      </c>
      <c r="C32" s="79">
        <v>0</v>
      </c>
      <c r="D32" s="79"/>
      <c r="E32" s="80">
        <f t="shared" ref="E32:E34" si="36">G32+K32+O32+S32</f>
        <v>25</v>
      </c>
      <c r="F32" s="81"/>
      <c r="G32" s="82">
        <f t="shared" si="2"/>
        <v>0</v>
      </c>
      <c r="H32" s="83"/>
      <c r="I32" s="81"/>
      <c r="J32" s="81"/>
      <c r="K32" s="82">
        <f t="shared" si="6"/>
        <v>0</v>
      </c>
      <c r="L32" s="85"/>
      <c r="M32" s="81"/>
      <c r="N32" s="81"/>
      <c r="O32" s="82">
        <f t="shared" si="10"/>
        <v>25</v>
      </c>
      <c r="P32" s="85"/>
      <c r="Q32" s="81"/>
      <c r="R32" s="81"/>
      <c r="S32" s="82">
        <f t="shared" si="14"/>
        <v>0</v>
      </c>
      <c r="T32" s="85"/>
      <c r="U32" s="81"/>
      <c r="V32" s="86"/>
      <c r="W32" s="87">
        <v>6</v>
      </c>
      <c r="X32" s="87">
        <v>12</v>
      </c>
      <c r="Y32" s="87"/>
      <c r="Z32" s="154">
        <f>(Y32*D32)</f>
        <v>0</v>
      </c>
      <c r="AA32" s="49"/>
      <c r="AB32" s="145"/>
      <c r="AC32" s="156"/>
      <c r="AD32" s="156"/>
      <c r="AE32" s="156">
        <v>56</v>
      </c>
      <c r="AF32" s="156"/>
      <c r="AG32" s="3"/>
      <c r="AH32" s="3"/>
      <c r="AI32" s="3"/>
      <c r="AJ32" s="3"/>
      <c r="AK32" s="3">
        <v>25</v>
      </c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</row>
    <row r="33" spans="1:49" ht="14.25" hidden="1" customHeight="1">
      <c r="A33" s="78" t="s">
        <v>1027</v>
      </c>
      <c r="B33" s="161" t="s">
        <v>187</v>
      </c>
      <c r="C33" s="79">
        <v>0</v>
      </c>
      <c r="D33" s="79"/>
      <c r="E33" s="80">
        <f t="shared" si="36"/>
        <v>25</v>
      </c>
      <c r="F33" s="81"/>
      <c r="G33" s="82">
        <f t="shared" si="2"/>
        <v>0</v>
      </c>
      <c r="H33" s="83"/>
      <c r="I33" s="81"/>
      <c r="J33" s="81"/>
      <c r="K33" s="82">
        <f t="shared" si="6"/>
        <v>0</v>
      </c>
      <c r="L33" s="85"/>
      <c r="M33" s="81"/>
      <c r="N33" s="81"/>
      <c r="O33" s="82">
        <f t="shared" si="10"/>
        <v>25</v>
      </c>
      <c r="P33" s="85"/>
      <c r="Q33" s="81"/>
      <c r="R33" s="81"/>
      <c r="S33" s="82">
        <f t="shared" si="14"/>
        <v>0</v>
      </c>
      <c r="T33" s="85"/>
      <c r="U33" s="81"/>
      <c r="V33" s="86"/>
      <c r="W33" s="87">
        <v>6</v>
      </c>
      <c r="X33" s="87">
        <v>12</v>
      </c>
      <c r="Y33" s="87"/>
      <c r="Z33" s="154"/>
      <c r="AA33" s="49"/>
      <c r="AB33" s="145"/>
      <c r="AC33" s="156"/>
      <c r="AD33" s="156"/>
      <c r="AE33" s="156"/>
      <c r="AF33" s="156"/>
      <c r="AG33" s="3"/>
      <c r="AH33" s="3"/>
      <c r="AI33" s="3"/>
      <c r="AJ33" s="3"/>
      <c r="AK33" s="3">
        <v>25</v>
      </c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</row>
    <row r="34" spans="1:49" ht="14.25" hidden="1" customHeight="1">
      <c r="A34" s="78" t="s">
        <v>1032</v>
      </c>
      <c r="B34" s="2"/>
      <c r="C34" s="79"/>
      <c r="D34" s="79"/>
      <c r="E34" s="80">
        <f t="shared" si="36"/>
        <v>0</v>
      </c>
      <c r="F34" s="81"/>
      <c r="G34" s="82">
        <f t="shared" si="2"/>
        <v>0</v>
      </c>
      <c r="H34" s="83"/>
      <c r="I34" s="81"/>
      <c r="J34" s="81"/>
      <c r="K34" s="82">
        <f t="shared" si="6"/>
        <v>0</v>
      </c>
      <c r="L34" s="85"/>
      <c r="M34" s="81"/>
      <c r="N34" s="81"/>
      <c r="O34" s="82">
        <f t="shared" si="10"/>
        <v>0</v>
      </c>
      <c r="P34" s="85"/>
      <c r="Q34" s="81"/>
      <c r="R34" s="81"/>
      <c r="S34" s="82">
        <f t="shared" si="14"/>
        <v>0</v>
      </c>
      <c r="T34" s="85"/>
      <c r="U34" s="81"/>
      <c r="V34" s="86"/>
      <c r="W34" s="87">
        <v>6</v>
      </c>
      <c r="X34" s="87">
        <v>12</v>
      </c>
      <c r="Y34" s="87"/>
      <c r="Z34" s="154"/>
      <c r="AA34" s="49"/>
      <c r="AB34" s="145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</row>
    <row r="35" spans="1:49" ht="14.25" hidden="1" customHeight="1">
      <c r="A35" s="2"/>
      <c r="B35" s="162"/>
      <c r="D35" s="162"/>
      <c r="E35" s="2"/>
      <c r="F35" s="2"/>
      <c r="G35" s="82"/>
      <c r="H35" s="2"/>
      <c r="I35" s="2"/>
      <c r="J35" s="2"/>
      <c r="K35" s="82">
        <f>SUM(AG35:AH35)</f>
        <v>0</v>
      </c>
      <c r="L35" s="2"/>
      <c r="M35" s="2"/>
      <c r="N35" s="2"/>
      <c r="O35" s="82">
        <f t="shared" si="10"/>
        <v>0</v>
      </c>
      <c r="P35" s="2"/>
      <c r="Q35" s="2"/>
      <c r="R35" s="2"/>
      <c r="S35" s="82">
        <f>SUM(AO35)</f>
        <v>0</v>
      </c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</row>
    <row r="36" spans="1:49" ht="14.25" customHeight="1">
      <c r="A36" s="2"/>
      <c r="B36" s="1"/>
      <c r="C36" s="163"/>
      <c r="D36" s="164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</row>
    <row r="37" spans="1:49" ht="14.25" customHeight="1">
      <c r="A37" s="2"/>
      <c r="B37" s="165"/>
      <c r="C37" s="163"/>
      <c r="D37" s="164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46" t="s">
        <v>1008</v>
      </c>
      <c r="AA37" s="139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</row>
    <row r="38" spans="1:49" ht="14.25" customHeight="1">
      <c r="A38" s="166"/>
      <c r="B38" s="167" t="s">
        <v>1033</v>
      </c>
      <c r="C38" s="168">
        <v>30</v>
      </c>
      <c r="D38" s="169"/>
      <c r="E38" s="170"/>
      <c r="F38" s="109"/>
      <c r="G38" s="171"/>
      <c r="H38" s="172"/>
      <c r="I38" s="109"/>
      <c r="J38" s="109"/>
      <c r="K38" s="171"/>
      <c r="L38" s="173"/>
      <c r="M38" s="109"/>
      <c r="N38" s="109"/>
      <c r="O38" s="171"/>
      <c r="P38" s="173"/>
      <c r="Q38" s="109"/>
      <c r="R38" s="109"/>
      <c r="S38" s="171"/>
      <c r="T38" s="173"/>
      <c r="U38" s="109"/>
      <c r="V38" s="174"/>
      <c r="W38" s="174"/>
      <c r="X38" s="174"/>
      <c r="Y38" s="174"/>
      <c r="Z38" s="109"/>
      <c r="AA38" s="170"/>
      <c r="AB38" s="170"/>
      <c r="AC38" s="174"/>
      <c r="AD38" s="174"/>
      <c r="AE38" s="174"/>
      <c r="AF38" s="174"/>
      <c r="AG38" s="109"/>
      <c r="AH38" s="109"/>
      <c r="AI38" s="109"/>
      <c r="AJ38" s="109"/>
      <c r="AK38" s="109"/>
      <c r="AL38" s="109"/>
      <c r="AM38" s="109"/>
      <c r="AN38" s="109"/>
      <c r="AO38" s="109"/>
      <c r="AP38" s="109"/>
      <c r="AQ38" s="109"/>
      <c r="AR38" s="109"/>
      <c r="AS38" s="109"/>
      <c r="AT38" s="109"/>
      <c r="AU38" s="109"/>
      <c r="AV38" s="109"/>
      <c r="AW38" s="109"/>
    </row>
    <row r="39" spans="1:49" ht="14.25" customHeight="1">
      <c r="A39" s="166"/>
      <c r="B39" s="167" t="s">
        <v>1004</v>
      </c>
      <c r="C39" s="168">
        <v>30</v>
      </c>
      <c r="D39" s="169"/>
      <c r="E39" s="170"/>
      <c r="F39" s="109"/>
      <c r="G39" s="171"/>
      <c r="H39" s="172"/>
      <c r="I39" s="109"/>
      <c r="J39" s="109"/>
      <c r="K39" s="171"/>
      <c r="L39" s="173"/>
      <c r="M39" s="109"/>
      <c r="N39" s="109"/>
      <c r="O39" s="171"/>
      <c r="P39" s="173"/>
      <c r="Q39" s="109"/>
      <c r="R39" s="109"/>
      <c r="S39" s="171"/>
      <c r="T39" s="173"/>
      <c r="U39" s="109"/>
      <c r="V39" s="174"/>
      <c r="W39" s="174"/>
      <c r="X39" s="174"/>
      <c r="Y39" s="174"/>
      <c r="Z39" s="109"/>
      <c r="AA39" s="175"/>
      <c r="AB39" s="170"/>
      <c r="AC39" s="174"/>
      <c r="AD39" s="174"/>
      <c r="AE39" s="174"/>
      <c r="AF39" s="174"/>
      <c r="AG39" s="109"/>
      <c r="AH39" s="109"/>
      <c r="AI39" s="109"/>
      <c r="AJ39" s="109"/>
      <c r="AK39" s="109"/>
      <c r="AL39" s="109"/>
      <c r="AM39" s="109"/>
      <c r="AN39" s="109"/>
      <c r="AO39" s="109"/>
      <c r="AP39" s="109"/>
      <c r="AQ39" s="109"/>
      <c r="AR39" s="109"/>
      <c r="AS39" s="109"/>
      <c r="AT39" s="109"/>
      <c r="AU39" s="109"/>
      <c r="AV39" s="109"/>
      <c r="AW39" s="109"/>
    </row>
    <row r="40" spans="1:49" ht="14.25" customHeight="1">
      <c r="A40" s="166"/>
      <c r="B40" s="167" t="s">
        <v>1034</v>
      </c>
      <c r="C40" s="168">
        <v>45</v>
      </c>
      <c r="D40" s="169"/>
      <c r="E40" s="170"/>
      <c r="F40" s="109"/>
      <c r="G40" s="171"/>
      <c r="H40" s="172"/>
      <c r="I40" s="109"/>
      <c r="J40" s="109"/>
      <c r="K40" s="171"/>
      <c r="L40" s="173"/>
      <c r="M40" s="109"/>
      <c r="N40" s="109"/>
      <c r="O40" s="171"/>
      <c r="P40" s="173"/>
      <c r="Q40" s="109"/>
      <c r="R40" s="109"/>
      <c r="S40" s="171"/>
      <c r="T40" s="173"/>
      <c r="U40" s="109"/>
      <c r="V40" s="174"/>
      <c r="W40" s="174"/>
      <c r="X40" s="174"/>
      <c r="Y40" s="174"/>
      <c r="Z40" s="109"/>
      <c r="AA40" s="170"/>
      <c r="AB40" s="170"/>
      <c r="AC40" s="174"/>
      <c r="AD40" s="174"/>
      <c r="AE40" s="174"/>
      <c r="AF40" s="174"/>
      <c r="AG40" s="109"/>
      <c r="AH40" s="109"/>
      <c r="AI40" s="109"/>
      <c r="AJ40" s="109"/>
      <c r="AK40" s="109"/>
      <c r="AL40" s="109"/>
      <c r="AM40" s="109"/>
      <c r="AN40" s="109"/>
      <c r="AO40" s="109"/>
      <c r="AP40" s="109"/>
      <c r="AQ40" s="109"/>
      <c r="AR40" s="109"/>
      <c r="AS40" s="109"/>
      <c r="AT40" s="109"/>
      <c r="AU40" s="109"/>
      <c r="AV40" s="109"/>
      <c r="AW40" s="109"/>
    </row>
    <row r="41" spans="1:49" ht="14.25" customHeight="1">
      <c r="A41" s="166"/>
      <c r="B41" s="167" t="s">
        <v>1035</v>
      </c>
      <c r="C41" s="168">
        <v>30</v>
      </c>
      <c r="D41" s="169"/>
      <c r="E41" s="170"/>
      <c r="F41" s="109"/>
      <c r="G41" s="171"/>
      <c r="H41" s="172"/>
      <c r="I41" s="109"/>
      <c r="J41" s="109"/>
      <c r="K41" s="171"/>
      <c r="L41" s="173"/>
      <c r="M41" s="109"/>
      <c r="N41" s="109"/>
      <c r="O41" s="171"/>
      <c r="P41" s="173"/>
      <c r="Q41" s="109"/>
      <c r="R41" s="109"/>
      <c r="S41" s="171"/>
      <c r="T41" s="173"/>
      <c r="U41" s="109"/>
      <c r="V41" s="174"/>
      <c r="W41" s="174"/>
      <c r="X41" s="174"/>
      <c r="Y41" s="174"/>
      <c r="Z41" s="109"/>
      <c r="AA41" s="170"/>
      <c r="AB41" s="170"/>
      <c r="AC41" s="174"/>
      <c r="AD41" s="174"/>
      <c r="AE41" s="174"/>
      <c r="AF41" s="174"/>
      <c r="AG41" s="109"/>
      <c r="AH41" s="109"/>
      <c r="AI41" s="109"/>
      <c r="AJ41" s="109"/>
      <c r="AK41" s="109"/>
      <c r="AL41" s="109"/>
      <c r="AM41" s="109"/>
      <c r="AN41" s="109"/>
      <c r="AO41" s="109"/>
      <c r="AP41" s="109"/>
      <c r="AQ41" s="109"/>
      <c r="AR41" s="109"/>
      <c r="AS41" s="109"/>
      <c r="AT41" s="109"/>
      <c r="AU41" s="109"/>
      <c r="AV41" s="109"/>
      <c r="AW41" s="109"/>
    </row>
    <row r="42" spans="1:49" ht="14.25" customHeight="1">
      <c r="A42" s="166"/>
      <c r="B42" s="167" t="s">
        <v>1008</v>
      </c>
      <c r="C42" s="168">
        <f>SUM(C38:C41)</f>
        <v>135</v>
      </c>
      <c r="D42" s="169"/>
      <c r="E42" s="170"/>
      <c r="F42" s="109"/>
      <c r="G42" s="171"/>
      <c r="H42" s="172"/>
      <c r="I42" s="109"/>
      <c r="J42" s="109"/>
      <c r="K42" s="171"/>
      <c r="L42" s="173"/>
      <c r="M42" s="109"/>
      <c r="N42" s="109"/>
      <c r="O42" s="171"/>
      <c r="P42" s="173"/>
      <c r="Q42" s="109"/>
      <c r="R42" s="109"/>
      <c r="S42" s="171"/>
      <c r="T42" s="173"/>
      <c r="U42" s="109"/>
      <c r="V42" s="174"/>
      <c r="W42" s="174"/>
      <c r="X42" s="174"/>
      <c r="Y42" s="174"/>
      <c r="Z42" s="109"/>
      <c r="AA42" s="170"/>
      <c r="AB42" s="170"/>
      <c r="AC42" s="167"/>
      <c r="AD42" s="167"/>
      <c r="AE42" s="167"/>
      <c r="AF42" s="167"/>
      <c r="AG42" s="109"/>
      <c r="AH42" s="109"/>
      <c r="AI42" s="109"/>
      <c r="AJ42" s="109"/>
      <c r="AK42" s="109"/>
      <c r="AL42" s="109"/>
      <c r="AM42" s="109"/>
      <c r="AN42" s="109"/>
      <c r="AO42" s="109"/>
      <c r="AP42" s="109"/>
      <c r="AQ42" s="109"/>
      <c r="AR42" s="109"/>
      <c r="AS42" s="109"/>
      <c r="AT42" s="109"/>
      <c r="AU42" s="109"/>
      <c r="AV42" s="109"/>
      <c r="AW42" s="109"/>
    </row>
    <row r="43" spans="1:49" ht="14.25" customHeight="1">
      <c r="A43" s="166"/>
      <c r="B43" s="167" t="s">
        <v>1009</v>
      </c>
      <c r="C43" s="176">
        <f>C42/30</f>
        <v>4.5</v>
      </c>
      <c r="D43" s="169"/>
      <c r="E43" s="170"/>
      <c r="F43" s="109"/>
      <c r="G43" s="171"/>
      <c r="H43" s="172"/>
      <c r="I43" s="109"/>
      <c r="J43" s="109"/>
      <c r="K43" s="171"/>
      <c r="L43" s="173"/>
      <c r="M43" s="109"/>
      <c r="N43" s="109"/>
      <c r="O43" s="171"/>
      <c r="P43" s="173"/>
      <c r="Q43" s="109"/>
      <c r="R43" s="109"/>
      <c r="S43" s="171"/>
      <c r="T43" s="173"/>
      <c r="U43" s="109"/>
      <c r="V43" s="174"/>
      <c r="W43" s="174"/>
      <c r="X43" s="174"/>
      <c r="Y43" s="174"/>
      <c r="Z43" s="109"/>
      <c r="AA43" s="170"/>
      <c r="AB43" s="170"/>
      <c r="AC43" s="167"/>
      <c r="AD43" s="167"/>
      <c r="AE43" s="167"/>
      <c r="AF43" s="167"/>
      <c r="AG43" s="109"/>
      <c r="AH43" s="109"/>
      <c r="AI43" s="109"/>
      <c r="AJ43" s="109"/>
      <c r="AK43" s="109"/>
      <c r="AL43" s="109"/>
      <c r="AM43" s="109"/>
      <c r="AN43" s="109"/>
      <c r="AO43" s="109"/>
      <c r="AP43" s="109"/>
      <c r="AQ43" s="109"/>
      <c r="AR43" s="109"/>
      <c r="AS43" s="109"/>
      <c r="AT43" s="109"/>
      <c r="AU43" s="109"/>
      <c r="AV43" s="109"/>
      <c r="AW43" s="109"/>
    </row>
    <row r="44" spans="1:49" ht="14.25" customHeight="1">
      <c r="A44" s="166"/>
      <c r="B44" s="167"/>
      <c r="C44" s="168"/>
      <c r="D44" s="169"/>
      <c r="E44" s="170"/>
      <c r="F44" s="109"/>
      <c r="G44" s="171"/>
      <c r="H44" s="172"/>
      <c r="I44" s="109"/>
      <c r="J44" s="109"/>
      <c r="K44" s="171"/>
      <c r="L44" s="173"/>
      <c r="M44" s="109"/>
      <c r="N44" s="109"/>
      <c r="O44" s="171"/>
      <c r="P44" s="173"/>
      <c r="Q44" s="109"/>
      <c r="R44" s="109"/>
      <c r="S44" s="171"/>
      <c r="T44" s="173"/>
      <c r="U44" s="109"/>
      <c r="V44" s="174"/>
      <c r="W44" s="174"/>
      <c r="X44" s="174"/>
      <c r="Y44" s="174"/>
      <c r="Z44" s="109"/>
      <c r="AA44" s="170"/>
      <c r="AB44" s="170"/>
      <c r="AC44" s="167"/>
      <c r="AD44" s="167"/>
      <c r="AE44" s="167"/>
      <c r="AF44" s="167"/>
      <c r="AG44" s="109"/>
      <c r="AH44" s="109"/>
      <c r="AI44" s="109"/>
      <c r="AJ44" s="109"/>
      <c r="AK44" s="109"/>
      <c r="AL44" s="109"/>
      <c r="AM44" s="109"/>
      <c r="AN44" s="109"/>
      <c r="AO44" s="109"/>
      <c r="AP44" s="109"/>
      <c r="AQ44" s="109"/>
      <c r="AR44" s="109"/>
      <c r="AS44" s="109"/>
      <c r="AT44" s="109"/>
      <c r="AU44" s="109"/>
      <c r="AV44" s="109"/>
      <c r="AW44" s="109"/>
    </row>
    <row r="45" spans="1:49" ht="14.25" customHeight="1">
      <c r="A45" s="166"/>
      <c r="B45" s="177" t="s">
        <v>1036</v>
      </c>
      <c r="C45" s="168"/>
      <c r="D45" s="169"/>
      <c r="E45" s="170"/>
      <c r="F45" s="109"/>
      <c r="G45" s="171"/>
      <c r="H45" s="172"/>
      <c r="I45" s="109"/>
      <c r="J45" s="109"/>
      <c r="K45" s="171"/>
      <c r="L45" s="173"/>
      <c r="M45" s="109"/>
      <c r="N45" s="109"/>
      <c r="O45" s="171"/>
      <c r="P45" s="173"/>
      <c r="Q45" s="109"/>
      <c r="R45" s="109"/>
      <c r="S45" s="171"/>
      <c r="T45" s="173"/>
      <c r="U45" s="109"/>
      <c r="V45" s="174"/>
      <c r="W45" s="174"/>
      <c r="X45" s="174"/>
      <c r="Y45" s="174"/>
      <c r="Z45" s="109"/>
      <c r="AA45" s="170"/>
      <c r="AB45" s="170"/>
      <c r="AC45" s="167"/>
      <c r="AD45" s="167"/>
      <c r="AE45" s="167"/>
      <c r="AF45" s="167"/>
      <c r="AG45" s="109"/>
      <c r="AH45" s="109"/>
      <c r="AI45" s="109"/>
      <c r="AJ45" s="109"/>
      <c r="AK45" s="109"/>
      <c r="AL45" s="109"/>
      <c r="AM45" s="109"/>
      <c r="AN45" s="109"/>
      <c r="AO45" s="109"/>
      <c r="AP45" s="109"/>
      <c r="AQ45" s="109"/>
      <c r="AR45" s="109"/>
      <c r="AS45" s="109"/>
      <c r="AT45" s="109"/>
      <c r="AU45" s="109"/>
      <c r="AV45" s="109"/>
      <c r="AW45" s="109"/>
    </row>
    <row r="46" spans="1:49" ht="14.25" customHeight="1">
      <c r="A46" s="166"/>
      <c r="B46" s="177" t="s">
        <v>1037</v>
      </c>
      <c r="C46" s="168"/>
      <c r="D46" s="169"/>
      <c r="E46" s="170"/>
      <c r="F46" s="109"/>
      <c r="G46" s="171"/>
      <c r="H46" s="172"/>
      <c r="I46" s="109"/>
      <c r="J46" s="109"/>
      <c r="K46" s="171"/>
      <c r="L46" s="173"/>
      <c r="M46" s="109"/>
      <c r="N46" s="109"/>
      <c r="O46" s="171"/>
      <c r="P46" s="173"/>
      <c r="Q46" s="109"/>
      <c r="R46" s="109"/>
      <c r="S46" s="171"/>
      <c r="T46" s="173"/>
      <c r="U46" s="109"/>
      <c r="V46" s="174"/>
      <c r="W46" s="174"/>
      <c r="X46" s="174"/>
      <c r="Y46" s="174"/>
      <c r="Z46" s="109"/>
      <c r="AA46" s="170"/>
      <c r="AB46" s="170"/>
      <c r="AC46" s="167"/>
      <c r="AD46" s="167"/>
      <c r="AE46" s="167"/>
      <c r="AF46" s="167"/>
      <c r="AG46" s="109"/>
      <c r="AH46" s="109"/>
      <c r="AI46" s="109"/>
      <c r="AJ46" s="109"/>
      <c r="AK46" s="109"/>
      <c r="AL46" s="109"/>
      <c r="AM46" s="109"/>
      <c r="AN46" s="109"/>
      <c r="AO46" s="109"/>
      <c r="AP46" s="109"/>
      <c r="AQ46" s="109"/>
      <c r="AR46" s="109"/>
      <c r="AS46" s="109"/>
      <c r="AT46" s="109"/>
      <c r="AU46" s="109"/>
      <c r="AV46" s="109"/>
      <c r="AW46" s="109"/>
    </row>
    <row r="47" spans="1:49" ht="14.25" customHeight="1">
      <c r="A47" s="2"/>
      <c r="B47" s="1"/>
      <c r="C47" s="163"/>
      <c r="D47" s="164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</row>
    <row r="48" spans="1:49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</row>
    <row r="49" spans="1: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</row>
    <row r="50" spans="1:49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</row>
    <row r="51" spans="1:49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</row>
    <row r="52" spans="1:49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</row>
    <row r="53" spans="1:49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1:49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1:49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1:49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1:49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58" spans="1:49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</row>
    <row r="59" spans="1:4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</row>
    <row r="60" spans="1:49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</row>
    <row r="61" spans="1:49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</row>
    <row r="62" spans="1:49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</row>
    <row r="63" spans="1:49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</row>
    <row r="64" spans="1:49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</row>
    <row r="65" spans="1:49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</row>
    <row r="66" spans="1:49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</row>
    <row r="67" spans="1:49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</row>
    <row r="68" spans="1:49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1:4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</row>
    <row r="70" spans="1:49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</row>
    <row r="71" spans="1:49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</row>
    <row r="72" spans="1:49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</row>
    <row r="73" spans="1:49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</row>
    <row r="74" spans="1:49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1:49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</row>
    <row r="76" spans="1:49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</row>
    <row r="77" spans="1:49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</row>
    <row r="78" spans="1:49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</row>
    <row r="79" spans="1:4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</row>
    <row r="80" spans="1:49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1:49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</row>
    <row r="82" spans="1:49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</row>
    <row r="83" spans="1:49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</row>
    <row r="84" spans="1:49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</row>
    <row r="85" spans="1:49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</row>
    <row r="86" spans="1:49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</row>
    <row r="87" spans="1:49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</row>
    <row r="88" spans="1:49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</row>
    <row r="89" spans="1:4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</row>
    <row r="90" spans="1:49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</row>
    <row r="91" spans="1:49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</row>
    <row r="92" spans="1:49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</row>
    <row r="93" spans="1:49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</row>
    <row r="94" spans="1:49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</row>
    <row r="95" spans="1:49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</row>
    <row r="96" spans="1:49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</row>
    <row r="97" spans="1:49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</row>
    <row r="98" spans="1:49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</row>
    <row r="99" spans="1:4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</row>
    <row r="100" spans="1:49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</row>
    <row r="101" spans="1:49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</row>
    <row r="102" spans="1:49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</row>
    <row r="103" spans="1:49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</row>
    <row r="104" spans="1:49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</row>
    <row r="105" spans="1:49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</row>
    <row r="106" spans="1:49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</row>
    <row r="107" spans="1:49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</row>
    <row r="108" spans="1:49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</row>
    <row r="109" spans="1:4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</row>
    <row r="110" spans="1:49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</row>
    <row r="111" spans="1:49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</row>
    <row r="112" spans="1:49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</row>
    <row r="113" spans="1:49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</row>
    <row r="114" spans="1:49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</row>
    <row r="115" spans="1:49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</row>
    <row r="116" spans="1:49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</row>
    <row r="117" spans="1:49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</row>
    <row r="118" spans="1:49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</row>
    <row r="119" spans="1:4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</row>
    <row r="120" spans="1:49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</row>
    <row r="121" spans="1:49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</row>
    <row r="122" spans="1:49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</row>
    <row r="123" spans="1:49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</row>
    <row r="124" spans="1:49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</row>
    <row r="125" spans="1:49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</row>
    <row r="126" spans="1:49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</row>
    <row r="127" spans="1:49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</row>
    <row r="128" spans="1:49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</row>
    <row r="129" spans="1:4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</row>
    <row r="130" spans="1:49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</row>
    <row r="131" spans="1:49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</row>
    <row r="132" spans="1:49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</row>
    <row r="133" spans="1:49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</row>
    <row r="134" spans="1:49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</row>
    <row r="135" spans="1:49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</row>
    <row r="136" spans="1:49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</row>
    <row r="137" spans="1:49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</row>
    <row r="138" spans="1:49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</row>
    <row r="139" spans="1:4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</row>
    <row r="140" spans="1:49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</row>
    <row r="141" spans="1:49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</row>
    <row r="142" spans="1:49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</row>
    <row r="143" spans="1:49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</row>
    <row r="144" spans="1:49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</row>
    <row r="145" spans="1:49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</row>
    <row r="146" spans="1:49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</row>
    <row r="147" spans="1:49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</row>
    <row r="148" spans="1:49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</row>
    <row r="149" spans="1: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</row>
    <row r="150" spans="1:49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</row>
    <row r="151" spans="1:49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</row>
    <row r="152" spans="1:49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</row>
    <row r="153" spans="1:49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</row>
    <row r="154" spans="1:49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</row>
    <row r="155" spans="1:49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</row>
    <row r="156" spans="1:49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</row>
    <row r="157" spans="1:49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</row>
    <row r="158" spans="1:49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</row>
    <row r="159" spans="1:4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</row>
    <row r="160" spans="1:49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</row>
    <row r="161" spans="1:49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</row>
    <row r="162" spans="1:49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</row>
    <row r="163" spans="1:49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</row>
    <row r="164" spans="1:49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</row>
    <row r="165" spans="1:49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</row>
    <row r="166" spans="1:49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</row>
    <row r="167" spans="1:49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</row>
    <row r="168" spans="1:49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</row>
    <row r="169" spans="1:4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</row>
    <row r="170" spans="1:49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</row>
    <row r="171" spans="1:49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</row>
    <row r="172" spans="1:49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</row>
    <row r="173" spans="1:49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</row>
    <row r="174" spans="1:49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</row>
    <row r="175" spans="1:49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</row>
    <row r="176" spans="1:49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</row>
    <row r="177" spans="1:49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</row>
    <row r="178" spans="1:49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</row>
    <row r="179" spans="1:4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</row>
    <row r="180" spans="1:49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</row>
    <row r="181" spans="1:49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</row>
    <row r="182" spans="1:49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</row>
    <row r="183" spans="1:49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</row>
    <row r="184" spans="1:49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</row>
    <row r="185" spans="1:49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</row>
    <row r="186" spans="1:49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</row>
    <row r="187" spans="1:49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</row>
    <row r="188" spans="1:49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</row>
    <row r="189" spans="1:4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</row>
    <row r="190" spans="1:49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</row>
    <row r="191" spans="1:49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</row>
    <row r="192" spans="1:49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</row>
    <row r="193" spans="1:49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</row>
    <row r="194" spans="1:49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</row>
    <row r="195" spans="1:49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</row>
    <row r="196" spans="1:49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</row>
    <row r="197" spans="1:49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</row>
    <row r="198" spans="1:49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</row>
    <row r="199" spans="1:4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</row>
    <row r="200" spans="1:49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</row>
    <row r="201" spans="1:49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</row>
    <row r="202" spans="1:49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</row>
    <row r="203" spans="1:49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</row>
    <row r="204" spans="1:49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</row>
    <row r="205" spans="1:49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</row>
    <row r="206" spans="1:49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</row>
    <row r="207" spans="1:49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</row>
    <row r="208" spans="1:49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</row>
    <row r="209" spans="1:4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</row>
    <row r="210" spans="1:49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</row>
    <row r="211" spans="1:49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</row>
    <row r="212" spans="1:49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</row>
    <row r="213" spans="1:49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</row>
    <row r="214" spans="1:49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</row>
    <row r="215" spans="1:49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</row>
    <row r="216" spans="1:49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</row>
    <row r="217" spans="1:49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</row>
    <row r="218" spans="1:49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</row>
    <row r="219" spans="1:4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</row>
    <row r="220" spans="1:49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</row>
    <row r="221" spans="1:49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</row>
    <row r="222" spans="1:49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</row>
    <row r="223" spans="1:49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</row>
    <row r="224" spans="1:49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</row>
    <row r="225" spans="1:49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</row>
    <row r="226" spans="1:49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</row>
    <row r="227" spans="1:49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</row>
    <row r="228" spans="1:49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</row>
    <row r="229" spans="1:4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</row>
    <row r="230" spans="1:49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</row>
    <row r="231" spans="1:49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</row>
    <row r="232" spans="1:49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</row>
    <row r="233" spans="1:49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</row>
    <row r="234" spans="1:49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</row>
    <row r="235" spans="1:49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</row>
    <row r="236" spans="1:49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</row>
    <row r="237" spans="1:49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</row>
    <row r="238" spans="1:49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</row>
    <row r="239" spans="1:4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</row>
    <row r="240" spans="1:49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</row>
    <row r="241" spans="1:49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</row>
    <row r="242" spans="1:49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</row>
    <row r="243" spans="1:49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</row>
    <row r="244" spans="1:49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</row>
    <row r="245" spans="1:49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</row>
    <row r="246" spans="1:49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</row>
    <row r="247" spans="1:49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</row>
    <row r="248" spans="1:49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</row>
    <row r="249" spans="1: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</row>
    <row r="250" spans="1:49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</row>
    <row r="251" spans="1:49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</row>
    <row r="252" spans="1:49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</row>
    <row r="253" spans="1:49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</row>
    <row r="254" spans="1:49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</row>
    <row r="255" spans="1:49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</row>
    <row r="256" spans="1:49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</row>
    <row r="257" spans="1:49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</row>
    <row r="258" spans="1:49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</row>
    <row r="259" spans="1:4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</row>
    <row r="260" spans="1:49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</row>
    <row r="261" spans="1:49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</row>
    <row r="262" spans="1:49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</row>
    <row r="263" spans="1:49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</row>
    <row r="264" spans="1:49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</row>
    <row r="265" spans="1:49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</row>
    <row r="266" spans="1:49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</row>
    <row r="267" spans="1:49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</row>
    <row r="268" spans="1:49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</row>
    <row r="269" spans="1:4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</row>
    <row r="270" spans="1:49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</row>
    <row r="271" spans="1:49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</row>
    <row r="272" spans="1:49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</row>
    <row r="273" spans="1:49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</row>
    <row r="274" spans="1:49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</row>
    <row r="275" spans="1:49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</row>
    <row r="276" spans="1:49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</row>
    <row r="277" spans="1:49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</row>
    <row r="278" spans="1:49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</row>
    <row r="279" spans="1:4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</row>
    <row r="280" spans="1:49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</row>
    <row r="281" spans="1:49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</row>
    <row r="282" spans="1:49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</row>
    <row r="283" spans="1:49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</row>
    <row r="284" spans="1:49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</row>
    <row r="285" spans="1:49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</row>
    <row r="286" spans="1:49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</row>
    <row r="287" spans="1:49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</row>
    <row r="288" spans="1:49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</row>
    <row r="289" spans="1:4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</row>
    <row r="290" spans="1:49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</row>
    <row r="291" spans="1:49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</row>
    <row r="292" spans="1:49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</row>
    <row r="293" spans="1:49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</row>
    <row r="294" spans="1:49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</row>
    <row r="295" spans="1:49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</row>
    <row r="296" spans="1:49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</row>
    <row r="297" spans="1:49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</row>
    <row r="298" spans="1:49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</row>
    <row r="299" spans="1:4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</row>
    <row r="300" spans="1:49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</row>
    <row r="301" spans="1:49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</row>
    <row r="302" spans="1:49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</row>
    <row r="303" spans="1:49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</row>
    <row r="304" spans="1:49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</row>
    <row r="305" spans="1:49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</row>
    <row r="306" spans="1:49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</row>
    <row r="307" spans="1:49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</row>
    <row r="308" spans="1:49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</row>
    <row r="309" spans="1:4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</row>
    <row r="310" spans="1:49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</row>
    <row r="311" spans="1:49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</row>
    <row r="312" spans="1:49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</row>
    <row r="313" spans="1:49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</row>
    <row r="314" spans="1:49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</row>
    <row r="315" spans="1:49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</row>
    <row r="316" spans="1:49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</row>
    <row r="317" spans="1:49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</row>
    <row r="318" spans="1:49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</row>
    <row r="319" spans="1:4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</row>
    <row r="320" spans="1:49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</row>
    <row r="321" spans="1:49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</row>
    <row r="322" spans="1:49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</row>
    <row r="323" spans="1:49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</row>
    <row r="324" spans="1:49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</row>
    <row r="325" spans="1:49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</row>
    <row r="326" spans="1:49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</row>
    <row r="327" spans="1:49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</row>
    <row r="328" spans="1:49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</row>
    <row r="329" spans="1:4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</row>
    <row r="330" spans="1:49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</row>
    <row r="331" spans="1:49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</row>
    <row r="332" spans="1:49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</row>
    <row r="333" spans="1:49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</row>
    <row r="334" spans="1:49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</row>
    <row r="335" spans="1:49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</row>
    <row r="336" spans="1:49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</row>
    <row r="337" spans="1:49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</row>
    <row r="338" spans="1:49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</row>
    <row r="339" spans="1:4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</row>
    <row r="340" spans="1:49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</row>
    <row r="341" spans="1:49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</row>
    <row r="342" spans="1:49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</row>
    <row r="343" spans="1:49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</row>
    <row r="344" spans="1:49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</row>
    <row r="345" spans="1:49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</row>
    <row r="346" spans="1:49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</row>
    <row r="347" spans="1:49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</row>
    <row r="348" spans="1:49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</row>
    <row r="349" spans="1: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</row>
    <row r="350" spans="1:49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</row>
    <row r="351" spans="1:49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</row>
    <row r="352" spans="1:49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</row>
    <row r="353" spans="1:49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</row>
    <row r="354" spans="1:49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</row>
    <row r="355" spans="1:49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</row>
    <row r="356" spans="1:49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</row>
    <row r="357" spans="1:49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</row>
    <row r="358" spans="1:49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</row>
    <row r="359" spans="1:4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</row>
    <row r="360" spans="1:49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</row>
    <row r="361" spans="1:49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</row>
    <row r="362" spans="1:49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</row>
    <row r="363" spans="1:49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</row>
    <row r="364" spans="1:49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</row>
    <row r="365" spans="1:49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</row>
    <row r="366" spans="1:49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</row>
    <row r="367" spans="1:49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</row>
    <row r="368" spans="1:49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</row>
    <row r="369" spans="1:4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</row>
    <row r="370" spans="1:49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</row>
    <row r="371" spans="1:49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</row>
    <row r="372" spans="1:49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</row>
    <row r="373" spans="1:49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</row>
    <row r="374" spans="1:49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</row>
    <row r="375" spans="1:49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</row>
    <row r="376" spans="1:49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</row>
    <row r="377" spans="1:49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</row>
    <row r="378" spans="1:49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</row>
    <row r="379" spans="1:4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</row>
    <row r="380" spans="1:49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</row>
    <row r="381" spans="1:49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</row>
    <row r="382" spans="1:49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</row>
    <row r="383" spans="1:49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</row>
    <row r="384" spans="1:49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</row>
    <row r="385" spans="1:49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</row>
    <row r="386" spans="1:49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</row>
    <row r="387" spans="1:49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</row>
    <row r="388" spans="1:49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</row>
    <row r="389" spans="1:4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</row>
    <row r="390" spans="1:49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</row>
    <row r="391" spans="1:49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</row>
    <row r="392" spans="1:49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</row>
    <row r="393" spans="1:49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</row>
    <row r="394" spans="1:49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</row>
    <row r="395" spans="1:49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</row>
    <row r="396" spans="1:49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</row>
    <row r="397" spans="1:49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</row>
    <row r="398" spans="1:49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</row>
    <row r="399" spans="1:4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</row>
    <row r="400" spans="1:49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</row>
    <row r="401" spans="1:49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</row>
    <row r="402" spans="1:49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</row>
    <row r="403" spans="1:49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</row>
    <row r="404" spans="1:49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</row>
    <row r="405" spans="1:49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</row>
    <row r="406" spans="1:49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</row>
    <row r="407" spans="1:49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</row>
    <row r="408" spans="1:49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</row>
    <row r="409" spans="1:4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</row>
    <row r="410" spans="1:49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</row>
    <row r="411" spans="1:49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</row>
    <row r="412" spans="1:49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</row>
    <row r="413" spans="1:49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</row>
    <row r="414" spans="1:49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</row>
    <row r="415" spans="1:49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</row>
    <row r="416" spans="1:49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</row>
    <row r="417" spans="1:49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</row>
    <row r="418" spans="1:49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</row>
    <row r="419" spans="1:4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</row>
    <row r="420" spans="1:49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</row>
    <row r="421" spans="1:49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</row>
    <row r="422" spans="1:49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</row>
    <row r="423" spans="1:49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</row>
    <row r="424" spans="1:49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</row>
    <row r="425" spans="1:49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</row>
    <row r="426" spans="1:49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</row>
    <row r="427" spans="1:49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</row>
    <row r="428" spans="1:49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</row>
    <row r="429" spans="1:4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</row>
    <row r="430" spans="1:49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</row>
    <row r="431" spans="1:49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</row>
    <row r="432" spans="1:49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</row>
    <row r="433" spans="1:49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</row>
    <row r="434" spans="1:49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</row>
    <row r="435" spans="1:49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</row>
    <row r="436" spans="1:49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</row>
    <row r="437" spans="1:49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</row>
    <row r="438" spans="1:49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</row>
    <row r="439" spans="1:4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</row>
    <row r="440" spans="1:49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</row>
    <row r="441" spans="1:49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</row>
    <row r="442" spans="1:49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</row>
    <row r="443" spans="1:49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</row>
    <row r="444" spans="1:49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</row>
    <row r="445" spans="1:49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</row>
    <row r="446" spans="1:49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</row>
    <row r="447" spans="1:49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</row>
    <row r="448" spans="1:49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</row>
    <row r="449" spans="1: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</row>
    <row r="450" spans="1:49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</row>
    <row r="451" spans="1:49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</row>
    <row r="452" spans="1:49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</row>
    <row r="453" spans="1:49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</row>
    <row r="454" spans="1:49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</row>
    <row r="455" spans="1:49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</row>
    <row r="456" spans="1:49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</row>
    <row r="457" spans="1:49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</row>
    <row r="458" spans="1:49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</row>
    <row r="459" spans="1:4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</row>
    <row r="460" spans="1:49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</row>
    <row r="461" spans="1:49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</row>
    <row r="462" spans="1:49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</row>
    <row r="463" spans="1:49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</row>
    <row r="464" spans="1:49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</row>
    <row r="465" spans="1:49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</row>
    <row r="466" spans="1:49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</row>
    <row r="467" spans="1:49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</row>
    <row r="468" spans="1:49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</row>
    <row r="469" spans="1:4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</row>
    <row r="470" spans="1:49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</row>
    <row r="471" spans="1:49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</row>
    <row r="472" spans="1:49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</row>
    <row r="473" spans="1:49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</row>
    <row r="474" spans="1:49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</row>
    <row r="475" spans="1:49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</row>
    <row r="476" spans="1:49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</row>
    <row r="477" spans="1:49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</row>
    <row r="478" spans="1:49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</row>
    <row r="479" spans="1:4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</row>
    <row r="480" spans="1:49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</row>
    <row r="481" spans="1:49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</row>
    <row r="482" spans="1:49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</row>
    <row r="483" spans="1:49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</row>
    <row r="484" spans="1:49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</row>
    <row r="485" spans="1:49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</row>
    <row r="486" spans="1:49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</row>
    <row r="487" spans="1:49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</row>
    <row r="488" spans="1:49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</row>
    <row r="489" spans="1:4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</row>
    <row r="490" spans="1:49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</row>
    <row r="491" spans="1:49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</row>
    <row r="492" spans="1:49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</row>
    <row r="493" spans="1:49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</row>
    <row r="494" spans="1:49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</row>
    <row r="495" spans="1:49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</row>
    <row r="496" spans="1:49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</row>
    <row r="497" spans="1:49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</row>
    <row r="498" spans="1:49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</row>
    <row r="499" spans="1:4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</row>
    <row r="500" spans="1:49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</row>
    <row r="501" spans="1:49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</row>
    <row r="502" spans="1:49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</row>
    <row r="503" spans="1:49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</row>
    <row r="504" spans="1:49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</row>
    <row r="505" spans="1:49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</row>
    <row r="506" spans="1:49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</row>
    <row r="507" spans="1:49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</row>
    <row r="508" spans="1:49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</row>
    <row r="509" spans="1:4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</row>
    <row r="510" spans="1:49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</row>
    <row r="511" spans="1:49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</row>
    <row r="512" spans="1:49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</row>
    <row r="513" spans="1:49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</row>
    <row r="514" spans="1:49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</row>
    <row r="515" spans="1:49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</row>
    <row r="516" spans="1:49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</row>
    <row r="517" spans="1:49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</row>
    <row r="518" spans="1:49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</row>
    <row r="519" spans="1:4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</row>
    <row r="520" spans="1:49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</row>
    <row r="521" spans="1:49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</row>
    <row r="522" spans="1:49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</row>
    <row r="523" spans="1:49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</row>
    <row r="524" spans="1:49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</row>
    <row r="525" spans="1:49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</row>
    <row r="526" spans="1:49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</row>
    <row r="527" spans="1:49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</row>
    <row r="528" spans="1:49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</row>
    <row r="529" spans="1:4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</row>
    <row r="530" spans="1:49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</row>
    <row r="531" spans="1:49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</row>
    <row r="532" spans="1:49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</row>
    <row r="533" spans="1:49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</row>
    <row r="534" spans="1:49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</row>
    <row r="535" spans="1:49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</row>
    <row r="536" spans="1:49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</row>
    <row r="537" spans="1:49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</row>
    <row r="538" spans="1:49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</row>
    <row r="539" spans="1:4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</row>
    <row r="540" spans="1:49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</row>
    <row r="541" spans="1:49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</row>
    <row r="542" spans="1:49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</row>
    <row r="543" spans="1:49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</row>
    <row r="544" spans="1:49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</row>
    <row r="545" spans="1:49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</row>
    <row r="546" spans="1:49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</row>
    <row r="547" spans="1:49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</row>
    <row r="548" spans="1:49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</row>
    <row r="549" spans="1: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</row>
    <row r="550" spans="1:49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</row>
    <row r="551" spans="1:49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</row>
    <row r="552" spans="1:49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</row>
    <row r="553" spans="1:49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</row>
    <row r="554" spans="1:49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</row>
    <row r="555" spans="1:49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</row>
    <row r="556" spans="1:49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</row>
    <row r="557" spans="1:49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</row>
    <row r="558" spans="1:49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</row>
    <row r="559" spans="1:4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</row>
    <row r="560" spans="1:49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</row>
    <row r="561" spans="1:49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</row>
    <row r="562" spans="1:49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</row>
    <row r="563" spans="1:49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</row>
    <row r="564" spans="1:49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</row>
    <row r="565" spans="1:49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</row>
    <row r="566" spans="1:49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</row>
    <row r="567" spans="1:49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</row>
    <row r="568" spans="1:49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</row>
    <row r="569" spans="1:4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</row>
    <row r="570" spans="1:49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</row>
    <row r="571" spans="1:49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</row>
    <row r="572" spans="1:49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</row>
    <row r="573" spans="1:49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</row>
    <row r="574" spans="1:49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</row>
    <row r="575" spans="1:49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</row>
    <row r="576" spans="1:49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</row>
    <row r="577" spans="1:49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</row>
    <row r="578" spans="1:49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</row>
    <row r="579" spans="1:4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</row>
    <row r="580" spans="1:49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</row>
    <row r="581" spans="1:49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</row>
    <row r="582" spans="1:49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</row>
    <row r="583" spans="1:49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</row>
    <row r="584" spans="1:49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</row>
    <row r="585" spans="1:49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</row>
    <row r="586" spans="1:49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</row>
    <row r="587" spans="1:49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</row>
    <row r="588" spans="1:49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</row>
    <row r="589" spans="1:4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</row>
    <row r="590" spans="1:49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</row>
    <row r="591" spans="1:49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</row>
    <row r="592" spans="1:49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</row>
    <row r="593" spans="1:49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</row>
    <row r="594" spans="1:49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</row>
    <row r="595" spans="1:49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</row>
    <row r="596" spans="1:49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</row>
    <row r="597" spans="1:49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</row>
    <row r="598" spans="1:49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</row>
    <row r="599" spans="1:4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</row>
    <row r="600" spans="1:49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</row>
    <row r="601" spans="1:49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</row>
    <row r="602" spans="1:49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</row>
    <row r="603" spans="1:49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</row>
    <row r="604" spans="1:49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</row>
    <row r="605" spans="1:49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</row>
    <row r="606" spans="1:49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</row>
    <row r="607" spans="1:49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</row>
    <row r="608" spans="1:49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</row>
    <row r="609" spans="1:4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</row>
    <row r="610" spans="1:49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</row>
    <row r="611" spans="1:49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</row>
    <row r="612" spans="1:49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</row>
    <row r="613" spans="1:49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</row>
    <row r="614" spans="1:49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</row>
    <row r="615" spans="1:49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</row>
    <row r="616" spans="1:49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</row>
    <row r="617" spans="1:49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</row>
    <row r="618" spans="1:49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</row>
    <row r="619" spans="1:4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</row>
    <row r="620" spans="1:49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</row>
    <row r="621" spans="1:49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</row>
    <row r="622" spans="1:49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</row>
    <row r="623" spans="1:49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</row>
    <row r="624" spans="1:49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</row>
    <row r="625" spans="1:49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</row>
    <row r="626" spans="1:49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</row>
    <row r="627" spans="1:49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</row>
    <row r="628" spans="1:49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</row>
    <row r="629" spans="1:4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</row>
    <row r="630" spans="1:49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</row>
    <row r="631" spans="1:49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</row>
    <row r="632" spans="1:49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</row>
    <row r="633" spans="1:49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</row>
    <row r="634" spans="1:49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</row>
    <row r="635" spans="1:49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</row>
    <row r="636" spans="1:49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</row>
    <row r="637" spans="1:49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</row>
    <row r="638" spans="1:49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</row>
    <row r="639" spans="1:4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</row>
    <row r="640" spans="1:49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</row>
    <row r="641" spans="1:49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</row>
    <row r="642" spans="1:49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</row>
    <row r="643" spans="1:49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</row>
    <row r="644" spans="1:49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</row>
    <row r="645" spans="1:49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</row>
    <row r="646" spans="1:49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</row>
    <row r="647" spans="1:49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</row>
    <row r="648" spans="1:49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</row>
    <row r="649" spans="1: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</row>
    <row r="650" spans="1:49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</row>
    <row r="651" spans="1:49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</row>
    <row r="652" spans="1:49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</row>
    <row r="653" spans="1:49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</row>
    <row r="654" spans="1:49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</row>
    <row r="655" spans="1:49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</row>
    <row r="656" spans="1:49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</row>
    <row r="657" spans="1:49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</row>
    <row r="658" spans="1:49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</row>
    <row r="659" spans="1:4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</row>
    <row r="660" spans="1:49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</row>
    <row r="661" spans="1:49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</row>
    <row r="662" spans="1:49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</row>
    <row r="663" spans="1:49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</row>
    <row r="664" spans="1:49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</row>
    <row r="665" spans="1:49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</row>
    <row r="666" spans="1:49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</row>
    <row r="667" spans="1:49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</row>
    <row r="668" spans="1:49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</row>
    <row r="669" spans="1:4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</row>
    <row r="670" spans="1:49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</row>
    <row r="671" spans="1:49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</row>
    <row r="672" spans="1:49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</row>
    <row r="673" spans="1:49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</row>
    <row r="674" spans="1:49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</row>
    <row r="675" spans="1:49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</row>
    <row r="676" spans="1:49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</row>
    <row r="677" spans="1:49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</row>
    <row r="678" spans="1:49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</row>
    <row r="679" spans="1:4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</row>
    <row r="680" spans="1:49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</row>
    <row r="681" spans="1:49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</row>
    <row r="682" spans="1:49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</row>
    <row r="683" spans="1:49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</row>
    <row r="684" spans="1:49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</row>
    <row r="685" spans="1:49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</row>
    <row r="686" spans="1:49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</row>
    <row r="687" spans="1:49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</row>
    <row r="688" spans="1:49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</row>
    <row r="689" spans="1:4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</row>
    <row r="690" spans="1:49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</row>
    <row r="691" spans="1:49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</row>
    <row r="692" spans="1:49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</row>
    <row r="693" spans="1:49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</row>
    <row r="694" spans="1:49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</row>
    <row r="695" spans="1:49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</row>
    <row r="696" spans="1:49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</row>
    <row r="697" spans="1:49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</row>
    <row r="698" spans="1:49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</row>
    <row r="699" spans="1:4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</row>
    <row r="700" spans="1:49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</row>
    <row r="701" spans="1:49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</row>
    <row r="702" spans="1:49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</row>
    <row r="703" spans="1:49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</row>
    <row r="704" spans="1:49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</row>
    <row r="705" spans="1:49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</row>
    <row r="706" spans="1:49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</row>
    <row r="707" spans="1:49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</row>
    <row r="708" spans="1:49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</row>
    <row r="709" spans="1:4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</row>
    <row r="710" spans="1:49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</row>
    <row r="711" spans="1:49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</row>
    <row r="712" spans="1:49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</row>
    <row r="713" spans="1:49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</row>
    <row r="714" spans="1:49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</row>
    <row r="715" spans="1:49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</row>
    <row r="716" spans="1:49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</row>
    <row r="717" spans="1:49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</row>
    <row r="718" spans="1:49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</row>
    <row r="719" spans="1:4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</row>
    <row r="720" spans="1:49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</row>
    <row r="721" spans="1:49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</row>
    <row r="722" spans="1:49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</row>
    <row r="723" spans="1:49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</row>
    <row r="724" spans="1:49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</row>
    <row r="725" spans="1:49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</row>
    <row r="726" spans="1:49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</row>
    <row r="727" spans="1:49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</row>
    <row r="728" spans="1:49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</row>
    <row r="729" spans="1:4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</row>
    <row r="730" spans="1:49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</row>
    <row r="731" spans="1:49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</row>
    <row r="732" spans="1:49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</row>
    <row r="733" spans="1:49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</row>
    <row r="734" spans="1:49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</row>
    <row r="735" spans="1:49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</row>
    <row r="736" spans="1:49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</row>
    <row r="737" spans="1:49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</row>
    <row r="738" spans="1:49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</row>
    <row r="739" spans="1:4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</row>
    <row r="740" spans="1:49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</row>
    <row r="741" spans="1:49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</row>
    <row r="742" spans="1:49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</row>
    <row r="743" spans="1:49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</row>
    <row r="744" spans="1:49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</row>
    <row r="745" spans="1:49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</row>
    <row r="746" spans="1:49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</row>
    <row r="747" spans="1:49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</row>
    <row r="748" spans="1:49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</row>
    <row r="749" spans="1: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</row>
    <row r="750" spans="1:49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</row>
    <row r="751" spans="1:49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</row>
    <row r="752" spans="1:49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</row>
    <row r="753" spans="1:49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</row>
    <row r="754" spans="1:49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</row>
    <row r="755" spans="1:49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</row>
    <row r="756" spans="1:49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</row>
    <row r="757" spans="1:49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</row>
    <row r="758" spans="1:49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</row>
    <row r="759" spans="1:4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</row>
    <row r="760" spans="1:49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</row>
    <row r="761" spans="1:49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</row>
    <row r="762" spans="1:49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</row>
    <row r="763" spans="1:49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</row>
    <row r="764" spans="1:49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</row>
    <row r="765" spans="1:49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</row>
    <row r="766" spans="1:49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</row>
    <row r="767" spans="1:49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</row>
    <row r="768" spans="1:49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</row>
    <row r="769" spans="1:4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</row>
    <row r="770" spans="1:49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</row>
    <row r="771" spans="1:49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</row>
    <row r="772" spans="1:49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</row>
    <row r="773" spans="1:49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</row>
    <row r="774" spans="1:49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</row>
    <row r="775" spans="1:49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</row>
    <row r="776" spans="1:49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</row>
    <row r="777" spans="1:49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</row>
    <row r="778" spans="1:49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</row>
    <row r="779" spans="1:4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</row>
    <row r="780" spans="1:49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</row>
    <row r="781" spans="1:49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</row>
    <row r="782" spans="1:49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</row>
    <row r="783" spans="1:49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</row>
    <row r="784" spans="1:49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</row>
    <row r="785" spans="1:49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</row>
    <row r="786" spans="1:49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</row>
    <row r="787" spans="1:49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</row>
    <row r="788" spans="1:49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</row>
    <row r="789" spans="1:4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</row>
    <row r="790" spans="1:49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</row>
    <row r="791" spans="1:49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</row>
    <row r="792" spans="1:49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</row>
    <row r="793" spans="1:49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</row>
    <row r="794" spans="1:49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</row>
    <row r="795" spans="1:49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</row>
    <row r="796" spans="1:49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</row>
    <row r="797" spans="1:49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</row>
    <row r="798" spans="1:49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</row>
    <row r="799" spans="1:4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</row>
    <row r="800" spans="1:49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</row>
    <row r="801" spans="1:49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</row>
    <row r="802" spans="1:49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</row>
    <row r="803" spans="1:49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</row>
    <row r="804" spans="1:49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</row>
    <row r="805" spans="1:49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</row>
    <row r="806" spans="1:49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</row>
    <row r="807" spans="1:49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</row>
    <row r="808" spans="1:49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</row>
    <row r="809" spans="1:4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</row>
    <row r="810" spans="1:49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</row>
    <row r="811" spans="1:49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</row>
    <row r="812" spans="1:49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</row>
    <row r="813" spans="1:49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</row>
    <row r="814" spans="1:49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</row>
    <row r="815" spans="1:49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</row>
    <row r="816" spans="1:49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</row>
    <row r="817" spans="1:49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</row>
    <row r="818" spans="1:49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</row>
    <row r="819" spans="1:4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</row>
    <row r="820" spans="1:49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</row>
    <row r="821" spans="1:49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</row>
    <row r="822" spans="1:49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</row>
    <row r="823" spans="1:49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</row>
    <row r="824" spans="1:49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</row>
    <row r="825" spans="1:49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</row>
    <row r="826" spans="1:49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</row>
    <row r="827" spans="1:49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</row>
    <row r="828" spans="1:49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</row>
    <row r="829" spans="1:4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</row>
    <row r="830" spans="1:49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</row>
    <row r="831" spans="1:49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</row>
    <row r="832" spans="1:49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</row>
    <row r="833" spans="1:49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</row>
    <row r="834" spans="1:49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</row>
    <row r="835" spans="1:49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</row>
    <row r="836" spans="1:49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</row>
    <row r="837" spans="1:49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</row>
    <row r="838" spans="1:49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</row>
    <row r="839" spans="1:4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</row>
    <row r="840" spans="1:49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</row>
    <row r="841" spans="1:49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</row>
    <row r="842" spans="1:49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</row>
    <row r="843" spans="1:49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</row>
    <row r="844" spans="1:49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</row>
    <row r="845" spans="1:49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</row>
    <row r="846" spans="1:49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</row>
    <row r="847" spans="1:49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</row>
    <row r="848" spans="1:49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</row>
    <row r="849" spans="1: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</row>
    <row r="850" spans="1:49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</row>
    <row r="851" spans="1:49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</row>
    <row r="852" spans="1:49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</row>
    <row r="853" spans="1:49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</row>
    <row r="854" spans="1:49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</row>
    <row r="855" spans="1:49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</row>
    <row r="856" spans="1:49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</row>
    <row r="857" spans="1:49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</row>
    <row r="858" spans="1:49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</row>
    <row r="859" spans="1:4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</row>
    <row r="860" spans="1:49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</row>
    <row r="861" spans="1:49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</row>
    <row r="862" spans="1:49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</row>
    <row r="863" spans="1:49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</row>
    <row r="864" spans="1:49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</row>
    <row r="865" spans="1:49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</row>
    <row r="866" spans="1:49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</row>
    <row r="867" spans="1:49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</row>
    <row r="868" spans="1:49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</row>
    <row r="869" spans="1:4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</row>
    <row r="870" spans="1:49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</row>
    <row r="871" spans="1:49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</row>
    <row r="872" spans="1:49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</row>
    <row r="873" spans="1:49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</row>
    <row r="874" spans="1:49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</row>
    <row r="875" spans="1:49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</row>
    <row r="876" spans="1:49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</row>
    <row r="877" spans="1:49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</row>
    <row r="878" spans="1:49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</row>
    <row r="879" spans="1:4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</row>
    <row r="880" spans="1:49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</row>
    <row r="881" spans="1:49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</row>
    <row r="882" spans="1:49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</row>
    <row r="883" spans="1:49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</row>
    <row r="884" spans="1:49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</row>
    <row r="885" spans="1:49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</row>
    <row r="886" spans="1:49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</row>
    <row r="887" spans="1:49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</row>
    <row r="888" spans="1:49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</row>
    <row r="889" spans="1:4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</row>
    <row r="890" spans="1:49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</row>
    <row r="891" spans="1:49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</row>
    <row r="892" spans="1:49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</row>
    <row r="893" spans="1:49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</row>
    <row r="894" spans="1:49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</row>
    <row r="895" spans="1:49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</row>
    <row r="896" spans="1:49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</row>
    <row r="897" spans="1:49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</row>
    <row r="898" spans="1:49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</row>
    <row r="899" spans="1:4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</row>
    <row r="900" spans="1:49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</row>
    <row r="901" spans="1:49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</row>
    <row r="902" spans="1:49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</row>
    <row r="903" spans="1:49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</row>
    <row r="904" spans="1:49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</row>
    <row r="905" spans="1:49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</row>
    <row r="906" spans="1:49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</row>
    <row r="907" spans="1:49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</row>
    <row r="908" spans="1:49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</row>
    <row r="909" spans="1:4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</row>
    <row r="910" spans="1:49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</row>
    <row r="911" spans="1:49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</row>
    <row r="912" spans="1:49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</row>
    <row r="913" spans="1:49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</row>
    <row r="914" spans="1:49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</row>
    <row r="915" spans="1:49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</row>
    <row r="916" spans="1:49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</row>
    <row r="917" spans="1:49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</row>
    <row r="918" spans="1:49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</row>
    <row r="919" spans="1:4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</row>
    <row r="920" spans="1:49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</row>
    <row r="921" spans="1:49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</row>
    <row r="922" spans="1:49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</row>
    <row r="923" spans="1:49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</row>
    <row r="924" spans="1:49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</row>
    <row r="925" spans="1:49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</row>
    <row r="926" spans="1:49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</row>
    <row r="927" spans="1:49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</row>
    <row r="928" spans="1:49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</row>
    <row r="929" spans="1:4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</row>
    <row r="930" spans="1:49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</row>
    <row r="931" spans="1:49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</row>
    <row r="932" spans="1:49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</row>
    <row r="933" spans="1:49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</row>
    <row r="934" spans="1:49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</row>
    <row r="935" spans="1:49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</row>
    <row r="936" spans="1:49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</row>
    <row r="937" spans="1:49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</row>
    <row r="938" spans="1:49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</row>
    <row r="939" spans="1:4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</row>
    <row r="940" spans="1:49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</row>
    <row r="941" spans="1:49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</row>
    <row r="942" spans="1:49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</row>
    <row r="943" spans="1:49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</row>
    <row r="944" spans="1:49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</row>
    <row r="945" spans="1:49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</row>
    <row r="946" spans="1:49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</row>
    <row r="947" spans="1:49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</row>
    <row r="948" spans="1:49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</row>
    <row r="949" spans="1: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</row>
    <row r="950" spans="1:49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</row>
    <row r="951" spans="1:49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</row>
    <row r="952" spans="1:49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</row>
    <row r="953" spans="1:49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</row>
    <row r="954" spans="1:49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</row>
    <row r="955" spans="1:49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</row>
    <row r="956" spans="1:49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</row>
    <row r="957" spans="1:49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</row>
    <row r="958" spans="1:49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</row>
    <row r="959" spans="1:4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</row>
    <row r="960" spans="1:49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</row>
    <row r="961" spans="1:49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</row>
    <row r="962" spans="1:49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</row>
    <row r="963" spans="1:49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</row>
    <row r="964" spans="1:49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</row>
    <row r="965" spans="1:49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</row>
    <row r="966" spans="1:49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</row>
    <row r="967" spans="1:49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</row>
    <row r="968" spans="1:49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</row>
    <row r="969" spans="1:4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</row>
    <row r="970" spans="1:49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</row>
    <row r="971" spans="1:49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</row>
    <row r="972" spans="1:49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</row>
    <row r="973" spans="1:49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</row>
  </sheetData>
  <autoFilter ref="A5:AV35" xr:uid="{00000000-0009-0000-0000-000014000000}">
    <filterColumn colId="26">
      <filters>
        <filter val="100"/>
        <filter val="150"/>
        <filter val="300"/>
        <filter val="400"/>
        <filter val="50"/>
        <filter val="500"/>
      </filters>
    </filterColumn>
    <sortState xmlns:xlrd2="http://schemas.microsoft.com/office/spreadsheetml/2017/richdata2" ref="A5:AV35">
      <sortCondition ref="A5:A35"/>
    </sortState>
  </autoFilter>
  <mergeCells count="5">
    <mergeCell ref="F4:I4"/>
    <mergeCell ref="J4:M4"/>
    <mergeCell ref="N4:Q4"/>
    <mergeCell ref="R4:U4"/>
    <mergeCell ref="V4:Z4"/>
  </mergeCells>
  <pageMargins left="0" right="0" top="0.74803149606299213" bottom="0.74803149606299213" header="0" footer="0"/>
  <pageSetup paperSize="9" scale="95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  <pageSetUpPr fitToPage="1"/>
  </sheetPr>
  <dimension ref="A1:AW121"/>
  <sheetViews>
    <sheetView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F6" sqref="F6"/>
    </sheetView>
  </sheetViews>
  <sheetFormatPr defaultColWidth="14.42578125" defaultRowHeight="15" customHeight="1"/>
  <cols>
    <col min="1" max="1" width="8.42578125" customWidth="1"/>
    <col min="2" max="2" width="37" customWidth="1"/>
    <col min="3" max="3" width="9" customWidth="1"/>
    <col min="4" max="4" width="8.5703125" customWidth="1"/>
    <col min="5" max="5" width="8.7109375" customWidth="1"/>
    <col min="6" max="6" width="7" customWidth="1"/>
    <col min="7" max="7" width="11.140625" customWidth="1"/>
    <col min="8" max="8" width="7" customWidth="1"/>
    <col min="9" max="9" width="7.7109375" customWidth="1"/>
    <col min="10" max="10" width="7" customWidth="1"/>
    <col min="11" max="11" width="11.140625" customWidth="1"/>
    <col min="12" max="12" width="7" customWidth="1"/>
    <col min="13" max="13" width="7.7109375" customWidth="1"/>
    <col min="14" max="14" width="7" customWidth="1"/>
    <col min="15" max="15" width="11.140625" customWidth="1"/>
    <col min="16" max="16" width="7" customWidth="1"/>
    <col min="17" max="17" width="7.7109375" customWidth="1"/>
    <col min="18" max="18" width="7" customWidth="1"/>
    <col min="19" max="19" width="11.140625" customWidth="1"/>
    <col min="20" max="20" width="7" customWidth="1"/>
    <col min="21" max="21" width="7.7109375" customWidth="1"/>
    <col min="22" max="25" width="8.5703125" customWidth="1"/>
    <col min="26" max="26" width="8" customWidth="1"/>
    <col min="27" max="27" width="12.7109375" customWidth="1"/>
    <col min="28" max="30" width="12" customWidth="1"/>
    <col min="31" max="49" width="8.85546875" customWidth="1"/>
  </cols>
  <sheetData>
    <row r="1" spans="1:49" ht="14.25" customHeight="1">
      <c r="A1" s="47"/>
      <c r="B1" s="48" t="s">
        <v>1038</v>
      </c>
      <c r="C1" s="178"/>
      <c r="D1" s="3"/>
      <c r="E1" s="179"/>
      <c r="F1" s="50"/>
      <c r="G1" s="51"/>
      <c r="H1" s="52"/>
      <c r="I1" s="3"/>
      <c r="J1" s="3"/>
      <c r="K1" s="51"/>
      <c r="L1" s="53"/>
      <c r="M1" s="3"/>
      <c r="N1" s="144"/>
      <c r="O1" s="51"/>
      <c r="P1" s="53"/>
      <c r="Q1" s="3"/>
      <c r="R1" s="3"/>
      <c r="S1" s="3"/>
      <c r="T1" s="3"/>
      <c r="U1" s="3"/>
      <c r="V1" s="1"/>
      <c r="W1" s="1"/>
      <c r="X1" s="1"/>
      <c r="Y1" s="1"/>
      <c r="Z1" s="3"/>
      <c r="AA1" s="179"/>
      <c r="AB1" s="180"/>
      <c r="AC1" s="180"/>
      <c r="AD1" s="180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ht="14.25" customHeight="1">
      <c r="A2" s="47"/>
      <c r="B2" s="56" t="s">
        <v>920</v>
      </c>
      <c r="C2" s="3"/>
      <c r="D2" s="3"/>
      <c r="E2" s="179"/>
      <c r="F2" s="50"/>
      <c r="G2" s="51"/>
      <c r="H2" s="52"/>
      <c r="I2" s="3"/>
      <c r="J2" s="144"/>
      <c r="K2" s="51"/>
      <c r="L2" s="53"/>
      <c r="M2" s="3"/>
      <c r="N2" s="3"/>
      <c r="O2" s="51"/>
      <c r="P2" s="53"/>
      <c r="Q2" s="3"/>
      <c r="R2" s="3"/>
      <c r="S2" s="3"/>
      <c r="T2" s="3"/>
      <c r="U2" s="3"/>
      <c r="V2" s="1"/>
      <c r="W2" s="1"/>
      <c r="X2" s="1"/>
      <c r="Y2" s="1"/>
      <c r="Z2" s="3"/>
      <c r="AA2" s="179"/>
      <c r="AB2" s="180"/>
      <c r="AC2" s="180"/>
      <c r="AD2" s="180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14.25" customHeight="1">
      <c r="A3" s="47"/>
      <c r="B3" s="57">
        <f ca="1">TODAY()</f>
        <v>46188</v>
      </c>
      <c r="C3" s="3"/>
      <c r="D3" s="3"/>
      <c r="E3" s="179"/>
      <c r="F3" s="50"/>
      <c r="G3" s="51"/>
      <c r="H3" s="52"/>
      <c r="I3" s="3"/>
      <c r="J3" s="144"/>
      <c r="K3" s="51"/>
      <c r="L3" s="53"/>
      <c r="M3" s="3"/>
      <c r="N3" s="3"/>
      <c r="O3" s="51"/>
      <c r="P3" s="53"/>
      <c r="Q3" s="3"/>
      <c r="R3" s="3"/>
      <c r="S3" s="3"/>
      <c r="T3" s="3"/>
      <c r="U3" s="3"/>
      <c r="V3" s="1"/>
      <c r="W3" s="1"/>
      <c r="X3" s="1"/>
      <c r="Y3" s="1"/>
      <c r="Z3" s="3"/>
      <c r="AA3" s="179"/>
      <c r="AB3" s="180"/>
      <c r="AC3" s="180"/>
      <c r="AD3" s="180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14.25" customHeight="1">
      <c r="A4" s="58"/>
      <c r="B4" s="59"/>
      <c r="C4" s="59"/>
      <c r="D4" s="59"/>
      <c r="E4" s="181"/>
      <c r="F4" s="558">
        <f ca="1">TODAY()+3</f>
        <v>46191</v>
      </c>
      <c r="G4" s="559"/>
      <c r="H4" s="559"/>
      <c r="I4" s="560"/>
      <c r="J4" s="561">
        <f ca="1">F4+31</f>
        <v>46222</v>
      </c>
      <c r="K4" s="559"/>
      <c r="L4" s="559"/>
      <c r="M4" s="560"/>
      <c r="N4" s="558">
        <f ca="1">J4+31</f>
        <v>46253</v>
      </c>
      <c r="O4" s="559"/>
      <c r="P4" s="559"/>
      <c r="Q4" s="560"/>
      <c r="R4" s="558">
        <f ca="1">N4+30</f>
        <v>46283</v>
      </c>
      <c r="S4" s="559"/>
      <c r="T4" s="559"/>
      <c r="U4" s="560"/>
      <c r="V4" s="555" t="s">
        <v>921</v>
      </c>
      <c r="W4" s="556"/>
      <c r="X4" s="556"/>
      <c r="Y4" s="556"/>
      <c r="Z4" s="557"/>
      <c r="AA4" s="182" t="s">
        <v>922</v>
      </c>
      <c r="AB4" s="183"/>
      <c r="AC4" s="183"/>
      <c r="AD4" s="183"/>
      <c r="AE4" s="1" t="s">
        <v>923</v>
      </c>
      <c r="AF4" s="1" t="s">
        <v>923</v>
      </c>
      <c r="AG4" s="1" t="s">
        <v>924</v>
      </c>
      <c r="AH4" s="1" t="s">
        <v>924</v>
      </c>
      <c r="AI4" s="1" t="s">
        <v>924</v>
      </c>
      <c r="AJ4" s="1" t="s">
        <v>924</v>
      </c>
      <c r="AK4" s="1" t="s">
        <v>925</v>
      </c>
      <c r="AL4" s="1" t="s">
        <v>925</v>
      </c>
      <c r="AM4" s="1" t="s">
        <v>925</v>
      </c>
      <c r="AN4" s="1" t="s">
        <v>925</v>
      </c>
      <c r="AO4" s="1" t="s">
        <v>925</v>
      </c>
      <c r="AP4" s="1" t="s">
        <v>925</v>
      </c>
      <c r="AQ4" s="1" t="s">
        <v>926</v>
      </c>
      <c r="AR4" s="1" t="s">
        <v>926</v>
      </c>
      <c r="AS4" s="1" t="s">
        <v>926</v>
      </c>
      <c r="AT4" s="1"/>
      <c r="AU4" s="1"/>
      <c r="AV4" s="1"/>
      <c r="AW4" s="1"/>
    </row>
    <row r="5" spans="1:49" ht="90">
      <c r="A5" s="66" t="s">
        <v>928</v>
      </c>
      <c r="B5" s="66" t="s">
        <v>929</v>
      </c>
      <c r="C5" s="66" t="s">
        <v>930</v>
      </c>
      <c r="D5" s="66" t="s">
        <v>931</v>
      </c>
      <c r="E5" s="184" t="s">
        <v>932</v>
      </c>
      <c r="F5" s="66" t="s">
        <v>933</v>
      </c>
      <c r="G5" s="68" t="s">
        <v>934</v>
      </c>
      <c r="H5" s="69" t="s">
        <v>935</v>
      </c>
      <c r="I5" s="66" t="s">
        <v>936</v>
      </c>
      <c r="J5" s="66" t="s">
        <v>933</v>
      </c>
      <c r="K5" s="68" t="s">
        <v>934</v>
      </c>
      <c r="L5" s="70" t="s">
        <v>935</v>
      </c>
      <c r="M5" s="66" t="s">
        <v>936</v>
      </c>
      <c r="N5" s="66" t="s">
        <v>933</v>
      </c>
      <c r="O5" s="68" t="s">
        <v>934</v>
      </c>
      <c r="P5" s="70" t="s">
        <v>935</v>
      </c>
      <c r="Q5" s="66" t="s">
        <v>936</v>
      </c>
      <c r="R5" s="66" t="s">
        <v>933</v>
      </c>
      <c r="S5" s="68" t="s">
        <v>934</v>
      </c>
      <c r="T5" s="70" t="s">
        <v>935</v>
      </c>
      <c r="U5" s="66" t="s">
        <v>936</v>
      </c>
      <c r="V5" s="71" t="s">
        <v>937</v>
      </c>
      <c r="W5" s="71" t="s">
        <v>938</v>
      </c>
      <c r="X5" s="71" t="s">
        <v>939</v>
      </c>
      <c r="Y5" s="71" t="s">
        <v>940</v>
      </c>
      <c r="Z5" s="72" t="s">
        <v>941</v>
      </c>
      <c r="AA5" s="184" t="s">
        <v>942</v>
      </c>
      <c r="AB5" s="74" t="s">
        <v>943</v>
      </c>
      <c r="AC5" s="74" t="s">
        <v>944</v>
      </c>
      <c r="AD5" s="74" t="s">
        <v>946</v>
      </c>
      <c r="AE5" s="150" t="s">
        <v>952</v>
      </c>
      <c r="AF5" s="150" t="s">
        <v>953</v>
      </c>
      <c r="AG5" s="150" t="s">
        <v>956</v>
      </c>
      <c r="AH5" s="150" t="s">
        <v>957</v>
      </c>
      <c r="AI5" s="150" t="s">
        <v>958</v>
      </c>
      <c r="AJ5" s="150" t="s">
        <v>960</v>
      </c>
      <c r="AK5" s="150" t="s">
        <v>963</v>
      </c>
      <c r="AL5" s="150" t="s">
        <v>964</v>
      </c>
      <c r="AM5" s="150" t="s">
        <v>962</v>
      </c>
      <c r="AN5" s="76" t="s">
        <v>968</v>
      </c>
      <c r="AO5" s="76" t="s">
        <v>972</v>
      </c>
      <c r="AP5" s="76" t="s">
        <v>973</v>
      </c>
      <c r="AQ5" s="150" t="s">
        <v>975</v>
      </c>
      <c r="AR5" s="77" t="s">
        <v>976</v>
      </c>
      <c r="AS5" s="76" t="s">
        <v>979</v>
      </c>
      <c r="AT5" s="76"/>
    </row>
    <row r="6" spans="1:49" ht="14.25" customHeight="1">
      <c r="A6" s="78"/>
      <c r="B6" s="2" t="s">
        <v>243</v>
      </c>
      <c r="C6" s="79">
        <f>VLOOKUP(B6,'JAN26'!$A$1:I909,8,0)</f>
        <v>6597</v>
      </c>
      <c r="D6" s="79">
        <f>VLOOKUP(B6,AVE!B$1:GB3522,2,0)</f>
        <v>937.625</v>
      </c>
      <c r="E6" s="185">
        <f t="shared" ref="E6:E64" si="0">G6+K6+O6+S6</f>
        <v>4598</v>
      </c>
      <c r="F6" s="81">
        <f t="shared" ref="F6:F64" si="1">IF(C6&lt;0,0,C6)</f>
        <v>6597</v>
      </c>
      <c r="G6" s="82">
        <f t="shared" ref="G6:G89" si="2">SUM(AE6:AF6)</f>
        <v>751</v>
      </c>
      <c r="H6" s="83">
        <f t="shared" ref="H6:H64" si="3">D6</f>
        <v>937.625</v>
      </c>
      <c r="I6" s="81">
        <f t="shared" ref="I6:I64" si="4">(F6+G6)-H6</f>
        <v>6410.375</v>
      </c>
      <c r="J6" s="81">
        <f t="shared" ref="J6:J64" si="5">IF(I6&lt;0,0,I6)</f>
        <v>6410.375</v>
      </c>
      <c r="K6" s="82">
        <f t="shared" ref="K6:K89" si="6">SUM(AG6:AJ6)</f>
        <v>2050</v>
      </c>
      <c r="L6" s="85">
        <f t="shared" ref="L6:L64" si="7">H6</f>
        <v>937.625</v>
      </c>
      <c r="M6" s="81">
        <f t="shared" ref="M6:M64" si="8">(J6+K6)-L6</f>
        <v>7522.75</v>
      </c>
      <c r="N6" s="81">
        <f t="shared" ref="N6:N64" si="9">IF(M6&lt;0,0,M6)</f>
        <v>7522.75</v>
      </c>
      <c r="O6" s="82">
        <f t="shared" ref="O6:O89" si="10">SUM(AK6:AP6)</f>
        <v>1797</v>
      </c>
      <c r="P6" s="85">
        <f t="shared" ref="P6:P64" si="11">L6</f>
        <v>937.625</v>
      </c>
      <c r="Q6" s="81">
        <f t="shared" ref="Q6:Q64" si="12">(N6+O6)-P6</f>
        <v>8382.125</v>
      </c>
      <c r="R6" s="81">
        <f t="shared" ref="R6:R64" si="13">IF(Q6&lt;0,0,Q6)</f>
        <v>8382.125</v>
      </c>
      <c r="S6" s="82">
        <f t="shared" ref="S6:S89" si="14">SUM(AQ6:AS6)</f>
        <v>0</v>
      </c>
      <c r="T6" s="85">
        <f t="shared" ref="T6:T64" si="15">P6</f>
        <v>937.625</v>
      </c>
      <c r="U6" s="81">
        <f t="shared" ref="U6:U64" si="16">(R6+S6)-T6</f>
        <v>7444.5</v>
      </c>
      <c r="V6" s="86">
        <f t="shared" ref="V6:V64" si="17">IF(U6&lt;0,0,U6/D6)</f>
        <v>7.9397413678176241</v>
      </c>
      <c r="W6" s="87">
        <v>6</v>
      </c>
      <c r="X6" s="87">
        <f t="shared" ref="X6:X89" si="18">W6+6</f>
        <v>12</v>
      </c>
      <c r="Y6" s="87">
        <f t="shared" ref="Y6:Y64" si="19">IF(IF(V6&gt;W6,X6-V6,X6-V6)&lt;0,0,IF(V6&gt;W6,X6-V6,X6-V6))</f>
        <v>4.0602586321823759</v>
      </c>
      <c r="Z6" s="154">
        <f t="shared" ref="Z6:Z64" si="20">(Y6*D6)</f>
        <v>3807.0000000000005</v>
      </c>
      <c r="AA6" s="186">
        <v>4000</v>
      </c>
      <c r="AB6" s="156">
        <v>16</v>
      </c>
      <c r="AC6" s="156">
        <v>16.14</v>
      </c>
      <c r="AD6" s="156"/>
      <c r="AE6" s="1"/>
      <c r="AF6" s="1">
        <f>565+186</f>
        <v>751</v>
      </c>
      <c r="AG6" s="1">
        <v>500</v>
      </c>
      <c r="AH6" s="1">
        <v>800</v>
      </c>
      <c r="AI6" s="1">
        <v>350</v>
      </c>
      <c r="AJ6" s="1">
        <f>70+300+30</f>
        <v>400</v>
      </c>
      <c r="AK6" s="1">
        <v>600</v>
      </c>
      <c r="AL6" s="1">
        <v>250</v>
      </c>
      <c r="AM6" s="1">
        <v>610</v>
      </c>
      <c r="AN6" s="1"/>
      <c r="AO6" s="1">
        <v>167</v>
      </c>
      <c r="AP6" s="1">
        <v>170</v>
      </c>
      <c r="AQ6" s="1"/>
      <c r="AR6" s="1"/>
      <c r="AS6" s="1"/>
      <c r="AT6" s="1"/>
      <c r="AU6" s="1"/>
      <c r="AV6" s="1"/>
      <c r="AW6" s="1"/>
    </row>
    <row r="7" spans="1:49" ht="14.25" customHeight="1">
      <c r="A7" s="78"/>
      <c r="B7" s="2" t="s">
        <v>233</v>
      </c>
      <c r="C7" s="79">
        <f>VLOOKUP(B7,'JAN26'!$A$1:I910,8,0)</f>
        <v>945</v>
      </c>
      <c r="D7" s="79">
        <f>VLOOKUP(B7,AVE!B$1:GB3523,2,0)</f>
        <v>285.625</v>
      </c>
      <c r="E7" s="185">
        <f t="shared" si="0"/>
        <v>1470</v>
      </c>
      <c r="F7" s="81">
        <f t="shared" si="1"/>
        <v>945</v>
      </c>
      <c r="G7" s="82">
        <f t="shared" si="2"/>
        <v>0</v>
      </c>
      <c r="H7" s="83">
        <f t="shared" si="3"/>
        <v>285.625</v>
      </c>
      <c r="I7" s="81">
        <f t="shared" si="4"/>
        <v>659.375</v>
      </c>
      <c r="J7" s="81">
        <f t="shared" si="5"/>
        <v>659.375</v>
      </c>
      <c r="K7" s="82">
        <f t="shared" si="6"/>
        <v>1100</v>
      </c>
      <c r="L7" s="85">
        <f t="shared" si="7"/>
        <v>285.625</v>
      </c>
      <c r="M7" s="81">
        <f t="shared" si="8"/>
        <v>1473.75</v>
      </c>
      <c r="N7" s="81">
        <f t="shared" si="9"/>
        <v>1473.75</v>
      </c>
      <c r="O7" s="82">
        <f t="shared" si="10"/>
        <v>370</v>
      </c>
      <c r="P7" s="85">
        <f t="shared" si="11"/>
        <v>285.625</v>
      </c>
      <c r="Q7" s="81">
        <f t="shared" si="12"/>
        <v>1558.125</v>
      </c>
      <c r="R7" s="81">
        <f t="shared" si="13"/>
        <v>1558.125</v>
      </c>
      <c r="S7" s="82">
        <f t="shared" si="14"/>
        <v>0</v>
      </c>
      <c r="T7" s="85">
        <f t="shared" si="15"/>
        <v>285.625</v>
      </c>
      <c r="U7" s="81">
        <f t="shared" si="16"/>
        <v>1272.5</v>
      </c>
      <c r="V7" s="86">
        <f t="shared" si="17"/>
        <v>4.4551422319474838</v>
      </c>
      <c r="W7" s="87">
        <v>6</v>
      </c>
      <c r="X7" s="87">
        <f t="shared" si="18"/>
        <v>12</v>
      </c>
      <c r="Y7" s="87">
        <f t="shared" si="19"/>
        <v>7.5448577680525162</v>
      </c>
      <c r="Z7" s="154">
        <f t="shared" si="20"/>
        <v>2155</v>
      </c>
      <c r="AA7" s="187">
        <v>2000</v>
      </c>
      <c r="AB7" s="156">
        <v>17.5</v>
      </c>
      <c r="AC7" s="156">
        <v>17.02</v>
      </c>
      <c r="AD7" s="156"/>
      <c r="AE7" s="1"/>
      <c r="AF7" s="1"/>
      <c r="AG7" s="1">
        <v>700</v>
      </c>
      <c r="AH7" s="1"/>
      <c r="AI7" s="1">
        <v>400</v>
      </c>
      <c r="AJ7" s="1"/>
      <c r="AK7" s="1"/>
      <c r="AL7" s="1">
        <v>370</v>
      </c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ht="14.25" customHeight="1">
      <c r="A8" s="78"/>
      <c r="B8" s="2" t="s">
        <v>317</v>
      </c>
      <c r="C8" s="79">
        <f>VLOOKUP(B8,'JAN26'!$A$1:I912,8,0)</f>
        <v>259</v>
      </c>
      <c r="D8" s="79">
        <f>VLOOKUP(B8,AVE!B$1:GB3524,2,0)</f>
        <v>168.375</v>
      </c>
      <c r="E8" s="185">
        <f t="shared" si="0"/>
        <v>1460</v>
      </c>
      <c r="F8" s="81">
        <f t="shared" si="1"/>
        <v>259</v>
      </c>
      <c r="G8" s="82">
        <f t="shared" si="2"/>
        <v>0</v>
      </c>
      <c r="H8" s="83">
        <f t="shared" si="3"/>
        <v>168.375</v>
      </c>
      <c r="I8" s="81">
        <f t="shared" si="4"/>
        <v>90.625</v>
      </c>
      <c r="J8" s="81">
        <f t="shared" si="5"/>
        <v>90.625</v>
      </c>
      <c r="K8" s="82">
        <f t="shared" si="6"/>
        <v>100</v>
      </c>
      <c r="L8" s="85">
        <f t="shared" si="7"/>
        <v>168.375</v>
      </c>
      <c r="M8" s="81">
        <f t="shared" si="8"/>
        <v>22.25</v>
      </c>
      <c r="N8" s="81">
        <f t="shared" si="9"/>
        <v>22.25</v>
      </c>
      <c r="O8" s="82">
        <f t="shared" si="10"/>
        <v>950</v>
      </c>
      <c r="P8" s="85">
        <f t="shared" si="11"/>
        <v>168.375</v>
      </c>
      <c r="Q8" s="81">
        <f t="shared" si="12"/>
        <v>803.875</v>
      </c>
      <c r="R8" s="81">
        <f t="shared" si="13"/>
        <v>803.875</v>
      </c>
      <c r="S8" s="82">
        <f t="shared" si="14"/>
        <v>410</v>
      </c>
      <c r="T8" s="85">
        <f t="shared" si="15"/>
        <v>168.375</v>
      </c>
      <c r="U8" s="81">
        <f t="shared" si="16"/>
        <v>1045.5</v>
      </c>
      <c r="V8" s="86">
        <f t="shared" si="17"/>
        <v>6.2093541202672604</v>
      </c>
      <c r="W8" s="87">
        <v>6</v>
      </c>
      <c r="X8" s="87">
        <f t="shared" si="18"/>
        <v>12</v>
      </c>
      <c r="Y8" s="87">
        <f t="shared" si="19"/>
        <v>5.7906458797327396</v>
      </c>
      <c r="Z8" s="154">
        <f t="shared" si="20"/>
        <v>975</v>
      </c>
      <c r="AA8" s="187">
        <v>1000</v>
      </c>
      <c r="AB8" s="156">
        <v>15.2</v>
      </c>
      <c r="AC8" s="156">
        <v>15.85</v>
      </c>
      <c r="AD8" s="156">
        <v>14.5</v>
      </c>
      <c r="AE8" s="1"/>
      <c r="AF8" s="1"/>
      <c r="AG8" s="1"/>
      <c r="AH8" s="1"/>
      <c r="AI8" s="1">
        <v>100</v>
      </c>
      <c r="AJ8" s="1"/>
      <c r="AK8" s="1"/>
      <c r="AL8" s="1">
        <v>190</v>
      </c>
      <c r="AM8" s="1"/>
      <c r="AN8" s="1">
        <v>750</v>
      </c>
      <c r="AO8" s="1">
        <v>10</v>
      </c>
      <c r="AP8" s="1"/>
      <c r="AQ8" s="188">
        <v>250</v>
      </c>
      <c r="AR8" s="1"/>
      <c r="AS8" s="1">
        <v>160</v>
      </c>
      <c r="AT8" s="1"/>
      <c r="AU8" s="1"/>
      <c r="AV8" s="1"/>
      <c r="AW8" s="1"/>
    </row>
    <row r="9" spans="1:49" ht="14.25" customHeight="1">
      <c r="A9" s="78"/>
      <c r="B9" s="2" t="s">
        <v>419</v>
      </c>
      <c r="C9" s="79">
        <f>VLOOKUP(B9,'JAN26'!$A$1:I914,8,0)</f>
        <v>237</v>
      </c>
      <c r="D9" s="79">
        <f>VLOOKUP(B9,AVE!B$1:GB3525,2,0)</f>
        <v>101.375</v>
      </c>
      <c r="E9" s="185">
        <f t="shared" si="0"/>
        <v>800</v>
      </c>
      <c r="F9" s="81">
        <f t="shared" si="1"/>
        <v>237</v>
      </c>
      <c r="G9" s="82">
        <f t="shared" si="2"/>
        <v>400</v>
      </c>
      <c r="H9" s="83">
        <f t="shared" si="3"/>
        <v>101.375</v>
      </c>
      <c r="I9" s="81">
        <f t="shared" si="4"/>
        <v>535.625</v>
      </c>
      <c r="J9" s="81">
        <f t="shared" si="5"/>
        <v>535.625</v>
      </c>
      <c r="K9" s="82">
        <f t="shared" si="6"/>
        <v>94</v>
      </c>
      <c r="L9" s="85">
        <f t="shared" si="7"/>
        <v>101.375</v>
      </c>
      <c r="M9" s="81">
        <f t="shared" si="8"/>
        <v>528.25</v>
      </c>
      <c r="N9" s="81">
        <f t="shared" si="9"/>
        <v>528.25</v>
      </c>
      <c r="O9" s="82">
        <f t="shared" si="10"/>
        <v>0</v>
      </c>
      <c r="P9" s="85">
        <f t="shared" si="11"/>
        <v>101.375</v>
      </c>
      <c r="Q9" s="81">
        <f t="shared" si="12"/>
        <v>426.875</v>
      </c>
      <c r="R9" s="81">
        <f t="shared" si="13"/>
        <v>426.875</v>
      </c>
      <c r="S9" s="82">
        <f t="shared" si="14"/>
        <v>306</v>
      </c>
      <c r="T9" s="85">
        <f t="shared" si="15"/>
        <v>101.375</v>
      </c>
      <c r="U9" s="81">
        <f t="shared" si="16"/>
        <v>631.5</v>
      </c>
      <c r="V9" s="86">
        <f t="shared" si="17"/>
        <v>6.229346485819975</v>
      </c>
      <c r="W9" s="87">
        <v>6</v>
      </c>
      <c r="X9" s="87">
        <f t="shared" si="18"/>
        <v>12</v>
      </c>
      <c r="Y9" s="87">
        <f t="shared" si="19"/>
        <v>5.770653514180025</v>
      </c>
      <c r="Z9" s="154">
        <f t="shared" si="20"/>
        <v>585</v>
      </c>
      <c r="AA9" s="187">
        <v>600</v>
      </c>
      <c r="AB9" s="156">
        <v>17.3</v>
      </c>
      <c r="AC9" s="156">
        <v>18.23</v>
      </c>
      <c r="AD9" s="156">
        <v>17.62</v>
      </c>
      <c r="AE9" s="1">
        <f>332+68</f>
        <v>400</v>
      </c>
      <c r="AF9" s="1"/>
      <c r="AG9" s="1"/>
      <c r="AH9" s="1"/>
      <c r="AI9" s="1"/>
      <c r="AJ9" s="1">
        <f>46+48</f>
        <v>94</v>
      </c>
      <c r="AK9" s="1"/>
      <c r="AL9" s="1"/>
      <c r="AM9" s="1"/>
      <c r="AN9" s="1"/>
      <c r="AO9" s="1"/>
      <c r="AP9" s="1"/>
      <c r="AQ9" s="1"/>
      <c r="AR9" s="1">
        <v>306</v>
      </c>
      <c r="AS9" s="1"/>
      <c r="AT9" s="1"/>
      <c r="AU9" s="1"/>
      <c r="AV9" s="1"/>
      <c r="AW9" s="1"/>
    </row>
    <row r="10" spans="1:49" ht="14.25" customHeight="1">
      <c r="A10" s="78" t="s">
        <v>1039</v>
      </c>
      <c r="B10" s="189" t="s">
        <v>326</v>
      </c>
      <c r="C10" s="79">
        <f>VLOOKUP(B10,'JAN26'!$A$1:I911,8,0)</f>
        <v>642</v>
      </c>
      <c r="D10" s="79">
        <f>VLOOKUP(B10,AVE!B$1:GB3526,2,0)</f>
        <v>99.125</v>
      </c>
      <c r="E10" s="185">
        <f t="shared" si="0"/>
        <v>650</v>
      </c>
      <c r="F10" s="81">
        <f t="shared" si="1"/>
        <v>642</v>
      </c>
      <c r="G10" s="82">
        <f t="shared" si="2"/>
        <v>350</v>
      </c>
      <c r="H10" s="83">
        <f t="shared" si="3"/>
        <v>99.125</v>
      </c>
      <c r="I10" s="81">
        <f t="shared" si="4"/>
        <v>892.875</v>
      </c>
      <c r="J10" s="81">
        <f t="shared" si="5"/>
        <v>892.875</v>
      </c>
      <c r="K10" s="82">
        <f t="shared" si="6"/>
        <v>50</v>
      </c>
      <c r="L10" s="85">
        <f t="shared" si="7"/>
        <v>99.125</v>
      </c>
      <c r="M10" s="81">
        <f t="shared" si="8"/>
        <v>843.75</v>
      </c>
      <c r="N10" s="81">
        <f t="shared" si="9"/>
        <v>843.75</v>
      </c>
      <c r="O10" s="82">
        <f t="shared" si="10"/>
        <v>250</v>
      </c>
      <c r="P10" s="85">
        <f t="shared" si="11"/>
        <v>99.125</v>
      </c>
      <c r="Q10" s="81">
        <f t="shared" si="12"/>
        <v>994.625</v>
      </c>
      <c r="R10" s="81">
        <f t="shared" si="13"/>
        <v>994.625</v>
      </c>
      <c r="S10" s="82">
        <f t="shared" si="14"/>
        <v>0</v>
      </c>
      <c r="T10" s="85">
        <f t="shared" si="15"/>
        <v>99.125</v>
      </c>
      <c r="U10" s="81">
        <f t="shared" si="16"/>
        <v>895.5</v>
      </c>
      <c r="V10" s="86">
        <f t="shared" si="17"/>
        <v>9.0340479192938208</v>
      </c>
      <c r="W10" s="87">
        <v>6</v>
      </c>
      <c r="X10" s="87">
        <f t="shared" si="18"/>
        <v>12</v>
      </c>
      <c r="Y10" s="87">
        <f t="shared" si="19"/>
        <v>2.9659520807061792</v>
      </c>
      <c r="Z10" s="154">
        <f t="shared" si="20"/>
        <v>294</v>
      </c>
      <c r="AA10" s="187">
        <v>300</v>
      </c>
      <c r="AB10" s="156">
        <v>27.8</v>
      </c>
      <c r="AC10" s="156">
        <v>25.68</v>
      </c>
      <c r="AD10" s="156">
        <v>28.08</v>
      </c>
      <c r="AE10" s="1">
        <f>168+68</f>
        <v>236</v>
      </c>
      <c r="AF10" s="1">
        <v>114</v>
      </c>
      <c r="AG10" s="1">
        <v>50</v>
      </c>
      <c r="AH10" s="1"/>
      <c r="AI10" s="1"/>
      <c r="AJ10" s="1"/>
      <c r="AK10" s="1"/>
      <c r="AL10" s="1">
        <v>150</v>
      </c>
      <c r="AM10" s="1"/>
      <c r="AN10" s="1"/>
      <c r="AO10" s="1"/>
      <c r="AP10" s="1">
        <v>100</v>
      </c>
      <c r="AQ10" s="188"/>
      <c r="AR10" s="1"/>
      <c r="AS10" s="1"/>
      <c r="AT10" s="1"/>
      <c r="AU10" s="1"/>
      <c r="AV10" s="1"/>
      <c r="AW10" s="1"/>
    </row>
    <row r="11" spans="1:49" ht="14.25" customHeight="1">
      <c r="A11" s="78"/>
      <c r="B11" s="2" t="s">
        <v>370</v>
      </c>
      <c r="C11" s="79">
        <f>VLOOKUP(B11,'JAN26'!$A$1:I913,8,0)</f>
        <v>634</v>
      </c>
      <c r="D11" s="79">
        <f>VLOOKUP(B11,AVE!B$1:GB3527,2,0)</f>
        <v>90.625</v>
      </c>
      <c r="E11" s="185">
        <f t="shared" si="0"/>
        <v>390</v>
      </c>
      <c r="F11" s="81">
        <f t="shared" si="1"/>
        <v>634</v>
      </c>
      <c r="G11" s="82">
        <f t="shared" si="2"/>
        <v>0</v>
      </c>
      <c r="H11" s="83">
        <f t="shared" si="3"/>
        <v>90.625</v>
      </c>
      <c r="I11" s="81">
        <f t="shared" si="4"/>
        <v>543.375</v>
      </c>
      <c r="J11" s="81">
        <f t="shared" si="5"/>
        <v>543.375</v>
      </c>
      <c r="K11" s="82">
        <f t="shared" si="6"/>
        <v>300</v>
      </c>
      <c r="L11" s="85">
        <f t="shared" si="7"/>
        <v>90.625</v>
      </c>
      <c r="M11" s="81">
        <f t="shared" si="8"/>
        <v>752.75</v>
      </c>
      <c r="N11" s="81">
        <f t="shared" si="9"/>
        <v>752.75</v>
      </c>
      <c r="O11" s="82">
        <f t="shared" si="10"/>
        <v>90</v>
      </c>
      <c r="P11" s="85">
        <f t="shared" si="11"/>
        <v>90.625</v>
      </c>
      <c r="Q11" s="81">
        <f t="shared" si="12"/>
        <v>752.125</v>
      </c>
      <c r="R11" s="81">
        <f t="shared" si="13"/>
        <v>752.125</v>
      </c>
      <c r="S11" s="82">
        <f t="shared" si="14"/>
        <v>0</v>
      </c>
      <c r="T11" s="85">
        <f t="shared" si="15"/>
        <v>90.625</v>
      </c>
      <c r="U11" s="81">
        <f t="shared" si="16"/>
        <v>661.5</v>
      </c>
      <c r="V11" s="86">
        <f t="shared" si="17"/>
        <v>7.2993103448275862</v>
      </c>
      <c r="W11" s="87">
        <v>6</v>
      </c>
      <c r="X11" s="87">
        <f t="shared" si="18"/>
        <v>12</v>
      </c>
      <c r="Y11" s="87">
        <f t="shared" si="19"/>
        <v>4.7006896551724138</v>
      </c>
      <c r="Z11" s="154">
        <f t="shared" si="20"/>
        <v>426</v>
      </c>
      <c r="AA11" s="187">
        <v>450</v>
      </c>
      <c r="AB11" s="156">
        <v>18.5</v>
      </c>
      <c r="AC11" s="156">
        <v>17.77</v>
      </c>
      <c r="AD11" s="156"/>
      <c r="AE11" s="1"/>
      <c r="AF11" s="1"/>
      <c r="AG11" s="1">
        <v>300</v>
      </c>
      <c r="AH11" s="1"/>
      <c r="AI11" s="1"/>
      <c r="AJ11" s="1"/>
      <c r="AK11" s="1"/>
      <c r="AL11" s="1">
        <v>90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ht="14.25" customHeight="1">
      <c r="A12" s="47" t="s">
        <v>1039</v>
      </c>
      <c r="B12" s="2" t="s">
        <v>228</v>
      </c>
      <c r="C12" s="79">
        <f>VLOOKUP(B12,'JAN26'!$A$1:I915,8,0)</f>
        <v>360</v>
      </c>
      <c r="D12" s="79">
        <f>VLOOKUP(B12,AVE!B$1:GB3528,2,0)</f>
        <v>76.5</v>
      </c>
      <c r="E12" s="185">
        <f t="shared" si="0"/>
        <v>300</v>
      </c>
      <c r="F12" s="81">
        <f t="shared" si="1"/>
        <v>360</v>
      </c>
      <c r="G12" s="82">
        <f t="shared" si="2"/>
        <v>200</v>
      </c>
      <c r="H12" s="83">
        <f t="shared" si="3"/>
        <v>76.5</v>
      </c>
      <c r="I12" s="81">
        <f t="shared" si="4"/>
        <v>483.5</v>
      </c>
      <c r="J12" s="81">
        <f t="shared" si="5"/>
        <v>483.5</v>
      </c>
      <c r="K12" s="82">
        <f t="shared" si="6"/>
        <v>0</v>
      </c>
      <c r="L12" s="85">
        <f t="shared" si="7"/>
        <v>76.5</v>
      </c>
      <c r="M12" s="81">
        <f t="shared" si="8"/>
        <v>407</v>
      </c>
      <c r="N12" s="81">
        <f t="shared" si="9"/>
        <v>407</v>
      </c>
      <c r="O12" s="82">
        <f t="shared" si="10"/>
        <v>100</v>
      </c>
      <c r="P12" s="85">
        <f t="shared" si="11"/>
        <v>76.5</v>
      </c>
      <c r="Q12" s="81">
        <f t="shared" si="12"/>
        <v>430.5</v>
      </c>
      <c r="R12" s="81">
        <f t="shared" si="13"/>
        <v>430.5</v>
      </c>
      <c r="S12" s="82">
        <f t="shared" si="14"/>
        <v>0</v>
      </c>
      <c r="T12" s="85">
        <f t="shared" si="15"/>
        <v>76.5</v>
      </c>
      <c r="U12" s="81">
        <f t="shared" si="16"/>
        <v>354</v>
      </c>
      <c r="V12" s="86">
        <f t="shared" si="17"/>
        <v>4.6274509803921573</v>
      </c>
      <c r="W12" s="87">
        <v>6</v>
      </c>
      <c r="X12" s="87">
        <f t="shared" si="18"/>
        <v>12</v>
      </c>
      <c r="Y12" s="87">
        <f t="shared" si="19"/>
        <v>7.3725490196078427</v>
      </c>
      <c r="Z12" s="154">
        <f t="shared" si="20"/>
        <v>564</v>
      </c>
      <c r="AA12" s="187">
        <v>600</v>
      </c>
      <c r="AB12" s="156">
        <v>31.4</v>
      </c>
      <c r="AC12" s="156">
        <v>33.94</v>
      </c>
      <c r="AD12" s="156">
        <v>33.700000000000003</v>
      </c>
      <c r="AE12" s="1"/>
      <c r="AF12" s="1">
        <v>200</v>
      </c>
      <c r="AG12" s="1"/>
      <c r="AH12" s="1"/>
      <c r="AI12" s="1"/>
      <c r="AJ12" s="1"/>
      <c r="AK12" s="1">
        <v>100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ht="14.25" customHeight="1">
      <c r="A13" s="78"/>
      <c r="B13" s="2" t="s">
        <v>316</v>
      </c>
      <c r="C13" s="79">
        <f>VLOOKUP(B13,'JAN26'!$A$1:I916,8,0)</f>
        <v>554</v>
      </c>
      <c r="D13" s="79">
        <f>VLOOKUP(B13,AVE!B$1:GB3529,2,0)</f>
        <v>68.25</v>
      </c>
      <c r="E13" s="185">
        <f t="shared" si="0"/>
        <v>400</v>
      </c>
      <c r="F13" s="81">
        <f t="shared" si="1"/>
        <v>554</v>
      </c>
      <c r="G13" s="82">
        <f t="shared" si="2"/>
        <v>0</v>
      </c>
      <c r="H13" s="83">
        <f t="shared" si="3"/>
        <v>68.25</v>
      </c>
      <c r="I13" s="81">
        <f t="shared" si="4"/>
        <v>485.75</v>
      </c>
      <c r="J13" s="81">
        <f t="shared" si="5"/>
        <v>485.75</v>
      </c>
      <c r="K13" s="82">
        <f t="shared" si="6"/>
        <v>300</v>
      </c>
      <c r="L13" s="85">
        <f t="shared" si="7"/>
        <v>68.25</v>
      </c>
      <c r="M13" s="81">
        <f t="shared" si="8"/>
        <v>717.5</v>
      </c>
      <c r="N13" s="81">
        <f t="shared" si="9"/>
        <v>717.5</v>
      </c>
      <c r="O13" s="82">
        <f t="shared" si="10"/>
        <v>50</v>
      </c>
      <c r="P13" s="85">
        <f t="shared" si="11"/>
        <v>68.25</v>
      </c>
      <c r="Q13" s="81">
        <f t="shared" si="12"/>
        <v>699.25</v>
      </c>
      <c r="R13" s="81">
        <f t="shared" si="13"/>
        <v>699.25</v>
      </c>
      <c r="S13" s="82">
        <f t="shared" si="14"/>
        <v>50</v>
      </c>
      <c r="T13" s="85">
        <f t="shared" si="15"/>
        <v>68.25</v>
      </c>
      <c r="U13" s="81">
        <f t="shared" si="16"/>
        <v>681</v>
      </c>
      <c r="V13" s="86">
        <f t="shared" si="17"/>
        <v>9.9780219780219781</v>
      </c>
      <c r="W13" s="87">
        <v>6</v>
      </c>
      <c r="X13" s="87">
        <f t="shared" si="18"/>
        <v>12</v>
      </c>
      <c r="Y13" s="87">
        <f t="shared" si="19"/>
        <v>2.0219780219780219</v>
      </c>
      <c r="Z13" s="154">
        <f t="shared" si="20"/>
        <v>138</v>
      </c>
      <c r="AA13" s="187">
        <v>200</v>
      </c>
      <c r="AB13" s="156">
        <v>22.1</v>
      </c>
      <c r="AC13" s="156">
        <v>22.03</v>
      </c>
      <c r="AD13" s="156"/>
      <c r="AE13" s="1"/>
      <c r="AF13" s="1"/>
      <c r="AG13" s="1"/>
      <c r="AH13" s="1"/>
      <c r="AI13" s="1">
        <v>300</v>
      </c>
      <c r="AJ13" s="1"/>
      <c r="AK13" s="1"/>
      <c r="AL13" s="1"/>
      <c r="AM13" s="1"/>
      <c r="AN13" s="1"/>
      <c r="AO13" s="1"/>
      <c r="AP13" s="1">
        <v>50</v>
      </c>
      <c r="AQ13" s="1"/>
      <c r="AR13" s="1"/>
      <c r="AS13" s="1">
        <v>50</v>
      </c>
      <c r="AT13" s="1"/>
      <c r="AU13" s="1"/>
      <c r="AV13" s="1"/>
      <c r="AW13" s="1"/>
    </row>
    <row r="14" spans="1:49" ht="14.25" customHeight="1">
      <c r="A14" s="47"/>
      <c r="B14" s="2" t="s">
        <v>445</v>
      </c>
      <c r="C14" s="79">
        <f>VLOOKUP(B14,'JAN26'!$A$1:I919,8,0)</f>
        <v>181</v>
      </c>
      <c r="D14" s="79">
        <f>VLOOKUP(B14,AVE!B$1:GB3530,2,0)</f>
        <v>65.5</v>
      </c>
      <c r="E14" s="185">
        <f t="shared" si="0"/>
        <v>596</v>
      </c>
      <c r="F14" s="81">
        <f t="shared" si="1"/>
        <v>181</v>
      </c>
      <c r="G14" s="82">
        <f t="shared" si="2"/>
        <v>0</v>
      </c>
      <c r="H14" s="83">
        <f t="shared" si="3"/>
        <v>65.5</v>
      </c>
      <c r="I14" s="81">
        <f t="shared" si="4"/>
        <v>115.5</v>
      </c>
      <c r="J14" s="81">
        <f t="shared" si="5"/>
        <v>115.5</v>
      </c>
      <c r="K14" s="82">
        <f t="shared" si="6"/>
        <v>246</v>
      </c>
      <c r="L14" s="85">
        <f t="shared" si="7"/>
        <v>65.5</v>
      </c>
      <c r="M14" s="81">
        <f t="shared" si="8"/>
        <v>296</v>
      </c>
      <c r="N14" s="81">
        <f t="shared" si="9"/>
        <v>296</v>
      </c>
      <c r="O14" s="82">
        <f t="shared" si="10"/>
        <v>300</v>
      </c>
      <c r="P14" s="85">
        <f t="shared" si="11"/>
        <v>65.5</v>
      </c>
      <c r="Q14" s="81">
        <f t="shared" si="12"/>
        <v>530.5</v>
      </c>
      <c r="R14" s="81">
        <f t="shared" si="13"/>
        <v>530.5</v>
      </c>
      <c r="S14" s="82">
        <f t="shared" si="14"/>
        <v>50</v>
      </c>
      <c r="T14" s="85">
        <f t="shared" si="15"/>
        <v>65.5</v>
      </c>
      <c r="U14" s="81">
        <f t="shared" si="16"/>
        <v>515</v>
      </c>
      <c r="V14" s="86">
        <f t="shared" si="17"/>
        <v>7.8625954198473282</v>
      </c>
      <c r="W14" s="87">
        <v>6</v>
      </c>
      <c r="X14" s="87">
        <f t="shared" si="18"/>
        <v>12</v>
      </c>
      <c r="Y14" s="87">
        <f t="shared" si="19"/>
        <v>4.1374045801526718</v>
      </c>
      <c r="Z14" s="154">
        <f t="shared" si="20"/>
        <v>271</v>
      </c>
      <c r="AA14" s="187">
        <v>300</v>
      </c>
      <c r="AB14" s="156">
        <v>15.3</v>
      </c>
      <c r="AC14" s="156">
        <v>14.4</v>
      </c>
      <c r="AD14" s="156">
        <v>13.79</v>
      </c>
      <c r="AE14" s="1"/>
      <c r="AF14" s="1"/>
      <c r="AG14" s="1"/>
      <c r="AH14" s="1">
        <v>246</v>
      </c>
      <c r="AI14" s="1"/>
      <c r="AJ14" s="1"/>
      <c r="AK14" s="1"/>
      <c r="AL14" s="1">
        <v>50</v>
      </c>
      <c r="AM14" s="1"/>
      <c r="AN14" s="1">
        <v>200</v>
      </c>
      <c r="AO14" s="1">
        <v>50</v>
      </c>
      <c r="AP14" s="1"/>
      <c r="AQ14" s="188"/>
      <c r="AR14" s="1"/>
      <c r="AS14" s="1">
        <v>50</v>
      </c>
      <c r="AT14" s="1"/>
      <c r="AU14" s="1"/>
      <c r="AV14" s="1"/>
      <c r="AW14" s="1"/>
    </row>
    <row r="15" spans="1:49" ht="14.25" customHeight="1">
      <c r="A15" s="47" t="s">
        <v>1040</v>
      </c>
      <c r="B15" s="2" t="s">
        <v>320</v>
      </c>
      <c r="C15" s="79">
        <f>VLOOKUP(B15,'JAN26'!$A$1:I917,8,0)</f>
        <v>375</v>
      </c>
      <c r="D15" s="79">
        <f>VLOOKUP(B15,AVE!B$1:GB3531,2,0)</f>
        <v>58.625</v>
      </c>
      <c r="E15" s="185">
        <f t="shared" si="0"/>
        <v>450</v>
      </c>
      <c r="F15" s="81">
        <f t="shared" si="1"/>
        <v>375</v>
      </c>
      <c r="G15" s="82">
        <f t="shared" si="2"/>
        <v>0</v>
      </c>
      <c r="H15" s="83">
        <f t="shared" si="3"/>
        <v>58.625</v>
      </c>
      <c r="I15" s="81">
        <f t="shared" si="4"/>
        <v>316.375</v>
      </c>
      <c r="J15" s="81">
        <f t="shared" si="5"/>
        <v>316.375</v>
      </c>
      <c r="K15" s="82">
        <f t="shared" si="6"/>
        <v>0</v>
      </c>
      <c r="L15" s="85">
        <f t="shared" si="7"/>
        <v>58.625</v>
      </c>
      <c r="M15" s="81">
        <f t="shared" si="8"/>
        <v>257.75</v>
      </c>
      <c r="N15" s="81">
        <f t="shared" si="9"/>
        <v>257.75</v>
      </c>
      <c r="O15" s="82">
        <f t="shared" si="10"/>
        <v>400</v>
      </c>
      <c r="P15" s="85">
        <f t="shared" si="11"/>
        <v>58.625</v>
      </c>
      <c r="Q15" s="81">
        <f t="shared" si="12"/>
        <v>599.125</v>
      </c>
      <c r="R15" s="81">
        <f t="shared" si="13"/>
        <v>599.125</v>
      </c>
      <c r="S15" s="82">
        <f t="shared" si="14"/>
        <v>50</v>
      </c>
      <c r="T15" s="85">
        <f t="shared" si="15"/>
        <v>58.625</v>
      </c>
      <c r="U15" s="81">
        <f t="shared" si="16"/>
        <v>590.5</v>
      </c>
      <c r="V15" s="86">
        <f t="shared" si="17"/>
        <v>10.072494669509595</v>
      </c>
      <c r="W15" s="87">
        <v>6</v>
      </c>
      <c r="X15" s="87">
        <f t="shared" si="18"/>
        <v>12</v>
      </c>
      <c r="Y15" s="87">
        <f t="shared" si="19"/>
        <v>1.9275053304904048</v>
      </c>
      <c r="Z15" s="154">
        <f t="shared" si="20"/>
        <v>112.99999999999999</v>
      </c>
      <c r="AA15" s="187">
        <v>100</v>
      </c>
      <c r="AB15" s="156">
        <v>42.1</v>
      </c>
      <c r="AC15" s="156">
        <v>38.950000000000003</v>
      </c>
      <c r="AD15" s="156">
        <v>55.76</v>
      </c>
      <c r="AE15" s="1"/>
      <c r="AF15" s="1"/>
      <c r="AG15" s="1"/>
      <c r="AH15" s="1"/>
      <c r="AI15" s="1"/>
      <c r="AJ15" s="1"/>
      <c r="AK15" s="1"/>
      <c r="AL15" s="1">
        <v>250</v>
      </c>
      <c r="AM15" s="1"/>
      <c r="AN15" s="1">
        <v>150</v>
      </c>
      <c r="AO15" s="1"/>
      <c r="AP15" s="1"/>
      <c r="AQ15" s="188">
        <v>50</v>
      </c>
      <c r="AR15" s="1"/>
      <c r="AS15" s="1"/>
      <c r="AT15" s="1"/>
      <c r="AU15" s="1"/>
      <c r="AV15" s="1"/>
      <c r="AW15" s="1"/>
    </row>
    <row r="16" spans="1:49" ht="14.25" customHeight="1">
      <c r="A16" s="47"/>
      <c r="B16" s="189" t="s">
        <v>443</v>
      </c>
      <c r="C16" s="79">
        <f>VLOOKUP(B16,'JAN26'!$A$1:I926,8,0)</f>
        <v>38</v>
      </c>
      <c r="D16" s="79">
        <f>VLOOKUP(B16,AVE!B$1:GB3532,2,0)</f>
        <v>57.125</v>
      </c>
      <c r="E16" s="185">
        <f t="shared" si="0"/>
        <v>650</v>
      </c>
      <c r="F16" s="81">
        <f t="shared" si="1"/>
        <v>38</v>
      </c>
      <c r="G16" s="82">
        <f t="shared" si="2"/>
        <v>0</v>
      </c>
      <c r="H16" s="83">
        <f t="shared" si="3"/>
        <v>57.125</v>
      </c>
      <c r="I16" s="81">
        <f t="shared" si="4"/>
        <v>-19.125</v>
      </c>
      <c r="J16" s="81">
        <f t="shared" si="5"/>
        <v>0</v>
      </c>
      <c r="K16" s="82">
        <f t="shared" si="6"/>
        <v>400</v>
      </c>
      <c r="L16" s="85">
        <f t="shared" si="7"/>
        <v>57.125</v>
      </c>
      <c r="M16" s="81">
        <f t="shared" si="8"/>
        <v>342.875</v>
      </c>
      <c r="N16" s="81">
        <f t="shared" si="9"/>
        <v>342.875</v>
      </c>
      <c r="O16" s="82">
        <f t="shared" si="10"/>
        <v>0</v>
      </c>
      <c r="P16" s="85">
        <f t="shared" si="11"/>
        <v>57.125</v>
      </c>
      <c r="Q16" s="81">
        <f t="shared" si="12"/>
        <v>285.75</v>
      </c>
      <c r="R16" s="81">
        <f t="shared" si="13"/>
        <v>285.75</v>
      </c>
      <c r="S16" s="82">
        <f t="shared" si="14"/>
        <v>250</v>
      </c>
      <c r="T16" s="85">
        <f t="shared" si="15"/>
        <v>57.125</v>
      </c>
      <c r="U16" s="81">
        <f t="shared" si="16"/>
        <v>478.625</v>
      </c>
      <c r="V16" s="86">
        <f t="shared" si="17"/>
        <v>8.3785557986870902</v>
      </c>
      <c r="W16" s="87">
        <v>6</v>
      </c>
      <c r="X16" s="87">
        <f t="shared" si="18"/>
        <v>12</v>
      </c>
      <c r="Y16" s="87">
        <f t="shared" si="19"/>
        <v>3.6214442013129098</v>
      </c>
      <c r="Z16" s="154">
        <f t="shared" si="20"/>
        <v>206.87499999999997</v>
      </c>
      <c r="AA16" s="187">
        <v>200</v>
      </c>
      <c r="AB16" s="156">
        <v>16.600000000000001</v>
      </c>
      <c r="AC16" s="156">
        <v>16.78</v>
      </c>
      <c r="AD16" s="156">
        <v>15.53</v>
      </c>
      <c r="AE16" s="1"/>
      <c r="AF16" s="1"/>
      <c r="AG16" s="1">
        <v>100</v>
      </c>
      <c r="AH16" s="1"/>
      <c r="AI16" s="1"/>
      <c r="AJ16" s="1">
        <v>300</v>
      </c>
      <c r="AK16" s="1"/>
      <c r="AL16" s="1"/>
      <c r="AM16" s="1"/>
      <c r="AN16" s="1"/>
      <c r="AO16" s="1"/>
      <c r="AP16" s="1"/>
      <c r="AQ16" s="1"/>
      <c r="AR16" s="1"/>
      <c r="AS16" s="1">
        <v>250</v>
      </c>
      <c r="AT16" s="1"/>
      <c r="AU16" s="1"/>
      <c r="AV16" s="1"/>
      <c r="AW16" s="1"/>
    </row>
    <row r="17" spans="1:49" ht="14.25" customHeight="1">
      <c r="A17" s="47" t="s">
        <v>1040</v>
      </c>
      <c r="B17" s="2" t="s">
        <v>188</v>
      </c>
      <c r="C17" s="79">
        <f>VLOOKUP(B17,'JAN26'!$A$1:I918,8,0)</f>
        <v>554</v>
      </c>
      <c r="D17" s="79">
        <f>VLOOKUP(B17,AVE!B$1:GB3533,2,0)</f>
        <v>51.375</v>
      </c>
      <c r="E17" s="185">
        <f t="shared" si="0"/>
        <v>100</v>
      </c>
      <c r="F17" s="81">
        <f t="shared" si="1"/>
        <v>554</v>
      </c>
      <c r="G17" s="82">
        <f t="shared" si="2"/>
        <v>0</v>
      </c>
      <c r="H17" s="83">
        <f t="shared" si="3"/>
        <v>51.375</v>
      </c>
      <c r="I17" s="81">
        <f t="shared" si="4"/>
        <v>502.625</v>
      </c>
      <c r="J17" s="81">
        <f t="shared" si="5"/>
        <v>502.625</v>
      </c>
      <c r="K17" s="82">
        <f t="shared" si="6"/>
        <v>0</v>
      </c>
      <c r="L17" s="85">
        <f t="shared" si="7"/>
        <v>51.375</v>
      </c>
      <c r="M17" s="81">
        <f t="shared" si="8"/>
        <v>451.25</v>
      </c>
      <c r="N17" s="81">
        <f t="shared" si="9"/>
        <v>451.25</v>
      </c>
      <c r="O17" s="82">
        <f t="shared" si="10"/>
        <v>0</v>
      </c>
      <c r="P17" s="85">
        <f t="shared" si="11"/>
        <v>51.375</v>
      </c>
      <c r="Q17" s="81">
        <f t="shared" si="12"/>
        <v>399.875</v>
      </c>
      <c r="R17" s="81">
        <f t="shared" si="13"/>
        <v>399.875</v>
      </c>
      <c r="S17" s="82">
        <f t="shared" si="14"/>
        <v>100</v>
      </c>
      <c r="T17" s="85">
        <f t="shared" si="15"/>
        <v>51.375</v>
      </c>
      <c r="U17" s="81">
        <f t="shared" si="16"/>
        <v>448.5</v>
      </c>
      <c r="V17" s="86">
        <f t="shared" si="17"/>
        <v>8.7299270072992705</v>
      </c>
      <c r="W17" s="87">
        <v>6</v>
      </c>
      <c r="X17" s="87">
        <f t="shared" si="18"/>
        <v>12</v>
      </c>
      <c r="Y17" s="87">
        <f t="shared" si="19"/>
        <v>3.2700729927007295</v>
      </c>
      <c r="Z17" s="154">
        <f t="shared" si="20"/>
        <v>167.99999999999997</v>
      </c>
      <c r="AA17" s="187">
        <v>200</v>
      </c>
      <c r="AB17" s="156">
        <v>43.1</v>
      </c>
      <c r="AC17" s="156">
        <v>41.93</v>
      </c>
      <c r="AD17" s="156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>
        <v>100</v>
      </c>
      <c r="AT17" s="1"/>
      <c r="AU17" s="1"/>
      <c r="AV17" s="1"/>
      <c r="AW17" s="1"/>
    </row>
    <row r="18" spans="1:49" ht="14.25" customHeight="1">
      <c r="A18" s="78" t="s">
        <v>1039</v>
      </c>
      <c r="B18" s="2" t="s">
        <v>322</v>
      </c>
      <c r="C18" s="79">
        <f>VLOOKUP(B18,'JAN26'!$A$1:I922,8,0)</f>
        <v>439</v>
      </c>
      <c r="D18" s="79">
        <f>VLOOKUP(B18,AVE!B$1:GB3534,2,0)</f>
        <v>47.5</v>
      </c>
      <c r="E18" s="185">
        <f t="shared" si="0"/>
        <v>150</v>
      </c>
      <c r="F18" s="81">
        <f t="shared" si="1"/>
        <v>439</v>
      </c>
      <c r="G18" s="82">
        <f t="shared" si="2"/>
        <v>0</v>
      </c>
      <c r="H18" s="83">
        <f t="shared" si="3"/>
        <v>47.5</v>
      </c>
      <c r="I18" s="81">
        <f t="shared" si="4"/>
        <v>391.5</v>
      </c>
      <c r="J18" s="81">
        <f t="shared" si="5"/>
        <v>391.5</v>
      </c>
      <c r="K18" s="82">
        <f t="shared" si="6"/>
        <v>100</v>
      </c>
      <c r="L18" s="85">
        <f t="shared" si="7"/>
        <v>47.5</v>
      </c>
      <c r="M18" s="81">
        <f t="shared" si="8"/>
        <v>444</v>
      </c>
      <c r="N18" s="81">
        <f t="shared" si="9"/>
        <v>444</v>
      </c>
      <c r="O18" s="82">
        <f t="shared" si="10"/>
        <v>50</v>
      </c>
      <c r="P18" s="85">
        <f t="shared" si="11"/>
        <v>47.5</v>
      </c>
      <c r="Q18" s="81">
        <f t="shared" si="12"/>
        <v>446.5</v>
      </c>
      <c r="R18" s="81">
        <f t="shared" si="13"/>
        <v>446.5</v>
      </c>
      <c r="S18" s="82">
        <f t="shared" si="14"/>
        <v>0</v>
      </c>
      <c r="T18" s="85">
        <f t="shared" si="15"/>
        <v>47.5</v>
      </c>
      <c r="U18" s="81">
        <f t="shared" si="16"/>
        <v>399</v>
      </c>
      <c r="V18" s="86">
        <f t="shared" si="17"/>
        <v>8.4</v>
      </c>
      <c r="W18" s="87">
        <v>6</v>
      </c>
      <c r="X18" s="87">
        <f t="shared" si="18"/>
        <v>12</v>
      </c>
      <c r="Y18" s="87">
        <f t="shared" si="19"/>
        <v>3.5999999999999996</v>
      </c>
      <c r="Z18" s="154">
        <f t="shared" si="20"/>
        <v>170.99999999999997</v>
      </c>
      <c r="AA18" s="187">
        <v>200</v>
      </c>
      <c r="AB18" s="156">
        <v>24.3</v>
      </c>
      <c r="AC18" s="156">
        <v>24.58</v>
      </c>
      <c r="AD18" s="156">
        <v>25.33</v>
      </c>
      <c r="AE18" s="1"/>
      <c r="AF18" s="1"/>
      <c r="AG18" s="1"/>
      <c r="AH18" s="1"/>
      <c r="AI18" s="1"/>
      <c r="AJ18" s="1">
        <v>100</v>
      </c>
      <c r="AK18" s="1"/>
      <c r="AL18" s="1">
        <v>50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ht="14.25" customHeight="1">
      <c r="A19" s="78"/>
      <c r="B19" s="2" t="s">
        <v>323</v>
      </c>
      <c r="C19" s="79">
        <f>VLOOKUP(B19,'JAN26'!$A$1:I920,8,0)</f>
        <v>494</v>
      </c>
      <c r="D19" s="79">
        <f>VLOOKUP(B19,AVE!B$1:GB3535,2,0)</f>
        <v>45.875</v>
      </c>
      <c r="E19" s="185">
        <f t="shared" si="0"/>
        <v>100</v>
      </c>
      <c r="F19" s="81">
        <f t="shared" si="1"/>
        <v>494</v>
      </c>
      <c r="G19" s="82">
        <f t="shared" si="2"/>
        <v>0</v>
      </c>
      <c r="H19" s="83">
        <f t="shared" si="3"/>
        <v>45.875</v>
      </c>
      <c r="I19" s="81">
        <f t="shared" si="4"/>
        <v>448.125</v>
      </c>
      <c r="J19" s="81">
        <f t="shared" si="5"/>
        <v>448.125</v>
      </c>
      <c r="K19" s="82">
        <f t="shared" si="6"/>
        <v>0</v>
      </c>
      <c r="L19" s="85">
        <f t="shared" si="7"/>
        <v>45.875</v>
      </c>
      <c r="M19" s="81">
        <f t="shared" si="8"/>
        <v>402.25</v>
      </c>
      <c r="N19" s="81">
        <f t="shared" si="9"/>
        <v>402.25</v>
      </c>
      <c r="O19" s="82">
        <f t="shared" si="10"/>
        <v>50</v>
      </c>
      <c r="P19" s="85">
        <f t="shared" si="11"/>
        <v>45.875</v>
      </c>
      <c r="Q19" s="81">
        <f t="shared" si="12"/>
        <v>406.375</v>
      </c>
      <c r="R19" s="81">
        <f t="shared" si="13"/>
        <v>406.375</v>
      </c>
      <c r="S19" s="82">
        <f t="shared" si="14"/>
        <v>50</v>
      </c>
      <c r="T19" s="85">
        <f t="shared" si="15"/>
        <v>45.875</v>
      </c>
      <c r="U19" s="81">
        <f t="shared" si="16"/>
        <v>410.5</v>
      </c>
      <c r="V19" s="86">
        <f t="shared" si="17"/>
        <v>8.9482288828337868</v>
      </c>
      <c r="W19" s="87">
        <v>6</v>
      </c>
      <c r="X19" s="87">
        <f t="shared" si="18"/>
        <v>12</v>
      </c>
      <c r="Y19" s="87">
        <f t="shared" si="19"/>
        <v>3.0517711171662132</v>
      </c>
      <c r="Z19" s="154">
        <f t="shared" si="20"/>
        <v>140.00000000000003</v>
      </c>
      <c r="AA19" s="187">
        <v>200</v>
      </c>
      <c r="AB19" s="156">
        <v>26.7</v>
      </c>
      <c r="AC19" s="156">
        <v>30.03</v>
      </c>
      <c r="AD19" s="156"/>
      <c r="AE19" s="1"/>
      <c r="AF19" s="1"/>
      <c r="AG19" s="1"/>
      <c r="AH19" s="1"/>
      <c r="AI19" s="1"/>
      <c r="AJ19" s="1"/>
      <c r="AK19" s="1"/>
      <c r="AL19" s="1">
        <v>50</v>
      </c>
      <c r="AM19" s="1"/>
      <c r="AN19" s="1"/>
      <c r="AO19" s="1"/>
      <c r="AP19" s="1"/>
      <c r="AQ19" s="1"/>
      <c r="AR19" s="1"/>
      <c r="AS19" s="1">
        <v>50</v>
      </c>
      <c r="AT19" s="1"/>
      <c r="AU19" s="1"/>
      <c r="AV19" s="1"/>
      <c r="AW19" s="1"/>
    </row>
    <row r="20" spans="1:49" ht="14.25" customHeight="1">
      <c r="A20" s="78"/>
      <c r="B20" s="2" t="s">
        <v>420</v>
      </c>
      <c r="C20" s="79">
        <f>VLOOKUP(B20,'JAN26'!$A$1:I921,8,0)</f>
        <v>216</v>
      </c>
      <c r="D20" s="79">
        <f>VLOOKUP(B20,AVE!B$1:GB3536,2,0)</f>
        <v>44.125</v>
      </c>
      <c r="E20" s="185">
        <f t="shared" si="0"/>
        <v>370</v>
      </c>
      <c r="F20" s="81">
        <f t="shared" si="1"/>
        <v>216</v>
      </c>
      <c r="G20" s="82">
        <f t="shared" si="2"/>
        <v>0</v>
      </c>
      <c r="H20" s="83">
        <f t="shared" si="3"/>
        <v>44.125</v>
      </c>
      <c r="I20" s="81">
        <f t="shared" si="4"/>
        <v>171.875</v>
      </c>
      <c r="J20" s="81">
        <f t="shared" si="5"/>
        <v>171.875</v>
      </c>
      <c r="K20" s="82">
        <f t="shared" si="6"/>
        <v>0</v>
      </c>
      <c r="L20" s="85">
        <f t="shared" si="7"/>
        <v>44.125</v>
      </c>
      <c r="M20" s="81">
        <f t="shared" si="8"/>
        <v>127.75</v>
      </c>
      <c r="N20" s="81">
        <f t="shared" si="9"/>
        <v>127.75</v>
      </c>
      <c r="O20" s="82">
        <f t="shared" si="10"/>
        <v>370</v>
      </c>
      <c r="P20" s="85">
        <f t="shared" si="11"/>
        <v>44.125</v>
      </c>
      <c r="Q20" s="81">
        <f t="shared" si="12"/>
        <v>453.625</v>
      </c>
      <c r="R20" s="81">
        <f t="shared" si="13"/>
        <v>453.625</v>
      </c>
      <c r="S20" s="82">
        <f t="shared" si="14"/>
        <v>0</v>
      </c>
      <c r="T20" s="85">
        <f t="shared" si="15"/>
        <v>44.125</v>
      </c>
      <c r="U20" s="81">
        <f t="shared" si="16"/>
        <v>409.5</v>
      </c>
      <c r="V20" s="86">
        <f t="shared" si="17"/>
        <v>9.2804532577903682</v>
      </c>
      <c r="W20" s="87">
        <v>6</v>
      </c>
      <c r="X20" s="87">
        <f t="shared" si="18"/>
        <v>12</v>
      </c>
      <c r="Y20" s="87">
        <f t="shared" si="19"/>
        <v>2.7195467422096318</v>
      </c>
      <c r="Z20" s="154">
        <f t="shared" si="20"/>
        <v>120</v>
      </c>
      <c r="AA20" s="187">
        <v>200</v>
      </c>
      <c r="AB20" s="156">
        <v>18.5</v>
      </c>
      <c r="AC20" s="156">
        <v>18.75</v>
      </c>
      <c r="AD20" s="156">
        <v>18.03</v>
      </c>
      <c r="AE20" s="1"/>
      <c r="AF20" s="1"/>
      <c r="AG20" s="1"/>
      <c r="AH20" s="1"/>
      <c r="AI20" s="1"/>
      <c r="AJ20" s="1"/>
      <c r="AK20" s="1"/>
      <c r="AL20" s="1">
        <v>220</v>
      </c>
      <c r="AM20" s="1"/>
      <c r="AN20" s="1">
        <v>150</v>
      </c>
      <c r="AO20" s="1"/>
      <c r="AP20" s="1"/>
      <c r="AQ20" s="188"/>
      <c r="AR20" s="1"/>
      <c r="AS20" s="1"/>
      <c r="AT20" s="1"/>
      <c r="AU20" s="1"/>
      <c r="AV20" s="1"/>
      <c r="AW20" s="1"/>
    </row>
    <row r="21" spans="1:49" ht="14.25" customHeight="1">
      <c r="A21" s="78" t="s">
        <v>1041</v>
      </c>
      <c r="B21" s="2" t="s">
        <v>408</v>
      </c>
      <c r="C21" s="79">
        <f>VLOOKUP(B21,'JAN26'!$A$1:I924,8,0)</f>
        <v>89</v>
      </c>
      <c r="D21" s="79">
        <f>VLOOKUP(B21,AVE!B$1:GB3537,2,0)</f>
        <v>43.5</v>
      </c>
      <c r="E21" s="185">
        <f t="shared" si="0"/>
        <v>1076</v>
      </c>
      <c r="F21" s="81">
        <f t="shared" si="1"/>
        <v>89</v>
      </c>
      <c r="G21" s="82">
        <f t="shared" si="2"/>
        <v>0</v>
      </c>
      <c r="H21" s="83">
        <f t="shared" si="3"/>
        <v>43.5</v>
      </c>
      <c r="I21" s="81">
        <f t="shared" si="4"/>
        <v>45.5</v>
      </c>
      <c r="J21" s="81">
        <f t="shared" si="5"/>
        <v>45.5</v>
      </c>
      <c r="K21" s="82">
        <f t="shared" si="6"/>
        <v>0</v>
      </c>
      <c r="L21" s="85">
        <f t="shared" si="7"/>
        <v>43.5</v>
      </c>
      <c r="M21" s="81">
        <f t="shared" si="8"/>
        <v>2</v>
      </c>
      <c r="N21" s="81">
        <f t="shared" si="9"/>
        <v>2</v>
      </c>
      <c r="O21" s="82">
        <f t="shared" si="10"/>
        <v>225</v>
      </c>
      <c r="P21" s="85">
        <f t="shared" si="11"/>
        <v>43.5</v>
      </c>
      <c r="Q21" s="81">
        <f t="shared" si="12"/>
        <v>183.5</v>
      </c>
      <c r="R21" s="81">
        <f t="shared" si="13"/>
        <v>183.5</v>
      </c>
      <c r="S21" s="82">
        <f t="shared" si="14"/>
        <v>851</v>
      </c>
      <c r="T21" s="85">
        <f t="shared" si="15"/>
        <v>43.5</v>
      </c>
      <c r="U21" s="81">
        <f t="shared" si="16"/>
        <v>991</v>
      </c>
      <c r="V21" s="86">
        <f t="shared" si="17"/>
        <v>22.7816091954023</v>
      </c>
      <c r="W21" s="87">
        <v>6</v>
      </c>
      <c r="X21" s="87">
        <f t="shared" si="18"/>
        <v>12</v>
      </c>
      <c r="Y21" s="87">
        <f t="shared" si="19"/>
        <v>0</v>
      </c>
      <c r="Z21" s="154">
        <f t="shared" si="20"/>
        <v>0</v>
      </c>
      <c r="AA21" s="187"/>
      <c r="AB21" s="156">
        <v>39.4</v>
      </c>
      <c r="AC21" s="156">
        <v>39.15</v>
      </c>
      <c r="AD21" s="156">
        <v>36.380000000000003</v>
      </c>
      <c r="AE21" s="1"/>
      <c r="AF21" s="1"/>
      <c r="AG21" s="1"/>
      <c r="AH21" s="1"/>
      <c r="AI21" s="1"/>
      <c r="AJ21" s="1"/>
      <c r="AK21" s="1">
        <v>85</v>
      </c>
      <c r="AL21" s="1"/>
      <c r="AM21" s="1"/>
      <c r="AN21" s="1"/>
      <c r="AO21" s="1">
        <v>140</v>
      </c>
      <c r="AP21" s="1"/>
      <c r="AQ21" s="188">
        <v>300</v>
      </c>
      <c r="AR21" s="1"/>
      <c r="AS21" s="1">
        <v>551</v>
      </c>
      <c r="AT21" s="1"/>
      <c r="AU21" s="1"/>
      <c r="AV21" s="1"/>
      <c r="AW21" s="1"/>
    </row>
    <row r="22" spans="1:49" ht="14.25" customHeight="1">
      <c r="A22" s="78" t="s">
        <v>1042</v>
      </c>
      <c r="B22" s="2" t="s">
        <v>405</v>
      </c>
      <c r="C22" s="79">
        <f>VLOOKUP(B22,'JAN26'!$A$1:I923,8,0)</f>
        <v>281</v>
      </c>
      <c r="D22" s="79">
        <f>VLOOKUP(B22,AVE!B$1:GB3538,2,0)</f>
        <v>42.375</v>
      </c>
      <c r="E22" s="185">
        <f t="shared" si="0"/>
        <v>250</v>
      </c>
      <c r="F22" s="81">
        <f t="shared" si="1"/>
        <v>281</v>
      </c>
      <c r="G22" s="82">
        <f t="shared" si="2"/>
        <v>0</v>
      </c>
      <c r="H22" s="83">
        <f t="shared" si="3"/>
        <v>42.375</v>
      </c>
      <c r="I22" s="81">
        <f t="shared" si="4"/>
        <v>238.625</v>
      </c>
      <c r="J22" s="81">
        <f t="shared" si="5"/>
        <v>238.625</v>
      </c>
      <c r="K22" s="82">
        <f t="shared" si="6"/>
        <v>50</v>
      </c>
      <c r="L22" s="85">
        <f t="shared" si="7"/>
        <v>42.375</v>
      </c>
      <c r="M22" s="81">
        <f t="shared" si="8"/>
        <v>246.25</v>
      </c>
      <c r="N22" s="81">
        <f t="shared" si="9"/>
        <v>246.25</v>
      </c>
      <c r="O22" s="82">
        <f t="shared" si="10"/>
        <v>50</v>
      </c>
      <c r="P22" s="85">
        <f t="shared" si="11"/>
        <v>42.375</v>
      </c>
      <c r="Q22" s="81">
        <f t="shared" si="12"/>
        <v>253.875</v>
      </c>
      <c r="R22" s="81">
        <f t="shared" si="13"/>
        <v>253.875</v>
      </c>
      <c r="S22" s="82">
        <f t="shared" si="14"/>
        <v>150</v>
      </c>
      <c r="T22" s="85">
        <f t="shared" si="15"/>
        <v>42.375</v>
      </c>
      <c r="U22" s="81">
        <f t="shared" si="16"/>
        <v>361.5</v>
      </c>
      <c r="V22" s="86">
        <f t="shared" si="17"/>
        <v>8.5309734513274336</v>
      </c>
      <c r="W22" s="87">
        <v>6</v>
      </c>
      <c r="X22" s="87">
        <f t="shared" si="18"/>
        <v>12</v>
      </c>
      <c r="Y22" s="87">
        <f t="shared" si="19"/>
        <v>3.4690265486725664</v>
      </c>
      <c r="Z22" s="154">
        <f t="shared" si="20"/>
        <v>147</v>
      </c>
      <c r="AA22" s="187">
        <v>200</v>
      </c>
      <c r="AB22" s="156">
        <v>22.9</v>
      </c>
      <c r="AC22" s="156">
        <v>22.82</v>
      </c>
      <c r="AD22" s="156"/>
      <c r="AE22" s="1"/>
      <c r="AF22" s="1"/>
      <c r="AG22" s="1">
        <v>50</v>
      </c>
      <c r="AH22" s="1"/>
      <c r="AI22" s="1"/>
      <c r="AJ22" s="1"/>
      <c r="AK22" s="1"/>
      <c r="AL22" s="1">
        <v>50</v>
      </c>
      <c r="AM22" s="1"/>
      <c r="AN22" s="1"/>
      <c r="AO22" s="1"/>
      <c r="AP22" s="1"/>
      <c r="AQ22" s="1"/>
      <c r="AR22" s="1"/>
      <c r="AS22" s="1">
        <v>150</v>
      </c>
      <c r="AT22" s="1"/>
      <c r="AU22" s="1"/>
      <c r="AV22" s="1"/>
      <c r="AW22" s="1"/>
    </row>
    <row r="23" spans="1:49" ht="14.25" customHeight="1">
      <c r="A23" s="78" t="s">
        <v>1042</v>
      </c>
      <c r="B23" s="2" t="s">
        <v>430</v>
      </c>
      <c r="C23" s="79">
        <f>VLOOKUP(B23,'JAN26'!$A$1:I925,8,0)</f>
        <v>167</v>
      </c>
      <c r="D23" s="79">
        <f>VLOOKUP(B23,AVE!B$1:GB3539,2,0)</f>
        <v>35.875</v>
      </c>
      <c r="E23" s="185">
        <f t="shared" si="0"/>
        <v>380</v>
      </c>
      <c r="F23" s="81">
        <f t="shared" si="1"/>
        <v>167</v>
      </c>
      <c r="G23" s="82">
        <f t="shared" si="2"/>
        <v>0</v>
      </c>
      <c r="H23" s="83">
        <f t="shared" si="3"/>
        <v>35.875</v>
      </c>
      <c r="I23" s="81">
        <f t="shared" si="4"/>
        <v>131.125</v>
      </c>
      <c r="J23" s="81">
        <f t="shared" si="5"/>
        <v>131.125</v>
      </c>
      <c r="K23" s="82">
        <f t="shared" si="6"/>
        <v>100</v>
      </c>
      <c r="L23" s="85">
        <f t="shared" si="7"/>
        <v>35.875</v>
      </c>
      <c r="M23" s="81">
        <f t="shared" si="8"/>
        <v>195.25</v>
      </c>
      <c r="N23" s="81">
        <f t="shared" si="9"/>
        <v>195.25</v>
      </c>
      <c r="O23" s="82">
        <f t="shared" si="10"/>
        <v>280</v>
      </c>
      <c r="P23" s="85">
        <f t="shared" si="11"/>
        <v>35.875</v>
      </c>
      <c r="Q23" s="81">
        <f t="shared" si="12"/>
        <v>439.375</v>
      </c>
      <c r="R23" s="81">
        <f t="shared" si="13"/>
        <v>439.375</v>
      </c>
      <c r="S23" s="82">
        <f t="shared" si="14"/>
        <v>0</v>
      </c>
      <c r="T23" s="85">
        <f t="shared" si="15"/>
        <v>35.875</v>
      </c>
      <c r="U23" s="81">
        <f t="shared" si="16"/>
        <v>403.5</v>
      </c>
      <c r="V23" s="86">
        <f t="shared" si="17"/>
        <v>11.247386759581882</v>
      </c>
      <c r="W23" s="87">
        <v>6</v>
      </c>
      <c r="X23" s="87">
        <f t="shared" si="18"/>
        <v>12</v>
      </c>
      <c r="Y23" s="87">
        <f t="shared" si="19"/>
        <v>0.75261324041811761</v>
      </c>
      <c r="Z23" s="154">
        <f t="shared" si="20"/>
        <v>26.999999999999968</v>
      </c>
      <c r="AA23" s="187">
        <v>50</v>
      </c>
      <c r="AB23" s="156">
        <v>25.1</v>
      </c>
      <c r="AC23" s="156">
        <v>24.58</v>
      </c>
      <c r="AD23" s="156">
        <v>21.85</v>
      </c>
      <c r="AE23" s="1"/>
      <c r="AF23" s="1"/>
      <c r="AG23" s="1">
        <v>100</v>
      </c>
      <c r="AH23" s="1"/>
      <c r="AI23" s="1"/>
      <c r="AJ23" s="1"/>
      <c r="AK23" s="1"/>
      <c r="AL23" s="1">
        <v>40</v>
      </c>
      <c r="AM23" s="1"/>
      <c r="AN23" s="1">
        <v>190</v>
      </c>
      <c r="AO23" s="1"/>
      <c r="AP23" s="1">
        <v>50</v>
      </c>
      <c r="AQ23" s="188"/>
      <c r="AR23" s="1"/>
      <c r="AS23" s="1"/>
      <c r="AT23" s="1"/>
      <c r="AU23" s="1"/>
      <c r="AV23" s="1"/>
      <c r="AW23" s="1"/>
    </row>
    <row r="24" spans="1:49" ht="14.25" customHeight="1">
      <c r="A24" s="78"/>
      <c r="B24" s="1" t="s">
        <v>481</v>
      </c>
      <c r="C24" s="79">
        <f>VLOOKUP(B24,'JAN26'!$A$1:I931,8,0)</f>
        <v>103</v>
      </c>
      <c r="D24" s="79">
        <f>VLOOKUP(B24,AVE!B$1:GB3540,2,0)</f>
        <v>23.125</v>
      </c>
      <c r="E24" s="185">
        <f t="shared" si="0"/>
        <v>200</v>
      </c>
      <c r="F24" s="81">
        <f t="shared" si="1"/>
        <v>103</v>
      </c>
      <c r="G24" s="82">
        <f t="shared" si="2"/>
        <v>0</v>
      </c>
      <c r="H24" s="83">
        <f t="shared" si="3"/>
        <v>23.125</v>
      </c>
      <c r="I24" s="81">
        <f t="shared" si="4"/>
        <v>79.875</v>
      </c>
      <c r="J24" s="81">
        <f t="shared" si="5"/>
        <v>79.875</v>
      </c>
      <c r="K24" s="82">
        <f t="shared" si="6"/>
        <v>0</v>
      </c>
      <c r="L24" s="85">
        <f t="shared" si="7"/>
        <v>23.125</v>
      </c>
      <c r="M24" s="81">
        <f t="shared" si="8"/>
        <v>56.75</v>
      </c>
      <c r="N24" s="81">
        <f t="shared" si="9"/>
        <v>56.75</v>
      </c>
      <c r="O24" s="82">
        <f t="shared" si="10"/>
        <v>100</v>
      </c>
      <c r="P24" s="85">
        <f t="shared" si="11"/>
        <v>23.125</v>
      </c>
      <c r="Q24" s="81">
        <f t="shared" si="12"/>
        <v>133.625</v>
      </c>
      <c r="R24" s="81">
        <f t="shared" si="13"/>
        <v>133.625</v>
      </c>
      <c r="S24" s="82">
        <f t="shared" si="14"/>
        <v>100</v>
      </c>
      <c r="T24" s="85">
        <f t="shared" si="15"/>
        <v>23.125</v>
      </c>
      <c r="U24" s="81">
        <f t="shared" si="16"/>
        <v>210.5</v>
      </c>
      <c r="V24" s="86">
        <f t="shared" si="17"/>
        <v>9.1027027027027021</v>
      </c>
      <c r="W24" s="87">
        <v>6</v>
      </c>
      <c r="X24" s="87">
        <f t="shared" si="18"/>
        <v>12</v>
      </c>
      <c r="Y24" s="87">
        <f t="shared" si="19"/>
        <v>2.8972972972972979</v>
      </c>
      <c r="Z24" s="154">
        <f t="shared" si="20"/>
        <v>67.000000000000014</v>
      </c>
      <c r="AA24" s="187">
        <v>100</v>
      </c>
      <c r="AB24" s="156">
        <v>20</v>
      </c>
      <c r="AC24" s="156">
        <v>20.56</v>
      </c>
      <c r="AD24" s="156">
        <v>19.03</v>
      </c>
      <c r="AE24" s="1"/>
      <c r="AF24" s="1"/>
      <c r="AG24" s="1"/>
      <c r="AH24" s="1"/>
      <c r="AI24" s="1"/>
      <c r="AJ24" s="1"/>
      <c r="AK24" s="1"/>
      <c r="AL24" s="1"/>
      <c r="AM24" s="1"/>
      <c r="AN24" s="1">
        <v>80</v>
      </c>
      <c r="AO24" s="1"/>
      <c r="AP24" s="1">
        <v>20</v>
      </c>
      <c r="AQ24" s="188"/>
      <c r="AR24" s="1"/>
      <c r="AS24" s="1">
        <v>100</v>
      </c>
      <c r="AT24" s="1"/>
      <c r="AU24" s="1"/>
      <c r="AV24" s="1"/>
      <c r="AW24" s="1"/>
    </row>
    <row r="25" spans="1:49" ht="14.25" customHeight="1">
      <c r="A25" s="78"/>
      <c r="B25" s="2" t="s">
        <v>374</v>
      </c>
      <c r="C25" s="79">
        <f>VLOOKUP(B25,'JAN26'!$A$1:I930,8,0)</f>
        <v>142</v>
      </c>
      <c r="D25" s="79">
        <f>VLOOKUP(B25,AVE!B$1:GB3541,2,0)</f>
        <v>20.625</v>
      </c>
      <c r="E25" s="185">
        <f t="shared" si="0"/>
        <v>168</v>
      </c>
      <c r="F25" s="81">
        <f t="shared" si="1"/>
        <v>142</v>
      </c>
      <c r="G25" s="82">
        <f t="shared" si="2"/>
        <v>0</v>
      </c>
      <c r="H25" s="83">
        <f t="shared" si="3"/>
        <v>20.625</v>
      </c>
      <c r="I25" s="81">
        <f t="shared" si="4"/>
        <v>121.375</v>
      </c>
      <c r="J25" s="81">
        <f t="shared" si="5"/>
        <v>121.375</v>
      </c>
      <c r="K25" s="82">
        <f t="shared" si="6"/>
        <v>100</v>
      </c>
      <c r="L25" s="85">
        <f t="shared" si="7"/>
        <v>20.625</v>
      </c>
      <c r="M25" s="81">
        <f t="shared" si="8"/>
        <v>200.75</v>
      </c>
      <c r="N25" s="81">
        <f t="shared" si="9"/>
        <v>200.75</v>
      </c>
      <c r="O25" s="82">
        <f t="shared" si="10"/>
        <v>18</v>
      </c>
      <c r="P25" s="85">
        <f t="shared" si="11"/>
        <v>20.625</v>
      </c>
      <c r="Q25" s="81">
        <f t="shared" si="12"/>
        <v>198.125</v>
      </c>
      <c r="R25" s="81">
        <f t="shared" si="13"/>
        <v>198.125</v>
      </c>
      <c r="S25" s="82">
        <f t="shared" si="14"/>
        <v>50</v>
      </c>
      <c r="T25" s="85">
        <f t="shared" si="15"/>
        <v>20.625</v>
      </c>
      <c r="U25" s="81">
        <f t="shared" si="16"/>
        <v>227.5</v>
      </c>
      <c r="V25" s="86">
        <f t="shared" si="17"/>
        <v>11.030303030303031</v>
      </c>
      <c r="W25" s="87">
        <v>6</v>
      </c>
      <c r="X25" s="87">
        <f t="shared" si="18"/>
        <v>12</v>
      </c>
      <c r="Y25" s="87">
        <f t="shared" si="19"/>
        <v>0.96969696969696884</v>
      </c>
      <c r="Z25" s="154">
        <f t="shared" si="20"/>
        <v>19.999999999999982</v>
      </c>
      <c r="AA25" s="187">
        <v>50</v>
      </c>
      <c r="AB25" s="156">
        <v>25.2</v>
      </c>
      <c r="AC25" s="156">
        <v>28.75</v>
      </c>
      <c r="AD25" s="156"/>
      <c r="AE25" s="1"/>
      <c r="AF25" s="1"/>
      <c r="AG25" s="1"/>
      <c r="AH25" s="1"/>
      <c r="AI25" s="1"/>
      <c r="AJ25" s="1">
        <v>100</v>
      </c>
      <c r="AK25" s="1"/>
      <c r="AL25" s="1"/>
      <c r="AM25" s="1"/>
      <c r="AN25" s="1"/>
      <c r="AO25" s="1">
        <v>18</v>
      </c>
      <c r="AP25" s="1"/>
      <c r="AQ25" s="1"/>
      <c r="AR25" s="1"/>
      <c r="AS25" s="1">
        <v>50</v>
      </c>
      <c r="AT25" s="1"/>
      <c r="AU25" s="1"/>
      <c r="AV25" s="1"/>
      <c r="AW25" s="1"/>
    </row>
    <row r="26" spans="1:49" ht="14.25" customHeight="1">
      <c r="A26" s="78" t="s">
        <v>1041</v>
      </c>
      <c r="B26" s="2" t="s">
        <v>375</v>
      </c>
      <c r="C26" s="79">
        <f>VLOOKUP(B26,'JAN26'!$A$1:I934,8,0)</f>
        <v>162</v>
      </c>
      <c r="D26" s="79">
        <f>VLOOKUP(B26,AVE!B$1:GB3542,2,0)</f>
        <v>20.571428571428573</v>
      </c>
      <c r="E26" s="185">
        <f t="shared" si="0"/>
        <v>90</v>
      </c>
      <c r="F26" s="81">
        <f t="shared" si="1"/>
        <v>162</v>
      </c>
      <c r="G26" s="82">
        <f t="shared" si="2"/>
        <v>0</v>
      </c>
      <c r="H26" s="83">
        <f t="shared" si="3"/>
        <v>20.571428571428573</v>
      </c>
      <c r="I26" s="81">
        <f t="shared" si="4"/>
        <v>141.42857142857142</v>
      </c>
      <c r="J26" s="81">
        <f t="shared" si="5"/>
        <v>141.42857142857142</v>
      </c>
      <c r="K26" s="82">
        <f t="shared" si="6"/>
        <v>0</v>
      </c>
      <c r="L26" s="85">
        <f t="shared" si="7"/>
        <v>20.571428571428573</v>
      </c>
      <c r="M26" s="81">
        <f t="shared" si="8"/>
        <v>120.85714285714285</v>
      </c>
      <c r="N26" s="81">
        <f t="shared" si="9"/>
        <v>120.85714285714285</v>
      </c>
      <c r="O26" s="82">
        <f t="shared" si="10"/>
        <v>40</v>
      </c>
      <c r="P26" s="85">
        <f t="shared" si="11"/>
        <v>20.571428571428573</v>
      </c>
      <c r="Q26" s="81">
        <f t="shared" si="12"/>
        <v>140.28571428571425</v>
      </c>
      <c r="R26" s="81">
        <f t="shared" si="13"/>
        <v>140.28571428571425</v>
      </c>
      <c r="S26" s="82">
        <f t="shared" si="14"/>
        <v>50</v>
      </c>
      <c r="T26" s="85">
        <f t="shared" si="15"/>
        <v>20.571428571428573</v>
      </c>
      <c r="U26" s="81">
        <f t="shared" si="16"/>
        <v>169.71428571428567</v>
      </c>
      <c r="V26" s="86">
        <f t="shared" si="17"/>
        <v>8.2499999999999964</v>
      </c>
      <c r="W26" s="87">
        <v>6</v>
      </c>
      <c r="X26" s="87">
        <f t="shared" si="18"/>
        <v>12</v>
      </c>
      <c r="Y26" s="87">
        <f t="shared" si="19"/>
        <v>3.7500000000000036</v>
      </c>
      <c r="Z26" s="154">
        <f t="shared" si="20"/>
        <v>77.142857142857224</v>
      </c>
      <c r="AA26" s="187">
        <v>100</v>
      </c>
      <c r="AB26" s="156">
        <v>29.4</v>
      </c>
      <c r="AC26" s="156">
        <v>30.11</v>
      </c>
      <c r="AD26" s="156"/>
      <c r="AE26" s="1"/>
      <c r="AF26" s="1"/>
      <c r="AG26" s="1"/>
      <c r="AH26" s="1"/>
      <c r="AI26" s="1"/>
      <c r="AJ26" s="1"/>
      <c r="AK26" s="1"/>
      <c r="AL26" s="1"/>
      <c r="AM26" s="1"/>
      <c r="AN26" s="1">
        <v>40</v>
      </c>
      <c r="AO26" s="1"/>
      <c r="AP26" s="1"/>
      <c r="AQ26" s="1"/>
      <c r="AR26" s="1"/>
      <c r="AS26" s="1">
        <v>50</v>
      </c>
      <c r="AT26" s="1"/>
      <c r="AU26" s="1"/>
      <c r="AV26" s="1"/>
      <c r="AW26" s="1"/>
    </row>
    <row r="27" spans="1:49" ht="14.25" customHeight="1">
      <c r="A27" s="78"/>
      <c r="B27" s="2" t="s">
        <v>432</v>
      </c>
      <c r="C27" s="79">
        <f>VLOOKUP(B27,'JAN26'!$A$1:I927,8,0)</f>
        <v>133</v>
      </c>
      <c r="D27" s="79">
        <f>VLOOKUP(B27,AVE!B$1:GB3543,2,0)</f>
        <v>19.5</v>
      </c>
      <c r="E27" s="185">
        <f t="shared" si="0"/>
        <v>100</v>
      </c>
      <c r="F27" s="81">
        <f t="shared" si="1"/>
        <v>133</v>
      </c>
      <c r="G27" s="82">
        <f t="shared" si="2"/>
        <v>0</v>
      </c>
      <c r="H27" s="83">
        <f t="shared" si="3"/>
        <v>19.5</v>
      </c>
      <c r="I27" s="81">
        <f t="shared" si="4"/>
        <v>113.5</v>
      </c>
      <c r="J27" s="81">
        <f t="shared" si="5"/>
        <v>113.5</v>
      </c>
      <c r="K27" s="82">
        <f t="shared" si="6"/>
        <v>0</v>
      </c>
      <c r="L27" s="85">
        <f t="shared" si="7"/>
        <v>19.5</v>
      </c>
      <c r="M27" s="81">
        <f t="shared" si="8"/>
        <v>94</v>
      </c>
      <c r="N27" s="81">
        <f t="shared" si="9"/>
        <v>94</v>
      </c>
      <c r="O27" s="82">
        <f t="shared" si="10"/>
        <v>80</v>
      </c>
      <c r="P27" s="85">
        <f t="shared" si="11"/>
        <v>19.5</v>
      </c>
      <c r="Q27" s="81">
        <f t="shared" si="12"/>
        <v>154.5</v>
      </c>
      <c r="R27" s="81">
        <f t="shared" si="13"/>
        <v>154.5</v>
      </c>
      <c r="S27" s="82">
        <f t="shared" si="14"/>
        <v>20</v>
      </c>
      <c r="T27" s="85">
        <f t="shared" si="15"/>
        <v>19.5</v>
      </c>
      <c r="U27" s="81">
        <f t="shared" si="16"/>
        <v>155</v>
      </c>
      <c r="V27" s="86">
        <f t="shared" si="17"/>
        <v>7.9487179487179489</v>
      </c>
      <c r="W27" s="87">
        <v>6</v>
      </c>
      <c r="X27" s="87">
        <f t="shared" si="18"/>
        <v>12</v>
      </c>
      <c r="Y27" s="87">
        <f t="shared" si="19"/>
        <v>4.0512820512820511</v>
      </c>
      <c r="Z27" s="154">
        <f t="shared" si="20"/>
        <v>79</v>
      </c>
      <c r="AA27" s="187">
        <v>100</v>
      </c>
      <c r="AB27" s="156">
        <v>22.5</v>
      </c>
      <c r="AC27" s="156">
        <v>24</v>
      </c>
      <c r="AD27" s="156">
        <v>26.21</v>
      </c>
      <c r="AE27" s="1"/>
      <c r="AF27" s="1"/>
      <c r="AG27" s="1"/>
      <c r="AH27" s="1"/>
      <c r="AI27" s="1"/>
      <c r="AJ27" s="1"/>
      <c r="AK27" s="1"/>
      <c r="AL27" s="1"/>
      <c r="AM27" s="1"/>
      <c r="AN27" s="1">
        <v>80</v>
      </c>
      <c r="AO27" s="1"/>
      <c r="AP27" s="1"/>
      <c r="AQ27" s="188">
        <v>20</v>
      </c>
      <c r="AR27" s="1"/>
      <c r="AS27" s="1"/>
      <c r="AT27" s="1"/>
      <c r="AU27" s="1"/>
      <c r="AV27" s="1"/>
      <c r="AW27" s="1"/>
    </row>
    <row r="28" spans="1:49" ht="14.25" customHeight="1">
      <c r="A28" s="78" t="s">
        <v>1042</v>
      </c>
      <c r="B28" s="2" t="s">
        <v>362</v>
      </c>
      <c r="C28" s="79">
        <f>VLOOKUP(B28,'JAN26'!$A$1:I928,8,0)</f>
        <v>255</v>
      </c>
      <c r="D28" s="79">
        <f>VLOOKUP(B28,AVE!B$1:GB3544,2,0)</f>
        <v>19.375</v>
      </c>
      <c r="E28" s="185">
        <f t="shared" si="0"/>
        <v>0</v>
      </c>
      <c r="F28" s="81">
        <f t="shared" si="1"/>
        <v>255</v>
      </c>
      <c r="G28" s="82">
        <f t="shared" si="2"/>
        <v>0</v>
      </c>
      <c r="H28" s="83">
        <f t="shared" si="3"/>
        <v>19.375</v>
      </c>
      <c r="I28" s="81">
        <f t="shared" si="4"/>
        <v>235.625</v>
      </c>
      <c r="J28" s="81">
        <f t="shared" si="5"/>
        <v>235.625</v>
      </c>
      <c r="K28" s="82">
        <f t="shared" si="6"/>
        <v>0</v>
      </c>
      <c r="L28" s="85">
        <f t="shared" si="7"/>
        <v>19.375</v>
      </c>
      <c r="M28" s="81">
        <f t="shared" si="8"/>
        <v>216.25</v>
      </c>
      <c r="N28" s="81">
        <f t="shared" si="9"/>
        <v>216.25</v>
      </c>
      <c r="O28" s="82">
        <f t="shared" si="10"/>
        <v>0</v>
      </c>
      <c r="P28" s="85">
        <f t="shared" si="11"/>
        <v>19.375</v>
      </c>
      <c r="Q28" s="81">
        <f t="shared" si="12"/>
        <v>196.875</v>
      </c>
      <c r="R28" s="81">
        <f t="shared" si="13"/>
        <v>196.875</v>
      </c>
      <c r="S28" s="82">
        <f t="shared" si="14"/>
        <v>0</v>
      </c>
      <c r="T28" s="85">
        <f t="shared" si="15"/>
        <v>19.375</v>
      </c>
      <c r="U28" s="81">
        <f t="shared" si="16"/>
        <v>177.5</v>
      </c>
      <c r="V28" s="86">
        <f t="shared" si="17"/>
        <v>9.1612903225806459</v>
      </c>
      <c r="W28" s="87">
        <v>6</v>
      </c>
      <c r="X28" s="87">
        <f t="shared" si="18"/>
        <v>12</v>
      </c>
      <c r="Y28" s="87">
        <f t="shared" si="19"/>
        <v>2.8387096774193541</v>
      </c>
      <c r="Z28" s="154">
        <f t="shared" si="20"/>
        <v>54.999999999999986</v>
      </c>
      <c r="AA28" s="187">
        <v>100</v>
      </c>
      <c r="AB28" s="156">
        <v>21.5</v>
      </c>
      <c r="AC28" s="156">
        <v>22.09</v>
      </c>
      <c r="AD28" s="156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ht="14.25" customHeight="1">
      <c r="A29" s="47" t="s">
        <v>1042</v>
      </c>
      <c r="B29" s="2" t="s">
        <v>441</v>
      </c>
      <c r="C29" s="79">
        <f>VLOOKUP(B29,'JAN26'!$A$1:I939,8,0)</f>
        <v>121</v>
      </c>
      <c r="D29" s="79">
        <f>VLOOKUP(B29,AVE!B$1:GB3545,2,0)</f>
        <v>17.75</v>
      </c>
      <c r="E29" s="185">
        <f t="shared" si="0"/>
        <v>100</v>
      </c>
      <c r="F29" s="81">
        <f t="shared" si="1"/>
        <v>121</v>
      </c>
      <c r="G29" s="82">
        <f t="shared" si="2"/>
        <v>0</v>
      </c>
      <c r="H29" s="83">
        <f t="shared" si="3"/>
        <v>17.75</v>
      </c>
      <c r="I29" s="81">
        <f t="shared" si="4"/>
        <v>103.25</v>
      </c>
      <c r="J29" s="81">
        <f t="shared" si="5"/>
        <v>103.25</v>
      </c>
      <c r="K29" s="82">
        <f t="shared" si="6"/>
        <v>100</v>
      </c>
      <c r="L29" s="85">
        <f t="shared" si="7"/>
        <v>17.75</v>
      </c>
      <c r="M29" s="81">
        <f t="shared" si="8"/>
        <v>185.5</v>
      </c>
      <c r="N29" s="81">
        <f t="shared" si="9"/>
        <v>185.5</v>
      </c>
      <c r="O29" s="82">
        <f t="shared" si="10"/>
        <v>0</v>
      </c>
      <c r="P29" s="85">
        <f t="shared" si="11"/>
        <v>17.75</v>
      </c>
      <c r="Q29" s="81">
        <f t="shared" si="12"/>
        <v>167.75</v>
      </c>
      <c r="R29" s="81">
        <f t="shared" si="13"/>
        <v>167.75</v>
      </c>
      <c r="S29" s="82">
        <f t="shared" si="14"/>
        <v>0</v>
      </c>
      <c r="T29" s="85">
        <f t="shared" si="15"/>
        <v>17.75</v>
      </c>
      <c r="U29" s="81">
        <f t="shared" si="16"/>
        <v>150</v>
      </c>
      <c r="V29" s="86">
        <f t="shared" si="17"/>
        <v>8.4507042253521121</v>
      </c>
      <c r="W29" s="87">
        <v>6</v>
      </c>
      <c r="X29" s="87">
        <f t="shared" si="18"/>
        <v>12</v>
      </c>
      <c r="Y29" s="87">
        <f t="shared" si="19"/>
        <v>3.5492957746478879</v>
      </c>
      <c r="Z29" s="154">
        <f t="shared" si="20"/>
        <v>63.000000000000014</v>
      </c>
      <c r="AA29" s="187">
        <v>100</v>
      </c>
      <c r="AB29" s="156">
        <v>25.2</v>
      </c>
      <c r="AC29" s="156">
        <v>28.3</v>
      </c>
      <c r="AD29" s="156">
        <v>23.32</v>
      </c>
      <c r="AE29" s="1"/>
      <c r="AF29" s="1"/>
      <c r="AG29" s="1"/>
      <c r="AH29" s="1"/>
      <c r="AI29" s="1"/>
      <c r="AJ29" s="1">
        <v>100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ht="14.25" customHeight="1">
      <c r="A30" s="2"/>
      <c r="B30" s="2" t="s">
        <v>499</v>
      </c>
      <c r="C30" s="79">
        <f>VLOOKUP(B30,'JAN26'!$A$1:I929,8,0)</f>
        <v>121</v>
      </c>
      <c r="D30" s="79">
        <f>VLOOKUP(B30,AVE!B$1:GB3546,2,0)</f>
        <v>16.75</v>
      </c>
      <c r="E30" s="185">
        <f t="shared" si="0"/>
        <v>200</v>
      </c>
      <c r="F30" s="81">
        <f t="shared" si="1"/>
        <v>121</v>
      </c>
      <c r="G30" s="82">
        <f t="shared" si="2"/>
        <v>0</v>
      </c>
      <c r="H30" s="83">
        <f t="shared" si="3"/>
        <v>16.75</v>
      </c>
      <c r="I30" s="81">
        <f t="shared" si="4"/>
        <v>104.25</v>
      </c>
      <c r="J30" s="81">
        <f t="shared" si="5"/>
        <v>104.25</v>
      </c>
      <c r="K30" s="82">
        <f t="shared" si="6"/>
        <v>100</v>
      </c>
      <c r="L30" s="85">
        <f t="shared" si="7"/>
        <v>16.75</v>
      </c>
      <c r="M30" s="81">
        <f t="shared" si="8"/>
        <v>187.5</v>
      </c>
      <c r="N30" s="81">
        <f t="shared" si="9"/>
        <v>187.5</v>
      </c>
      <c r="O30" s="82">
        <f t="shared" si="10"/>
        <v>100</v>
      </c>
      <c r="P30" s="85">
        <f t="shared" si="11"/>
        <v>16.75</v>
      </c>
      <c r="Q30" s="81">
        <f t="shared" si="12"/>
        <v>270.75</v>
      </c>
      <c r="R30" s="81">
        <f t="shared" si="13"/>
        <v>270.75</v>
      </c>
      <c r="S30" s="82">
        <f t="shared" si="14"/>
        <v>0</v>
      </c>
      <c r="T30" s="85">
        <f t="shared" si="15"/>
        <v>16.75</v>
      </c>
      <c r="U30" s="81">
        <f t="shared" si="16"/>
        <v>254</v>
      </c>
      <c r="V30" s="86">
        <f t="shared" si="17"/>
        <v>15.164179104477611</v>
      </c>
      <c r="W30" s="87">
        <v>6</v>
      </c>
      <c r="X30" s="87">
        <f t="shared" si="18"/>
        <v>12</v>
      </c>
      <c r="Y30" s="87">
        <f t="shared" si="19"/>
        <v>0</v>
      </c>
      <c r="Z30" s="154">
        <f t="shared" si="20"/>
        <v>0</v>
      </c>
      <c r="AA30" s="187"/>
      <c r="AB30" s="156">
        <v>14.4</v>
      </c>
      <c r="AC30" s="156">
        <v>14.01</v>
      </c>
      <c r="AD30" s="156"/>
      <c r="AE30" s="1"/>
      <c r="AF30" s="1"/>
      <c r="AG30" s="1"/>
      <c r="AH30" s="1"/>
      <c r="AI30" s="1"/>
      <c r="AJ30" s="1">
        <v>100</v>
      </c>
      <c r="AK30" s="1">
        <v>100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ht="14.25" customHeight="1">
      <c r="A31" s="3"/>
      <c r="B31" s="40" t="s">
        <v>514</v>
      </c>
      <c r="C31" s="79">
        <f>VLOOKUP(B31,'JAN26'!$A$1:I932,8,0)</f>
        <v>658</v>
      </c>
      <c r="D31" s="79">
        <f>VLOOKUP(B31,AVE!B$1:GB3547,2,0)</f>
        <v>15.428571428571429</v>
      </c>
      <c r="E31" s="185">
        <f t="shared" si="0"/>
        <v>0</v>
      </c>
      <c r="F31" s="81">
        <f t="shared" si="1"/>
        <v>658</v>
      </c>
      <c r="G31" s="82">
        <f t="shared" si="2"/>
        <v>0</v>
      </c>
      <c r="H31" s="83">
        <f t="shared" si="3"/>
        <v>15.428571428571429</v>
      </c>
      <c r="I31" s="81">
        <f t="shared" si="4"/>
        <v>642.57142857142856</v>
      </c>
      <c r="J31" s="81">
        <f t="shared" si="5"/>
        <v>642.57142857142856</v>
      </c>
      <c r="K31" s="82">
        <f t="shared" si="6"/>
        <v>0</v>
      </c>
      <c r="L31" s="85">
        <f t="shared" si="7"/>
        <v>15.428571428571429</v>
      </c>
      <c r="M31" s="81">
        <f t="shared" si="8"/>
        <v>627.14285714285711</v>
      </c>
      <c r="N31" s="81">
        <f t="shared" si="9"/>
        <v>627.14285714285711</v>
      </c>
      <c r="O31" s="82">
        <f t="shared" si="10"/>
        <v>0</v>
      </c>
      <c r="P31" s="85">
        <f t="shared" si="11"/>
        <v>15.428571428571429</v>
      </c>
      <c r="Q31" s="81">
        <f t="shared" si="12"/>
        <v>611.71428571428567</v>
      </c>
      <c r="R31" s="81">
        <f t="shared" si="13"/>
        <v>611.71428571428567</v>
      </c>
      <c r="S31" s="82">
        <f t="shared" si="14"/>
        <v>0</v>
      </c>
      <c r="T31" s="85">
        <f t="shared" si="15"/>
        <v>15.428571428571429</v>
      </c>
      <c r="U31" s="81">
        <f t="shared" si="16"/>
        <v>596.28571428571422</v>
      </c>
      <c r="V31" s="86">
        <f t="shared" si="17"/>
        <v>38.648148148148145</v>
      </c>
      <c r="W31" s="87">
        <v>6</v>
      </c>
      <c r="X31" s="87">
        <f t="shared" si="18"/>
        <v>12</v>
      </c>
      <c r="Y31" s="87">
        <f t="shared" si="19"/>
        <v>0</v>
      </c>
      <c r="Z31" s="154">
        <f t="shared" si="20"/>
        <v>0</v>
      </c>
      <c r="AA31" s="190"/>
      <c r="AB31" s="156"/>
      <c r="AC31" s="156"/>
      <c r="AD31" s="156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ht="14.25" customHeight="1">
      <c r="A32" s="78" t="s">
        <v>1042</v>
      </c>
      <c r="B32" s="2" t="s">
        <v>407</v>
      </c>
      <c r="C32" s="79">
        <f>VLOOKUP(B32,'JAN26'!$A$1:I936,8,0)</f>
        <v>105</v>
      </c>
      <c r="D32" s="79">
        <f>VLOOKUP(B32,AVE!B$1:GB3548,2,0)</f>
        <v>15.125</v>
      </c>
      <c r="E32" s="185">
        <f t="shared" si="0"/>
        <v>40</v>
      </c>
      <c r="F32" s="81">
        <f t="shared" si="1"/>
        <v>105</v>
      </c>
      <c r="G32" s="82">
        <f t="shared" si="2"/>
        <v>0</v>
      </c>
      <c r="H32" s="83">
        <f t="shared" si="3"/>
        <v>15.125</v>
      </c>
      <c r="I32" s="81">
        <f t="shared" si="4"/>
        <v>89.875</v>
      </c>
      <c r="J32" s="81">
        <f t="shared" si="5"/>
        <v>89.875</v>
      </c>
      <c r="K32" s="82">
        <f t="shared" si="6"/>
        <v>0</v>
      </c>
      <c r="L32" s="85">
        <f t="shared" si="7"/>
        <v>15.125</v>
      </c>
      <c r="M32" s="81">
        <f t="shared" si="8"/>
        <v>74.75</v>
      </c>
      <c r="N32" s="81">
        <f t="shared" si="9"/>
        <v>74.75</v>
      </c>
      <c r="O32" s="82">
        <f t="shared" si="10"/>
        <v>40</v>
      </c>
      <c r="P32" s="85">
        <f t="shared" si="11"/>
        <v>15.125</v>
      </c>
      <c r="Q32" s="81">
        <f t="shared" si="12"/>
        <v>99.625</v>
      </c>
      <c r="R32" s="81">
        <f t="shared" si="13"/>
        <v>99.625</v>
      </c>
      <c r="S32" s="82">
        <f t="shared" si="14"/>
        <v>0</v>
      </c>
      <c r="T32" s="85">
        <f t="shared" si="15"/>
        <v>15.125</v>
      </c>
      <c r="U32" s="81">
        <f t="shared" si="16"/>
        <v>84.5</v>
      </c>
      <c r="V32" s="86">
        <f t="shared" si="17"/>
        <v>5.5867768595041323</v>
      </c>
      <c r="W32" s="87">
        <v>6</v>
      </c>
      <c r="X32" s="87">
        <f t="shared" si="18"/>
        <v>12</v>
      </c>
      <c r="Y32" s="87">
        <f t="shared" si="19"/>
        <v>6.4132231404958677</v>
      </c>
      <c r="Z32" s="154">
        <f t="shared" si="20"/>
        <v>97</v>
      </c>
      <c r="AA32" s="187">
        <v>100</v>
      </c>
      <c r="AB32" s="156">
        <v>24.1</v>
      </c>
      <c r="AC32" s="156">
        <v>25.61</v>
      </c>
      <c r="AD32" s="156"/>
      <c r="AE32" s="1"/>
      <c r="AF32" s="1"/>
      <c r="AG32" s="1"/>
      <c r="AH32" s="1"/>
      <c r="AI32" s="1"/>
      <c r="AJ32" s="1"/>
      <c r="AK32" s="1"/>
      <c r="AL32" s="1"/>
      <c r="AM32" s="1"/>
      <c r="AN32" s="1">
        <v>40</v>
      </c>
      <c r="AO32" s="1"/>
      <c r="AP32" s="1"/>
      <c r="AQ32" s="1"/>
      <c r="AR32" s="1"/>
      <c r="AS32" s="1"/>
      <c r="AT32" s="1"/>
      <c r="AU32" s="1"/>
      <c r="AV32" s="1"/>
      <c r="AW32" s="1"/>
    </row>
    <row r="33" spans="1:49" ht="14.25" customHeight="1">
      <c r="A33" s="98"/>
      <c r="B33" s="40" t="s">
        <v>503</v>
      </c>
      <c r="C33" s="79">
        <f>VLOOKUP(B33,'JAN26'!$A$1:I942,8,0)</f>
        <v>99</v>
      </c>
      <c r="D33" s="79">
        <f>VLOOKUP(B33,AVE!B$1:GB3549,2,0)</f>
        <v>14.75</v>
      </c>
      <c r="E33" s="185">
        <f t="shared" si="0"/>
        <v>100</v>
      </c>
      <c r="F33" s="81">
        <f t="shared" si="1"/>
        <v>99</v>
      </c>
      <c r="G33" s="82">
        <f t="shared" si="2"/>
        <v>0</v>
      </c>
      <c r="H33" s="83">
        <f t="shared" si="3"/>
        <v>14.75</v>
      </c>
      <c r="I33" s="81">
        <f t="shared" si="4"/>
        <v>84.25</v>
      </c>
      <c r="J33" s="81">
        <f t="shared" si="5"/>
        <v>84.25</v>
      </c>
      <c r="K33" s="82">
        <f t="shared" si="6"/>
        <v>0</v>
      </c>
      <c r="L33" s="85">
        <f t="shared" si="7"/>
        <v>14.75</v>
      </c>
      <c r="M33" s="81">
        <f t="shared" si="8"/>
        <v>69.5</v>
      </c>
      <c r="N33" s="81">
        <f t="shared" si="9"/>
        <v>69.5</v>
      </c>
      <c r="O33" s="82">
        <f t="shared" si="10"/>
        <v>100</v>
      </c>
      <c r="P33" s="85">
        <f t="shared" si="11"/>
        <v>14.75</v>
      </c>
      <c r="Q33" s="81">
        <f t="shared" si="12"/>
        <v>154.75</v>
      </c>
      <c r="R33" s="81">
        <f t="shared" si="13"/>
        <v>154.75</v>
      </c>
      <c r="S33" s="82">
        <f t="shared" si="14"/>
        <v>0</v>
      </c>
      <c r="T33" s="85">
        <f t="shared" si="15"/>
        <v>14.75</v>
      </c>
      <c r="U33" s="81">
        <f t="shared" si="16"/>
        <v>140</v>
      </c>
      <c r="V33" s="86">
        <f t="shared" si="17"/>
        <v>9.4915254237288131</v>
      </c>
      <c r="W33" s="87">
        <v>6</v>
      </c>
      <c r="X33" s="87">
        <f t="shared" si="18"/>
        <v>12</v>
      </c>
      <c r="Y33" s="87">
        <f t="shared" si="19"/>
        <v>2.5084745762711869</v>
      </c>
      <c r="Z33" s="154">
        <f t="shared" si="20"/>
        <v>37.000000000000007</v>
      </c>
      <c r="AA33" s="187">
        <v>50</v>
      </c>
      <c r="AB33" s="156">
        <v>25</v>
      </c>
      <c r="AC33" s="156">
        <v>26.82</v>
      </c>
      <c r="AD33" s="156">
        <v>26.21</v>
      </c>
      <c r="AE33" s="1"/>
      <c r="AF33" s="1"/>
      <c r="AG33" s="1"/>
      <c r="AH33" s="1"/>
      <c r="AI33" s="1"/>
      <c r="AJ33" s="1"/>
      <c r="AK33" s="1"/>
      <c r="AL33" s="1"/>
      <c r="AM33" s="1"/>
      <c r="AN33" s="1">
        <v>100</v>
      </c>
      <c r="AO33" s="1"/>
      <c r="AP33" s="1"/>
      <c r="AQ33" s="188"/>
      <c r="AR33" s="1"/>
      <c r="AS33" s="1"/>
      <c r="AT33" s="1"/>
      <c r="AU33" s="1"/>
      <c r="AV33" s="1"/>
      <c r="AW33" s="1"/>
    </row>
    <row r="34" spans="1:49" ht="14.25" customHeight="1">
      <c r="A34" s="78"/>
      <c r="B34" s="2" t="s">
        <v>231</v>
      </c>
      <c r="C34" s="79">
        <f>VLOOKUP(B34,'JAN26'!$A$1:I933,8,0)</f>
        <v>129</v>
      </c>
      <c r="D34" s="79">
        <f>VLOOKUP(B34,AVE!B$1:GB3550,2,0)</f>
        <v>14.125</v>
      </c>
      <c r="E34" s="185">
        <f t="shared" si="0"/>
        <v>150</v>
      </c>
      <c r="F34" s="81">
        <f t="shared" si="1"/>
        <v>129</v>
      </c>
      <c r="G34" s="82">
        <f t="shared" si="2"/>
        <v>0</v>
      </c>
      <c r="H34" s="83">
        <f t="shared" si="3"/>
        <v>14.125</v>
      </c>
      <c r="I34" s="81">
        <f t="shared" si="4"/>
        <v>114.875</v>
      </c>
      <c r="J34" s="81">
        <f t="shared" si="5"/>
        <v>114.875</v>
      </c>
      <c r="K34" s="82">
        <f t="shared" si="6"/>
        <v>50</v>
      </c>
      <c r="L34" s="85">
        <f t="shared" si="7"/>
        <v>14.125</v>
      </c>
      <c r="M34" s="81">
        <f t="shared" si="8"/>
        <v>150.75</v>
      </c>
      <c r="N34" s="81">
        <f t="shared" si="9"/>
        <v>150.75</v>
      </c>
      <c r="O34" s="82">
        <f t="shared" si="10"/>
        <v>0</v>
      </c>
      <c r="P34" s="85">
        <f t="shared" si="11"/>
        <v>14.125</v>
      </c>
      <c r="Q34" s="81">
        <f t="shared" si="12"/>
        <v>136.625</v>
      </c>
      <c r="R34" s="81">
        <f t="shared" si="13"/>
        <v>136.625</v>
      </c>
      <c r="S34" s="82">
        <f t="shared" si="14"/>
        <v>100</v>
      </c>
      <c r="T34" s="85">
        <f t="shared" si="15"/>
        <v>14.125</v>
      </c>
      <c r="U34" s="81">
        <f t="shared" si="16"/>
        <v>222.5</v>
      </c>
      <c r="V34" s="86">
        <f t="shared" si="17"/>
        <v>15.752212389380531</v>
      </c>
      <c r="W34" s="87">
        <v>6</v>
      </c>
      <c r="X34" s="87">
        <f t="shared" si="18"/>
        <v>12</v>
      </c>
      <c r="Y34" s="87">
        <f t="shared" si="19"/>
        <v>0</v>
      </c>
      <c r="Z34" s="154">
        <f t="shared" si="20"/>
        <v>0</v>
      </c>
      <c r="AA34" s="187"/>
      <c r="AB34" s="156">
        <v>23.9</v>
      </c>
      <c r="AC34" s="156">
        <v>22.84</v>
      </c>
      <c r="AD34" s="156">
        <v>23.39</v>
      </c>
      <c r="AE34" s="1"/>
      <c r="AF34" s="1"/>
      <c r="AG34" s="1">
        <v>50</v>
      </c>
      <c r="AH34" s="1"/>
      <c r="AI34" s="1"/>
      <c r="AJ34" s="1"/>
      <c r="AK34" s="1"/>
      <c r="AL34" s="1"/>
      <c r="AM34" s="1"/>
      <c r="AN34" s="1"/>
      <c r="AO34" s="1"/>
      <c r="AP34" s="1"/>
      <c r="AQ34" s="188">
        <v>100</v>
      </c>
      <c r="AR34" s="1"/>
      <c r="AS34" s="1"/>
      <c r="AT34" s="1"/>
      <c r="AU34" s="1"/>
      <c r="AV34" s="1"/>
      <c r="AW34" s="1"/>
    </row>
    <row r="35" spans="1:49" ht="14.25" customHeight="1">
      <c r="A35" s="114" t="s">
        <v>1042</v>
      </c>
      <c r="B35" s="2" t="s">
        <v>442</v>
      </c>
      <c r="C35" s="79">
        <f>VLOOKUP(B35,'JAN26'!$A$1:I937,8,0)</f>
        <v>108</v>
      </c>
      <c r="D35" s="79">
        <f>VLOOKUP(B35,AVE!B$1:GB3551,2,0)</f>
        <v>14.125</v>
      </c>
      <c r="E35" s="185">
        <f t="shared" si="0"/>
        <v>150</v>
      </c>
      <c r="F35" s="81">
        <f t="shared" si="1"/>
        <v>108</v>
      </c>
      <c r="G35" s="82">
        <f t="shared" si="2"/>
        <v>0</v>
      </c>
      <c r="H35" s="83">
        <f t="shared" si="3"/>
        <v>14.125</v>
      </c>
      <c r="I35" s="81">
        <f t="shared" si="4"/>
        <v>93.875</v>
      </c>
      <c r="J35" s="81">
        <f t="shared" si="5"/>
        <v>93.875</v>
      </c>
      <c r="K35" s="82">
        <f t="shared" si="6"/>
        <v>50</v>
      </c>
      <c r="L35" s="85">
        <f t="shared" si="7"/>
        <v>14.125</v>
      </c>
      <c r="M35" s="81">
        <f t="shared" si="8"/>
        <v>129.75</v>
      </c>
      <c r="N35" s="81">
        <f t="shared" si="9"/>
        <v>129.75</v>
      </c>
      <c r="O35" s="82">
        <f t="shared" si="10"/>
        <v>100</v>
      </c>
      <c r="P35" s="85">
        <f t="shared" si="11"/>
        <v>14.125</v>
      </c>
      <c r="Q35" s="81">
        <f t="shared" si="12"/>
        <v>215.625</v>
      </c>
      <c r="R35" s="81">
        <f t="shared" si="13"/>
        <v>215.625</v>
      </c>
      <c r="S35" s="82">
        <f t="shared" si="14"/>
        <v>0</v>
      </c>
      <c r="T35" s="85">
        <f t="shared" si="15"/>
        <v>14.125</v>
      </c>
      <c r="U35" s="81">
        <f t="shared" si="16"/>
        <v>201.5</v>
      </c>
      <c r="V35" s="86">
        <f t="shared" si="17"/>
        <v>14.265486725663717</v>
      </c>
      <c r="W35" s="87">
        <v>6</v>
      </c>
      <c r="X35" s="87">
        <f t="shared" si="18"/>
        <v>12</v>
      </c>
      <c r="Y35" s="87">
        <f t="shared" si="19"/>
        <v>0</v>
      </c>
      <c r="Z35" s="154">
        <f t="shared" si="20"/>
        <v>0</v>
      </c>
      <c r="AA35" s="187"/>
      <c r="AB35" s="156">
        <v>27.7</v>
      </c>
      <c r="AC35" s="156">
        <v>26.1</v>
      </c>
      <c r="AD35" s="156">
        <v>27.77</v>
      </c>
      <c r="AE35" s="1"/>
      <c r="AF35" s="1"/>
      <c r="AG35" s="1">
        <v>50</v>
      </c>
      <c r="AH35" s="1"/>
      <c r="AI35" s="1"/>
      <c r="AJ35" s="1"/>
      <c r="AK35" s="1"/>
      <c r="AL35" s="1"/>
      <c r="AM35" s="1"/>
      <c r="AN35" s="1">
        <v>100</v>
      </c>
      <c r="AO35" s="1"/>
      <c r="AP35" s="1"/>
      <c r="AQ35" s="188"/>
      <c r="AR35" s="1"/>
      <c r="AS35" s="1"/>
      <c r="AT35" s="1"/>
      <c r="AU35" s="1"/>
      <c r="AV35" s="1"/>
      <c r="AW35" s="1"/>
    </row>
    <row r="36" spans="1:49" ht="14.25" customHeight="1">
      <c r="A36" s="47"/>
      <c r="B36" s="4" t="s">
        <v>606</v>
      </c>
      <c r="C36" s="79">
        <f>VLOOKUP(B36,'JAN26'!$A$1:I946,8,0)</f>
        <v>108</v>
      </c>
      <c r="D36" s="79">
        <f>VLOOKUP(B36,AVE!B$1:GB3552,2,0)</f>
        <v>12.25</v>
      </c>
      <c r="E36" s="185">
        <f t="shared" si="0"/>
        <v>100</v>
      </c>
      <c r="F36" s="81">
        <f t="shared" si="1"/>
        <v>108</v>
      </c>
      <c r="G36" s="82">
        <f t="shared" si="2"/>
        <v>0</v>
      </c>
      <c r="H36" s="83">
        <f t="shared" si="3"/>
        <v>12.25</v>
      </c>
      <c r="I36" s="81">
        <f t="shared" si="4"/>
        <v>95.75</v>
      </c>
      <c r="J36" s="81">
        <f t="shared" si="5"/>
        <v>95.75</v>
      </c>
      <c r="K36" s="82">
        <f t="shared" si="6"/>
        <v>0</v>
      </c>
      <c r="L36" s="85">
        <f t="shared" si="7"/>
        <v>12.25</v>
      </c>
      <c r="M36" s="81">
        <f t="shared" si="8"/>
        <v>83.5</v>
      </c>
      <c r="N36" s="81">
        <f t="shared" si="9"/>
        <v>83.5</v>
      </c>
      <c r="O36" s="82">
        <f t="shared" si="10"/>
        <v>50</v>
      </c>
      <c r="P36" s="85">
        <f t="shared" si="11"/>
        <v>12.25</v>
      </c>
      <c r="Q36" s="81">
        <f t="shared" si="12"/>
        <v>121.25</v>
      </c>
      <c r="R36" s="81">
        <f t="shared" si="13"/>
        <v>121.25</v>
      </c>
      <c r="S36" s="82">
        <f t="shared" si="14"/>
        <v>50</v>
      </c>
      <c r="T36" s="85">
        <f t="shared" si="15"/>
        <v>12.25</v>
      </c>
      <c r="U36" s="81">
        <f t="shared" si="16"/>
        <v>159</v>
      </c>
      <c r="V36" s="86">
        <f t="shared" si="17"/>
        <v>12.979591836734693</v>
      </c>
      <c r="W36" s="87">
        <v>6</v>
      </c>
      <c r="X36" s="87">
        <f t="shared" si="18"/>
        <v>12</v>
      </c>
      <c r="Y36" s="87">
        <f t="shared" si="19"/>
        <v>0</v>
      </c>
      <c r="Z36" s="154">
        <f t="shared" si="20"/>
        <v>0</v>
      </c>
      <c r="AA36" s="187"/>
      <c r="AB36" s="156">
        <v>24.1</v>
      </c>
      <c r="AC36" s="156">
        <v>21.37</v>
      </c>
      <c r="AD36" s="156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>
        <v>50</v>
      </c>
      <c r="AP36" s="1"/>
      <c r="AQ36" s="1"/>
      <c r="AR36" s="1"/>
      <c r="AS36" s="1">
        <v>50</v>
      </c>
      <c r="AT36" s="1"/>
      <c r="AU36" s="1"/>
      <c r="AV36" s="1"/>
      <c r="AW36" s="1"/>
    </row>
    <row r="37" spans="1:49" ht="14.25" customHeight="1">
      <c r="A37" s="78" t="s">
        <v>1041</v>
      </c>
      <c r="B37" s="2" t="s">
        <v>406</v>
      </c>
      <c r="C37" s="79">
        <f>VLOOKUP(B37,'JAN26'!$A$1:I938,8,0)</f>
        <v>203</v>
      </c>
      <c r="D37" s="79">
        <f>VLOOKUP(B37,AVE!B$1:GB3553,2,0)</f>
        <v>11.625</v>
      </c>
      <c r="E37" s="185">
        <f t="shared" si="0"/>
        <v>0</v>
      </c>
      <c r="F37" s="81">
        <f t="shared" si="1"/>
        <v>203</v>
      </c>
      <c r="G37" s="82">
        <f t="shared" si="2"/>
        <v>0</v>
      </c>
      <c r="H37" s="83">
        <f t="shared" si="3"/>
        <v>11.625</v>
      </c>
      <c r="I37" s="81">
        <f t="shared" si="4"/>
        <v>191.375</v>
      </c>
      <c r="J37" s="81">
        <f t="shared" si="5"/>
        <v>191.375</v>
      </c>
      <c r="K37" s="82">
        <f t="shared" si="6"/>
        <v>0</v>
      </c>
      <c r="L37" s="85">
        <f t="shared" si="7"/>
        <v>11.625</v>
      </c>
      <c r="M37" s="81">
        <f t="shared" si="8"/>
        <v>179.75</v>
      </c>
      <c r="N37" s="81">
        <f t="shared" si="9"/>
        <v>179.75</v>
      </c>
      <c r="O37" s="82">
        <f t="shared" si="10"/>
        <v>0</v>
      </c>
      <c r="P37" s="85">
        <f t="shared" si="11"/>
        <v>11.625</v>
      </c>
      <c r="Q37" s="81">
        <f t="shared" si="12"/>
        <v>168.125</v>
      </c>
      <c r="R37" s="81">
        <f t="shared" si="13"/>
        <v>168.125</v>
      </c>
      <c r="S37" s="82">
        <f t="shared" si="14"/>
        <v>0</v>
      </c>
      <c r="T37" s="85">
        <f t="shared" si="15"/>
        <v>11.625</v>
      </c>
      <c r="U37" s="81">
        <f t="shared" si="16"/>
        <v>156.5</v>
      </c>
      <c r="V37" s="86">
        <f t="shared" si="17"/>
        <v>13.46236559139785</v>
      </c>
      <c r="W37" s="87">
        <v>6</v>
      </c>
      <c r="X37" s="87">
        <f t="shared" si="18"/>
        <v>12</v>
      </c>
      <c r="Y37" s="87">
        <f t="shared" si="19"/>
        <v>0</v>
      </c>
      <c r="Z37" s="154">
        <f t="shared" si="20"/>
        <v>0</v>
      </c>
      <c r="AA37" s="190"/>
      <c r="AB37" s="156"/>
      <c r="AC37" s="156"/>
      <c r="AD37" s="156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ht="14.25" customHeight="1">
      <c r="A38" s="78" t="s">
        <v>1042</v>
      </c>
      <c r="B38" s="40" t="s">
        <v>504</v>
      </c>
      <c r="C38" s="79">
        <f>VLOOKUP(B38,'JAN26'!$A$1:I941,8,0)</f>
        <v>157</v>
      </c>
      <c r="D38" s="79">
        <f>VLOOKUP(B38,AVE!B$1:GB3554,2,0)</f>
        <v>11.142857142857142</v>
      </c>
      <c r="E38" s="185">
        <f t="shared" si="0"/>
        <v>0</v>
      </c>
      <c r="F38" s="81">
        <f t="shared" si="1"/>
        <v>157</v>
      </c>
      <c r="G38" s="82">
        <f t="shared" si="2"/>
        <v>0</v>
      </c>
      <c r="H38" s="83">
        <f t="shared" si="3"/>
        <v>11.142857142857142</v>
      </c>
      <c r="I38" s="81">
        <f t="shared" si="4"/>
        <v>145.85714285714286</v>
      </c>
      <c r="J38" s="81">
        <f t="shared" si="5"/>
        <v>145.85714285714286</v>
      </c>
      <c r="K38" s="82">
        <f t="shared" si="6"/>
        <v>0</v>
      </c>
      <c r="L38" s="85">
        <f t="shared" si="7"/>
        <v>11.142857142857142</v>
      </c>
      <c r="M38" s="81">
        <f t="shared" si="8"/>
        <v>134.71428571428572</v>
      </c>
      <c r="N38" s="81">
        <f t="shared" si="9"/>
        <v>134.71428571428572</v>
      </c>
      <c r="O38" s="82">
        <f t="shared" si="10"/>
        <v>0</v>
      </c>
      <c r="P38" s="85">
        <f t="shared" si="11"/>
        <v>11.142857142857142</v>
      </c>
      <c r="Q38" s="81">
        <f t="shared" si="12"/>
        <v>123.57142857142858</v>
      </c>
      <c r="R38" s="81">
        <f t="shared" si="13"/>
        <v>123.57142857142858</v>
      </c>
      <c r="S38" s="82">
        <f t="shared" si="14"/>
        <v>0</v>
      </c>
      <c r="T38" s="85">
        <f t="shared" si="15"/>
        <v>11.142857142857142</v>
      </c>
      <c r="U38" s="81">
        <f t="shared" si="16"/>
        <v>112.42857142857144</v>
      </c>
      <c r="V38" s="86">
        <f t="shared" si="17"/>
        <v>10.089743589743591</v>
      </c>
      <c r="W38" s="87">
        <v>6</v>
      </c>
      <c r="X38" s="87">
        <f t="shared" si="18"/>
        <v>12</v>
      </c>
      <c r="Y38" s="87">
        <f t="shared" si="19"/>
        <v>1.9102564102564088</v>
      </c>
      <c r="Z38" s="154">
        <f t="shared" si="20"/>
        <v>21.285714285714267</v>
      </c>
      <c r="AA38" s="187">
        <v>50</v>
      </c>
      <c r="AB38" s="156">
        <v>28.9</v>
      </c>
      <c r="AC38" s="156"/>
      <c r="AD38" s="156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ht="14.25" customHeight="1">
      <c r="A39" s="78" t="s">
        <v>1042</v>
      </c>
      <c r="B39" s="2" t="s">
        <v>434</v>
      </c>
      <c r="C39" s="79">
        <f>VLOOKUP(B39,'JAN26'!$A$1:I943,8,0)</f>
        <v>125</v>
      </c>
      <c r="D39" s="79">
        <f>VLOOKUP(B39,AVE!B$1:GB3555,2,0)</f>
        <v>10.375</v>
      </c>
      <c r="E39" s="185">
        <f t="shared" si="0"/>
        <v>120</v>
      </c>
      <c r="F39" s="81">
        <f t="shared" si="1"/>
        <v>125</v>
      </c>
      <c r="G39" s="82">
        <f t="shared" si="2"/>
        <v>0</v>
      </c>
      <c r="H39" s="83">
        <f t="shared" si="3"/>
        <v>10.375</v>
      </c>
      <c r="I39" s="81">
        <f t="shared" si="4"/>
        <v>114.625</v>
      </c>
      <c r="J39" s="81">
        <f t="shared" si="5"/>
        <v>114.625</v>
      </c>
      <c r="K39" s="82">
        <f t="shared" si="6"/>
        <v>0</v>
      </c>
      <c r="L39" s="85">
        <f t="shared" si="7"/>
        <v>10.375</v>
      </c>
      <c r="M39" s="81">
        <f t="shared" si="8"/>
        <v>104.25</v>
      </c>
      <c r="N39" s="81">
        <f t="shared" si="9"/>
        <v>104.25</v>
      </c>
      <c r="O39" s="82">
        <f t="shared" si="10"/>
        <v>120</v>
      </c>
      <c r="P39" s="85">
        <f t="shared" si="11"/>
        <v>10.375</v>
      </c>
      <c r="Q39" s="81">
        <f t="shared" si="12"/>
        <v>213.875</v>
      </c>
      <c r="R39" s="81">
        <f t="shared" si="13"/>
        <v>213.875</v>
      </c>
      <c r="S39" s="82">
        <f t="shared" si="14"/>
        <v>0</v>
      </c>
      <c r="T39" s="85">
        <f t="shared" si="15"/>
        <v>10.375</v>
      </c>
      <c r="U39" s="81">
        <f t="shared" si="16"/>
        <v>203.5</v>
      </c>
      <c r="V39" s="86">
        <f t="shared" si="17"/>
        <v>19.6144578313253</v>
      </c>
      <c r="W39" s="87">
        <v>6</v>
      </c>
      <c r="X39" s="87">
        <f t="shared" si="18"/>
        <v>12</v>
      </c>
      <c r="Y39" s="87">
        <f t="shared" si="19"/>
        <v>0</v>
      </c>
      <c r="Z39" s="154">
        <f t="shared" si="20"/>
        <v>0</v>
      </c>
      <c r="AA39" s="187"/>
      <c r="AB39" s="156">
        <v>29.8</v>
      </c>
      <c r="AC39" s="156">
        <v>29.25</v>
      </c>
      <c r="AD39" s="156">
        <v>24.58</v>
      </c>
      <c r="AE39" s="1"/>
      <c r="AF39" s="1"/>
      <c r="AG39" s="1"/>
      <c r="AH39" s="1"/>
      <c r="AI39" s="1"/>
      <c r="AJ39" s="1"/>
      <c r="AK39" s="1"/>
      <c r="AL39" s="1"/>
      <c r="AM39" s="1"/>
      <c r="AN39" s="1">
        <v>120</v>
      </c>
      <c r="AO39" s="1"/>
      <c r="AP39" s="1"/>
      <c r="AQ39" s="188"/>
      <c r="AR39" s="1"/>
      <c r="AS39" s="1"/>
      <c r="AT39" s="1"/>
      <c r="AU39" s="1"/>
      <c r="AV39" s="1"/>
      <c r="AW39" s="1"/>
    </row>
    <row r="40" spans="1:49" ht="14.25" customHeight="1">
      <c r="A40" s="47" t="s">
        <v>1042</v>
      </c>
      <c r="B40" s="40" t="s">
        <v>523</v>
      </c>
      <c r="C40" s="79">
        <f>VLOOKUP(B40,'JAN26'!$A$1:I940,8,0)</f>
        <v>67</v>
      </c>
      <c r="D40" s="79">
        <f>VLOOKUP(B40,AVE!B$1:GB3556,2,0)</f>
        <v>10</v>
      </c>
      <c r="E40" s="185">
        <f t="shared" si="0"/>
        <v>100</v>
      </c>
      <c r="F40" s="81">
        <f t="shared" si="1"/>
        <v>67</v>
      </c>
      <c r="G40" s="82">
        <f t="shared" si="2"/>
        <v>0</v>
      </c>
      <c r="H40" s="83">
        <f t="shared" si="3"/>
        <v>10</v>
      </c>
      <c r="I40" s="81">
        <f t="shared" si="4"/>
        <v>57</v>
      </c>
      <c r="J40" s="81">
        <f t="shared" si="5"/>
        <v>57</v>
      </c>
      <c r="K40" s="82">
        <f t="shared" si="6"/>
        <v>100</v>
      </c>
      <c r="L40" s="85">
        <f t="shared" si="7"/>
        <v>10</v>
      </c>
      <c r="M40" s="81">
        <f t="shared" si="8"/>
        <v>147</v>
      </c>
      <c r="N40" s="81">
        <f t="shared" si="9"/>
        <v>147</v>
      </c>
      <c r="O40" s="82">
        <f t="shared" si="10"/>
        <v>0</v>
      </c>
      <c r="P40" s="85">
        <f t="shared" si="11"/>
        <v>10</v>
      </c>
      <c r="Q40" s="81">
        <f t="shared" si="12"/>
        <v>137</v>
      </c>
      <c r="R40" s="81">
        <f t="shared" si="13"/>
        <v>137</v>
      </c>
      <c r="S40" s="82">
        <f t="shared" si="14"/>
        <v>0</v>
      </c>
      <c r="T40" s="85">
        <f t="shared" si="15"/>
        <v>10</v>
      </c>
      <c r="U40" s="81">
        <f t="shared" si="16"/>
        <v>127</v>
      </c>
      <c r="V40" s="86">
        <f t="shared" si="17"/>
        <v>12.7</v>
      </c>
      <c r="W40" s="87">
        <v>6</v>
      </c>
      <c r="X40" s="87">
        <f t="shared" si="18"/>
        <v>12</v>
      </c>
      <c r="Y40" s="87">
        <f t="shared" si="19"/>
        <v>0</v>
      </c>
      <c r="Z40" s="154">
        <f t="shared" si="20"/>
        <v>0</v>
      </c>
      <c r="AA40" s="187"/>
      <c r="AB40" s="156"/>
      <c r="AC40" s="156"/>
      <c r="AD40" s="156"/>
      <c r="AE40" s="1"/>
      <c r="AF40" s="1"/>
      <c r="AG40" s="1">
        <v>100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ht="14.25" customHeight="1">
      <c r="A41" s="78" t="s">
        <v>1041</v>
      </c>
      <c r="B41" s="2" t="s">
        <v>431</v>
      </c>
      <c r="C41" s="79">
        <f>VLOOKUP(B41,'JAN26'!$A$1:I935,8,0)</f>
        <v>220</v>
      </c>
      <c r="D41" s="79">
        <f>VLOOKUP(B41,AVE!B$1:GB3557,2,0)</f>
        <v>9.375</v>
      </c>
      <c r="E41" s="185">
        <f t="shared" si="0"/>
        <v>0</v>
      </c>
      <c r="F41" s="81">
        <f t="shared" si="1"/>
        <v>220</v>
      </c>
      <c r="G41" s="82">
        <f t="shared" si="2"/>
        <v>0</v>
      </c>
      <c r="H41" s="83">
        <f t="shared" si="3"/>
        <v>9.375</v>
      </c>
      <c r="I41" s="81">
        <f t="shared" si="4"/>
        <v>210.625</v>
      </c>
      <c r="J41" s="81">
        <f t="shared" si="5"/>
        <v>210.625</v>
      </c>
      <c r="K41" s="82">
        <f t="shared" si="6"/>
        <v>0</v>
      </c>
      <c r="L41" s="85">
        <f t="shared" si="7"/>
        <v>9.375</v>
      </c>
      <c r="M41" s="81">
        <f t="shared" si="8"/>
        <v>201.25</v>
      </c>
      <c r="N41" s="81">
        <f t="shared" si="9"/>
        <v>201.25</v>
      </c>
      <c r="O41" s="82">
        <f t="shared" si="10"/>
        <v>0</v>
      </c>
      <c r="P41" s="85">
        <f t="shared" si="11"/>
        <v>9.375</v>
      </c>
      <c r="Q41" s="81">
        <f t="shared" si="12"/>
        <v>191.875</v>
      </c>
      <c r="R41" s="81">
        <f t="shared" si="13"/>
        <v>191.875</v>
      </c>
      <c r="S41" s="82">
        <f t="shared" si="14"/>
        <v>0</v>
      </c>
      <c r="T41" s="85">
        <f t="shared" si="15"/>
        <v>9.375</v>
      </c>
      <c r="U41" s="81">
        <f t="shared" si="16"/>
        <v>182.5</v>
      </c>
      <c r="V41" s="86">
        <f t="shared" si="17"/>
        <v>19.466666666666665</v>
      </c>
      <c r="W41" s="87">
        <v>6</v>
      </c>
      <c r="X41" s="87">
        <f t="shared" si="18"/>
        <v>12</v>
      </c>
      <c r="Y41" s="87">
        <f t="shared" si="19"/>
        <v>0</v>
      </c>
      <c r="Z41" s="154">
        <f t="shared" si="20"/>
        <v>0</v>
      </c>
      <c r="AA41" s="190"/>
      <c r="AB41" s="156"/>
      <c r="AC41" s="156"/>
      <c r="AD41" s="156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ht="14.25" customHeight="1">
      <c r="A42" s="47" t="s">
        <v>1042</v>
      </c>
      <c r="B42" s="40" t="s">
        <v>524</v>
      </c>
      <c r="C42" s="79">
        <f>VLOOKUP(B42,'JAN26'!$A$1:I952,8,0)</f>
        <v>61</v>
      </c>
      <c r="D42" s="79">
        <f>VLOOKUP(B42,AVE!B$1:GB3558,2,0)</f>
        <v>9.25</v>
      </c>
      <c r="E42" s="185">
        <f t="shared" si="0"/>
        <v>200</v>
      </c>
      <c r="F42" s="81">
        <f t="shared" si="1"/>
        <v>61</v>
      </c>
      <c r="G42" s="82">
        <f t="shared" si="2"/>
        <v>0</v>
      </c>
      <c r="H42" s="83">
        <f t="shared" si="3"/>
        <v>9.25</v>
      </c>
      <c r="I42" s="81">
        <f t="shared" si="4"/>
        <v>51.75</v>
      </c>
      <c r="J42" s="81">
        <f t="shared" si="5"/>
        <v>51.75</v>
      </c>
      <c r="K42" s="82">
        <f t="shared" si="6"/>
        <v>0</v>
      </c>
      <c r="L42" s="85">
        <f t="shared" si="7"/>
        <v>9.25</v>
      </c>
      <c r="M42" s="81">
        <f t="shared" si="8"/>
        <v>42.5</v>
      </c>
      <c r="N42" s="81">
        <f t="shared" si="9"/>
        <v>42.5</v>
      </c>
      <c r="O42" s="82">
        <f t="shared" si="10"/>
        <v>100</v>
      </c>
      <c r="P42" s="85">
        <f t="shared" si="11"/>
        <v>9.25</v>
      </c>
      <c r="Q42" s="81">
        <f t="shared" si="12"/>
        <v>133.25</v>
      </c>
      <c r="R42" s="81">
        <f t="shared" si="13"/>
        <v>133.25</v>
      </c>
      <c r="S42" s="82">
        <f t="shared" si="14"/>
        <v>100</v>
      </c>
      <c r="T42" s="85">
        <f t="shared" si="15"/>
        <v>9.25</v>
      </c>
      <c r="U42" s="81">
        <f t="shared" si="16"/>
        <v>224</v>
      </c>
      <c r="V42" s="86">
        <f t="shared" si="17"/>
        <v>24.216216216216218</v>
      </c>
      <c r="W42" s="87">
        <v>6</v>
      </c>
      <c r="X42" s="87">
        <f t="shared" si="18"/>
        <v>12</v>
      </c>
      <c r="Y42" s="87">
        <f t="shared" si="19"/>
        <v>0</v>
      </c>
      <c r="Z42" s="154">
        <f t="shared" si="20"/>
        <v>0</v>
      </c>
      <c r="AA42" s="187"/>
      <c r="AB42" s="156">
        <v>28.4</v>
      </c>
      <c r="AC42" s="156">
        <v>23.89</v>
      </c>
      <c r="AD42" s="156">
        <v>26.28</v>
      </c>
      <c r="AE42" s="1"/>
      <c r="AF42" s="1"/>
      <c r="AG42" s="1"/>
      <c r="AH42" s="1"/>
      <c r="AI42" s="1"/>
      <c r="AJ42" s="1"/>
      <c r="AK42" s="1"/>
      <c r="AL42" s="1"/>
      <c r="AM42" s="1"/>
      <c r="AN42" s="1">
        <v>100</v>
      </c>
      <c r="AO42" s="1"/>
      <c r="AP42" s="1"/>
      <c r="AQ42" s="188">
        <v>100</v>
      </c>
      <c r="AR42" s="1"/>
      <c r="AS42" s="1"/>
      <c r="AT42" s="1"/>
      <c r="AU42" s="1"/>
      <c r="AV42" s="1"/>
      <c r="AW42" s="1"/>
    </row>
    <row r="43" spans="1:49" ht="14.25" customHeight="1">
      <c r="B43" s="4" t="s">
        <v>642</v>
      </c>
      <c r="C43" s="79">
        <f>VLOOKUP(B43,'JAN26'!$A$1:I967,8,0)</f>
        <v>46</v>
      </c>
      <c r="D43" s="79">
        <f>VLOOKUP(B43,AVE!B$1:GB3559,2,0)</f>
        <v>9</v>
      </c>
      <c r="E43" s="185">
        <f t="shared" si="0"/>
        <v>100</v>
      </c>
      <c r="F43" s="81">
        <f t="shared" si="1"/>
        <v>46</v>
      </c>
      <c r="G43" s="82">
        <f t="shared" si="2"/>
        <v>0</v>
      </c>
      <c r="H43" s="83">
        <f t="shared" si="3"/>
        <v>9</v>
      </c>
      <c r="I43" s="81">
        <f t="shared" si="4"/>
        <v>37</v>
      </c>
      <c r="J43" s="81">
        <f t="shared" si="5"/>
        <v>37</v>
      </c>
      <c r="K43" s="82">
        <f t="shared" si="6"/>
        <v>0</v>
      </c>
      <c r="L43" s="85">
        <f t="shared" si="7"/>
        <v>9</v>
      </c>
      <c r="M43" s="81">
        <f t="shared" si="8"/>
        <v>28</v>
      </c>
      <c r="N43" s="81">
        <f t="shared" si="9"/>
        <v>28</v>
      </c>
      <c r="O43" s="82">
        <f t="shared" si="10"/>
        <v>0</v>
      </c>
      <c r="P43" s="85">
        <f t="shared" si="11"/>
        <v>9</v>
      </c>
      <c r="Q43" s="81">
        <f t="shared" si="12"/>
        <v>19</v>
      </c>
      <c r="R43" s="81">
        <f t="shared" si="13"/>
        <v>19</v>
      </c>
      <c r="S43" s="82">
        <f t="shared" si="14"/>
        <v>100</v>
      </c>
      <c r="T43" s="85">
        <f t="shared" si="15"/>
        <v>9</v>
      </c>
      <c r="U43" s="81">
        <f t="shared" si="16"/>
        <v>110</v>
      </c>
      <c r="V43" s="86">
        <f t="shared" si="17"/>
        <v>12.222222222222221</v>
      </c>
      <c r="W43" s="87">
        <v>6</v>
      </c>
      <c r="X43" s="87">
        <f t="shared" si="18"/>
        <v>12</v>
      </c>
      <c r="Y43" s="87">
        <f t="shared" si="19"/>
        <v>0</v>
      </c>
      <c r="Z43" s="154">
        <f t="shared" si="20"/>
        <v>0</v>
      </c>
      <c r="AA43" s="187"/>
      <c r="AB43" s="156">
        <v>31.6</v>
      </c>
      <c r="AC43" s="156">
        <v>30.6</v>
      </c>
      <c r="AD43" s="156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>
        <v>100</v>
      </c>
      <c r="AT43" s="1"/>
      <c r="AU43" s="1"/>
      <c r="AV43" s="1"/>
      <c r="AW43" s="1"/>
    </row>
    <row r="44" spans="1:49" ht="14.25" customHeight="1">
      <c r="A44" s="78"/>
      <c r="B44" s="2" t="s">
        <v>409</v>
      </c>
      <c r="C44" s="79">
        <f>VLOOKUP(B44,'JAN26'!$A$1:I949,8,0)</f>
        <v>103</v>
      </c>
      <c r="D44" s="79">
        <f>VLOOKUP(B44,AVE!B$1:GB3560,2,0)</f>
        <v>8.625</v>
      </c>
      <c r="E44" s="185">
        <f t="shared" si="0"/>
        <v>0</v>
      </c>
      <c r="F44" s="81">
        <f t="shared" si="1"/>
        <v>103</v>
      </c>
      <c r="G44" s="82">
        <f t="shared" si="2"/>
        <v>0</v>
      </c>
      <c r="H44" s="83">
        <f t="shared" si="3"/>
        <v>8.625</v>
      </c>
      <c r="I44" s="81">
        <f t="shared" si="4"/>
        <v>94.375</v>
      </c>
      <c r="J44" s="81">
        <f t="shared" si="5"/>
        <v>94.375</v>
      </c>
      <c r="K44" s="82">
        <f t="shared" si="6"/>
        <v>0</v>
      </c>
      <c r="L44" s="85">
        <f t="shared" si="7"/>
        <v>8.625</v>
      </c>
      <c r="M44" s="81">
        <f t="shared" si="8"/>
        <v>85.75</v>
      </c>
      <c r="N44" s="81">
        <f t="shared" si="9"/>
        <v>85.75</v>
      </c>
      <c r="O44" s="82">
        <f t="shared" si="10"/>
        <v>0</v>
      </c>
      <c r="P44" s="85">
        <f t="shared" si="11"/>
        <v>8.625</v>
      </c>
      <c r="Q44" s="81">
        <f t="shared" si="12"/>
        <v>77.125</v>
      </c>
      <c r="R44" s="81">
        <f t="shared" si="13"/>
        <v>77.125</v>
      </c>
      <c r="S44" s="82">
        <f t="shared" si="14"/>
        <v>0</v>
      </c>
      <c r="T44" s="85">
        <f t="shared" si="15"/>
        <v>8.625</v>
      </c>
      <c r="U44" s="81">
        <f t="shared" si="16"/>
        <v>68.5</v>
      </c>
      <c r="V44" s="86">
        <f t="shared" si="17"/>
        <v>7.9420289855072461</v>
      </c>
      <c r="W44" s="87">
        <v>6</v>
      </c>
      <c r="X44" s="87">
        <f t="shared" si="18"/>
        <v>12</v>
      </c>
      <c r="Y44" s="87">
        <f t="shared" si="19"/>
        <v>4.0579710144927539</v>
      </c>
      <c r="Z44" s="154">
        <f t="shared" si="20"/>
        <v>35</v>
      </c>
      <c r="AA44" s="187">
        <v>50</v>
      </c>
      <c r="AB44" s="156">
        <v>22.2</v>
      </c>
      <c r="AC44" s="156"/>
      <c r="AD44" s="156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ht="14.25" customHeight="1">
      <c r="A45" s="78" t="s">
        <v>1042</v>
      </c>
      <c r="B45" s="2" t="s">
        <v>511</v>
      </c>
      <c r="C45" s="79">
        <f>VLOOKUP(B45,'JAN26'!$A$1:I950,8,0)</f>
        <v>25</v>
      </c>
      <c r="D45" s="79">
        <f>VLOOKUP(B45,AVE!B$1:GB3561,2,0)</f>
        <v>8.4285714285714288</v>
      </c>
      <c r="E45" s="185">
        <f t="shared" si="0"/>
        <v>102</v>
      </c>
      <c r="F45" s="81">
        <f t="shared" si="1"/>
        <v>25</v>
      </c>
      <c r="G45" s="82">
        <f t="shared" si="2"/>
        <v>0</v>
      </c>
      <c r="H45" s="83">
        <f t="shared" si="3"/>
        <v>8.4285714285714288</v>
      </c>
      <c r="I45" s="81">
        <f t="shared" si="4"/>
        <v>16.571428571428569</v>
      </c>
      <c r="J45" s="81">
        <f t="shared" si="5"/>
        <v>16.571428571428569</v>
      </c>
      <c r="K45" s="82">
        <f t="shared" si="6"/>
        <v>0</v>
      </c>
      <c r="L45" s="85">
        <f t="shared" si="7"/>
        <v>8.4285714285714288</v>
      </c>
      <c r="M45" s="81">
        <f t="shared" si="8"/>
        <v>8.1428571428571406</v>
      </c>
      <c r="N45" s="81">
        <f t="shared" si="9"/>
        <v>8.1428571428571406</v>
      </c>
      <c r="O45" s="82">
        <f t="shared" si="10"/>
        <v>2</v>
      </c>
      <c r="P45" s="85">
        <f t="shared" si="11"/>
        <v>8.4285714285714288</v>
      </c>
      <c r="Q45" s="81">
        <f t="shared" si="12"/>
        <v>1.7142857142857117</v>
      </c>
      <c r="R45" s="81">
        <f t="shared" si="13"/>
        <v>1.7142857142857117</v>
      </c>
      <c r="S45" s="82">
        <f t="shared" si="14"/>
        <v>100</v>
      </c>
      <c r="T45" s="85">
        <f t="shared" si="15"/>
        <v>8.4285714285714288</v>
      </c>
      <c r="U45" s="81">
        <f t="shared" si="16"/>
        <v>93.285714285714278</v>
      </c>
      <c r="V45" s="86">
        <f t="shared" si="17"/>
        <v>11.06779661016949</v>
      </c>
      <c r="W45" s="87">
        <v>6</v>
      </c>
      <c r="X45" s="87">
        <f t="shared" si="18"/>
        <v>12</v>
      </c>
      <c r="Y45" s="87">
        <f t="shared" si="19"/>
        <v>0.93220338983051043</v>
      </c>
      <c r="Z45" s="154">
        <f t="shared" si="20"/>
        <v>7.8571428571428736</v>
      </c>
      <c r="AA45" s="187"/>
      <c r="AB45" s="156">
        <v>31.3</v>
      </c>
      <c r="AC45" s="156">
        <v>28.8</v>
      </c>
      <c r="AD45" s="156">
        <v>30.7</v>
      </c>
      <c r="AE45" s="1"/>
      <c r="AF45" s="1"/>
      <c r="AG45" s="1"/>
      <c r="AH45" s="1"/>
      <c r="AI45" s="1"/>
      <c r="AJ45" s="1"/>
      <c r="AK45" s="1"/>
      <c r="AL45" s="1"/>
      <c r="AM45" s="1"/>
      <c r="AN45" s="1">
        <v>2</v>
      </c>
      <c r="AO45" s="1"/>
      <c r="AP45" s="1"/>
      <c r="AQ45" s="188">
        <v>100</v>
      </c>
      <c r="AR45" s="1"/>
      <c r="AS45" s="1"/>
      <c r="AT45" s="1"/>
      <c r="AU45" s="1"/>
      <c r="AV45" s="1"/>
      <c r="AW45" s="1"/>
    </row>
    <row r="46" spans="1:49" ht="14.25" customHeight="1">
      <c r="A46" s="47" t="s">
        <v>1042</v>
      </c>
      <c r="B46" s="2" t="s">
        <v>583</v>
      </c>
      <c r="C46" s="79">
        <f>VLOOKUP(B46,'JAN26'!$A$1:I956,8,0)</f>
        <v>70</v>
      </c>
      <c r="D46" s="79">
        <f>VLOOKUP(B46,AVE!B$1:GB3562,2,0)</f>
        <v>8.4</v>
      </c>
      <c r="E46" s="185">
        <f t="shared" si="0"/>
        <v>0</v>
      </c>
      <c r="F46" s="81">
        <f t="shared" si="1"/>
        <v>70</v>
      </c>
      <c r="G46" s="82">
        <f t="shared" si="2"/>
        <v>0</v>
      </c>
      <c r="H46" s="83">
        <f t="shared" si="3"/>
        <v>8.4</v>
      </c>
      <c r="I46" s="81">
        <f t="shared" si="4"/>
        <v>61.6</v>
      </c>
      <c r="J46" s="81">
        <f t="shared" si="5"/>
        <v>61.6</v>
      </c>
      <c r="K46" s="82">
        <f t="shared" si="6"/>
        <v>0</v>
      </c>
      <c r="L46" s="85">
        <f t="shared" si="7"/>
        <v>8.4</v>
      </c>
      <c r="M46" s="81">
        <f t="shared" si="8"/>
        <v>53.2</v>
      </c>
      <c r="N46" s="81">
        <f t="shared" si="9"/>
        <v>53.2</v>
      </c>
      <c r="O46" s="82">
        <f t="shared" si="10"/>
        <v>0</v>
      </c>
      <c r="P46" s="85">
        <f t="shared" si="11"/>
        <v>8.4</v>
      </c>
      <c r="Q46" s="81">
        <f t="shared" si="12"/>
        <v>44.800000000000004</v>
      </c>
      <c r="R46" s="81">
        <f t="shared" si="13"/>
        <v>44.800000000000004</v>
      </c>
      <c r="S46" s="82">
        <f t="shared" si="14"/>
        <v>0</v>
      </c>
      <c r="T46" s="85">
        <f t="shared" si="15"/>
        <v>8.4</v>
      </c>
      <c r="U46" s="81">
        <f t="shared" si="16"/>
        <v>36.400000000000006</v>
      </c>
      <c r="V46" s="86">
        <f t="shared" si="17"/>
        <v>4.3333333333333339</v>
      </c>
      <c r="W46" s="87">
        <v>6</v>
      </c>
      <c r="X46" s="87">
        <f t="shared" si="18"/>
        <v>12</v>
      </c>
      <c r="Y46" s="87">
        <f t="shared" si="19"/>
        <v>7.6666666666666661</v>
      </c>
      <c r="Z46" s="154">
        <f t="shared" si="20"/>
        <v>64.399999999999991</v>
      </c>
      <c r="AA46" s="187">
        <v>100</v>
      </c>
      <c r="AB46" s="156">
        <v>24.6</v>
      </c>
      <c r="AC46" s="156"/>
      <c r="AD46" s="156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ht="14.25" customHeight="1">
      <c r="A47" s="46" t="s">
        <v>1041</v>
      </c>
      <c r="B47" s="2" t="s">
        <v>562</v>
      </c>
      <c r="C47" s="79">
        <f>VLOOKUP(B47,'JAN26'!$A$1:I958,8,0)</f>
        <v>33</v>
      </c>
      <c r="D47" s="79">
        <f>VLOOKUP(B47,AVE!B$1:GB3563,2,0)</f>
        <v>7.375</v>
      </c>
      <c r="E47" s="185">
        <f t="shared" si="0"/>
        <v>80</v>
      </c>
      <c r="F47" s="81">
        <f t="shared" si="1"/>
        <v>33</v>
      </c>
      <c r="G47" s="82">
        <f t="shared" si="2"/>
        <v>0</v>
      </c>
      <c r="H47" s="83">
        <f t="shared" si="3"/>
        <v>7.375</v>
      </c>
      <c r="I47" s="81">
        <f t="shared" si="4"/>
        <v>25.625</v>
      </c>
      <c r="J47" s="81">
        <f t="shared" si="5"/>
        <v>25.625</v>
      </c>
      <c r="K47" s="82">
        <f t="shared" si="6"/>
        <v>80</v>
      </c>
      <c r="L47" s="85">
        <f t="shared" si="7"/>
        <v>7.375</v>
      </c>
      <c r="M47" s="81">
        <f t="shared" si="8"/>
        <v>98.25</v>
      </c>
      <c r="N47" s="81">
        <f t="shared" si="9"/>
        <v>98.25</v>
      </c>
      <c r="O47" s="82">
        <f t="shared" si="10"/>
        <v>0</v>
      </c>
      <c r="P47" s="85">
        <f t="shared" si="11"/>
        <v>7.375</v>
      </c>
      <c r="Q47" s="81">
        <f t="shared" si="12"/>
        <v>90.875</v>
      </c>
      <c r="R47" s="81">
        <f t="shared" si="13"/>
        <v>90.875</v>
      </c>
      <c r="S47" s="82">
        <f t="shared" si="14"/>
        <v>0</v>
      </c>
      <c r="T47" s="85">
        <f t="shared" si="15"/>
        <v>7.375</v>
      </c>
      <c r="U47" s="81">
        <f t="shared" si="16"/>
        <v>83.5</v>
      </c>
      <c r="V47" s="86">
        <f t="shared" si="17"/>
        <v>11.322033898305085</v>
      </c>
      <c r="W47" s="87">
        <v>6</v>
      </c>
      <c r="X47" s="87">
        <f t="shared" si="18"/>
        <v>12</v>
      </c>
      <c r="Y47" s="87">
        <f t="shared" si="19"/>
        <v>0.67796610169491522</v>
      </c>
      <c r="Z47" s="154">
        <f t="shared" si="20"/>
        <v>5</v>
      </c>
      <c r="AA47" s="187"/>
      <c r="AB47" s="156">
        <v>43.4</v>
      </c>
      <c r="AC47" s="156">
        <v>46.74</v>
      </c>
      <c r="AD47" s="156">
        <v>40.479999999999997</v>
      </c>
      <c r="AE47" s="1"/>
      <c r="AF47" s="1"/>
      <c r="AG47" s="1"/>
      <c r="AH47" s="1"/>
      <c r="AI47" s="1"/>
      <c r="AJ47" s="1">
        <v>80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ht="14.25" customHeight="1">
      <c r="A48" s="47"/>
      <c r="B48" s="4" t="s">
        <v>649</v>
      </c>
      <c r="C48" s="79">
        <f>VLOOKUP(B48,'JAN26'!$A$1:I947,8,0)</f>
        <v>81</v>
      </c>
      <c r="D48" s="79">
        <f>VLOOKUP(B48,AVE!B$1:GB3564,2,0)</f>
        <v>7.25</v>
      </c>
      <c r="E48" s="185">
        <f t="shared" si="0"/>
        <v>100</v>
      </c>
      <c r="F48" s="81">
        <f t="shared" si="1"/>
        <v>81</v>
      </c>
      <c r="G48" s="82">
        <f t="shared" si="2"/>
        <v>0</v>
      </c>
      <c r="H48" s="83">
        <f t="shared" si="3"/>
        <v>7.25</v>
      </c>
      <c r="I48" s="81">
        <f t="shared" si="4"/>
        <v>73.75</v>
      </c>
      <c r="J48" s="81">
        <f t="shared" si="5"/>
        <v>73.75</v>
      </c>
      <c r="K48" s="82">
        <f t="shared" si="6"/>
        <v>0</v>
      </c>
      <c r="L48" s="85">
        <f t="shared" si="7"/>
        <v>7.25</v>
      </c>
      <c r="M48" s="81">
        <f t="shared" si="8"/>
        <v>66.5</v>
      </c>
      <c r="N48" s="81">
        <f t="shared" si="9"/>
        <v>66.5</v>
      </c>
      <c r="O48" s="82">
        <f t="shared" si="10"/>
        <v>100</v>
      </c>
      <c r="P48" s="85">
        <f t="shared" si="11"/>
        <v>7.25</v>
      </c>
      <c r="Q48" s="81">
        <f t="shared" si="12"/>
        <v>159.25</v>
      </c>
      <c r="R48" s="81">
        <f t="shared" si="13"/>
        <v>159.25</v>
      </c>
      <c r="S48" s="82">
        <f t="shared" si="14"/>
        <v>0</v>
      </c>
      <c r="T48" s="85">
        <f t="shared" si="15"/>
        <v>7.25</v>
      </c>
      <c r="U48" s="81">
        <f t="shared" si="16"/>
        <v>152</v>
      </c>
      <c r="V48" s="86">
        <f t="shared" si="17"/>
        <v>20.96551724137931</v>
      </c>
      <c r="W48" s="87">
        <v>6</v>
      </c>
      <c r="X48" s="87">
        <f t="shared" si="18"/>
        <v>12</v>
      </c>
      <c r="Y48" s="87">
        <f t="shared" si="19"/>
        <v>0</v>
      </c>
      <c r="Z48" s="154">
        <f t="shared" si="20"/>
        <v>0</v>
      </c>
      <c r="AA48" s="187"/>
      <c r="AB48" s="156">
        <v>28.1</v>
      </c>
      <c r="AC48" s="156">
        <v>27.37</v>
      </c>
      <c r="AD48" s="156">
        <v>26.48</v>
      </c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>
        <v>100</v>
      </c>
      <c r="AP48" s="1"/>
      <c r="AQ48" s="188"/>
      <c r="AR48" s="1"/>
      <c r="AS48" s="1"/>
      <c r="AT48" s="1"/>
      <c r="AU48" s="1"/>
      <c r="AV48" s="1"/>
      <c r="AW48" s="1"/>
    </row>
    <row r="49" spans="1:49" ht="14.25" customHeight="1">
      <c r="B49" s="4" t="s">
        <v>630</v>
      </c>
      <c r="C49" s="79">
        <f>VLOOKUP(B49,'JAN26'!$A$1:I968,8,0)</f>
        <v>44</v>
      </c>
      <c r="D49" s="79">
        <f>VLOOKUP(B49,AVE!B$1:GB3565,2,0)</f>
        <v>7</v>
      </c>
      <c r="E49" s="185">
        <f t="shared" si="0"/>
        <v>50</v>
      </c>
      <c r="F49" s="81">
        <f t="shared" si="1"/>
        <v>44</v>
      </c>
      <c r="G49" s="82">
        <f t="shared" si="2"/>
        <v>0</v>
      </c>
      <c r="H49" s="83">
        <f t="shared" si="3"/>
        <v>7</v>
      </c>
      <c r="I49" s="81">
        <f t="shared" si="4"/>
        <v>37</v>
      </c>
      <c r="J49" s="81">
        <f t="shared" si="5"/>
        <v>37</v>
      </c>
      <c r="K49" s="82">
        <f t="shared" si="6"/>
        <v>0</v>
      </c>
      <c r="L49" s="85">
        <f t="shared" si="7"/>
        <v>7</v>
      </c>
      <c r="M49" s="81">
        <f t="shared" si="8"/>
        <v>30</v>
      </c>
      <c r="N49" s="81">
        <f t="shared" si="9"/>
        <v>30</v>
      </c>
      <c r="O49" s="82">
        <f t="shared" si="10"/>
        <v>0</v>
      </c>
      <c r="P49" s="85">
        <f t="shared" si="11"/>
        <v>7</v>
      </c>
      <c r="Q49" s="81">
        <f t="shared" si="12"/>
        <v>23</v>
      </c>
      <c r="R49" s="81">
        <f t="shared" si="13"/>
        <v>23</v>
      </c>
      <c r="S49" s="82">
        <f t="shared" si="14"/>
        <v>50</v>
      </c>
      <c r="T49" s="85">
        <f t="shared" si="15"/>
        <v>7</v>
      </c>
      <c r="U49" s="81">
        <f t="shared" si="16"/>
        <v>66</v>
      </c>
      <c r="V49" s="86">
        <f t="shared" si="17"/>
        <v>9.4285714285714288</v>
      </c>
      <c r="W49" s="87">
        <v>6</v>
      </c>
      <c r="X49" s="87">
        <f t="shared" si="18"/>
        <v>12</v>
      </c>
      <c r="Y49" s="87">
        <f t="shared" si="19"/>
        <v>2.5714285714285712</v>
      </c>
      <c r="Z49" s="154">
        <f t="shared" si="20"/>
        <v>18</v>
      </c>
      <c r="AA49" s="187">
        <v>50</v>
      </c>
      <c r="AB49" s="156">
        <v>29.7</v>
      </c>
      <c r="AC49" s="156">
        <v>33.020000000000003</v>
      </c>
      <c r="AD49" s="156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>
        <v>50</v>
      </c>
      <c r="AT49" s="1"/>
      <c r="AU49" s="1"/>
      <c r="AV49" s="1"/>
      <c r="AW49" s="1"/>
    </row>
    <row r="50" spans="1:49" ht="14.25" customHeight="1">
      <c r="A50" s="47" t="s">
        <v>1043</v>
      </c>
      <c r="B50" s="4" t="s">
        <v>587</v>
      </c>
      <c r="C50" s="79">
        <f>VLOOKUP(B50,'JAN26'!$A$1:I963,8,0)</f>
        <v>40</v>
      </c>
      <c r="D50" s="79">
        <f>VLOOKUP(B50,AVE!B$1:GB3566,2,0)</f>
        <v>6.666666666666667</v>
      </c>
      <c r="E50" s="185">
        <f t="shared" si="0"/>
        <v>0</v>
      </c>
      <c r="F50" s="81">
        <f t="shared" si="1"/>
        <v>40</v>
      </c>
      <c r="G50" s="82">
        <f t="shared" si="2"/>
        <v>0</v>
      </c>
      <c r="H50" s="83">
        <f t="shared" si="3"/>
        <v>6.666666666666667</v>
      </c>
      <c r="I50" s="81">
        <f t="shared" si="4"/>
        <v>33.333333333333336</v>
      </c>
      <c r="J50" s="81">
        <f t="shared" si="5"/>
        <v>33.333333333333336</v>
      </c>
      <c r="K50" s="82">
        <f t="shared" si="6"/>
        <v>0</v>
      </c>
      <c r="L50" s="85">
        <f t="shared" si="7"/>
        <v>6.666666666666667</v>
      </c>
      <c r="M50" s="81">
        <f t="shared" si="8"/>
        <v>26.666666666666668</v>
      </c>
      <c r="N50" s="81">
        <f t="shared" si="9"/>
        <v>26.666666666666668</v>
      </c>
      <c r="O50" s="82">
        <f t="shared" si="10"/>
        <v>0</v>
      </c>
      <c r="P50" s="85">
        <f t="shared" si="11"/>
        <v>6.666666666666667</v>
      </c>
      <c r="Q50" s="81">
        <f t="shared" si="12"/>
        <v>20</v>
      </c>
      <c r="R50" s="81">
        <f t="shared" si="13"/>
        <v>20</v>
      </c>
      <c r="S50" s="82">
        <f t="shared" si="14"/>
        <v>0</v>
      </c>
      <c r="T50" s="85">
        <f t="shared" si="15"/>
        <v>6.666666666666667</v>
      </c>
      <c r="U50" s="81">
        <f t="shared" si="16"/>
        <v>13.333333333333332</v>
      </c>
      <c r="V50" s="86">
        <f t="shared" si="17"/>
        <v>1.9999999999999998</v>
      </c>
      <c r="W50" s="87">
        <v>6</v>
      </c>
      <c r="X50" s="87">
        <f t="shared" si="18"/>
        <v>12</v>
      </c>
      <c r="Y50" s="87">
        <f t="shared" si="19"/>
        <v>10</v>
      </c>
      <c r="Z50" s="154">
        <f t="shared" si="20"/>
        <v>66.666666666666671</v>
      </c>
      <c r="AA50" s="187">
        <v>100</v>
      </c>
      <c r="AB50" s="156">
        <v>52.8</v>
      </c>
      <c r="AC50" s="156">
        <v>65.260000000000005</v>
      </c>
      <c r="AD50" s="156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ht="14.25" customHeight="1">
      <c r="A51" s="47" t="s">
        <v>1042</v>
      </c>
      <c r="B51" s="2" t="s">
        <v>575</v>
      </c>
      <c r="C51" s="79">
        <f>VLOOKUP(B51,'JAN26'!$A$1:I945,8,0)</f>
        <v>4</v>
      </c>
      <c r="D51" s="79">
        <f>VLOOKUP(B51,AVE!B$1:GB3567,2,0)</f>
        <v>6.4</v>
      </c>
      <c r="E51" s="185">
        <f t="shared" si="0"/>
        <v>80</v>
      </c>
      <c r="F51" s="81">
        <f t="shared" si="1"/>
        <v>4</v>
      </c>
      <c r="G51" s="82">
        <f t="shared" si="2"/>
        <v>80</v>
      </c>
      <c r="H51" s="83">
        <f t="shared" si="3"/>
        <v>6.4</v>
      </c>
      <c r="I51" s="81">
        <f t="shared" si="4"/>
        <v>77.599999999999994</v>
      </c>
      <c r="J51" s="81">
        <f t="shared" si="5"/>
        <v>77.599999999999994</v>
      </c>
      <c r="K51" s="82">
        <f t="shared" si="6"/>
        <v>0</v>
      </c>
      <c r="L51" s="85">
        <f t="shared" si="7"/>
        <v>6.4</v>
      </c>
      <c r="M51" s="81">
        <f t="shared" si="8"/>
        <v>71.199999999999989</v>
      </c>
      <c r="N51" s="81">
        <f t="shared" si="9"/>
        <v>71.199999999999989</v>
      </c>
      <c r="O51" s="82">
        <f t="shared" si="10"/>
        <v>0</v>
      </c>
      <c r="P51" s="85">
        <f t="shared" si="11"/>
        <v>6.4</v>
      </c>
      <c r="Q51" s="81">
        <f t="shared" si="12"/>
        <v>64.799999999999983</v>
      </c>
      <c r="R51" s="81">
        <f t="shared" si="13"/>
        <v>64.799999999999983</v>
      </c>
      <c r="S51" s="82">
        <f t="shared" si="14"/>
        <v>0</v>
      </c>
      <c r="T51" s="85">
        <f t="shared" si="15"/>
        <v>6.4</v>
      </c>
      <c r="U51" s="81">
        <f t="shared" si="16"/>
        <v>58.399999999999984</v>
      </c>
      <c r="V51" s="86">
        <f t="shared" si="17"/>
        <v>9.1249999999999964</v>
      </c>
      <c r="W51" s="87">
        <v>6</v>
      </c>
      <c r="X51" s="87">
        <f t="shared" si="18"/>
        <v>12</v>
      </c>
      <c r="Y51" s="87">
        <f t="shared" si="19"/>
        <v>2.8750000000000036</v>
      </c>
      <c r="Z51" s="154">
        <f t="shared" si="20"/>
        <v>18.400000000000023</v>
      </c>
      <c r="AA51" s="187">
        <v>50</v>
      </c>
      <c r="AB51" s="156">
        <v>38.1</v>
      </c>
      <c r="AC51" s="156"/>
      <c r="AD51" s="156"/>
      <c r="AE51" s="1">
        <v>80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ht="14.25" customHeight="1">
      <c r="A52" s="47" t="s">
        <v>1042</v>
      </c>
      <c r="B52" s="4" t="s">
        <v>588</v>
      </c>
      <c r="C52" s="79">
        <f>VLOOKUP(B52,'JAN26'!$A$1:I953,8,0)</f>
        <v>1</v>
      </c>
      <c r="D52" s="79">
        <f>VLOOKUP(B52,AVE!B$1:GB3568,2,0)</f>
        <v>6.125</v>
      </c>
      <c r="E52" s="185">
        <f t="shared" si="0"/>
        <v>90</v>
      </c>
      <c r="F52" s="81">
        <f t="shared" si="1"/>
        <v>1</v>
      </c>
      <c r="G52" s="82">
        <f t="shared" si="2"/>
        <v>0</v>
      </c>
      <c r="H52" s="83">
        <f t="shared" si="3"/>
        <v>6.125</v>
      </c>
      <c r="I52" s="81">
        <f t="shared" si="4"/>
        <v>-5.125</v>
      </c>
      <c r="J52" s="81">
        <f t="shared" si="5"/>
        <v>0</v>
      </c>
      <c r="K52" s="82">
        <f t="shared" si="6"/>
        <v>0</v>
      </c>
      <c r="L52" s="85">
        <f t="shared" si="7"/>
        <v>6.125</v>
      </c>
      <c r="M52" s="81">
        <f t="shared" si="8"/>
        <v>-6.125</v>
      </c>
      <c r="N52" s="81">
        <f t="shared" si="9"/>
        <v>0</v>
      </c>
      <c r="O52" s="82">
        <f t="shared" si="10"/>
        <v>90</v>
      </c>
      <c r="P52" s="85">
        <f t="shared" si="11"/>
        <v>6.125</v>
      </c>
      <c r="Q52" s="81">
        <f t="shared" si="12"/>
        <v>83.875</v>
      </c>
      <c r="R52" s="81">
        <f t="shared" si="13"/>
        <v>83.875</v>
      </c>
      <c r="S52" s="82">
        <f t="shared" si="14"/>
        <v>0</v>
      </c>
      <c r="T52" s="85">
        <f t="shared" si="15"/>
        <v>6.125</v>
      </c>
      <c r="U52" s="81">
        <f t="shared" si="16"/>
        <v>77.75</v>
      </c>
      <c r="V52" s="86">
        <f t="shared" si="17"/>
        <v>12.693877551020408</v>
      </c>
      <c r="W52" s="87">
        <v>6</v>
      </c>
      <c r="X52" s="87">
        <f t="shared" si="18"/>
        <v>12</v>
      </c>
      <c r="Y52" s="87">
        <f t="shared" si="19"/>
        <v>0</v>
      </c>
      <c r="Z52" s="154">
        <f t="shared" si="20"/>
        <v>0</v>
      </c>
      <c r="AA52" s="187"/>
      <c r="AB52" s="156">
        <v>26.2</v>
      </c>
      <c r="AC52" s="156">
        <v>25.99</v>
      </c>
      <c r="AD52" s="156">
        <v>22.23</v>
      </c>
      <c r="AE52" s="1"/>
      <c r="AF52" s="1"/>
      <c r="AG52" s="1"/>
      <c r="AH52" s="1"/>
      <c r="AI52" s="1"/>
      <c r="AJ52" s="1"/>
      <c r="AK52" s="1"/>
      <c r="AL52" s="1">
        <v>50</v>
      </c>
      <c r="AM52" s="1"/>
      <c r="AN52" s="1">
        <v>40</v>
      </c>
      <c r="AO52" s="1"/>
      <c r="AP52" s="1"/>
      <c r="AQ52" s="188"/>
      <c r="AR52" s="1"/>
      <c r="AS52" s="1"/>
      <c r="AT52" s="1"/>
      <c r="AU52" s="1"/>
      <c r="AV52" s="1"/>
      <c r="AW52" s="1"/>
    </row>
    <row r="53" spans="1:49" ht="14.25" customHeight="1">
      <c r="A53" s="78" t="s">
        <v>1041</v>
      </c>
      <c r="B53" s="2" t="s">
        <v>202</v>
      </c>
      <c r="C53" s="79">
        <f>VLOOKUP(B53,'JAN26'!$A$1:I960,8,0)</f>
        <v>40</v>
      </c>
      <c r="D53" s="79">
        <f>VLOOKUP(B53,AVE!B$1:GB3569,2,0)</f>
        <v>6</v>
      </c>
      <c r="E53" s="185">
        <f t="shared" si="0"/>
        <v>80</v>
      </c>
      <c r="F53" s="81">
        <f t="shared" si="1"/>
        <v>40</v>
      </c>
      <c r="G53" s="82">
        <f t="shared" si="2"/>
        <v>0</v>
      </c>
      <c r="H53" s="83">
        <f t="shared" si="3"/>
        <v>6</v>
      </c>
      <c r="I53" s="81">
        <f t="shared" si="4"/>
        <v>34</v>
      </c>
      <c r="J53" s="81">
        <f t="shared" si="5"/>
        <v>34</v>
      </c>
      <c r="K53" s="82">
        <f t="shared" si="6"/>
        <v>0</v>
      </c>
      <c r="L53" s="85">
        <f t="shared" si="7"/>
        <v>6</v>
      </c>
      <c r="M53" s="81">
        <f t="shared" si="8"/>
        <v>28</v>
      </c>
      <c r="N53" s="81">
        <f t="shared" si="9"/>
        <v>28</v>
      </c>
      <c r="O53" s="82">
        <f t="shared" si="10"/>
        <v>80</v>
      </c>
      <c r="P53" s="85">
        <f t="shared" si="11"/>
        <v>6</v>
      </c>
      <c r="Q53" s="81">
        <f t="shared" si="12"/>
        <v>102</v>
      </c>
      <c r="R53" s="81">
        <f t="shared" si="13"/>
        <v>102</v>
      </c>
      <c r="S53" s="82">
        <f t="shared" si="14"/>
        <v>0</v>
      </c>
      <c r="T53" s="85">
        <f t="shared" si="15"/>
        <v>6</v>
      </c>
      <c r="U53" s="81">
        <f t="shared" si="16"/>
        <v>96</v>
      </c>
      <c r="V53" s="86">
        <f t="shared" si="17"/>
        <v>16</v>
      </c>
      <c r="W53" s="87">
        <v>6</v>
      </c>
      <c r="X53" s="87">
        <f t="shared" si="18"/>
        <v>12</v>
      </c>
      <c r="Y53" s="87">
        <f t="shared" si="19"/>
        <v>0</v>
      </c>
      <c r="Z53" s="154">
        <f t="shared" si="20"/>
        <v>0</v>
      </c>
      <c r="AA53" s="187"/>
      <c r="AB53" s="156">
        <v>34.4</v>
      </c>
      <c r="AC53" s="156">
        <v>34.64</v>
      </c>
      <c r="AD53" s="156">
        <v>28.42</v>
      </c>
      <c r="AE53" s="1"/>
      <c r="AF53" s="1"/>
      <c r="AG53" s="1"/>
      <c r="AH53" s="1"/>
      <c r="AI53" s="1"/>
      <c r="AJ53" s="1"/>
      <c r="AK53" s="1"/>
      <c r="AL53" s="1"/>
      <c r="AM53" s="1"/>
      <c r="AN53" s="1">
        <v>80</v>
      </c>
      <c r="AO53" s="1"/>
      <c r="AP53" s="1"/>
      <c r="AQ53" s="188"/>
      <c r="AR53" s="1"/>
      <c r="AS53" s="1"/>
      <c r="AT53" s="1"/>
      <c r="AU53" s="1"/>
      <c r="AV53" s="1"/>
      <c r="AW53" s="1"/>
    </row>
    <row r="54" spans="1:49" ht="14.25" customHeight="1">
      <c r="A54" s="2"/>
      <c r="B54" s="40" t="s">
        <v>525</v>
      </c>
      <c r="C54" s="79">
        <f>VLOOKUP(B54,'JAN26'!$A$1:I951,8,0)</f>
        <v>32</v>
      </c>
      <c r="D54" s="79">
        <f>VLOOKUP(B54,AVE!B$1:GB3570,2,0)</f>
        <v>4.833333333333333</v>
      </c>
      <c r="E54" s="185">
        <f t="shared" si="0"/>
        <v>40</v>
      </c>
      <c r="F54" s="81">
        <f t="shared" si="1"/>
        <v>32</v>
      </c>
      <c r="G54" s="82">
        <f t="shared" si="2"/>
        <v>0</v>
      </c>
      <c r="H54" s="83">
        <f t="shared" si="3"/>
        <v>4.833333333333333</v>
      </c>
      <c r="I54" s="81">
        <f t="shared" si="4"/>
        <v>27.166666666666668</v>
      </c>
      <c r="J54" s="81">
        <f t="shared" si="5"/>
        <v>27.166666666666668</v>
      </c>
      <c r="K54" s="82">
        <f t="shared" si="6"/>
        <v>0</v>
      </c>
      <c r="L54" s="85">
        <f t="shared" si="7"/>
        <v>4.833333333333333</v>
      </c>
      <c r="M54" s="81">
        <f t="shared" si="8"/>
        <v>22.333333333333336</v>
      </c>
      <c r="N54" s="81">
        <f t="shared" si="9"/>
        <v>22.333333333333336</v>
      </c>
      <c r="O54" s="82">
        <f t="shared" si="10"/>
        <v>40</v>
      </c>
      <c r="P54" s="85">
        <f t="shared" si="11"/>
        <v>4.833333333333333</v>
      </c>
      <c r="Q54" s="81">
        <f t="shared" si="12"/>
        <v>57.5</v>
      </c>
      <c r="R54" s="81">
        <f t="shared" si="13"/>
        <v>57.5</v>
      </c>
      <c r="S54" s="82">
        <f t="shared" si="14"/>
        <v>0</v>
      </c>
      <c r="T54" s="85">
        <f t="shared" si="15"/>
        <v>4.833333333333333</v>
      </c>
      <c r="U54" s="81">
        <f t="shared" si="16"/>
        <v>52.666666666666664</v>
      </c>
      <c r="V54" s="86">
        <f t="shared" si="17"/>
        <v>10.896551724137931</v>
      </c>
      <c r="W54" s="87">
        <v>6</v>
      </c>
      <c r="X54" s="87">
        <f t="shared" si="18"/>
        <v>12</v>
      </c>
      <c r="Y54" s="87">
        <f t="shared" si="19"/>
        <v>1.1034482758620694</v>
      </c>
      <c r="Z54" s="154">
        <f t="shared" si="20"/>
        <v>5.3333333333333348</v>
      </c>
      <c r="AA54" s="187"/>
      <c r="AB54" s="156"/>
      <c r="AC54" s="156"/>
      <c r="AD54" s="156"/>
      <c r="AE54" s="1"/>
      <c r="AF54" s="1"/>
      <c r="AG54" s="1"/>
      <c r="AH54" s="1"/>
      <c r="AI54" s="1"/>
      <c r="AJ54" s="1"/>
      <c r="AK54" s="1"/>
      <c r="AL54" s="1">
        <v>40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ht="14.25" customHeight="1">
      <c r="A55" s="47" t="s">
        <v>1042</v>
      </c>
      <c r="B55" s="2" t="s">
        <v>582</v>
      </c>
      <c r="C55" s="79">
        <f>VLOOKUP(B55,'JAN26'!$A$1:I944,8,0)</f>
        <v>82</v>
      </c>
      <c r="D55" s="79">
        <f>VLOOKUP(B55,AVE!B$1:GB3571,2,0)</f>
        <v>4.4285714285714288</v>
      </c>
      <c r="E55" s="185">
        <f t="shared" si="0"/>
        <v>0</v>
      </c>
      <c r="F55" s="81">
        <f t="shared" si="1"/>
        <v>82</v>
      </c>
      <c r="G55" s="82">
        <f t="shared" si="2"/>
        <v>0</v>
      </c>
      <c r="H55" s="83">
        <f t="shared" si="3"/>
        <v>4.4285714285714288</v>
      </c>
      <c r="I55" s="81">
        <f t="shared" si="4"/>
        <v>77.571428571428569</v>
      </c>
      <c r="J55" s="81">
        <f t="shared" si="5"/>
        <v>77.571428571428569</v>
      </c>
      <c r="K55" s="82">
        <f t="shared" si="6"/>
        <v>0</v>
      </c>
      <c r="L55" s="85">
        <f t="shared" si="7"/>
        <v>4.4285714285714288</v>
      </c>
      <c r="M55" s="81">
        <f t="shared" si="8"/>
        <v>73.142857142857139</v>
      </c>
      <c r="N55" s="81">
        <f t="shared" si="9"/>
        <v>73.142857142857139</v>
      </c>
      <c r="O55" s="82">
        <f t="shared" si="10"/>
        <v>0</v>
      </c>
      <c r="P55" s="85">
        <f t="shared" si="11"/>
        <v>4.4285714285714288</v>
      </c>
      <c r="Q55" s="81">
        <f t="shared" si="12"/>
        <v>68.714285714285708</v>
      </c>
      <c r="R55" s="81">
        <f t="shared" si="13"/>
        <v>68.714285714285708</v>
      </c>
      <c r="S55" s="82">
        <f t="shared" si="14"/>
        <v>0</v>
      </c>
      <c r="T55" s="85">
        <f t="shared" si="15"/>
        <v>4.4285714285714288</v>
      </c>
      <c r="U55" s="81">
        <f t="shared" si="16"/>
        <v>64.285714285714278</v>
      </c>
      <c r="V55" s="86">
        <f t="shared" si="17"/>
        <v>14.516129032258062</v>
      </c>
      <c r="W55" s="87">
        <v>6</v>
      </c>
      <c r="X55" s="87">
        <f t="shared" si="18"/>
        <v>12</v>
      </c>
      <c r="Y55" s="87">
        <f t="shared" si="19"/>
        <v>0</v>
      </c>
      <c r="Z55" s="154">
        <f t="shared" si="20"/>
        <v>0</v>
      </c>
      <c r="AA55" s="187"/>
      <c r="AB55" s="156">
        <v>41.3</v>
      </c>
      <c r="AC55" s="156">
        <v>35.159999999999997</v>
      </c>
      <c r="AD55" s="156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ht="14.25" customHeight="1">
      <c r="A56" s="47" t="s">
        <v>1039</v>
      </c>
      <c r="B56" s="1" t="s">
        <v>528</v>
      </c>
      <c r="C56" s="79">
        <f>VLOOKUP(B56,'JAN26'!$A$1:I964,8,0)</f>
        <v>33</v>
      </c>
      <c r="D56" s="79">
        <f>VLOOKUP(B56,AVE!B$1:GB3572,2,0)</f>
        <v>4.25</v>
      </c>
      <c r="E56" s="185">
        <f t="shared" si="0"/>
        <v>100</v>
      </c>
      <c r="F56" s="81">
        <f t="shared" si="1"/>
        <v>33</v>
      </c>
      <c r="G56" s="82">
        <f t="shared" si="2"/>
        <v>0</v>
      </c>
      <c r="H56" s="83">
        <f t="shared" si="3"/>
        <v>4.25</v>
      </c>
      <c r="I56" s="81">
        <f t="shared" si="4"/>
        <v>28.75</v>
      </c>
      <c r="J56" s="81">
        <f t="shared" si="5"/>
        <v>28.75</v>
      </c>
      <c r="K56" s="82">
        <f t="shared" si="6"/>
        <v>0</v>
      </c>
      <c r="L56" s="85">
        <f t="shared" si="7"/>
        <v>4.25</v>
      </c>
      <c r="M56" s="81">
        <f t="shared" si="8"/>
        <v>24.5</v>
      </c>
      <c r="N56" s="81">
        <f t="shared" si="9"/>
        <v>24.5</v>
      </c>
      <c r="O56" s="82">
        <f t="shared" si="10"/>
        <v>50</v>
      </c>
      <c r="P56" s="85">
        <f t="shared" si="11"/>
        <v>4.25</v>
      </c>
      <c r="Q56" s="81">
        <f t="shared" si="12"/>
        <v>70.25</v>
      </c>
      <c r="R56" s="81">
        <f t="shared" si="13"/>
        <v>70.25</v>
      </c>
      <c r="S56" s="82">
        <f t="shared" si="14"/>
        <v>50</v>
      </c>
      <c r="T56" s="85">
        <f t="shared" si="15"/>
        <v>4.25</v>
      </c>
      <c r="U56" s="81">
        <f t="shared" si="16"/>
        <v>116</v>
      </c>
      <c r="V56" s="86">
        <f t="shared" si="17"/>
        <v>27.294117647058822</v>
      </c>
      <c r="W56" s="87">
        <v>6</v>
      </c>
      <c r="X56" s="87">
        <f t="shared" si="18"/>
        <v>12</v>
      </c>
      <c r="Y56" s="87">
        <f t="shared" si="19"/>
        <v>0</v>
      </c>
      <c r="Z56" s="154">
        <f t="shared" si="20"/>
        <v>0</v>
      </c>
      <c r="AA56" s="187"/>
      <c r="AB56" s="156">
        <v>23.6</v>
      </c>
      <c r="AC56" s="156">
        <v>22.42</v>
      </c>
      <c r="AD56" s="156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>
        <v>50</v>
      </c>
      <c r="AQ56" s="1"/>
      <c r="AR56" s="1"/>
      <c r="AS56" s="1">
        <v>50</v>
      </c>
      <c r="AT56" s="1"/>
      <c r="AU56" s="1"/>
      <c r="AV56" s="1"/>
      <c r="AW56" s="1"/>
    </row>
    <row r="57" spans="1:49" ht="14.25" customHeight="1">
      <c r="A57" s="47"/>
      <c r="B57" s="4" t="s">
        <v>626</v>
      </c>
      <c r="C57" s="79">
        <f>VLOOKUP(B57,'JAN26'!$A$1:I965,8,0)</f>
        <v>62</v>
      </c>
      <c r="D57" s="79">
        <f>VLOOKUP(B57,AVE!B$1:GB3573,2,0)</f>
        <v>4</v>
      </c>
      <c r="E57" s="185">
        <f t="shared" si="0"/>
        <v>0</v>
      </c>
      <c r="F57" s="81">
        <f t="shared" si="1"/>
        <v>62</v>
      </c>
      <c r="G57" s="82">
        <f t="shared" si="2"/>
        <v>0</v>
      </c>
      <c r="H57" s="83">
        <f t="shared" si="3"/>
        <v>4</v>
      </c>
      <c r="I57" s="81">
        <f t="shared" si="4"/>
        <v>58</v>
      </c>
      <c r="J57" s="81">
        <f t="shared" si="5"/>
        <v>58</v>
      </c>
      <c r="K57" s="82">
        <f t="shared" si="6"/>
        <v>0</v>
      </c>
      <c r="L57" s="85">
        <f t="shared" si="7"/>
        <v>4</v>
      </c>
      <c r="M57" s="81">
        <f t="shared" si="8"/>
        <v>54</v>
      </c>
      <c r="N57" s="81">
        <f t="shared" si="9"/>
        <v>54</v>
      </c>
      <c r="O57" s="82">
        <f t="shared" si="10"/>
        <v>0</v>
      </c>
      <c r="P57" s="85">
        <f t="shared" si="11"/>
        <v>4</v>
      </c>
      <c r="Q57" s="81">
        <f t="shared" si="12"/>
        <v>50</v>
      </c>
      <c r="R57" s="81">
        <f t="shared" si="13"/>
        <v>50</v>
      </c>
      <c r="S57" s="82">
        <f t="shared" si="14"/>
        <v>0</v>
      </c>
      <c r="T57" s="85">
        <f t="shared" si="15"/>
        <v>4</v>
      </c>
      <c r="U57" s="81">
        <f t="shared" si="16"/>
        <v>46</v>
      </c>
      <c r="V57" s="86">
        <f t="shared" si="17"/>
        <v>11.5</v>
      </c>
      <c r="W57" s="87">
        <v>6</v>
      </c>
      <c r="X57" s="87">
        <f t="shared" si="18"/>
        <v>12</v>
      </c>
      <c r="Y57" s="87">
        <f t="shared" si="19"/>
        <v>0.5</v>
      </c>
      <c r="Z57" s="154">
        <f t="shared" si="20"/>
        <v>2</v>
      </c>
      <c r="AA57" s="190"/>
      <c r="AB57" s="156"/>
      <c r="AC57" s="156"/>
      <c r="AD57" s="156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ht="14.25" customHeight="1">
      <c r="A58" s="47"/>
      <c r="B58" s="2" t="s">
        <v>559</v>
      </c>
      <c r="C58" s="79">
        <f>VLOOKUP(B58,'JAN26'!$A$1:I955,8,0)</f>
        <v>72</v>
      </c>
      <c r="D58" s="79">
        <f>VLOOKUP(B58,AVE!B$1:GB3574,2,0)</f>
        <v>3.4285714285714284</v>
      </c>
      <c r="E58" s="185">
        <f t="shared" si="0"/>
        <v>0</v>
      </c>
      <c r="F58" s="81">
        <f t="shared" si="1"/>
        <v>72</v>
      </c>
      <c r="G58" s="82">
        <f t="shared" si="2"/>
        <v>0</v>
      </c>
      <c r="H58" s="83">
        <f t="shared" si="3"/>
        <v>3.4285714285714284</v>
      </c>
      <c r="I58" s="81">
        <f t="shared" si="4"/>
        <v>68.571428571428569</v>
      </c>
      <c r="J58" s="81">
        <f t="shared" si="5"/>
        <v>68.571428571428569</v>
      </c>
      <c r="K58" s="82">
        <f t="shared" si="6"/>
        <v>0</v>
      </c>
      <c r="L58" s="85">
        <f t="shared" si="7"/>
        <v>3.4285714285714284</v>
      </c>
      <c r="M58" s="81">
        <f t="shared" si="8"/>
        <v>65.142857142857139</v>
      </c>
      <c r="N58" s="81">
        <f t="shared" si="9"/>
        <v>65.142857142857139</v>
      </c>
      <c r="O58" s="82">
        <f t="shared" si="10"/>
        <v>0</v>
      </c>
      <c r="P58" s="85">
        <f t="shared" si="11"/>
        <v>3.4285714285714284</v>
      </c>
      <c r="Q58" s="81">
        <f t="shared" si="12"/>
        <v>61.714285714285708</v>
      </c>
      <c r="R58" s="81">
        <f t="shared" si="13"/>
        <v>61.714285714285708</v>
      </c>
      <c r="S58" s="82">
        <f t="shared" si="14"/>
        <v>0</v>
      </c>
      <c r="T58" s="85">
        <f t="shared" si="15"/>
        <v>3.4285714285714284</v>
      </c>
      <c r="U58" s="81">
        <f t="shared" si="16"/>
        <v>58.285714285714278</v>
      </c>
      <c r="V58" s="86">
        <f t="shared" si="17"/>
        <v>17</v>
      </c>
      <c r="W58" s="87">
        <v>6</v>
      </c>
      <c r="X58" s="87">
        <f t="shared" si="18"/>
        <v>12</v>
      </c>
      <c r="Y58" s="87">
        <f t="shared" si="19"/>
        <v>0</v>
      </c>
      <c r="Z58" s="154">
        <f t="shared" si="20"/>
        <v>0</v>
      </c>
      <c r="AA58" s="190"/>
      <c r="AB58" s="156"/>
      <c r="AC58" s="156"/>
      <c r="AD58" s="156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ht="14.25" customHeight="1">
      <c r="A59" s="46" t="s">
        <v>1042</v>
      </c>
      <c r="B59" s="2" t="s">
        <v>429</v>
      </c>
      <c r="C59" s="79">
        <f>VLOOKUP(B59,'JAN26'!$A$1:I957,8,0)</f>
        <v>61</v>
      </c>
      <c r="D59" s="79">
        <f>VLOOKUP(B59,AVE!B$1:GB3575,2,0)</f>
        <v>3.1666666666666665</v>
      </c>
      <c r="E59" s="185">
        <f t="shared" si="0"/>
        <v>0</v>
      </c>
      <c r="F59" s="81">
        <f t="shared" si="1"/>
        <v>61</v>
      </c>
      <c r="G59" s="82">
        <f t="shared" si="2"/>
        <v>0</v>
      </c>
      <c r="H59" s="83">
        <f t="shared" si="3"/>
        <v>3.1666666666666665</v>
      </c>
      <c r="I59" s="81">
        <f t="shared" si="4"/>
        <v>57.833333333333336</v>
      </c>
      <c r="J59" s="81">
        <f t="shared" si="5"/>
        <v>57.833333333333336</v>
      </c>
      <c r="K59" s="82">
        <f t="shared" si="6"/>
        <v>0</v>
      </c>
      <c r="L59" s="85">
        <f t="shared" si="7"/>
        <v>3.1666666666666665</v>
      </c>
      <c r="M59" s="81">
        <f t="shared" si="8"/>
        <v>54.666666666666671</v>
      </c>
      <c r="N59" s="81">
        <f t="shared" si="9"/>
        <v>54.666666666666671</v>
      </c>
      <c r="O59" s="82">
        <f t="shared" si="10"/>
        <v>0</v>
      </c>
      <c r="P59" s="85">
        <f t="shared" si="11"/>
        <v>3.1666666666666665</v>
      </c>
      <c r="Q59" s="81">
        <f t="shared" si="12"/>
        <v>51.500000000000007</v>
      </c>
      <c r="R59" s="81">
        <f t="shared" si="13"/>
        <v>51.500000000000007</v>
      </c>
      <c r="S59" s="82">
        <f t="shared" si="14"/>
        <v>0</v>
      </c>
      <c r="T59" s="85">
        <f t="shared" si="15"/>
        <v>3.1666666666666665</v>
      </c>
      <c r="U59" s="81">
        <f t="shared" si="16"/>
        <v>48.333333333333343</v>
      </c>
      <c r="V59" s="86">
        <f t="shared" si="17"/>
        <v>15.263157894736846</v>
      </c>
      <c r="W59" s="87">
        <v>6</v>
      </c>
      <c r="X59" s="87">
        <f t="shared" si="18"/>
        <v>12</v>
      </c>
      <c r="Y59" s="87">
        <f t="shared" si="19"/>
        <v>0</v>
      </c>
      <c r="Z59" s="154">
        <f t="shared" si="20"/>
        <v>0</v>
      </c>
      <c r="AA59" s="190"/>
      <c r="AB59" s="156"/>
      <c r="AC59" s="156"/>
      <c r="AD59" s="156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ht="14.25" customHeight="1">
      <c r="A60" s="78" t="s">
        <v>1042</v>
      </c>
      <c r="B60" s="2" t="s">
        <v>433</v>
      </c>
      <c r="C60" s="79">
        <f>VLOOKUP(B60,'JAN26'!$A$1:I948,8,0)</f>
        <v>42</v>
      </c>
      <c r="D60" s="79">
        <f>VLOOKUP(B60,AVE!B$1:GB3576,2,0)</f>
        <v>3</v>
      </c>
      <c r="E60" s="185">
        <f t="shared" si="0"/>
        <v>0</v>
      </c>
      <c r="F60" s="81">
        <f t="shared" si="1"/>
        <v>42</v>
      </c>
      <c r="G60" s="82">
        <f t="shared" si="2"/>
        <v>0</v>
      </c>
      <c r="H60" s="83">
        <f t="shared" si="3"/>
        <v>3</v>
      </c>
      <c r="I60" s="81">
        <f t="shared" si="4"/>
        <v>39</v>
      </c>
      <c r="J60" s="81">
        <f t="shared" si="5"/>
        <v>39</v>
      </c>
      <c r="K60" s="82">
        <f t="shared" si="6"/>
        <v>0</v>
      </c>
      <c r="L60" s="85">
        <f t="shared" si="7"/>
        <v>3</v>
      </c>
      <c r="M60" s="81">
        <f t="shared" si="8"/>
        <v>36</v>
      </c>
      <c r="N60" s="81">
        <f t="shared" si="9"/>
        <v>36</v>
      </c>
      <c r="O60" s="82">
        <f t="shared" si="10"/>
        <v>0</v>
      </c>
      <c r="P60" s="85">
        <f t="shared" si="11"/>
        <v>3</v>
      </c>
      <c r="Q60" s="81">
        <f t="shared" si="12"/>
        <v>33</v>
      </c>
      <c r="R60" s="81">
        <f t="shared" si="13"/>
        <v>33</v>
      </c>
      <c r="S60" s="82">
        <f t="shared" si="14"/>
        <v>0</v>
      </c>
      <c r="T60" s="85">
        <f t="shared" si="15"/>
        <v>3</v>
      </c>
      <c r="U60" s="81">
        <f t="shared" si="16"/>
        <v>30</v>
      </c>
      <c r="V60" s="86">
        <f t="shared" si="17"/>
        <v>10</v>
      </c>
      <c r="W60" s="87">
        <v>6</v>
      </c>
      <c r="X60" s="87">
        <f t="shared" si="18"/>
        <v>12</v>
      </c>
      <c r="Y60" s="87">
        <f t="shared" si="19"/>
        <v>2</v>
      </c>
      <c r="Z60" s="154">
        <f t="shared" si="20"/>
        <v>6</v>
      </c>
      <c r="AA60" s="187"/>
      <c r="AB60" s="156"/>
      <c r="AC60" s="156"/>
      <c r="AD60" s="156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ht="14.25" customHeight="1">
      <c r="A61" s="47" t="s">
        <v>1042</v>
      </c>
      <c r="B61" s="2" t="s">
        <v>576</v>
      </c>
      <c r="C61" s="79">
        <f>VLOOKUP(B61,'JAN26'!$A$1:I959,8,0)</f>
        <v>34</v>
      </c>
      <c r="D61" s="79">
        <f>VLOOKUP(B61,AVE!B$1:GB3577,2,0)</f>
        <v>3</v>
      </c>
      <c r="E61" s="185">
        <f t="shared" si="0"/>
        <v>0</v>
      </c>
      <c r="F61" s="81">
        <f t="shared" si="1"/>
        <v>34</v>
      </c>
      <c r="G61" s="82">
        <f t="shared" si="2"/>
        <v>0</v>
      </c>
      <c r="H61" s="83">
        <f t="shared" si="3"/>
        <v>3</v>
      </c>
      <c r="I61" s="81">
        <f t="shared" si="4"/>
        <v>31</v>
      </c>
      <c r="J61" s="81">
        <f t="shared" si="5"/>
        <v>31</v>
      </c>
      <c r="K61" s="82">
        <f t="shared" si="6"/>
        <v>0</v>
      </c>
      <c r="L61" s="85">
        <f t="shared" si="7"/>
        <v>3</v>
      </c>
      <c r="M61" s="81">
        <f t="shared" si="8"/>
        <v>28</v>
      </c>
      <c r="N61" s="81">
        <f t="shared" si="9"/>
        <v>28</v>
      </c>
      <c r="O61" s="82">
        <f t="shared" si="10"/>
        <v>0</v>
      </c>
      <c r="P61" s="85">
        <f t="shared" si="11"/>
        <v>3</v>
      </c>
      <c r="Q61" s="81">
        <f t="shared" si="12"/>
        <v>25</v>
      </c>
      <c r="R61" s="81">
        <f t="shared" si="13"/>
        <v>25</v>
      </c>
      <c r="S61" s="82">
        <f t="shared" si="14"/>
        <v>0</v>
      </c>
      <c r="T61" s="85">
        <f t="shared" si="15"/>
        <v>3</v>
      </c>
      <c r="U61" s="81">
        <f t="shared" si="16"/>
        <v>22</v>
      </c>
      <c r="V61" s="86">
        <f t="shared" si="17"/>
        <v>7.333333333333333</v>
      </c>
      <c r="W61" s="87">
        <v>6</v>
      </c>
      <c r="X61" s="87">
        <f t="shared" si="18"/>
        <v>12</v>
      </c>
      <c r="Y61" s="87">
        <f t="shared" si="19"/>
        <v>4.666666666666667</v>
      </c>
      <c r="Z61" s="154">
        <f t="shared" si="20"/>
        <v>14</v>
      </c>
      <c r="AA61" s="191"/>
      <c r="AB61" s="156"/>
      <c r="AC61" s="156"/>
      <c r="AD61" s="156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ht="14.25" customHeight="1">
      <c r="A62" s="152" t="s">
        <v>1042</v>
      </c>
      <c r="B62" s="1" t="s">
        <v>529</v>
      </c>
      <c r="C62" s="79">
        <f>VLOOKUP(B62,'JAN26'!$A$1:I954,8,0)</f>
        <v>55</v>
      </c>
      <c r="D62" s="79">
        <f>VLOOKUP(B62,AVE!B$1:GB3578,2,0)</f>
        <v>2.8</v>
      </c>
      <c r="E62" s="185">
        <f t="shared" si="0"/>
        <v>0</v>
      </c>
      <c r="F62" s="81">
        <f t="shared" si="1"/>
        <v>55</v>
      </c>
      <c r="G62" s="82">
        <f t="shared" si="2"/>
        <v>0</v>
      </c>
      <c r="H62" s="83">
        <f t="shared" si="3"/>
        <v>2.8</v>
      </c>
      <c r="I62" s="81">
        <f t="shared" si="4"/>
        <v>52.2</v>
      </c>
      <c r="J62" s="81">
        <f t="shared" si="5"/>
        <v>52.2</v>
      </c>
      <c r="K62" s="82">
        <f t="shared" si="6"/>
        <v>0</v>
      </c>
      <c r="L62" s="85">
        <f t="shared" si="7"/>
        <v>2.8</v>
      </c>
      <c r="M62" s="81">
        <f t="shared" si="8"/>
        <v>49.400000000000006</v>
      </c>
      <c r="N62" s="81">
        <f t="shared" si="9"/>
        <v>49.400000000000006</v>
      </c>
      <c r="O62" s="82">
        <f t="shared" si="10"/>
        <v>0</v>
      </c>
      <c r="P62" s="85">
        <f t="shared" si="11"/>
        <v>2.8</v>
      </c>
      <c r="Q62" s="81">
        <f t="shared" si="12"/>
        <v>46.600000000000009</v>
      </c>
      <c r="R62" s="81">
        <f t="shared" si="13"/>
        <v>46.600000000000009</v>
      </c>
      <c r="S62" s="82">
        <f t="shared" si="14"/>
        <v>0</v>
      </c>
      <c r="T62" s="85">
        <f t="shared" si="15"/>
        <v>2.8</v>
      </c>
      <c r="U62" s="81">
        <f t="shared" si="16"/>
        <v>43.800000000000011</v>
      </c>
      <c r="V62" s="86">
        <f t="shared" si="17"/>
        <v>15.642857142857148</v>
      </c>
      <c r="W62" s="87">
        <v>6</v>
      </c>
      <c r="X62" s="87">
        <f t="shared" si="18"/>
        <v>12</v>
      </c>
      <c r="Y62" s="87">
        <f t="shared" si="19"/>
        <v>0</v>
      </c>
      <c r="Z62" s="154">
        <f t="shared" si="20"/>
        <v>0</v>
      </c>
      <c r="AA62" s="192"/>
      <c r="AB62" s="156"/>
      <c r="AC62" s="156"/>
      <c r="AD62" s="156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ht="14.25" customHeight="1">
      <c r="A63" s="78"/>
      <c r="B63" s="2" t="s">
        <v>410</v>
      </c>
      <c r="C63" s="79">
        <f>VLOOKUP(B63,'JAN26'!$A$1:I966,8,0)</f>
        <v>26</v>
      </c>
      <c r="D63" s="79">
        <f>VLOOKUP(B63,AVE!B$1:GB3579,2,0)</f>
        <v>2.2000000000000002</v>
      </c>
      <c r="E63" s="185">
        <f t="shared" si="0"/>
        <v>0</v>
      </c>
      <c r="F63" s="81">
        <f t="shared" si="1"/>
        <v>26</v>
      </c>
      <c r="G63" s="82">
        <f t="shared" si="2"/>
        <v>0</v>
      </c>
      <c r="H63" s="83">
        <f t="shared" si="3"/>
        <v>2.2000000000000002</v>
      </c>
      <c r="I63" s="81">
        <f t="shared" si="4"/>
        <v>23.8</v>
      </c>
      <c r="J63" s="81">
        <f t="shared" si="5"/>
        <v>23.8</v>
      </c>
      <c r="K63" s="82">
        <f t="shared" si="6"/>
        <v>0</v>
      </c>
      <c r="L63" s="85">
        <f t="shared" si="7"/>
        <v>2.2000000000000002</v>
      </c>
      <c r="M63" s="81">
        <f t="shared" si="8"/>
        <v>21.6</v>
      </c>
      <c r="N63" s="81">
        <f t="shared" si="9"/>
        <v>21.6</v>
      </c>
      <c r="O63" s="82">
        <f t="shared" si="10"/>
        <v>0</v>
      </c>
      <c r="P63" s="85">
        <f t="shared" si="11"/>
        <v>2.2000000000000002</v>
      </c>
      <c r="Q63" s="81">
        <f t="shared" si="12"/>
        <v>19.400000000000002</v>
      </c>
      <c r="R63" s="81">
        <f t="shared" si="13"/>
        <v>19.400000000000002</v>
      </c>
      <c r="S63" s="82">
        <f t="shared" si="14"/>
        <v>0</v>
      </c>
      <c r="T63" s="85">
        <f t="shared" si="15"/>
        <v>2.2000000000000002</v>
      </c>
      <c r="U63" s="81">
        <f t="shared" si="16"/>
        <v>17.200000000000003</v>
      </c>
      <c r="V63" s="86">
        <f t="shared" si="17"/>
        <v>7.8181818181818192</v>
      </c>
      <c r="W63" s="87">
        <v>6</v>
      </c>
      <c r="X63" s="87">
        <f t="shared" si="18"/>
        <v>12</v>
      </c>
      <c r="Y63" s="87">
        <f t="shared" si="19"/>
        <v>4.1818181818181808</v>
      </c>
      <c r="Z63" s="154">
        <f t="shared" si="20"/>
        <v>9.1999999999999993</v>
      </c>
      <c r="AA63" s="191"/>
      <c r="AB63" s="156"/>
      <c r="AC63" s="156"/>
      <c r="AD63" s="156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ht="14.25" customHeight="1">
      <c r="A64" s="47" t="s">
        <v>1044</v>
      </c>
      <c r="B64" s="1" t="s">
        <v>508</v>
      </c>
      <c r="C64" s="79">
        <f>VLOOKUP(B64,'JAN26'!$A$1:I962,8,0)</f>
        <v>67</v>
      </c>
      <c r="D64" s="79">
        <f>VLOOKUP(B64,AVE!B$1:GB3580,2,0)</f>
        <v>1.6</v>
      </c>
      <c r="E64" s="185">
        <f t="shared" si="0"/>
        <v>0</v>
      </c>
      <c r="F64" s="81">
        <f t="shared" si="1"/>
        <v>67</v>
      </c>
      <c r="G64" s="82">
        <f t="shared" si="2"/>
        <v>0</v>
      </c>
      <c r="H64" s="83">
        <f t="shared" si="3"/>
        <v>1.6</v>
      </c>
      <c r="I64" s="81">
        <f t="shared" si="4"/>
        <v>65.400000000000006</v>
      </c>
      <c r="J64" s="81">
        <f t="shared" si="5"/>
        <v>65.400000000000006</v>
      </c>
      <c r="K64" s="82">
        <f t="shared" si="6"/>
        <v>0</v>
      </c>
      <c r="L64" s="85">
        <f t="shared" si="7"/>
        <v>1.6</v>
      </c>
      <c r="M64" s="81">
        <f t="shared" si="8"/>
        <v>63.800000000000004</v>
      </c>
      <c r="N64" s="81">
        <f t="shared" si="9"/>
        <v>63.800000000000004</v>
      </c>
      <c r="O64" s="82">
        <f t="shared" si="10"/>
        <v>0</v>
      </c>
      <c r="P64" s="85">
        <f t="shared" si="11"/>
        <v>1.6</v>
      </c>
      <c r="Q64" s="81">
        <f t="shared" si="12"/>
        <v>62.2</v>
      </c>
      <c r="R64" s="81">
        <f t="shared" si="13"/>
        <v>62.2</v>
      </c>
      <c r="S64" s="82">
        <f t="shared" si="14"/>
        <v>0</v>
      </c>
      <c r="T64" s="85">
        <f t="shared" si="15"/>
        <v>1.6</v>
      </c>
      <c r="U64" s="81">
        <f t="shared" si="16"/>
        <v>60.6</v>
      </c>
      <c r="V64" s="86">
        <f t="shared" si="17"/>
        <v>37.875</v>
      </c>
      <c r="W64" s="87">
        <v>6</v>
      </c>
      <c r="X64" s="87">
        <f t="shared" si="18"/>
        <v>12</v>
      </c>
      <c r="Y64" s="87">
        <f t="shared" si="19"/>
        <v>0</v>
      </c>
      <c r="Z64" s="154">
        <f t="shared" si="20"/>
        <v>0</v>
      </c>
      <c r="AA64" s="191"/>
      <c r="AB64" s="156"/>
      <c r="AC64" s="156"/>
      <c r="AD64" s="156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ht="14.25" customHeight="1">
      <c r="A65" s="193"/>
      <c r="B65" s="160" t="s">
        <v>727</v>
      </c>
      <c r="C65" s="79">
        <f>VLOOKUP(B65,'JAN26'!$A$1:I961,8,0)</f>
        <v>80</v>
      </c>
      <c r="D65" s="79">
        <f>VLOOKUP(B65,AVE!B$1:GB3581,2,0)</f>
        <v>0</v>
      </c>
      <c r="E65" s="185"/>
      <c r="F65" s="81"/>
      <c r="G65" s="82">
        <f t="shared" si="2"/>
        <v>0</v>
      </c>
      <c r="H65" s="83"/>
      <c r="I65" s="81"/>
      <c r="J65" s="81"/>
      <c r="K65" s="82">
        <f t="shared" si="6"/>
        <v>0</v>
      </c>
      <c r="L65" s="85"/>
      <c r="M65" s="81"/>
      <c r="N65" s="81"/>
      <c r="O65" s="82">
        <f t="shared" si="10"/>
        <v>0</v>
      </c>
      <c r="P65" s="85"/>
      <c r="Q65" s="81"/>
      <c r="R65" s="81"/>
      <c r="S65" s="82">
        <f t="shared" si="14"/>
        <v>0</v>
      </c>
      <c r="T65" s="85"/>
      <c r="U65" s="81"/>
      <c r="V65" s="86"/>
      <c r="W65" s="87">
        <v>6</v>
      </c>
      <c r="X65" s="87">
        <f t="shared" si="18"/>
        <v>12</v>
      </c>
      <c r="Y65" s="87"/>
      <c r="Z65" s="154"/>
      <c r="AA65" s="192"/>
      <c r="AB65" s="156"/>
      <c r="AC65" s="156"/>
      <c r="AD65" s="156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88"/>
      <c r="AR65" s="1"/>
      <c r="AS65" s="1"/>
      <c r="AT65" s="1"/>
      <c r="AU65" s="1"/>
      <c r="AV65" s="1"/>
      <c r="AW65" s="1"/>
    </row>
    <row r="66" spans="1:49" ht="14.25" customHeight="1">
      <c r="A66" s="152"/>
      <c r="B66" s="153" t="s">
        <v>1045</v>
      </c>
      <c r="C66" s="79" t="e">
        <f>VLOOKUP(B66,'JAN26'!$A$1:I969,8,0)</f>
        <v>#N/A</v>
      </c>
      <c r="D66" s="79"/>
      <c r="E66" s="185">
        <f t="shared" ref="E66:E85" si="21">SUM(AE66:AW66)</f>
        <v>150</v>
      </c>
      <c r="F66" s="81"/>
      <c r="G66" s="82">
        <f t="shared" si="2"/>
        <v>0</v>
      </c>
      <c r="H66" s="83"/>
      <c r="I66" s="81"/>
      <c r="J66" s="81"/>
      <c r="K66" s="82">
        <f t="shared" si="6"/>
        <v>0</v>
      </c>
      <c r="L66" s="85"/>
      <c r="M66" s="81"/>
      <c r="N66" s="81"/>
      <c r="O66" s="82">
        <f t="shared" si="10"/>
        <v>150</v>
      </c>
      <c r="P66" s="85"/>
      <c r="Q66" s="81"/>
      <c r="R66" s="81"/>
      <c r="S66" s="82">
        <f t="shared" si="14"/>
        <v>0</v>
      </c>
      <c r="T66" s="81"/>
      <c r="U66" s="81"/>
      <c r="V66" s="158"/>
      <c r="W66" s="87">
        <v>6</v>
      </c>
      <c r="X66" s="87">
        <f t="shared" si="18"/>
        <v>12</v>
      </c>
      <c r="Y66" s="87">
        <f t="shared" ref="Y66:Y84" si="22">IF(IF(V66&gt;W66,X66-V66,X66-V66)&lt;0,0,IF(V66&gt;W66,X66-V66,X66-V66))</f>
        <v>12</v>
      </c>
      <c r="Z66" s="154">
        <f t="shared" ref="Z66:Z84" si="23">(Y66*D66)</f>
        <v>0</v>
      </c>
      <c r="AA66" s="192"/>
      <c r="AB66" s="156">
        <v>46.4</v>
      </c>
      <c r="AC66" s="156">
        <v>45.44</v>
      </c>
      <c r="AD66" s="156">
        <v>63.87</v>
      </c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>
        <v>20</v>
      </c>
      <c r="AP66" s="1">
        <v>130</v>
      </c>
      <c r="AQ66" s="188"/>
      <c r="AR66" s="1"/>
      <c r="AS66" s="1"/>
      <c r="AT66" s="1"/>
      <c r="AU66" s="1"/>
      <c r="AV66" s="1"/>
      <c r="AW66" s="1"/>
    </row>
    <row r="67" spans="1:49" ht="14.25" customHeight="1">
      <c r="A67" s="152"/>
      <c r="B67" s="194" t="s">
        <v>1046</v>
      </c>
      <c r="C67" s="79" t="e">
        <f>VLOOKUP(B67,'JAN26'!$A$1:I970,8,0)</f>
        <v>#N/A</v>
      </c>
      <c r="D67" s="79"/>
      <c r="E67" s="185">
        <f t="shared" si="21"/>
        <v>40</v>
      </c>
      <c r="F67" s="81"/>
      <c r="G67" s="82">
        <f t="shared" si="2"/>
        <v>40</v>
      </c>
      <c r="H67" s="83"/>
      <c r="I67" s="81"/>
      <c r="J67" s="81"/>
      <c r="K67" s="82">
        <f t="shared" si="6"/>
        <v>0</v>
      </c>
      <c r="L67" s="85"/>
      <c r="M67" s="81"/>
      <c r="N67" s="81"/>
      <c r="O67" s="82">
        <f t="shared" si="10"/>
        <v>0</v>
      </c>
      <c r="P67" s="85"/>
      <c r="Q67" s="81"/>
      <c r="R67" s="81"/>
      <c r="S67" s="82">
        <f t="shared" si="14"/>
        <v>0</v>
      </c>
      <c r="T67" s="81"/>
      <c r="U67" s="81"/>
      <c r="V67" s="158"/>
      <c r="W67" s="87">
        <v>6</v>
      </c>
      <c r="X67" s="87">
        <f t="shared" si="18"/>
        <v>12</v>
      </c>
      <c r="Y67" s="87">
        <f t="shared" si="22"/>
        <v>12</v>
      </c>
      <c r="Z67" s="154">
        <f t="shared" si="23"/>
        <v>0</v>
      </c>
      <c r="AA67" s="191"/>
      <c r="AB67" s="156"/>
      <c r="AC67" s="156"/>
      <c r="AD67" s="156"/>
      <c r="AE67" s="1">
        <v>40</v>
      </c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ht="14.25" customHeight="1">
      <c r="A68" s="152" t="s">
        <v>1047</v>
      </c>
      <c r="B68" s="153" t="s">
        <v>1048</v>
      </c>
      <c r="C68" s="79" t="e">
        <f>VLOOKUP(B68,'JAN26'!$A$1:I971,8,0)</f>
        <v>#N/A</v>
      </c>
      <c r="D68" s="79"/>
      <c r="E68" s="185">
        <f t="shared" si="21"/>
        <v>0</v>
      </c>
      <c r="F68" s="81"/>
      <c r="G68" s="82">
        <f t="shared" si="2"/>
        <v>0</v>
      </c>
      <c r="H68" s="83"/>
      <c r="I68" s="81"/>
      <c r="J68" s="81"/>
      <c r="K68" s="82">
        <f t="shared" si="6"/>
        <v>0</v>
      </c>
      <c r="L68" s="85"/>
      <c r="M68" s="81"/>
      <c r="N68" s="81"/>
      <c r="O68" s="82">
        <f t="shared" si="10"/>
        <v>0</v>
      </c>
      <c r="P68" s="85"/>
      <c r="Q68" s="81"/>
      <c r="R68" s="81"/>
      <c r="S68" s="82">
        <f t="shared" si="14"/>
        <v>0</v>
      </c>
      <c r="T68" s="81"/>
      <c r="U68" s="81"/>
      <c r="V68" s="158"/>
      <c r="W68" s="87">
        <v>6</v>
      </c>
      <c r="X68" s="87">
        <f t="shared" si="18"/>
        <v>12</v>
      </c>
      <c r="Y68" s="87">
        <f t="shared" si="22"/>
        <v>12</v>
      </c>
      <c r="Z68" s="154">
        <f t="shared" si="23"/>
        <v>0</v>
      </c>
      <c r="AA68" s="191"/>
      <c r="AB68" s="156"/>
      <c r="AC68" s="156"/>
      <c r="AD68" s="156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ht="14.25" customHeight="1">
      <c r="A69" s="152"/>
      <c r="B69" s="194" t="s">
        <v>1049</v>
      </c>
      <c r="C69" s="79" t="e">
        <f>VLOOKUP(B69,'JAN26'!$A$1:I972,8,0)</f>
        <v>#N/A</v>
      </c>
      <c r="D69" s="79"/>
      <c r="E69" s="185">
        <f t="shared" si="21"/>
        <v>40</v>
      </c>
      <c r="F69" s="81"/>
      <c r="G69" s="82">
        <f t="shared" si="2"/>
        <v>40</v>
      </c>
      <c r="H69" s="83"/>
      <c r="I69" s="81"/>
      <c r="J69" s="81"/>
      <c r="K69" s="82">
        <f t="shared" si="6"/>
        <v>0</v>
      </c>
      <c r="L69" s="85"/>
      <c r="M69" s="81"/>
      <c r="N69" s="81"/>
      <c r="O69" s="82">
        <f t="shared" si="10"/>
        <v>0</v>
      </c>
      <c r="P69" s="85"/>
      <c r="Q69" s="81"/>
      <c r="R69" s="81"/>
      <c r="S69" s="82">
        <f t="shared" si="14"/>
        <v>0</v>
      </c>
      <c r="T69" s="81"/>
      <c r="U69" s="81"/>
      <c r="V69" s="158"/>
      <c r="W69" s="87">
        <v>6</v>
      </c>
      <c r="X69" s="87">
        <f t="shared" si="18"/>
        <v>12</v>
      </c>
      <c r="Y69" s="87">
        <f t="shared" si="22"/>
        <v>12</v>
      </c>
      <c r="Z69" s="154">
        <f t="shared" si="23"/>
        <v>0</v>
      </c>
      <c r="AA69" s="191"/>
      <c r="AB69" s="156"/>
      <c r="AC69" s="156"/>
      <c r="AD69" s="156"/>
      <c r="AE69" s="1">
        <v>40</v>
      </c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ht="14.25" customHeight="1">
      <c r="A70" s="152"/>
      <c r="B70" s="41" t="s">
        <v>1050</v>
      </c>
      <c r="C70" s="79" t="e">
        <f>VLOOKUP(B70,'JAN26'!$A$1:I973,8,0)</f>
        <v>#N/A</v>
      </c>
      <c r="D70" s="79"/>
      <c r="E70" s="185">
        <f t="shared" si="21"/>
        <v>40</v>
      </c>
      <c r="F70" s="81"/>
      <c r="G70" s="82">
        <f t="shared" si="2"/>
        <v>0</v>
      </c>
      <c r="H70" s="83"/>
      <c r="I70" s="81"/>
      <c r="J70" s="81"/>
      <c r="K70" s="82">
        <f t="shared" si="6"/>
        <v>0</v>
      </c>
      <c r="L70" s="85"/>
      <c r="M70" s="81"/>
      <c r="N70" s="81"/>
      <c r="O70" s="82">
        <f t="shared" si="10"/>
        <v>40</v>
      </c>
      <c r="P70" s="85"/>
      <c r="Q70" s="81"/>
      <c r="R70" s="81"/>
      <c r="S70" s="82">
        <f t="shared" si="14"/>
        <v>0</v>
      </c>
      <c r="T70" s="81"/>
      <c r="U70" s="81"/>
      <c r="V70" s="158"/>
      <c r="W70" s="87">
        <v>6</v>
      </c>
      <c r="X70" s="87">
        <f t="shared" si="18"/>
        <v>12</v>
      </c>
      <c r="Y70" s="87">
        <f t="shared" si="22"/>
        <v>12</v>
      </c>
      <c r="Z70" s="154">
        <f t="shared" si="23"/>
        <v>0</v>
      </c>
      <c r="AA70" s="192"/>
      <c r="AB70" s="156">
        <v>61.4</v>
      </c>
      <c r="AC70" s="156">
        <v>56.44</v>
      </c>
      <c r="AD70" s="156">
        <v>71.59</v>
      </c>
      <c r="AE70" s="1"/>
      <c r="AF70" s="1"/>
      <c r="AG70" s="1"/>
      <c r="AH70" s="1"/>
      <c r="AI70" s="1"/>
      <c r="AJ70" s="1"/>
      <c r="AK70" s="1"/>
      <c r="AL70" s="1"/>
      <c r="AM70" s="1"/>
      <c r="AN70" s="1">
        <v>25</v>
      </c>
      <c r="AO70" s="1">
        <v>15</v>
      </c>
      <c r="AP70" s="1"/>
      <c r="AQ70" s="188"/>
      <c r="AR70" s="1"/>
      <c r="AS70" s="1"/>
      <c r="AT70" s="1"/>
      <c r="AU70" s="1"/>
      <c r="AV70" s="1"/>
      <c r="AW70" s="1"/>
    </row>
    <row r="71" spans="1:49" ht="14.25" customHeight="1">
      <c r="A71" s="152"/>
      <c r="B71" s="194" t="s">
        <v>1051</v>
      </c>
      <c r="C71" s="79" t="e">
        <f>VLOOKUP(B71,'JAN26'!$A$1:I974,8,0)</f>
        <v>#N/A</v>
      </c>
      <c r="D71" s="79"/>
      <c r="E71" s="185">
        <f t="shared" si="21"/>
        <v>20</v>
      </c>
      <c r="F71" s="81"/>
      <c r="G71" s="82">
        <f t="shared" si="2"/>
        <v>0</v>
      </c>
      <c r="H71" s="83"/>
      <c r="I71" s="81"/>
      <c r="J71" s="81"/>
      <c r="K71" s="82">
        <f t="shared" si="6"/>
        <v>0</v>
      </c>
      <c r="L71" s="85"/>
      <c r="M71" s="81"/>
      <c r="N71" s="81"/>
      <c r="O71" s="82">
        <f t="shared" si="10"/>
        <v>20</v>
      </c>
      <c r="P71" s="85"/>
      <c r="Q71" s="81"/>
      <c r="R71" s="81"/>
      <c r="S71" s="82">
        <f t="shared" si="14"/>
        <v>0</v>
      </c>
      <c r="T71" s="81"/>
      <c r="U71" s="81"/>
      <c r="V71" s="158"/>
      <c r="W71" s="87">
        <v>6</v>
      </c>
      <c r="X71" s="87">
        <f t="shared" si="18"/>
        <v>12</v>
      </c>
      <c r="Y71" s="87">
        <f t="shared" si="22"/>
        <v>12</v>
      </c>
      <c r="Z71" s="154">
        <f t="shared" si="23"/>
        <v>0</v>
      </c>
      <c r="AA71" s="191"/>
      <c r="AB71" s="156"/>
      <c r="AC71" s="156"/>
      <c r="AD71" s="156"/>
      <c r="AE71" s="1"/>
      <c r="AF71" s="1"/>
      <c r="AG71" s="1"/>
      <c r="AH71" s="1"/>
      <c r="AI71" s="1"/>
      <c r="AJ71" s="1"/>
      <c r="AK71" s="1"/>
      <c r="AL71" s="1"/>
      <c r="AM71" s="1"/>
      <c r="AN71" s="1">
        <v>20</v>
      </c>
      <c r="AO71" s="1"/>
      <c r="AP71" s="1"/>
      <c r="AQ71" s="1"/>
      <c r="AR71" s="1"/>
      <c r="AS71" s="1"/>
      <c r="AT71" s="1"/>
      <c r="AU71" s="1"/>
      <c r="AV71" s="1"/>
      <c r="AW71" s="1"/>
    </row>
    <row r="72" spans="1:49" ht="14.25" customHeight="1">
      <c r="A72" s="152"/>
      <c r="B72" s="46" t="s">
        <v>1052</v>
      </c>
      <c r="C72" s="79" t="e">
        <f>VLOOKUP(B72,'JAN26'!$A$1:I975,8,0)</f>
        <v>#N/A</v>
      </c>
      <c r="D72" s="79"/>
      <c r="E72" s="185">
        <f t="shared" si="21"/>
        <v>40</v>
      </c>
      <c r="F72" s="81"/>
      <c r="G72" s="82">
        <f t="shared" si="2"/>
        <v>0</v>
      </c>
      <c r="H72" s="83"/>
      <c r="I72" s="81"/>
      <c r="J72" s="81"/>
      <c r="K72" s="82">
        <f t="shared" si="6"/>
        <v>0</v>
      </c>
      <c r="L72" s="85"/>
      <c r="M72" s="81"/>
      <c r="N72" s="81"/>
      <c r="O72" s="82">
        <f t="shared" si="10"/>
        <v>40</v>
      </c>
      <c r="P72" s="85"/>
      <c r="Q72" s="81"/>
      <c r="R72" s="81"/>
      <c r="S72" s="82">
        <f t="shared" si="14"/>
        <v>0</v>
      </c>
      <c r="T72" s="81"/>
      <c r="U72" s="81"/>
      <c r="V72" s="158"/>
      <c r="W72" s="87">
        <v>6</v>
      </c>
      <c r="X72" s="87">
        <f t="shared" si="18"/>
        <v>12</v>
      </c>
      <c r="Y72" s="87">
        <f t="shared" si="22"/>
        <v>12</v>
      </c>
      <c r="Z72" s="154">
        <f t="shared" si="23"/>
        <v>0</v>
      </c>
      <c r="AA72" s="191"/>
      <c r="AB72" s="156"/>
      <c r="AC72" s="156"/>
      <c r="AD72" s="156"/>
      <c r="AE72" s="1"/>
      <c r="AF72" s="1"/>
      <c r="AG72" s="1"/>
      <c r="AH72" s="1"/>
      <c r="AI72" s="1"/>
      <c r="AJ72" s="1"/>
      <c r="AK72" s="1"/>
      <c r="AL72" s="1"/>
      <c r="AM72" s="1"/>
      <c r="AN72" s="1">
        <v>40</v>
      </c>
      <c r="AO72" s="1"/>
      <c r="AP72" s="1"/>
      <c r="AQ72" s="1"/>
      <c r="AR72" s="1"/>
      <c r="AS72" s="1"/>
      <c r="AT72" s="1"/>
      <c r="AU72" s="1"/>
      <c r="AV72" s="1"/>
      <c r="AW72" s="1"/>
    </row>
    <row r="73" spans="1:49" ht="16.5" customHeight="1">
      <c r="A73" s="152"/>
      <c r="B73" s="22" t="s">
        <v>741</v>
      </c>
      <c r="C73" s="79" t="e">
        <f>VLOOKUP(#REF!,'JAN26'!$A$1:I976,8,0)</f>
        <v>#REF!</v>
      </c>
      <c r="D73" s="79">
        <f>VLOOKUP(B73,AVE!B$1:GB3589,2,0)</f>
        <v>0</v>
      </c>
      <c r="E73" s="185">
        <f t="shared" si="21"/>
        <v>0</v>
      </c>
      <c r="F73" s="81"/>
      <c r="G73" s="82">
        <f t="shared" si="2"/>
        <v>0</v>
      </c>
      <c r="H73" s="83"/>
      <c r="I73" s="81"/>
      <c r="J73" s="81"/>
      <c r="K73" s="82">
        <f t="shared" si="6"/>
        <v>0</v>
      </c>
      <c r="L73" s="85"/>
      <c r="M73" s="81"/>
      <c r="N73" s="81"/>
      <c r="O73" s="82">
        <f t="shared" si="10"/>
        <v>0</v>
      </c>
      <c r="P73" s="85"/>
      <c r="Q73" s="81"/>
      <c r="R73" s="81"/>
      <c r="S73" s="82">
        <f t="shared" si="14"/>
        <v>0</v>
      </c>
      <c r="T73" s="81"/>
      <c r="U73" s="81"/>
      <c r="V73" s="158"/>
      <c r="W73" s="87">
        <v>6</v>
      </c>
      <c r="X73" s="87">
        <f t="shared" si="18"/>
        <v>12</v>
      </c>
      <c r="Y73" s="87">
        <f t="shared" si="22"/>
        <v>12</v>
      </c>
      <c r="Z73" s="154">
        <f t="shared" si="23"/>
        <v>0</v>
      </c>
      <c r="AA73" s="191"/>
      <c r="AB73" s="156"/>
      <c r="AC73" s="156"/>
      <c r="AD73" s="156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ht="14.25" customHeight="1">
      <c r="A74" s="152"/>
      <c r="B74" s="160" t="s">
        <v>742</v>
      </c>
      <c r="C74" s="79" t="e">
        <f>VLOOKUP(#REF!,'JAN26'!$A$1:I977,8,0)</f>
        <v>#REF!</v>
      </c>
      <c r="D74" s="79">
        <f>VLOOKUP(B74,AVE!B$1:GB3590,2,0)</f>
        <v>0</v>
      </c>
      <c r="E74" s="185">
        <f t="shared" si="21"/>
        <v>0</v>
      </c>
      <c r="F74" s="81"/>
      <c r="G74" s="82">
        <f t="shared" si="2"/>
        <v>0</v>
      </c>
      <c r="H74" s="83"/>
      <c r="I74" s="81"/>
      <c r="J74" s="81"/>
      <c r="K74" s="82">
        <f t="shared" si="6"/>
        <v>0</v>
      </c>
      <c r="L74" s="85"/>
      <c r="M74" s="81"/>
      <c r="N74" s="81"/>
      <c r="O74" s="82">
        <f t="shared" si="10"/>
        <v>0</v>
      </c>
      <c r="P74" s="85"/>
      <c r="Q74" s="81"/>
      <c r="R74" s="81"/>
      <c r="S74" s="82">
        <f t="shared" si="14"/>
        <v>0</v>
      </c>
      <c r="T74" s="81"/>
      <c r="U74" s="81"/>
      <c r="V74" s="158"/>
      <c r="W74" s="87">
        <v>6</v>
      </c>
      <c r="X74" s="87">
        <f t="shared" si="18"/>
        <v>12</v>
      </c>
      <c r="Y74" s="87">
        <f t="shared" si="22"/>
        <v>12</v>
      </c>
      <c r="Z74" s="154">
        <f t="shared" si="23"/>
        <v>0</v>
      </c>
      <c r="AA74" s="191"/>
      <c r="AB74" s="156"/>
      <c r="AC74" s="156"/>
      <c r="AD74" s="156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ht="14.25" customHeight="1">
      <c r="A75" s="152"/>
      <c r="B75" s="194" t="s">
        <v>1053</v>
      </c>
      <c r="C75" s="79" t="e">
        <f>VLOOKUP(B75,'JAN26'!$A$1:I978,8,0)</f>
        <v>#N/A</v>
      </c>
      <c r="D75" s="79" t="e">
        <f>VLOOKUP(B75,AVE!B$1:GB3591,2,0)</f>
        <v>#N/A</v>
      </c>
      <c r="E75" s="185">
        <f t="shared" si="21"/>
        <v>24</v>
      </c>
      <c r="F75" s="81"/>
      <c r="G75" s="82">
        <f t="shared" si="2"/>
        <v>0</v>
      </c>
      <c r="H75" s="83"/>
      <c r="I75" s="81"/>
      <c r="J75" s="81"/>
      <c r="K75" s="82">
        <f t="shared" si="6"/>
        <v>0</v>
      </c>
      <c r="L75" s="85"/>
      <c r="M75" s="81"/>
      <c r="N75" s="81"/>
      <c r="O75" s="82">
        <f t="shared" si="10"/>
        <v>24</v>
      </c>
      <c r="P75" s="85"/>
      <c r="Q75" s="81"/>
      <c r="R75" s="81"/>
      <c r="S75" s="82">
        <f t="shared" si="14"/>
        <v>0</v>
      </c>
      <c r="T75" s="81"/>
      <c r="U75" s="81"/>
      <c r="V75" s="158"/>
      <c r="W75" s="87">
        <v>6</v>
      </c>
      <c r="X75" s="87">
        <f t="shared" si="18"/>
        <v>12</v>
      </c>
      <c r="Y75" s="87">
        <f t="shared" si="22"/>
        <v>12</v>
      </c>
      <c r="Z75" s="154" t="e">
        <f t="shared" si="23"/>
        <v>#N/A</v>
      </c>
      <c r="AA75" s="191"/>
      <c r="AB75" s="156"/>
      <c r="AC75" s="156"/>
      <c r="AD75" s="156"/>
      <c r="AE75" s="1"/>
      <c r="AF75" s="1"/>
      <c r="AG75" s="1"/>
      <c r="AH75" s="1"/>
      <c r="AI75" s="1"/>
      <c r="AJ75" s="1"/>
      <c r="AK75" s="1"/>
      <c r="AL75" s="1"/>
      <c r="AM75" s="1"/>
      <c r="AN75" s="1">
        <v>24</v>
      </c>
      <c r="AO75" s="1"/>
      <c r="AP75" s="1"/>
      <c r="AQ75" s="1"/>
      <c r="AR75" s="1"/>
      <c r="AS75" s="1"/>
      <c r="AT75" s="1"/>
      <c r="AU75" s="1"/>
      <c r="AV75" s="1"/>
      <c r="AW75" s="1"/>
    </row>
    <row r="76" spans="1:49" ht="14.25" customHeight="1">
      <c r="A76" s="152"/>
      <c r="B76" s="46" t="s">
        <v>1054</v>
      </c>
      <c r="C76" s="79" t="e">
        <f>VLOOKUP(B76,'JAN26'!$A$1:I979,8,0)</f>
        <v>#N/A</v>
      </c>
      <c r="D76" s="79" t="e">
        <f>VLOOKUP(B76,AVE!B$1:GB3592,2,0)</f>
        <v>#N/A</v>
      </c>
      <c r="E76" s="185">
        <f t="shared" si="21"/>
        <v>40</v>
      </c>
      <c r="F76" s="81"/>
      <c r="G76" s="82">
        <f t="shared" si="2"/>
        <v>0</v>
      </c>
      <c r="H76" s="83"/>
      <c r="I76" s="81"/>
      <c r="J76" s="81"/>
      <c r="K76" s="82">
        <f t="shared" si="6"/>
        <v>0</v>
      </c>
      <c r="L76" s="85"/>
      <c r="M76" s="81"/>
      <c r="N76" s="81"/>
      <c r="O76" s="82">
        <f t="shared" si="10"/>
        <v>40</v>
      </c>
      <c r="P76" s="85"/>
      <c r="Q76" s="81"/>
      <c r="R76" s="81"/>
      <c r="S76" s="82">
        <f t="shared" si="14"/>
        <v>0</v>
      </c>
      <c r="T76" s="81"/>
      <c r="U76" s="81"/>
      <c r="V76" s="158"/>
      <c r="W76" s="87">
        <v>6</v>
      </c>
      <c r="X76" s="87">
        <f t="shared" si="18"/>
        <v>12</v>
      </c>
      <c r="Y76" s="87">
        <f t="shared" si="22"/>
        <v>12</v>
      </c>
      <c r="Z76" s="154" t="e">
        <f t="shared" si="23"/>
        <v>#N/A</v>
      </c>
      <c r="AA76" s="191"/>
      <c r="AB76" s="156"/>
      <c r="AC76" s="156"/>
      <c r="AD76" s="156"/>
      <c r="AE76" s="1"/>
      <c r="AF76" s="1"/>
      <c r="AG76" s="1"/>
      <c r="AH76" s="1"/>
      <c r="AI76" s="1"/>
      <c r="AJ76" s="1"/>
      <c r="AK76" s="1"/>
      <c r="AL76" s="1"/>
      <c r="AM76" s="1"/>
      <c r="AN76" s="1">
        <v>40</v>
      </c>
      <c r="AO76" s="1"/>
      <c r="AP76" s="1"/>
      <c r="AQ76" s="1"/>
      <c r="AR76" s="1"/>
      <c r="AS76" s="1"/>
      <c r="AT76" s="1"/>
      <c r="AU76" s="1"/>
      <c r="AV76" s="1"/>
      <c r="AW76" s="1"/>
    </row>
    <row r="77" spans="1:49" ht="14.25" customHeight="1">
      <c r="A77" s="152"/>
      <c r="B77" s="160" t="s">
        <v>743</v>
      </c>
      <c r="C77" s="79" t="e">
        <f>VLOOKUP(#REF!,'JAN26'!$A$1:I980,8,0)</f>
        <v>#REF!</v>
      </c>
      <c r="D77" s="79">
        <f>VLOOKUP(B77,AVE!B$1:GB3593,2,0)</f>
        <v>0</v>
      </c>
      <c r="E77" s="185">
        <f t="shared" si="21"/>
        <v>0</v>
      </c>
      <c r="F77" s="81"/>
      <c r="G77" s="82">
        <f t="shared" si="2"/>
        <v>0</v>
      </c>
      <c r="H77" s="83"/>
      <c r="I77" s="81"/>
      <c r="J77" s="81"/>
      <c r="K77" s="82">
        <f t="shared" si="6"/>
        <v>0</v>
      </c>
      <c r="L77" s="85"/>
      <c r="M77" s="81"/>
      <c r="N77" s="81"/>
      <c r="O77" s="82">
        <f t="shared" si="10"/>
        <v>0</v>
      </c>
      <c r="P77" s="85"/>
      <c r="Q77" s="81"/>
      <c r="R77" s="81"/>
      <c r="S77" s="82">
        <f t="shared" si="14"/>
        <v>0</v>
      </c>
      <c r="T77" s="81"/>
      <c r="U77" s="81"/>
      <c r="V77" s="158"/>
      <c r="W77" s="87">
        <v>6</v>
      </c>
      <c r="X77" s="87">
        <f t="shared" si="18"/>
        <v>12</v>
      </c>
      <c r="Y77" s="87">
        <f t="shared" si="22"/>
        <v>12</v>
      </c>
      <c r="Z77" s="154">
        <f t="shared" si="23"/>
        <v>0</v>
      </c>
      <c r="AA77" s="191"/>
      <c r="AB77" s="156"/>
      <c r="AC77" s="156"/>
      <c r="AD77" s="156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ht="14.25" customHeight="1">
      <c r="A78" s="152"/>
      <c r="B78" s="194" t="s">
        <v>1055</v>
      </c>
      <c r="C78" s="79" t="e">
        <f>VLOOKUP(B78,'JAN26'!$A$1:I981,8,0)</f>
        <v>#N/A</v>
      </c>
      <c r="D78" s="79" t="e">
        <f>VLOOKUP(B78,AVE!B$1:GB3594,2,0)</f>
        <v>#N/A</v>
      </c>
      <c r="E78" s="185">
        <f t="shared" si="21"/>
        <v>40</v>
      </c>
      <c r="F78" s="81"/>
      <c r="G78" s="82">
        <f t="shared" si="2"/>
        <v>0</v>
      </c>
      <c r="H78" s="83"/>
      <c r="I78" s="81"/>
      <c r="J78" s="81"/>
      <c r="K78" s="82">
        <f t="shared" si="6"/>
        <v>0</v>
      </c>
      <c r="L78" s="85"/>
      <c r="M78" s="81"/>
      <c r="N78" s="81"/>
      <c r="O78" s="82">
        <f t="shared" si="10"/>
        <v>40</v>
      </c>
      <c r="P78" s="85"/>
      <c r="Q78" s="81"/>
      <c r="R78" s="81"/>
      <c r="S78" s="82">
        <f t="shared" si="14"/>
        <v>0</v>
      </c>
      <c r="T78" s="81"/>
      <c r="U78" s="81"/>
      <c r="V78" s="158"/>
      <c r="W78" s="87">
        <v>6</v>
      </c>
      <c r="X78" s="87">
        <f t="shared" si="18"/>
        <v>12</v>
      </c>
      <c r="Y78" s="87">
        <f t="shared" si="22"/>
        <v>12</v>
      </c>
      <c r="Z78" s="154" t="e">
        <f t="shared" si="23"/>
        <v>#N/A</v>
      </c>
      <c r="AA78" s="191"/>
      <c r="AB78" s="156"/>
      <c r="AC78" s="156"/>
      <c r="AD78" s="156"/>
      <c r="AE78" s="1"/>
      <c r="AF78" s="1"/>
      <c r="AG78" s="1"/>
      <c r="AH78" s="1"/>
      <c r="AI78" s="1"/>
      <c r="AJ78" s="1"/>
      <c r="AK78" s="1"/>
      <c r="AL78" s="1"/>
      <c r="AM78" s="1"/>
      <c r="AN78" s="1">
        <v>40</v>
      </c>
      <c r="AO78" s="1"/>
      <c r="AP78" s="1"/>
      <c r="AQ78" s="1"/>
      <c r="AR78" s="1"/>
      <c r="AS78" s="1"/>
      <c r="AT78" s="1"/>
      <c r="AU78" s="1"/>
      <c r="AV78" s="1"/>
      <c r="AW78" s="1"/>
    </row>
    <row r="79" spans="1:49" ht="14.25" customHeight="1">
      <c r="A79" s="152"/>
      <c r="B79" s="194" t="s">
        <v>1056</v>
      </c>
      <c r="C79" s="79" t="e">
        <f>VLOOKUP(B79,'JAN26'!$A$1:I982,8,0)</f>
        <v>#N/A</v>
      </c>
      <c r="D79" s="79" t="e">
        <f>VLOOKUP(B79,AVE!B$1:GB3595,2,0)</f>
        <v>#N/A</v>
      </c>
      <c r="E79" s="185">
        <f t="shared" si="21"/>
        <v>40</v>
      </c>
      <c r="F79" s="81"/>
      <c r="G79" s="82">
        <f t="shared" si="2"/>
        <v>0</v>
      </c>
      <c r="H79" s="83"/>
      <c r="I79" s="81"/>
      <c r="J79" s="81"/>
      <c r="K79" s="82">
        <f t="shared" si="6"/>
        <v>0</v>
      </c>
      <c r="L79" s="85"/>
      <c r="M79" s="81"/>
      <c r="N79" s="81"/>
      <c r="O79" s="82">
        <f t="shared" si="10"/>
        <v>40</v>
      </c>
      <c r="P79" s="85"/>
      <c r="Q79" s="81"/>
      <c r="R79" s="81"/>
      <c r="S79" s="82">
        <f t="shared" si="14"/>
        <v>0</v>
      </c>
      <c r="T79" s="81"/>
      <c r="U79" s="81"/>
      <c r="V79" s="158"/>
      <c r="W79" s="87">
        <v>6</v>
      </c>
      <c r="X79" s="87">
        <f t="shared" si="18"/>
        <v>12</v>
      </c>
      <c r="Y79" s="87">
        <f t="shared" si="22"/>
        <v>12</v>
      </c>
      <c r="Z79" s="154" t="e">
        <f t="shared" si="23"/>
        <v>#N/A</v>
      </c>
      <c r="AA79" s="191"/>
      <c r="AB79" s="156"/>
      <c r="AC79" s="156"/>
      <c r="AD79" s="156"/>
      <c r="AE79" s="1"/>
      <c r="AF79" s="1"/>
      <c r="AG79" s="1"/>
      <c r="AH79" s="1"/>
      <c r="AI79" s="1"/>
      <c r="AJ79" s="1"/>
      <c r="AK79" s="1"/>
      <c r="AL79" s="1"/>
      <c r="AM79" s="1"/>
      <c r="AN79" s="1">
        <v>40</v>
      </c>
      <c r="AO79" s="1"/>
      <c r="AP79" s="1"/>
      <c r="AQ79" s="1"/>
      <c r="AR79" s="1"/>
      <c r="AS79" s="1"/>
      <c r="AT79" s="1"/>
      <c r="AU79" s="1"/>
      <c r="AV79" s="1"/>
      <c r="AW79" s="1"/>
    </row>
    <row r="80" spans="1:49" ht="14.25" customHeight="1">
      <c r="A80" s="152"/>
      <c r="B80" s="46" t="s">
        <v>1057</v>
      </c>
      <c r="C80" s="79" t="e">
        <f>VLOOKUP(B80,'JAN26'!$A$1:I983,8,0)</f>
        <v>#N/A</v>
      </c>
      <c r="D80" s="79" t="e">
        <f>VLOOKUP(B80,AVE!B$1:GB3596,2,0)</f>
        <v>#N/A</v>
      </c>
      <c r="E80" s="185">
        <f t="shared" si="21"/>
        <v>40</v>
      </c>
      <c r="F80" s="81"/>
      <c r="G80" s="82">
        <f t="shared" si="2"/>
        <v>0</v>
      </c>
      <c r="H80" s="83"/>
      <c r="I80" s="81"/>
      <c r="J80" s="81"/>
      <c r="K80" s="82">
        <f t="shared" si="6"/>
        <v>0</v>
      </c>
      <c r="L80" s="85"/>
      <c r="M80" s="81"/>
      <c r="N80" s="81"/>
      <c r="O80" s="82">
        <f t="shared" si="10"/>
        <v>40</v>
      </c>
      <c r="P80" s="85"/>
      <c r="Q80" s="81"/>
      <c r="R80" s="81"/>
      <c r="S80" s="82">
        <f t="shared" si="14"/>
        <v>0</v>
      </c>
      <c r="T80" s="81"/>
      <c r="U80" s="81"/>
      <c r="V80" s="158"/>
      <c r="W80" s="87">
        <v>6</v>
      </c>
      <c r="X80" s="87">
        <f t="shared" si="18"/>
        <v>12</v>
      </c>
      <c r="Y80" s="87">
        <f t="shared" si="22"/>
        <v>12</v>
      </c>
      <c r="Z80" s="154" t="e">
        <f t="shared" si="23"/>
        <v>#N/A</v>
      </c>
      <c r="AA80" s="191"/>
      <c r="AB80" s="156"/>
      <c r="AC80" s="156"/>
      <c r="AD80" s="156"/>
      <c r="AE80" s="1"/>
      <c r="AF80" s="1"/>
      <c r="AG80" s="1"/>
      <c r="AH80" s="1"/>
      <c r="AI80" s="1"/>
      <c r="AJ80" s="1"/>
      <c r="AK80" s="1"/>
      <c r="AL80" s="1"/>
      <c r="AM80" s="1"/>
      <c r="AN80" s="1">
        <v>40</v>
      </c>
      <c r="AO80" s="1"/>
      <c r="AP80" s="1"/>
      <c r="AQ80" s="1"/>
      <c r="AR80" s="1"/>
      <c r="AS80" s="1"/>
      <c r="AT80" s="1"/>
      <c r="AU80" s="1"/>
      <c r="AV80" s="1"/>
      <c r="AW80" s="1"/>
    </row>
    <row r="81" spans="1:49" ht="14.25" customHeight="1">
      <c r="A81" s="152"/>
      <c r="B81" s="160" t="s">
        <v>744</v>
      </c>
      <c r="C81" s="79" t="e">
        <f>VLOOKUP(#REF!,'JAN26'!$A$1:I984,8,0)</f>
        <v>#REF!</v>
      </c>
      <c r="D81" s="79">
        <f>VLOOKUP(B81,AVE!B$1:GB3597,2,0)</f>
        <v>4</v>
      </c>
      <c r="E81" s="185">
        <f t="shared" si="21"/>
        <v>0</v>
      </c>
      <c r="F81" s="81"/>
      <c r="G81" s="82">
        <f t="shared" si="2"/>
        <v>0</v>
      </c>
      <c r="H81" s="83"/>
      <c r="I81" s="81"/>
      <c r="J81" s="81"/>
      <c r="K81" s="82">
        <f t="shared" si="6"/>
        <v>0</v>
      </c>
      <c r="L81" s="85"/>
      <c r="M81" s="81"/>
      <c r="N81" s="81"/>
      <c r="O81" s="82">
        <f t="shared" si="10"/>
        <v>0</v>
      </c>
      <c r="P81" s="85"/>
      <c r="Q81" s="81"/>
      <c r="R81" s="81"/>
      <c r="S81" s="82">
        <f t="shared" si="14"/>
        <v>0</v>
      </c>
      <c r="T81" s="81"/>
      <c r="U81" s="81"/>
      <c r="V81" s="158"/>
      <c r="W81" s="87">
        <v>6</v>
      </c>
      <c r="X81" s="87">
        <f t="shared" si="18"/>
        <v>12</v>
      </c>
      <c r="Y81" s="87">
        <f t="shared" si="22"/>
        <v>12</v>
      </c>
      <c r="Z81" s="154">
        <f t="shared" si="23"/>
        <v>48</v>
      </c>
      <c r="AA81" s="191"/>
      <c r="AB81" s="156"/>
      <c r="AC81" s="156"/>
      <c r="AD81" s="156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ht="14.25" customHeight="1">
      <c r="A82" s="152"/>
      <c r="B82" s="194" t="s">
        <v>1058</v>
      </c>
      <c r="C82" s="79" t="e">
        <f>VLOOKUP(B82,'JAN26'!$A$1:I985,8,0)</f>
        <v>#N/A</v>
      </c>
      <c r="D82" s="79" t="e">
        <f>VLOOKUP(B82,AVE!B$1:GB3598,2,0)</f>
        <v>#N/A</v>
      </c>
      <c r="E82" s="185">
        <f t="shared" si="21"/>
        <v>20</v>
      </c>
      <c r="F82" s="81"/>
      <c r="G82" s="82">
        <f t="shared" si="2"/>
        <v>0</v>
      </c>
      <c r="H82" s="83"/>
      <c r="I82" s="81"/>
      <c r="J82" s="81"/>
      <c r="K82" s="82">
        <f t="shared" si="6"/>
        <v>0</v>
      </c>
      <c r="L82" s="85"/>
      <c r="M82" s="81"/>
      <c r="N82" s="81"/>
      <c r="O82" s="82">
        <f t="shared" si="10"/>
        <v>20</v>
      </c>
      <c r="P82" s="85"/>
      <c r="Q82" s="81"/>
      <c r="R82" s="81"/>
      <c r="S82" s="82">
        <f t="shared" si="14"/>
        <v>0</v>
      </c>
      <c r="T82" s="81"/>
      <c r="U82" s="81"/>
      <c r="V82" s="158"/>
      <c r="W82" s="87">
        <v>6</v>
      </c>
      <c r="X82" s="87">
        <f t="shared" si="18"/>
        <v>12</v>
      </c>
      <c r="Y82" s="87">
        <f t="shared" si="22"/>
        <v>12</v>
      </c>
      <c r="Z82" s="154" t="e">
        <f t="shared" si="23"/>
        <v>#N/A</v>
      </c>
      <c r="AA82" s="191"/>
      <c r="AB82" s="156"/>
      <c r="AC82" s="156"/>
      <c r="AD82" s="156"/>
      <c r="AE82" s="1"/>
      <c r="AF82" s="1"/>
      <c r="AG82" s="1"/>
      <c r="AH82" s="1"/>
      <c r="AI82" s="1"/>
      <c r="AJ82" s="1"/>
      <c r="AK82" s="1"/>
      <c r="AL82" s="1"/>
      <c r="AM82" s="1"/>
      <c r="AN82" s="1">
        <v>20</v>
      </c>
      <c r="AO82" s="1"/>
      <c r="AP82" s="1"/>
      <c r="AQ82" s="1"/>
      <c r="AR82" s="1"/>
      <c r="AS82" s="1"/>
      <c r="AT82" s="1"/>
      <c r="AU82" s="1"/>
      <c r="AV82" s="1"/>
      <c r="AW82" s="1"/>
    </row>
    <row r="83" spans="1:49" ht="14.25" customHeight="1">
      <c r="A83" s="152"/>
      <c r="B83" s="194" t="s">
        <v>1059</v>
      </c>
      <c r="C83" s="79" t="e">
        <f>VLOOKUP(B83,'JAN26'!$A$1:I986,8,0)</f>
        <v>#N/A</v>
      </c>
      <c r="D83" s="79" t="e">
        <f>VLOOKUP(B83,AVE!B$1:GB3599,2,0)</f>
        <v>#N/A</v>
      </c>
      <c r="E83" s="185">
        <f t="shared" si="21"/>
        <v>20</v>
      </c>
      <c r="F83" s="81"/>
      <c r="G83" s="82">
        <f t="shared" si="2"/>
        <v>0</v>
      </c>
      <c r="H83" s="83"/>
      <c r="I83" s="81"/>
      <c r="J83" s="81"/>
      <c r="K83" s="82">
        <f t="shared" si="6"/>
        <v>0</v>
      </c>
      <c r="L83" s="85"/>
      <c r="M83" s="81"/>
      <c r="N83" s="81"/>
      <c r="O83" s="82">
        <f t="shared" si="10"/>
        <v>20</v>
      </c>
      <c r="P83" s="85"/>
      <c r="Q83" s="81"/>
      <c r="R83" s="81"/>
      <c r="S83" s="82">
        <f t="shared" si="14"/>
        <v>0</v>
      </c>
      <c r="T83" s="81"/>
      <c r="U83" s="81"/>
      <c r="V83" s="158"/>
      <c r="W83" s="87">
        <v>6</v>
      </c>
      <c r="X83" s="87">
        <f t="shared" si="18"/>
        <v>12</v>
      </c>
      <c r="Y83" s="87">
        <f t="shared" si="22"/>
        <v>12</v>
      </c>
      <c r="Z83" s="154" t="e">
        <f t="shared" si="23"/>
        <v>#N/A</v>
      </c>
      <c r="AA83" s="191"/>
      <c r="AB83" s="156"/>
      <c r="AC83" s="156"/>
      <c r="AD83" s="156"/>
      <c r="AE83" s="1"/>
      <c r="AF83" s="1"/>
      <c r="AG83" s="1"/>
      <c r="AH83" s="1"/>
      <c r="AI83" s="1"/>
      <c r="AJ83" s="1"/>
      <c r="AK83" s="1"/>
      <c r="AL83" s="1"/>
      <c r="AM83" s="1"/>
      <c r="AN83" s="1">
        <v>20</v>
      </c>
      <c r="AO83" s="1"/>
      <c r="AP83" s="1"/>
      <c r="AQ83" s="1"/>
      <c r="AR83" s="1"/>
      <c r="AS83" s="1"/>
      <c r="AT83" s="1"/>
      <c r="AU83" s="1"/>
      <c r="AV83" s="1"/>
      <c r="AW83" s="1"/>
    </row>
    <row r="84" spans="1:49" ht="14.25" customHeight="1">
      <c r="A84" s="152"/>
      <c r="B84" s="194" t="s">
        <v>1060</v>
      </c>
      <c r="C84" s="79" t="e">
        <f>VLOOKUP(B84,'JAN26'!$A$1:I987,8,0)</f>
        <v>#N/A</v>
      </c>
      <c r="D84" s="79" t="e">
        <f>VLOOKUP(B84,AVE!B$1:GB3600,2,0)</f>
        <v>#N/A</v>
      </c>
      <c r="E84" s="185">
        <f t="shared" si="21"/>
        <v>20</v>
      </c>
      <c r="F84" s="81"/>
      <c r="G84" s="82">
        <f t="shared" si="2"/>
        <v>0</v>
      </c>
      <c r="H84" s="83"/>
      <c r="I84" s="81"/>
      <c r="J84" s="81"/>
      <c r="K84" s="82">
        <f t="shared" si="6"/>
        <v>0</v>
      </c>
      <c r="L84" s="85"/>
      <c r="M84" s="81"/>
      <c r="N84" s="81"/>
      <c r="O84" s="82">
        <f t="shared" si="10"/>
        <v>20</v>
      </c>
      <c r="P84" s="85"/>
      <c r="Q84" s="81"/>
      <c r="R84" s="81"/>
      <c r="S84" s="82">
        <f t="shared" si="14"/>
        <v>0</v>
      </c>
      <c r="T84" s="81"/>
      <c r="U84" s="81"/>
      <c r="V84" s="158"/>
      <c r="W84" s="87">
        <v>6</v>
      </c>
      <c r="X84" s="87">
        <f t="shared" si="18"/>
        <v>12</v>
      </c>
      <c r="Y84" s="87">
        <f t="shared" si="22"/>
        <v>12</v>
      </c>
      <c r="Z84" s="154" t="e">
        <f t="shared" si="23"/>
        <v>#N/A</v>
      </c>
      <c r="AA84" s="191"/>
      <c r="AB84" s="195"/>
      <c r="AC84" s="156"/>
      <c r="AD84" s="156"/>
      <c r="AE84" s="1"/>
      <c r="AF84" s="1"/>
      <c r="AG84" s="1"/>
      <c r="AH84" s="1"/>
      <c r="AI84" s="1"/>
      <c r="AJ84" s="1"/>
      <c r="AK84" s="1"/>
      <c r="AL84" s="1"/>
      <c r="AM84" s="1"/>
      <c r="AN84" s="1">
        <v>20</v>
      </c>
      <c r="AO84" s="1"/>
      <c r="AP84" s="1"/>
      <c r="AQ84" s="1"/>
      <c r="AR84" s="1"/>
      <c r="AS84" s="1"/>
      <c r="AT84" s="1"/>
      <c r="AU84" s="1"/>
      <c r="AV84" s="1"/>
      <c r="AW84" s="1"/>
    </row>
    <row r="85" spans="1:49" ht="14.25" customHeight="1">
      <c r="A85" s="41"/>
      <c r="B85" s="41" t="s">
        <v>1061</v>
      </c>
      <c r="C85" s="79" t="e">
        <f>VLOOKUP(B85,'JAN26'!$A$1:I988,8,0)</f>
        <v>#N/A</v>
      </c>
      <c r="D85" s="41"/>
      <c r="E85" s="185">
        <f t="shared" si="21"/>
        <v>0</v>
      </c>
      <c r="F85" s="41"/>
      <c r="G85" s="82">
        <f t="shared" si="2"/>
        <v>0</v>
      </c>
      <c r="H85" s="41"/>
      <c r="I85" s="41"/>
      <c r="J85" s="41"/>
      <c r="K85" s="82">
        <f t="shared" si="6"/>
        <v>0</v>
      </c>
      <c r="L85" s="41"/>
      <c r="M85" s="41"/>
      <c r="N85" s="41"/>
      <c r="O85" s="82">
        <f t="shared" si="10"/>
        <v>0</v>
      </c>
      <c r="P85" s="41"/>
      <c r="Q85" s="41"/>
      <c r="R85" s="41"/>
      <c r="S85" s="82">
        <f t="shared" si="14"/>
        <v>0</v>
      </c>
      <c r="T85" s="41"/>
      <c r="U85" s="41"/>
      <c r="V85" s="41"/>
      <c r="W85" s="87">
        <v>6</v>
      </c>
      <c r="X85" s="87">
        <f t="shared" si="18"/>
        <v>12</v>
      </c>
      <c r="Y85" s="41"/>
      <c r="Z85" s="41"/>
      <c r="AA85" s="185"/>
      <c r="AB85" s="195"/>
      <c r="AC85" s="156"/>
      <c r="AD85" s="156"/>
    </row>
    <row r="86" spans="1:49" ht="14.25" customHeight="1">
      <c r="A86" s="152"/>
      <c r="B86" s="194"/>
      <c r="C86" s="79" t="e">
        <f>VLOOKUP(B86,'JAN26'!$A$1:I989,8,0)</f>
        <v>#N/A</v>
      </c>
      <c r="D86" s="79"/>
      <c r="E86" s="185"/>
      <c r="F86" s="81"/>
      <c r="G86" s="82">
        <f t="shared" si="2"/>
        <v>0</v>
      </c>
      <c r="H86" s="83"/>
      <c r="I86" s="81"/>
      <c r="J86" s="81"/>
      <c r="K86" s="82">
        <f t="shared" si="6"/>
        <v>0</v>
      </c>
      <c r="L86" s="85"/>
      <c r="M86" s="81"/>
      <c r="N86" s="81"/>
      <c r="O86" s="82">
        <f t="shared" si="10"/>
        <v>0</v>
      </c>
      <c r="P86" s="85"/>
      <c r="Q86" s="81"/>
      <c r="R86" s="81"/>
      <c r="S86" s="82">
        <f t="shared" si="14"/>
        <v>0</v>
      </c>
      <c r="T86" s="81"/>
      <c r="U86" s="81"/>
      <c r="V86" s="158"/>
      <c r="W86" s="87">
        <v>6</v>
      </c>
      <c r="X86" s="87">
        <f t="shared" si="18"/>
        <v>12</v>
      </c>
      <c r="Y86" s="87">
        <f t="shared" ref="Y86:Y89" si="24">IF(IF(V86&gt;W86,X86-V86,X86-V86)&lt;0,0,IF(V86&gt;W86,X86-V86,X86-V86))</f>
        <v>12</v>
      </c>
      <c r="Z86" s="154">
        <f t="shared" ref="Z86:Z89" si="25">(Y86*D86)</f>
        <v>0</v>
      </c>
      <c r="AA86" s="185"/>
      <c r="AB86" s="195"/>
      <c r="AC86" s="156"/>
      <c r="AD86" s="156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ht="14.25" customHeight="1">
      <c r="A87" s="152"/>
      <c r="B87" s="194" t="s">
        <v>1062</v>
      </c>
      <c r="C87" s="79" t="e">
        <f>VLOOKUP(B87,'JAN26'!$A$1:I990,8,0)</f>
        <v>#N/A</v>
      </c>
      <c r="D87" s="79"/>
      <c r="E87" s="185"/>
      <c r="F87" s="81"/>
      <c r="G87" s="82">
        <f t="shared" si="2"/>
        <v>0</v>
      </c>
      <c r="H87" s="83"/>
      <c r="I87" s="81"/>
      <c r="J87" s="81"/>
      <c r="K87" s="82">
        <f t="shared" si="6"/>
        <v>0</v>
      </c>
      <c r="L87" s="85"/>
      <c r="M87" s="81"/>
      <c r="N87" s="81"/>
      <c r="O87" s="82">
        <f t="shared" si="10"/>
        <v>0</v>
      </c>
      <c r="P87" s="85"/>
      <c r="Q87" s="81"/>
      <c r="R87" s="81"/>
      <c r="S87" s="82">
        <f t="shared" si="14"/>
        <v>0</v>
      </c>
      <c r="T87" s="81"/>
      <c r="U87" s="81"/>
      <c r="V87" s="158"/>
      <c r="W87" s="87">
        <v>6</v>
      </c>
      <c r="X87" s="87">
        <f t="shared" si="18"/>
        <v>12</v>
      </c>
      <c r="Y87" s="87">
        <f t="shared" si="24"/>
        <v>12</v>
      </c>
      <c r="Z87" s="154">
        <f t="shared" si="25"/>
        <v>0</v>
      </c>
      <c r="AA87" s="185"/>
      <c r="AB87" s="195"/>
      <c r="AC87" s="156"/>
      <c r="AD87" s="156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ht="14.25" customHeight="1">
      <c r="A88" s="152"/>
      <c r="B88" s="194"/>
      <c r="C88" s="79" t="e">
        <f>VLOOKUP(B88,'JAN26'!$A$1:I991,8,0)</f>
        <v>#N/A</v>
      </c>
      <c r="D88" s="79"/>
      <c r="E88" s="185"/>
      <c r="F88" s="81"/>
      <c r="G88" s="82">
        <f t="shared" si="2"/>
        <v>0</v>
      </c>
      <c r="H88" s="83"/>
      <c r="I88" s="81"/>
      <c r="J88" s="81"/>
      <c r="K88" s="82">
        <f t="shared" si="6"/>
        <v>0</v>
      </c>
      <c r="L88" s="85"/>
      <c r="M88" s="81"/>
      <c r="N88" s="81"/>
      <c r="O88" s="82">
        <f t="shared" si="10"/>
        <v>0</v>
      </c>
      <c r="P88" s="85"/>
      <c r="Q88" s="81"/>
      <c r="R88" s="81"/>
      <c r="S88" s="82">
        <f t="shared" si="14"/>
        <v>0</v>
      </c>
      <c r="T88" s="81"/>
      <c r="U88" s="81"/>
      <c r="V88" s="158"/>
      <c r="W88" s="87">
        <v>6</v>
      </c>
      <c r="X88" s="87">
        <f t="shared" si="18"/>
        <v>12</v>
      </c>
      <c r="Y88" s="87">
        <f t="shared" si="24"/>
        <v>12</v>
      </c>
      <c r="Z88" s="154">
        <f t="shared" si="25"/>
        <v>0</v>
      </c>
      <c r="AA88" s="185"/>
      <c r="AB88" s="195"/>
      <c r="AC88" s="156"/>
      <c r="AD88" s="156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ht="14.25" customHeight="1">
      <c r="A89" s="47"/>
      <c r="B89" s="2"/>
      <c r="C89" s="133" t="e">
        <f>VLOOKUP(B89,'JAN26'!$A$1:I992,8,0)</f>
        <v>#N/A</v>
      </c>
      <c r="D89" s="123"/>
      <c r="E89" s="196">
        <f>G89+K89+O89+S89</f>
        <v>0</v>
      </c>
      <c r="F89" s="3"/>
      <c r="G89" s="142">
        <f t="shared" si="2"/>
        <v>0</v>
      </c>
      <c r="H89" s="52"/>
      <c r="I89" s="3"/>
      <c r="J89" s="3"/>
      <c r="K89" s="142">
        <f t="shared" si="6"/>
        <v>0</v>
      </c>
      <c r="L89" s="53"/>
      <c r="M89" s="3"/>
      <c r="N89" s="3"/>
      <c r="O89" s="142">
        <f t="shared" si="10"/>
        <v>0</v>
      </c>
      <c r="P89" s="53"/>
      <c r="Q89" s="3"/>
      <c r="R89" s="3"/>
      <c r="S89" s="142">
        <f t="shared" si="14"/>
        <v>0</v>
      </c>
      <c r="T89" s="3"/>
      <c r="U89" s="3"/>
      <c r="V89" s="1"/>
      <c r="W89" s="197">
        <v>6</v>
      </c>
      <c r="X89" s="197">
        <f t="shared" si="18"/>
        <v>12</v>
      </c>
      <c r="Y89" s="197">
        <f t="shared" si="24"/>
        <v>12</v>
      </c>
      <c r="Z89" s="198">
        <f t="shared" si="25"/>
        <v>0</v>
      </c>
      <c r="AA89" s="196"/>
      <c r="AB89" s="199"/>
      <c r="AC89" s="199"/>
      <c r="AD89" s="156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ht="14.25" customHeight="1">
      <c r="A90" s="47"/>
      <c r="B90" s="2"/>
      <c r="C90" s="3"/>
      <c r="D90" s="3"/>
      <c r="E90" s="179"/>
      <c r="F90" s="3"/>
      <c r="G90" s="51"/>
      <c r="H90" s="52"/>
      <c r="I90" s="3"/>
      <c r="J90" s="3"/>
      <c r="K90" s="51"/>
      <c r="L90" s="53"/>
      <c r="M90" s="3"/>
      <c r="N90" s="3"/>
      <c r="O90" s="51"/>
      <c r="P90" s="53"/>
      <c r="Q90" s="3"/>
      <c r="R90" s="3"/>
      <c r="S90" s="3"/>
      <c r="T90" s="3"/>
      <c r="U90" s="3"/>
      <c r="V90" s="1"/>
      <c r="W90" s="1"/>
      <c r="X90" s="1"/>
      <c r="Y90" s="1"/>
      <c r="Z90" s="3"/>
      <c r="AA90" s="179"/>
      <c r="AB90" s="179"/>
      <c r="AC90" s="179"/>
      <c r="AD90" s="179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ht="14.25" customHeight="1">
      <c r="A91" s="47"/>
      <c r="B91" s="153"/>
      <c r="C91" s="81"/>
      <c r="D91" s="3"/>
      <c r="E91" s="179"/>
      <c r="F91" s="3"/>
      <c r="G91" s="51"/>
      <c r="H91" s="52"/>
      <c r="I91" s="3"/>
      <c r="J91" s="3"/>
      <c r="K91" s="51"/>
      <c r="L91" s="53"/>
      <c r="M91" s="3"/>
      <c r="N91" s="3"/>
      <c r="O91" s="51"/>
      <c r="P91" s="53"/>
      <c r="Q91" s="3"/>
      <c r="R91" s="3"/>
      <c r="S91" s="3"/>
      <c r="T91" s="3"/>
      <c r="U91" s="3"/>
      <c r="V91" s="1"/>
      <c r="W91" s="1"/>
      <c r="X91" s="1"/>
      <c r="Y91" s="1"/>
      <c r="Z91" s="3"/>
      <c r="AA91" s="179"/>
      <c r="AB91" s="179"/>
      <c r="AC91" s="179"/>
      <c r="AD91" s="179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ht="14.25" customHeight="1">
      <c r="A92" s="47"/>
      <c r="B92" s="200" t="s">
        <v>1063</v>
      </c>
      <c r="C92" s="95"/>
      <c r="D92" s="3"/>
      <c r="E92" s="179"/>
      <c r="F92" s="3"/>
      <c r="G92" s="51"/>
      <c r="H92" s="52"/>
      <c r="I92" s="3"/>
      <c r="J92" s="3"/>
      <c r="K92" s="51"/>
      <c r="L92" s="53"/>
      <c r="M92" s="3"/>
      <c r="N92" s="3"/>
      <c r="O92" s="51"/>
      <c r="P92" s="53"/>
      <c r="Q92" s="3"/>
      <c r="R92" s="3"/>
      <c r="S92" s="3"/>
      <c r="T92" s="3"/>
      <c r="U92" s="3"/>
      <c r="V92" s="1"/>
      <c r="W92" s="1"/>
      <c r="X92" s="1"/>
      <c r="Y92" s="1"/>
      <c r="Z92" s="3"/>
      <c r="AA92" s="179"/>
      <c r="AB92" s="179"/>
      <c r="AC92" s="179"/>
      <c r="AD92" s="179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ht="14.25" customHeight="1">
      <c r="A93" s="47"/>
      <c r="B93" s="95" t="s">
        <v>1064</v>
      </c>
      <c r="C93" s="95" t="s">
        <v>1065</v>
      </c>
      <c r="D93" s="3"/>
      <c r="E93" s="179"/>
      <c r="F93" s="3"/>
      <c r="G93" s="51"/>
      <c r="H93" s="52"/>
      <c r="I93" s="3"/>
      <c r="J93" s="3"/>
      <c r="K93" s="51"/>
      <c r="L93" s="53"/>
      <c r="M93" s="3"/>
      <c r="N93" s="3"/>
      <c r="O93" s="51"/>
      <c r="P93" s="53"/>
      <c r="Q93" s="3"/>
      <c r="R93" s="3"/>
      <c r="S93" s="3"/>
      <c r="T93" s="3"/>
      <c r="U93" s="3"/>
      <c r="V93" s="1"/>
      <c r="W93" s="1"/>
      <c r="X93" s="1"/>
      <c r="Y93" s="1"/>
      <c r="Z93" s="3"/>
      <c r="AA93" s="179"/>
      <c r="AB93" s="179"/>
      <c r="AC93" s="179"/>
      <c r="AD93" s="179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ht="14.25" customHeight="1">
      <c r="A94" s="47"/>
      <c r="B94" s="95" t="s">
        <v>1066</v>
      </c>
      <c r="C94" s="95">
        <v>30</v>
      </c>
      <c r="D94" s="3"/>
      <c r="E94" s="179"/>
      <c r="F94" s="3"/>
      <c r="G94" s="51"/>
      <c r="H94" s="52"/>
      <c r="I94" s="3"/>
      <c r="J94" s="3"/>
      <c r="K94" s="51"/>
      <c r="L94" s="53"/>
      <c r="M94" s="3"/>
      <c r="N94" s="3"/>
      <c r="O94" s="51"/>
      <c r="P94" s="53"/>
      <c r="Q94" s="3"/>
      <c r="R94" s="3"/>
      <c r="S94" s="3"/>
      <c r="T94" s="3"/>
      <c r="U94" s="3"/>
      <c r="V94" s="1"/>
      <c r="W94" s="1"/>
      <c r="X94" s="1"/>
      <c r="Y94" s="1"/>
      <c r="Z94" s="3"/>
      <c r="AA94" s="179"/>
      <c r="AB94" s="179"/>
      <c r="AC94" s="179"/>
      <c r="AD94" s="179"/>
      <c r="AE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ht="14.25" customHeight="1">
      <c r="A95" s="47"/>
      <c r="B95" s="95" t="s">
        <v>1067</v>
      </c>
      <c r="C95" s="95">
        <v>45</v>
      </c>
      <c r="D95" s="3"/>
      <c r="E95" s="179"/>
      <c r="F95" s="3"/>
      <c r="G95" s="51"/>
      <c r="H95" s="52"/>
      <c r="I95" s="3"/>
      <c r="J95" s="3"/>
      <c r="K95" s="51"/>
      <c r="L95" s="53"/>
      <c r="M95" s="3"/>
      <c r="N95" s="3"/>
      <c r="O95" s="51"/>
      <c r="P95" s="53"/>
      <c r="Q95" s="3"/>
      <c r="R95" s="3"/>
      <c r="S95" s="3"/>
      <c r="T95" s="3"/>
      <c r="U95" s="3"/>
      <c r="V95" s="1"/>
      <c r="W95" s="1"/>
      <c r="X95" s="1"/>
      <c r="Y95" s="1"/>
      <c r="Z95" s="3"/>
      <c r="AA95" s="179"/>
      <c r="AB95" s="179"/>
      <c r="AC95" s="179"/>
      <c r="AD95" s="179"/>
      <c r="AE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ht="14.25" customHeight="1">
      <c r="A96" s="47"/>
      <c r="B96" s="95" t="s">
        <v>1068</v>
      </c>
      <c r="C96" s="95">
        <v>45</v>
      </c>
      <c r="D96" s="3"/>
      <c r="E96" s="179"/>
      <c r="F96" s="3"/>
      <c r="G96" s="51"/>
      <c r="H96" s="52"/>
      <c r="I96" s="3"/>
      <c r="J96" s="3"/>
      <c r="K96" s="51"/>
      <c r="L96" s="53"/>
      <c r="M96" s="3"/>
      <c r="N96" s="3"/>
      <c r="O96" s="51"/>
      <c r="P96" s="53"/>
      <c r="Q96" s="3"/>
      <c r="R96" s="3"/>
      <c r="S96" s="3"/>
      <c r="T96" s="3"/>
      <c r="U96" s="3"/>
      <c r="V96" s="1"/>
      <c r="W96" s="1"/>
      <c r="X96" s="1"/>
      <c r="Y96" s="1"/>
      <c r="Z96" s="3"/>
      <c r="AA96" s="179"/>
      <c r="AB96" s="179"/>
      <c r="AC96" s="179"/>
      <c r="AD96" s="179"/>
      <c r="AE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ht="14.25" customHeight="1">
      <c r="A97" s="47"/>
      <c r="B97" s="95" t="s">
        <v>1069</v>
      </c>
      <c r="C97" s="95">
        <v>30</v>
      </c>
      <c r="D97" s="81"/>
      <c r="E97" s="179"/>
      <c r="F97" s="3"/>
      <c r="G97" s="51"/>
      <c r="H97" s="52"/>
      <c r="I97" s="3"/>
      <c r="J97" s="3"/>
      <c r="K97" s="51"/>
      <c r="L97" s="53"/>
      <c r="M97" s="3"/>
      <c r="N97" s="3"/>
      <c r="O97" s="51"/>
      <c r="P97" s="53"/>
      <c r="Q97" s="3"/>
      <c r="R97" s="3"/>
      <c r="S97" s="3"/>
      <c r="T97" s="3"/>
      <c r="U97" s="3"/>
      <c r="V97" s="1"/>
      <c r="W97" s="1"/>
      <c r="X97" s="1"/>
      <c r="Y97" s="1"/>
      <c r="Z97" s="3"/>
      <c r="AA97" s="179"/>
      <c r="AB97" s="179"/>
      <c r="AC97" s="179"/>
      <c r="AD97" s="179"/>
      <c r="AE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ht="14.25" customHeight="1">
      <c r="A98" s="47"/>
      <c r="B98" s="121"/>
      <c r="C98" s="201"/>
      <c r="D98" s="40"/>
      <c r="E98" s="179"/>
      <c r="F98" s="3"/>
      <c r="G98" s="51"/>
      <c r="H98" s="52"/>
      <c r="I98" s="3"/>
      <c r="J98" s="3"/>
      <c r="K98" s="51"/>
      <c r="L98" s="53"/>
      <c r="M98" s="3"/>
      <c r="N98" s="3"/>
      <c r="O98" s="51"/>
      <c r="P98" s="53"/>
      <c r="Q98" s="3"/>
      <c r="R98" s="3"/>
      <c r="S98" s="3"/>
      <c r="T98" s="3"/>
      <c r="U98" s="3"/>
      <c r="V98" s="1"/>
      <c r="W98" s="1"/>
      <c r="X98" s="1"/>
      <c r="Y98" s="1"/>
      <c r="Z98" s="3"/>
      <c r="AA98" s="179"/>
      <c r="AB98" s="179"/>
      <c r="AC98" s="179"/>
      <c r="AD98" s="179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ht="14.25" customHeight="1">
      <c r="A99" s="47"/>
      <c r="B99" s="3" t="s">
        <v>1070</v>
      </c>
      <c r="C99" s="3">
        <v>100</v>
      </c>
      <c r="D99" s="3"/>
      <c r="E99" s="179"/>
      <c r="F99" s="3"/>
      <c r="G99" s="51"/>
      <c r="H99" s="52"/>
      <c r="I99" s="3"/>
      <c r="J99" s="3"/>
      <c r="K99" s="51"/>
      <c r="L99" s="53"/>
      <c r="M99" s="3"/>
      <c r="N99" s="3"/>
      <c r="O99" s="51"/>
      <c r="P99" s="53"/>
      <c r="Q99" s="3"/>
      <c r="R99" s="3"/>
      <c r="S99" s="3"/>
      <c r="T99" s="3"/>
      <c r="U99" s="3"/>
      <c r="V99" s="1"/>
      <c r="W99" s="1"/>
      <c r="X99" s="1"/>
      <c r="Y99" s="1"/>
      <c r="Z99" s="3"/>
      <c r="AA99" s="179"/>
      <c r="AB99" s="179"/>
      <c r="AC99" s="179"/>
      <c r="AD99" s="179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ht="14.25" customHeight="1">
      <c r="A100" s="47"/>
      <c r="B100" s="3"/>
      <c r="C100" s="3"/>
      <c r="D100" s="3"/>
      <c r="E100" s="179"/>
      <c r="F100" s="3"/>
      <c r="G100" s="51"/>
      <c r="H100" s="52"/>
      <c r="I100" s="3"/>
      <c r="J100" s="3"/>
      <c r="K100" s="51"/>
      <c r="L100" s="53"/>
      <c r="M100" s="3"/>
      <c r="N100" s="3"/>
      <c r="O100" s="51"/>
      <c r="P100" s="53"/>
      <c r="Q100" s="3"/>
      <c r="R100" s="3"/>
      <c r="S100" s="3"/>
      <c r="T100" s="3"/>
      <c r="U100" s="3"/>
      <c r="V100" s="1"/>
      <c r="W100" s="1"/>
      <c r="X100" s="1"/>
      <c r="Y100" s="1"/>
      <c r="Z100" s="3"/>
      <c r="AA100" s="179"/>
      <c r="AB100" s="179"/>
      <c r="AC100" s="179"/>
      <c r="AD100" s="179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ht="14.25" customHeight="1">
      <c r="A101" s="47"/>
      <c r="B101" s="3"/>
      <c r="C101" s="3"/>
      <c r="D101" s="3"/>
      <c r="E101" s="179"/>
      <c r="F101" s="3"/>
      <c r="G101" s="51"/>
      <c r="H101" s="52"/>
      <c r="I101" s="3"/>
      <c r="J101" s="3"/>
      <c r="K101" s="51"/>
      <c r="L101" s="53"/>
      <c r="M101" s="3"/>
      <c r="N101" s="3"/>
      <c r="O101" s="51"/>
      <c r="P101" s="53"/>
      <c r="Q101" s="3"/>
      <c r="R101" s="3"/>
      <c r="S101" s="3"/>
      <c r="T101" s="3"/>
      <c r="U101" s="3"/>
      <c r="V101" s="1"/>
      <c r="W101" s="1"/>
      <c r="X101" s="1"/>
      <c r="Y101" s="1"/>
      <c r="Z101" s="3"/>
      <c r="AA101" s="179"/>
      <c r="AB101" s="179"/>
      <c r="AC101" s="179"/>
      <c r="AD101" s="179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ht="14.25" customHeight="1">
      <c r="A102" s="47"/>
      <c r="B102" s="2"/>
      <c r="C102" s="2"/>
      <c r="D102" s="2"/>
      <c r="E102" s="167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1"/>
      <c r="Y102" s="2"/>
      <c r="Z102" s="2"/>
      <c r="AA102" s="167"/>
      <c r="AB102" s="167"/>
      <c r="AC102" s="167"/>
      <c r="AD102" s="167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ht="14.25" customHeight="1">
      <c r="A103" s="2"/>
      <c r="B103" s="2"/>
      <c r="C103" s="2"/>
      <c r="D103" s="2"/>
      <c r="E103" s="167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167"/>
      <c r="AB103" s="167"/>
      <c r="AC103" s="167"/>
      <c r="AD103" s="167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ht="14.25" customHeight="1">
      <c r="A104" s="2"/>
      <c r="B104" s="2"/>
      <c r="C104" s="2"/>
      <c r="D104" s="2"/>
      <c r="E104" s="167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167"/>
      <c r="AB104" s="167"/>
      <c r="AC104" s="167"/>
      <c r="AD104" s="167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ht="14.25" customHeight="1">
      <c r="A105" s="2"/>
      <c r="B105" s="2"/>
      <c r="C105" s="2"/>
      <c r="D105" s="2"/>
      <c r="E105" s="167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167"/>
      <c r="AB105" s="167"/>
      <c r="AC105" s="167"/>
      <c r="AD105" s="167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ht="14.25" customHeight="1">
      <c r="A106" s="2"/>
      <c r="B106" s="2"/>
      <c r="C106" s="2"/>
      <c r="D106" s="2"/>
      <c r="E106" s="167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167"/>
      <c r="AB106" s="167"/>
      <c r="AC106" s="167"/>
      <c r="AD106" s="167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ht="14.25" customHeight="1">
      <c r="A107" s="2"/>
      <c r="B107" s="2"/>
      <c r="C107" s="2"/>
      <c r="D107" s="2"/>
      <c r="E107" s="167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167"/>
      <c r="AB107" s="167"/>
      <c r="AC107" s="167"/>
      <c r="AD107" s="167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ht="14.25" customHeight="1">
      <c r="A108" s="2"/>
      <c r="B108" s="2"/>
      <c r="C108" s="2"/>
      <c r="D108" s="2"/>
      <c r="E108" s="167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167"/>
      <c r="AB108" s="167"/>
      <c r="AC108" s="167"/>
      <c r="AD108" s="167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ht="14.25" customHeight="1">
      <c r="A109" s="2"/>
      <c r="B109" s="2"/>
      <c r="C109" s="2"/>
      <c r="D109" s="2"/>
      <c r="E109" s="167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167"/>
      <c r="AB109" s="167"/>
      <c r="AC109" s="167"/>
      <c r="AD109" s="167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ht="14.25" customHeight="1">
      <c r="A110" s="2"/>
      <c r="B110" s="2"/>
      <c r="C110" s="2"/>
      <c r="D110" s="2"/>
      <c r="E110" s="167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167"/>
      <c r="AB110" s="167"/>
      <c r="AC110" s="167"/>
      <c r="AD110" s="167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ht="14.25" customHeight="1">
      <c r="A111" s="2"/>
      <c r="B111" s="2"/>
      <c r="C111" s="2"/>
      <c r="D111" s="2"/>
      <c r="E111" s="167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167"/>
      <c r="AB111" s="167"/>
      <c r="AC111" s="167"/>
      <c r="AD111" s="167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ht="14.25" customHeight="1">
      <c r="A112" s="2"/>
      <c r="B112" s="2"/>
      <c r="C112" s="2"/>
      <c r="D112" s="2"/>
      <c r="E112" s="167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167"/>
      <c r="AB112" s="202"/>
      <c r="AC112" s="202"/>
      <c r="AD112" s="202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ht="14.25" customHeight="1">
      <c r="A113" s="2"/>
      <c r="B113" s="22"/>
      <c r="C113" s="46"/>
      <c r="D113" s="2"/>
      <c r="E113" s="167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46"/>
      <c r="AA113" s="203"/>
      <c r="AB113" s="202"/>
      <c r="AC113" s="202"/>
      <c r="AD113" s="202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ht="14.25" customHeight="1">
      <c r="A114" s="2"/>
      <c r="B114" s="139"/>
      <c r="C114" s="46"/>
      <c r="D114" s="2"/>
      <c r="E114" s="167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46"/>
      <c r="AA114" s="177"/>
      <c r="AB114" s="202"/>
      <c r="AC114" s="202"/>
      <c r="AD114" s="202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ht="14.25" customHeight="1">
      <c r="A115" s="2"/>
      <c r="B115" s="2"/>
      <c r="C115" s="46"/>
      <c r="D115" s="2"/>
      <c r="E115" s="167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167"/>
      <c r="AB115" s="202"/>
      <c r="AC115" s="202"/>
      <c r="AD115" s="202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ht="14.25" customHeight="1">
      <c r="A116" s="2"/>
      <c r="B116" s="2"/>
      <c r="C116" s="2"/>
      <c r="D116" s="2"/>
      <c r="E116" s="167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167"/>
      <c r="AB116" s="202"/>
      <c r="AC116" s="202"/>
      <c r="AD116" s="202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ht="14.25" customHeight="1">
      <c r="A117" s="2"/>
      <c r="B117" s="2"/>
      <c r="C117" s="2"/>
      <c r="D117" s="2"/>
      <c r="E117" s="167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167"/>
      <c r="AB117" s="202"/>
      <c r="AC117" s="202"/>
      <c r="AD117" s="202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ht="14.25" customHeight="1">
      <c r="A118" s="2"/>
      <c r="B118" s="2"/>
      <c r="C118" s="2"/>
      <c r="D118" s="2"/>
      <c r="E118" s="167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167"/>
      <c r="AB118" s="202"/>
      <c r="AC118" s="202"/>
      <c r="AD118" s="202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ht="14.25" customHeight="1">
      <c r="A119" s="2"/>
      <c r="B119" s="2"/>
      <c r="C119" s="2"/>
      <c r="D119" s="2"/>
      <c r="E119" s="167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167"/>
      <c r="AB119" s="202"/>
      <c r="AC119" s="202"/>
      <c r="AD119" s="202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ht="14.25" customHeight="1">
      <c r="A120" s="2"/>
      <c r="B120" s="2"/>
      <c r="C120" s="2"/>
      <c r="D120" s="2"/>
      <c r="E120" s="167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167"/>
      <c r="AB120" s="202"/>
      <c r="AC120" s="202"/>
      <c r="AD120" s="202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ht="14.25" customHeight="1">
      <c r="A121" s="2"/>
      <c r="B121" s="2"/>
      <c r="C121" s="2"/>
      <c r="D121" s="2"/>
      <c r="E121" s="167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167"/>
      <c r="AB121" s="202"/>
      <c r="AC121" s="202"/>
      <c r="AD121" s="202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</sheetData>
  <autoFilter ref="A5:AW111" xr:uid="{00000000-0009-0000-0000-000015000000}">
    <sortState xmlns:xlrd2="http://schemas.microsoft.com/office/spreadsheetml/2017/richdata2" ref="A5:AW111">
      <sortCondition descending="1" ref="D5:D111"/>
    </sortState>
  </autoFilter>
  <mergeCells count="5">
    <mergeCell ref="F4:I4"/>
    <mergeCell ref="J4:M4"/>
    <mergeCell ref="N4:Q4"/>
    <mergeCell ref="R4:U4"/>
    <mergeCell ref="V4:Z4"/>
  </mergeCells>
  <pageMargins left="0" right="0" top="0" bottom="0" header="0" footer="0"/>
  <pageSetup paperSize="9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  <pageSetUpPr fitToPage="1"/>
  </sheetPr>
  <dimension ref="A1:AX1011"/>
  <sheetViews>
    <sheetView workbookViewId="0">
      <pane xSplit="7" topLeftCell="H1" activePane="topRight" state="frozen"/>
      <selection pane="topRight" activeCell="I2" sqref="I2"/>
    </sheetView>
  </sheetViews>
  <sheetFormatPr defaultColWidth="14.42578125" defaultRowHeight="15" customHeight="1"/>
  <cols>
    <col min="1" max="1" width="7" customWidth="1"/>
    <col min="2" max="2" width="42.28515625" customWidth="1"/>
    <col min="3" max="3" width="9" customWidth="1"/>
    <col min="4" max="6" width="8.5703125" customWidth="1"/>
    <col min="7" max="7" width="5.42578125" customWidth="1"/>
    <col min="8" max="9" width="8.7109375" customWidth="1"/>
    <col min="10" max="10" width="9.42578125" customWidth="1"/>
    <col min="11" max="11" width="6" customWidth="1"/>
    <col min="12" max="12" width="9.42578125" customWidth="1"/>
    <col min="13" max="13" width="7" customWidth="1"/>
    <col min="14" max="14" width="7.7109375" customWidth="1"/>
    <col min="15" max="15" width="5.42578125" customWidth="1"/>
    <col min="16" max="16" width="9.7109375" customWidth="1"/>
    <col min="17" max="17" width="7" customWidth="1"/>
    <col min="18" max="18" width="7.7109375" customWidth="1"/>
    <col min="19" max="19" width="5.42578125" customWidth="1"/>
    <col min="20" max="20" width="8.7109375" customWidth="1"/>
    <col min="21" max="21" width="7" customWidth="1"/>
    <col min="22" max="22" width="8.7109375" customWidth="1"/>
    <col min="23" max="23" width="6.5703125" customWidth="1"/>
    <col min="24" max="24" width="8.7109375" customWidth="1"/>
    <col min="25" max="25" width="7" customWidth="1"/>
    <col min="26" max="26" width="8.7109375" customWidth="1"/>
    <col min="27" max="30" width="8.5703125" customWidth="1"/>
    <col min="31" max="31" width="8" customWidth="1"/>
    <col min="32" max="32" width="10.5703125" customWidth="1"/>
    <col min="33" max="33" width="12.7109375" customWidth="1"/>
    <col min="34" max="34" width="8.85546875" customWidth="1"/>
    <col min="35" max="35" width="10.28515625" customWidth="1"/>
    <col min="36" max="36" width="10" customWidth="1"/>
    <col min="37" max="37" width="10.42578125" customWidth="1"/>
    <col min="38" max="40" width="8.85546875" customWidth="1"/>
    <col min="41" max="41" width="11.85546875" customWidth="1"/>
    <col min="42" max="50" width="8.85546875" customWidth="1"/>
  </cols>
  <sheetData>
    <row r="1" spans="1:50" ht="14.25" customHeight="1">
      <c r="A1" s="204"/>
      <c r="B1" s="205" t="s">
        <v>1071</v>
      </c>
      <c r="C1" s="206"/>
      <c r="D1" s="204"/>
      <c r="E1" s="204"/>
      <c r="F1" s="204"/>
      <c r="G1" s="207"/>
      <c r="H1" s="208"/>
      <c r="I1" s="52"/>
      <c r="J1" s="3"/>
      <c r="K1" s="3"/>
      <c r="L1" s="208"/>
      <c r="M1" s="52"/>
      <c r="N1" s="3"/>
      <c r="O1" s="3"/>
      <c r="P1" s="208"/>
      <c r="Q1" s="52"/>
      <c r="R1" s="3"/>
      <c r="S1" s="3" t="s">
        <v>1072</v>
      </c>
      <c r="T1" s="208"/>
      <c r="U1" s="52"/>
      <c r="V1" s="3"/>
      <c r="W1" s="3" t="s">
        <v>1072</v>
      </c>
      <c r="X1" s="208"/>
      <c r="Y1" s="52"/>
      <c r="Z1" s="204"/>
      <c r="AA1" s="209"/>
      <c r="AB1" s="209"/>
      <c r="AC1" s="209"/>
      <c r="AD1" s="209"/>
      <c r="AE1" s="204"/>
      <c r="AF1" s="204"/>
      <c r="AG1" s="210"/>
      <c r="AH1" s="204"/>
      <c r="AI1" s="211"/>
      <c r="AJ1" s="211"/>
      <c r="AK1" s="211"/>
      <c r="AL1" s="211"/>
      <c r="AM1" s="211"/>
      <c r="AN1" s="211"/>
      <c r="AO1" s="211"/>
      <c r="AP1" s="211"/>
      <c r="AQ1" s="211"/>
      <c r="AR1" s="211"/>
      <c r="AS1" s="212"/>
      <c r="AT1" s="212"/>
      <c r="AU1" s="211"/>
      <c r="AV1" s="211"/>
      <c r="AW1" s="211"/>
      <c r="AX1" s="211"/>
    </row>
    <row r="2" spans="1:50" ht="14.25" customHeight="1">
      <c r="A2" s="204"/>
      <c r="B2" s="205" t="s">
        <v>920</v>
      </c>
      <c r="C2" s="204"/>
      <c r="D2" s="204"/>
      <c r="E2" s="204"/>
      <c r="F2" s="204"/>
      <c r="G2" s="207"/>
      <c r="H2" s="208"/>
      <c r="I2" s="52"/>
      <c r="J2" s="3"/>
      <c r="K2" s="3"/>
      <c r="L2" s="208"/>
      <c r="M2" s="52"/>
      <c r="N2" s="3"/>
      <c r="O2" s="3"/>
      <c r="P2" s="208"/>
      <c r="Q2" s="52"/>
      <c r="R2" s="3"/>
      <c r="S2" s="3"/>
      <c r="T2" s="208"/>
      <c r="U2" s="52"/>
      <c r="V2" s="3"/>
      <c r="W2" s="3"/>
      <c r="X2" s="208"/>
      <c r="Y2" s="52"/>
      <c r="Z2" s="204"/>
      <c r="AA2" s="209"/>
      <c r="AB2" s="209"/>
      <c r="AC2" s="209"/>
      <c r="AD2" s="209"/>
      <c r="AE2" s="204"/>
      <c r="AF2" s="204"/>
      <c r="AG2" s="210"/>
      <c r="AH2" s="204"/>
      <c r="AI2" s="211"/>
      <c r="AJ2" s="211"/>
      <c r="AK2" s="211"/>
      <c r="AL2" s="211"/>
      <c r="AM2" s="211"/>
      <c r="AN2" s="211"/>
      <c r="AO2" s="211"/>
      <c r="AP2" s="211"/>
      <c r="AQ2" s="211"/>
      <c r="AR2" s="211"/>
      <c r="AS2" s="212"/>
      <c r="AT2" s="212"/>
      <c r="AU2" s="211"/>
      <c r="AV2" s="211"/>
      <c r="AW2" s="211"/>
      <c r="AX2" s="211"/>
    </row>
    <row r="3" spans="1:50" ht="14.25" customHeight="1">
      <c r="A3" s="204"/>
      <c r="B3" s="213">
        <f ca="1">TODAY()</f>
        <v>46188</v>
      </c>
      <c r="C3" s="204"/>
      <c r="D3" s="204"/>
      <c r="E3" s="204"/>
      <c r="F3" s="204"/>
      <c r="G3" s="207"/>
      <c r="H3" s="208"/>
      <c r="I3" s="52"/>
      <c r="J3" s="3"/>
      <c r="K3" s="3"/>
      <c r="L3" s="208"/>
      <c r="M3" s="52"/>
      <c r="N3" s="3"/>
      <c r="O3" s="3"/>
      <c r="P3" s="208"/>
      <c r="Q3" s="52"/>
      <c r="R3" s="3"/>
      <c r="S3" s="3"/>
      <c r="T3" s="208"/>
      <c r="U3" s="52"/>
      <c r="V3" s="3"/>
      <c r="W3" s="3"/>
      <c r="X3" s="208"/>
      <c r="Y3" s="52"/>
      <c r="Z3" s="204"/>
      <c r="AA3" s="209"/>
      <c r="AB3" s="209"/>
      <c r="AC3" s="209"/>
      <c r="AD3" s="209"/>
      <c r="AE3" s="204"/>
      <c r="AF3" s="204"/>
      <c r="AG3" s="210"/>
      <c r="AH3" s="211"/>
      <c r="AI3" s="211"/>
      <c r="AJ3" s="211"/>
      <c r="AK3" s="211"/>
      <c r="AL3" s="211"/>
      <c r="AM3" s="211"/>
      <c r="AN3" s="211"/>
      <c r="AO3" s="211"/>
      <c r="AP3" s="211"/>
      <c r="AQ3" s="211"/>
      <c r="AR3" s="211"/>
      <c r="AS3" s="212"/>
      <c r="AT3" s="212"/>
      <c r="AU3" s="211"/>
      <c r="AV3" s="211"/>
      <c r="AW3" s="211"/>
      <c r="AX3" s="211"/>
    </row>
    <row r="4" spans="1:50" ht="14.25" customHeight="1">
      <c r="A4" s="152"/>
      <c r="B4" s="58"/>
      <c r="C4" s="58"/>
      <c r="D4" s="58"/>
      <c r="E4" s="58"/>
      <c r="F4" s="214"/>
      <c r="G4" s="215"/>
      <c r="H4" s="563">
        <f ca="1">TODAY()+3</f>
        <v>46191</v>
      </c>
      <c r="I4" s="559"/>
      <c r="J4" s="559"/>
      <c r="K4" s="561">
        <f ca="1">H4+31</f>
        <v>46222</v>
      </c>
      <c r="L4" s="559"/>
      <c r="M4" s="559"/>
      <c r="N4" s="560"/>
      <c r="O4" s="558">
        <f ca="1">K4+31</f>
        <v>46253</v>
      </c>
      <c r="P4" s="559"/>
      <c r="Q4" s="559"/>
      <c r="R4" s="560"/>
      <c r="S4" s="561">
        <f ca="1">O4+30</f>
        <v>46283</v>
      </c>
      <c r="T4" s="559"/>
      <c r="U4" s="559"/>
      <c r="V4" s="560"/>
      <c r="W4" s="561">
        <f ca="1">S4+30</f>
        <v>46313</v>
      </c>
      <c r="X4" s="559"/>
      <c r="Y4" s="559"/>
      <c r="Z4" s="560"/>
      <c r="AA4" s="555" t="s">
        <v>921</v>
      </c>
      <c r="AB4" s="556"/>
      <c r="AC4" s="556"/>
      <c r="AD4" s="556"/>
      <c r="AE4" s="557"/>
      <c r="AF4" s="216" t="s">
        <v>4</v>
      </c>
      <c r="AG4" s="146" t="s">
        <v>922</v>
      </c>
      <c r="AH4" s="217"/>
      <c r="AI4" s="218" t="s">
        <v>923</v>
      </c>
      <c r="AJ4" s="218" t="s">
        <v>924</v>
      </c>
      <c r="AK4" s="218" t="s">
        <v>924</v>
      </c>
      <c r="AL4" s="218" t="s">
        <v>925</v>
      </c>
      <c r="AM4" s="218" t="s">
        <v>925</v>
      </c>
      <c r="AN4" s="218" t="s">
        <v>925</v>
      </c>
      <c r="AO4" s="218" t="s">
        <v>925</v>
      </c>
      <c r="AP4" s="218" t="s">
        <v>925</v>
      </c>
      <c r="AQ4" s="218" t="s">
        <v>925</v>
      </c>
      <c r="AR4" s="218" t="s">
        <v>926</v>
      </c>
      <c r="AS4" s="218" t="s">
        <v>926</v>
      </c>
      <c r="AT4" s="218" t="s">
        <v>927</v>
      </c>
      <c r="AU4" s="218" t="s">
        <v>927</v>
      </c>
      <c r="AV4" s="218" t="s">
        <v>927</v>
      </c>
      <c r="AW4" s="217"/>
      <c r="AX4" s="217"/>
    </row>
    <row r="5" spans="1:50" ht="14.25" customHeight="1">
      <c r="A5" s="219" t="s">
        <v>928</v>
      </c>
      <c r="B5" s="66" t="s">
        <v>929</v>
      </c>
      <c r="C5" s="66" t="s">
        <v>930</v>
      </c>
      <c r="D5" s="66" t="s">
        <v>931</v>
      </c>
      <c r="E5" s="66"/>
      <c r="F5" s="67" t="s">
        <v>932</v>
      </c>
      <c r="G5" s="66" t="s">
        <v>933</v>
      </c>
      <c r="H5" s="68" t="s">
        <v>934</v>
      </c>
      <c r="I5" s="220" t="s">
        <v>935</v>
      </c>
      <c r="J5" s="221" t="s">
        <v>936</v>
      </c>
      <c r="K5" s="221" t="s">
        <v>933</v>
      </c>
      <c r="L5" s="68" t="s">
        <v>934</v>
      </c>
      <c r="M5" s="220" t="s">
        <v>935</v>
      </c>
      <c r="N5" s="221" t="s">
        <v>936</v>
      </c>
      <c r="O5" s="221" t="s">
        <v>933</v>
      </c>
      <c r="P5" s="68" t="s">
        <v>934</v>
      </c>
      <c r="Q5" s="220" t="s">
        <v>935</v>
      </c>
      <c r="R5" s="221" t="s">
        <v>936</v>
      </c>
      <c r="S5" s="221" t="s">
        <v>933</v>
      </c>
      <c r="T5" s="68" t="s">
        <v>934</v>
      </c>
      <c r="U5" s="220" t="s">
        <v>935</v>
      </c>
      <c r="V5" s="221" t="s">
        <v>936</v>
      </c>
      <c r="W5" s="221" t="s">
        <v>933</v>
      </c>
      <c r="X5" s="68" t="s">
        <v>934</v>
      </c>
      <c r="Y5" s="220" t="s">
        <v>935</v>
      </c>
      <c r="Z5" s="66" t="s">
        <v>936</v>
      </c>
      <c r="AA5" s="71" t="s">
        <v>937</v>
      </c>
      <c r="AB5" s="71" t="s">
        <v>938</v>
      </c>
      <c r="AC5" s="71" t="s">
        <v>939</v>
      </c>
      <c r="AD5" s="71" t="s">
        <v>940</v>
      </c>
      <c r="AE5" s="72" t="s">
        <v>941</v>
      </c>
      <c r="AF5" s="66" t="s">
        <v>1073</v>
      </c>
      <c r="AG5" s="67" t="s">
        <v>942</v>
      </c>
      <c r="AH5" s="222" t="s">
        <v>1074</v>
      </c>
      <c r="AI5" s="150" t="s">
        <v>1075</v>
      </c>
      <c r="AJ5" s="150" t="s">
        <v>1076</v>
      </c>
      <c r="AK5" s="150" t="s">
        <v>1077</v>
      </c>
      <c r="AL5" s="76" t="s">
        <v>966</v>
      </c>
      <c r="AM5" s="223" t="s">
        <v>1078</v>
      </c>
      <c r="AN5" s="150" t="s">
        <v>961</v>
      </c>
      <c r="AO5" s="150" t="s">
        <v>1079</v>
      </c>
      <c r="AP5" s="76" t="s">
        <v>1011</v>
      </c>
      <c r="AQ5" s="76" t="s">
        <v>967</v>
      </c>
      <c r="AR5" s="223" t="s">
        <v>1080</v>
      </c>
      <c r="AS5" s="223" t="s">
        <v>1081</v>
      </c>
      <c r="AT5" s="224" t="s">
        <v>1082</v>
      </c>
      <c r="AU5" s="224" t="s">
        <v>1083</v>
      </c>
      <c r="AV5" s="225" t="s">
        <v>1084</v>
      </c>
      <c r="AW5" s="226"/>
      <c r="AX5" s="226"/>
    </row>
    <row r="6" spans="1:50" ht="14.25" customHeight="1">
      <c r="A6" s="193" t="s">
        <v>1085</v>
      </c>
      <c r="B6" s="22" t="s">
        <v>693</v>
      </c>
      <c r="C6" s="79">
        <f>VLOOKUP(B6,'JAN26'!$A$1:I909,8,0)</f>
        <v>1652</v>
      </c>
      <c r="D6" s="227">
        <f>VLOOKUP(B6,AVE!B$1:GB3514,2,0)</f>
        <v>2787.25</v>
      </c>
      <c r="E6" s="227"/>
      <c r="F6" s="228">
        <f t="shared" ref="F6:F27" si="0">H6+L6+P6+T6+X6</f>
        <v>24800</v>
      </c>
      <c r="G6" s="152">
        <f t="shared" ref="G6:G27" si="1">IF(C6&lt;0,0,C6)</f>
        <v>1652</v>
      </c>
      <c r="H6" s="229">
        <f t="shared" ref="H6:H27" si="2">SUM(AI6)</f>
        <v>3200</v>
      </c>
      <c r="I6" s="230">
        <f t="shared" ref="I6:I27" si="3">D6</f>
        <v>2787.25</v>
      </c>
      <c r="J6" s="231">
        <f t="shared" ref="J6:J27" si="4">(G6+H6)-I6</f>
        <v>2064.75</v>
      </c>
      <c r="K6" s="231">
        <f t="shared" ref="K6:K27" si="5">IF(J6&lt;0,0,J6)</f>
        <v>2064.75</v>
      </c>
      <c r="L6" s="229">
        <f t="shared" ref="L6:L29" si="6">SUM(AJ6:AK6)</f>
        <v>0</v>
      </c>
      <c r="M6" s="230">
        <f t="shared" ref="M6:M27" si="7">I6</f>
        <v>2787.25</v>
      </c>
      <c r="N6" s="231">
        <f t="shared" ref="N6:N27" si="8">(K6+L6)-M6</f>
        <v>-722.5</v>
      </c>
      <c r="O6" s="231">
        <f t="shared" ref="O6:O27" si="9">IF(N6&lt;0,0,N6)</f>
        <v>0</v>
      </c>
      <c r="P6" s="229">
        <f t="shared" ref="P6:P28" si="10">SUM(AL6:AQ6)</f>
        <v>21600</v>
      </c>
      <c r="Q6" s="230">
        <f t="shared" ref="Q6:Q27" si="11">M6</f>
        <v>2787.25</v>
      </c>
      <c r="R6" s="231">
        <f t="shared" ref="R6:R27" si="12">(O6+P6)-Q6</f>
        <v>18812.75</v>
      </c>
      <c r="S6" s="231">
        <f t="shared" ref="S6:S27" si="13">IF(R6&lt;0,0,R6)</f>
        <v>18812.75</v>
      </c>
      <c r="T6" s="229">
        <f t="shared" ref="T6:T30" si="14">SUM(AR6:AS6)</f>
        <v>0</v>
      </c>
      <c r="U6" s="230">
        <f t="shared" ref="U6:U27" si="15">Q6</f>
        <v>2787.25</v>
      </c>
      <c r="V6" s="231">
        <f t="shared" ref="V6:V27" si="16">(S6+T6)-U6</f>
        <v>16025.5</v>
      </c>
      <c r="W6" s="231">
        <f t="shared" ref="W6:W27" si="17">IF(V6&lt;0,0,V6)</f>
        <v>16025.5</v>
      </c>
      <c r="X6" s="229">
        <f t="shared" ref="X6:X30" si="18">SUM(AT6:AV6)</f>
        <v>0</v>
      </c>
      <c r="Y6" s="230">
        <f t="shared" ref="Y6:Y27" si="19">U6</f>
        <v>2787.25</v>
      </c>
      <c r="Z6" s="152">
        <f t="shared" ref="Z6:Z27" si="20">(W6+X6)-Y6</f>
        <v>13238.25</v>
      </c>
      <c r="AA6" s="232">
        <f t="shared" ref="AA6:AA27" si="21">IF(Z6&lt;0,0,Z6/D6)</f>
        <v>4.7495739528208807</v>
      </c>
      <c r="AB6" s="232">
        <v>6</v>
      </c>
      <c r="AC6" s="232">
        <v>12</v>
      </c>
      <c r="AD6" s="232">
        <f t="shared" ref="AD6:AD27" si="22">IF(IF(AA6&gt;AB6,AC6-AA6,AC6-AA6)&lt;0,0,IF(AA6&gt;AB6,AC6-AA6,AC6-AA6))</f>
        <v>7.2504260471791193</v>
      </c>
      <c r="AE6" s="233">
        <f t="shared" ref="AE6:AE27" si="23">AD6*D6</f>
        <v>20208.75</v>
      </c>
      <c r="AF6" s="231">
        <v>20000</v>
      </c>
      <c r="AG6" s="234">
        <f>AF6/4</f>
        <v>5000</v>
      </c>
      <c r="AH6" s="235"/>
      <c r="AI6" s="235">
        <f>800*4</f>
        <v>3200</v>
      </c>
      <c r="AJ6" s="235"/>
      <c r="AK6" s="235"/>
      <c r="AL6" s="235">
        <f>2000*4</f>
        <v>8000</v>
      </c>
      <c r="AM6" s="235">
        <f>400*4</f>
        <v>1600</v>
      </c>
      <c r="AN6" s="235">
        <f>200*4</f>
        <v>800</v>
      </c>
      <c r="AO6" s="235">
        <f>400*4</f>
        <v>1600</v>
      </c>
      <c r="AP6" s="235">
        <f>(480+320)*4</f>
        <v>3200</v>
      </c>
      <c r="AQ6" s="235">
        <f>1600*4</f>
        <v>6400</v>
      </c>
      <c r="AR6" s="235"/>
      <c r="AS6" s="236"/>
      <c r="AT6" s="236"/>
      <c r="AU6" s="235"/>
      <c r="AV6" s="235"/>
      <c r="AW6" s="235"/>
      <c r="AX6" s="235"/>
    </row>
    <row r="7" spans="1:50" ht="14.25" customHeight="1">
      <c r="A7" s="193" t="s">
        <v>1085</v>
      </c>
      <c r="B7" s="22" t="s">
        <v>918</v>
      </c>
      <c r="C7" s="79">
        <v>0</v>
      </c>
      <c r="D7" s="227">
        <f>VLOOKUP(B7,AVE!B$1:GB3515,2,0)</f>
        <v>0</v>
      </c>
      <c r="E7" s="227"/>
      <c r="F7" s="228">
        <f t="shared" si="0"/>
        <v>3200</v>
      </c>
      <c r="G7" s="152">
        <f t="shared" si="1"/>
        <v>0</v>
      </c>
      <c r="H7" s="229">
        <f t="shared" si="2"/>
        <v>0</v>
      </c>
      <c r="I7" s="230">
        <f t="shared" si="3"/>
        <v>0</v>
      </c>
      <c r="J7" s="231">
        <f t="shared" si="4"/>
        <v>0</v>
      </c>
      <c r="K7" s="231">
        <f t="shared" si="5"/>
        <v>0</v>
      </c>
      <c r="L7" s="229">
        <f t="shared" si="6"/>
        <v>0</v>
      </c>
      <c r="M7" s="230">
        <f t="shared" si="7"/>
        <v>0</v>
      </c>
      <c r="N7" s="231">
        <f t="shared" si="8"/>
        <v>0</v>
      </c>
      <c r="O7" s="231">
        <f t="shared" si="9"/>
        <v>0</v>
      </c>
      <c r="P7" s="229">
        <f t="shared" si="10"/>
        <v>3200</v>
      </c>
      <c r="Q7" s="230">
        <f t="shared" si="11"/>
        <v>0</v>
      </c>
      <c r="R7" s="231">
        <f t="shared" si="12"/>
        <v>3200</v>
      </c>
      <c r="S7" s="231">
        <f t="shared" si="13"/>
        <v>3200</v>
      </c>
      <c r="T7" s="229">
        <f t="shared" si="14"/>
        <v>0</v>
      </c>
      <c r="U7" s="230">
        <f t="shared" si="15"/>
        <v>0</v>
      </c>
      <c r="V7" s="231">
        <f t="shared" si="16"/>
        <v>3200</v>
      </c>
      <c r="W7" s="231">
        <f t="shared" si="17"/>
        <v>3200</v>
      </c>
      <c r="X7" s="229">
        <f t="shared" si="18"/>
        <v>0</v>
      </c>
      <c r="Y7" s="230">
        <f t="shared" si="19"/>
        <v>0</v>
      </c>
      <c r="Z7" s="152">
        <f t="shared" si="20"/>
        <v>3200</v>
      </c>
      <c r="AA7" s="232" t="e">
        <f t="shared" si="21"/>
        <v>#DIV/0!</v>
      </c>
      <c r="AB7" s="232">
        <v>6</v>
      </c>
      <c r="AC7" s="232">
        <v>12</v>
      </c>
      <c r="AD7" s="232" t="e">
        <f t="shared" si="22"/>
        <v>#DIV/0!</v>
      </c>
      <c r="AE7" s="233" t="e">
        <f t="shared" si="23"/>
        <v>#DIV/0!</v>
      </c>
      <c r="AF7" s="231">
        <v>0</v>
      </c>
      <c r="AG7" s="234"/>
      <c r="AH7" s="235"/>
      <c r="AI7" s="235"/>
      <c r="AJ7" s="235"/>
      <c r="AK7" s="235"/>
      <c r="AL7" s="235"/>
      <c r="AM7" s="235"/>
      <c r="AN7" s="235">
        <f>800*4</f>
        <v>3200</v>
      </c>
      <c r="AO7" s="235"/>
      <c r="AP7" s="235"/>
      <c r="AQ7" s="235"/>
      <c r="AR7" s="235"/>
      <c r="AS7" s="236"/>
      <c r="AT7" s="236"/>
      <c r="AU7" s="235"/>
      <c r="AV7" s="235"/>
      <c r="AW7" s="235"/>
      <c r="AX7" s="235"/>
    </row>
    <row r="8" spans="1:50" ht="14.25" customHeight="1">
      <c r="A8" s="237" t="s">
        <v>690</v>
      </c>
      <c r="B8" s="238" t="s">
        <v>207</v>
      </c>
      <c r="C8" s="79">
        <f>VLOOKUP(B8,'JAN26'!$A$1:I911,8,0)</f>
        <v>209</v>
      </c>
      <c r="D8" s="227">
        <f>VLOOKUP(B8,AVE!B$1:GB3516,2,0)</f>
        <v>81.625</v>
      </c>
      <c r="E8" s="227"/>
      <c r="F8" s="228">
        <f t="shared" si="0"/>
        <v>653</v>
      </c>
      <c r="G8" s="152">
        <f t="shared" si="1"/>
        <v>209</v>
      </c>
      <c r="H8" s="229">
        <f t="shared" si="2"/>
        <v>0</v>
      </c>
      <c r="I8" s="230">
        <f t="shared" si="3"/>
        <v>81.625</v>
      </c>
      <c r="J8" s="231">
        <f t="shared" si="4"/>
        <v>127.375</v>
      </c>
      <c r="K8" s="231">
        <f t="shared" si="5"/>
        <v>127.375</v>
      </c>
      <c r="L8" s="229">
        <f t="shared" si="6"/>
        <v>166</v>
      </c>
      <c r="M8" s="230">
        <f t="shared" si="7"/>
        <v>81.625</v>
      </c>
      <c r="N8" s="231">
        <f t="shared" si="8"/>
        <v>211.75</v>
      </c>
      <c r="O8" s="231">
        <f t="shared" si="9"/>
        <v>211.75</v>
      </c>
      <c r="P8" s="229">
        <f t="shared" si="10"/>
        <v>0</v>
      </c>
      <c r="Q8" s="230">
        <f t="shared" si="11"/>
        <v>81.625</v>
      </c>
      <c r="R8" s="231">
        <f t="shared" si="12"/>
        <v>130.125</v>
      </c>
      <c r="S8" s="231">
        <f t="shared" si="13"/>
        <v>130.125</v>
      </c>
      <c r="T8" s="229">
        <f t="shared" si="14"/>
        <v>0</v>
      </c>
      <c r="U8" s="230">
        <f t="shared" si="15"/>
        <v>81.625</v>
      </c>
      <c r="V8" s="231">
        <f t="shared" si="16"/>
        <v>48.5</v>
      </c>
      <c r="W8" s="231">
        <f t="shared" si="17"/>
        <v>48.5</v>
      </c>
      <c r="X8" s="229">
        <f t="shared" si="18"/>
        <v>487</v>
      </c>
      <c r="Y8" s="230">
        <f t="shared" si="19"/>
        <v>81.625</v>
      </c>
      <c r="Z8" s="152">
        <f t="shared" si="20"/>
        <v>453.875</v>
      </c>
      <c r="AA8" s="232">
        <f t="shared" si="21"/>
        <v>5.5604900459418074</v>
      </c>
      <c r="AB8" s="232">
        <v>6</v>
      </c>
      <c r="AC8" s="232">
        <v>12</v>
      </c>
      <c r="AD8" s="232">
        <f t="shared" si="22"/>
        <v>6.4395099540581926</v>
      </c>
      <c r="AE8" s="233">
        <f t="shared" si="23"/>
        <v>525.625</v>
      </c>
      <c r="AF8" s="231">
        <v>400</v>
      </c>
      <c r="AG8" s="234"/>
      <c r="AH8" s="235"/>
      <c r="AI8" s="235"/>
      <c r="AJ8" s="235">
        <v>166</v>
      </c>
      <c r="AK8" s="235"/>
      <c r="AL8" s="235"/>
      <c r="AM8" s="235"/>
      <c r="AN8" s="235"/>
      <c r="AO8" s="235"/>
      <c r="AP8" s="235"/>
      <c r="AQ8" s="235"/>
      <c r="AR8" s="235"/>
      <c r="AS8" s="236"/>
      <c r="AT8" s="236"/>
      <c r="AU8" s="235"/>
      <c r="AV8" s="229">
        <f>89+166+66+166</f>
        <v>487</v>
      </c>
      <c r="AW8" s="235"/>
      <c r="AX8" s="235"/>
    </row>
    <row r="9" spans="1:50" ht="14.25" customHeight="1">
      <c r="A9" s="237" t="s">
        <v>690</v>
      </c>
      <c r="B9" s="238" t="s">
        <v>208</v>
      </c>
      <c r="C9" s="79">
        <f>VLOOKUP(B9,'JAN26'!$A$1:I912,8,0)</f>
        <v>257</v>
      </c>
      <c r="D9" s="227">
        <f>VLOOKUP(B9,AVE!B$1:GB3517,2,0)</f>
        <v>28.625</v>
      </c>
      <c r="E9" s="227"/>
      <c r="F9" s="228">
        <f t="shared" si="0"/>
        <v>100</v>
      </c>
      <c r="G9" s="152">
        <f t="shared" si="1"/>
        <v>257</v>
      </c>
      <c r="H9" s="229">
        <f t="shared" si="2"/>
        <v>0</v>
      </c>
      <c r="I9" s="230">
        <f t="shared" si="3"/>
        <v>28.625</v>
      </c>
      <c r="J9" s="231">
        <f t="shared" si="4"/>
        <v>228.375</v>
      </c>
      <c r="K9" s="231">
        <f t="shared" si="5"/>
        <v>228.375</v>
      </c>
      <c r="L9" s="229">
        <f t="shared" si="6"/>
        <v>0</v>
      </c>
      <c r="M9" s="230">
        <f t="shared" si="7"/>
        <v>28.625</v>
      </c>
      <c r="N9" s="231">
        <f t="shared" si="8"/>
        <v>199.75</v>
      </c>
      <c r="O9" s="231">
        <f t="shared" si="9"/>
        <v>199.75</v>
      </c>
      <c r="P9" s="229">
        <f t="shared" si="10"/>
        <v>0</v>
      </c>
      <c r="Q9" s="230">
        <f t="shared" si="11"/>
        <v>28.625</v>
      </c>
      <c r="R9" s="231">
        <f t="shared" si="12"/>
        <v>171.125</v>
      </c>
      <c r="S9" s="231">
        <f t="shared" si="13"/>
        <v>171.125</v>
      </c>
      <c r="T9" s="229">
        <f t="shared" si="14"/>
        <v>0</v>
      </c>
      <c r="U9" s="230">
        <f t="shared" si="15"/>
        <v>28.625</v>
      </c>
      <c r="V9" s="231">
        <f t="shared" si="16"/>
        <v>142.5</v>
      </c>
      <c r="W9" s="231">
        <f t="shared" si="17"/>
        <v>142.5</v>
      </c>
      <c r="X9" s="229">
        <f t="shared" si="18"/>
        <v>100</v>
      </c>
      <c r="Y9" s="230">
        <f t="shared" si="19"/>
        <v>28.625</v>
      </c>
      <c r="Z9" s="152">
        <f t="shared" si="20"/>
        <v>213.875</v>
      </c>
      <c r="AA9" s="232">
        <f t="shared" si="21"/>
        <v>7.4716157205240172</v>
      </c>
      <c r="AB9" s="232">
        <v>6</v>
      </c>
      <c r="AC9" s="232">
        <v>12</v>
      </c>
      <c r="AD9" s="232">
        <f t="shared" si="22"/>
        <v>4.5283842794759828</v>
      </c>
      <c r="AE9" s="233">
        <f t="shared" si="23"/>
        <v>129.625</v>
      </c>
      <c r="AF9" s="231">
        <v>140</v>
      </c>
      <c r="AG9" s="234"/>
      <c r="AH9" s="47"/>
      <c r="AI9" s="235"/>
      <c r="AJ9" s="235"/>
      <c r="AK9" s="235"/>
      <c r="AL9" s="235"/>
      <c r="AM9" s="235"/>
      <c r="AN9" s="235"/>
      <c r="AO9" s="235"/>
      <c r="AP9" s="235"/>
      <c r="AQ9" s="235"/>
      <c r="AR9" s="235"/>
      <c r="AS9" s="236"/>
      <c r="AT9" s="236"/>
      <c r="AU9" s="235"/>
      <c r="AV9" s="229">
        <v>100</v>
      </c>
      <c r="AW9" s="235"/>
      <c r="AX9" s="235"/>
    </row>
    <row r="10" spans="1:50" ht="14.25" customHeight="1">
      <c r="A10" s="237" t="s">
        <v>690</v>
      </c>
      <c r="B10" s="238" t="s">
        <v>209</v>
      </c>
      <c r="C10" s="79">
        <f>VLOOKUP(B10,'JAN26'!$A$1:I913,8,0)</f>
        <v>43</v>
      </c>
      <c r="D10" s="227">
        <f>VLOOKUP(B10,AVE!B$1:GB3518,2,0)</f>
        <v>32.25</v>
      </c>
      <c r="E10" s="227"/>
      <c r="F10" s="228">
        <f t="shared" si="0"/>
        <v>316</v>
      </c>
      <c r="G10" s="152">
        <f t="shared" si="1"/>
        <v>43</v>
      </c>
      <c r="H10" s="229">
        <f t="shared" si="2"/>
        <v>0</v>
      </c>
      <c r="I10" s="230">
        <f t="shared" si="3"/>
        <v>32.25</v>
      </c>
      <c r="J10" s="231">
        <f t="shared" si="4"/>
        <v>10.75</v>
      </c>
      <c r="K10" s="231">
        <f t="shared" si="5"/>
        <v>10.75</v>
      </c>
      <c r="L10" s="229">
        <f t="shared" si="6"/>
        <v>0</v>
      </c>
      <c r="M10" s="230">
        <f t="shared" si="7"/>
        <v>32.25</v>
      </c>
      <c r="N10" s="231">
        <f t="shared" si="8"/>
        <v>-21.5</v>
      </c>
      <c r="O10" s="231">
        <f t="shared" si="9"/>
        <v>0</v>
      </c>
      <c r="P10" s="229">
        <f t="shared" si="10"/>
        <v>216</v>
      </c>
      <c r="Q10" s="230">
        <f t="shared" si="11"/>
        <v>32.25</v>
      </c>
      <c r="R10" s="231">
        <f t="shared" si="12"/>
        <v>183.75</v>
      </c>
      <c r="S10" s="231">
        <f t="shared" si="13"/>
        <v>183.75</v>
      </c>
      <c r="T10" s="229">
        <f t="shared" si="14"/>
        <v>0</v>
      </c>
      <c r="U10" s="230">
        <f t="shared" si="15"/>
        <v>32.25</v>
      </c>
      <c r="V10" s="231">
        <f t="shared" si="16"/>
        <v>151.5</v>
      </c>
      <c r="W10" s="231">
        <f t="shared" si="17"/>
        <v>151.5</v>
      </c>
      <c r="X10" s="229">
        <f t="shared" si="18"/>
        <v>100</v>
      </c>
      <c r="Y10" s="230">
        <f t="shared" si="19"/>
        <v>32.25</v>
      </c>
      <c r="Z10" s="152">
        <f t="shared" si="20"/>
        <v>219.25</v>
      </c>
      <c r="AA10" s="232">
        <f t="shared" si="21"/>
        <v>6.7984496124031004</v>
      </c>
      <c r="AB10" s="232">
        <v>6</v>
      </c>
      <c r="AC10" s="232">
        <v>12</v>
      </c>
      <c r="AD10" s="232">
        <f t="shared" si="22"/>
        <v>5.2015503875968996</v>
      </c>
      <c r="AE10" s="233">
        <f t="shared" si="23"/>
        <v>167.75</v>
      </c>
      <c r="AF10" s="231">
        <v>200</v>
      </c>
      <c r="AG10" s="234"/>
      <c r="AH10" s="235"/>
      <c r="AI10" s="235"/>
      <c r="AJ10" s="235"/>
      <c r="AK10" s="235"/>
      <c r="AL10" s="235"/>
      <c r="AM10" s="235"/>
      <c r="AN10" s="235"/>
      <c r="AO10" s="235"/>
      <c r="AP10" s="235">
        <v>216</v>
      </c>
      <c r="AQ10" s="235"/>
      <c r="AR10" s="235"/>
      <c r="AS10" s="236"/>
      <c r="AT10" s="236"/>
      <c r="AU10" s="235"/>
      <c r="AV10" s="229">
        <v>100</v>
      </c>
      <c r="AW10" s="235"/>
      <c r="AX10" s="235"/>
    </row>
    <row r="11" spans="1:50" ht="14.25" customHeight="1">
      <c r="A11" s="237" t="s">
        <v>690</v>
      </c>
      <c r="B11" s="238" t="s">
        <v>586</v>
      </c>
      <c r="C11" s="79">
        <f>VLOOKUP(B11,'JAN26'!$A$1:I914,8,0)</f>
        <v>7</v>
      </c>
      <c r="D11" s="227">
        <f>VLOOKUP(B11,AVE!B$1:GB3519,2,0)</f>
        <v>3.2857142857142856</v>
      </c>
      <c r="E11" s="227"/>
      <c r="F11" s="228">
        <f t="shared" si="0"/>
        <v>50</v>
      </c>
      <c r="G11" s="152">
        <f t="shared" si="1"/>
        <v>7</v>
      </c>
      <c r="H11" s="229">
        <f t="shared" si="2"/>
        <v>0</v>
      </c>
      <c r="I11" s="230">
        <f t="shared" si="3"/>
        <v>3.2857142857142856</v>
      </c>
      <c r="J11" s="231">
        <f t="shared" si="4"/>
        <v>3.7142857142857144</v>
      </c>
      <c r="K11" s="231">
        <f t="shared" si="5"/>
        <v>3.7142857142857144</v>
      </c>
      <c r="L11" s="229">
        <f t="shared" si="6"/>
        <v>0</v>
      </c>
      <c r="M11" s="230">
        <f t="shared" si="7"/>
        <v>3.2857142857142856</v>
      </c>
      <c r="N11" s="231">
        <f t="shared" si="8"/>
        <v>0.42857142857142883</v>
      </c>
      <c r="O11" s="231">
        <f t="shared" si="9"/>
        <v>0.42857142857142883</v>
      </c>
      <c r="P11" s="229">
        <f t="shared" si="10"/>
        <v>0</v>
      </c>
      <c r="Q11" s="230">
        <f t="shared" si="11"/>
        <v>3.2857142857142856</v>
      </c>
      <c r="R11" s="231">
        <f t="shared" si="12"/>
        <v>-2.8571428571428568</v>
      </c>
      <c r="S11" s="231">
        <f t="shared" si="13"/>
        <v>0</v>
      </c>
      <c r="T11" s="229">
        <f t="shared" si="14"/>
        <v>0</v>
      </c>
      <c r="U11" s="230">
        <f t="shared" si="15"/>
        <v>3.2857142857142856</v>
      </c>
      <c r="V11" s="231">
        <f t="shared" si="16"/>
        <v>-3.2857142857142856</v>
      </c>
      <c r="W11" s="231">
        <f t="shared" si="17"/>
        <v>0</v>
      </c>
      <c r="X11" s="229">
        <f t="shared" si="18"/>
        <v>50</v>
      </c>
      <c r="Y11" s="230">
        <f t="shared" si="19"/>
        <v>3.2857142857142856</v>
      </c>
      <c r="Z11" s="152">
        <f t="shared" si="20"/>
        <v>46.714285714285715</v>
      </c>
      <c r="AA11" s="232">
        <f t="shared" si="21"/>
        <v>14.217391304347826</v>
      </c>
      <c r="AB11" s="232">
        <v>6</v>
      </c>
      <c r="AC11" s="232">
        <v>12</v>
      </c>
      <c r="AD11" s="232">
        <f t="shared" si="22"/>
        <v>0</v>
      </c>
      <c r="AE11" s="233">
        <f t="shared" si="23"/>
        <v>0</v>
      </c>
      <c r="AF11" s="235"/>
      <c r="AG11" s="239"/>
      <c r="AH11" s="240"/>
      <c r="AI11" s="235"/>
      <c r="AJ11" s="235"/>
      <c r="AK11" s="235"/>
      <c r="AL11" s="235"/>
      <c r="AM11" s="235"/>
      <c r="AN11" s="235"/>
      <c r="AO11" s="235"/>
      <c r="AP11" s="235"/>
      <c r="AQ11" s="235"/>
      <c r="AR11" s="235"/>
      <c r="AS11" s="236"/>
      <c r="AT11" s="236"/>
      <c r="AU11" s="235"/>
      <c r="AV11" s="229">
        <v>50</v>
      </c>
      <c r="AW11" s="235"/>
      <c r="AX11" s="235"/>
    </row>
    <row r="12" spans="1:50" ht="14.25" customHeight="1">
      <c r="A12" s="193" t="s">
        <v>1086</v>
      </c>
      <c r="B12" s="238" t="s">
        <v>377</v>
      </c>
      <c r="C12" s="79">
        <f>VLOOKUP(B12,'JAN26'!$A$1:I915,8,0)</f>
        <v>8</v>
      </c>
      <c r="D12" s="227">
        <f>VLOOKUP(B12,AVE!B$1:GB3520,2,0)</f>
        <v>100.5</v>
      </c>
      <c r="E12" s="227"/>
      <c r="F12" s="228">
        <f t="shared" si="0"/>
        <v>864</v>
      </c>
      <c r="G12" s="152">
        <f t="shared" si="1"/>
        <v>8</v>
      </c>
      <c r="H12" s="229">
        <f t="shared" si="2"/>
        <v>204</v>
      </c>
      <c r="I12" s="230">
        <f t="shared" si="3"/>
        <v>100.5</v>
      </c>
      <c r="J12" s="231">
        <f t="shared" si="4"/>
        <v>111.5</v>
      </c>
      <c r="K12" s="231">
        <f t="shared" si="5"/>
        <v>111.5</v>
      </c>
      <c r="L12" s="229">
        <f t="shared" si="6"/>
        <v>0</v>
      </c>
      <c r="M12" s="230">
        <f t="shared" si="7"/>
        <v>100.5</v>
      </c>
      <c r="N12" s="231">
        <f t="shared" si="8"/>
        <v>11</v>
      </c>
      <c r="O12" s="231">
        <f t="shared" si="9"/>
        <v>11</v>
      </c>
      <c r="P12" s="229">
        <f t="shared" si="10"/>
        <v>240</v>
      </c>
      <c r="Q12" s="230">
        <f t="shared" si="11"/>
        <v>100.5</v>
      </c>
      <c r="R12" s="231">
        <f t="shared" si="12"/>
        <v>150.5</v>
      </c>
      <c r="S12" s="231">
        <f t="shared" si="13"/>
        <v>150.5</v>
      </c>
      <c r="T12" s="229">
        <f t="shared" si="14"/>
        <v>240</v>
      </c>
      <c r="U12" s="230">
        <f t="shared" si="15"/>
        <v>100.5</v>
      </c>
      <c r="V12" s="231">
        <f t="shared" si="16"/>
        <v>290</v>
      </c>
      <c r="W12" s="231">
        <f t="shared" si="17"/>
        <v>290</v>
      </c>
      <c r="X12" s="229">
        <f t="shared" si="18"/>
        <v>180</v>
      </c>
      <c r="Y12" s="230">
        <f t="shared" si="19"/>
        <v>100.5</v>
      </c>
      <c r="Z12" s="152">
        <f t="shared" si="20"/>
        <v>369.5</v>
      </c>
      <c r="AA12" s="232">
        <f t="shared" si="21"/>
        <v>3.6766169154228856</v>
      </c>
      <c r="AB12" s="232">
        <v>4</v>
      </c>
      <c r="AC12" s="232">
        <v>12</v>
      </c>
      <c r="AD12" s="232">
        <f t="shared" si="22"/>
        <v>8.3233830845771148</v>
      </c>
      <c r="AE12" s="233">
        <f t="shared" si="23"/>
        <v>836.5</v>
      </c>
      <c r="AF12" s="47">
        <v>600</v>
      </c>
      <c r="AG12" s="241"/>
      <c r="AH12" s="242">
        <v>164.6</v>
      </c>
      <c r="AI12" s="47">
        <v>204</v>
      </c>
      <c r="AJ12" s="47"/>
      <c r="AK12" s="47"/>
      <c r="AL12" s="47"/>
      <c r="AM12" s="47"/>
      <c r="AN12" s="47"/>
      <c r="AO12" s="47"/>
      <c r="AP12" s="47">
        <f>200+40</f>
        <v>240</v>
      </c>
      <c r="AQ12" s="47"/>
      <c r="AR12" s="47"/>
      <c r="AS12" s="243">
        <v>240</v>
      </c>
      <c r="AT12" s="243">
        <v>180</v>
      </c>
      <c r="AU12" s="47">
        <v>0</v>
      </c>
      <c r="AV12" s="47"/>
      <c r="AW12" s="47"/>
      <c r="AX12" s="47"/>
    </row>
    <row r="13" spans="1:50" ht="14.25" customHeight="1">
      <c r="A13" s="193" t="s">
        <v>1087</v>
      </c>
      <c r="B13" s="238" t="s">
        <v>214</v>
      </c>
      <c r="C13" s="79">
        <f>VLOOKUP(B13,'JAN26'!$A$1:I916,8,0)</f>
        <v>149</v>
      </c>
      <c r="D13" s="227">
        <f>VLOOKUP(B13,AVE!B$1:GB3521,2,0)</f>
        <v>151.28571428571428</v>
      </c>
      <c r="E13" s="227"/>
      <c r="F13" s="228">
        <f t="shared" si="0"/>
        <v>704</v>
      </c>
      <c r="G13" s="152">
        <f t="shared" si="1"/>
        <v>149</v>
      </c>
      <c r="H13" s="229">
        <f t="shared" si="2"/>
        <v>80</v>
      </c>
      <c r="I13" s="230">
        <f t="shared" si="3"/>
        <v>151.28571428571428</v>
      </c>
      <c r="J13" s="231">
        <f t="shared" si="4"/>
        <v>77.714285714285722</v>
      </c>
      <c r="K13" s="231">
        <f t="shared" si="5"/>
        <v>77.714285714285722</v>
      </c>
      <c r="L13" s="229">
        <f t="shared" si="6"/>
        <v>0</v>
      </c>
      <c r="M13" s="230">
        <f t="shared" si="7"/>
        <v>151.28571428571428</v>
      </c>
      <c r="N13" s="231">
        <f t="shared" si="8"/>
        <v>-73.571428571428555</v>
      </c>
      <c r="O13" s="231">
        <f t="shared" si="9"/>
        <v>0</v>
      </c>
      <c r="P13" s="229">
        <f t="shared" si="10"/>
        <v>120</v>
      </c>
      <c r="Q13" s="230">
        <f t="shared" si="11"/>
        <v>151.28571428571428</v>
      </c>
      <c r="R13" s="231">
        <f t="shared" si="12"/>
        <v>-31.285714285714278</v>
      </c>
      <c r="S13" s="231">
        <f t="shared" si="13"/>
        <v>0</v>
      </c>
      <c r="T13" s="229">
        <f t="shared" si="14"/>
        <v>104</v>
      </c>
      <c r="U13" s="230">
        <f t="shared" si="15"/>
        <v>151.28571428571428</v>
      </c>
      <c r="V13" s="231">
        <f t="shared" si="16"/>
        <v>-47.285714285714278</v>
      </c>
      <c r="W13" s="231">
        <f t="shared" si="17"/>
        <v>0</v>
      </c>
      <c r="X13" s="229">
        <f t="shared" si="18"/>
        <v>400</v>
      </c>
      <c r="Y13" s="230">
        <f t="shared" si="19"/>
        <v>151.28571428571428</v>
      </c>
      <c r="Z13" s="152">
        <f t="shared" si="20"/>
        <v>248.71428571428572</v>
      </c>
      <c r="AA13" s="232">
        <f t="shared" si="21"/>
        <v>1.6440037771482532</v>
      </c>
      <c r="AB13" s="232">
        <v>4</v>
      </c>
      <c r="AC13" s="232">
        <v>12</v>
      </c>
      <c r="AD13" s="232">
        <f t="shared" si="22"/>
        <v>10.355996222851747</v>
      </c>
      <c r="AE13" s="233">
        <f t="shared" si="23"/>
        <v>1566.7142857142856</v>
      </c>
      <c r="AF13" s="47">
        <v>1000</v>
      </c>
      <c r="AG13" s="241"/>
      <c r="AH13" s="244">
        <v>171.3</v>
      </c>
      <c r="AI13" s="47">
        <v>80</v>
      </c>
      <c r="AJ13" s="47"/>
      <c r="AK13" s="47"/>
      <c r="AL13" s="47"/>
      <c r="AM13" s="47"/>
      <c r="AN13" s="47"/>
      <c r="AO13" s="47">
        <v>120</v>
      </c>
      <c r="AP13" s="47"/>
      <c r="AQ13" s="47"/>
      <c r="AR13" s="47"/>
      <c r="AS13" s="243">
        <v>104</v>
      </c>
      <c r="AT13" s="243">
        <v>200</v>
      </c>
      <c r="AU13" s="47">
        <v>200</v>
      </c>
      <c r="AV13" s="47"/>
      <c r="AW13" s="47"/>
      <c r="AX13" s="47"/>
    </row>
    <row r="14" spans="1:50" ht="14.25" customHeight="1">
      <c r="A14" s="193" t="s">
        <v>1088</v>
      </c>
      <c r="B14" s="238" t="s">
        <v>568</v>
      </c>
      <c r="C14" s="79">
        <f>VLOOKUP(B14,'JAN26'!$A$1:I917,8,0)</f>
        <v>139</v>
      </c>
      <c r="D14" s="227">
        <f>VLOOKUP(B14,AVE!B$1:GB3522,2,0)</f>
        <v>33.833333333333336</v>
      </c>
      <c r="E14" s="227"/>
      <c r="F14" s="228">
        <f t="shared" si="0"/>
        <v>100</v>
      </c>
      <c r="G14" s="152">
        <f t="shared" si="1"/>
        <v>139</v>
      </c>
      <c r="H14" s="229">
        <f t="shared" si="2"/>
        <v>0</v>
      </c>
      <c r="I14" s="230">
        <f t="shared" si="3"/>
        <v>33.833333333333336</v>
      </c>
      <c r="J14" s="231">
        <f t="shared" si="4"/>
        <v>105.16666666666666</v>
      </c>
      <c r="K14" s="231">
        <f t="shared" si="5"/>
        <v>105.16666666666666</v>
      </c>
      <c r="L14" s="229">
        <f t="shared" si="6"/>
        <v>100</v>
      </c>
      <c r="M14" s="230">
        <f t="shared" si="7"/>
        <v>33.833333333333336</v>
      </c>
      <c r="N14" s="231">
        <f t="shared" si="8"/>
        <v>171.33333333333331</v>
      </c>
      <c r="O14" s="231">
        <f t="shared" si="9"/>
        <v>171.33333333333331</v>
      </c>
      <c r="P14" s="229">
        <f t="shared" si="10"/>
        <v>0</v>
      </c>
      <c r="Q14" s="230">
        <f t="shared" si="11"/>
        <v>33.833333333333336</v>
      </c>
      <c r="R14" s="231">
        <f t="shared" si="12"/>
        <v>137.49999999999997</v>
      </c>
      <c r="S14" s="231">
        <f t="shared" si="13"/>
        <v>137.49999999999997</v>
      </c>
      <c r="T14" s="229">
        <f t="shared" si="14"/>
        <v>0</v>
      </c>
      <c r="U14" s="230">
        <f t="shared" si="15"/>
        <v>33.833333333333336</v>
      </c>
      <c r="V14" s="231">
        <f t="shared" si="16"/>
        <v>103.66666666666663</v>
      </c>
      <c r="W14" s="231">
        <f t="shared" si="17"/>
        <v>103.66666666666663</v>
      </c>
      <c r="X14" s="229">
        <f t="shared" si="18"/>
        <v>0</v>
      </c>
      <c r="Y14" s="230">
        <f t="shared" si="19"/>
        <v>33.833333333333336</v>
      </c>
      <c r="Z14" s="152">
        <f t="shared" si="20"/>
        <v>69.833333333333286</v>
      </c>
      <c r="AA14" s="232">
        <f t="shared" si="21"/>
        <v>2.0640394088669933</v>
      </c>
      <c r="AB14" s="232">
        <v>4</v>
      </c>
      <c r="AC14" s="232">
        <v>12</v>
      </c>
      <c r="AD14" s="232">
        <f t="shared" si="22"/>
        <v>9.9359605911330071</v>
      </c>
      <c r="AE14" s="233">
        <f t="shared" si="23"/>
        <v>336.16666666666674</v>
      </c>
      <c r="AF14" s="47">
        <v>340</v>
      </c>
      <c r="AG14" s="245"/>
      <c r="AH14" s="244">
        <v>155.69999999999999</v>
      </c>
      <c r="AI14" s="47"/>
      <c r="AJ14" s="47"/>
      <c r="AK14" s="47">
        <v>100</v>
      </c>
      <c r="AL14" s="246"/>
      <c r="AM14" s="246"/>
      <c r="AN14" s="246"/>
      <c r="AO14" s="246"/>
      <c r="AP14" s="246"/>
      <c r="AQ14" s="246"/>
      <c r="AR14" s="246"/>
      <c r="AS14" s="247"/>
      <c r="AT14" s="247"/>
      <c r="AU14" s="246"/>
      <c r="AV14" s="246"/>
      <c r="AW14" s="246"/>
      <c r="AX14" s="246"/>
    </row>
    <row r="15" spans="1:50" ht="14.25" customHeight="1">
      <c r="A15" s="193" t="s">
        <v>1089</v>
      </c>
      <c r="B15" s="238" t="s">
        <v>275</v>
      </c>
      <c r="C15" s="79">
        <f>VLOOKUP(B15,'JAN26'!$A$1:I918,8,0)</f>
        <v>574</v>
      </c>
      <c r="D15" s="227">
        <f>VLOOKUP(B15,AVE!B$1:GB3523,2,0)</f>
        <v>143.625</v>
      </c>
      <c r="E15" s="227"/>
      <c r="F15" s="228">
        <f t="shared" si="0"/>
        <v>740</v>
      </c>
      <c r="G15" s="152">
        <f t="shared" si="1"/>
        <v>574</v>
      </c>
      <c r="H15" s="229">
        <f t="shared" si="2"/>
        <v>0</v>
      </c>
      <c r="I15" s="230">
        <f t="shared" si="3"/>
        <v>143.625</v>
      </c>
      <c r="J15" s="231">
        <f t="shared" si="4"/>
        <v>430.375</v>
      </c>
      <c r="K15" s="231">
        <f t="shared" si="5"/>
        <v>430.375</v>
      </c>
      <c r="L15" s="229">
        <f t="shared" si="6"/>
        <v>0</v>
      </c>
      <c r="M15" s="230">
        <f t="shared" si="7"/>
        <v>143.625</v>
      </c>
      <c r="N15" s="231">
        <f t="shared" si="8"/>
        <v>286.75</v>
      </c>
      <c r="O15" s="231">
        <f t="shared" si="9"/>
        <v>286.75</v>
      </c>
      <c r="P15" s="229">
        <f t="shared" si="10"/>
        <v>140</v>
      </c>
      <c r="Q15" s="230">
        <f t="shared" si="11"/>
        <v>143.625</v>
      </c>
      <c r="R15" s="231">
        <f t="shared" si="12"/>
        <v>283.125</v>
      </c>
      <c r="S15" s="231">
        <f t="shared" si="13"/>
        <v>283.125</v>
      </c>
      <c r="T15" s="229">
        <f t="shared" si="14"/>
        <v>390</v>
      </c>
      <c r="U15" s="230">
        <f t="shared" si="15"/>
        <v>143.625</v>
      </c>
      <c r="V15" s="231">
        <f t="shared" si="16"/>
        <v>529.5</v>
      </c>
      <c r="W15" s="231">
        <f t="shared" si="17"/>
        <v>529.5</v>
      </c>
      <c r="X15" s="229">
        <f t="shared" si="18"/>
        <v>210</v>
      </c>
      <c r="Y15" s="230">
        <f t="shared" si="19"/>
        <v>143.625</v>
      </c>
      <c r="Z15" s="152">
        <f t="shared" si="20"/>
        <v>595.875</v>
      </c>
      <c r="AA15" s="232">
        <f t="shared" si="21"/>
        <v>4.1488250652741518</v>
      </c>
      <c r="AB15" s="232">
        <v>4</v>
      </c>
      <c r="AC15" s="232">
        <v>12</v>
      </c>
      <c r="AD15" s="232">
        <f t="shared" si="22"/>
        <v>7.8511749347258482</v>
      </c>
      <c r="AE15" s="233">
        <f t="shared" si="23"/>
        <v>1127.625</v>
      </c>
      <c r="AF15" s="47">
        <v>550</v>
      </c>
      <c r="AG15" s="241"/>
      <c r="AH15" s="244">
        <v>140.80000000000001</v>
      </c>
      <c r="AI15" s="47"/>
      <c r="AJ15" s="47"/>
      <c r="AK15" s="47"/>
      <c r="AL15" s="47"/>
      <c r="AM15" s="47"/>
      <c r="AN15" s="47"/>
      <c r="AO15" s="47"/>
      <c r="AP15" s="47">
        <v>140</v>
      </c>
      <c r="AQ15" s="47"/>
      <c r="AR15" s="47"/>
      <c r="AS15" s="243">
        <f>240+20+130</f>
        <v>390</v>
      </c>
      <c r="AT15" s="243">
        <f>190-130</f>
        <v>60</v>
      </c>
      <c r="AU15" s="47">
        <v>150</v>
      </c>
      <c r="AV15" s="47"/>
      <c r="AW15" s="47"/>
      <c r="AX15" s="47"/>
    </row>
    <row r="16" spans="1:50" ht="14.25" customHeight="1">
      <c r="A16" s="193" t="s">
        <v>1089</v>
      </c>
      <c r="B16" s="238" t="s">
        <v>418</v>
      </c>
      <c r="C16" s="79">
        <f>VLOOKUP(B16,'JAN26'!$A$1:I919,8,0)</f>
        <v>10</v>
      </c>
      <c r="D16" s="227">
        <f>VLOOKUP(B16,AVE!B$1:GB3524,2,0)</f>
        <v>4</v>
      </c>
      <c r="E16" s="227"/>
      <c r="F16" s="228">
        <f t="shared" si="0"/>
        <v>0</v>
      </c>
      <c r="G16" s="152">
        <f t="shared" si="1"/>
        <v>10</v>
      </c>
      <c r="H16" s="229">
        <f t="shared" si="2"/>
        <v>0</v>
      </c>
      <c r="I16" s="230">
        <f t="shared" si="3"/>
        <v>4</v>
      </c>
      <c r="J16" s="231">
        <f t="shared" si="4"/>
        <v>6</v>
      </c>
      <c r="K16" s="231">
        <f t="shared" si="5"/>
        <v>6</v>
      </c>
      <c r="L16" s="229">
        <f t="shared" si="6"/>
        <v>0</v>
      </c>
      <c r="M16" s="230">
        <f t="shared" si="7"/>
        <v>4</v>
      </c>
      <c r="N16" s="231">
        <f t="shared" si="8"/>
        <v>2</v>
      </c>
      <c r="O16" s="231">
        <f t="shared" si="9"/>
        <v>2</v>
      </c>
      <c r="P16" s="229">
        <f t="shared" si="10"/>
        <v>0</v>
      </c>
      <c r="Q16" s="230">
        <f t="shared" si="11"/>
        <v>4</v>
      </c>
      <c r="R16" s="231">
        <f t="shared" si="12"/>
        <v>-2</v>
      </c>
      <c r="S16" s="231">
        <f t="shared" si="13"/>
        <v>0</v>
      </c>
      <c r="T16" s="229">
        <f t="shared" si="14"/>
        <v>0</v>
      </c>
      <c r="U16" s="230">
        <f t="shared" si="15"/>
        <v>4</v>
      </c>
      <c r="V16" s="231">
        <f t="shared" si="16"/>
        <v>-4</v>
      </c>
      <c r="W16" s="231">
        <f t="shared" si="17"/>
        <v>0</v>
      </c>
      <c r="X16" s="229">
        <f t="shared" si="18"/>
        <v>0</v>
      </c>
      <c r="Y16" s="230">
        <f t="shared" si="19"/>
        <v>4</v>
      </c>
      <c r="Z16" s="152">
        <f t="shared" si="20"/>
        <v>-4</v>
      </c>
      <c r="AA16" s="248">
        <f t="shared" si="21"/>
        <v>0</v>
      </c>
      <c r="AB16" s="232">
        <v>4</v>
      </c>
      <c r="AC16" s="232">
        <v>12</v>
      </c>
      <c r="AD16" s="248">
        <f t="shared" si="22"/>
        <v>12</v>
      </c>
      <c r="AE16" s="249">
        <f t="shared" si="23"/>
        <v>48</v>
      </c>
      <c r="AF16" s="47">
        <v>30</v>
      </c>
      <c r="AG16" s="250"/>
      <c r="AH16" s="244">
        <v>185.4</v>
      </c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243"/>
      <c r="AT16" s="243"/>
      <c r="AU16" s="47"/>
      <c r="AV16" s="47"/>
      <c r="AW16" s="47"/>
      <c r="AX16" s="47"/>
    </row>
    <row r="17" spans="1:50" ht="14.25" customHeight="1">
      <c r="A17" s="193" t="s">
        <v>1090</v>
      </c>
      <c r="B17" s="22" t="s">
        <v>713</v>
      </c>
      <c r="C17" s="79">
        <f>VLOOKUP(B17,'JAN26'!$A$1:I920,8,0)</f>
        <v>41</v>
      </c>
      <c r="D17" s="227">
        <f>VLOOKUP(B17,AVE!B$1:GB3525,2,0)</f>
        <v>9</v>
      </c>
      <c r="E17" s="227"/>
      <c r="F17" s="228">
        <f t="shared" si="0"/>
        <v>0</v>
      </c>
      <c r="G17" s="152">
        <f t="shared" si="1"/>
        <v>41</v>
      </c>
      <c r="H17" s="229">
        <f t="shared" si="2"/>
        <v>0</v>
      </c>
      <c r="I17" s="230">
        <f t="shared" si="3"/>
        <v>9</v>
      </c>
      <c r="J17" s="231">
        <f t="shared" si="4"/>
        <v>32</v>
      </c>
      <c r="K17" s="231">
        <f t="shared" si="5"/>
        <v>32</v>
      </c>
      <c r="L17" s="229">
        <f t="shared" si="6"/>
        <v>0</v>
      </c>
      <c r="M17" s="230">
        <f t="shared" si="7"/>
        <v>9</v>
      </c>
      <c r="N17" s="231">
        <f t="shared" si="8"/>
        <v>23</v>
      </c>
      <c r="O17" s="231">
        <f t="shared" si="9"/>
        <v>23</v>
      </c>
      <c r="P17" s="229">
        <f t="shared" si="10"/>
        <v>0</v>
      </c>
      <c r="Q17" s="230">
        <f t="shared" si="11"/>
        <v>9</v>
      </c>
      <c r="R17" s="231">
        <f t="shared" si="12"/>
        <v>14</v>
      </c>
      <c r="S17" s="231">
        <f t="shared" si="13"/>
        <v>14</v>
      </c>
      <c r="T17" s="229">
        <f t="shared" si="14"/>
        <v>0</v>
      </c>
      <c r="U17" s="230">
        <f t="shared" si="15"/>
        <v>9</v>
      </c>
      <c r="V17" s="231">
        <f t="shared" si="16"/>
        <v>5</v>
      </c>
      <c r="W17" s="231">
        <f t="shared" si="17"/>
        <v>5</v>
      </c>
      <c r="X17" s="229">
        <f t="shared" si="18"/>
        <v>0</v>
      </c>
      <c r="Y17" s="230">
        <f t="shared" si="19"/>
        <v>9</v>
      </c>
      <c r="Z17" s="152">
        <f t="shared" si="20"/>
        <v>-4</v>
      </c>
      <c r="AA17" s="232">
        <f t="shared" si="21"/>
        <v>0</v>
      </c>
      <c r="AB17" s="232">
        <v>4</v>
      </c>
      <c r="AC17" s="232">
        <v>12</v>
      </c>
      <c r="AD17" s="232">
        <f t="shared" si="22"/>
        <v>12</v>
      </c>
      <c r="AE17" s="233">
        <f t="shared" si="23"/>
        <v>108</v>
      </c>
      <c r="AF17" s="235">
        <v>50</v>
      </c>
      <c r="AG17" s="240"/>
      <c r="AH17" s="244">
        <v>118</v>
      </c>
      <c r="AI17" s="235"/>
      <c r="AJ17" s="235"/>
      <c r="AK17" s="235"/>
      <c r="AL17" s="235"/>
      <c r="AM17" s="235"/>
      <c r="AN17" s="235"/>
      <c r="AO17" s="235"/>
      <c r="AP17" s="235"/>
      <c r="AQ17" s="235"/>
      <c r="AR17" s="235"/>
      <c r="AS17" s="236"/>
      <c r="AT17" s="236"/>
      <c r="AU17" s="235"/>
      <c r="AV17" s="235"/>
      <c r="AW17" s="235"/>
      <c r="AX17" s="235"/>
    </row>
    <row r="18" spans="1:50" ht="14.25" customHeight="1">
      <c r="A18" s="193" t="s">
        <v>1091</v>
      </c>
      <c r="B18" s="238" t="s">
        <v>272</v>
      </c>
      <c r="C18" s="79">
        <f>VLOOKUP(B18,'JAN26'!$A$1:I921,8,0)</f>
        <v>292</v>
      </c>
      <c r="D18" s="227">
        <f>VLOOKUP(B18,AVE!B$1:GB3526,2,0)</f>
        <v>161.5</v>
      </c>
      <c r="E18" s="227"/>
      <c r="F18" s="228">
        <f t="shared" si="0"/>
        <v>984</v>
      </c>
      <c r="G18" s="152">
        <f t="shared" si="1"/>
        <v>292</v>
      </c>
      <c r="H18" s="229">
        <f t="shared" si="2"/>
        <v>30</v>
      </c>
      <c r="I18" s="230">
        <f t="shared" si="3"/>
        <v>161.5</v>
      </c>
      <c r="J18" s="231">
        <f t="shared" si="4"/>
        <v>160.5</v>
      </c>
      <c r="K18" s="231">
        <f t="shared" si="5"/>
        <v>160.5</v>
      </c>
      <c r="L18" s="229">
        <f t="shared" si="6"/>
        <v>166</v>
      </c>
      <c r="M18" s="230">
        <f t="shared" si="7"/>
        <v>161.5</v>
      </c>
      <c r="N18" s="231">
        <f t="shared" si="8"/>
        <v>165</v>
      </c>
      <c r="O18" s="231">
        <f t="shared" si="9"/>
        <v>165</v>
      </c>
      <c r="P18" s="229">
        <f t="shared" si="10"/>
        <v>0</v>
      </c>
      <c r="Q18" s="230">
        <f t="shared" si="11"/>
        <v>161.5</v>
      </c>
      <c r="R18" s="231">
        <f t="shared" si="12"/>
        <v>3.5</v>
      </c>
      <c r="S18" s="231">
        <f t="shared" si="13"/>
        <v>3.5</v>
      </c>
      <c r="T18" s="229">
        <f t="shared" si="14"/>
        <v>0</v>
      </c>
      <c r="U18" s="230">
        <f t="shared" si="15"/>
        <v>161.5</v>
      </c>
      <c r="V18" s="231">
        <f t="shared" si="16"/>
        <v>-158</v>
      </c>
      <c r="W18" s="231">
        <f t="shared" si="17"/>
        <v>0</v>
      </c>
      <c r="X18" s="229">
        <f t="shared" si="18"/>
        <v>788</v>
      </c>
      <c r="Y18" s="230">
        <f t="shared" si="19"/>
        <v>161.5</v>
      </c>
      <c r="Z18" s="152">
        <f t="shared" si="20"/>
        <v>626.5</v>
      </c>
      <c r="AA18" s="232">
        <f t="shared" si="21"/>
        <v>3.8792569659442724</v>
      </c>
      <c r="AB18" s="232">
        <v>5</v>
      </c>
      <c r="AC18" s="232">
        <v>12</v>
      </c>
      <c r="AD18" s="232">
        <f t="shared" si="22"/>
        <v>8.1207430340557281</v>
      </c>
      <c r="AE18" s="233">
        <f t="shared" si="23"/>
        <v>1311.5</v>
      </c>
      <c r="AF18" s="47">
        <v>900</v>
      </c>
      <c r="AG18" s="241">
        <v>0</v>
      </c>
      <c r="AH18" s="244">
        <v>177.5</v>
      </c>
      <c r="AI18" s="47">
        <v>30</v>
      </c>
      <c r="AJ18" s="47">
        <v>166</v>
      </c>
      <c r="AK18" s="47"/>
      <c r="AL18" s="47"/>
      <c r="AM18" s="47"/>
      <c r="AN18" s="47"/>
      <c r="AO18" s="47"/>
      <c r="AP18" s="47"/>
      <c r="AQ18" s="47"/>
      <c r="AR18" s="47"/>
      <c r="AS18" s="243"/>
      <c r="AT18" s="243">
        <v>438</v>
      </c>
      <c r="AU18" s="47">
        <v>350</v>
      </c>
      <c r="AV18" s="47"/>
      <c r="AW18" s="47"/>
      <c r="AX18" s="47"/>
    </row>
    <row r="19" spans="1:50" ht="14.25" customHeight="1">
      <c r="A19" s="193" t="s">
        <v>1092</v>
      </c>
      <c r="B19" s="4" t="s">
        <v>638</v>
      </c>
      <c r="C19" s="79">
        <f>VLOOKUP(B19,'JAN26'!$A$1:I922,8,0)</f>
        <v>327</v>
      </c>
      <c r="D19" s="227">
        <f>VLOOKUP(B19,AVE!B$1:GB3527,2,0)</f>
        <v>81</v>
      </c>
      <c r="E19" s="227"/>
      <c r="F19" s="228">
        <f t="shared" si="0"/>
        <v>450</v>
      </c>
      <c r="G19" s="152">
        <f t="shared" si="1"/>
        <v>327</v>
      </c>
      <c r="H19" s="229">
        <f t="shared" si="2"/>
        <v>10</v>
      </c>
      <c r="I19" s="230">
        <f t="shared" si="3"/>
        <v>81</v>
      </c>
      <c r="J19" s="231">
        <f t="shared" si="4"/>
        <v>256</v>
      </c>
      <c r="K19" s="231">
        <f t="shared" si="5"/>
        <v>256</v>
      </c>
      <c r="L19" s="229">
        <f t="shared" si="6"/>
        <v>140</v>
      </c>
      <c r="M19" s="230">
        <f t="shared" si="7"/>
        <v>81</v>
      </c>
      <c r="N19" s="231">
        <f t="shared" si="8"/>
        <v>315</v>
      </c>
      <c r="O19" s="231">
        <f t="shared" si="9"/>
        <v>315</v>
      </c>
      <c r="P19" s="229">
        <f t="shared" si="10"/>
        <v>100</v>
      </c>
      <c r="Q19" s="230">
        <f t="shared" si="11"/>
        <v>81</v>
      </c>
      <c r="R19" s="231">
        <f t="shared" si="12"/>
        <v>334</v>
      </c>
      <c r="S19" s="231">
        <f t="shared" si="13"/>
        <v>334</v>
      </c>
      <c r="T19" s="229">
        <f t="shared" si="14"/>
        <v>0</v>
      </c>
      <c r="U19" s="230">
        <f t="shared" si="15"/>
        <v>81</v>
      </c>
      <c r="V19" s="231">
        <f t="shared" si="16"/>
        <v>253</v>
      </c>
      <c r="W19" s="231">
        <f t="shared" si="17"/>
        <v>253</v>
      </c>
      <c r="X19" s="229">
        <f t="shared" si="18"/>
        <v>200</v>
      </c>
      <c r="Y19" s="230">
        <f t="shared" si="19"/>
        <v>81</v>
      </c>
      <c r="Z19" s="152">
        <f t="shared" si="20"/>
        <v>372</v>
      </c>
      <c r="AA19" s="232">
        <f t="shared" si="21"/>
        <v>4.5925925925925926</v>
      </c>
      <c r="AB19" s="232">
        <v>4</v>
      </c>
      <c r="AC19" s="232">
        <v>12</v>
      </c>
      <c r="AD19" s="232">
        <f t="shared" si="22"/>
        <v>7.4074074074074074</v>
      </c>
      <c r="AE19" s="233">
        <f t="shared" si="23"/>
        <v>600</v>
      </c>
      <c r="AF19" s="47">
        <v>300</v>
      </c>
      <c r="AG19" s="241"/>
      <c r="AH19" s="244">
        <v>152.9</v>
      </c>
      <c r="AI19" s="47">
        <v>10</v>
      </c>
      <c r="AJ19" s="47"/>
      <c r="AK19" s="47">
        <v>140</v>
      </c>
      <c r="AL19" s="47"/>
      <c r="AM19" s="47"/>
      <c r="AN19" s="47"/>
      <c r="AO19" s="47"/>
      <c r="AP19" s="47">
        <v>100</v>
      </c>
      <c r="AQ19" s="47"/>
      <c r="AR19" s="47"/>
      <c r="AS19" s="243"/>
      <c r="AT19" s="243">
        <v>100</v>
      </c>
      <c r="AU19" s="47">
        <v>100</v>
      </c>
      <c r="AV19" s="47"/>
      <c r="AW19" s="47"/>
      <c r="AX19" s="47"/>
    </row>
    <row r="20" spans="1:50" ht="14.25" customHeight="1">
      <c r="A20" s="193" t="s">
        <v>1093</v>
      </c>
      <c r="B20" s="238" t="s">
        <v>212</v>
      </c>
      <c r="C20" s="79">
        <f>VLOOKUP(B20,'JAN26'!$A$1:I923,8,0)</f>
        <v>4</v>
      </c>
      <c r="D20" s="227">
        <f>VLOOKUP(B20,AVE!B$1:GB3528,2,0)</f>
        <v>101.57142857142857</v>
      </c>
      <c r="E20" s="227"/>
      <c r="F20" s="228">
        <f t="shared" si="0"/>
        <v>450</v>
      </c>
      <c r="G20" s="152">
        <f t="shared" si="1"/>
        <v>4</v>
      </c>
      <c r="H20" s="229">
        <f t="shared" si="2"/>
        <v>0</v>
      </c>
      <c r="I20" s="230">
        <f t="shared" si="3"/>
        <v>101.57142857142857</v>
      </c>
      <c r="J20" s="231">
        <f t="shared" si="4"/>
        <v>-97.571428571428569</v>
      </c>
      <c r="K20" s="231">
        <f t="shared" si="5"/>
        <v>0</v>
      </c>
      <c r="L20" s="229">
        <f t="shared" si="6"/>
        <v>0</v>
      </c>
      <c r="M20" s="230">
        <f t="shared" si="7"/>
        <v>101.57142857142857</v>
      </c>
      <c r="N20" s="231">
        <f t="shared" si="8"/>
        <v>-101.57142857142857</v>
      </c>
      <c r="O20" s="231">
        <f t="shared" si="9"/>
        <v>0</v>
      </c>
      <c r="P20" s="229">
        <f t="shared" si="10"/>
        <v>0</v>
      </c>
      <c r="Q20" s="230">
        <f t="shared" si="11"/>
        <v>101.57142857142857</v>
      </c>
      <c r="R20" s="231">
        <f t="shared" si="12"/>
        <v>-101.57142857142857</v>
      </c>
      <c r="S20" s="231">
        <f t="shared" si="13"/>
        <v>0</v>
      </c>
      <c r="T20" s="229">
        <f t="shared" si="14"/>
        <v>450</v>
      </c>
      <c r="U20" s="230">
        <f t="shared" si="15"/>
        <v>101.57142857142857</v>
      </c>
      <c r="V20" s="231">
        <f t="shared" si="16"/>
        <v>348.42857142857144</v>
      </c>
      <c r="W20" s="231">
        <f t="shared" si="17"/>
        <v>348.42857142857144</v>
      </c>
      <c r="X20" s="229">
        <f t="shared" si="18"/>
        <v>0</v>
      </c>
      <c r="Y20" s="230">
        <f t="shared" si="19"/>
        <v>101.57142857142857</v>
      </c>
      <c r="Z20" s="152">
        <f t="shared" si="20"/>
        <v>246.85714285714289</v>
      </c>
      <c r="AA20" s="232">
        <f t="shared" si="21"/>
        <v>2.4303797468354436</v>
      </c>
      <c r="AB20" s="232">
        <v>4</v>
      </c>
      <c r="AC20" s="232">
        <v>12</v>
      </c>
      <c r="AD20" s="232">
        <f t="shared" si="22"/>
        <v>9.5696202531645564</v>
      </c>
      <c r="AE20" s="233">
        <f t="shared" si="23"/>
        <v>971.99999999999989</v>
      </c>
      <c r="AF20" s="47">
        <v>500</v>
      </c>
      <c r="AG20" s="241"/>
      <c r="AH20" s="244">
        <v>153.9</v>
      </c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243">
        <f>100+100+240+10</f>
        <v>450</v>
      </c>
      <c r="AT20" s="243"/>
      <c r="AU20" s="47"/>
      <c r="AV20" s="47"/>
      <c r="AW20" s="47"/>
      <c r="AX20" s="47"/>
    </row>
    <row r="21" spans="1:50" ht="14.25" customHeight="1">
      <c r="A21" s="193" t="s">
        <v>1094</v>
      </c>
      <c r="B21" s="251" t="s">
        <v>217</v>
      </c>
      <c r="C21" s="79">
        <f>VLOOKUP(B21,'JAN26'!$A$1:I924,8,0)</f>
        <v>137</v>
      </c>
      <c r="D21" s="227">
        <f>VLOOKUP(B21,AVE!B$1:GB3529,2,0)</f>
        <v>39.75</v>
      </c>
      <c r="E21" s="227"/>
      <c r="F21" s="228">
        <f t="shared" si="0"/>
        <v>300</v>
      </c>
      <c r="G21" s="152">
        <f t="shared" si="1"/>
        <v>137</v>
      </c>
      <c r="H21" s="229">
        <f t="shared" si="2"/>
        <v>100</v>
      </c>
      <c r="I21" s="230">
        <f t="shared" si="3"/>
        <v>39.75</v>
      </c>
      <c r="J21" s="231">
        <f t="shared" si="4"/>
        <v>197.25</v>
      </c>
      <c r="K21" s="231">
        <f t="shared" si="5"/>
        <v>197.25</v>
      </c>
      <c r="L21" s="229">
        <f t="shared" si="6"/>
        <v>0</v>
      </c>
      <c r="M21" s="230">
        <f t="shared" si="7"/>
        <v>39.75</v>
      </c>
      <c r="N21" s="231">
        <f t="shared" si="8"/>
        <v>157.5</v>
      </c>
      <c r="O21" s="231">
        <f t="shared" si="9"/>
        <v>157.5</v>
      </c>
      <c r="P21" s="229">
        <f t="shared" si="10"/>
        <v>0</v>
      </c>
      <c r="Q21" s="230">
        <f t="shared" si="11"/>
        <v>39.75</v>
      </c>
      <c r="R21" s="231">
        <f t="shared" si="12"/>
        <v>117.75</v>
      </c>
      <c r="S21" s="231">
        <f t="shared" si="13"/>
        <v>117.75</v>
      </c>
      <c r="T21" s="229">
        <f t="shared" si="14"/>
        <v>89</v>
      </c>
      <c r="U21" s="230">
        <f t="shared" si="15"/>
        <v>39.75</v>
      </c>
      <c r="V21" s="231">
        <f t="shared" si="16"/>
        <v>167</v>
      </c>
      <c r="W21" s="231">
        <f t="shared" si="17"/>
        <v>167</v>
      </c>
      <c r="X21" s="229">
        <f t="shared" si="18"/>
        <v>111</v>
      </c>
      <c r="Y21" s="230">
        <f t="shared" si="19"/>
        <v>39.75</v>
      </c>
      <c r="Z21" s="152">
        <f t="shared" si="20"/>
        <v>238.25</v>
      </c>
      <c r="AA21" s="232">
        <f t="shared" si="21"/>
        <v>5.9937106918238996</v>
      </c>
      <c r="AB21" s="232">
        <v>4</v>
      </c>
      <c r="AC21" s="232">
        <v>12</v>
      </c>
      <c r="AD21" s="232">
        <f t="shared" si="22"/>
        <v>6.0062893081761004</v>
      </c>
      <c r="AE21" s="233">
        <f t="shared" si="23"/>
        <v>238.75</v>
      </c>
      <c r="AF21" s="47">
        <v>150</v>
      </c>
      <c r="AG21" s="241"/>
      <c r="AH21" s="244">
        <v>174.2</v>
      </c>
      <c r="AI21" s="47">
        <v>100</v>
      </c>
      <c r="AJ21" s="47"/>
      <c r="AK21" s="47"/>
      <c r="AL21" s="47"/>
      <c r="AM21" s="47"/>
      <c r="AN21" s="47"/>
      <c r="AO21" s="47"/>
      <c r="AP21" s="47"/>
      <c r="AQ21" s="47"/>
      <c r="AR21" s="47"/>
      <c r="AS21" s="243">
        <v>89</v>
      </c>
      <c r="AT21" s="243">
        <v>11</v>
      </c>
      <c r="AU21" s="47">
        <v>100</v>
      </c>
      <c r="AV21" s="47"/>
      <c r="AW21" s="47"/>
      <c r="AX21" s="47"/>
    </row>
    <row r="22" spans="1:50" ht="14.25" customHeight="1">
      <c r="A22" s="193" t="s">
        <v>1094</v>
      </c>
      <c r="B22" s="238" t="s">
        <v>444</v>
      </c>
      <c r="C22" s="79">
        <f>VLOOKUP(B22,'JAN26'!$A$1:I925,8,0)</f>
        <v>109</v>
      </c>
      <c r="D22" s="227">
        <f>VLOOKUP(B22,AVE!B$1:GB3530,2,0)</f>
        <v>16.125</v>
      </c>
      <c r="E22" s="227"/>
      <c r="F22" s="228">
        <f t="shared" si="0"/>
        <v>0</v>
      </c>
      <c r="G22" s="152">
        <f t="shared" si="1"/>
        <v>109</v>
      </c>
      <c r="H22" s="229">
        <f t="shared" si="2"/>
        <v>0</v>
      </c>
      <c r="I22" s="230">
        <f t="shared" si="3"/>
        <v>16.125</v>
      </c>
      <c r="J22" s="231">
        <f t="shared" si="4"/>
        <v>92.875</v>
      </c>
      <c r="K22" s="231">
        <f t="shared" si="5"/>
        <v>92.875</v>
      </c>
      <c r="L22" s="229">
        <f t="shared" si="6"/>
        <v>0</v>
      </c>
      <c r="M22" s="230">
        <f t="shared" si="7"/>
        <v>16.125</v>
      </c>
      <c r="N22" s="231">
        <f t="shared" si="8"/>
        <v>76.75</v>
      </c>
      <c r="O22" s="231">
        <f t="shared" si="9"/>
        <v>76.75</v>
      </c>
      <c r="P22" s="229">
        <f t="shared" si="10"/>
        <v>0</v>
      </c>
      <c r="Q22" s="230">
        <f t="shared" si="11"/>
        <v>16.125</v>
      </c>
      <c r="R22" s="231">
        <f t="shared" si="12"/>
        <v>60.625</v>
      </c>
      <c r="S22" s="231">
        <f t="shared" si="13"/>
        <v>60.625</v>
      </c>
      <c r="T22" s="229">
        <f t="shared" si="14"/>
        <v>0</v>
      </c>
      <c r="U22" s="230">
        <f t="shared" si="15"/>
        <v>16.125</v>
      </c>
      <c r="V22" s="231">
        <f t="shared" si="16"/>
        <v>44.5</v>
      </c>
      <c r="W22" s="231">
        <f t="shared" si="17"/>
        <v>44.5</v>
      </c>
      <c r="X22" s="229">
        <f t="shared" si="18"/>
        <v>0</v>
      </c>
      <c r="Y22" s="230">
        <f t="shared" si="19"/>
        <v>16.125</v>
      </c>
      <c r="Z22" s="152">
        <f t="shared" si="20"/>
        <v>28.375</v>
      </c>
      <c r="AA22" s="232">
        <f t="shared" si="21"/>
        <v>1.7596899224806202</v>
      </c>
      <c r="AB22" s="232">
        <v>4</v>
      </c>
      <c r="AC22" s="232">
        <v>12</v>
      </c>
      <c r="AD22" s="232">
        <f t="shared" si="22"/>
        <v>10.24031007751938</v>
      </c>
      <c r="AE22" s="233">
        <f t="shared" si="23"/>
        <v>165.125</v>
      </c>
      <c r="AF22" s="47">
        <v>100</v>
      </c>
      <c r="AG22" s="250"/>
      <c r="AH22" s="244">
        <v>164.2</v>
      </c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243"/>
      <c r="AT22" s="243"/>
      <c r="AU22" s="47"/>
      <c r="AV22" s="47"/>
      <c r="AW22" s="47"/>
      <c r="AX22" s="47"/>
    </row>
    <row r="23" spans="1:50" ht="14.25" customHeight="1">
      <c r="A23" s="193" t="s">
        <v>1092</v>
      </c>
      <c r="B23" s="22" t="s">
        <v>712</v>
      </c>
      <c r="C23" s="79">
        <f>VLOOKUP(B23,'JAN26'!$A$1:I926,8,0)</f>
        <v>50</v>
      </c>
      <c r="D23" s="227">
        <f>VLOOKUP(B23,AVE!B$1:GB3531,2,0)</f>
        <v>0</v>
      </c>
      <c r="E23" s="227"/>
      <c r="F23" s="228">
        <f t="shared" si="0"/>
        <v>0</v>
      </c>
      <c r="G23" s="152">
        <f t="shared" si="1"/>
        <v>50</v>
      </c>
      <c r="H23" s="229">
        <f t="shared" si="2"/>
        <v>0</v>
      </c>
      <c r="I23" s="230">
        <f t="shared" si="3"/>
        <v>0</v>
      </c>
      <c r="J23" s="231">
        <f t="shared" si="4"/>
        <v>50</v>
      </c>
      <c r="K23" s="231">
        <f t="shared" si="5"/>
        <v>50</v>
      </c>
      <c r="L23" s="229">
        <f t="shared" si="6"/>
        <v>0</v>
      </c>
      <c r="M23" s="230">
        <f t="shared" si="7"/>
        <v>0</v>
      </c>
      <c r="N23" s="231">
        <f t="shared" si="8"/>
        <v>50</v>
      </c>
      <c r="O23" s="231">
        <f t="shared" si="9"/>
        <v>50</v>
      </c>
      <c r="P23" s="229">
        <f t="shared" si="10"/>
        <v>0</v>
      </c>
      <c r="Q23" s="230">
        <f t="shared" si="11"/>
        <v>0</v>
      </c>
      <c r="R23" s="231">
        <f t="shared" si="12"/>
        <v>50</v>
      </c>
      <c r="S23" s="231">
        <f t="shared" si="13"/>
        <v>50</v>
      </c>
      <c r="T23" s="229">
        <f t="shared" si="14"/>
        <v>0</v>
      </c>
      <c r="U23" s="230">
        <f t="shared" si="15"/>
        <v>0</v>
      </c>
      <c r="V23" s="231">
        <f t="shared" si="16"/>
        <v>50</v>
      </c>
      <c r="W23" s="231">
        <f t="shared" si="17"/>
        <v>50</v>
      </c>
      <c r="X23" s="229">
        <f t="shared" si="18"/>
        <v>0</v>
      </c>
      <c r="Y23" s="230">
        <f t="shared" si="19"/>
        <v>0</v>
      </c>
      <c r="Z23" s="152">
        <f t="shared" si="20"/>
        <v>50</v>
      </c>
      <c r="AA23" s="232" t="e">
        <f t="shared" si="21"/>
        <v>#DIV/0!</v>
      </c>
      <c r="AB23" s="232">
        <v>4</v>
      </c>
      <c r="AC23" s="232">
        <v>12</v>
      </c>
      <c r="AD23" s="232" t="e">
        <f t="shared" si="22"/>
        <v>#DIV/0!</v>
      </c>
      <c r="AE23" s="233" t="e">
        <f t="shared" si="23"/>
        <v>#DIV/0!</v>
      </c>
      <c r="AF23" s="235"/>
      <c r="AG23" s="240"/>
      <c r="AH23" s="252"/>
      <c r="AI23" s="235"/>
      <c r="AJ23" s="235"/>
      <c r="AK23" s="235"/>
      <c r="AL23" s="235"/>
      <c r="AM23" s="235"/>
      <c r="AN23" s="235"/>
      <c r="AO23" s="235"/>
      <c r="AP23" s="235"/>
      <c r="AQ23" s="235"/>
      <c r="AR23" s="235"/>
      <c r="AS23" s="236"/>
      <c r="AT23" s="236"/>
      <c r="AU23" s="235"/>
      <c r="AV23" s="235"/>
      <c r="AW23" s="235"/>
      <c r="AX23" s="235"/>
    </row>
    <row r="24" spans="1:50" ht="14.25" customHeight="1">
      <c r="A24" s="193" t="s">
        <v>1095</v>
      </c>
      <c r="B24" s="253" t="s">
        <v>725</v>
      </c>
      <c r="C24" s="79" t="str">
        <f>VLOOKUP(B24,'JAN26'!$A$1:I928,8,0)</f>
        <v>-</v>
      </c>
      <c r="D24" s="227">
        <f>VLOOKUP(B24,AVE!B$1:GB3532,2,0)</f>
        <v>50</v>
      </c>
      <c r="E24" s="227"/>
      <c r="F24" s="228">
        <f t="shared" si="0"/>
        <v>270</v>
      </c>
      <c r="G24" s="152" t="str">
        <f t="shared" si="1"/>
        <v>-</v>
      </c>
      <c r="H24" s="229">
        <f t="shared" si="2"/>
        <v>0</v>
      </c>
      <c r="I24" s="230">
        <f t="shared" si="3"/>
        <v>50</v>
      </c>
      <c r="J24" s="231" t="e">
        <f t="shared" si="4"/>
        <v>#VALUE!</v>
      </c>
      <c r="K24" s="231" t="e">
        <f t="shared" si="5"/>
        <v>#VALUE!</v>
      </c>
      <c r="L24" s="229">
        <f t="shared" si="6"/>
        <v>0</v>
      </c>
      <c r="M24" s="230">
        <f t="shared" si="7"/>
        <v>50</v>
      </c>
      <c r="N24" s="231" t="e">
        <f t="shared" si="8"/>
        <v>#VALUE!</v>
      </c>
      <c r="O24" s="231" t="e">
        <f t="shared" si="9"/>
        <v>#VALUE!</v>
      </c>
      <c r="P24" s="229">
        <f t="shared" si="10"/>
        <v>120</v>
      </c>
      <c r="Q24" s="230">
        <f t="shared" si="11"/>
        <v>50</v>
      </c>
      <c r="R24" s="231" t="e">
        <f t="shared" si="12"/>
        <v>#VALUE!</v>
      </c>
      <c r="S24" s="231" t="e">
        <f t="shared" si="13"/>
        <v>#VALUE!</v>
      </c>
      <c r="T24" s="229">
        <f t="shared" si="14"/>
        <v>150</v>
      </c>
      <c r="U24" s="230">
        <f t="shared" si="15"/>
        <v>50</v>
      </c>
      <c r="V24" s="231" t="e">
        <f t="shared" si="16"/>
        <v>#VALUE!</v>
      </c>
      <c r="W24" s="231" t="e">
        <f t="shared" si="17"/>
        <v>#VALUE!</v>
      </c>
      <c r="X24" s="229">
        <f t="shared" si="18"/>
        <v>0</v>
      </c>
      <c r="Y24" s="230">
        <f t="shared" si="19"/>
        <v>50</v>
      </c>
      <c r="Z24" s="152" t="e">
        <f t="shared" si="20"/>
        <v>#VALUE!</v>
      </c>
      <c r="AA24" s="232" t="e">
        <f t="shared" si="21"/>
        <v>#VALUE!</v>
      </c>
      <c r="AB24" s="232">
        <v>4</v>
      </c>
      <c r="AC24" s="232">
        <v>12</v>
      </c>
      <c r="AD24" s="232" t="e">
        <f t="shared" si="22"/>
        <v>#VALUE!</v>
      </c>
      <c r="AE24" s="233" t="e">
        <f t="shared" si="23"/>
        <v>#VALUE!</v>
      </c>
      <c r="AF24" s="235">
        <v>300</v>
      </c>
      <c r="AG24" s="254"/>
      <c r="AH24" s="244">
        <v>130</v>
      </c>
      <c r="AI24" s="235"/>
      <c r="AJ24" s="235"/>
      <c r="AK24" s="235"/>
      <c r="AL24" s="235"/>
      <c r="AM24" s="235">
        <v>120</v>
      </c>
      <c r="AN24" s="235"/>
      <c r="AO24" s="235"/>
      <c r="AP24" s="235"/>
      <c r="AQ24" s="235"/>
      <c r="AR24" s="235"/>
      <c r="AS24" s="236">
        <v>150</v>
      </c>
      <c r="AT24" s="236"/>
      <c r="AU24" s="235">
        <v>0</v>
      </c>
      <c r="AV24" s="235"/>
      <c r="AW24" s="235"/>
      <c r="AX24" s="235"/>
    </row>
    <row r="25" spans="1:50" ht="14.25" customHeight="1">
      <c r="A25" s="193" t="s">
        <v>1096</v>
      </c>
      <c r="B25" s="255" t="s">
        <v>577</v>
      </c>
      <c r="C25" s="79">
        <f>VLOOKUP(B25,'JAN26'!$A$1:I929,8,0)</f>
        <v>1</v>
      </c>
      <c r="D25" s="227">
        <f>VLOOKUP(B25,AVE!B$1:GB3533,2,0)</f>
        <v>16.666666666666668</v>
      </c>
      <c r="E25" s="227"/>
      <c r="F25" s="228">
        <f t="shared" si="0"/>
        <v>170</v>
      </c>
      <c r="G25" s="152">
        <f t="shared" si="1"/>
        <v>1</v>
      </c>
      <c r="H25" s="229">
        <f t="shared" si="2"/>
        <v>0</v>
      </c>
      <c r="I25" s="230">
        <f t="shared" si="3"/>
        <v>16.666666666666668</v>
      </c>
      <c r="J25" s="231">
        <f t="shared" si="4"/>
        <v>-15.666666666666668</v>
      </c>
      <c r="K25" s="231">
        <f t="shared" si="5"/>
        <v>0</v>
      </c>
      <c r="L25" s="229">
        <f t="shared" si="6"/>
        <v>0</v>
      </c>
      <c r="M25" s="230">
        <f t="shared" si="7"/>
        <v>16.666666666666668</v>
      </c>
      <c r="N25" s="231">
        <f t="shared" si="8"/>
        <v>-16.666666666666668</v>
      </c>
      <c r="O25" s="231">
        <f t="shared" si="9"/>
        <v>0</v>
      </c>
      <c r="P25" s="229">
        <f t="shared" si="10"/>
        <v>146</v>
      </c>
      <c r="Q25" s="230">
        <f t="shared" si="11"/>
        <v>16.666666666666668</v>
      </c>
      <c r="R25" s="231">
        <f t="shared" si="12"/>
        <v>129.33333333333334</v>
      </c>
      <c r="S25" s="231">
        <f t="shared" si="13"/>
        <v>129.33333333333334</v>
      </c>
      <c r="T25" s="229">
        <f t="shared" si="14"/>
        <v>4</v>
      </c>
      <c r="U25" s="230">
        <f t="shared" si="15"/>
        <v>16.666666666666668</v>
      </c>
      <c r="V25" s="231">
        <f t="shared" si="16"/>
        <v>116.66666666666667</v>
      </c>
      <c r="W25" s="231">
        <f t="shared" si="17"/>
        <v>116.66666666666667</v>
      </c>
      <c r="X25" s="229">
        <f t="shared" si="18"/>
        <v>20</v>
      </c>
      <c r="Y25" s="230">
        <f t="shared" si="19"/>
        <v>16.666666666666668</v>
      </c>
      <c r="Z25" s="152">
        <f t="shared" si="20"/>
        <v>120.00000000000001</v>
      </c>
      <c r="AA25" s="232">
        <f t="shared" si="21"/>
        <v>7.2</v>
      </c>
      <c r="AB25" s="232">
        <v>4</v>
      </c>
      <c r="AC25" s="232">
        <v>12</v>
      </c>
      <c r="AD25" s="232">
        <f t="shared" si="22"/>
        <v>4.8</v>
      </c>
      <c r="AE25" s="233">
        <f t="shared" si="23"/>
        <v>80</v>
      </c>
      <c r="AF25" s="235"/>
      <c r="AG25" s="256"/>
      <c r="AH25" s="252">
        <v>192</v>
      </c>
      <c r="AI25" s="47"/>
      <c r="AJ25" s="47"/>
      <c r="AK25" s="47"/>
      <c r="AL25" s="47"/>
      <c r="AM25" s="47"/>
      <c r="AN25" s="47"/>
      <c r="AO25" s="47">
        <v>50</v>
      </c>
      <c r="AP25" s="47">
        <v>96</v>
      </c>
      <c r="AQ25" s="47"/>
      <c r="AR25" s="47"/>
      <c r="AS25" s="243">
        <v>4</v>
      </c>
      <c r="AT25" s="243"/>
      <c r="AU25" s="235">
        <v>20</v>
      </c>
      <c r="AV25" s="47"/>
      <c r="AW25" s="47"/>
      <c r="AX25" s="47"/>
    </row>
    <row r="26" spans="1:50" ht="14.25" customHeight="1">
      <c r="A26" s="193" t="s">
        <v>1097</v>
      </c>
      <c r="B26" s="22" t="s">
        <v>726</v>
      </c>
      <c r="C26" s="79">
        <v>0</v>
      </c>
      <c r="D26" s="227">
        <f>VLOOKUP(B26,AVE!B$1:GB3534,2,0)</f>
        <v>100</v>
      </c>
      <c r="E26" s="227"/>
      <c r="F26" s="228">
        <f t="shared" si="0"/>
        <v>1050</v>
      </c>
      <c r="G26" s="152">
        <f t="shared" si="1"/>
        <v>0</v>
      </c>
      <c r="H26" s="229">
        <f t="shared" si="2"/>
        <v>0</v>
      </c>
      <c r="I26" s="230">
        <f t="shared" si="3"/>
        <v>100</v>
      </c>
      <c r="J26" s="231">
        <f t="shared" si="4"/>
        <v>-100</v>
      </c>
      <c r="K26" s="231">
        <f t="shared" si="5"/>
        <v>0</v>
      </c>
      <c r="L26" s="229">
        <f t="shared" si="6"/>
        <v>0</v>
      </c>
      <c r="M26" s="230">
        <f t="shared" si="7"/>
        <v>100</v>
      </c>
      <c r="N26" s="231">
        <f t="shared" si="8"/>
        <v>-100</v>
      </c>
      <c r="O26" s="231">
        <f t="shared" si="9"/>
        <v>0</v>
      </c>
      <c r="P26" s="229">
        <f t="shared" si="10"/>
        <v>406</v>
      </c>
      <c r="Q26" s="230">
        <f t="shared" si="11"/>
        <v>100</v>
      </c>
      <c r="R26" s="231">
        <f t="shared" si="12"/>
        <v>306</v>
      </c>
      <c r="S26" s="231">
        <f t="shared" si="13"/>
        <v>306</v>
      </c>
      <c r="T26" s="229">
        <f t="shared" si="14"/>
        <v>250</v>
      </c>
      <c r="U26" s="230">
        <f t="shared" si="15"/>
        <v>100</v>
      </c>
      <c r="V26" s="231">
        <f t="shared" si="16"/>
        <v>456</v>
      </c>
      <c r="W26" s="231">
        <f t="shared" si="17"/>
        <v>456</v>
      </c>
      <c r="X26" s="229">
        <f t="shared" si="18"/>
        <v>394</v>
      </c>
      <c r="Y26" s="230">
        <f t="shared" si="19"/>
        <v>100</v>
      </c>
      <c r="Z26" s="152">
        <f t="shared" si="20"/>
        <v>750</v>
      </c>
      <c r="AA26" s="232">
        <f t="shared" si="21"/>
        <v>7.5</v>
      </c>
      <c r="AB26" s="232">
        <v>4</v>
      </c>
      <c r="AC26" s="232">
        <v>12</v>
      </c>
      <c r="AD26" s="232">
        <f t="shared" si="22"/>
        <v>4.5</v>
      </c>
      <c r="AE26" s="233">
        <f t="shared" si="23"/>
        <v>450</v>
      </c>
      <c r="AF26" s="3">
        <v>400</v>
      </c>
      <c r="AG26" s="3"/>
      <c r="AH26" s="244">
        <v>130</v>
      </c>
      <c r="AI26" s="3"/>
      <c r="AJ26" s="3"/>
      <c r="AK26" s="3"/>
      <c r="AL26" s="3"/>
      <c r="AM26" s="3"/>
      <c r="AN26" s="3"/>
      <c r="AO26" s="235">
        <v>50</v>
      </c>
      <c r="AP26" s="3">
        <f>216+40+100</f>
        <v>356</v>
      </c>
      <c r="AQ26" s="3"/>
      <c r="AR26" s="3"/>
      <c r="AS26" s="257">
        <v>250</v>
      </c>
      <c r="AT26" s="257">
        <f>294-150</f>
        <v>144</v>
      </c>
      <c r="AU26" s="52">
        <v>250</v>
      </c>
      <c r="AV26" s="3"/>
      <c r="AW26" s="3"/>
      <c r="AX26" s="3"/>
    </row>
    <row r="27" spans="1:50" ht="14.25" customHeight="1">
      <c r="A27" s="258" t="s">
        <v>1098</v>
      </c>
      <c r="B27" s="259" t="s">
        <v>415</v>
      </c>
      <c r="C27" s="79">
        <f>VLOOKUP(B27,'JAN26'!$A$1:I932,8,0)</f>
        <v>205</v>
      </c>
      <c r="D27" s="227">
        <f>VLOOKUP(B27,AVE!B$1:GB3535,2,0)</f>
        <v>53.5</v>
      </c>
      <c r="E27" s="227"/>
      <c r="F27" s="228">
        <f t="shared" si="0"/>
        <v>214</v>
      </c>
      <c r="G27" s="152">
        <f t="shared" si="1"/>
        <v>205</v>
      </c>
      <c r="H27" s="229">
        <f t="shared" si="2"/>
        <v>0</v>
      </c>
      <c r="I27" s="230">
        <f t="shared" si="3"/>
        <v>53.5</v>
      </c>
      <c r="J27" s="231">
        <f t="shared" si="4"/>
        <v>151.5</v>
      </c>
      <c r="K27" s="231">
        <f t="shared" si="5"/>
        <v>151.5</v>
      </c>
      <c r="L27" s="229">
        <f t="shared" si="6"/>
        <v>0</v>
      </c>
      <c r="M27" s="230">
        <f t="shared" si="7"/>
        <v>53.5</v>
      </c>
      <c r="N27" s="231">
        <f t="shared" si="8"/>
        <v>98</v>
      </c>
      <c r="O27" s="231">
        <f t="shared" si="9"/>
        <v>98</v>
      </c>
      <c r="P27" s="229">
        <f t="shared" si="10"/>
        <v>0</v>
      </c>
      <c r="Q27" s="230">
        <f t="shared" si="11"/>
        <v>53.5</v>
      </c>
      <c r="R27" s="231">
        <f t="shared" si="12"/>
        <v>44.5</v>
      </c>
      <c r="S27" s="231">
        <f t="shared" si="13"/>
        <v>44.5</v>
      </c>
      <c r="T27" s="229">
        <f t="shared" si="14"/>
        <v>78</v>
      </c>
      <c r="U27" s="230">
        <f t="shared" si="15"/>
        <v>53.5</v>
      </c>
      <c r="V27" s="231">
        <f t="shared" si="16"/>
        <v>69</v>
      </c>
      <c r="W27" s="231">
        <f t="shared" si="17"/>
        <v>69</v>
      </c>
      <c r="X27" s="229">
        <f t="shared" si="18"/>
        <v>136</v>
      </c>
      <c r="Y27" s="230">
        <f t="shared" si="19"/>
        <v>53.5</v>
      </c>
      <c r="Z27" s="152">
        <f t="shared" si="20"/>
        <v>151.5</v>
      </c>
      <c r="AA27" s="232">
        <f t="shared" si="21"/>
        <v>2.8317757009345796</v>
      </c>
      <c r="AB27" s="232">
        <v>4</v>
      </c>
      <c r="AC27" s="232">
        <v>12</v>
      </c>
      <c r="AD27" s="232">
        <f t="shared" si="22"/>
        <v>9.1682242990654199</v>
      </c>
      <c r="AE27" s="233">
        <f t="shared" si="23"/>
        <v>490.49999999999994</v>
      </c>
      <c r="AF27" s="3">
        <v>500</v>
      </c>
      <c r="AG27" s="3"/>
      <c r="AH27" s="244">
        <v>160</v>
      </c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109">
        <v>78</v>
      </c>
      <c r="AT27" s="109">
        <v>50</v>
      </c>
      <c r="AU27" s="3">
        <f>164-78</f>
        <v>86</v>
      </c>
      <c r="AV27" s="3"/>
      <c r="AW27" s="3"/>
      <c r="AX27" s="3"/>
    </row>
    <row r="28" spans="1:50" ht="14.25" customHeight="1">
      <c r="A28" s="258"/>
      <c r="B28" s="1"/>
      <c r="C28" s="79"/>
      <c r="D28" s="227"/>
      <c r="E28" s="204"/>
      <c r="F28" s="228"/>
      <c r="G28" s="204"/>
      <c r="H28" s="229"/>
      <c r="I28" s="52"/>
      <c r="J28" s="3"/>
      <c r="K28" s="3"/>
      <c r="L28" s="229">
        <f t="shared" si="6"/>
        <v>0</v>
      </c>
      <c r="M28" s="52"/>
      <c r="N28" s="3"/>
      <c r="O28" s="3"/>
      <c r="P28" s="229">
        <f t="shared" si="10"/>
        <v>0</v>
      </c>
      <c r="Q28" s="52"/>
      <c r="R28" s="3"/>
      <c r="S28" s="3"/>
      <c r="T28" s="229">
        <f t="shared" si="14"/>
        <v>0</v>
      </c>
      <c r="U28" s="52"/>
      <c r="V28" s="3"/>
      <c r="W28" s="3"/>
      <c r="X28" s="229">
        <f t="shared" si="18"/>
        <v>0</v>
      </c>
      <c r="Y28" s="52"/>
      <c r="Z28" s="3"/>
      <c r="AA28" s="1"/>
      <c r="AB28" s="1"/>
      <c r="AC28" s="1"/>
      <c r="AD28" s="1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109"/>
      <c r="AT28" s="109"/>
      <c r="AU28" s="3"/>
      <c r="AV28" s="3"/>
      <c r="AW28" s="3"/>
      <c r="AX28" s="3"/>
    </row>
    <row r="29" spans="1:50" ht="14.25" customHeight="1">
      <c r="A29" s="258"/>
      <c r="B29" s="2"/>
      <c r="C29" s="204"/>
      <c r="D29" s="204"/>
      <c r="E29" s="204"/>
      <c r="F29" s="260"/>
      <c r="G29" s="204"/>
      <c r="H29" s="208"/>
      <c r="I29" s="52"/>
      <c r="J29" s="3"/>
      <c r="K29" s="3"/>
      <c r="L29" s="229">
        <f t="shared" si="6"/>
        <v>0</v>
      </c>
      <c r="M29" s="52"/>
      <c r="N29" s="3"/>
      <c r="O29" s="3"/>
      <c r="P29" s="208"/>
      <c r="Q29" s="52"/>
      <c r="R29" s="3"/>
      <c r="S29" s="3"/>
      <c r="T29" s="229">
        <f t="shared" si="14"/>
        <v>0</v>
      </c>
      <c r="U29" s="52"/>
      <c r="V29" s="3"/>
      <c r="W29" s="3"/>
      <c r="X29" s="229">
        <f t="shared" si="18"/>
        <v>0</v>
      </c>
      <c r="Y29" s="52"/>
      <c r="Z29" s="3"/>
      <c r="AA29" s="1"/>
      <c r="AB29" s="1"/>
      <c r="AC29" s="1"/>
      <c r="AD29" s="1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109"/>
      <c r="AT29" s="109"/>
      <c r="AU29" s="3"/>
      <c r="AV29" s="3"/>
      <c r="AW29" s="3"/>
      <c r="AX29" s="3"/>
    </row>
    <row r="30" spans="1:50" ht="14.25" customHeight="1">
      <c r="A30" s="204"/>
      <c r="B30" s="1"/>
      <c r="C30" s="204"/>
      <c r="D30" s="204"/>
      <c r="E30" s="204"/>
      <c r="F30" s="260"/>
      <c r="G30" s="204"/>
      <c r="H30" s="208"/>
      <c r="I30" s="52"/>
      <c r="J30" s="3"/>
      <c r="K30" s="3"/>
      <c r="L30" s="208"/>
      <c r="M30" s="52"/>
      <c r="N30" s="3"/>
      <c r="O30" s="3"/>
      <c r="P30" s="208"/>
      <c r="Q30" s="52"/>
      <c r="R30" s="3"/>
      <c r="S30" s="3"/>
      <c r="T30" s="229">
        <f t="shared" si="14"/>
        <v>0</v>
      </c>
      <c r="U30" s="52"/>
      <c r="V30" s="3"/>
      <c r="W30" s="3"/>
      <c r="X30" s="229">
        <f t="shared" si="18"/>
        <v>0</v>
      </c>
      <c r="Y30" s="52"/>
      <c r="Z30" s="3"/>
      <c r="AA30" s="1"/>
      <c r="AB30" s="1"/>
      <c r="AC30" s="1"/>
      <c r="AD30" s="1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109"/>
      <c r="AT30" s="109"/>
      <c r="AU30" s="3"/>
      <c r="AV30" s="3"/>
      <c r="AW30" s="3"/>
      <c r="AX30" s="3"/>
    </row>
    <row r="31" spans="1:50" ht="14.25" customHeight="1">
      <c r="A31" s="204"/>
      <c r="B31" s="261"/>
      <c r="C31" s="204"/>
      <c r="D31" s="204"/>
      <c r="E31" s="204"/>
      <c r="F31" s="260"/>
      <c r="G31" s="204"/>
      <c r="H31" s="208"/>
      <c r="I31" s="52"/>
      <c r="J31" s="3"/>
      <c r="K31" s="3"/>
      <c r="L31" s="208"/>
      <c r="M31" s="52"/>
      <c r="N31" s="3"/>
      <c r="O31" s="3"/>
      <c r="P31" s="208"/>
      <c r="Q31" s="52"/>
      <c r="R31" s="3"/>
      <c r="S31" s="3"/>
      <c r="T31" s="208"/>
      <c r="U31" s="52"/>
      <c r="V31" s="3"/>
      <c r="W31" s="3"/>
      <c r="X31" s="208"/>
      <c r="Y31" s="52"/>
      <c r="Z31" s="3"/>
      <c r="AA31" s="1"/>
      <c r="AB31" s="1"/>
      <c r="AC31" s="1"/>
      <c r="AD31" s="1"/>
      <c r="AE31" s="3"/>
      <c r="AF31" s="139">
        <f>SUM(AF12:AF27)</f>
        <v>5720</v>
      </c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109"/>
      <c r="AT31" s="109"/>
      <c r="AU31" s="3"/>
      <c r="AV31" s="3"/>
      <c r="AW31" s="3"/>
      <c r="AX31" s="3"/>
    </row>
    <row r="32" spans="1:50" ht="14.25" customHeight="1">
      <c r="A32" s="204"/>
      <c r="B32" s="262" t="s">
        <v>1063</v>
      </c>
      <c r="C32" s="263"/>
      <c r="D32" s="204"/>
      <c r="E32" s="204"/>
      <c r="F32" s="204"/>
      <c r="G32" s="204"/>
      <c r="H32" s="208"/>
      <c r="I32" s="52"/>
      <c r="J32" s="3"/>
      <c r="K32" s="3"/>
      <c r="L32" s="208"/>
      <c r="M32" s="52"/>
      <c r="N32" s="3"/>
      <c r="O32" s="3"/>
      <c r="P32" s="208"/>
      <c r="Q32" s="52"/>
      <c r="R32" s="3"/>
      <c r="S32" s="3"/>
      <c r="T32" s="208"/>
      <c r="U32" s="52"/>
      <c r="V32" s="3"/>
      <c r="W32" s="3"/>
      <c r="X32" s="208"/>
      <c r="Y32" s="52"/>
      <c r="Z32" s="3"/>
      <c r="AA32" s="1"/>
      <c r="AB32" s="1"/>
      <c r="AC32" s="1"/>
      <c r="AD32" s="1"/>
      <c r="AE32" s="3"/>
      <c r="AF32" s="3">
        <f>AF31/230</f>
        <v>24.869565217391305</v>
      </c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109"/>
      <c r="AT32" s="109"/>
      <c r="AU32" s="3"/>
      <c r="AV32" s="3"/>
      <c r="AW32" s="3"/>
      <c r="AX32" s="3"/>
    </row>
    <row r="33" spans="1:50" ht="14.25" customHeight="1">
      <c r="A33" s="204"/>
      <c r="B33" s="263" t="s">
        <v>1064</v>
      </c>
      <c r="C33" s="263" t="s">
        <v>1065</v>
      </c>
      <c r="D33" s="204"/>
      <c r="E33" s="204"/>
      <c r="F33" s="204"/>
      <c r="G33" s="204"/>
      <c r="H33" s="208"/>
      <c r="I33" s="52"/>
      <c r="J33" s="3"/>
      <c r="K33" s="3"/>
      <c r="L33" s="208"/>
      <c r="M33" s="52"/>
      <c r="N33" s="3"/>
      <c r="O33" s="3"/>
      <c r="P33" s="208"/>
      <c r="Q33" s="52"/>
      <c r="R33" s="3"/>
      <c r="S33" s="3"/>
      <c r="T33" s="208"/>
      <c r="U33" s="52"/>
      <c r="V33" s="3"/>
      <c r="W33" s="3"/>
      <c r="X33" s="208"/>
      <c r="Y33" s="52"/>
      <c r="Z33" s="3"/>
      <c r="AA33" s="1"/>
      <c r="AB33" s="1"/>
      <c r="AC33" s="1"/>
      <c r="AD33" s="1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109"/>
      <c r="AT33" s="109"/>
      <c r="AU33" s="3"/>
      <c r="AV33" s="3"/>
      <c r="AW33" s="3"/>
      <c r="AX33" s="3"/>
    </row>
    <row r="34" spans="1:50" ht="14.25" customHeight="1">
      <c r="A34" s="204"/>
      <c r="B34" s="263" t="s">
        <v>1066</v>
      </c>
      <c r="C34" s="263">
        <v>30</v>
      </c>
      <c r="D34" s="204"/>
      <c r="E34" s="204"/>
      <c r="F34" s="204"/>
      <c r="G34" s="204"/>
      <c r="H34" s="208"/>
      <c r="I34" s="52"/>
      <c r="J34" s="3"/>
      <c r="K34" s="3"/>
      <c r="L34" s="208"/>
      <c r="M34" s="52"/>
      <c r="N34" s="3"/>
      <c r="O34" s="3"/>
      <c r="P34" s="208"/>
      <c r="Q34" s="52"/>
      <c r="R34" s="3"/>
      <c r="S34" s="3"/>
      <c r="T34" s="208"/>
      <c r="U34" s="52"/>
      <c r="V34" s="3"/>
      <c r="W34" s="3"/>
      <c r="X34" s="208"/>
      <c r="Y34" s="52"/>
      <c r="Z34" s="3"/>
      <c r="AA34" s="1"/>
      <c r="AB34" s="1"/>
      <c r="AC34" s="1"/>
      <c r="AD34" s="1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109"/>
      <c r="AT34" s="109"/>
      <c r="AU34" s="3"/>
      <c r="AV34" s="3"/>
      <c r="AW34" s="3"/>
      <c r="AX34" s="3"/>
    </row>
    <row r="35" spans="1:50" ht="14.25" customHeight="1">
      <c r="A35" s="204"/>
      <c r="B35" s="263" t="s">
        <v>1067</v>
      </c>
      <c r="C35" s="263">
        <v>45</v>
      </c>
      <c r="D35" s="204"/>
      <c r="E35" s="204"/>
      <c r="F35" s="204"/>
      <c r="G35" s="204"/>
      <c r="H35" s="208"/>
      <c r="I35" s="52"/>
      <c r="J35" s="3"/>
      <c r="K35" s="3"/>
      <c r="L35" s="208"/>
      <c r="M35" s="52"/>
      <c r="N35" s="3"/>
      <c r="O35" s="3"/>
      <c r="P35" s="208"/>
      <c r="Q35" s="52"/>
      <c r="R35" s="3"/>
      <c r="S35" s="3"/>
      <c r="T35" s="208"/>
      <c r="U35" s="52"/>
      <c r="V35" s="3"/>
      <c r="W35" s="3"/>
      <c r="X35" s="208"/>
      <c r="Y35" s="52"/>
      <c r="Z35" s="3"/>
      <c r="AA35" s="1"/>
      <c r="AB35" s="1"/>
      <c r="AC35" s="1"/>
      <c r="AD35" s="1"/>
      <c r="AE35" s="3"/>
      <c r="AF35" s="3"/>
      <c r="AG35" s="3"/>
      <c r="AH35" s="264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109"/>
      <c r="AT35" s="109"/>
      <c r="AU35" s="3"/>
      <c r="AV35" s="3"/>
      <c r="AW35" s="3"/>
      <c r="AX35" s="3"/>
    </row>
    <row r="36" spans="1:50" ht="14.25" customHeight="1">
      <c r="A36" s="204"/>
      <c r="B36" s="263" t="s">
        <v>1068</v>
      </c>
      <c r="C36" s="263">
        <v>45</v>
      </c>
      <c r="D36" s="204"/>
      <c r="E36" s="204"/>
      <c r="F36" s="204"/>
      <c r="G36" s="204"/>
      <c r="H36" s="208"/>
      <c r="I36" s="52"/>
      <c r="J36" s="3"/>
      <c r="K36" s="3"/>
      <c r="L36" s="208"/>
      <c r="M36" s="52"/>
      <c r="N36" s="3"/>
      <c r="O36" s="3"/>
      <c r="P36" s="208"/>
      <c r="Q36" s="52"/>
      <c r="R36" s="3"/>
      <c r="S36" s="3"/>
      <c r="T36" s="208"/>
      <c r="U36" s="52"/>
      <c r="V36" s="3"/>
      <c r="W36" s="3"/>
      <c r="X36" s="208"/>
      <c r="Y36" s="52"/>
      <c r="Z36" s="3"/>
      <c r="AA36" s="1"/>
      <c r="AB36" s="1"/>
      <c r="AC36" s="1"/>
      <c r="AD36" s="1"/>
      <c r="AE36" s="3"/>
      <c r="AF36" s="3"/>
      <c r="AG36" s="3"/>
      <c r="AH36" s="264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109"/>
      <c r="AT36" s="109"/>
      <c r="AU36" s="3"/>
      <c r="AV36" s="3"/>
      <c r="AW36" s="3"/>
      <c r="AX36" s="3"/>
    </row>
    <row r="37" spans="1:50" ht="14.25" customHeight="1">
      <c r="A37" s="204"/>
      <c r="B37" s="263" t="s">
        <v>1069</v>
      </c>
      <c r="C37" s="263">
        <v>30</v>
      </c>
      <c r="D37" s="204"/>
      <c r="E37" s="204"/>
      <c r="F37" s="204"/>
      <c r="G37" s="204"/>
      <c r="H37" s="208"/>
      <c r="I37" s="52"/>
      <c r="J37" s="3"/>
      <c r="K37" s="3"/>
      <c r="L37" s="208"/>
      <c r="M37" s="52"/>
      <c r="N37" s="3"/>
      <c r="O37" s="3"/>
      <c r="P37" s="208"/>
      <c r="Q37" s="52"/>
      <c r="R37" s="3"/>
      <c r="S37" s="3"/>
      <c r="T37" s="208"/>
      <c r="U37" s="52"/>
      <c r="V37" s="3"/>
      <c r="W37" s="3"/>
      <c r="X37" s="208"/>
      <c r="Y37" s="52"/>
      <c r="Z37" s="3"/>
      <c r="AA37" s="1"/>
      <c r="AB37" s="1"/>
      <c r="AC37" s="1"/>
      <c r="AD37" s="1"/>
      <c r="AE37" s="3"/>
      <c r="AF37" s="3"/>
      <c r="AG37" s="3"/>
      <c r="AH37" s="264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109"/>
      <c r="AT37" s="109"/>
      <c r="AU37" s="3"/>
      <c r="AV37" s="3"/>
      <c r="AW37" s="3"/>
      <c r="AX37" s="3"/>
    </row>
    <row r="38" spans="1:50" ht="14.25" customHeight="1">
      <c r="A38" s="204"/>
      <c r="B38" s="263" t="s">
        <v>1099</v>
      </c>
      <c r="C38" s="265">
        <f>SUM(C34:C37)</f>
        <v>150</v>
      </c>
      <c r="D38" s="266">
        <f>C38/30</f>
        <v>5</v>
      </c>
      <c r="E38" s="266"/>
      <c r="F38" s="204"/>
      <c r="G38" s="204"/>
      <c r="H38" s="208"/>
      <c r="I38" s="52"/>
      <c r="J38" s="3"/>
      <c r="K38" s="3"/>
      <c r="L38" s="208"/>
      <c r="M38" s="52"/>
      <c r="N38" s="3"/>
      <c r="O38" s="3"/>
      <c r="P38" s="208"/>
      <c r="Q38" s="52"/>
      <c r="R38" s="3"/>
      <c r="S38" s="3"/>
      <c r="T38" s="208"/>
      <c r="U38" s="52"/>
      <c r="V38" s="3"/>
      <c r="W38" s="3"/>
      <c r="X38" s="208"/>
      <c r="Y38" s="52"/>
      <c r="Z38" s="3"/>
      <c r="AA38" s="1"/>
      <c r="AB38" s="1"/>
      <c r="AC38" s="1"/>
      <c r="AD38" s="1"/>
      <c r="AE38" s="3"/>
      <c r="AF38" s="3"/>
      <c r="AG38" s="3"/>
      <c r="AH38" s="264"/>
      <c r="AI38" s="264"/>
      <c r="AJ38" s="264"/>
      <c r="AK38" s="264"/>
      <c r="AL38" s="264"/>
      <c r="AM38" s="264"/>
      <c r="AN38" s="264"/>
      <c r="AO38" s="264"/>
      <c r="AP38" s="264"/>
      <c r="AQ38" s="264"/>
      <c r="AR38" s="264"/>
      <c r="AS38" s="267"/>
      <c r="AT38" s="267"/>
      <c r="AU38" s="264"/>
      <c r="AV38" s="264"/>
      <c r="AW38" s="264"/>
      <c r="AX38" s="264"/>
    </row>
    <row r="39" spans="1:50" ht="14.25" customHeight="1">
      <c r="A39" s="204"/>
      <c r="B39" s="204" t="s">
        <v>1100</v>
      </c>
      <c r="C39" s="204"/>
      <c r="D39" s="204"/>
      <c r="E39" s="204"/>
      <c r="F39" s="266"/>
      <c r="G39" s="204"/>
      <c r="H39" s="208"/>
      <c r="I39" s="52"/>
      <c r="J39" s="3"/>
      <c r="K39" s="3"/>
      <c r="L39" s="208"/>
      <c r="M39" s="52"/>
      <c r="N39" s="3"/>
      <c r="O39" s="3"/>
      <c r="P39" s="208"/>
      <c r="Q39" s="52"/>
      <c r="R39" s="3"/>
      <c r="S39" s="3"/>
      <c r="T39" s="208"/>
      <c r="U39" s="52"/>
      <c r="V39" s="3"/>
      <c r="W39" s="3"/>
      <c r="X39" s="208"/>
      <c r="Y39" s="52"/>
      <c r="Z39" s="3"/>
      <c r="AA39" s="1"/>
      <c r="AB39" s="1"/>
      <c r="AC39" s="1"/>
      <c r="AD39" s="1"/>
      <c r="AE39" s="3"/>
      <c r="AF39" s="3"/>
      <c r="AG39" s="3"/>
      <c r="AH39" s="264"/>
      <c r="AI39" s="264"/>
      <c r="AJ39" s="264"/>
      <c r="AK39" s="264"/>
      <c r="AL39" s="264"/>
      <c r="AM39" s="264"/>
      <c r="AN39" s="264"/>
      <c r="AO39" s="264"/>
      <c r="AP39" s="264"/>
      <c r="AQ39" s="264"/>
      <c r="AR39" s="264"/>
      <c r="AS39" s="267"/>
      <c r="AT39" s="267"/>
      <c r="AU39" s="264"/>
      <c r="AV39" s="264"/>
      <c r="AW39" s="264"/>
      <c r="AX39" s="264"/>
    </row>
    <row r="40" spans="1:50" ht="14.25" customHeight="1">
      <c r="A40" s="204"/>
      <c r="B40" s="204" t="s">
        <v>1101</v>
      </c>
      <c r="C40" s="204"/>
      <c r="D40" s="204"/>
      <c r="E40" s="204"/>
      <c r="F40" s="204"/>
      <c r="G40" s="204"/>
      <c r="H40" s="208"/>
      <c r="I40" s="52"/>
      <c r="J40" s="3"/>
      <c r="K40" s="3"/>
      <c r="L40" s="208"/>
      <c r="M40" s="52"/>
      <c r="N40" s="3"/>
      <c r="O40" s="3"/>
      <c r="P40" s="208"/>
      <c r="Q40" s="52"/>
      <c r="R40" s="3"/>
      <c r="S40" s="3"/>
      <c r="T40" s="208"/>
      <c r="U40" s="52"/>
      <c r="V40" s="3"/>
      <c r="W40" s="3"/>
      <c r="X40" s="208"/>
      <c r="Y40" s="52"/>
      <c r="Z40" s="3"/>
      <c r="AA40" s="1"/>
      <c r="AB40" s="1"/>
      <c r="AC40" s="1"/>
      <c r="AD40" s="1"/>
      <c r="AE40" s="3"/>
      <c r="AF40" s="3"/>
      <c r="AG40" s="3"/>
      <c r="AH40" s="264"/>
      <c r="AI40" s="264"/>
      <c r="AJ40" s="264"/>
      <c r="AK40" s="264"/>
      <c r="AL40" s="264"/>
      <c r="AM40" s="264"/>
      <c r="AN40" s="264"/>
      <c r="AO40" s="264"/>
      <c r="AP40" s="264"/>
      <c r="AQ40" s="264"/>
      <c r="AR40" s="264"/>
      <c r="AS40" s="267"/>
      <c r="AT40" s="267"/>
      <c r="AU40" s="264"/>
      <c r="AV40" s="264"/>
      <c r="AW40" s="264"/>
      <c r="AX40" s="264"/>
    </row>
    <row r="41" spans="1:50" ht="14.25" customHeight="1">
      <c r="A41" s="204"/>
      <c r="B41" s="204"/>
      <c r="C41" s="204"/>
      <c r="D41" s="204"/>
      <c r="E41" s="204"/>
      <c r="F41" s="204"/>
      <c r="G41" s="204"/>
      <c r="H41" s="208"/>
      <c r="I41" s="52"/>
      <c r="J41" s="3"/>
      <c r="K41" s="3"/>
      <c r="L41" s="208"/>
      <c r="M41" s="52"/>
      <c r="N41" s="3"/>
      <c r="O41" s="3"/>
      <c r="P41" s="208"/>
      <c r="Q41" s="52"/>
      <c r="R41" s="3"/>
      <c r="S41" s="3"/>
      <c r="T41" s="208"/>
      <c r="U41" s="52"/>
      <c r="V41" s="3"/>
      <c r="W41" s="3"/>
      <c r="X41" s="208"/>
      <c r="Y41" s="52"/>
      <c r="Z41" s="3"/>
      <c r="AA41" s="1"/>
      <c r="AB41" s="1"/>
      <c r="AC41" s="1"/>
      <c r="AD41" s="1"/>
      <c r="AE41" s="3"/>
      <c r="AF41" s="3" t="s">
        <v>1102</v>
      </c>
      <c r="AG41" s="3"/>
      <c r="AH41" s="264"/>
      <c r="AI41" s="264"/>
      <c r="AJ41" s="264"/>
      <c r="AK41" s="264"/>
      <c r="AL41" s="264"/>
      <c r="AM41" s="264"/>
      <c r="AN41" s="264"/>
      <c r="AO41" s="264"/>
      <c r="AP41" s="264"/>
      <c r="AQ41" s="264"/>
      <c r="AR41" s="264"/>
      <c r="AS41" s="267"/>
      <c r="AT41" s="267"/>
      <c r="AU41" s="264"/>
      <c r="AV41" s="264"/>
      <c r="AW41" s="264"/>
      <c r="AX41" s="264"/>
    </row>
    <row r="42" spans="1:50" ht="14.25" customHeight="1">
      <c r="A42" s="204"/>
      <c r="B42" s="204"/>
      <c r="C42" s="204"/>
      <c r="D42" s="204"/>
      <c r="E42" s="204"/>
      <c r="F42" s="204"/>
      <c r="G42" s="204"/>
      <c r="H42" s="208" t="s">
        <v>1103</v>
      </c>
      <c r="I42" s="52"/>
      <c r="J42" s="3"/>
      <c r="K42" s="3"/>
      <c r="L42" s="208"/>
      <c r="M42" s="52"/>
      <c r="N42" s="3"/>
      <c r="O42" s="3"/>
      <c r="P42" s="208"/>
      <c r="Q42" s="52"/>
      <c r="R42" s="3"/>
      <c r="S42" s="3"/>
      <c r="T42" s="208"/>
      <c r="U42" s="52"/>
      <c r="V42" s="3"/>
      <c r="W42" s="3"/>
      <c r="X42" s="208"/>
      <c r="Y42" s="52"/>
      <c r="Z42" s="3"/>
      <c r="AA42" s="1"/>
      <c r="AB42" s="1"/>
      <c r="AC42" s="1"/>
      <c r="AD42" s="1"/>
      <c r="AE42" s="3"/>
      <c r="AF42" s="3"/>
      <c r="AG42" s="3"/>
      <c r="AH42" s="264"/>
      <c r="AI42" s="264"/>
      <c r="AJ42" s="264"/>
      <c r="AK42" s="264"/>
      <c r="AL42" s="264"/>
      <c r="AM42" s="264"/>
      <c r="AN42" s="264"/>
      <c r="AO42" s="264"/>
      <c r="AP42" s="264"/>
      <c r="AQ42" s="264"/>
      <c r="AR42" s="264"/>
      <c r="AS42" s="267"/>
      <c r="AT42" s="267"/>
      <c r="AU42" s="264"/>
      <c r="AV42" s="264"/>
      <c r="AW42" s="264"/>
      <c r="AX42" s="264"/>
    </row>
    <row r="43" spans="1:50" ht="14.25" customHeight="1">
      <c r="A43" s="204"/>
      <c r="B43" s="204"/>
      <c r="C43" s="204"/>
      <c r="D43" s="204"/>
      <c r="E43" s="204"/>
      <c r="F43" s="204"/>
      <c r="G43" s="204"/>
      <c r="H43" s="208"/>
      <c r="I43" s="52"/>
      <c r="J43" s="3"/>
      <c r="K43" s="3"/>
      <c r="L43" s="208"/>
      <c r="M43" s="52"/>
      <c r="N43" s="3"/>
      <c r="O43" s="3"/>
      <c r="P43" s="208"/>
      <c r="Q43" s="52"/>
      <c r="R43" s="3"/>
      <c r="S43" s="3"/>
      <c r="T43" s="208"/>
      <c r="U43" s="52"/>
      <c r="V43" s="3"/>
      <c r="W43" s="3"/>
      <c r="X43" s="208"/>
      <c r="Y43" s="52"/>
      <c r="Z43" s="3"/>
      <c r="AA43" s="1"/>
      <c r="AB43" s="1"/>
      <c r="AC43" s="1"/>
      <c r="AD43" s="1"/>
      <c r="AE43" s="3"/>
      <c r="AF43" s="3"/>
      <c r="AG43" s="3"/>
      <c r="AH43" s="264"/>
      <c r="AI43" s="264"/>
      <c r="AJ43" s="264"/>
      <c r="AK43" s="264"/>
      <c r="AL43" s="264"/>
      <c r="AM43" s="264"/>
      <c r="AN43" s="264"/>
      <c r="AO43" s="264"/>
      <c r="AP43" s="264"/>
      <c r="AQ43" s="264"/>
      <c r="AR43" s="264"/>
      <c r="AS43" s="267"/>
      <c r="AT43" s="267"/>
      <c r="AU43" s="264"/>
      <c r="AV43" s="264"/>
      <c r="AW43" s="264"/>
      <c r="AX43" s="264"/>
    </row>
    <row r="44" spans="1:50" ht="14.25" customHeight="1">
      <c r="A44" s="204"/>
      <c r="B44" s="204"/>
      <c r="C44" s="204"/>
      <c r="D44" s="204"/>
      <c r="E44" s="204"/>
      <c r="F44" s="204"/>
      <c r="G44" s="204"/>
      <c r="H44" s="208"/>
      <c r="I44" s="52"/>
      <c r="J44" s="3"/>
      <c r="K44" s="3"/>
      <c r="L44" s="208"/>
      <c r="M44" s="52"/>
      <c r="N44" s="3"/>
      <c r="O44" s="3"/>
      <c r="P44" s="208"/>
      <c r="Q44" s="52"/>
      <c r="R44" s="3"/>
      <c r="S44" s="3"/>
      <c r="T44" s="208"/>
      <c r="U44" s="52"/>
      <c r="V44" s="3"/>
      <c r="W44" s="3"/>
      <c r="X44" s="208"/>
      <c r="Y44" s="52"/>
      <c r="Z44" s="3"/>
      <c r="AA44" s="1"/>
      <c r="AB44" s="1"/>
      <c r="AC44" s="1"/>
      <c r="AD44" s="1"/>
      <c r="AE44" s="3"/>
      <c r="AF44" s="3"/>
      <c r="AG44" s="3"/>
      <c r="AH44" s="264"/>
      <c r="AI44" s="264"/>
      <c r="AJ44" s="264"/>
      <c r="AK44" s="264"/>
      <c r="AL44" s="264"/>
      <c r="AM44" s="264"/>
      <c r="AN44" s="264"/>
      <c r="AO44" s="264"/>
      <c r="AP44" s="264"/>
      <c r="AQ44" s="264"/>
      <c r="AR44" s="264"/>
      <c r="AS44" s="267"/>
      <c r="AT44" s="267"/>
      <c r="AU44" s="264"/>
      <c r="AV44" s="264"/>
      <c r="AW44" s="264"/>
      <c r="AX44" s="264"/>
    </row>
    <row r="45" spans="1:50" ht="14.25" customHeight="1">
      <c r="A45" s="204"/>
      <c r="B45" s="204"/>
      <c r="C45" s="204"/>
      <c r="D45" s="204"/>
      <c r="E45" s="204"/>
      <c r="F45" s="204"/>
      <c r="G45" s="204"/>
      <c r="H45" s="208"/>
      <c r="I45" s="52"/>
      <c r="J45" s="3"/>
      <c r="K45" s="3"/>
      <c r="L45" s="208"/>
      <c r="M45" s="52"/>
      <c r="N45" s="3"/>
      <c r="O45" s="3"/>
      <c r="P45" s="208"/>
      <c r="Q45" s="52"/>
      <c r="R45" s="3"/>
      <c r="S45" s="3"/>
      <c r="T45" s="208"/>
      <c r="U45" s="52"/>
      <c r="V45" s="3"/>
      <c r="W45" s="3"/>
      <c r="X45" s="208"/>
      <c r="Y45" s="52"/>
      <c r="Z45" s="3"/>
      <c r="AA45" s="1"/>
      <c r="AB45" s="1"/>
      <c r="AC45" s="1"/>
      <c r="AD45" s="1"/>
      <c r="AE45" s="3"/>
      <c r="AF45" s="3"/>
      <c r="AG45" s="3"/>
      <c r="AH45" s="264"/>
      <c r="AI45" s="264"/>
      <c r="AJ45" s="264"/>
      <c r="AK45" s="264"/>
      <c r="AL45" s="264"/>
      <c r="AM45" s="264"/>
      <c r="AN45" s="264"/>
      <c r="AO45" s="264"/>
      <c r="AP45" s="264"/>
      <c r="AQ45" s="264"/>
      <c r="AR45" s="264"/>
      <c r="AS45" s="267"/>
      <c r="AT45" s="267"/>
      <c r="AU45" s="264"/>
      <c r="AV45" s="264"/>
      <c r="AW45" s="264"/>
      <c r="AX45" s="264"/>
    </row>
    <row r="46" spans="1:50" ht="14.25" customHeight="1">
      <c r="A46" s="204"/>
      <c r="B46" s="204"/>
      <c r="C46" s="204"/>
      <c r="D46" s="204"/>
      <c r="E46" s="204"/>
      <c r="F46" s="204"/>
      <c r="G46" s="204"/>
      <c r="H46" s="208"/>
      <c r="I46" s="52"/>
      <c r="J46" s="3"/>
      <c r="K46" s="3"/>
      <c r="L46" s="208"/>
      <c r="M46" s="52"/>
      <c r="N46" s="3"/>
      <c r="O46" s="3"/>
      <c r="P46" s="208"/>
      <c r="Q46" s="52"/>
      <c r="R46" s="3"/>
      <c r="S46" s="3"/>
      <c r="T46" s="208"/>
      <c r="U46" s="52"/>
      <c r="V46" s="3"/>
      <c r="W46" s="3"/>
      <c r="X46" s="208"/>
      <c r="Y46" s="52"/>
      <c r="Z46" s="3"/>
      <c r="AA46" s="1"/>
      <c r="AB46" s="1"/>
      <c r="AC46" s="1"/>
      <c r="AD46" s="1"/>
      <c r="AE46" s="3"/>
      <c r="AF46" s="3"/>
      <c r="AG46" s="3"/>
      <c r="AH46" s="264"/>
      <c r="AI46" s="264"/>
      <c r="AJ46" s="264"/>
      <c r="AK46" s="264"/>
      <c r="AL46" s="264"/>
      <c r="AM46" s="264"/>
      <c r="AN46" s="264"/>
      <c r="AO46" s="264"/>
      <c r="AP46" s="264"/>
      <c r="AQ46" s="264"/>
      <c r="AR46" s="264"/>
      <c r="AS46" s="267"/>
      <c r="AT46" s="267"/>
      <c r="AU46" s="264"/>
      <c r="AV46" s="264"/>
      <c r="AW46" s="264"/>
      <c r="AX46" s="264"/>
    </row>
    <row r="47" spans="1:50" ht="14.25" customHeight="1">
      <c r="A47" s="204"/>
      <c r="B47" s="204"/>
      <c r="C47" s="204"/>
      <c r="D47" s="204"/>
      <c r="E47" s="204"/>
      <c r="F47" s="204"/>
      <c r="G47" s="204"/>
      <c r="H47" s="208"/>
      <c r="I47" s="52"/>
      <c r="J47" s="3"/>
      <c r="K47" s="3"/>
      <c r="L47" s="208"/>
      <c r="M47" s="52"/>
      <c r="N47" s="3"/>
      <c r="O47" s="3"/>
      <c r="P47" s="208"/>
      <c r="Q47" s="52"/>
      <c r="R47" s="3"/>
      <c r="S47" s="3"/>
      <c r="T47" s="208"/>
      <c r="U47" s="52"/>
      <c r="V47" s="3"/>
      <c r="W47" s="3"/>
      <c r="X47" s="208"/>
      <c r="Y47" s="52"/>
      <c r="Z47" s="3"/>
      <c r="AA47" s="1"/>
      <c r="AB47" s="1"/>
      <c r="AC47" s="1"/>
      <c r="AD47" s="1"/>
      <c r="AE47" s="3"/>
      <c r="AF47" s="3"/>
      <c r="AG47" s="3"/>
      <c r="AH47" s="264"/>
      <c r="AI47" s="264"/>
      <c r="AJ47" s="264"/>
      <c r="AK47" s="264"/>
      <c r="AL47" s="264"/>
      <c r="AM47" s="264"/>
      <c r="AN47" s="264"/>
      <c r="AO47" s="264"/>
      <c r="AP47" s="264"/>
      <c r="AQ47" s="264"/>
      <c r="AR47" s="264"/>
      <c r="AS47" s="267"/>
      <c r="AT47" s="267"/>
      <c r="AU47" s="264"/>
      <c r="AV47" s="264"/>
      <c r="AW47" s="264"/>
      <c r="AX47" s="264"/>
    </row>
    <row r="48" spans="1:50" ht="14.25" customHeight="1">
      <c r="A48" s="204"/>
      <c r="B48" s="204"/>
      <c r="C48" s="204"/>
      <c r="D48" s="204"/>
      <c r="E48" s="204"/>
      <c r="F48" s="204"/>
      <c r="G48" s="204"/>
      <c r="H48" s="208"/>
      <c r="I48" s="52"/>
      <c r="J48" s="3"/>
      <c r="K48" s="3"/>
      <c r="L48" s="208"/>
      <c r="M48" s="52"/>
      <c r="N48" s="3"/>
      <c r="O48" s="3"/>
      <c r="P48" s="208"/>
      <c r="Q48" s="52"/>
      <c r="R48" s="3"/>
      <c r="S48" s="3"/>
      <c r="T48" s="208"/>
      <c r="U48" s="52"/>
      <c r="V48" s="3"/>
      <c r="W48" s="3"/>
      <c r="X48" s="208"/>
      <c r="Y48" s="52"/>
      <c r="Z48" s="3"/>
      <c r="AA48" s="1"/>
      <c r="AB48" s="1"/>
      <c r="AC48" s="1"/>
      <c r="AD48" s="1"/>
      <c r="AE48" s="3"/>
      <c r="AF48" s="3"/>
      <c r="AG48" s="3"/>
      <c r="AH48" s="264"/>
      <c r="AI48" s="264"/>
      <c r="AJ48" s="264"/>
      <c r="AK48" s="264"/>
      <c r="AL48" s="264"/>
      <c r="AM48" s="264"/>
      <c r="AN48" s="264"/>
      <c r="AO48" s="264"/>
      <c r="AP48" s="264"/>
      <c r="AQ48" s="264"/>
      <c r="AR48" s="264"/>
      <c r="AS48" s="267"/>
      <c r="AT48" s="267"/>
      <c r="AU48" s="264"/>
      <c r="AV48" s="264"/>
      <c r="AW48" s="264"/>
      <c r="AX48" s="264"/>
    </row>
    <row r="49" spans="1:50" ht="14.25" customHeight="1">
      <c r="A49" s="204"/>
      <c r="B49" s="204"/>
      <c r="C49" s="204"/>
      <c r="D49" s="204"/>
      <c r="E49" s="204"/>
      <c r="F49" s="204"/>
      <c r="G49" s="204"/>
      <c r="H49" s="208"/>
      <c r="I49" s="52"/>
      <c r="J49" s="3"/>
      <c r="K49" s="3"/>
      <c r="L49" s="208"/>
      <c r="M49" s="52"/>
      <c r="N49" s="3"/>
      <c r="O49" s="3"/>
      <c r="P49" s="208"/>
      <c r="Q49" s="52"/>
      <c r="R49" s="3"/>
      <c r="S49" s="3"/>
      <c r="T49" s="208"/>
      <c r="U49" s="52"/>
      <c r="V49" s="3"/>
      <c r="W49" s="3"/>
      <c r="X49" s="208"/>
      <c r="Y49" s="52"/>
      <c r="Z49" s="3"/>
      <c r="AA49" s="1"/>
      <c r="AB49" s="1"/>
      <c r="AC49" s="1"/>
      <c r="AD49" s="1"/>
      <c r="AE49" s="3"/>
      <c r="AF49" s="3"/>
      <c r="AG49" s="3"/>
      <c r="AH49" s="264"/>
      <c r="AI49" s="264"/>
      <c r="AJ49" s="264"/>
      <c r="AK49" s="264"/>
      <c r="AL49" s="264"/>
      <c r="AM49" s="264"/>
      <c r="AN49" s="264"/>
      <c r="AO49" s="264"/>
      <c r="AP49" s="264"/>
      <c r="AQ49" s="264"/>
      <c r="AR49" s="264"/>
      <c r="AS49" s="267"/>
      <c r="AT49" s="267"/>
      <c r="AU49" s="264"/>
      <c r="AV49" s="264"/>
      <c r="AW49" s="264"/>
      <c r="AX49" s="264"/>
    </row>
    <row r="50" spans="1:50" ht="14.25" customHeight="1">
      <c r="A50" s="204"/>
      <c r="B50" s="204"/>
      <c r="C50" s="204"/>
      <c r="D50" s="204"/>
      <c r="E50" s="204"/>
      <c r="F50" s="204"/>
      <c r="G50" s="204"/>
      <c r="H50" s="208"/>
      <c r="I50" s="52"/>
      <c r="J50" s="3"/>
      <c r="K50" s="3"/>
      <c r="L50" s="208"/>
      <c r="M50" s="52"/>
      <c r="N50" s="3"/>
      <c r="O50" s="3"/>
      <c r="P50" s="208"/>
      <c r="Q50" s="52"/>
      <c r="R50" s="3"/>
      <c r="S50" s="3"/>
      <c r="T50" s="208"/>
      <c r="U50" s="52"/>
      <c r="V50" s="3"/>
      <c r="W50" s="3"/>
      <c r="X50" s="208"/>
      <c r="Y50" s="52"/>
      <c r="Z50" s="3"/>
      <c r="AA50" s="1"/>
      <c r="AB50" s="1"/>
      <c r="AC50" s="1"/>
      <c r="AD50" s="1"/>
      <c r="AE50" s="3"/>
      <c r="AF50" s="3"/>
      <c r="AG50" s="3"/>
      <c r="AH50" s="264"/>
      <c r="AI50" s="264"/>
      <c r="AJ50" s="264"/>
      <c r="AK50" s="264"/>
      <c r="AL50" s="264"/>
      <c r="AM50" s="264"/>
      <c r="AN50" s="264"/>
      <c r="AO50" s="264"/>
      <c r="AP50" s="264"/>
      <c r="AQ50" s="264"/>
      <c r="AR50" s="264"/>
      <c r="AS50" s="267"/>
      <c r="AT50" s="267"/>
      <c r="AU50" s="264"/>
      <c r="AV50" s="264"/>
      <c r="AW50" s="264"/>
      <c r="AX50" s="264"/>
    </row>
    <row r="51" spans="1:50" ht="14.25" customHeight="1">
      <c r="A51" s="204"/>
      <c r="B51" s="204"/>
      <c r="C51" s="204"/>
      <c r="D51" s="204"/>
      <c r="E51" s="204"/>
      <c r="F51" s="204"/>
      <c r="G51" s="204"/>
      <c r="H51" s="208"/>
      <c r="I51" s="52"/>
      <c r="J51" s="3"/>
      <c r="K51" s="3"/>
      <c r="L51" s="208"/>
      <c r="M51" s="52"/>
      <c r="N51" s="3"/>
      <c r="O51" s="3"/>
      <c r="P51" s="208"/>
      <c r="Q51" s="52"/>
      <c r="R51" s="3"/>
      <c r="S51" s="3"/>
      <c r="T51" s="208"/>
      <c r="U51" s="52"/>
      <c r="V51" s="3"/>
      <c r="W51" s="3"/>
      <c r="X51" s="208"/>
      <c r="Y51" s="52"/>
      <c r="Z51" s="3"/>
      <c r="AA51" s="1"/>
      <c r="AB51" s="1"/>
      <c r="AC51" s="1"/>
      <c r="AD51" s="1"/>
      <c r="AE51" s="3"/>
      <c r="AF51" s="3"/>
      <c r="AG51" s="3"/>
      <c r="AH51" s="3"/>
      <c r="AI51" s="264"/>
      <c r="AJ51" s="264"/>
      <c r="AK51" s="264"/>
      <c r="AL51" s="264"/>
      <c r="AM51" s="264"/>
      <c r="AN51" s="264"/>
      <c r="AO51" s="264"/>
      <c r="AP51" s="264"/>
      <c r="AQ51" s="264"/>
      <c r="AR51" s="264"/>
      <c r="AS51" s="267"/>
      <c r="AT51" s="267"/>
      <c r="AU51" s="264"/>
      <c r="AV51" s="264"/>
      <c r="AW51" s="264"/>
      <c r="AX51" s="264"/>
    </row>
    <row r="52" spans="1:50" ht="14.25" customHeight="1">
      <c r="A52" s="204"/>
      <c r="B52" s="204"/>
      <c r="C52" s="204"/>
      <c r="D52" s="204"/>
      <c r="E52" s="204"/>
      <c r="F52" s="204"/>
      <c r="G52" s="204"/>
      <c r="H52" s="208"/>
      <c r="I52" s="52"/>
      <c r="J52" s="3"/>
      <c r="K52" s="3"/>
      <c r="L52" s="208"/>
      <c r="M52" s="52"/>
      <c r="N52" s="3"/>
      <c r="O52" s="3"/>
      <c r="P52" s="208"/>
      <c r="Q52" s="52"/>
      <c r="R52" s="3"/>
      <c r="S52" s="3"/>
      <c r="T52" s="208"/>
      <c r="U52" s="52"/>
      <c r="V52" s="3"/>
      <c r="W52" s="3"/>
      <c r="X52" s="208"/>
      <c r="Y52" s="52"/>
      <c r="Z52" s="3"/>
      <c r="AA52" s="1"/>
      <c r="AB52" s="1"/>
      <c r="AC52" s="1"/>
      <c r="AD52" s="1"/>
      <c r="AE52" s="3"/>
      <c r="AF52" s="3"/>
      <c r="AG52" s="3"/>
      <c r="AH52" s="3"/>
      <c r="AI52" s="264"/>
      <c r="AJ52" s="264"/>
      <c r="AK52" s="264"/>
      <c r="AL52" s="264"/>
      <c r="AM52" s="264"/>
      <c r="AN52" s="264"/>
      <c r="AO52" s="264"/>
      <c r="AP52" s="264"/>
      <c r="AQ52" s="264"/>
      <c r="AR52" s="264"/>
      <c r="AS52" s="267"/>
      <c r="AT52" s="267"/>
      <c r="AU52" s="264"/>
      <c r="AV52" s="264"/>
      <c r="AW52" s="264"/>
      <c r="AX52" s="264"/>
    </row>
    <row r="53" spans="1:50" ht="14.25" customHeight="1">
      <c r="A53" s="204"/>
      <c r="B53" s="204"/>
      <c r="C53" s="204"/>
      <c r="D53" s="204"/>
      <c r="E53" s="204"/>
      <c r="F53" s="204"/>
      <c r="G53" s="204"/>
      <c r="H53" s="208"/>
      <c r="I53" s="52"/>
      <c r="J53" s="3"/>
      <c r="K53" s="3"/>
      <c r="L53" s="208"/>
      <c r="M53" s="52"/>
      <c r="N53" s="3"/>
      <c r="O53" s="3"/>
      <c r="P53" s="208"/>
      <c r="Q53" s="52"/>
      <c r="R53" s="3"/>
      <c r="S53" s="3"/>
      <c r="T53" s="208"/>
      <c r="U53" s="52"/>
      <c r="V53" s="3"/>
      <c r="W53" s="3"/>
      <c r="X53" s="208"/>
      <c r="Y53" s="52"/>
      <c r="Z53" s="3"/>
      <c r="AA53" s="1"/>
      <c r="AB53" s="1"/>
      <c r="AC53" s="1"/>
      <c r="AD53" s="1"/>
      <c r="AE53" s="3"/>
      <c r="AF53" s="3"/>
      <c r="AG53" s="3"/>
      <c r="AH53" s="3"/>
      <c r="AI53" s="264"/>
      <c r="AJ53" s="264"/>
      <c r="AK53" s="264"/>
      <c r="AL53" s="264"/>
      <c r="AM53" s="264"/>
      <c r="AN53" s="264"/>
      <c r="AO53" s="264"/>
      <c r="AP53" s="264"/>
      <c r="AQ53" s="264"/>
      <c r="AR53" s="264"/>
      <c r="AS53" s="267"/>
      <c r="AT53" s="267"/>
      <c r="AU53" s="264"/>
      <c r="AV53" s="264"/>
      <c r="AW53" s="264"/>
      <c r="AX53" s="264"/>
    </row>
    <row r="54" spans="1:50" ht="14.25" customHeight="1">
      <c r="A54" s="204"/>
      <c r="B54" s="204"/>
      <c r="C54" s="204"/>
      <c r="D54" s="204"/>
      <c r="E54" s="204"/>
      <c r="F54" s="204"/>
      <c r="G54" s="204"/>
      <c r="H54" s="208"/>
      <c r="I54" s="52"/>
      <c r="J54" s="3"/>
      <c r="K54" s="3"/>
      <c r="L54" s="208"/>
      <c r="M54" s="52"/>
      <c r="N54" s="3"/>
      <c r="O54" s="3"/>
      <c r="P54" s="208"/>
      <c r="Q54" s="52"/>
      <c r="R54" s="3"/>
      <c r="S54" s="3"/>
      <c r="T54" s="208"/>
      <c r="U54" s="52"/>
      <c r="V54" s="3"/>
      <c r="W54" s="3"/>
      <c r="X54" s="208"/>
      <c r="Y54" s="52"/>
      <c r="Z54" s="3"/>
      <c r="AA54" s="1"/>
      <c r="AB54" s="1"/>
      <c r="AC54" s="1"/>
      <c r="AD54" s="1"/>
      <c r="AE54" s="3"/>
      <c r="AF54" s="3"/>
      <c r="AG54" s="3"/>
      <c r="AH54" s="3"/>
      <c r="AI54" s="264"/>
      <c r="AJ54" s="264"/>
      <c r="AK54" s="264"/>
      <c r="AL54" s="264"/>
      <c r="AM54" s="264"/>
      <c r="AN54" s="264"/>
      <c r="AO54" s="264"/>
      <c r="AP54" s="264"/>
      <c r="AQ54" s="264"/>
      <c r="AR54" s="264"/>
      <c r="AS54" s="267"/>
      <c r="AT54" s="267"/>
      <c r="AU54" s="264"/>
      <c r="AV54" s="264"/>
      <c r="AW54" s="264"/>
      <c r="AX54" s="264"/>
    </row>
    <row r="55" spans="1:50" ht="14.25" customHeight="1">
      <c r="A55" s="204"/>
      <c r="B55" s="204"/>
      <c r="C55" s="204"/>
      <c r="D55" s="204"/>
      <c r="E55" s="204"/>
      <c r="F55" s="204"/>
      <c r="G55" s="204"/>
      <c r="H55" s="208"/>
      <c r="I55" s="52"/>
      <c r="J55" s="3"/>
      <c r="K55" s="3"/>
      <c r="L55" s="208"/>
      <c r="M55" s="52"/>
      <c r="N55" s="3"/>
      <c r="O55" s="3"/>
      <c r="P55" s="208"/>
      <c r="Q55" s="52"/>
      <c r="R55" s="3"/>
      <c r="S55" s="3"/>
      <c r="T55" s="208"/>
      <c r="U55" s="52"/>
      <c r="V55" s="3"/>
      <c r="W55" s="3"/>
      <c r="X55" s="208"/>
      <c r="Y55" s="52"/>
      <c r="Z55" s="3"/>
      <c r="AA55" s="1"/>
      <c r="AB55" s="1"/>
      <c r="AC55" s="1"/>
      <c r="AD55" s="1"/>
      <c r="AE55" s="3"/>
      <c r="AF55" s="3"/>
      <c r="AG55" s="3"/>
      <c r="AH55" s="3"/>
      <c r="AI55" s="264"/>
      <c r="AJ55" s="264"/>
      <c r="AK55" s="264"/>
      <c r="AL55" s="264"/>
      <c r="AM55" s="264"/>
      <c r="AN55" s="264"/>
      <c r="AO55" s="264"/>
      <c r="AP55" s="264"/>
      <c r="AQ55" s="264"/>
      <c r="AR55" s="264"/>
      <c r="AS55" s="267"/>
      <c r="AT55" s="267"/>
      <c r="AU55" s="264"/>
      <c r="AV55" s="264"/>
      <c r="AW55" s="264"/>
      <c r="AX55" s="264"/>
    </row>
    <row r="56" spans="1:50" ht="14.25" customHeight="1">
      <c r="A56" s="204"/>
      <c r="B56" s="204"/>
      <c r="C56" s="204"/>
      <c r="D56" s="204"/>
      <c r="E56" s="204"/>
      <c r="F56" s="204"/>
      <c r="G56" s="204"/>
      <c r="H56" s="208"/>
      <c r="I56" s="52"/>
      <c r="J56" s="3"/>
      <c r="K56" s="3"/>
      <c r="L56" s="208"/>
      <c r="M56" s="52"/>
      <c r="N56" s="3"/>
      <c r="O56" s="3"/>
      <c r="P56" s="208"/>
      <c r="Q56" s="52"/>
      <c r="R56" s="3"/>
      <c r="S56" s="3"/>
      <c r="T56" s="208"/>
      <c r="U56" s="52"/>
      <c r="V56" s="3"/>
      <c r="W56" s="3"/>
      <c r="X56" s="208"/>
      <c r="Y56" s="52"/>
      <c r="Z56" s="3"/>
      <c r="AA56" s="1"/>
      <c r="AB56" s="1"/>
      <c r="AC56" s="1"/>
      <c r="AD56" s="1"/>
      <c r="AE56" s="3"/>
      <c r="AF56" s="3"/>
      <c r="AG56" s="3"/>
      <c r="AH56" s="3"/>
      <c r="AI56" s="264"/>
      <c r="AJ56" s="264"/>
      <c r="AK56" s="264"/>
      <c r="AL56" s="264"/>
      <c r="AM56" s="264"/>
      <c r="AN56" s="264"/>
      <c r="AO56" s="264"/>
      <c r="AP56" s="264"/>
      <c r="AQ56" s="264"/>
      <c r="AR56" s="264"/>
      <c r="AS56" s="267"/>
      <c r="AT56" s="267"/>
      <c r="AU56" s="264"/>
      <c r="AV56" s="264"/>
      <c r="AW56" s="264"/>
      <c r="AX56" s="264"/>
    </row>
    <row r="57" spans="1:50" ht="14.25" customHeight="1">
      <c r="A57" s="204"/>
      <c r="B57" s="204"/>
      <c r="C57" s="204"/>
      <c r="D57" s="204"/>
      <c r="E57" s="204"/>
      <c r="F57" s="204"/>
      <c r="G57" s="204"/>
      <c r="H57" s="208"/>
      <c r="I57" s="52"/>
      <c r="J57" s="3"/>
      <c r="K57" s="3"/>
      <c r="L57" s="208"/>
      <c r="M57" s="52"/>
      <c r="N57" s="3"/>
      <c r="O57" s="3"/>
      <c r="P57" s="208"/>
      <c r="Q57" s="52"/>
      <c r="R57" s="3"/>
      <c r="S57" s="3"/>
      <c r="T57" s="208"/>
      <c r="U57" s="52"/>
      <c r="V57" s="3"/>
      <c r="W57" s="3"/>
      <c r="X57" s="208"/>
      <c r="Y57" s="52"/>
      <c r="Z57" s="3"/>
      <c r="AA57" s="1"/>
      <c r="AB57" s="1"/>
      <c r="AC57" s="1"/>
      <c r="AD57" s="1"/>
      <c r="AE57" s="3"/>
      <c r="AF57" s="3"/>
      <c r="AG57" s="3"/>
      <c r="AH57" s="3"/>
      <c r="AI57" s="264"/>
      <c r="AJ57" s="264"/>
      <c r="AK57" s="264"/>
      <c r="AL57" s="264"/>
      <c r="AM57" s="264"/>
      <c r="AN57" s="264"/>
      <c r="AO57" s="264"/>
      <c r="AP57" s="264"/>
      <c r="AQ57" s="264"/>
      <c r="AR57" s="264"/>
      <c r="AS57" s="267"/>
      <c r="AT57" s="267"/>
      <c r="AU57" s="264"/>
      <c r="AV57" s="264"/>
      <c r="AW57" s="264"/>
      <c r="AX57" s="264"/>
    </row>
    <row r="58" spans="1:50" ht="14.25" customHeight="1">
      <c r="A58" s="204"/>
      <c r="B58" s="204"/>
      <c r="C58" s="204"/>
      <c r="D58" s="204"/>
      <c r="E58" s="204"/>
      <c r="F58" s="204"/>
      <c r="G58" s="204"/>
      <c r="H58" s="208"/>
      <c r="I58" s="52"/>
      <c r="J58" s="3"/>
      <c r="K58" s="3"/>
      <c r="L58" s="208"/>
      <c r="M58" s="52"/>
      <c r="N58" s="3"/>
      <c r="O58" s="3"/>
      <c r="P58" s="208"/>
      <c r="Q58" s="52"/>
      <c r="R58" s="3"/>
      <c r="S58" s="3"/>
      <c r="T58" s="208"/>
      <c r="U58" s="52"/>
      <c r="V58" s="3"/>
      <c r="W58" s="3"/>
      <c r="X58" s="208"/>
      <c r="Y58" s="52"/>
      <c r="Z58" s="3"/>
      <c r="AA58" s="1"/>
      <c r="AB58" s="1"/>
      <c r="AC58" s="1"/>
      <c r="AD58" s="1"/>
      <c r="AE58" s="3"/>
      <c r="AF58" s="3"/>
      <c r="AG58" s="3"/>
      <c r="AH58" s="3"/>
      <c r="AI58" s="264"/>
      <c r="AJ58" s="264"/>
      <c r="AK58" s="264"/>
      <c r="AL58" s="264"/>
      <c r="AM58" s="264"/>
      <c r="AN58" s="264"/>
      <c r="AO58" s="264"/>
      <c r="AP58" s="264"/>
      <c r="AQ58" s="264"/>
      <c r="AR58" s="264"/>
      <c r="AS58" s="267"/>
      <c r="AT58" s="267"/>
      <c r="AU58" s="264"/>
      <c r="AV58" s="264"/>
      <c r="AW58" s="264"/>
      <c r="AX58" s="264"/>
    </row>
    <row r="59" spans="1:50" ht="14.25" customHeight="1">
      <c r="A59" s="204"/>
      <c r="B59" s="204"/>
      <c r="C59" s="204"/>
      <c r="D59" s="204"/>
      <c r="E59" s="204"/>
      <c r="F59" s="204"/>
      <c r="G59" s="204"/>
      <c r="H59" s="208"/>
      <c r="I59" s="52"/>
      <c r="J59" s="3"/>
      <c r="K59" s="3"/>
      <c r="L59" s="208"/>
      <c r="M59" s="52"/>
      <c r="N59" s="3"/>
      <c r="O59" s="3"/>
      <c r="P59" s="208"/>
      <c r="Q59" s="52"/>
      <c r="R59" s="3"/>
      <c r="S59" s="3"/>
      <c r="T59" s="208"/>
      <c r="U59" s="52"/>
      <c r="V59" s="3"/>
      <c r="W59" s="3"/>
      <c r="X59" s="208"/>
      <c r="Y59" s="52"/>
      <c r="Z59" s="3"/>
      <c r="AA59" s="1"/>
      <c r="AB59" s="1"/>
      <c r="AC59" s="1"/>
      <c r="AD59" s="1"/>
      <c r="AE59" s="3"/>
      <c r="AF59" s="3"/>
      <c r="AG59" s="3"/>
      <c r="AH59" s="3"/>
      <c r="AI59" s="264"/>
      <c r="AJ59" s="264"/>
      <c r="AK59" s="264"/>
      <c r="AL59" s="264"/>
      <c r="AM59" s="264"/>
      <c r="AN59" s="264"/>
      <c r="AO59" s="264"/>
      <c r="AP59" s="264"/>
      <c r="AQ59" s="264"/>
      <c r="AR59" s="264"/>
      <c r="AS59" s="267"/>
      <c r="AT59" s="267"/>
      <c r="AU59" s="264"/>
      <c r="AV59" s="264"/>
      <c r="AW59" s="264"/>
      <c r="AX59" s="264"/>
    </row>
    <row r="60" spans="1:50" ht="14.25" customHeight="1">
      <c r="A60" s="204"/>
      <c r="B60" s="204"/>
      <c r="C60" s="204"/>
      <c r="D60" s="204"/>
      <c r="E60" s="204"/>
      <c r="F60" s="204"/>
      <c r="G60" s="204"/>
      <c r="H60" s="208"/>
      <c r="I60" s="52"/>
      <c r="J60" s="3"/>
      <c r="K60" s="3"/>
      <c r="L60" s="208"/>
      <c r="M60" s="52"/>
      <c r="N60" s="3"/>
      <c r="O60" s="3"/>
      <c r="P60" s="208"/>
      <c r="Q60" s="52"/>
      <c r="R60" s="3"/>
      <c r="S60" s="3"/>
      <c r="T60" s="208"/>
      <c r="U60" s="52"/>
      <c r="V60" s="3"/>
      <c r="W60" s="3"/>
      <c r="X60" s="208"/>
      <c r="Y60" s="52"/>
      <c r="Z60" s="3"/>
      <c r="AA60" s="1"/>
      <c r="AB60" s="1"/>
      <c r="AC60" s="1"/>
      <c r="AD60" s="1"/>
      <c r="AE60" s="3"/>
      <c r="AF60" s="3"/>
      <c r="AG60" s="3"/>
      <c r="AH60" s="3"/>
      <c r="AI60" s="264"/>
      <c r="AJ60" s="264"/>
      <c r="AK60" s="264"/>
      <c r="AL60" s="264"/>
      <c r="AM60" s="264"/>
      <c r="AN60" s="264"/>
      <c r="AO60" s="264"/>
      <c r="AP60" s="264"/>
      <c r="AQ60" s="264"/>
      <c r="AR60" s="264"/>
      <c r="AS60" s="267"/>
      <c r="AT60" s="267"/>
      <c r="AU60" s="264"/>
      <c r="AV60" s="264"/>
      <c r="AW60" s="264"/>
      <c r="AX60" s="264"/>
    </row>
    <row r="61" spans="1:50" ht="14.25" customHeight="1">
      <c r="A61" s="204"/>
      <c r="B61" s="204"/>
      <c r="C61" s="204"/>
      <c r="D61" s="204"/>
      <c r="E61" s="204"/>
      <c r="F61" s="204"/>
      <c r="G61" s="204"/>
      <c r="H61" s="208"/>
      <c r="I61" s="52"/>
      <c r="J61" s="3"/>
      <c r="K61" s="3"/>
      <c r="L61" s="208"/>
      <c r="M61" s="52"/>
      <c r="N61" s="3"/>
      <c r="O61" s="3"/>
      <c r="P61" s="208"/>
      <c r="Q61" s="52"/>
      <c r="R61" s="3"/>
      <c r="S61" s="3"/>
      <c r="T61" s="208"/>
      <c r="U61" s="52"/>
      <c r="V61" s="3"/>
      <c r="W61" s="3"/>
      <c r="X61" s="208"/>
      <c r="Y61" s="52"/>
      <c r="Z61" s="3"/>
      <c r="AA61" s="1"/>
      <c r="AB61" s="1"/>
      <c r="AC61" s="1"/>
      <c r="AD61" s="1"/>
      <c r="AE61" s="3"/>
      <c r="AF61" s="3"/>
      <c r="AG61" s="3"/>
      <c r="AH61" s="3"/>
      <c r="AI61" s="264"/>
      <c r="AJ61" s="264"/>
      <c r="AK61" s="264"/>
      <c r="AL61" s="264"/>
      <c r="AM61" s="264"/>
      <c r="AN61" s="264"/>
      <c r="AO61" s="264"/>
      <c r="AP61" s="264"/>
      <c r="AQ61" s="264"/>
      <c r="AR61" s="264"/>
      <c r="AS61" s="267"/>
      <c r="AT61" s="267"/>
      <c r="AU61" s="264"/>
      <c r="AV61" s="264"/>
      <c r="AW61" s="264"/>
      <c r="AX61" s="264"/>
    </row>
    <row r="62" spans="1:50" ht="14.25" customHeight="1">
      <c r="A62" s="204"/>
      <c r="B62" s="204"/>
      <c r="C62" s="204"/>
      <c r="D62" s="204"/>
      <c r="E62" s="204"/>
      <c r="F62" s="204"/>
      <c r="G62" s="204"/>
      <c r="H62" s="208"/>
      <c r="I62" s="52"/>
      <c r="J62" s="3"/>
      <c r="K62" s="3"/>
      <c r="L62" s="208"/>
      <c r="M62" s="52"/>
      <c r="N62" s="3"/>
      <c r="O62" s="3"/>
      <c r="P62" s="208"/>
      <c r="Q62" s="52"/>
      <c r="R62" s="3"/>
      <c r="S62" s="3"/>
      <c r="T62" s="208"/>
      <c r="U62" s="52"/>
      <c r="V62" s="3"/>
      <c r="W62" s="3"/>
      <c r="X62" s="208"/>
      <c r="Y62" s="52"/>
      <c r="Z62" s="3"/>
      <c r="AA62" s="1"/>
      <c r="AB62" s="1"/>
      <c r="AC62" s="1"/>
      <c r="AD62" s="1"/>
      <c r="AE62" s="3"/>
      <c r="AF62" s="3"/>
      <c r="AG62" s="3"/>
      <c r="AH62" s="3"/>
      <c r="AI62" s="264"/>
      <c r="AJ62" s="264"/>
      <c r="AK62" s="264"/>
      <c r="AL62" s="264"/>
      <c r="AM62" s="264"/>
      <c r="AN62" s="264"/>
      <c r="AO62" s="264"/>
      <c r="AP62" s="264"/>
      <c r="AQ62" s="264"/>
      <c r="AR62" s="264"/>
      <c r="AS62" s="267"/>
      <c r="AT62" s="267"/>
      <c r="AU62" s="264"/>
      <c r="AV62" s="264"/>
      <c r="AW62" s="264"/>
      <c r="AX62" s="264"/>
    </row>
    <row r="63" spans="1:50" ht="14.25" customHeight="1">
      <c r="A63" s="204"/>
      <c r="B63" s="204"/>
      <c r="C63" s="204"/>
      <c r="D63" s="204"/>
      <c r="E63" s="204"/>
      <c r="F63" s="204"/>
      <c r="G63" s="204"/>
      <c r="H63" s="208"/>
      <c r="I63" s="52"/>
      <c r="J63" s="3"/>
      <c r="K63" s="3"/>
      <c r="L63" s="208"/>
      <c r="M63" s="52"/>
      <c r="N63" s="3"/>
      <c r="O63" s="3"/>
      <c r="P63" s="208"/>
      <c r="Q63" s="52"/>
      <c r="R63" s="3"/>
      <c r="S63" s="3"/>
      <c r="T63" s="208"/>
      <c r="U63" s="52"/>
      <c r="V63" s="3"/>
      <c r="W63" s="3"/>
      <c r="X63" s="208"/>
      <c r="Y63" s="52"/>
      <c r="Z63" s="3"/>
      <c r="AA63" s="1"/>
      <c r="AB63" s="1"/>
      <c r="AC63" s="1"/>
      <c r="AD63" s="1"/>
      <c r="AE63" s="3"/>
      <c r="AF63" s="3"/>
      <c r="AG63" s="3"/>
      <c r="AH63" s="3"/>
      <c r="AI63" s="264"/>
      <c r="AJ63" s="264"/>
      <c r="AK63" s="264"/>
      <c r="AL63" s="264"/>
      <c r="AM63" s="264"/>
      <c r="AN63" s="264"/>
      <c r="AO63" s="264"/>
      <c r="AP63" s="264"/>
      <c r="AQ63" s="264"/>
      <c r="AR63" s="264"/>
      <c r="AS63" s="267"/>
      <c r="AT63" s="267"/>
      <c r="AU63" s="264"/>
      <c r="AV63" s="264"/>
      <c r="AW63" s="264"/>
      <c r="AX63" s="264"/>
    </row>
    <row r="64" spans="1:50" ht="14.25" customHeight="1">
      <c r="A64" s="204"/>
      <c r="B64" s="204"/>
      <c r="C64" s="204"/>
      <c r="D64" s="204"/>
      <c r="E64" s="204"/>
      <c r="F64" s="204"/>
      <c r="G64" s="204"/>
      <c r="H64" s="208"/>
      <c r="I64" s="52"/>
      <c r="J64" s="3"/>
      <c r="K64" s="3"/>
      <c r="L64" s="208"/>
      <c r="M64" s="52"/>
      <c r="N64" s="3"/>
      <c r="O64" s="3"/>
      <c r="P64" s="208"/>
      <c r="Q64" s="52"/>
      <c r="R64" s="3"/>
      <c r="S64" s="3"/>
      <c r="T64" s="208"/>
      <c r="U64" s="52"/>
      <c r="V64" s="3"/>
      <c r="W64" s="3"/>
      <c r="X64" s="208"/>
      <c r="Y64" s="52"/>
      <c r="Z64" s="3"/>
      <c r="AA64" s="1"/>
      <c r="AB64" s="1"/>
      <c r="AC64" s="1"/>
      <c r="AD64" s="1"/>
      <c r="AE64" s="3"/>
      <c r="AF64" s="3"/>
      <c r="AG64" s="3"/>
      <c r="AH64" s="3"/>
      <c r="AI64" s="264"/>
      <c r="AJ64" s="264"/>
      <c r="AK64" s="264"/>
      <c r="AL64" s="264"/>
      <c r="AM64" s="264"/>
      <c r="AN64" s="264"/>
      <c r="AO64" s="264"/>
      <c r="AP64" s="264"/>
      <c r="AQ64" s="264"/>
      <c r="AR64" s="264"/>
      <c r="AS64" s="267"/>
      <c r="AT64" s="267"/>
      <c r="AU64" s="264"/>
      <c r="AV64" s="264"/>
      <c r="AW64" s="264"/>
      <c r="AX64" s="264"/>
    </row>
    <row r="65" spans="1:50" ht="14.25" customHeight="1">
      <c r="A65" s="204"/>
      <c r="B65" s="204"/>
      <c r="C65" s="204"/>
      <c r="D65" s="204"/>
      <c r="E65" s="204"/>
      <c r="F65" s="204"/>
      <c r="G65" s="204"/>
      <c r="H65" s="208"/>
      <c r="I65" s="52"/>
      <c r="J65" s="3"/>
      <c r="K65" s="3"/>
      <c r="L65" s="208"/>
      <c r="M65" s="52"/>
      <c r="N65" s="3"/>
      <c r="O65" s="3"/>
      <c r="P65" s="208"/>
      <c r="Q65" s="52"/>
      <c r="R65" s="3"/>
      <c r="S65" s="3"/>
      <c r="T65" s="208"/>
      <c r="U65" s="52"/>
      <c r="V65" s="3"/>
      <c r="W65" s="3"/>
      <c r="X65" s="208"/>
      <c r="Y65" s="52"/>
      <c r="Z65" s="3"/>
      <c r="AA65" s="1"/>
      <c r="AB65" s="1"/>
      <c r="AC65" s="1"/>
      <c r="AD65" s="1"/>
      <c r="AE65" s="3"/>
      <c r="AF65" s="3"/>
      <c r="AG65" s="3"/>
      <c r="AH65" s="3"/>
      <c r="AI65" s="264"/>
      <c r="AJ65" s="264"/>
      <c r="AK65" s="264"/>
      <c r="AL65" s="264"/>
      <c r="AM65" s="264"/>
      <c r="AN65" s="264"/>
      <c r="AO65" s="264"/>
      <c r="AP65" s="264"/>
      <c r="AQ65" s="264"/>
      <c r="AR65" s="264"/>
      <c r="AS65" s="267"/>
      <c r="AT65" s="267"/>
      <c r="AU65" s="264"/>
      <c r="AV65" s="264"/>
      <c r="AW65" s="264"/>
      <c r="AX65" s="264"/>
    </row>
    <row r="66" spans="1:50" ht="14.25" customHeight="1">
      <c r="A66" s="204"/>
      <c r="B66" s="204"/>
      <c r="C66" s="204"/>
      <c r="D66" s="204"/>
      <c r="E66" s="204"/>
      <c r="F66" s="204"/>
      <c r="G66" s="204"/>
      <c r="H66" s="208"/>
      <c r="I66" s="52"/>
      <c r="J66" s="3"/>
      <c r="K66" s="3"/>
      <c r="L66" s="208"/>
      <c r="M66" s="52"/>
      <c r="N66" s="3"/>
      <c r="O66" s="3"/>
      <c r="P66" s="208"/>
      <c r="Q66" s="52"/>
      <c r="R66" s="3"/>
      <c r="S66" s="3"/>
      <c r="T66" s="208"/>
      <c r="U66" s="52"/>
      <c r="V66" s="3"/>
      <c r="W66" s="3"/>
      <c r="X66" s="208"/>
      <c r="Y66" s="52"/>
      <c r="Z66" s="3"/>
      <c r="AA66" s="1"/>
      <c r="AB66" s="1"/>
      <c r="AC66" s="1"/>
      <c r="AD66" s="1"/>
      <c r="AE66" s="3"/>
      <c r="AF66" s="3"/>
      <c r="AG66" s="3"/>
      <c r="AH66" s="3"/>
      <c r="AI66" s="264"/>
      <c r="AJ66" s="264"/>
      <c r="AK66" s="264"/>
      <c r="AL66" s="264"/>
      <c r="AM66" s="264"/>
      <c r="AN66" s="264"/>
      <c r="AO66" s="264"/>
      <c r="AP66" s="264"/>
      <c r="AQ66" s="264"/>
      <c r="AR66" s="264"/>
      <c r="AS66" s="267"/>
      <c r="AT66" s="267"/>
      <c r="AU66" s="264"/>
      <c r="AV66" s="264"/>
      <c r="AW66" s="264"/>
      <c r="AX66" s="264"/>
    </row>
    <row r="67" spans="1:50" ht="14.25" customHeight="1">
      <c r="A67" s="204"/>
      <c r="B67" s="204"/>
      <c r="C67" s="204"/>
      <c r="D67" s="204"/>
      <c r="E67" s="204"/>
      <c r="F67" s="204"/>
      <c r="G67" s="204"/>
      <c r="H67" s="208"/>
      <c r="I67" s="52"/>
      <c r="J67" s="3"/>
      <c r="K67" s="3"/>
      <c r="L67" s="208"/>
      <c r="M67" s="52"/>
      <c r="N67" s="3"/>
      <c r="O67" s="3"/>
      <c r="P67" s="208"/>
      <c r="Q67" s="52"/>
      <c r="R67" s="3"/>
      <c r="S67" s="3"/>
      <c r="T67" s="208"/>
      <c r="U67" s="52"/>
      <c r="V67" s="3"/>
      <c r="W67" s="3"/>
      <c r="X67" s="208"/>
      <c r="Y67" s="52"/>
      <c r="Z67" s="3"/>
      <c r="AA67" s="1"/>
      <c r="AB67" s="1"/>
      <c r="AC67" s="1"/>
      <c r="AD67" s="1"/>
      <c r="AE67" s="3"/>
      <c r="AF67" s="3"/>
      <c r="AG67" s="3"/>
      <c r="AH67" s="3"/>
      <c r="AI67" s="264"/>
      <c r="AJ67" s="264"/>
      <c r="AK67" s="264"/>
      <c r="AL67" s="264"/>
      <c r="AM67" s="264"/>
      <c r="AN67" s="264"/>
      <c r="AO67" s="264"/>
      <c r="AP67" s="264"/>
      <c r="AQ67" s="264"/>
      <c r="AR67" s="264"/>
      <c r="AS67" s="267"/>
      <c r="AT67" s="267"/>
      <c r="AU67" s="264"/>
      <c r="AV67" s="264"/>
      <c r="AW67" s="264"/>
      <c r="AX67" s="264"/>
    </row>
    <row r="68" spans="1:50" ht="14.25" customHeight="1">
      <c r="A68" s="204"/>
      <c r="B68" s="204"/>
      <c r="C68" s="204"/>
      <c r="D68" s="204"/>
      <c r="E68" s="204"/>
      <c r="F68" s="204"/>
      <c r="G68" s="204"/>
      <c r="H68" s="208"/>
      <c r="I68" s="52"/>
      <c r="J68" s="3"/>
      <c r="K68" s="3"/>
      <c r="L68" s="208"/>
      <c r="M68" s="52"/>
      <c r="N68" s="3"/>
      <c r="O68" s="3"/>
      <c r="P68" s="208"/>
      <c r="Q68" s="52"/>
      <c r="R68" s="3"/>
      <c r="S68" s="3"/>
      <c r="T68" s="208"/>
      <c r="U68" s="52"/>
      <c r="V68" s="3"/>
      <c r="W68" s="3"/>
      <c r="X68" s="208"/>
      <c r="Y68" s="52"/>
      <c r="Z68" s="3"/>
      <c r="AA68" s="1"/>
      <c r="AB68" s="1"/>
      <c r="AC68" s="1"/>
      <c r="AD68" s="1"/>
      <c r="AE68" s="3"/>
      <c r="AF68" s="3"/>
      <c r="AG68" s="3"/>
      <c r="AH68" s="3"/>
      <c r="AI68" s="264"/>
      <c r="AJ68" s="264"/>
      <c r="AK68" s="264"/>
      <c r="AL68" s="264"/>
      <c r="AM68" s="264"/>
      <c r="AN68" s="264"/>
      <c r="AO68" s="264"/>
      <c r="AP68" s="264"/>
      <c r="AQ68" s="264"/>
      <c r="AR68" s="264"/>
      <c r="AS68" s="267"/>
      <c r="AT68" s="267"/>
      <c r="AU68" s="264"/>
      <c r="AV68" s="264"/>
      <c r="AW68" s="264"/>
      <c r="AX68" s="264"/>
    </row>
    <row r="69" spans="1:50" ht="14.25" customHeight="1">
      <c r="A69" s="204"/>
      <c r="B69" s="204"/>
      <c r="C69" s="204"/>
      <c r="D69" s="204"/>
      <c r="E69" s="204"/>
      <c r="F69" s="204"/>
      <c r="G69" s="204"/>
      <c r="H69" s="208"/>
      <c r="I69" s="52"/>
      <c r="J69" s="3"/>
      <c r="K69" s="3"/>
      <c r="L69" s="208"/>
      <c r="M69" s="52"/>
      <c r="N69" s="3"/>
      <c r="O69" s="3"/>
      <c r="P69" s="208"/>
      <c r="Q69" s="52"/>
      <c r="R69" s="3"/>
      <c r="S69" s="3"/>
      <c r="T69" s="208"/>
      <c r="U69" s="52"/>
      <c r="V69" s="3"/>
      <c r="W69" s="3"/>
      <c r="X69" s="208"/>
      <c r="Y69" s="52"/>
      <c r="Z69" s="3"/>
      <c r="AA69" s="1"/>
      <c r="AB69" s="1"/>
      <c r="AC69" s="1"/>
      <c r="AD69" s="1"/>
      <c r="AE69" s="3"/>
      <c r="AF69" s="3"/>
      <c r="AG69" s="3"/>
      <c r="AH69" s="3"/>
      <c r="AI69" s="264"/>
      <c r="AJ69" s="264"/>
      <c r="AK69" s="264"/>
      <c r="AL69" s="264"/>
      <c r="AM69" s="264"/>
      <c r="AN69" s="264"/>
      <c r="AO69" s="264"/>
      <c r="AP69" s="264"/>
      <c r="AQ69" s="264"/>
      <c r="AR69" s="264"/>
      <c r="AS69" s="267"/>
      <c r="AT69" s="267"/>
      <c r="AU69" s="264"/>
      <c r="AV69" s="264"/>
      <c r="AW69" s="264"/>
      <c r="AX69" s="264"/>
    </row>
    <row r="70" spans="1:50" ht="14.25" customHeight="1">
      <c r="A70" s="204"/>
      <c r="B70" s="204"/>
      <c r="C70" s="204"/>
      <c r="D70" s="204"/>
      <c r="E70" s="204"/>
      <c r="F70" s="204"/>
      <c r="G70" s="204"/>
      <c r="H70" s="208"/>
      <c r="I70" s="52"/>
      <c r="J70" s="3"/>
      <c r="K70" s="3"/>
      <c r="L70" s="208"/>
      <c r="M70" s="52"/>
      <c r="N70" s="3"/>
      <c r="O70" s="3"/>
      <c r="P70" s="208"/>
      <c r="Q70" s="52"/>
      <c r="R70" s="3"/>
      <c r="S70" s="3"/>
      <c r="T70" s="208"/>
      <c r="U70" s="52"/>
      <c r="V70" s="3"/>
      <c r="W70" s="3"/>
      <c r="X70" s="208"/>
      <c r="Y70" s="52"/>
      <c r="Z70" s="3"/>
      <c r="AA70" s="1"/>
      <c r="AB70" s="1"/>
      <c r="AC70" s="1"/>
      <c r="AD70" s="1"/>
      <c r="AE70" s="3"/>
      <c r="AF70" s="3"/>
      <c r="AG70" s="3"/>
      <c r="AH70" s="3"/>
      <c r="AI70" s="264"/>
      <c r="AJ70" s="264"/>
      <c r="AK70" s="264"/>
      <c r="AL70" s="264"/>
      <c r="AM70" s="264"/>
      <c r="AN70" s="264"/>
      <c r="AO70" s="264"/>
      <c r="AP70" s="264"/>
      <c r="AQ70" s="264"/>
      <c r="AR70" s="264"/>
      <c r="AS70" s="267"/>
      <c r="AT70" s="267"/>
      <c r="AU70" s="264"/>
      <c r="AV70" s="264"/>
      <c r="AW70" s="264"/>
      <c r="AX70" s="264"/>
    </row>
    <row r="71" spans="1:50" ht="14.25" customHeight="1">
      <c r="A71" s="204"/>
      <c r="B71" s="204"/>
      <c r="C71" s="204"/>
      <c r="D71" s="204"/>
      <c r="E71" s="204"/>
      <c r="F71" s="204"/>
      <c r="G71" s="204"/>
      <c r="H71" s="208"/>
      <c r="I71" s="52"/>
      <c r="J71" s="3"/>
      <c r="K71" s="3"/>
      <c r="L71" s="208"/>
      <c r="M71" s="52"/>
      <c r="N71" s="3"/>
      <c r="O71" s="3"/>
      <c r="P71" s="208"/>
      <c r="Q71" s="52"/>
      <c r="R71" s="3"/>
      <c r="S71" s="3"/>
      <c r="T71" s="208"/>
      <c r="U71" s="52"/>
      <c r="V71" s="3"/>
      <c r="W71" s="3"/>
      <c r="X71" s="208"/>
      <c r="Y71" s="52"/>
      <c r="Z71" s="3"/>
      <c r="AA71" s="1"/>
      <c r="AB71" s="1"/>
      <c r="AC71" s="1"/>
      <c r="AD71" s="1"/>
      <c r="AE71" s="3"/>
      <c r="AF71" s="3"/>
      <c r="AG71" s="3"/>
      <c r="AH71" s="3"/>
      <c r="AI71" s="264"/>
      <c r="AJ71" s="264"/>
      <c r="AK71" s="264"/>
      <c r="AL71" s="264"/>
      <c r="AM71" s="264"/>
      <c r="AN71" s="264"/>
      <c r="AO71" s="264"/>
      <c r="AP71" s="264"/>
      <c r="AQ71" s="264"/>
      <c r="AR71" s="264"/>
      <c r="AS71" s="267"/>
      <c r="AT71" s="267"/>
      <c r="AU71" s="264"/>
      <c r="AV71" s="264"/>
      <c r="AW71" s="264"/>
      <c r="AX71" s="264"/>
    </row>
    <row r="72" spans="1:50" ht="14.25" customHeight="1">
      <c r="A72" s="204"/>
      <c r="B72" s="204"/>
      <c r="C72" s="204"/>
      <c r="D72" s="204"/>
      <c r="E72" s="204"/>
      <c r="F72" s="204"/>
      <c r="G72" s="204"/>
      <c r="H72" s="208"/>
      <c r="I72" s="52"/>
      <c r="J72" s="3"/>
      <c r="K72" s="3"/>
      <c r="L72" s="208"/>
      <c r="M72" s="52"/>
      <c r="N72" s="3"/>
      <c r="O72" s="3"/>
      <c r="P72" s="208"/>
      <c r="Q72" s="52"/>
      <c r="R72" s="3"/>
      <c r="S72" s="3"/>
      <c r="T72" s="208"/>
      <c r="U72" s="52"/>
      <c r="V72" s="3"/>
      <c r="W72" s="3"/>
      <c r="X72" s="208"/>
      <c r="Y72" s="52"/>
      <c r="Z72" s="3"/>
      <c r="AA72" s="1"/>
      <c r="AB72" s="1"/>
      <c r="AC72" s="1"/>
      <c r="AD72" s="1"/>
      <c r="AE72" s="3"/>
      <c r="AF72" s="3"/>
      <c r="AG72" s="3"/>
      <c r="AH72" s="3"/>
      <c r="AI72" s="264"/>
      <c r="AJ72" s="264"/>
      <c r="AK72" s="264"/>
      <c r="AL72" s="264"/>
      <c r="AM72" s="264"/>
      <c r="AN72" s="264"/>
      <c r="AO72" s="264"/>
      <c r="AP72" s="264"/>
      <c r="AQ72" s="264"/>
      <c r="AR72" s="264"/>
      <c r="AS72" s="267"/>
      <c r="AT72" s="267"/>
      <c r="AU72" s="264"/>
      <c r="AV72" s="264"/>
      <c r="AW72" s="264"/>
      <c r="AX72" s="264"/>
    </row>
    <row r="73" spans="1:50" ht="14.25" customHeight="1">
      <c r="A73" s="204"/>
      <c r="B73" s="204"/>
      <c r="C73" s="204"/>
      <c r="D73" s="204"/>
      <c r="E73" s="204"/>
      <c r="F73" s="204"/>
      <c r="G73" s="204"/>
      <c r="H73" s="208"/>
      <c r="I73" s="52"/>
      <c r="J73" s="3"/>
      <c r="K73" s="3"/>
      <c r="L73" s="208"/>
      <c r="M73" s="52"/>
      <c r="N73" s="3"/>
      <c r="O73" s="3"/>
      <c r="P73" s="208"/>
      <c r="Q73" s="52"/>
      <c r="R73" s="3"/>
      <c r="S73" s="3"/>
      <c r="T73" s="208"/>
      <c r="U73" s="52"/>
      <c r="V73" s="3"/>
      <c r="W73" s="3"/>
      <c r="X73" s="208"/>
      <c r="Y73" s="52"/>
      <c r="Z73" s="3"/>
      <c r="AA73" s="1"/>
      <c r="AB73" s="1"/>
      <c r="AC73" s="1"/>
      <c r="AD73" s="1"/>
      <c r="AE73" s="3"/>
      <c r="AF73" s="3"/>
      <c r="AG73" s="3"/>
      <c r="AH73" s="3"/>
      <c r="AI73" s="264"/>
      <c r="AJ73" s="264"/>
      <c r="AK73" s="264"/>
      <c r="AL73" s="264"/>
      <c r="AM73" s="264"/>
      <c r="AN73" s="264"/>
      <c r="AO73" s="264"/>
      <c r="AP73" s="264"/>
      <c r="AQ73" s="264"/>
      <c r="AR73" s="264"/>
      <c r="AS73" s="267"/>
      <c r="AT73" s="267"/>
      <c r="AU73" s="264"/>
      <c r="AV73" s="264"/>
      <c r="AW73" s="264"/>
      <c r="AX73" s="264"/>
    </row>
    <row r="74" spans="1:50" ht="14.25" customHeight="1">
      <c r="A74" s="204"/>
      <c r="B74" s="204"/>
      <c r="C74" s="204"/>
      <c r="D74" s="204"/>
      <c r="E74" s="204"/>
      <c r="F74" s="204"/>
      <c r="G74" s="204"/>
      <c r="H74" s="208"/>
      <c r="I74" s="52"/>
      <c r="J74" s="3"/>
      <c r="K74" s="3"/>
      <c r="L74" s="208"/>
      <c r="M74" s="52"/>
      <c r="N74" s="3"/>
      <c r="O74" s="3"/>
      <c r="P74" s="208"/>
      <c r="Q74" s="52"/>
      <c r="R74" s="3"/>
      <c r="S74" s="3"/>
      <c r="T74" s="208"/>
      <c r="U74" s="52"/>
      <c r="V74" s="3"/>
      <c r="W74" s="3"/>
      <c r="X74" s="208"/>
      <c r="Y74" s="52"/>
      <c r="Z74" s="3"/>
      <c r="AA74" s="1"/>
      <c r="AB74" s="1"/>
      <c r="AC74" s="1"/>
      <c r="AD74" s="1"/>
      <c r="AE74" s="3"/>
      <c r="AF74" s="3"/>
      <c r="AG74" s="3"/>
      <c r="AH74" s="3"/>
      <c r="AI74" s="264"/>
      <c r="AJ74" s="264"/>
      <c r="AK74" s="264"/>
      <c r="AL74" s="264"/>
      <c r="AM74" s="264"/>
      <c r="AN74" s="264"/>
      <c r="AO74" s="264"/>
      <c r="AP74" s="264"/>
      <c r="AQ74" s="264"/>
      <c r="AR74" s="264"/>
      <c r="AS74" s="267"/>
      <c r="AT74" s="267"/>
      <c r="AU74" s="264"/>
      <c r="AV74" s="264"/>
      <c r="AW74" s="264"/>
      <c r="AX74" s="264"/>
    </row>
    <row r="75" spans="1:50" ht="14.25" customHeight="1">
      <c r="A75" s="204"/>
      <c r="B75" s="204"/>
      <c r="C75" s="204"/>
      <c r="D75" s="204"/>
      <c r="E75" s="204"/>
      <c r="F75" s="204"/>
      <c r="G75" s="204"/>
      <c r="H75" s="208"/>
      <c r="I75" s="52"/>
      <c r="J75" s="3"/>
      <c r="K75" s="3"/>
      <c r="L75" s="208"/>
      <c r="M75" s="52"/>
      <c r="N75" s="3"/>
      <c r="O75" s="3"/>
      <c r="P75" s="208"/>
      <c r="Q75" s="52"/>
      <c r="R75" s="3"/>
      <c r="S75" s="3"/>
      <c r="T75" s="208"/>
      <c r="U75" s="52"/>
      <c r="V75" s="3"/>
      <c r="W75" s="3"/>
      <c r="X75" s="208"/>
      <c r="Y75" s="52"/>
      <c r="Z75" s="3"/>
      <c r="AA75" s="1"/>
      <c r="AB75" s="1"/>
      <c r="AC75" s="1"/>
      <c r="AD75" s="1"/>
      <c r="AE75" s="3"/>
      <c r="AF75" s="3"/>
      <c r="AG75" s="3"/>
      <c r="AH75" s="3"/>
      <c r="AI75" s="264"/>
      <c r="AJ75" s="264"/>
      <c r="AK75" s="264"/>
      <c r="AL75" s="264"/>
      <c r="AM75" s="264"/>
      <c r="AN75" s="264"/>
      <c r="AO75" s="264"/>
      <c r="AP75" s="264"/>
      <c r="AQ75" s="264"/>
      <c r="AR75" s="264"/>
      <c r="AS75" s="267"/>
      <c r="AT75" s="267"/>
      <c r="AU75" s="264"/>
      <c r="AV75" s="264"/>
      <c r="AW75" s="264"/>
      <c r="AX75" s="264"/>
    </row>
    <row r="76" spans="1:50" ht="14.25" customHeight="1">
      <c r="A76" s="204"/>
      <c r="B76" s="204"/>
      <c r="C76" s="204"/>
      <c r="D76" s="204"/>
      <c r="E76" s="204"/>
      <c r="F76" s="204"/>
      <c r="G76" s="204"/>
      <c r="H76" s="208"/>
      <c r="I76" s="52"/>
      <c r="J76" s="3"/>
      <c r="K76" s="3"/>
      <c r="L76" s="208"/>
      <c r="M76" s="52"/>
      <c r="N76" s="3"/>
      <c r="O76" s="3"/>
      <c r="P76" s="208"/>
      <c r="Q76" s="52"/>
      <c r="R76" s="3"/>
      <c r="S76" s="3"/>
      <c r="T76" s="208"/>
      <c r="U76" s="52"/>
      <c r="V76" s="3"/>
      <c r="W76" s="3"/>
      <c r="X76" s="208"/>
      <c r="Y76" s="52"/>
      <c r="Z76" s="3"/>
      <c r="AA76" s="1"/>
      <c r="AB76" s="1"/>
      <c r="AC76" s="1"/>
      <c r="AD76" s="1"/>
      <c r="AE76" s="3"/>
      <c r="AF76" s="3"/>
      <c r="AG76" s="3"/>
      <c r="AH76" s="3"/>
      <c r="AI76" s="264"/>
      <c r="AJ76" s="264"/>
      <c r="AK76" s="264"/>
      <c r="AL76" s="264"/>
      <c r="AM76" s="264"/>
      <c r="AN76" s="264"/>
      <c r="AO76" s="264"/>
      <c r="AP76" s="264"/>
      <c r="AQ76" s="264"/>
      <c r="AR76" s="264"/>
      <c r="AS76" s="267"/>
      <c r="AT76" s="267"/>
      <c r="AU76" s="264"/>
      <c r="AV76" s="264"/>
      <c r="AW76" s="264"/>
      <c r="AX76" s="264"/>
    </row>
    <row r="77" spans="1:50" ht="14.25" customHeight="1">
      <c r="A77" s="204"/>
      <c r="B77" s="204"/>
      <c r="C77" s="204"/>
      <c r="D77" s="204"/>
      <c r="E77" s="204"/>
      <c r="F77" s="204"/>
      <c r="G77" s="204"/>
      <c r="H77" s="208"/>
      <c r="I77" s="52"/>
      <c r="J77" s="3"/>
      <c r="K77" s="3"/>
      <c r="L77" s="208"/>
      <c r="M77" s="52"/>
      <c r="N77" s="3"/>
      <c r="O77" s="3"/>
      <c r="P77" s="208"/>
      <c r="Q77" s="52"/>
      <c r="R77" s="3"/>
      <c r="S77" s="3"/>
      <c r="T77" s="208"/>
      <c r="U77" s="52"/>
      <c r="V77" s="3"/>
      <c r="W77" s="3"/>
      <c r="X77" s="208"/>
      <c r="Y77" s="52"/>
      <c r="Z77" s="3"/>
      <c r="AA77" s="1"/>
      <c r="AB77" s="1"/>
      <c r="AC77" s="1"/>
      <c r="AD77" s="1"/>
      <c r="AE77" s="3"/>
      <c r="AF77" s="3"/>
      <c r="AG77" s="3"/>
      <c r="AH77" s="3"/>
      <c r="AI77" s="264"/>
      <c r="AJ77" s="264"/>
      <c r="AK77" s="264"/>
      <c r="AL77" s="264"/>
      <c r="AM77" s="264"/>
      <c r="AN77" s="264"/>
      <c r="AO77" s="264"/>
      <c r="AP77" s="264"/>
      <c r="AQ77" s="264"/>
      <c r="AR77" s="264"/>
      <c r="AS77" s="267"/>
      <c r="AT77" s="267"/>
      <c r="AU77" s="264"/>
      <c r="AV77" s="264"/>
      <c r="AW77" s="264"/>
      <c r="AX77" s="264"/>
    </row>
    <row r="78" spans="1:50" ht="14.25" customHeight="1">
      <c r="A78" s="204"/>
      <c r="B78" s="204"/>
      <c r="C78" s="204"/>
      <c r="D78" s="204"/>
      <c r="E78" s="204"/>
      <c r="F78" s="204"/>
      <c r="G78" s="204"/>
      <c r="H78" s="208"/>
      <c r="I78" s="52"/>
      <c r="J78" s="3"/>
      <c r="K78" s="3"/>
      <c r="L78" s="208"/>
      <c r="M78" s="52"/>
      <c r="N78" s="3"/>
      <c r="O78" s="3"/>
      <c r="P78" s="208"/>
      <c r="Q78" s="52"/>
      <c r="R78" s="3"/>
      <c r="S78" s="3"/>
      <c r="T78" s="208"/>
      <c r="U78" s="52"/>
      <c r="V78" s="3"/>
      <c r="W78" s="3"/>
      <c r="X78" s="208"/>
      <c r="Y78" s="52"/>
      <c r="Z78" s="3"/>
      <c r="AA78" s="1"/>
      <c r="AB78" s="1"/>
      <c r="AC78" s="1"/>
      <c r="AD78" s="1"/>
      <c r="AE78" s="3"/>
      <c r="AF78" s="3"/>
      <c r="AG78" s="3"/>
      <c r="AH78" s="3"/>
      <c r="AI78" s="264"/>
      <c r="AJ78" s="264"/>
      <c r="AK78" s="264"/>
      <c r="AL78" s="264"/>
      <c r="AM78" s="264"/>
      <c r="AN78" s="264"/>
      <c r="AO78" s="264"/>
      <c r="AP78" s="264"/>
      <c r="AQ78" s="264"/>
      <c r="AR78" s="264"/>
      <c r="AS78" s="267"/>
      <c r="AT78" s="267"/>
      <c r="AU78" s="264"/>
      <c r="AV78" s="264"/>
      <c r="AW78" s="264"/>
      <c r="AX78" s="264"/>
    </row>
    <row r="79" spans="1:50" ht="14.25" customHeight="1">
      <c r="A79" s="204"/>
      <c r="B79" s="204"/>
      <c r="C79" s="204"/>
      <c r="D79" s="204"/>
      <c r="E79" s="204"/>
      <c r="F79" s="204"/>
      <c r="G79" s="204"/>
      <c r="H79" s="208"/>
      <c r="I79" s="52"/>
      <c r="J79" s="3"/>
      <c r="K79" s="3"/>
      <c r="L79" s="208"/>
      <c r="M79" s="52"/>
      <c r="N79" s="3"/>
      <c r="O79" s="3"/>
      <c r="P79" s="208"/>
      <c r="Q79" s="52"/>
      <c r="R79" s="3"/>
      <c r="S79" s="3"/>
      <c r="T79" s="208"/>
      <c r="U79" s="52"/>
      <c r="V79" s="3"/>
      <c r="W79" s="3"/>
      <c r="X79" s="208"/>
      <c r="Y79" s="52"/>
      <c r="Z79" s="3"/>
      <c r="AA79" s="1"/>
      <c r="AB79" s="1"/>
      <c r="AC79" s="1"/>
      <c r="AD79" s="1"/>
      <c r="AE79" s="3"/>
      <c r="AF79" s="3"/>
      <c r="AG79" s="3"/>
      <c r="AH79" s="3"/>
      <c r="AI79" s="264"/>
      <c r="AJ79" s="264"/>
      <c r="AK79" s="264"/>
      <c r="AL79" s="264"/>
      <c r="AM79" s="264"/>
      <c r="AN79" s="264"/>
      <c r="AO79" s="264"/>
      <c r="AP79" s="264"/>
      <c r="AQ79" s="264"/>
      <c r="AR79" s="264"/>
      <c r="AS79" s="267"/>
      <c r="AT79" s="267"/>
      <c r="AU79" s="264"/>
      <c r="AV79" s="264"/>
      <c r="AW79" s="264"/>
      <c r="AX79" s="264"/>
    </row>
    <row r="80" spans="1:50" ht="14.25" customHeight="1">
      <c r="A80" s="204"/>
      <c r="B80" s="204"/>
      <c r="C80" s="204"/>
      <c r="D80" s="204"/>
      <c r="E80" s="204"/>
      <c r="F80" s="204"/>
      <c r="G80" s="204"/>
      <c r="H80" s="208"/>
      <c r="I80" s="52"/>
      <c r="J80" s="3"/>
      <c r="K80" s="3"/>
      <c r="L80" s="208"/>
      <c r="M80" s="52"/>
      <c r="N80" s="3"/>
      <c r="O80" s="3"/>
      <c r="P80" s="208"/>
      <c r="Q80" s="52"/>
      <c r="R80" s="3"/>
      <c r="S80" s="3"/>
      <c r="T80" s="208"/>
      <c r="U80" s="52"/>
      <c r="V80" s="3"/>
      <c r="W80" s="3"/>
      <c r="X80" s="208"/>
      <c r="Y80" s="52"/>
      <c r="Z80" s="3"/>
      <c r="AA80" s="1"/>
      <c r="AB80" s="1"/>
      <c r="AC80" s="1"/>
      <c r="AD80" s="1"/>
      <c r="AE80" s="3"/>
      <c r="AF80" s="3"/>
      <c r="AG80" s="3"/>
      <c r="AH80" s="3"/>
      <c r="AI80" s="264"/>
      <c r="AJ80" s="264"/>
      <c r="AK80" s="264"/>
      <c r="AL80" s="264"/>
      <c r="AM80" s="264"/>
      <c r="AN80" s="264"/>
      <c r="AO80" s="264"/>
      <c r="AP80" s="264"/>
      <c r="AQ80" s="264"/>
      <c r="AR80" s="264"/>
      <c r="AS80" s="267"/>
      <c r="AT80" s="267"/>
      <c r="AU80" s="264"/>
      <c r="AV80" s="264"/>
      <c r="AW80" s="264"/>
      <c r="AX80" s="264"/>
    </row>
    <row r="81" spans="1:50" ht="14.25" customHeight="1">
      <c r="A81" s="204"/>
      <c r="B81" s="204"/>
      <c r="C81" s="204"/>
      <c r="D81" s="204"/>
      <c r="E81" s="204"/>
      <c r="F81" s="204"/>
      <c r="G81" s="204"/>
      <c r="H81" s="208"/>
      <c r="I81" s="52"/>
      <c r="J81" s="3"/>
      <c r="K81" s="3"/>
      <c r="L81" s="208"/>
      <c r="M81" s="52"/>
      <c r="N81" s="3"/>
      <c r="O81" s="3"/>
      <c r="P81" s="208"/>
      <c r="Q81" s="52"/>
      <c r="R81" s="3"/>
      <c r="S81" s="3"/>
      <c r="T81" s="208"/>
      <c r="U81" s="52"/>
      <c r="V81" s="3"/>
      <c r="W81" s="3"/>
      <c r="X81" s="208"/>
      <c r="Y81" s="52"/>
      <c r="Z81" s="3"/>
      <c r="AA81" s="1"/>
      <c r="AB81" s="1"/>
      <c r="AC81" s="1"/>
      <c r="AD81" s="1"/>
      <c r="AE81" s="3"/>
      <c r="AF81" s="3"/>
      <c r="AG81" s="3"/>
      <c r="AH81" s="3"/>
      <c r="AI81" s="264"/>
      <c r="AJ81" s="264"/>
      <c r="AK81" s="264"/>
      <c r="AL81" s="264"/>
      <c r="AM81" s="264"/>
      <c r="AN81" s="264"/>
      <c r="AO81" s="264"/>
      <c r="AP81" s="264"/>
      <c r="AQ81" s="264"/>
      <c r="AR81" s="264"/>
      <c r="AS81" s="267"/>
      <c r="AT81" s="267"/>
      <c r="AU81" s="264"/>
      <c r="AV81" s="264"/>
      <c r="AW81" s="264"/>
      <c r="AX81" s="264"/>
    </row>
    <row r="82" spans="1:50" ht="14.25" customHeight="1">
      <c r="A82" s="204"/>
      <c r="B82" s="204"/>
      <c r="C82" s="204"/>
      <c r="D82" s="204"/>
      <c r="E82" s="204"/>
      <c r="F82" s="204"/>
      <c r="G82" s="204"/>
      <c r="H82" s="208"/>
      <c r="I82" s="52"/>
      <c r="J82" s="3"/>
      <c r="K82" s="3"/>
      <c r="L82" s="208"/>
      <c r="M82" s="52"/>
      <c r="N82" s="3"/>
      <c r="O82" s="3"/>
      <c r="P82" s="208"/>
      <c r="Q82" s="52"/>
      <c r="R82" s="3"/>
      <c r="S82" s="3"/>
      <c r="T82" s="208"/>
      <c r="U82" s="52"/>
      <c r="V82" s="3"/>
      <c r="W82" s="3"/>
      <c r="X82" s="208"/>
      <c r="Y82" s="52"/>
      <c r="Z82" s="3"/>
      <c r="AA82" s="1"/>
      <c r="AB82" s="1"/>
      <c r="AC82" s="1"/>
      <c r="AD82" s="1"/>
      <c r="AE82" s="3"/>
      <c r="AF82" s="3"/>
      <c r="AG82" s="3"/>
      <c r="AH82" s="3"/>
      <c r="AI82" s="264"/>
      <c r="AJ82" s="264"/>
      <c r="AK82" s="264"/>
      <c r="AL82" s="264"/>
      <c r="AM82" s="264"/>
      <c r="AN82" s="264"/>
      <c r="AO82" s="264"/>
      <c r="AP82" s="264"/>
      <c r="AQ82" s="264"/>
      <c r="AR82" s="264"/>
      <c r="AS82" s="267"/>
      <c r="AT82" s="267"/>
      <c r="AU82" s="264"/>
      <c r="AV82" s="264"/>
      <c r="AW82" s="264"/>
      <c r="AX82" s="264"/>
    </row>
    <row r="83" spans="1:50" ht="14.25" customHeight="1">
      <c r="A83" s="204"/>
      <c r="B83" s="204"/>
      <c r="C83" s="204"/>
      <c r="D83" s="204"/>
      <c r="E83" s="204"/>
      <c r="F83" s="204"/>
      <c r="G83" s="204"/>
      <c r="H83" s="208"/>
      <c r="I83" s="52"/>
      <c r="J83" s="3"/>
      <c r="K83" s="3"/>
      <c r="L83" s="208"/>
      <c r="M83" s="52"/>
      <c r="N83" s="3"/>
      <c r="O83" s="3"/>
      <c r="P83" s="208"/>
      <c r="Q83" s="52"/>
      <c r="R83" s="3"/>
      <c r="S83" s="3"/>
      <c r="T83" s="208"/>
      <c r="U83" s="52"/>
      <c r="V83" s="3"/>
      <c r="W83" s="3"/>
      <c r="X83" s="208"/>
      <c r="Y83" s="52"/>
      <c r="Z83" s="3"/>
      <c r="AA83" s="1"/>
      <c r="AB83" s="1"/>
      <c r="AC83" s="1"/>
      <c r="AD83" s="1"/>
      <c r="AE83" s="3"/>
      <c r="AF83" s="3"/>
      <c r="AG83" s="3"/>
      <c r="AH83" s="3"/>
      <c r="AI83" s="264"/>
      <c r="AJ83" s="264"/>
      <c r="AK83" s="264"/>
      <c r="AL83" s="264"/>
      <c r="AM83" s="264"/>
      <c r="AN83" s="264"/>
      <c r="AO83" s="264"/>
      <c r="AP83" s="264"/>
      <c r="AQ83" s="264"/>
      <c r="AR83" s="264"/>
      <c r="AS83" s="267"/>
      <c r="AT83" s="267"/>
      <c r="AU83" s="264"/>
      <c r="AV83" s="264"/>
      <c r="AW83" s="264"/>
      <c r="AX83" s="264"/>
    </row>
    <row r="84" spans="1:50" ht="14.25" customHeight="1">
      <c r="A84" s="204"/>
      <c r="B84" s="204"/>
      <c r="C84" s="204"/>
      <c r="D84" s="204"/>
      <c r="E84" s="204"/>
      <c r="F84" s="204"/>
      <c r="G84" s="204"/>
      <c r="H84" s="208"/>
      <c r="I84" s="52"/>
      <c r="J84" s="3"/>
      <c r="K84" s="3"/>
      <c r="L84" s="208"/>
      <c r="M84" s="52"/>
      <c r="N84" s="3"/>
      <c r="O84" s="3"/>
      <c r="P84" s="208"/>
      <c r="Q84" s="52"/>
      <c r="R84" s="3"/>
      <c r="S84" s="3"/>
      <c r="T84" s="208"/>
      <c r="U84" s="52"/>
      <c r="V84" s="3"/>
      <c r="W84" s="3"/>
      <c r="X84" s="208"/>
      <c r="Y84" s="52"/>
      <c r="Z84" s="3"/>
      <c r="AA84" s="1"/>
      <c r="AB84" s="1"/>
      <c r="AC84" s="1"/>
      <c r="AD84" s="1"/>
      <c r="AE84" s="3"/>
      <c r="AF84" s="3"/>
      <c r="AG84" s="3"/>
      <c r="AH84" s="3"/>
      <c r="AI84" s="264"/>
      <c r="AJ84" s="264"/>
      <c r="AK84" s="264"/>
      <c r="AL84" s="264"/>
      <c r="AM84" s="264"/>
      <c r="AN84" s="264"/>
      <c r="AO84" s="264"/>
      <c r="AP84" s="264"/>
      <c r="AQ84" s="264"/>
      <c r="AR84" s="264"/>
      <c r="AS84" s="267"/>
      <c r="AT84" s="267"/>
      <c r="AU84" s="264"/>
      <c r="AV84" s="264"/>
      <c r="AW84" s="264"/>
      <c r="AX84" s="264"/>
    </row>
    <row r="85" spans="1:50" ht="14.25" customHeight="1">
      <c r="A85" s="204"/>
      <c r="B85" s="204"/>
      <c r="C85" s="204"/>
      <c r="D85" s="204"/>
      <c r="E85" s="204"/>
      <c r="F85" s="204"/>
      <c r="G85" s="204"/>
      <c r="H85" s="208"/>
      <c r="I85" s="52"/>
      <c r="J85" s="3"/>
      <c r="K85" s="3"/>
      <c r="L85" s="208"/>
      <c r="M85" s="52"/>
      <c r="N85" s="3"/>
      <c r="O85" s="3"/>
      <c r="P85" s="208"/>
      <c r="Q85" s="52"/>
      <c r="R85" s="3"/>
      <c r="S85" s="3"/>
      <c r="T85" s="208"/>
      <c r="U85" s="52"/>
      <c r="V85" s="3"/>
      <c r="W85" s="3"/>
      <c r="X85" s="208"/>
      <c r="Y85" s="52"/>
      <c r="Z85" s="3"/>
      <c r="AA85" s="1"/>
      <c r="AB85" s="1"/>
      <c r="AC85" s="1"/>
      <c r="AD85" s="1"/>
      <c r="AE85" s="3"/>
      <c r="AF85" s="3"/>
      <c r="AG85" s="3"/>
      <c r="AH85" s="3"/>
      <c r="AI85" s="264"/>
      <c r="AJ85" s="264"/>
      <c r="AK85" s="264"/>
      <c r="AL85" s="264"/>
      <c r="AM85" s="264"/>
      <c r="AN85" s="264"/>
      <c r="AO85" s="264"/>
      <c r="AP85" s="264"/>
      <c r="AQ85" s="264"/>
      <c r="AR85" s="264"/>
      <c r="AS85" s="267"/>
      <c r="AT85" s="267"/>
      <c r="AU85" s="264"/>
      <c r="AV85" s="264"/>
      <c r="AW85" s="264"/>
      <c r="AX85" s="264"/>
    </row>
    <row r="86" spans="1:50" ht="14.25" customHeight="1">
      <c r="A86" s="204"/>
      <c r="B86" s="204"/>
      <c r="C86" s="204"/>
      <c r="D86" s="204"/>
      <c r="E86" s="204"/>
      <c r="F86" s="204"/>
      <c r="G86" s="204"/>
      <c r="H86" s="208"/>
      <c r="I86" s="52"/>
      <c r="J86" s="3"/>
      <c r="K86" s="3"/>
      <c r="L86" s="208"/>
      <c r="M86" s="52"/>
      <c r="N86" s="3"/>
      <c r="O86" s="3"/>
      <c r="P86" s="208"/>
      <c r="Q86" s="52"/>
      <c r="R86" s="3"/>
      <c r="S86" s="3"/>
      <c r="T86" s="208"/>
      <c r="U86" s="52"/>
      <c r="V86" s="3"/>
      <c r="W86" s="3"/>
      <c r="X86" s="208"/>
      <c r="Y86" s="52"/>
      <c r="Z86" s="3"/>
      <c r="AA86" s="1"/>
      <c r="AB86" s="1"/>
      <c r="AC86" s="1"/>
      <c r="AD86" s="1"/>
      <c r="AE86" s="3"/>
      <c r="AF86" s="3"/>
      <c r="AG86" s="3"/>
      <c r="AH86" s="3"/>
      <c r="AI86" s="264"/>
      <c r="AJ86" s="264"/>
      <c r="AK86" s="264"/>
      <c r="AL86" s="264"/>
      <c r="AM86" s="264"/>
      <c r="AN86" s="264"/>
      <c r="AO86" s="264"/>
      <c r="AP86" s="264"/>
      <c r="AQ86" s="264"/>
      <c r="AR86" s="264"/>
      <c r="AS86" s="267"/>
      <c r="AT86" s="267"/>
      <c r="AU86" s="264"/>
      <c r="AV86" s="264"/>
      <c r="AW86" s="264"/>
      <c r="AX86" s="264"/>
    </row>
    <row r="87" spans="1:50" ht="14.25" customHeight="1">
      <c r="A87" s="204"/>
      <c r="B87" s="204"/>
      <c r="C87" s="204"/>
      <c r="D87" s="204"/>
      <c r="E87" s="204"/>
      <c r="F87" s="204"/>
      <c r="G87" s="204"/>
      <c r="H87" s="208"/>
      <c r="I87" s="52"/>
      <c r="J87" s="3"/>
      <c r="K87" s="3"/>
      <c r="L87" s="208"/>
      <c r="M87" s="52"/>
      <c r="N87" s="3"/>
      <c r="O87" s="3"/>
      <c r="P87" s="208"/>
      <c r="Q87" s="52"/>
      <c r="R87" s="3"/>
      <c r="S87" s="3"/>
      <c r="T87" s="208"/>
      <c r="U87" s="52"/>
      <c r="V87" s="3"/>
      <c r="W87" s="3"/>
      <c r="X87" s="208"/>
      <c r="Y87" s="52"/>
      <c r="Z87" s="3"/>
      <c r="AA87" s="1"/>
      <c r="AB87" s="1"/>
      <c r="AC87" s="1"/>
      <c r="AD87" s="1"/>
      <c r="AE87" s="3"/>
      <c r="AF87" s="3"/>
      <c r="AG87" s="3"/>
      <c r="AH87" s="3"/>
      <c r="AI87" s="264"/>
      <c r="AJ87" s="264"/>
      <c r="AK87" s="264"/>
      <c r="AL87" s="264"/>
      <c r="AM87" s="264"/>
      <c r="AN87" s="264"/>
      <c r="AO87" s="264"/>
      <c r="AP87" s="264"/>
      <c r="AQ87" s="264"/>
      <c r="AR87" s="264"/>
      <c r="AS87" s="267"/>
      <c r="AT87" s="267"/>
      <c r="AU87" s="264"/>
      <c r="AV87" s="264"/>
      <c r="AW87" s="264"/>
      <c r="AX87" s="264"/>
    </row>
    <row r="88" spans="1:50" ht="14.25" customHeight="1">
      <c r="A88" s="204"/>
      <c r="B88" s="204"/>
      <c r="C88" s="204"/>
      <c r="D88" s="204"/>
      <c r="E88" s="204"/>
      <c r="F88" s="204"/>
      <c r="G88" s="204"/>
      <c r="H88" s="208"/>
      <c r="I88" s="52"/>
      <c r="J88" s="3"/>
      <c r="K88" s="3"/>
      <c r="L88" s="208"/>
      <c r="M88" s="52"/>
      <c r="N88" s="3"/>
      <c r="O88" s="3"/>
      <c r="P88" s="208"/>
      <c r="Q88" s="52"/>
      <c r="R88" s="3"/>
      <c r="S88" s="3"/>
      <c r="T88" s="208"/>
      <c r="U88" s="52"/>
      <c r="V88" s="3"/>
      <c r="W88" s="3"/>
      <c r="X88" s="208"/>
      <c r="Y88" s="52"/>
      <c r="Z88" s="3"/>
      <c r="AA88" s="1"/>
      <c r="AB88" s="1"/>
      <c r="AC88" s="1"/>
      <c r="AD88" s="1"/>
      <c r="AE88" s="3"/>
      <c r="AF88" s="3"/>
      <c r="AG88" s="3"/>
      <c r="AH88" s="3"/>
      <c r="AI88" s="264"/>
      <c r="AJ88" s="264"/>
      <c r="AK88" s="264"/>
      <c r="AL88" s="264"/>
      <c r="AM88" s="264"/>
      <c r="AN88" s="264"/>
      <c r="AO88" s="264"/>
      <c r="AP88" s="264"/>
      <c r="AQ88" s="264"/>
      <c r="AR88" s="264"/>
      <c r="AS88" s="267"/>
      <c r="AT88" s="267"/>
      <c r="AU88" s="264"/>
      <c r="AV88" s="264"/>
      <c r="AW88" s="264"/>
      <c r="AX88" s="264"/>
    </row>
    <row r="89" spans="1:50" ht="14.25" customHeight="1">
      <c r="A89" s="204"/>
      <c r="B89" s="204"/>
      <c r="C89" s="204"/>
      <c r="D89" s="204"/>
      <c r="E89" s="204"/>
      <c r="F89" s="204"/>
      <c r="G89" s="204"/>
      <c r="H89" s="208"/>
      <c r="I89" s="52"/>
      <c r="J89" s="3"/>
      <c r="K89" s="3"/>
      <c r="L89" s="208"/>
      <c r="M89" s="52"/>
      <c r="N89" s="3"/>
      <c r="O89" s="3"/>
      <c r="P89" s="208"/>
      <c r="Q89" s="52"/>
      <c r="R89" s="3"/>
      <c r="S89" s="3"/>
      <c r="T89" s="208"/>
      <c r="U89" s="52"/>
      <c r="V89" s="3"/>
      <c r="W89" s="3"/>
      <c r="X89" s="208"/>
      <c r="Y89" s="52"/>
      <c r="Z89" s="3"/>
      <c r="AA89" s="1"/>
      <c r="AB89" s="1"/>
      <c r="AC89" s="1"/>
      <c r="AD89" s="1"/>
      <c r="AE89" s="3"/>
      <c r="AF89" s="3"/>
      <c r="AG89" s="3"/>
      <c r="AH89" s="3"/>
      <c r="AI89" s="264"/>
      <c r="AJ89" s="264"/>
      <c r="AK89" s="264"/>
      <c r="AL89" s="264"/>
      <c r="AM89" s="264"/>
      <c r="AN89" s="264"/>
      <c r="AO89" s="264"/>
      <c r="AP89" s="264"/>
      <c r="AQ89" s="264"/>
      <c r="AR89" s="264"/>
      <c r="AS89" s="267"/>
      <c r="AT89" s="267"/>
      <c r="AU89" s="264"/>
      <c r="AV89" s="264"/>
      <c r="AW89" s="264"/>
      <c r="AX89" s="264"/>
    </row>
    <row r="90" spans="1:50" ht="14.25" customHeight="1">
      <c r="A90" s="204"/>
      <c r="B90" s="204"/>
      <c r="C90" s="204"/>
      <c r="D90" s="204"/>
      <c r="E90" s="204"/>
      <c r="F90" s="204"/>
      <c r="G90" s="204"/>
      <c r="H90" s="208"/>
      <c r="I90" s="52"/>
      <c r="J90" s="3"/>
      <c r="K90" s="3"/>
      <c r="L90" s="208"/>
      <c r="M90" s="52"/>
      <c r="N90" s="3"/>
      <c r="O90" s="3"/>
      <c r="P90" s="208"/>
      <c r="Q90" s="52"/>
      <c r="R90" s="3"/>
      <c r="S90" s="3"/>
      <c r="T90" s="208"/>
      <c r="U90" s="52"/>
      <c r="V90" s="3"/>
      <c r="W90" s="3"/>
      <c r="X90" s="208"/>
      <c r="Y90" s="52"/>
      <c r="Z90" s="3"/>
      <c r="AA90" s="1"/>
      <c r="AB90" s="1"/>
      <c r="AC90" s="1"/>
      <c r="AD90" s="1"/>
      <c r="AE90" s="3"/>
      <c r="AF90" s="3"/>
      <c r="AG90" s="3"/>
      <c r="AH90" s="3"/>
      <c r="AI90" s="264"/>
      <c r="AJ90" s="264"/>
      <c r="AK90" s="264"/>
      <c r="AL90" s="264"/>
      <c r="AM90" s="264"/>
      <c r="AN90" s="264"/>
      <c r="AO90" s="264"/>
      <c r="AP90" s="264"/>
      <c r="AQ90" s="264"/>
      <c r="AR90" s="264"/>
      <c r="AS90" s="267"/>
      <c r="AT90" s="267"/>
      <c r="AU90" s="264"/>
      <c r="AV90" s="264"/>
      <c r="AW90" s="264"/>
      <c r="AX90" s="264"/>
    </row>
    <row r="91" spans="1:50" ht="14.25" customHeight="1">
      <c r="A91" s="204"/>
      <c r="B91" s="204"/>
      <c r="C91" s="204"/>
      <c r="D91" s="204"/>
      <c r="E91" s="204"/>
      <c r="F91" s="204"/>
      <c r="G91" s="204"/>
      <c r="H91" s="208"/>
      <c r="I91" s="52"/>
      <c r="J91" s="3"/>
      <c r="K91" s="3"/>
      <c r="L91" s="208"/>
      <c r="M91" s="52"/>
      <c r="N91" s="3"/>
      <c r="O91" s="3"/>
      <c r="P91" s="208"/>
      <c r="Q91" s="52"/>
      <c r="R91" s="3"/>
      <c r="S91" s="3"/>
      <c r="T91" s="208"/>
      <c r="U91" s="52"/>
      <c r="V91" s="3"/>
      <c r="W91" s="3"/>
      <c r="X91" s="208"/>
      <c r="Y91" s="52"/>
      <c r="Z91" s="3"/>
      <c r="AA91" s="1"/>
      <c r="AB91" s="1"/>
      <c r="AC91" s="1"/>
      <c r="AD91" s="1"/>
      <c r="AE91" s="3"/>
      <c r="AF91" s="3"/>
      <c r="AG91" s="3"/>
      <c r="AH91" s="3"/>
      <c r="AI91" s="264"/>
      <c r="AJ91" s="264"/>
      <c r="AK91" s="264"/>
      <c r="AL91" s="264"/>
      <c r="AM91" s="264"/>
      <c r="AN91" s="264"/>
      <c r="AO91" s="264"/>
      <c r="AP91" s="264"/>
      <c r="AQ91" s="264"/>
      <c r="AR91" s="264"/>
      <c r="AS91" s="267"/>
      <c r="AT91" s="267"/>
      <c r="AU91" s="264"/>
      <c r="AV91" s="264"/>
      <c r="AW91" s="264"/>
      <c r="AX91" s="264"/>
    </row>
    <row r="92" spans="1:50" ht="14.25" customHeight="1">
      <c r="A92" s="204"/>
      <c r="B92" s="204"/>
      <c r="C92" s="204"/>
      <c r="D92" s="204"/>
      <c r="E92" s="204"/>
      <c r="F92" s="204"/>
      <c r="G92" s="204"/>
      <c r="H92" s="208"/>
      <c r="I92" s="52"/>
      <c r="J92" s="3"/>
      <c r="K92" s="3"/>
      <c r="L92" s="208"/>
      <c r="M92" s="52"/>
      <c r="N92" s="3"/>
      <c r="O92" s="3"/>
      <c r="P92" s="208"/>
      <c r="Q92" s="52"/>
      <c r="R92" s="3"/>
      <c r="S92" s="3"/>
      <c r="T92" s="208"/>
      <c r="U92" s="52"/>
      <c r="V92" s="3"/>
      <c r="W92" s="3"/>
      <c r="X92" s="208"/>
      <c r="Y92" s="52"/>
      <c r="Z92" s="3"/>
      <c r="AA92" s="1"/>
      <c r="AB92" s="1"/>
      <c r="AC92" s="1"/>
      <c r="AD92" s="1"/>
      <c r="AE92" s="3"/>
      <c r="AF92" s="3"/>
      <c r="AG92" s="3"/>
      <c r="AH92" s="3"/>
      <c r="AI92" s="264"/>
      <c r="AJ92" s="264"/>
      <c r="AK92" s="264"/>
      <c r="AL92" s="264"/>
      <c r="AM92" s="264"/>
      <c r="AN92" s="264"/>
      <c r="AO92" s="264"/>
      <c r="AP92" s="264"/>
      <c r="AQ92" s="264"/>
      <c r="AR92" s="264"/>
      <c r="AS92" s="267"/>
      <c r="AT92" s="267"/>
      <c r="AU92" s="264"/>
      <c r="AV92" s="264"/>
      <c r="AW92" s="264"/>
      <c r="AX92" s="264"/>
    </row>
    <row r="93" spans="1:50" ht="14.25" customHeight="1">
      <c r="A93" s="204"/>
      <c r="B93" s="204"/>
      <c r="C93" s="204"/>
      <c r="D93" s="204"/>
      <c r="E93" s="204"/>
      <c r="F93" s="204"/>
      <c r="G93" s="204"/>
      <c r="H93" s="208"/>
      <c r="I93" s="52"/>
      <c r="J93" s="3"/>
      <c r="K93" s="3"/>
      <c r="L93" s="208"/>
      <c r="M93" s="52"/>
      <c r="N93" s="3"/>
      <c r="O93" s="3"/>
      <c r="P93" s="208"/>
      <c r="Q93" s="52"/>
      <c r="R93" s="3"/>
      <c r="S93" s="3"/>
      <c r="T93" s="208"/>
      <c r="U93" s="52"/>
      <c r="V93" s="3"/>
      <c r="W93" s="3"/>
      <c r="X93" s="208"/>
      <c r="Y93" s="52"/>
      <c r="Z93" s="3"/>
      <c r="AA93" s="1"/>
      <c r="AB93" s="1"/>
      <c r="AC93" s="1"/>
      <c r="AD93" s="1"/>
      <c r="AE93" s="3"/>
      <c r="AF93" s="3"/>
      <c r="AG93" s="3"/>
      <c r="AH93" s="3"/>
      <c r="AI93" s="264"/>
      <c r="AJ93" s="264"/>
      <c r="AK93" s="264"/>
      <c r="AL93" s="264"/>
      <c r="AM93" s="264"/>
      <c r="AN93" s="264"/>
      <c r="AO93" s="264"/>
      <c r="AP93" s="264"/>
      <c r="AQ93" s="264"/>
      <c r="AR93" s="264"/>
      <c r="AS93" s="267"/>
      <c r="AT93" s="267"/>
      <c r="AU93" s="264"/>
      <c r="AV93" s="264"/>
      <c r="AW93" s="264"/>
      <c r="AX93" s="264"/>
    </row>
    <row r="94" spans="1:50" ht="14.25" customHeight="1">
      <c r="A94" s="204"/>
      <c r="B94" s="204"/>
      <c r="C94" s="204"/>
      <c r="D94" s="204"/>
      <c r="E94" s="204"/>
      <c r="F94" s="204"/>
      <c r="G94" s="204"/>
      <c r="H94" s="208"/>
      <c r="I94" s="52"/>
      <c r="J94" s="3"/>
      <c r="K94" s="3"/>
      <c r="L94" s="208"/>
      <c r="M94" s="52"/>
      <c r="N94" s="3"/>
      <c r="O94" s="3"/>
      <c r="P94" s="208"/>
      <c r="Q94" s="52"/>
      <c r="R94" s="3"/>
      <c r="S94" s="3"/>
      <c r="T94" s="208"/>
      <c r="U94" s="52"/>
      <c r="V94" s="3"/>
      <c r="W94" s="3"/>
      <c r="X94" s="208"/>
      <c r="Y94" s="52"/>
      <c r="Z94" s="3"/>
      <c r="AA94" s="1"/>
      <c r="AB94" s="1"/>
      <c r="AC94" s="1"/>
      <c r="AD94" s="1"/>
      <c r="AE94" s="3"/>
      <c r="AF94" s="3"/>
      <c r="AG94" s="3"/>
      <c r="AH94" s="3"/>
      <c r="AI94" s="264"/>
      <c r="AJ94" s="264"/>
      <c r="AK94" s="264"/>
      <c r="AL94" s="264"/>
      <c r="AM94" s="264"/>
      <c r="AN94" s="264"/>
      <c r="AO94" s="264"/>
      <c r="AP94" s="264"/>
      <c r="AQ94" s="264"/>
      <c r="AR94" s="264"/>
      <c r="AS94" s="267"/>
      <c r="AT94" s="267"/>
      <c r="AU94" s="264"/>
      <c r="AV94" s="264"/>
      <c r="AW94" s="264"/>
      <c r="AX94" s="264"/>
    </row>
    <row r="95" spans="1:50" ht="14.25" customHeight="1">
      <c r="A95" s="204"/>
      <c r="B95" s="204"/>
      <c r="C95" s="204"/>
      <c r="D95" s="204"/>
      <c r="E95" s="204"/>
      <c r="F95" s="204"/>
      <c r="G95" s="204"/>
      <c r="H95" s="208"/>
      <c r="I95" s="52"/>
      <c r="J95" s="3"/>
      <c r="K95" s="3"/>
      <c r="L95" s="208"/>
      <c r="M95" s="52"/>
      <c r="N95" s="3"/>
      <c r="O95" s="3"/>
      <c r="P95" s="208"/>
      <c r="Q95" s="52"/>
      <c r="R95" s="3"/>
      <c r="S95" s="3"/>
      <c r="T95" s="208"/>
      <c r="U95" s="52"/>
      <c r="V95" s="3"/>
      <c r="W95" s="3"/>
      <c r="X95" s="208"/>
      <c r="Y95" s="52"/>
      <c r="Z95" s="3"/>
      <c r="AA95" s="1"/>
      <c r="AB95" s="1"/>
      <c r="AC95" s="1"/>
      <c r="AD95" s="1"/>
      <c r="AE95" s="3"/>
      <c r="AF95" s="3"/>
      <c r="AG95" s="3"/>
      <c r="AH95" s="3"/>
      <c r="AI95" s="264"/>
      <c r="AJ95" s="264"/>
      <c r="AK95" s="264"/>
      <c r="AL95" s="264"/>
      <c r="AM95" s="264"/>
      <c r="AN95" s="264"/>
      <c r="AO95" s="264"/>
      <c r="AP95" s="264"/>
      <c r="AQ95" s="264"/>
      <c r="AR95" s="264"/>
      <c r="AS95" s="267"/>
      <c r="AT95" s="267"/>
      <c r="AU95" s="264"/>
      <c r="AV95" s="264"/>
      <c r="AW95" s="264"/>
      <c r="AX95" s="264"/>
    </row>
    <row r="96" spans="1:50" ht="14.25" customHeight="1">
      <c r="A96" s="204"/>
      <c r="B96" s="204"/>
      <c r="C96" s="204"/>
      <c r="D96" s="204"/>
      <c r="E96" s="204"/>
      <c r="F96" s="204"/>
      <c r="G96" s="204"/>
      <c r="H96" s="208"/>
      <c r="I96" s="52"/>
      <c r="J96" s="3"/>
      <c r="K96" s="3"/>
      <c r="L96" s="208"/>
      <c r="M96" s="52"/>
      <c r="N96" s="3"/>
      <c r="O96" s="3"/>
      <c r="P96" s="208"/>
      <c r="Q96" s="52"/>
      <c r="R96" s="3"/>
      <c r="S96" s="3"/>
      <c r="T96" s="208"/>
      <c r="U96" s="52"/>
      <c r="V96" s="3"/>
      <c r="W96" s="3"/>
      <c r="X96" s="208"/>
      <c r="Y96" s="52"/>
      <c r="Z96" s="3"/>
      <c r="AA96" s="1"/>
      <c r="AB96" s="1"/>
      <c r="AC96" s="1"/>
      <c r="AD96" s="1"/>
      <c r="AE96" s="3"/>
      <c r="AF96" s="3"/>
      <c r="AG96" s="3"/>
      <c r="AH96" s="3"/>
      <c r="AI96" s="264"/>
      <c r="AJ96" s="264"/>
      <c r="AK96" s="264"/>
      <c r="AL96" s="264"/>
      <c r="AM96" s="264"/>
      <c r="AN96" s="264"/>
      <c r="AO96" s="264"/>
      <c r="AP96" s="264"/>
      <c r="AQ96" s="264"/>
      <c r="AR96" s="264"/>
      <c r="AS96" s="267"/>
      <c r="AT96" s="267"/>
      <c r="AU96" s="264"/>
      <c r="AV96" s="264"/>
      <c r="AW96" s="264"/>
      <c r="AX96" s="264"/>
    </row>
    <row r="97" spans="1:50" ht="14.25" customHeight="1">
      <c r="A97" s="204"/>
      <c r="B97" s="204"/>
      <c r="C97" s="204"/>
      <c r="D97" s="204"/>
      <c r="E97" s="204"/>
      <c r="F97" s="204"/>
      <c r="G97" s="204"/>
      <c r="H97" s="208"/>
      <c r="I97" s="52"/>
      <c r="J97" s="3"/>
      <c r="K97" s="3"/>
      <c r="L97" s="208"/>
      <c r="M97" s="52"/>
      <c r="N97" s="3"/>
      <c r="O97" s="3"/>
      <c r="P97" s="208"/>
      <c r="Q97" s="52"/>
      <c r="R97" s="3"/>
      <c r="S97" s="3"/>
      <c r="T97" s="208"/>
      <c r="U97" s="52"/>
      <c r="V97" s="3"/>
      <c r="W97" s="3"/>
      <c r="X97" s="208"/>
      <c r="Y97" s="52"/>
      <c r="Z97" s="3"/>
      <c r="AA97" s="1"/>
      <c r="AB97" s="1"/>
      <c r="AC97" s="1"/>
      <c r="AD97" s="1"/>
      <c r="AE97" s="3"/>
      <c r="AF97" s="3"/>
      <c r="AG97" s="3"/>
      <c r="AH97" s="3"/>
      <c r="AI97" s="264"/>
      <c r="AJ97" s="264"/>
      <c r="AK97" s="264"/>
      <c r="AL97" s="264"/>
      <c r="AM97" s="264"/>
      <c r="AN97" s="264"/>
      <c r="AO97" s="264"/>
      <c r="AP97" s="264"/>
      <c r="AQ97" s="264"/>
      <c r="AR97" s="264"/>
      <c r="AS97" s="267"/>
      <c r="AT97" s="267"/>
      <c r="AU97" s="264"/>
      <c r="AV97" s="264"/>
      <c r="AW97" s="264"/>
      <c r="AX97" s="264"/>
    </row>
    <row r="98" spans="1:50" ht="14.25" customHeight="1">
      <c r="A98" s="204"/>
      <c r="B98" s="204"/>
      <c r="C98" s="204"/>
      <c r="D98" s="204"/>
      <c r="E98" s="204"/>
      <c r="F98" s="204"/>
      <c r="G98" s="204"/>
      <c r="H98" s="208"/>
      <c r="I98" s="52"/>
      <c r="J98" s="3"/>
      <c r="K98" s="3"/>
      <c r="L98" s="208"/>
      <c r="M98" s="52"/>
      <c r="N98" s="3"/>
      <c r="O98" s="3"/>
      <c r="P98" s="208"/>
      <c r="Q98" s="52"/>
      <c r="R98" s="3"/>
      <c r="S98" s="3"/>
      <c r="T98" s="208"/>
      <c r="U98" s="52"/>
      <c r="V98" s="3"/>
      <c r="W98" s="3"/>
      <c r="X98" s="208"/>
      <c r="Y98" s="52"/>
      <c r="Z98" s="3"/>
      <c r="AA98" s="1"/>
      <c r="AB98" s="1"/>
      <c r="AC98" s="1"/>
      <c r="AD98" s="1"/>
      <c r="AE98" s="3"/>
      <c r="AF98" s="3"/>
      <c r="AG98" s="3"/>
      <c r="AH98" s="3"/>
      <c r="AI98" s="264"/>
      <c r="AJ98" s="264"/>
      <c r="AK98" s="264"/>
      <c r="AL98" s="264"/>
      <c r="AM98" s="264"/>
      <c r="AN98" s="264"/>
      <c r="AO98" s="264"/>
      <c r="AP98" s="264"/>
      <c r="AQ98" s="264"/>
      <c r="AR98" s="264"/>
      <c r="AS98" s="267"/>
      <c r="AT98" s="267"/>
      <c r="AU98" s="264"/>
      <c r="AV98" s="264"/>
      <c r="AW98" s="264"/>
      <c r="AX98" s="264"/>
    </row>
    <row r="99" spans="1:50" ht="14.25" customHeight="1">
      <c r="A99" s="204"/>
      <c r="B99" s="204"/>
      <c r="C99" s="204"/>
      <c r="D99" s="204"/>
      <c r="E99" s="204"/>
      <c r="F99" s="204"/>
      <c r="G99" s="204"/>
      <c r="H99" s="208"/>
      <c r="I99" s="52"/>
      <c r="J99" s="3"/>
      <c r="K99" s="3"/>
      <c r="L99" s="208"/>
      <c r="M99" s="52"/>
      <c r="N99" s="3"/>
      <c r="O99" s="3"/>
      <c r="P99" s="208"/>
      <c r="Q99" s="52"/>
      <c r="R99" s="3"/>
      <c r="S99" s="3"/>
      <c r="T99" s="208"/>
      <c r="U99" s="52"/>
      <c r="V99" s="3"/>
      <c r="W99" s="3"/>
      <c r="X99" s="208"/>
      <c r="Y99" s="52"/>
      <c r="Z99" s="3"/>
      <c r="AA99" s="1"/>
      <c r="AB99" s="1"/>
      <c r="AC99" s="1"/>
      <c r="AD99" s="1"/>
      <c r="AE99" s="3"/>
      <c r="AF99" s="3"/>
      <c r="AG99" s="3"/>
      <c r="AH99" s="3"/>
      <c r="AI99" s="264"/>
      <c r="AJ99" s="264"/>
      <c r="AK99" s="264"/>
      <c r="AL99" s="264"/>
      <c r="AM99" s="264"/>
      <c r="AN99" s="264"/>
      <c r="AO99" s="264"/>
      <c r="AP99" s="264"/>
      <c r="AQ99" s="264"/>
      <c r="AR99" s="264"/>
      <c r="AS99" s="267"/>
      <c r="AT99" s="267"/>
      <c r="AU99" s="264"/>
      <c r="AV99" s="264"/>
      <c r="AW99" s="264"/>
      <c r="AX99" s="264"/>
    </row>
    <row r="100" spans="1:50" ht="14.25" customHeight="1">
      <c r="A100" s="204"/>
      <c r="B100" s="204"/>
      <c r="C100" s="204"/>
      <c r="D100" s="204"/>
      <c r="E100" s="204"/>
      <c r="F100" s="204"/>
      <c r="G100" s="204"/>
      <c r="H100" s="208"/>
      <c r="I100" s="52"/>
      <c r="J100" s="3"/>
      <c r="K100" s="3"/>
      <c r="L100" s="208"/>
      <c r="M100" s="52"/>
      <c r="N100" s="3"/>
      <c r="O100" s="3"/>
      <c r="P100" s="208"/>
      <c r="Q100" s="52"/>
      <c r="R100" s="3"/>
      <c r="S100" s="3"/>
      <c r="T100" s="208"/>
      <c r="U100" s="52"/>
      <c r="V100" s="3"/>
      <c r="W100" s="3"/>
      <c r="X100" s="208"/>
      <c r="Y100" s="52"/>
      <c r="Z100" s="3"/>
      <c r="AA100" s="1"/>
      <c r="AB100" s="1"/>
      <c r="AC100" s="1"/>
      <c r="AD100" s="1"/>
      <c r="AE100" s="3"/>
      <c r="AF100" s="3"/>
      <c r="AG100" s="3"/>
      <c r="AH100" s="3"/>
      <c r="AI100" s="264"/>
      <c r="AJ100" s="264"/>
      <c r="AK100" s="264"/>
      <c r="AL100" s="264"/>
      <c r="AM100" s="264"/>
      <c r="AN100" s="264"/>
      <c r="AO100" s="264"/>
      <c r="AP100" s="264"/>
      <c r="AQ100" s="264"/>
      <c r="AR100" s="264"/>
      <c r="AS100" s="267"/>
      <c r="AT100" s="267"/>
      <c r="AU100" s="264"/>
      <c r="AV100" s="264"/>
      <c r="AW100" s="264"/>
      <c r="AX100" s="264"/>
    </row>
    <row r="101" spans="1:50" ht="14.25" customHeight="1">
      <c r="A101" s="204"/>
      <c r="B101" s="204"/>
      <c r="C101" s="204"/>
      <c r="D101" s="204"/>
      <c r="E101" s="204"/>
      <c r="F101" s="204"/>
      <c r="G101" s="204"/>
      <c r="H101" s="208"/>
      <c r="I101" s="52"/>
      <c r="J101" s="3"/>
      <c r="K101" s="3"/>
      <c r="L101" s="208"/>
      <c r="M101" s="52"/>
      <c r="N101" s="3"/>
      <c r="O101" s="3"/>
      <c r="P101" s="208"/>
      <c r="Q101" s="52"/>
      <c r="R101" s="3"/>
      <c r="S101" s="3"/>
      <c r="T101" s="208"/>
      <c r="U101" s="52"/>
      <c r="V101" s="3"/>
      <c r="W101" s="3"/>
      <c r="X101" s="208"/>
      <c r="Y101" s="52"/>
      <c r="Z101" s="3"/>
      <c r="AA101" s="1"/>
      <c r="AB101" s="1"/>
      <c r="AC101" s="1"/>
      <c r="AD101" s="1"/>
      <c r="AE101" s="3"/>
      <c r="AF101" s="3"/>
      <c r="AG101" s="3"/>
      <c r="AH101" s="3"/>
      <c r="AI101" s="264"/>
      <c r="AJ101" s="264"/>
      <c r="AK101" s="264"/>
      <c r="AL101" s="264"/>
      <c r="AM101" s="264"/>
      <c r="AN101" s="264"/>
      <c r="AO101" s="264"/>
      <c r="AP101" s="264"/>
      <c r="AQ101" s="264"/>
      <c r="AR101" s="264"/>
      <c r="AS101" s="267"/>
      <c r="AT101" s="267"/>
      <c r="AU101" s="264"/>
      <c r="AV101" s="264"/>
      <c r="AW101" s="264"/>
      <c r="AX101" s="264"/>
    </row>
    <row r="102" spans="1:50" ht="14.25" customHeight="1">
      <c r="A102" s="204"/>
      <c r="B102" s="204"/>
      <c r="C102" s="204"/>
      <c r="D102" s="204"/>
      <c r="E102" s="204"/>
      <c r="F102" s="204"/>
      <c r="G102" s="204"/>
      <c r="H102" s="208"/>
      <c r="I102" s="52"/>
      <c r="J102" s="3"/>
      <c r="K102" s="3"/>
      <c r="L102" s="208"/>
      <c r="M102" s="52"/>
      <c r="N102" s="3"/>
      <c r="O102" s="3"/>
      <c r="P102" s="208"/>
      <c r="Q102" s="52"/>
      <c r="R102" s="3"/>
      <c r="S102" s="3"/>
      <c r="T102" s="208"/>
      <c r="U102" s="52"/>
      <c r="V102" s="3"/>
      <c r="W102" s="3"/>
      <c r="X102" s="208"/>
      <c r="Y102" s="52"/>
      <c r="Z102" s="3"/>
      <c r="AA102" s="1"/>
      <c r="AB102" s="1"/>
      <c r="AC102" s="1"/>
      <c r="AD102" s="1"/>
      <c r="AE102" s="3"/>
      <c r="AF102" s="3"/>
      <c r="AG102" s="3"/>
      <c r="AH102" s="3"/>
      <c r="AI102" s="264"/>
      <c r="AJ102" s="264"/>
      <c r="AK102" s="264"/>
      <c r="AL102" s="264"/>
      <c r="AM102" s="264"/>
      <c r="AN102" s="264"/>
      <c r="AO102" s="264"/>
      <c r="AP102" s="264"/>
      <c r="AQ102" s="264"/>
      <c r="AR102" s="264"/>
      <c r="AS102" s="267"/>
      <c r="AT102" s="267"/>
      <c r="AU102" s="264"/>
      <c r="AV102" s="264"/>
      <c r="AW102" s="264"/>
      <c r="AX102" s="264"/>
    </row>
    <row r="103" spans="1:50" ht="14.25" customHeight="1">
      <c r="A103" s="204"/>
      <c r="B103" s="204"/>
      <c r="C103" s="204"/>
      <c r="D103" s="204"/>
      <c r="E103" s="204"/>
      <c r="F103" s="204"/>
      <c r="G103" s="204"/>
      <c r="H103" s="208"/>
      <c r="I103" s="52"/>
      <c r="J103" s="3"/>
      <c r="K103" s="3"/>
      <c r="L103" s="208"/>
      <c r="M103" s="52"/>
      <c r="N103" s="3"/>
      <c r="O103" s="3"/>
      <c r="P103" s="208"/>
      <c r="Q103" s="52"/>
      <c r="R103" s="3"/>
      <c r="S103" s="3"/>
      <c r="T103" s="208"/>
      <c r="U103" s="52"/>
      <c r="V103" s="3"/>
      <c r="W103" s="3"/>
      <c r="X103" s="208"/>
      <c r="Y103" s="52"/>
      <c r="Z103" s="3"/>
      <c r="AA103" s="1"/>
      <c r="AB103" s="1"/>
      <c r="AC103" s="1"/>
      <c r="AD103" s="1"/>
      <c r="AE103" s="3"/>
      <c r="AF103" s="3"/>
      <c r="AG103" s="3"/>
      <c r="AH103" s="3"/>
      <c r="AI103" s="264"/>
      <c r="AJ103" s="264"/>
      <c r="AK103" s="264"/>
      <c r="AL103" s="264"/>
      <c r="AM103" s="264"/>
      <c r="AN103" s="264"/>
      <c r="AO103" s="264"/>
      <c r="AP103" s="264"/>
      <c r="AQ103" s="264"/>
      <c r="AR103" s="264"/>
      <c r="AS103" s="267"/>
      <c r="AT103" s="267"/>
      <c r="AU103" s="264"/>
      <c r="AV103" s="264"/>
      <c r="AW103" s="264"/>
      <c r="AX103" s="264"/>
    </row>
    <row r="104" spans="1:50" ht="14.25" customHeight="1">
      <c r="A104" s="204"/>
      <c r="B104" s="204"/>
      <c r="C104" s="204"/>
      <c r="D104" s="204"/>
      <c r="E104" s="204"/>
      <c r="F104" s="204"/>
      <c r="G104" s="204"/>
      <c r="H104" s="208"/>
      <c r="I104" s="52"/>
      <c r="J104" s="3"/>
      <c r="K104" s="3"/>
      <c r="L104" s="208"/>
      <c r="M104" s="52"/>
      <c r="N104" s="3"/>
      <c r="O104" s="3"/>
      <c r="P104" s="208"/>
      <c r="Q104" s="52"/>
      <c r="R104" s="3"/>
      <c r="S104" s="3"/>
      <c r="T104" s="208"/>
      <c r="U104" s="52"/>
      <c r="V104" s="3"/>
      <c r="W104" s="3"/>
      <c r="X104" s="208"/>
      <c r="Y104" s="52"/>
      <c r="Z104" s="3"/>
      <c r="AA104" s="1"/>
      <c r="AB104" s="1"/>
      <c r="AC104" s="1"/>
      <c r="AD104" s="1"/>
      <c r="AE104" s="3"/>
      <c r="AF104" s="3"/>
      <c r="AG104" s="3"/>
      <c r="AH104" s="3"/>
      <c r="AI104" s="264"/>
      <c r="AJ104" s="264"/>
      <c r="AK104" s="264"/>
      <c r="AL104" s="264"/>
      <c r="AM104" s="264"/>
      <c r="AN104" s="264"/>
      <c r="AO104" s="264"/>
      <c r="AP104" s="264"/>
      <c r="AQ104" s="264"/>
      <c r="AR104" s="264"/>
      <c r="AS104" s="267"/>
      <c r="AT104" s="267"/>
      <c r="AU104" s="264"/>
      <c r="AV104" s="264"/>
      <c r="AW104" s="264"/>
      <c r="AX104" s="264"/>
    </row>
    <row r="105" spans="1:50" ht="14.25" customHeight="1">
      <c r="A105" s="204"/>
      <c r="B105" s="204"/>
      <c r="C105" s="204"/>
      <c r="D105" s="204"/>
      <c r="E105" s="204"/>
      <c r="F105" s="204"/>
      <c r="G105" s="204"/>
      <c r="H105" s="208"/>
      <c r="I105" s="52"/>
      <c r="J105" s="3"/>
      <c r="K105" s="3"/>
      <c r="L105" s="208"/>
      <c r="M105" s="52"/>
      <c r="N105" s="3"/>
      <c r="O105" s="3"/>
      <c r="P105" s="208"/>
      <c r="Q105" s="52"/>
      <c r="R105" s="3"/>
      <c r="S105" s="3"/>
      <c r="T105" s="208"/>
      <c r="U105" s="52"/>
      <c r="V105" s="3"/>
      <c r="W105" s="3"/>
      <c r="X105" s="208"/>
      <c r="Y105" s="52"/>
      <c r="Z105" s="3"/>
      <c r="AA105" s="1"/>
      <c r="AB105" s="1"/>
      <c r="AC105" s="1"/>
      <c r="AD105" s="1"/>
      <c r="AE105" s="3"/>
      <c r="AF105" s="3"/>
      <c r="AG105" s="3"/>
      <c r="AH105" s="3"/>
      <c r="AI105" s="264"/>
      <c r="AJ105" s="264"/>
      <c r="AK105" s="264"/>
      <c r="AL105" s="264"/>
      <c r="AM105" s="264"/>
      <c r="AN105" s="264"/>
      <c r="AO105" s="264"/>
      <c r="AP105" s="264"/>
      <c r="AQ105" s="264"/>
      <c r="AR105" s="264"/>
      <c r="AS105" s="267"/>
      <c r="AT105" s="267"/>
      <c r="AU105" s="264"/>
      <c r="AV105" s="264"/>
      <c r="AW105" s="264"/>
      <c r="AX105" s="264"/>
    </row>
    <row r="106" spans="1:50" ht="14.25" customHeight="1">
      <c r="A106" s="204"/>
      <c r="B106" s="204"/>
      <c r="C106" s="204"/>
      <c r="D106" s="204"/>
      <c r="E106" s="204"/>
      <c r="F106" s="204"/>
      <c r="G106" s="204"/>
      <c r="H106" s="208"/>
      <c r="I106" s="52"/>
      <c r="J106" s="3"/>
      <c r="K106" s="3"/>
      <c r="L106" s="208"/>
      <c r="M106" s="52"/>
      <c r="N106" s="3"/>
      <c r="O106" s="3"/>
      <c r="P106" s="208"/>
      <c r="Q106" s="52"/>
      <c r="R106" s="3"/>
      <c r="S106" s="3"/>
      <c r="T106" s="208"/>
      <c r="U106" s="52"/>
      <c r="V106" s="3"/>
      <c r="W106" s="3"/>
      <c r="X106" s="208"/>
      <c r="Y106" s="52"/>
      <c r="Z106" s="3"/>
      <c r="AA106" s="1"/>
      <c r="AB106" s="1"/>
      <c r="AC106" s="1"/>
      <c r="AD106" s="1"/>
      <c r="AE106" s="3"/>
      <c r="AF106" s="3"/>
      <c r="AG106" s="3"/>
      <c r="AH106" s="3"/>
      <c r="AI106" s="264"/>
      <c r="AJ106" s="264"/>
      <c r="AK106" s="264"/>
      <c r="AL106" s="264"/>
      <c r="AM106" s="264"/>
      <c r="AN106" s="264"/>
      <c r="AO106" s="264"/>
      <c r="AP106" s="264"/>
      <c r="AQ106" s="264"/>
      <c r="AR106" s="264"/>
      <c r="AS106" s="267"/>
      <c r="AT106" s="267"/>
      <c r="AU106" s="264"/>
      <c r="AV106" s="264"/>
      <c r="AW106" s="264"/>
      <c r="AX106" s="264"/>
    </row>
    <row r="107" spans="1:50" ht="14.25" customHeight="1">
      <c r="A107" s="204"/>
      <c r="B107" s="204"/>
      <c r="C107" s="204"/>
      <c r="D107" s="204"/>
      <c r="E107" s="204"/>
      <c r="F107" s="204"/>
      <c r="G107" s="204"/>
      <c r="H107" s="208"/>
      <c r="I107" s="52"/>
      <c r="J107" s="3"/>
      <c r="K107" s="3"/>
      <c r="L107" s="208"/>
      <c r="M107" s="52"/>
      <c r="N107" s="3"/>
      <c r="O107" s="3"/>
      <c r="P107" s="208"/>
      <c r="Q107" s="52"/>
      <c r="R107" s="3"/>
      <c r="S107" s="3"/>
      <c r="T107" s="208"/>
      <c r="U107" s="52"/>
      <c r="V107" s="3"/>
      <c r="W107" s="3"/>
      <c r="X107" s="208"/>
      <c r="Y107" s="52"/>
      <c r="Z107" s="3"/>
      <c r="AA107" s="1"/>
      <c r="AB107" s="1"/>
      <c r="AC107" s="1"/>
      <c r="AD107" s="1"/>
      <c r="AE107" s="3"/>
      <c r="AF107" s="3"/>
      <c r="AG107" s="3"/>
      <c r="AH107" s="3"/>
      <c r="AI107" s="264"/>
      <c r="AJ107" s="264"/>
      <c r="AK107" s="264"/>
      <c r="AL107" s="264"/>
      <c r="AM107" s="264"/>
      <c r="AN107" s="264"/>
      <c r="AO107" s="264"/>
      <c r="AP107" s="264"/>
      <c r="AQ107" s="264"/>
      <c r="AR107" s="264"/>
      <c r="AS107" s="267"/>
      <c r="AT107" s="267"/>
      <c r="AU107" s="264"/>
      <c r="AV107" s="264"/>
      <c r="AW107" s="264"/>
      <c r="AX107" s="264"/>
    </row>
    <row r="108" spans="1:50" ht="14.25" customHeight="1">
      <c r="A108" s="204"/>
      <c r="B108" s="204"/>
      <c r="C108" s="204"/>
      <c r="D108" s="204"/>
      <c r="E108" s="204"/>
      <c r="F108" s="204"/>
      <c r="G108" s="204"/>
      <c r="H108" s="208"/>
      <c r="I108" s="52"/>
      <c r="J108" s="3"/>
      <c r="K108" s="3"/>
      <c r="L108" s="208"/>
      <c r="M108" s="52"/>
      <c r="N108" s="3"/>
      <c r="O108" s="3"/>
      <c r="P108" s="208"/>
      <c r="Q108" s="52"/>
      <c r="R108" s="3"/>
      <c r="S108" s="3"/>
      <c r="T108" s="208"/>
      <c r="U108" s="52"/>
      <c r="V108" s="3"/>
      <c r="W108" s="3"/>
      <c r="X108" s="208"/>
      <c r="Y108" s="52"/>
      <c r="Z108" s="3"/>
      <c r="AA108" s="1"/>
      <c r="AB108" s="1"/>
      <c r="AC108" s="1"/>
      <c r="AD108" s="1"/>
      <c r="AE108" s="3"/>
      <c r="AF108" s="3"/>
      <c r="AG108" s="3"/>
      <c r="AH108" s="3"/>
      <c r="AI108" s="264"/>
      <c r="AJ108" s="264"/>
      <c r="AK108" s="264"/>
      <c r="AL108" s="264"/>
      <c r="AM108" s="264"/>
      <c r="AN108" s="264"/>
      <c r="AO108" s="264"/>
      <c r="AP108" s="264"/>
      <c r="AQ108" s="264"/>
      <c r="AR108" s="264"/>
      <c r="AS108" s="267"/>
      <c r="AT108" s="267"/>
      <c r="AU108" s="264"/>
      <c r="AV108" s="264"/>
      <c r="AW108" s="264"/>
      <c r="AX108" s="264"/>
    </row>
    <row r="109" spans="1:50" ht="14.25" customHeight="1">
      <c r="A109" s="204"/>
      <c r="B109" s="204"/>
      <c r="C109" s="204"/>
      <c r="D109" s="204"/>
      <c r="E109" s="204"/>
      <c r="F109" s="204"/>
      <c r="G109" s="204"/>
      <c r="H109" s="208"/>
      <c r="I109" s="52"/>
      <c r="J109" s="3"/>
      <c r="K109" s="3"/>
      <c r="L109" s="208"/>
      <c r="M109" s="52"/>
      <c r="N109" s="3"/>
      <c r="O109" s="3"/>
      <c r="P109" s="208"/>
      <c r="Q109" s="52"/>
      <c r="R109" s="3"/>
      <c r="S109" s="3"/>
      <c r="T109" s="208"/>
      <c r="U109" s="52"/>
      <c r="V109" s="3"/>
      <c r="W109" s="3"/>
      <c r="X109" s="208"/>
      <c r="Y109" s="52"/>
      <c r="Z109" s="3"/>
      <c r="AA109" s="1"/>
      <c r="AB109" s="1"/>
      <c r="AC109" s="1"/>
      <c r="AD109" s="1"/>
      <c r="AE109" s="3"/>
      <c r="AF109" s="3"/>
      <c r="AG109" s="3"/>
      <c r="AH109" s="3"/>
      <c r="AI109" s="264"/>
      <c r="AJ109" s="264"/>
      <c r="AK109" s="264"/>
      <c r="AL109" s="264"/>
      <c r="AM109" s="264"/>
      <c r="AN109" s="264"/>
      <c r="AO109" s="264"/>
      <c r="AP109" s="264"/>
      <c r="AQ109" s="264"/>
      <c r="AR109" s="264"/>
      <c r="AS109" s="267"/>
      <c r="AT109" s="267"/>
      <c r="AU109" s="264"/>
      <c r="AV109" s="264"/>
      <c r="AW109" s="264"/>
      <c r="AX109" s="264"/>
    </row>
    <row r="110" spans="1:50" ht="14.25" customHeight="1">
      <c r="A110" s="204"/>
      <c r="B110" s="204"/>
      <c r="C110" s="204"/>
      <c r="D110" s="204"/>
      <c r="E110" s="204"/>
      <c r="F110" s="204"/>
      <c r="G110" s="204"/>
      <c r="H110" s="208"/>
      <c r="I110" s="52"/>
      <c r="J110" s="3"/>
      <c r="K110" s="3"/>
      <c r="L110" s="208"/>
      <c r="M110" s="52"/>
      <c r="N110" s="3"/>
      <c r="O110" s="3"/>
      <c r="P110" s="208"/>
      <c r="Q110" s="52"/>
      <c r="R110" s="3"/>
      <c r="S110" s="3"/>
      <c r="T110" s="208"/>
      <c r="U110" s="52"/>
      <c r="V110" s="3"/>
      <c r="W110" s="3"/>
      <c r="X110" s="208"/>
      <c r="Y110" s="52"/>
      <c r="Z110" s="3"/>
      <c r="AA110" s="1"/>
      <c r="AB110" s="1"/>
      <c r="AC110" s="1"/>
      <c r="AD110" s="1"/>
      <c r="AE110" s="3"/>
      <c r="AF110" s="3"/>
      <c r="AG110" s="3"/>
      <c r="AH110" s="3"/>
      <c r="AI110" s="264"/>
      <c r="AJ110" s="264"/>
      <c r="AK110" s="264"/>
      <c r="AL110" s="264"/>
      <c r="AM110" s="264"/>
      <c r="AN110" s="264"/>
      <c r="AO110" s="264"/>
      <c r="AP110" s="264"/>
      <c r="AQ110" s="264"/>
      <c r="AR110" s="264"/>
      <c r="AS110" s="267"/>
      <c r="AT110" s="267"/>
      <c r="AU110" s="264"/>
      <c r="AV110" s="264"/>
      <c r="AW110" s="264"/>
      <c r="AX110" s="264"/>
    </row>
    <row r="111" spans="1:50" ht="14.25" customHeight="1">
      <c r="A111" s="204"/>
      <c r="B111" s="204"/>
      <c r="C111" s="204"/>
      <c r="D111" s="204"/>
      <c r="E111" s="204"/>
      <c r="F111" s="204"/>
      <c r="G111" s="204"/>
      <c r="H111" s="208"/>
      <c r="I111" s="52"/>
      <c r="J111" s="3"/>
      <c r="K111" s="3"/>
      <c r="L111" s="208"/>
      <c r="M111" s="52"/>
      <c r="N111" s="3"/>
      <c r="O111" s="3"/>
      <c r="P111" s="208"/>
      <c r="Q111" s="52"/>
      <c r="R111" s="3"/>
      <c r="S111" s="3"/>
      <c r="T111" s="208"/>
      <c r="U111" s="52"/>
      <c r="V111" s="3"/>
      <c r="W111" s="3"/>
      <c r="X111" s="208"/>
      <c r="Y111" s="52"/>
      <c r="Z111" s="3"/>
      <c r="AA111" s="1"/>
      <c r="AB111" s="1"/>
      <c r="AC111" s="1"/>
      <c r="AD111" s="1"/>
      <c r="AE111" s="3"/>
      <c r="AF111" s="3"/>
      <c r="AG111" s="3"/>
      <c r="AH111" s="3"/>
      <c r="AI111" s="264"/>
      <c r="AJ111" s="264"/>
      <c r="AK111" s="264"/>
      <c r="AL111" s="264"/>
      <c r="AM111" s="264"/>
      <c r="AN111" s="264"/>
      <c r="AO111" s="264"/>
      <c r="AP111" s="264"/>
      <c r="AQ111" s="264"/>
      <c r="AR111" s="264"/>
      <c r="AS111" s="267"/>
      <c r="AT111" s="267"/>
      <c r="AU111" s="264"/>
      <c r="AV111" s="264"/>
      <c r="AW111" s="264"/>
      <c r="AX111" s="264"/>
    </row>
    <row r="112" spans="1:50" ht="14.25" customHeight="1">
      <c r="A112" s="204"/>
      <c r="B112" s="204"/>
      <c r="C112" s="204"/>
      <c r="D112" s="204"/>
      <c r="E112" s="204"/>
      <c r="F112" s="204"/>
      <c r="G112" s="204"/>
      <c r="H112" s="208"/>
      <c r="I112" s="52"/>
      <c r="J112" s="3"/>
      <c r="K112" s="3"/>
      <c r="L112" s="208"/>
      <c r="M112" s="52"/>
      <c r="N112" s="3"/>
      <c r="O112" s="3"/>
      <c r="P112" s="208"/>
      <c r="Q112" s="52"/>
      <c r="R112" s="3"/>
      <c r="S112" s="3"/>
      <c r="T112" s="208"/>
      <c r="U112" s="52"/>
      <c r="V112" s="3"/>
      <c r="W112" s="3"/>
      <c r="X112" s="208"/>
      <c r="Y112" s="52"/>
      <c r="Z112" s="3"/>
      <c r="AA112" s="1"/>
      <c r="AB112" s="1"/>
      <c r="AC112" s="1"/>
      <c r="AD112" s="1"/>
      <c r="AE112" s="3"/>
      <c r="AF112" s="3"/>
      <c r="AG112" s="3"/>
      <c r="AH112" s="3"/>
      <c r="AI112" s="264"/>
      <c r="AJ112" s="264"/>
      <c r="AK112" s="264"/>
      <c r="AL112" s="264"/>
      <c r="AM112" s="264"/>
      <c r="AN112" s="264"/>
      <c r="AO112" s="264"/>
      <c r="AP112" s="264"/>
      <c r="AQ112" s="264"/>
      <c r="AR112" s="264"/>
      <c r="AS112" s="267"/>
      <c r="AT112" s="267"/>
      <c r="AU112" s="264"/>
      <c r="AV112" s="264"/>
      <c r="AW112" s="264"/>
      <c r="AX112" s="264"/>
    </row>
    <row r="113" spans="1:50" ht="14.25" customHeight="1">
      <c r="A113" s="204"/>
      <c r="B113" s="204"/>
      <c r="C113" s="204"/>
      <c r="D113" s="204"/>
      <c r="E113" s="204"/>
      <c r="F113" s="204"/>
      <c r="G113" s="204"/>
      <c r="H113" s="208"/>
      <c r="I113" s="52"/>
      <c r="J113" s="3"/>
      <c r="K113" s="3"/>
      <c r="L113" s="208"/>
      <c r="M113" s="52"/>
      <c r="N113" s="3"/>
      <c r="O113" s="3"/>
      <c r="P113" s="208"/>
      <c r="Q113" s="52"/>
      <c r="R113" s="3"/>
      <c r="S113" s="3"/>
      <c r="T113" s="208"/>
      <c r="U113" s="52"/>
      <c r="V113" s="3"/>
      <c r="W113" s="3"/>
      <c r="X113" s="208"/>
      <c r="Y113" s="52"/>
      <c r="Z113" s="3"/>
      <c r="AA113" s="1"/>
      <c r="AB113" s="1"/>
      <c r="AC113" s="1"/>
      <c r="AD113" s="1"/>
      <c r="AE113" s="3"/>
      <c r="AF113" s="3"/>
      <c r="AG113" s="3"/>
      <c r="AH113" s="3"/>
      <c r="AI113" s="264"/>
      <c r="AJ113" s="264"/>
      <c r="AK113" s="264"/>
      <c r="AL113" s="264"/>
      <c r="AM113" s="264"/>
      <c r="AN113" s="264"/>
      <c r="AO113" s="264"/>
      <c r="AP113" s="264"/>
      <c r="AQ113" s="264"/>
      <c r="AR113" s="264"/>
      <c r="AS113" s="267"/>
      <c r="AT113" s="267"/>
      <c r="AU113" s="264"/>
      <c r="AV113" s="264"/>
      <c r="AW113" s="264"/>
      <c r="AX113" s="264"/>
    </row>
    <row r="114" spans="1:50" ht="14.25" customHeight="1">
      <c r="A114" s="204"/>
      <c r="B114" s="204"/>
      <c r="C114" s="204"/>
      <c r="D114" s="204"/>
      <c r="E114" s="204"/>
      <c r="F114" s="204"/>
      <c r="G114" s="204"/>
      <c r="H114" s="208"/>
      <c r="I114" s="52"/>
      <c r="J114" s="3"/>
      <c r="K114" s="3"/>
      <c r="L114" s="208"/>
      <c r="M114" s="52"/>
      <c r="N114" s="3"/>
      <c r="O114" s="3"/>
      <c r="P114" s="208"/>
      <c r="Q114" s="52"/>
      <c r="R114" s="3"/>
      <c r="S114" s="3"/>
      <c r="T114" s="208"/>
      <c r="U114" s="52"/>
      <c r="V114" s="3"/>
      <c r="W114" s="3"/>
      <c r="X114" s="208"/>
      <c r="Y114" s="52"/>
      <c r="Z114" s="3"/>
      <c r="AA114" s="1"/>
      <c r="AB114" s="1"/>
      <c r="AC114" s="1"/>
      <c r="AD114" s="1"/>
      <c r="AE114" s="3"/>
      <c r="AF114" s="3"/>
      <c r="AG114" s="3"/>
      <c r="AH114" s="3"/>
      <c r="AI114" s="264"/>
      <c r="AJ114" s="264"/>
      <c r="AK114" s="264"/>
      <c r="AL114" s="264"/>
      <c r="AM114" s="264"/>
      <c r="AN114" s="264"/>
      <c r="AO114" s="264"/>
      <c r="AP114" s="264"/>
      <c r="AQ114" s="264"/>
      <c r="AR114" s="264"/>
      <c r="AS114" s="267"/>
      <c r="AT114" s="267"/>
      <c r="AU114" s="264"/>
      <c r="AV114" s="264"/>
      <c r="AW114" s="264"/>
      <c r="AX114" s="264"/>
    </row>
    <row r="115" spans="1:50" ht="14.25" customHeight="1">
      <c r="A115" s="204"/>
      <c r="B115" s="204"/>
      <c r="C115" s="204"/>
      <c r="D115" s="204"/>
      <c r="E115" s="204"/>
      <c r="F115" s="204"/>
      <c r="G115" s="204"/>
      <c r="H115" s="208"/>
      <c r="I115" s="52"/>
      <c r="J115" s="3"/>
      <c r="K115" s="3"/>
      <c r="L115" s="208"/>
      <c r="M115" s="52"/>
      <c r="N115" s="3"/>
      <c r="O115" s="3"/>
      <c r="P115" s="208"/>
      <c r="Q115" s="52"/>
      <c r="R115" s="3"/>
      <c r="S115" s="3"/>
      <c r="T115" s="208"/>
      <c r="U115" s="52"/>
      <c r="V115" s="3"/>
      <c r="W115" s="3"/>
      <c r="X115" s="208"/>
      <c r="Y115" s="52"/>
      <c r="Z115" s="3"/>
      <c r="AA115" s="1"/>
      <c r="AB115" s="1"/>
      <c r="AC115" s="1"/>
      <c r="AD115" s="1"/>
      <c r="AE115" s="3"/>
      <c r="AF115" s="3"/>
      <c r="AG115" s="3"/>
      <c r="AH115" s="3"/>
      <c r="AI115" s="264"/>
      <c r="AJ115" s="264"/>
      <c r="AK115" s="264"/>
      <c r="AL115" s="264"/>
      <c r="AM115" s="264"/>
      <c r="AN115" s="264"/>
      <c r="AO115" s="264"/>
      <c r="AP115" s="264"/>
      <c r="AQ115" s="264"/>
      <c r="AR115" s="264"/>
      <c r="AS115" s="267"/>
      <c r="AT115" s="267"/>
      <c r="AU115" s="264"/>
      <c r="AV115" s="264"/>
      <c r="AW115" s="264"/>
      <c r="AX115" s="264"/>
    </row>
    <row r="116" spans="1:50" ht="14.25" customHeight="1">
      <c r="A116" s="204"/>
      <c r="B116" s="204"/>
      <c r="C116" s="204"/>
      <c r="D116" s="204"/>
      <c r="E116" s="204"/>
      <c r="F116" s="204"/>
      <c r="G116" s="204"/>
      <c r="H116" s="208"/>
      <c r="I116" s="52"/>
      <c r="J116" s="3"/>
      <c r="K116" s="3"/>
      <c r="L116" s="208"/>
      <c r="M116" s="52"/>
      <c r="N116" s="3"/>
      <c r="O116" s="3"/>
      <c r="P116" s="208"/>
      <c r="Q116" s="52"/>
      <c r="R116" s="3"/>
      <c r="S116" s="3"/>
      <c r="T116" s="208"/>
      <c r="U116" s="52"/>
      <c r="V116" s="3"/>
      <c r="W116" s="3"/>
      <c r="X116" s="208"/>
      <c r="Y116" s="52"/>
      <c r="Z116" s="3"/>
      <c r="AA116" s="1"/>
      <c r="AB116" s="1"/>
      <c r="AC116" s="1"/>
      <c r="AD116" s="1"/>
      <c r="AE116" s="3"/>
      <c r="AF116" s="3"/>
      <c r="AG116" s="3"/>
      <c r="AH116" s="3"/>
      <c r="AI116" s="264"/>
      <c r="AJ116" s="264"/>
      <c r="AK116" s="264"/>
      <c r="AL116" s="264"/>
      <c r="AM116" s="264"/>
      <c r="AN116" s="264"/>
      <c r="AO116" s="264"/>
      <c r="AP116" s="264"/>
      <c r="AQ116" s="264"/>
      <c r="AR116" s="264"/>
      <c r="AS116" s="267"/>
      <c r="AT116" s="267"/>
      <c r="AU116" s="264"/>
      <c r="AV116" s="264"/>
      <c r="AW116" s="264"/>
      <c r="AX116" s="264"/>
    </row>
    <row r="117" spans="1:50" ht="14.25" customHeight="1">
      <c r="A117" s="204"/>
      <c r="B117" s="204"/>
      <c r="C117" s="204"/>
      <c r="D117" s="204"/>
      <c r="E117" s="204"/>
      <c r="F117" s="204"/>
      <c r="G117" s="204"/>
      <c r="H117" s="208"/>
      <c r="I117" s="52"/>
      <c r="J117" s="3"/>
      <c r="K117" s="3"/>
      <c r="L117" s="208"/>
      <c r="M117" s="52"/>
      <c r="N117" s="3"/>
      <c r="O117" s="3"/>
      <c r="P117" s="208"/>
      <c r="Q117" s="52"/>
      <c r="R117" s="3"/>
      <c r="S117" s="3"/>
      <c r="T117" s="208"/>
      <c r="U117" s="52"/>
      <c r="V117" s="3"/>
      <c r="W117" s="3"/>
      <c r="X117" s="208"/>
      <c r="Y117" s="52"/>
      <c r="Z117" s="3"/>
      <c r="AA117" s="1"/>
      <c r="AB117" s="1"/>
      <c r="AC117" s="1"/>
      <c r="AD117" s="1"/>
      <c r="AE117" s="3"/>
      <c r="AF117" s="3"/>
      <c r="AG117" s="3"/>
      <c r="AH117" s="3"/>
      <c r="AI117" s="264"/>
      <c r="AJ117" s="264"/>
      <c r="AK117" s="264"/>
      <c r="AL117" s="264"/>
      <c r="AM117" s="264"/>
      <c r="AN117" s="264"/>
      <c r="AO117" s="264"/>
      <c r="AP117" s="264"/>
      <c r="AQ117" s="264"/>
      <c r="AR117" s="264"/>
      <c r="AS117" s="267"/>
      <c r="AT117" s="267"/>
      <c r="AU117" s="264"/>
      <c r="AV117" s="264"/>
      <c r="AW117" s="264"/>
      <c r="AX117" s="264"/>
    </row>
    <row r="118" spans="1:50" ht="14.25" customHeight="1">
      <c r="A118" s="204"/>
      <c r="B118" s="268"/>
      <c r="C118" s="268"/>
      <c r="D118" s="268"/>
      <c r="E118" s="268"/>
      <c r="F118" s="204"/>
      <c r="G118" s="268"/>
      <c r="H118" s="269"/>
      <c r="I118" s="189"/>
      <c r="J118" s="3"/>
      <c r="K118" s="2"/>
      <c r="L118" s="269"/>
      <c r="M118" s="189"/>
      <c r="N118" s="3"/>
      <c r="O118" s="2"/>
      <c r="P118" s="269"/>
      <c r="Q118" s="189"/>
      <c r="R118" s="3"/>
      <c r="S118" s="2"/>
      <c r="T118" s="269"/>
      <c r="U118" s="189"/>
      <c r="V118" s="3"/>
      <c r="W118" s="2"/>
      <c r="X118" s="269"/>
      <c r="Y118" s="189"/>
      <c r="Z118" s="3"/>
      <c r="AA118" s="1"/>
      <c r="AB118" s="1"/>
      <c r="AC118" s="1"/>
      <c r="AD118" s="1"/>
      <c r="AE118" s="2"/>
      <c r="AF118" s="2"/>
      <c r="AG118" s="2"/>
      <c r="AH118" s="2"/>
      <c r="AI118" s="270"/>
      <c r="AJ118" s="270"/>
      <c r="AK118" s="270"/>
      <c r="AL118" s="270"/>
      <c r="AM118" s="270"/>
      <c r="AN118" s="270"/>
      <c r="AO118" s="270"/>
      <c r="AP118" s="270"/>
      <c r="AQ118" s="270"/>
      <c r="AR118" s="270"/>
      <c r="AS118" s="271"/>
      <c r="AT118" s="271"/>
      <c r="AU118" s="270"/>
      <c r="AV118" s="270"/>
      <c r="AW118" s="270"/>
      <c r="AX118" s="270"/>
    </row>
    <row r="119" spans="1:50" ht="14.25" customHeight="1">
      <c r="A119" s="204"/>
      <c r="B119" s="268"/>
      <c r="C119" s="268"/>
      <c r="D119" s="268"/>
      <c r="E119" s="268"/>
      <c r="F119" s="268"/>
      <c r="G119" s="268"/>
      <c r="H119" s="269"/>
      <c r="I119" s="189"/>
      <c r="J119" s="3"/>
      <c r="K119" s="2"/>
      <c r="L119" s="269"/>
      <c r="M119" s="189"/>
      <c r="N119" s="3"/>
      <c r="O119" s="2"/>
      <c r="P119" s="269"/>
      <c r="Q119" s="189"/>
      <c r="R119" s="3"/>
      <c r="S119" s="2"/>
      <c r="T119" s="269"/>
      <c r="U119" s="189"/>
      <c r="V119" s="3"/>
      <c r="W119" s="2"/>
      <c r="X119" s="269"/>
      <c r="Y119" s="189"/>
      <c r="Z119" s="3"/>
      <c r="AA119" s="1"/>
      <c r="AB119" s="1"/>
      <c r="AC119" s="1"/>
      <c r="AD119" s="1"/>
      <c r="AE119" s="2"/>
      <c r="AF119" s="2"/>
      <c r="AG119" s="2"/>
      <c r="AH119" s="2"/>
      <c r="AI119" s="270"/>
      <c r="AJ119" s="270"/>
      <c r="AK119" s="270"/>
      <c r="AL119" s="270"/>
      <c r="AM119" s="270"/>
      <c r="AN119" s="270"/>
      <c r="AO119" s="270"/>
      <c r="AP119" s="270"/>
      <c r="AQ119" s="270"/>
      <c r="AR119" s="270"/>
      <c r="AS119" s="271"/>
      <c r="AT119" s="271"/>
      <c r="AU119" s="270"/>
      <c r="AV119" s="270"/>
      <c r="AW119" s="270"/>
      <c r="AX119" s="270"/>
    </row>
    <row r="120" spans="1:50" ht="14.25" customHeight="1">
      <c r="A120" s="204"/>
      <c r="B120" s="268"/>
      <c r="C120" s="268"/>
      <c r="D120" s="268"/>
      <c r="E120" s="268"/>
      <c r="F120" s="268"/>
      <c r="G120" s="268"/>
      <c r="H120" s="269"/>
      <c r="I120" s="189"/>
      <c r="J120" s="3"/>
      <c r="K120" s="2"/>
      <c r="L120" s="269"/>
      <c r="M120" s="189"/>
      <c r="N120" s="3"/>
      <c r="O120" s="2"/>
      <c r="P120" s="269"/>
      <c r="Q120" s="189"/>
      <c r="R120" s="3"/>
      <c r="S120" s="2"/>
      <c r="T120" s="269"/>
      <c r="U120" s="189"/>
      <c r="V120" s="3"/>
      <c r="W120" s="2"/>
      <c r="X120" s="269"/>
      <c r="Y120" s="189"/>
      <c r="Z120" s="3"/>
      <c r="AA120" s="1"/>
      <c r="AB120" s="1"/>
      <c r="AC120" s="1"/>
      <c r="AD120" s="1"/>
      <c r="AE120" s="2"/>
      <c r="AF120" s="2"/>
      <c r="AG120" s="2"/>
      <c r="AH120" s="2"/>
      <c r="AI120" s="270"/>
      <c r="AJ120" s="270"/>
      <c r="AK120" s="270"/>
      <c r="AL120" s="270"/>
      <c r="AM120" s="270"/>
      <c r="AN120" s="270"/>
      <c r="AO120" s="270"/>
      <c r="AP120" s="270"/>
      <c r="AQ120" s="270"/>
      <c r="AR120" s="270"/>
      <c r="AS120" s="271"/>
      <c r="AT120" s="271"/>
      <c r="AU120" s="270"/>
      <c r="AV120" s="270"/>
      <c r="AW120" s="270"/>
      <c r="AX120" s="270"/>
    </row>
    <row r="121" spans="1:50" ht="14.25" customHeight="1">
      <c r="A121" s="204"/>
      <c r="B121" s="268"/>
      <c r="C121" s="268"/>
      <c r="D121" s="268"/>
      <c r="E121" s="268"/>
      <c r="F121" s="268"/>
      <c r="G121" s="268"/>
      <c r="H121" s="269"/>
      <c r="I121" s="189"/>
      <c r="J121" s="3"/>
      <c r="K121" s="2"/>
      <c r="L121" s="269"/>
      <c r="M121" s="189"/>
      <c r="N121" s="3"/>
      <c r="O121" s="2"/>
      <c r="P121" s="269"/>
      <c r="Q121" s="189"/>
      <c r="R121" s="3"/>
      <c r="S121" s="2"/>
      <c r="T121" s="269"/>
      <c r="U121" s="189"/>
      <c r="V121" s="3"/>
      <c r="W121" s="2"/>
      <c r="X121" s="269"/>
      <c r="Y121" s="189"/>
      <c r="Z121" s="3"/>
      <c r="AA121" s="1"/>
      <c r="AB121" s="1"/>
      <c r="AC121" s="1"/>
      <c r="AD121" s="1"/>
      <c r="AE121" s="2"/>
      <c r="AF121" s="2"/>
      <c r="AG121" s="2"/>
      <c r="AH121" s="2"/>
      <c r="AI121" s="270"/>
      <c r="AJ121" s="270"/>
      <c r="AK121" s="270"/>
      <c r="AL121" s="270"/>
      <c r="AM121" s="270"/>
      <c r="AN121" s="270"/>
      <c r="AO121" s="270"/>
      <c r="AP121" s="270"/>
      <c r="AQ121" s="270"/>
      <c r="AR121" s="270"/>
      <c r="AS121" s="271"/>
      <c r="AT121" s="271"/>
      <c r="AU121" s="270"/>
      <c r="AV121" s="270"/>
      <c r="AW121" s="270"/>
      <c r="AX121" s="270"/>
    </row>
    <row r="122" spans="1:50" ht="14.25" customHeight="1">
      <c r="A122" s="204"/>
      <c r="B122" s="268"/>
      <c r="C122" s="268"/>
      <c r="D122" s="268"/>
      <c r="E122" s="268"/>
      <c r="F122" s="268"/>
      <c r="G122" s="268"/>
      <c r="H122" s="269"/>
      <c r="I122" s="189"/>
      <c r="J122" s="3"/>
      <c r="K122" s="2"/>
      <c r="L122" s="269"/>
      <c r="M122" s="189"/>
      <c r="N122" s="3"/>
      <c r="O122" s="2"/>
      <c r="P122" s="269"/>
      <c r="Q122" s="189"/>
      <c r="R122" s="3"/>
      <c r="S122" s="2"/>
      <c r="T122" s="269"/>
      <c r="U122" s="189"/>
      <c r="V122" s="3"/>
      <c r="W122" s="2"/>
      <c r="X122" s="269"/>
      <c r="Y122" s="189"/>
      <c r="Z122" s="3"/>
      <c r="AA122" s="1"/>
      <c r="AB122" s="1"/>
      <c r="AC122" s="1"/>
      <c r="AD122" s="1"/>
      <c r="AE122" s="2"/>
      <c r="AF122" s="2"/>
      <c r="AG122" s="2"/>
      <c r="AH122" s="2"/>
      <c r="AI122" s="270"/>
      <c r="AJ122" s="270"/>
      <c r="AK122" s="270"/>
      <c r="AL122" s="270"/>
      <c r="AM122" s="270"/>
      <c r="AN122" s="270"/>
      <c r="AO122" s="270"/>
      <c r="AP122" s="270"/>
      <c r="AQ122" s="270"/>
      <c r="AR122" s="270"/>
      <c r="AS122" s="271"/>
      <c r="AT122" s="271"/>
      <c r="AU122" s="270"/>
      <c r="AV122" s="270"/>
      <c r="AW122" s="270"/>
      <c r="AX122" s="270"/>
    </row>
    <row r="123" spans="1:50" ht="14.25" customHeight="1">
      <c r="A123" s="204"/>
      <c r="B123" s="268"/>
      <c r="C123" s="268"/>
      <c r="D123" s="268"/>
      <c r="E123" s="268"/>
      <c r="F123" s="268"/>
      <c r="G123" s="268"/>
      <c r="H123" s="269"/>
      <c r="I123" s="189"/>
      <c r="J123" s="3"/>
      <c r="K123" s="2"/>
      <c r="L123" s="269"/>
      <c r="M123" s="189"/>
      <c r="N123" s="3"/>
      <c r="O123" s="2"/>
      <c r="P123" s="269"/>
      <c r="Q123" s="189"/>
      <c r="R123" s="3"/>
      <c r="S123" s="2"/>
      <c r="T123" s="269"/>
      <c r="U123" s="189"/>
      <c r="V123" s="3"/>
      <c r="W123" s="2"/>
      <c r="X123" s="269"/>
      <c r="Y123" s="189"/>
      <c r="Z123" s="3"/>
      <c r="AA123" s="1"/>
      <c r="AB123" s="1"/>
      <c r="AC123" s="1"/>
      <c r="AD123" s="1"/>
      <c r="AE123" s="2"/>
      <c r="AF123" s="2"/>
      <c r="AG123" s="2"/>
      <c r="AH123" s="2"/>
      <c r="AI123" s="270"/>
      <c r="AJ123" s="270"/>
      <c r="AK123" s="270"/>
      <c r="AL123" s="270"/>
      <c r="AM123" s="270"/>
      <c r="AN123" s="270"/>
      <c r="AO123" s="270"/>
      <c r="AP123" s="270"/>
      <c r="AQ123" s="270"/>
      <c r="AR123" s="270"/>
      <c r="AS123" s="271"/>
      <c r="AT123" s="271"/>
      <c r="AU123" s="270"/>
      <c r="AV123" s="270"/>
      <c r="AW123" s="270"/>
      <c r="AX123" s="270"/>
    </row>
    <row r="124" spans="1:50" ht="14.25" customHeight="1">
      <c r="A124" s="204"/>
      <c r="B124" s="268"/>
      <c r="C124" s="268"/>
      <c r="D124" s="268"/>
      <c r="E124" s="268"/>
      <c r="F124" s="268"/>
      <c r="G124" s="268"/>
      <c r="H124" s="269"/>
      <c r="I124" s="189"/>
      <c r="J124" s="3"/>
      <c r="K124" s="2"/>
      <c r="L124" s="269"/>
      <c r="M124" s="189"/>
      <c r="N124" s="3"/>
      <c r="O124" s="2"/>
      <c r="P124" s="269"/>
      <c r="Q124" s="189"/>
      <c r="R124" s="3"/>
      <c r="S124" s="2"/>
      <c r="T124" s="269"/>
      <c r="U124" s="189"/>
      <c r="V124" s="3"/>
      <c r="W124" s="2"/>
      <c r="X124" s="269"/>
      <c r="Y124" s="189"/>
      <c r="Z124" s="3"/>
      <c r="AA124" s="1"/>
      <c r="AB124" s="1"/>
      <c r="AC124" s="1"/>
      <c r="AD124" s="1"/>
      <c r="AE124" s="2"/>
      <c r="AF124" s="2"/>
      <c r="AG124" s="2"/>
      <c r="AH124" s="2"/>
      <c r="AI124" s="270"/>
      <c r="AJ124" s="270"/>
      <c r="AK124" s="270"/>
      <c r="AL124" s="270"/>
      <c r="AM124" s="270"/>
      <c r="AN124" s="270"/>
      <c r="AO124" s="270"/>
      <c r="AP124" s="270"/>
      <c r="AQ124" s="270"/>
      <c r="AR124" s="270"/>
      <c r="AS124" s="271"/>
      <c r="AT124" s="271"/>
      <c r="AU124" s="270"/>
      <c r="AV124" s="270"/>
      <c r="AW124" s="270"/>
      <c r="AX124" s="270"/>
    </row>
    <row r="125" spans="1:50" ht="14.25" customHeight="1">
      <c r="A125" s="204"/>
      <c r="B125" s="268"/>
      <c r="C125" s="268"/>
      <c r="D125" s="268"/>
      <c r="E125" s="268"/>
      <c r="F125" s="268"/>
      <c r="G125" s="268"/>
      <c r="H125" s="269"/>
      <c r="I125" s="189"/>
      <c r="J125" s="3"/>
      <c r="K125" s="2"/>
      <c r="L125" s="269"/>
      <c r="M125" s="189"/>
      <c r="N125" s="3"/>
      <c r="O125" s="2"/>
      <c r="P125" s="269"/>
      <c r="Q125" s="189"/>
      <c r="R125" s="3"/>
      <c r="S125" s="2"/>
      <c r="T125" s="269"/>
      <c r="U125" s="189"/>
      <c r="V125" s="3"/>
      <c r="W125" s="2"/>
      <c r="X125" s="269"/>
      <c r="Y125" s="189"/>
      <c r="Z125" s="3"/>
      <c r="AA125" s="1"/>
      <c r="AB125" s="1"/>
      <c r="AC125" s="1"/>
      <c r="AD125" s="1"/>
      <c r="AE125" s="2"/>
      <c r="AF125" s="2"/>
      <c r="AG125" s="2"/>
      <c r="AH125" s="2"/>
      <c r="AI125" s="270"/>
      <c r="AJ125" s="270"/>
      <c r="AK125" s="270"/>
      <c r="AL125" s="270"/>
      <c r="AM125" s="270"/>
      <c r="AN125" s="270"/>
      <c r="AO125" s="270"/>
      <c r="AP125" s="270"/>
      <c r="AQ125" s="270"/>
      <c r="AR125" s="270"/>
      <c r="AS125" s="271"/>
      <c r="AT125" s="271"/>
      <c r="AU125" s="270"/>
      <c r="AV125" s="270"/>
      <c r="AW125" s="270"/>
      <c r="AX125" s="270"/>
    </row>
    <row r="126" spans="1:50" ht="14.25" customHeight="1">
      <c r="A126" s="204"/>
      <c r="B126" s="268"/>
      <c r="C126" s="268"/>
      <c r="D126" s="268"/>
      <c r="E126" s="268"/>
      <c r="F126" s="268"/>
      <c r="G126" s="268"/>
      <c r="H126" s="269"/>
      <c r="I126" s="189"/>
      <c r="J126" s="3"/>
      <c r="K126" s="2"/>
      <c r="L126" s="269"/>
      <c r="M126" s="189"/>
      <c r="N126" s="3"/>
      <c r="O126" s="2"/>
      <c r="P126" s="269"/>
      <c r="Q126" s="189"/>
      <c r="R126" s="3"/>
      <c r="S126" s="2"/>
      <c r="T126" s="269"/>
      <c r="U126" s="189"/>
      <c r="V126" s="3"/>
      <c r="W126" s="2"/>
      <c r="X126" s="269"/>
      <c r="Y126" s="189"/>
      <c r="Z126" s="3"/>
      <c r="AA126" s="1"/>
      <c r="AB126" s="1"/>
      <c r="AC126" s="1"/>
      <c r="AD126" s="1"/>
      <c r="AE126" s="2"/>
      <c r="AF126" s="2"/>
      <c r="AG126" s="2"/>
      <c r="AH126" s="2"/>
      <c r="AI126" s="270"/>
      <c r="AJ126" s="270"/>
      <c r="AK126" s="270"/>
      <c r="AL126" s="270"/>
      <c r="AM126" s="270"/>
      <c r="AN126" s="270"/>
      <c r="AO126" s="270"/>
      <c r="AP126" s="270"/>
      <c r="AQ126" s="270"/>
      <c r="AR126" s="270"/>
      <c r="AS126" s="271"/>
      <c r="AT126" s="271"/>
      <c r="AU126" s="270"/>
      <c r="AV126" s="270"/>
      <c r="AW126" s="270"/>
      <c r="AX126" s="270"/>
    </row>
    <row r="127" spans="1:50" ht="14.25" customHeight="1">
      <c r="A127" s="204"/>
      <c r="B127" s="268"/>
      <c r="C127" s="268"/>
      <c r="D127" s="268"/>
      <c r="E127" s="268"/>
      <c r="F127" s="268"/>
      <c r="G127" s="268"/>
      <c r="H127" s="269"/>
      <c r="I127" s="189"/>
      <c r="J127" s="3"/>
      <c r="K127" s="2"/>
      <c r="L127" s="269"/>
      <c r="M127" s="189"/>
      <c r="N127" s="3"/>
      <c r="O127" s="2"/>
      <c r="P127" s="269"/>
      <c r="Q127" s="189"/>
      <c r="R127" s="3"/>
      <c r="S127" s="2"/>
      <c r="T127" s="269"/>
      <c r="U127" s="189"/>
      <c r="V127" s="3"/>
      <c r="W127" s="2"/>
      <c r="X127" s="269"/>
      <c r="Y127" s="189"/>
      <c r="Z127" s="3"/>
      <c r="AA127" s="1"/>
      <c r="AB127" s="1"/>
      <c r="AC127" s="1"/>
      <c r="AD127" s="1"/>
      <c r="AE127" s="2"/>
      <c r="AF127" s="2"/>
      <c r="AG127" s="2"/>
      <c r="AH127" s="2"/>
      <c r="AI127" s="270"/>
      <c r="AJ127" s="270"/>
      <c r="AK127" s="270"/>
      <c r="AL127" s="270"/>
      <c r="AM127" s="270"/>
      <c r="AN127" s="270"/>
      <c r="AO127" s="270"/>
      <c r="AP127" s="270"/>
      <c r="AQ127" s="270"/>
      <c r="AR127" s="270"/>
      <c r="AS127" s="271"/>
      <c r="AT127" s="271"/>
      <c r="AU127" s="270"/>
      <c r="AV127" s="270"/>
      <c r="AW127" s="270"/>
      <c r="AX127" s="270"/>
    </row>
    <row r="128" spans="1:50" ht="14.25" customHeight="1">
      <c r="A128" s="204"/>
      <c r="B128" s="268"/>
      <c r="C128" s="268"/>
      <c r="D128" s="268"/>
      <c r="E128" s="268"/>
      <c r="F128" s="268"/>
      <c r="G128" s="268"/>
      <c r="H128" s="269"/>
      <c r="I128" s="189"/>
      <c r="J128" s="3"/>
      <c r="K128" s="2"/>
      <c r="L128" s="269"/>
      <c r="M128" s="189"/>
      <c r="N128" s="3"/>
      <c r="O128" s="2"/>
      <c r="P128" s="269"/>
      <c r="Q128" s="189"/>
      <c r="R128" s="3"/>
      <c r="S128" s="2"/>
      <c r="T128" s="269"/>
      <c r="U128" s="189"/>
      <c r="V128" s="3"/>
      <c r="W128" s="2"/>
      <c r="X128" s="269"/>
      <c r="Y128" s="189"/>
      <c r="Z128" s="3"/>
      <c r="AA128" s="1"/>
      <c r="AB128" s="1"/>
      <c r="AC128" s="1"/>
      <c r="AD128" s="1"/>
      <c r="AE128" s="2"/>
      <c r="AF128" s="2"/>
      <c r="AG128" s="2"/>
      <c r="AH128" s="2"/>
      <c r="AI128" s="270"/>
      <c r="AJ128" s="270"/>
      <c r="AK128" s="270"/>
      <c r="AL128" s="270"/>
      <c r="AM128" s="270"/>
      <c r="AN128" s="270"/>
      <c r="AO128" s="270"/>
      <c r="AP128" s="270"/>
      <c r="AQ128" s="270"/>
      <c r="AR128" s="270"/>
      <c r="AS128" s="271"/>
      <c r="AT128" s="271"/>
      <c r="AU128" s="270"/>
      <c r="AV128" s="270"/>
      <c r="AW128" s="270"/>
      <c r="AX128" s="270"/>
    </row>
    <row r="129" spans="1:50" ht="14.25" customHeight="1">
      <c r="A129" s="204"/>
      <c r="B129" s="268"/>
      <c r="C129" s="268"/>
      <c r="D129" s="268"/>
      <c r="E129" s="268"/>
      <c r="F129" s="268"/>
      <c r="G129" s="268"/>
      <c r="H129" s="269"/>
      <c r="I129" s="189"/>
      <c r="J129" s="3"/>
      <c r="K129" s="2"/>
      <c r="L129" s="269"/>
      <c r="M129" s="189"/>
      <c r="N129" s="3"/>
      <c r="O129" s="2"/>
      <c r="P129" s="269"/>
      <c r="Q129" s="189"/>
      <c r="R129" s="3"/>
      <c r="S129" s="2"/>
      <c r="T129" s="269"/>
      <c r="U129" s="189"/>
      <c r="V129" s="3"/>
      <c r="W129" s="2"/>
      <c r="X129" s="269"/>
      <c r="Y129" s="189"/>
      <c r="Z129" s="3"/>
      <c r="AA129" s="1"/>
      <c r="AB129" s="1"/>
      <c r="AC129" s="1"/>
      <c r="AD129" s="1"/>
      <c r="AE129" s="2"/>
      <c r="AF129" s="2"/>
      <c r="AG129" s="2"/>
      <c r="AH129" s="2"/>
      <c r="AI129" s="270"/>
      <c r="AJ129" s="270"/>
      <c r="AK129" s="270"/>
      <c r="AL129" s="270"/>
      <c r="AM129" s="270"/>
      <c r="AN129" s="270"/>
      <c r="AO129" s="270"/>
      <c r="AP129" s="270"/>
      <c r="AQ129" s="270"/>
      <c r="AR129" s="270"/>
      <c r="AS129" s="271"/>
      <c r="AT129" s="271"/>
      <c r="AU129" s="270"/>
      <c r="AV129" s="270"/>
      <c r="AW129" s="270"/>
      <c r="AX129" s="270"/>
    </row>
    <row r="130" spans="1:50" ht="14.25" customHeight="1">
      <c r="A130" s="204"/>
      <c r="B130" s="268"/>
      <c r="C130" s="268"/>
      <c r="D130" s="268"/>
      <c r="E130" s="268"/>
      <c r="F130" s="268"/>
      <c r="G130" s="268"/>
      <c r="H130" s="269"/>
      <c r="I130" s="189"/>
      <c r="J130" s="3"/>
      <c r="K130" s="2"/>
      <c r="L130" s="269"/>
      <c r="M130" s="189"/>
      <c r="N130" s="3"/>
      <c r="O130" s="2"/>
      <c r="P130" s="269"/>
      <c r="Q130" s="189"/>
      <c r="R130" s="3"/>
      <c r="S130" s="2"/>
      <c r="T130" s="269"/>
      <c r="U130" s="189"/>
      <c r="V130" s="3"/>
      <c r="W130" s="2"/>
      <c r="X130" s="269"/>
      <c r="Y130" s="189"/>
      <c r="Z130" s="3"/>
      <c r="AA130" s="1"/>
      <c r="AB130" s="1"/>
      <c r="AC130" s="1"/>
      <c r="AD130" s="1"/>
      <c r="AE130" s="2"/>
      <c r="AF130" s="2"/>
      <c r="AG130" s="2"/>
      <c r="AH130" s="2"/>
      <c r="AI130" s="270"/>
      <c r="AJ130" s="270"/>
      <c r="AK130" s="270"/>
      <c r="AL130" s="270"/>
      <c r="AM130" s="270"/>
      <c r="AN130" s="270"/>
      <c r="AO130" s="270"/>
      <c r="AP130" s="270"/>
      <c r="AQ130" s="270"/>
      <c r="AR130" s="270"/>
      <c r="AS130" s="271"/>
      <c r="AT130" s="271"/>
      <c r="AU130" s="270"/>
      <c r="AV130" s="270"/>
      <c r="AW130" s="270"/>
      <c r="AX130" s="270"/>
    </row>
    <row r="131" spans="1:50" ht="14.25" customHeight="1">
      <c r="A131" s="204"/>
      <c r="B131" s="268"/>
      <c r="C131" s="268"/>
      <c r="D131" s="268"/>
      <c r="E131" s="268"/>
      <c r="F131" s="268"/>
      <c r="G131" s="268"/>
      <c r="H131" s="269"/>
      <c r="I131" s="189"/>
      <c r="J131" s="3"/>
      <c r="K131" s="2"/>
      <c r="L131" s="269"/>
      <c r="M131" s="189"/>
      <c r="N131" s="3"/>
      <c r="O131" s="2"/>
      <c r="P131" s="269"/>
      <c r="Q131" s="189"/>
      <c r="R131" s="3"/>
      <c r="S131" s="2"/>
      <c r="T131" s="269"/>
      <c r="U131" s="189"/>
      <c r="V131" s="3"/>
      <c r="W131" s="2"/>
      <c r="X131" s="269"/>
      <c r="Y131" s="189"/>
      <c r="Z131" s="3"/>
      <c r="AA131" s="1"/>
      <c r="AB131" s="1"/>
      <c r="AC131" s="1"/>
      <c r="AD131" s="1"/>
      <c r="AE131" s="2"/>
      <c r="AF131" s="2"/>
      <c r="AG131" s="2"/>
      <c r="AH131" s="2"/>
      <c r="AI131" s="270"/>
      <c r="AJ131" s="270"/>
      <c r="AK131" s="270"/>
      <c r="AL131" s="270"/>
      <c r="AM131" s="270"/>
      <c r="AN131" s="270"/>
      <c r="AO131" s="270"/>
      <c r="AP131" s="270"/>
      <c r="AQ131" s="270"/>
      <c r="AR131" s="270"/>
      <c r="AS131" s="271"/>
      <c r="AT131" s="271"/>
      <c r="AU131" s="270"/>
      <c r="AV131" s="270"/>
      <c r="AW131" s="270"/>
      <c r="AX131" s="270"/>
    </row>
    <row r="132" spans="1:50" ht="14.25" customHeight="1">
      <c r="A132" s="204"/>
      <c r="B132" s="268"/>
      <c r="C132" s="268"/>
      <c r="D132" s="268"/>
      <c r="E132" s="268"/>
      <c r="F132" s="268"/>
      <c r="G132" s="268"/>
      <c r="H132" s="269"/>
      <c r="I132" s="189"/>
      <c r="J132" s="3"/>
      <c r="K132" s="2"/>
      <c r="L132" s="269"/>
      <c r="M132" s="189"/>
      <c r="N132" s="3"/>
      <c r="O132" s="2"/>
      <c r="P132" s="269"/>
      <c r="Q132" s="189"/>
      <c r="R132" s="3"/>
      <c r="S132" s="2"/>
      <c r="T132" s="269"/>
      <c r="U132" s="189"/>
      <c r="V132" s="3"/>
      <c r="W132" s="2"/>
      <c r="X132" s="269"/>
      <c r="Y132" s="189"/>
      <c r="Z132" s="3"/>
      <c r="AA132" s="1"/>
      <c r="AB132" s="1"/>
      <c r="AC132" s="1"/>
      <c r="AD132" s="1"/>
      <c r="AE132" s="2"/>
      <c r="AF132" s="2"/>
      <c r="AG132" s="2"/>
      <c r="AH132" s="2"/>
      <c r="AI132" s="270"/>
      <c r="AJ132" s="270"/>
      <c r="AK132" s="270"/>
      <c r="AL132" s="270"/>
      <c r="AM132" s="270"/>
      <c r="AN132" s="270"/>
      <c r="AO132" s="270"/>
      <c r="AP132" s="270"/>
      <c r="AQ132" s="270"/>
      <c r="AR132" s="270"/>
      <c r="AS132" s="271"/>
      <c r="AT132" s="271"/>
      <c r="AU132" s="270"/>
      <c r="AV132" s="270"/>
      <c r="AW132" s="270"/>
      <c r="AX132" s="270"/>
    </row>
    <row r="133" spans="1:50" ht="14.25" customHeight="1">
      <c r="A133" s="204"/>
      <c r="B133" s="268"/>
      <c r="C133" s="268"/>
      <c r="D133" s="268"/>
      <c r="E133" s="268"/>
      <c r="F133" s="268"/>
      <c r="G133" s="268"/>
      <c r="H133" s="269"/>
      <c r="I133" s="189"/>
      <c r="J133" s="3"/>
      <c r="K133" s="2"/>
      <c r="L133" s="269"/>
      <c r="M133" s="189"/>
      <c r="N133" s="3"/>
      <c r="O133" s="2"/>
      <c r="P133" s="269"/>
      <c r="Q133" s="189"/>
      <c r="R133" s="3"/>
      <c r="S133" s="2"/>
      <c r="T133" s="269"/>
      <c r="U133" s="189"/>
      <c r="V133" s="3"/>
      <c r="W133" s="2"/>
      <c r="X133" s="269"/>
      <c r="Y133" s="189"/>
      <c r="Z133" s="3"/>
      <c r="AA133" s="1"/>
      <c r="AB133" s="1"/>
      <c r="AC133" s="1"/>
      <c r="AD133" s="1"/>
      <c r="AE133" s="2"/>
      <c r="AF133" s="2"/>
      <c r="AG133" s="2"/>
      <c r="AH133" s="2"/>
      <c r="AI133" s="270"/>
      <c r="AJ133" s="270"/>
      <c r="AK133" s="270"/>
      <c r="AL133" s="270"/>
      <c r="AM133" s="270"/>
      <c r="AN133" s="270"/>
      <c r="AO133" s="270"/>
      <c r="AP133" s="270"/>
      <c r="AQ133" s="270"/>
      <c r="AR133" s="270"/>
      <c r="AS133" s="271"/>
      <c r="AT133" s="271"/>
      <c r="AU133" s="270"/>
      <c r="AV133" s="270"/>
      <c r="AW133" s="270"/>
      <c r="AX133" s="270"/>
    </row>
    <row r="134" spans="1:50" ht="14.25" customHeight="1">
      <c r="A134" s="204"/>
      <c r="B134" s="268"/>
      <c r="C134" s="268"/>
      <c r="D134" s="268"/>
      <c r="E134" s="268"/>
      <c r="F134" s="268"/>
      <c r="G134" s="268"/>
      <c r="H134" s="269"/>
      <c r="I134" s="189"/>
      <c r="J134" s="3"/>
      <c r="K134" s="2"/>
      <c r="L134" s="269"/>
      <c r="M134" s="189"/>
      <c r="N134" s="3"/>
      <c r="O134" s="2"/>
      <c r="P134" s="269"/>
      <c r="Q134" s="189"/>
      <c r="R134" s="3"/>
      <c r="S134" s="2"/>
      <c r="T134" s="269"/>
      <c r="U134" s="189"/>
      <c r="V134" s="3"/>
      <c r="W134" s="2"/>
      <c r="X134" s="269"/>
      <c r="Y134" s="189"/>
      <c r="Z134" s="3"/>
      <c r="AA134" s="1"/>
      <c r="AB134" s="1"/>
      <c r="AC134" s="1"/>
      <c r="AD134" s="1"/>
      <c r="AE134" s="2"/>
      <c r="AF134" s="2"/>
      <c r="AG134" s="2"/>
      <c r="AH134" s="2"/>
      <c r="AI134" s="270"/>
      <c r="AJ134" s="270"/>
      <c r="AK134" s="270"/>
      <c r="AL134" s="270"/>
      <c r="AM134" s="270"/>
      <c r="AN134" s="270"/>
      <c r="AO134" s="270"/>
      <c r="AP134" s="270"/>
      <c r="AQ134" s="270"/>
      <c r="AR134" s="270"/>
      <c r="AS134" s="271"/>
      <c r="AT134" s="271"/>
      <c r="AU134" s="270"/>
      <c r="AV134" s="270"/>
      <c r="AW134" s="270"/>
      <c r="AX134" s="270"/>
    </row>
    <row r="135" spans="1:50" ht="14.25" customHeight="1">
      <c r="A135" s="204"/>
      <c r="B135" s="268"/>
      <c r="C135" s="268"/>
      <c r="D135" s="268"/>
      <c r="E135" s="268"/>
      <c r="F135" s="268"/>
      <c r="G135" s="268"/>
      <c r="H135" s="269"/>
      <c r="I135" s="189"/>
      <c r="J135" s="3"/>
      <c r="K135" s="2"/>
      <c r="L135" s="269"/>
      <c r="M135" s="189"/>
      <c r="N135" s="3"/>
      <c r="O135" s="2"/>
      <c r="P135" s="269"/>
      <c r="Q135" s="189"/>
      <c r="R135" s="3"/>
      <c r="S135" s="2"/>
      <c r="T135" s="269"/>
      <c r="U135" s="189"/>
      <c r="V135" s="3"/>
      <c r="W135" s="2"/>
      <c r="X135" s="269"/>
      <c r="Y135" s="189"/>
      <c r="Z135" s="3"/>
      <c r="AA135" s="1"/>
      <c r="AB135" s="1"/>
      <c r="AC135" s="1"/>
      <c r="AD135" s="1"/>
      <c r="AE135" s="2"/>
      <c r="AF135" s="2"/>
      <c r="AG135" s="2"/>
      <c r="AH135" s="2"/>
      <c r="AI135" s="270"/>
      <c r="AJ135" s="270"/>
      <c r="AK135" s="270"/>
      <c r="AL135" s="270"/>
      <c r="AM135" s="270"/>
      <c r="AN135" s="270"/>
      <c r="AO135" s="270"/>
      <c r="AP135" s="270"/>
      <c r="AQ135" s="270"/>
      <c r="AR135" s="270"/>
      <c r="AS135" s="271"/>
      <c r="AT135" s="271"/>
      <c r="AU135" s="270"/>
      <c r="AV135" s="270"/>
      <c r="AW135" s="270"/>
      <c r="AX135" s="270"/>
    </row>
    <row r="136" spans="1:50" ht="14.25" customHeight="1">
      <c r="A136" s="204"/>
      <c r="B136" s="268"/>
      <c r="C136" s="268"/>
      <c r="D136" s="268"/>
      <c r="E136" s="268"/>
      <c r="F136" s="268"/>
      <c r="G136" s="268"/>
      <c r="H136" s="269"/>
      <c r="I136" s="189"/>
      <c r="J136" s="3"/>
      <c r="K136" s="2"/>
      <c r="L136" s="269"/>
      <c r="M136" s="189"/>
      <c r="N136" s="3"/>
      <c r="O136" s="2"/>
      <c r="P136" s="269"/>
      <c r="Q136" s="189"/>
      <c r="R136" s="3"/>
      <c r="S136" s="2"/>
      <c r="T136" s="269"/>
      <c r="U136" s="189"/>
      <c r="V136" s="3"/>
      <c r="W136" s="2"/>
      <c r="X136" s="269"/>
      <c r="Y136" s="189"/>
      <c r="Z136" s="3"/>
      <c r="AA136" s="1"/>
      <c r="AB136" s="1"/>
      <c r="AC136" s="1"/>
      <c r="AD136" s="1"/>
      <c r="AE136" s="2"/>
      <c r="AF136" s="2"/>
      <c r="AG136" s="2"/>
      <c r="AH136" s="2"/>
      <c r="AI136" s="270"/>
      <c r="AJ136" s="270"/>
      <c r="AK136" s="270"/>
      <c r="AL136" s="270"/>
      <c r="AM136" s="270"/>
      <c r="AN136" s="270"/>
      <c r="AO136" s="270"/>
      <c r="AP136" s="270"/>
      <c r="AQ136" s="270"/>
      <c r="AR136" s="270"/>
      <c r="AS136" s="271"/>
      <c r="AT136" s="271"/>
      <c r="AU136" s="270"/>
      <c r="AV136" s="270"/>
      <c r="AW136" s="270"/>
      <c r="AX136" s="270"/>
    </row>
    <row r="137" spans="1:50" ht="14.25" customHeight="1">
      <c r="A137" s="204"/>
      <c r="B137" s="268"/>
      <c r="C137" s="268"/>
      <c r="D137" s="268"/>
      <c r="E137" s="268"/>
      <c r="F137" s="268"/>
      <c r="G137" s="268"/>
      <c r="H137" s="269"/>
      <c r="I137" s="189"/>
      <c r="J137" s="3"/>
      <c r="K137" s="2"/>
      <c r="L137" s="269"/>
      <c r="M137" s="189"/>
      <c r="N137" s="3"/>
      <c r="O137" s="2"/>
      <c r="P137" s="269"/>
      <c r="Q137" s="189"/>
      <c r="R137" s="3"/>
      <c r="S137" s="2"/>
      <c r="T137" s="269"/>
      <c r="U137" s="189"/>
      <c r="V137" s="3"/>
      <c r="W137" s="2"/>
      <c r="X137" s="269"/>
      <c r="Y137" s="189"/>
      <c r="Z137" s="3"/>
      <c r="AA137" s="1"/>
      <c r="AB137" s="1"/>
      <c r="AC137" s="1"/>
      <c r="AD137" s="1"/>
      <c r="AE137" s="2"/>
      <c r="AF137" s="2"/>
      <c r="AG137" s="2"/>
      <c r="AH137" s="2"/>
      <c r="AI137" s="270"/>
      <c r="AJ137" s="270"/>
      <c r="AK137" s="270"/>
      <c r="AL137" s="270"/>
      <c r="AM137" s="270"/>
      <c r="AN137" s="270"/>
      <c r="AO137" s="270"/>
      <c r="AP137" s="270"/>
      <c r="AQ137" s="270"/>
      <c r="AR137" s="270"/>
      <c r="AS137" s="271"/>
      <c r="AT137" s="271"/>
      <c r="AU137" s="270"/>
      <c r="AV137" s="270"/>
      <c r="AW137" s="270"/>
      <c r="AX137" s="270"/>
    </row>
    <row r="138" spans="1:50" ht="14.25" customHeight="1">
      <c r="A138" s="204"/>
      <c r="B138" s="268"/>
      <c r="C138" s="268"/>
      <c r="D138" s="268"/>
      <c r="E138" s="268"/>
      <c r="F138" s="268"/>
      <c r="G138" s="268"/>
      <c r="H138" s="269"/>
      <c r="I138" s="189"/>
      <c r="J138" s="3"/>
      <c r="K138" s="2"/>
      <c r="L138" s="269"/>
      <c r="M138" s="189"/>
      <c r="N138" s="3"/>
      <c r="O138" s="2"/>
      <c r="P138" s="269"/>
      <c r="Q138" s="189"/>
      <c r="R138" s="3"/>
      <c r="S138" s="2"/>
      <c r="T138" s="269"/>
      <c r="U138" s="189"/>
      <c r="V138" s="3"/>
      <c r="W138" s="2"/>
      <c r="X138" s="269"/>
      <c r="Y138" s="189"/>
      <c r="Z138" s="3"/>
      <c r="AA138" s="1"/>
      <c r="AB138" s="1"/>
      <c r="AC138" s="1"/>
      <c r="AD138" s="1"/>
      <c r="AE138" s="2"/>
      <c r="AF138" s="2"/>
      <c r="AG138" s="2"/>
      <c r="AH138" s="2"/>
      <c r="AI138" s="270"/>
      <c r="AJ138" s="270"/>
      <c r="AK138" s="270"/>
      <c r="AL138" s="270"/>
      <c r="AM138" s="270"/>
      <c r="AN138" s="270"/>
      <c r="AO138" s="270"/>
      <c r="AP138" s="270"/>
      <c r="AQ138" s="270"/>
      <c r="AR138" s="270"/>
      <c r="AS138" s="271"/>
      <c r="AT138" s="271"/>
      <c r="AU138" s="270"/>
      <c r="AV138" s="270"/>
      <c r="AW138" s="270"/>
      <c r="AX138" s="270"/>
    </row>
    <row r="139" spans="1:50" ht="14.25" customHeight="1">
      <c r="A139" s="204"/>
      <c r="B139" s="268"/>
      <c r="C139" s="268"/>
      <c r="D139" s="268"/>
      <c r="E139" s="268"/>
      <c r="F139" s="268"/>
      <c r="G139" s="268"/>
      <c r="H139" s="269"/>
      <c r="I139" s="189"/>
      <c r="J139" s="3"/>
      <c r="K139" s="2"/>
      <c r="L139" s="269"/>
      <c r="M139" s="189"/>
      <c r="N139" s="3"/>
      <c r="O139" s="2"/>
      <c r="P139" s="269"/>
      <c r="Q139" s="189"/>
      <c r="R139" s="3"/>
      <c r="S139" s="2"/>
      <c r="T139" s="269"/>
      <c r="U139" s="189"/>
      <c r="V139" s="3"/>
      <c r="W139" s="2"/>
      <c r="X139" s="269"/>
      <c r="Y139" s="189"/>
      <c r="Z139" s="3"/>
      <c r="AA139" s="1"/>
      <c r="AB139" s="1"/>
      <c r="AC139" s="1"/>
      <c r="AD139" s="1"/>
      <c r="AE139" s="2"/>
      <c r="AF139" s="2"/>
      <c r="AG139" s="2"/>
      <c r="AH139" s="2"/>
      <c r="AI139" s="270"/>
      <c r="AJ139" s="270"/>
      <c r="AK139" s="270"/>
      <c r="AL139" s="270"/>
      <c r="AM139" s="270"/>
      <c r="AN139" s="270"/>
      <c r="AO139" s="270"/>
      <c r="AP139" s="270"/>
      <c r="AQ139" s="270"/>
      <c r="AR139" s="270"/>
      <c r="AS139" s="271"/>
      <c r="AT139" s="271"/>
      <c r="AU139" s="270"/>
      <c r="AV139" s="270"/>
      <c r="AW139" s="270"/>
      <c r="AX139" s="270"/>
    </row>
    <row r="140" spans="1:50" ht="14.25" customHeight="1">
      <c r="A140" s="204"/>
      <c r="B140" s="268"/>
      <c r="C140" s="268"/>
      <c r="D140" s="268"/>
      <c r="E140" s="268"/>
      <c r="F140" s="268"/>
      <c r="G140" s="268"/>
      <c r="H140" s="269"/>
      <c r="I140" s="189"/>
      <c r="J140" s="3"/>
      <c r="K140" s="2"/>
      <c r="L140" s="269"/>
      <c r="M140" s="189"/>
      <c r="N140" s="3"/>
      <c r="O140" s="2"/>
      <c r="P140" s="269"/>
      <c r="Q140" s="189"/>
      <c r="R140" s="3"/>
      <c r="S140" s="2"/>
      <c r="T140" s="269"/>
      <c r="U140" s="189"/>
      <c r="V140" s="3"/>
      <c r="W140" s="2"/>
      <c r="X140" s="269"/>
      <c r="Y140" s="189"/>
      <c r="Z140" s="3"/>
      <c r="AA140" s="1"/>
      <c r="AB140" s="1"/>
      <c r="AC140" s="1"/>
      <c r="AD140" s="1"/>
      <c r="AE140" s="2"/>
      <c r="AF140" s="2"/>
      <c r="AG140" s="2"/>
      <c r="AH140" s="2"/>
      <c r="AI140" s="270"/>
      <c r="AJ140" s="270"/>
      <c r="AK140" s="270"/>
      <c r="AL140" s="270"/>
      <c r="AM140" s="270"/>
      <c r="AN140" s="270"/>
      <c r="AO140" s="270"/>
      <c r="AP140" s="270"/>
      <c r="AQ140" s="270"/>
      <c r="AR140" s="270"/>
      <c r="AS140" s="271"/>
      <c r="AT140" s="271"/>
      <c r="AU140" s="270"/>
      <c r="AV140" s="270"/>
      <c r="AW140" s="270"/>
      <c r="AX140" s="270"/>
    </row>
    <row r="141" spans="1:50" ht="14.25" customHeight="1">
      <c r="A141" s="204"/>
      <c r="B141" s="268"/>
      <c r="C141" s="268"/>
      <c r="D141" s="268"/>
      <c r="E141" s="268"/>
      <c r="F141" s="268"/>
      <c r="G141" s="268"/>
      <c r="H141" s="269"/>
      <c r="I141" s="189"/>
      <c r="J141" s="3"/>
      <c r="K141" s="2"/>
      <c r="L141" s="269"/>
      <c r="M141" s="189"/>
      <c r="N141" s="3"/>
      <c r="O141" s="2"/>
      <c r="P141" s="269"/>
      <c r="Q141" s="189"/>
      <c r="R141" s="3"/>
      <c r="S141" s="2"/>
      <c r="T141" s="269"/>
      <c r="U141" s="189"/>
      <c r="V141" s="3"/>
      <c r="W141" s="2"/>
      <c r="X141" s="269"/>
      <c r="Y141" s="189"/>
      <c r="Z141" s="3"/>
      <c r="AA141" s="1"/>
      <c r="AB141" s="1"/>
      <c r="AC141" s="1"/>
      <c r="AD141" s="1"/>
      <c r="AE141" s="2"/>
      <c r="AF141" s="2"/>
      <c r="AG141" s="2"/>
      <c r="AH141" s="2"/>
      <c r="AI141" s="270"/>
      <c r="AJ141" s="270"/>
      <c r="AK141" s="270"/>
      <c r="AL141" s="270"/>
      <c r="AM141" s="270"/>
      <c r="AN141" s="270"/>
      <c r="AO141" s="270"/>
      <c r="AP141" s="270"/>
      <c r="AQ141" s="270"/>
      <c r="AR141" s="270"/>
      <c r="AS141" s="271"/>
      <c r="AT141" s="271"/>
      <c r="AU141" s="270"/>
      <c r="AV141" s="270"/>
      <c r="AW141" s="270"/>
      <c r="AX141" s="270"/>
    </row>
    <row r="142" spans="1:50" ht="14.25" customHeight="1">
      <c r="A142" s="204"/>
      <c r="B142" s="268"/>
      <c r="C142" s="268"/>
      <c r="D142" s="268"/>
      <c r="E142" s="268"/>
      <c r="F142" s="268"/>
      <c r="G142" s="268"/>
      <c r="H142" s="269"/>
      <c r="I142" s="189"/>
      <c r="J142" s="3"/>
      <c r="K142" s="2"/>
      <c r="L142" s="269"/>
      <c r="M142" s="189"/>
      <c r="N142" s="3"/>
      <c r="O142" s="2"/>
      <c r="P142" s="269"/>
      <c r="Q142" s="189"/>
      <c r="R142" s="3"/>
      <c r="S142" s="2"/>
      <c r="T142" s="269"/>
      <c r="U142" s="189"/>
      <c r="V142" s="3"/>
      <c r="W142" s="2"/>
      <c r="X142" s="269"/>
      <c r="Y142" s="189"/>
      <c r="Z142" s="3"/>
      <c r="AA142" s="1"/>
      <c r="AB142" s="1"/>
      <c r="AC142" s="1"/>
      <c r="AD142" s="1"/>
      <c r="AE142" s="2"/>
      <c r="AF142" s="2"/>
      <c r="AG142" s="2"/>
      <c r="AH142" s="2"/>
      <c r="AI142" s="270"/>
      <c r="AJ142" s="270"/>
      <c r="AK142" s="270"/>
      <c r="AL142" s="270"/>
      <c r="AM142" s="270"/>
      <c r="AN142" s="270"/>
      <c r="AO142" s="270"/>
      <c r="AP142" s="270"/>
      <c r="AQ142" s="270"/>
      <c r="AR142" s="270"/>
      <c r="AS142" s="271"/>
      <c r="AT142" s="271"/>
      <c r="AU142" s="270"/>
      <c r="AV142" s="270"/>
      <c r="AW142" s="270"/>
      <c r="AX142" s="270"/>
    </row>
    <row r="143" spans="1:50" ht="14.25" customHeight="1">
      <c r="A143" s="204"/>
      <c r="B143" s="268"/>
      <c r="C143" s="268"/>
      <c r="D143" s="268"/>
      <c r="E143" s="268"/>
      <c r="F143" s="268"/>
      <c r="G143" s="268"/>
      <c r="H143" s="269"/>
      <c r="I143" s="189"/>
      <c r="J143" s="3"/>
      <c r="K143" s="2"/>
      <c r="L143" s="269"/>
      <c r="M143" s="189"/>
      <c r="N143" s="3"/>
      <c r="O143" s="2"/>
      <c r="P143" s="269"/>
      <c r="Q143" s="189"/>
      <c r="R143" s="3"/>
      <c r="S143" s="2"/>
      <c r="T143" s="269"/>
      <c r="U143" s="189"/>
      <c r="V143" s="3"/>
      <c r="W143" s="2"/>
      <c r="X143" s="269"/>
      <c r="Y143" s="189"/>
      <c r="Z143" s="3"/>
      <c r="AA143" s="1"/>
      <c r="AB143" s="1"/>
      <c r="AC143" s="1"/>
      <c r="AD143" s="1"/>
      <c r="AE143" s="2"/>
      <c r="AF143" s="2"/>
      <c r="AG143" s="2"/>
      <c r="AH143" s="2"/>
      <c r="AI143" s="270"/>
      <c r="AJ143" s="270"/>
      <c r="AK143" s="270"/>
      <c r="AL143" s="270"/>
      <c r="AM143" s="270"/>
      <c r="AN143" s="270"/>
      <c r="AO143" s="270"/>
      <c r="AP143" s="270"/>
      <c r="AQ143" s="270"/>
      <c r="AR143" s="270"/>
      <c r="AS143" s="271"/>
      <c r="AT143" s="271"/>
      <c r="AU143" s="270"/>
      <c r="AV143" s="270"/>
      <c r="AW143" s="270"/>
      <c r="AX143" s="270"/>
    </row>
    <row r="144" spans="1:50" ht="14.25" customHeight="1">
      <c r="A144" s="204"/>
      <c r="B144" s="268"/>
      <c r="C144" s="268"/>
      <c r="D144" s="268"/>
      <c r="E144" s="268"/>
      <c r="F144" s="268"/>
      <c r="G144" s="268"/>
      <c r="H144" s="269"/>
      <c r="I144" s="189"/>
      <c r="J144" s="3"/>
      <c r="K144" s="2"/>
      <c r="L144" s="269"/>
      <c r="M144" s="189"/>
      <c r="N144" s="3"/>
      <c r="O144" s="2"/>
      <c r="P144" s="269"/>
      <c r="Q144" s="189"/>
      <c r="R144" s="3"/>
      <c r="S144" s="2"/>
      <c r="T144" s="269"/>
      <c r="U144" s="189"/>
      <c r="V144" s="3"/>
      <c r="W144" s="2"/>
      <c r="X144" s="269"/>
      <c r="Y144" s="189"/>
      <c r="Z144" s="3"/>
      <c r="AA144" s="1"/>
      <c r="AB144" s="1"/>
      <c r="AC144" s="1"/>
      <c r="AD144" s="1"/>
      <c r="AE144" s="2"/>
      <c r="AF144" s="2"/>
      <c r="AG144" s="2"/>
      <c r="AH144" s="2"/>
      <c r="AI144" s="270"/>
      <c r="AJ144" s="270"/>
      <c r="AK144" s="270"/>
      <c r="AL144" s="270"/>
      <c r="AM144" s="270"/>
      <c r="AN144" s="270"/>
      <c r="AO144" s="270"/>
      <c r="AP144" s="270"/>
      <c r="AQ144" s="270"/>
      <c r="AR144" s="270"/>
      <c r="AS144" s="271"/>
      <c r="AT144" s="271"/>
      <c r="AU144" s="270"/>
      <c r="AV144" s="270"/>
      <c r="AW144" s="270"/>
      <c r="AX144" s="270"/>
    </row>
    <row r="145" spans="1:50" ht="14.25" customHeight="1">
      <c r="A145" s="204"/>
      <c r="B145" s="268"/>
      <c r="C145" s="268"/>
      <c r="D145" s="268"/>
      <c r="E145" s="268"/>
      <c r="F145" s="268"/>
      <c r="G145" s="268"/>
      <c r="H145" s="269"/>
      <c r="I145" s="189"/>
      <c r="J145" s="3"/>
      <c r="K145" s="2"/>
      <c r="L145" s="269"/>
      <c r="M145" s="189"/>
      <c r="N145" s="3"/>
      <c r="O145" s="2"/>
      <c r="P145" s="269"/>
      <c r="Q145" s="189"/>
      <c r="R145" s="3"/>
      <c r="S145" s="2"/>
      <c r="T145" s="269"/>
      <c r="U145" s="189"/>
      <c r="V145" s="3"/>
      <c r="W145" s="2"/>
      <c r="X145" s="269"/>
      <c r="Y145" s="189"/>
      <c r="Z145" s="3"/>
      <c r="AA145" s="1"/>
      <c r="AB145" s="1"/>
      <c r="AC145" s="1"/>
      <c r="AD145" s="1"/>
      <c r="AE145" s="2"/>
      <c r="AF145" s="2"/>
      <c r="AG145" s="2"/>
      <c r="AH145" s="2"/>
      <c r="AI145" s="270"/>
      <c r="AJ145" s="270"/>
      <c r="AK145" s="270"/>
      <c r="AL145" s="270"/>
      <c r="AM145" s="270"/>
      <c r="AN145" s="270"/>
      <c r="AO145" s="270"/>
      <c r="AP145" s="270"/>
      <c r="AQ145" s="270"/>
      <c r="AR145" s="270"/>
      <c r="AS145" s="271"/>
      <c r="AT145" s="271"/>
      <c r="AU145" s="270"/>
      <c r="AV145" s="270"/>
      <c r="AW145" s="270"/>
      <c r="AX145" s="270"/>
    </row>
    <row r="146" spans="1:50" ht="14.25" customHeight="1">
      <c r="A146" s="204"/>
      <c r="B146" s="268"/>
      <c r="C146" s="268"/>
      <c r="D146" s="268"/>
      <c r="E146" s="268"/>
      <c r="F146" s="268"/>
      <c r="G146" s="268"/>
      <c r="H146" s="269"/>
      <c r="I146" s="189"/>
      <c r="J146" s="3"/>
      <c r="K146" s="2"/>
      <c r="L146" s="269"/>
      <c r="M146" s="189"/>
      <c r="N146" s="3"/>
      <c r="O146" s="2"/>
      <c r="P146" s="269"/>
      <c r="Q146" s="189"/>
      <c r="R146" s="3"/>
      <c r="S146" s="2"/>
      <c r="T146" s="269"/>
      <c r="U146" s="189"/>
      <c r="V146" s="3"/>
      <c r="W146" s="2"/>
      <c r="X146" s="269"/>
      <c r="Y146" s="189"/>
      <c r="Z146" s="3"/>
      <c r="AA146" s="1"/>
      <c r="AB146" s="1"/>
      <c r="AC146" s="1"/>
      <c r="AD146" s="1"/>
      <c r="AE146" s="2"/>
      <c r="AF146" s="2"/>
      <c r="AG146" s="2"/>
      <c r="AH146" s="2"/>
      <c r="AI146" s="270"/>
      <c r="AJ146" s="270"/>
      <c r="AK146" s="270"/>
      <c r="AL146" s="270"/>
      <c r="AM146" s="270"/>
      <c r="AN146" s="270"/>
      <c r="AO146" s="270"/>
      <c r="AP146" s="270"/>
      <c r="AQ146" s="270"/>
      <c r="AR146" s="270"/>
      <c r="AS146" s="271"/>
      <c r="AT146" s="271"/>
      <c r="AU146" s="270"/>
      <c r="AV146" s="270"/>
      <c r="AW146" s="270"/>
      <c r="AX146" s="270"/>
    </row>
    <row r="147" spans="1:50" ht="14.25" customHeight="1">
      <c r="A147" s="204"/>
      <c r="B147" s="268"/>
      <c r="C147" s="268"/>
      <c r="D147" s="268"/>
      <c r="E147" s="268"/>
      <c r="F147" s="268"/>
      <c r="G147" s="268"/>
      <c r="H147" s="269"/>
      <c r="I147" s="189"/>
      <c r="J147" s="3"/>
      <c r="K147" s="2"/>
      <c r="L147" s="269"/>
      <c r="M147" s="189"/>
      <c r="N147" s="3"/>
      <c r="O147" s="2"/>
      <c r="P147" s="269"/>
      <c r="Q147" s="189"/>
      <c r="R147" s="3"/>
      <c r="S147" s="2"/>
      <c r="T147" s="269"/>
      <c r="U147" s="189"/>
      <c r="V147" s="3"/>
      <c r="W147" s="2"/>
      <c r="X147" s="269"/>
      <c r="Y147" s="189"/>
      <c r="Z147" s="3"/>
      <c r="AA147" s="1"/>
      <c r="AB147" s="1"/>
      <c r="AC147" s="1"/>
      <c r="AD147" s="1"/>
      <c r="AE147" s="2"/>
      <c r="AF147" s="2"/>
      <c r="AG147" s="2"/>
      <c r="AH147" s="2"/>
      <c r="AI147" s="270"/>
      <c r="AJ147" s="270"/>
      <c r="AK147" s="270"/>
      <c r="AL147" s="270"/>
      <c r="AM147" s="270"/>
      <c r="AN147" s="270"/>
      <c r="AO147" s="270"/>
      <c r="AP147" s="270"/>
      <c r="AQ147" s="270"/>
      <c r="AR147" s="270"/>
      <c r="AS147" s="271"/>
      <c r="AT147" s="271"/>
      <c r="AU147" s="270"/>
      <c r="AV147" s="270"/>
      <c r="AW147" s="270"/>
      <c r="AX147" s="270"/>
    </row>
    <row r="148" spans="1:50" ht="14.25" customHeight="1">
      <c r="A148" s="204"/>
      <c r="B148" s="268"/>
      <c r="C148" s="268"/>
      <c r="D148" s="268"/>
      <c r="E148" s="268"/>
      <c r="F148" s="268"/>
      <c r="G148" s="268"/>
      <c r="H148" s="269"/>
      <c r="I148" s="189"/>
      <c r="J148" s="3"/>
      <c r="K148" s="2"/>
      <c r="L148" s="269"/>
      <c r="M148" s="189"/>
      <c r="N148" s="3"/>
      <c r="O148" s="2"/>
      <c r="P148" s="269"/>
      <c r="Q148" s="189"/>
      <c r="R148" s="3"/>
      <c r="S148" s="2"/>
      <c r="T148" s="269"/>
      <c r="U148" s="189"/>
      <c r="V148" s="3"/>
      <c r="W148" s="2"/>
      <c r="X148" s="269"/>
      <c r="Y148" s="189"/>
      <c r="Z148" s="3"/>
      <c r="AA148" s="1"/>
      <c r="AB148" s="1"/>
      <c r="AC148" s="1"/>
      <c r="AD148" s="1"/>
      <c r="AE148" s="2"/>
      <c r="AF148" s="2"/>
      <c r="AG148" s="2"/>
      <c r="AH148" s="2"/>
      <c r="AI148" s="270"/>
      <c r="AJ148" s="270"/>
      <c r="AK148" s="270"/>
      <c r="AL148" s="270"/>
      <c r="AM148" s="270"/>
      <c r="AN148" s="270"/>
      <c r="AO148" s="270"/>
      <c r="AP148" s="270"/>
      <c r="AQ148" s="270"/>
      <c r="AR148" s="270"/>
      <c r="AS148" s="271"/>
      <c r="AT148" s="271"/>
      <c r="AU148" s="270"/>
      <c r="AV148" s="270"/>
      <c r="AW148" s="270"/>
      <c r="AX148" s="270"/>
    </row>
    <row r="149" spans="1:50" ht="14.25" customHeight="1">
      <c r="A149" s="204"/>
      <c r="B149" s="268"/>
      <c r="C149" s="268"/>
      <c r="D149" s="268"/>
      <c r="E149" s="268"/>
      <c r="F149" s="268"/>
      <c r="G149" s="268"/>
      <c r="H149" s="269"/>
      <c r="I149" s="189"/>
      <c r="J149" s="3"/>
      <c r="K149" s="2"/>
      <c r="L149" s="269"/>
      <c r="M149" s="189"/>
      <c r="N149" s="3"/>
      <c r="O149" s="2"/>
      <c r="P149" s="269"/>
      <c r="Q149" s="189"/>
      <c r="R149" s="3"/>
      <c r="S149" s="2"/>
      <c r="T149" s="269"/>
      <c r="U149" s="189"/>
      <c r="V149" s="3"/>
      <c r="W149" s="2"/>
      <c r="X149" s="269"/>
      <c r="Y149" s="189"/>
      <c r="Z149" s="3"/>
      <c r="AA149" s="1"/>
      <c r="AB149" s="1"/>
      <c r="AC149" s="1"/>
      <c r="AD149" s="1"/>
      <c r="AE149" s="2"/>
      <c r="AF149" s="2"/>
      <c r="AG149" s="2"/>
      <c r="AH149" s="2"/>
      <c r="AI149" s="270"/>
      <c r="AJ149" s="270"/>
      <c r="AK149" s="270"/>
      <c r="AL149" s="270"/>
      <c r="AM149" s="270"/>
      <c r="AN149" s="270"/>
      <c r="AO149" s="270"/>
      <c r="AP149" s="270"/>
      <c r="AQ149" s="270"/>
      <c r="AR149" s="270"/>
      <c r="AS149" s="271"/>
      <c r="AT149" s="271"/>
      <c r="AU149" s="270"/>
      <c r="AV149" s="270"/>
      <c r="AW149" s="270"/>
      <c r="AX149" s="270"/>
    </row>
    <row r="150" spans="1:50" ht="14.25" customHeight="1">
      <c r="A150" s="204"/>
      <c r="B150" s="268"/>
      <c r="C150" s="268"/>
      <c r="D150" s="268"/>
      <c r="E150" s="268"/>
      <c r="F150" s="268"/>
      <c r="G150" s="268"/>
      <c r="H150" s="269"/>
      <c r="I150" s="189"/>
      <c r="J150" s="3"/>
      <c r="K150" s="2"/>
      <c r="L150" s="269"/>
      <c r="M150" s="189"/>
      <c r="N150" s="3"/>
      <c r="O150" s="2"/>
      <c r="P150" s="269"/>
      <c r="Q150" s="189"/>
      <c r="R150" s="3"/>
      <c r="S150" s="2"/>
      <c r="T150" s="269"/>
      <c r="U150" s="189"/>
      <c r="V150" s="3"/>
      <c r="W150" s="2"/>
      <c r="X150" s="269"/>
      <c r="Y150" s="189"/>
      <c r="Z150" s="3"/>
      <c r="AA150" s="1"/>
      <c r="AB150" s="1"/>
      <c r="AC150" s="1"/>
      <c r="AD150" s="1"/>
      <c r="AE150" s="2"/>
      <c r="AF150" s="2"/>
      <c r="AG150" s="2"/>
      <c r="AH150" s="2"/>
      <c r="AI150" s="270"/>
      <c r="AJ150" s="270"/>
      <c r="AK150" s="270"/>
      <c r="AL150" s="270"/>
      <c r="AM150" s="270"/>
      <c r="AN150" s="270"/>
      <c r="AO150" s="270"/>
      <c r="AP150" s="270"/>
      <c r="AQ150" s="270"/>
      <c r="AR150" s="270"/>
      <c r="AS150" s="271"/>
      <c r="AT150" s="271"/>
      <c r="AU150" s="270"/>
      <c r="AV150" s="270"/>
      <c r="AW150" s="270"/>
      <c r="AX150" s="270"/>
    </row>
    <row r="151" spans="1:50" ht="14.25" customHeight="1">
      <c r="A151" s="204"/>
      <c r="B151" s="268"/>
      <c r="C151" s="268"/>
      <c r="D151" s="268"/>
      <c r="E151" s="268"/>
      <c r="F151" s="268"/>
      <c r="G151" s="268"/>
      <c r="H151" s="269"/>
      <c r="I151" s="189"/>
      <c r="J151" s="3"/>
      <c r="K151" s="2"/>
      <c r="L151" s="269"/>
      <c r="M151" s="189"/>
      <c r="N151" s="3"/>
      <c r="O151" s="2"/>
      <c r="P151" s="269"/>
      <c r="Q151" s="189"/>
      <c r="R151" s="3"/>
      <c r="S151" s="2"/>
      <c r="T151" s="269"/>
      <c r="U151" s="189"/>
      <c r="V151" s="3"/>
      <c r="W151" s="2"/>
      <c r="X151" s="269"/>
      <c r="Y151" s="189"/>
      <c r="Z151" s="3"/>
      <c r="AA151" s="1"/>
      <c r="AB151" s="1"/>
      <c r="AC151" s="1"/>
      <c r="AD151" s="1"/>
      <c r="AE151" s="2"/>
      <c r="AF151" s="2"/>
      <c r="AG151" s="2"/>
      <c r="AH151" s="2"/>
      <c r="AI151" s="270"/>
      <c r="AJ151" s="270"/>
      <c r="AK151" s="270"/>
      <c r="AL151" s="270"/>
      <c r="AM151" s="270"/>
      <c r="AN151" s="270"/>
      <c r="AO151" s="270"/>
      <c r="AP151" s="270"/>
      <c r="AQ151" s="270"/>
      <c r="AR151" s="270"/>
      <c r="AS151" s="271"/>
      <c r="AT151" s="271"/>
      <c r="AU151" s="270"/>
      <c r="AV151" s="270"/>
      <c r="AW151" s="270"/>
      <c r="AX151" s="270"/>
    </row>
    <row r="152" spans="1:50" ht="14.25" customHeight="1">
      <c r="A152" s="204"/>
      <c r="B152" s="268"/>
      <c r="C152" s="268"/>
      <c r="D152" s="268"/>
      <c r="E152" s="268"/>
      <c r="F152" s="268"/>
      <c r="G152" s="268"/>
      <c r="H152" s="269"/>
      <c r="I152" s="189"/>
      <c r="J152" s="3"/>
      <c r="K152" s="2"/>
      <c r="L152" s="269"/>
      <c r="M152" s="189"/>
      <c r="N152" s="3"/>
      <c r="O152" s="2"/>
      <c r="P152" s="269"/>
      <c r="Q152" s="189"/>
      <c r="R152" s="3"/>
      <c r="S152" s="2"/>
      <c r="T152" s="269"/>
      <c r="U152" s="189"/>
      <c r="V152" s="3"/>
      <c r="W152" s="2"/>
      <c r="X152" s="269"/>
      <c r="Y152" s="189"/>
      <c r="Z152" s="3"/>
      <c r="AA152" s="1"/>
      <c r="AB152" s="1"/>
      <c r="AC152" s="1"/>
      <c r="AD152" s="1"/>
      <c r="AE152" s="2"/>
      <c r="AF152" s="2"/>
      <c r="AG152" s="2"/>
      <c r="AH152" s="2"/>
      <c r="AI152" s="270"/>
      <c r="AJ152" s="270"/>
      <c r="AK152" s="270"/>
      <c r="AL152" s="270"/>
      <c r="AM152" s="270"/>
      <c r="AN152" s="270"/>
      <c r="AO152" s="270"/>
      <c r="AP152" s="270"/>
      <c r="AQ152" s="270"/>
      <c r="AR152" s="270"/>
      <c r="AS152" s="271"/>
      <c r="AT152" s="271"/>
      <c r="AU152" s="270"/>
      <c r="AV152" s="270"/>
      <c r="AW152" s="270"/>
      <c r="AX152" s="270"/>
    </row>
    <row r="153" spans="1:50" ht="14.25" customHeight="1">
      <c r="A153" s="204"/>
      <c r="B153" s="268"/>
      <c r="C153" s="268"/>
      <c r="D153" s="268"/>
      <c r="E153" s="268"/>
      <c r="F153" s="268"/>
      <c r="G153" s="268"/>
      <c r="H153" s="269"/>
      <c r="I153" s="189"/>
      <c r="J153" s="3"/>
      <c r="K153" s="2"/>
      <c r="L153" s="269"/>
      <c r="M153" s="189"/>
      <c r="N153" s="3"/>
      <c r="O153" s="2"/>
      <c r="P153" s="269"/>
      <c r="Q153" s="189"/>
      <c r="R153" s="3"/>
      <c r="S153" s="2"/>
      <c r="T153" s="269"/>
      <c r="U153" s="189"/>
      <c r="V153" s="3"/>
      <c r="W153" s="2"/>
      <c r="X153" s="269"/>
      <c r="Y153" s="189"/>
      <c r="Z153" s="3"/>
      <c r="AA153" s="1"/>
      <c r="AB153" s="1"/>
      <c r="AC153" s="1"/>
      <c r="AD153" s="1"/>
      <c r="AE153" s="2"/>
      <c r="AF153" s="2"/>
      <c r="AG153" s="2"/>
      <c r="AH153" s="2"/>
      <c r="AI153" s="270"/>
      <c r="AJ153" s="270"/>
      <c r="AK153" s="270"/>
      <c r="AL153" s="270"/>
      <c r="AM153" s="270"/>
      <c r="AN153" s="270"/>
      <c r="AO153" s="270"/>
      <c r="AP153" s="270"/>
      <c r="AQ153" s="270"/>
      <c r="AR153" s="270"/>
      <c r="AS153" s="271"/>
      <c r="AT153" s="271"/>
      <c r="AU153" s="270"/>
      <c r="AV153" s="270"/>
      <c r="AW153" s="270"/>
      <c r="AX153" s="270"/>
    </row>
    <row r="154" spans="1:50" ht="14.25" customHeight="1">
      <c r="A154" s="204"/>
      <c r="B154" s="268"/>
      <c r="C154" s="268"/>
      <c r="D154" s="268"/>
      <c r="E154" s="268"/>
      <c r="F154" s="268"/>
      <c r="G154" s="268"/>
      <c r="H154" s="269"/>
      <c r="I154" s="189"/>
      <c r="J154" s="3"/>
      <c r="K154" s="2"/>
      <c r="L154" s="269"/>
      <c r="M154" s="189"/>
      <c r="N154" s="3"/>
      <c r="O154" s="2"/>
      <c r="P154" s="269"/>
      <c r="Q154" s="189"/>
      <c r="R154" s="3"/>
      <c r="S154" s="2"/>
      <c r="T154" s="269"/>
      <c r="U154" s="189"/>
      <c r="V154" s="3"/>
      <c r="W154" s="2"/>
      <c r="X154" s="269"/>
      <c r="Y154" s="189"/>
      <c r="Z154" s="3"/>
      <c r="AA154" s="1"/>
      <c r="AB154" s="1"/>
      <c r="AC154" s="1"/>
      <c r="AD154" s="1"/>
      <c r="AE154" s="2"/>
      <c r="AF154" s="2"/>
      <c r="AG154" s="2"/>
      <c r="AH154" s="2"/>
      <c r="AI154" s="270"/>
      <c r="AJ154" s="270"/>
      <c r="AK154" s="270"/>
      <c r="AL154" s="270"/>
      <c r="AM154" s="270"/>
      <c r="AN154" s="270"/>
      <c r="AO154" s="270"/>
      <c r="AP154" s="270"/>
      <c r="AQ154" s="270"/>
      <c r="AR154" s="270"/>
      <c r="AS154" s="271"/>
      <c r="AT154" s="271"/>
      <c r="AU154" s="270"/>
      <c r="AV154" s="270"/>
      <c r="AW154" s="270"/>
      <c r="AX154" s="270"/>
    </row>
    <row r="155" spans="1:50" ht="14.25" customHeight="1">
      <c r="A155" s="204"/>
      <c r="B155" s="268"/>
      <c r="C155" s="268"/>
      <c r="D155" s="268"/>
      <c r="E155" s="268"/>
      <c r="F155" s="268"/>
      <c r="G155" s="268"/>
      <c r="H155" s="269"/>
      <c r="I155" s="189"/>
      <c r="J155" s="3"/>
      <c r="K155" s="2"/>
      <c r="L155" s="269"/>
      <c r="M155" s="189"/>
      <c r="N155" s="3"/>
      <c r="O155" s="2"/>
      <c r="P155" s="269"/>
      <c r="Q155" s="189"/>
      <c r="R155" s="3"/>
      <c r="S155" s="2"/>
      <c r="T155" s="269"/>
      <c r="U155" s="189"/>
      <c r="V155" s="3"/>
      <c r="W155" s="2"/>
      <c r="X155" s="269"/>
      <c r="Y155" s="189"/>
      <c r="Z155" s="3"/>
      <c r="AA155" s="1"/>
      <c r="AB155" s="1"/>
      <c r="AC155" s="1"/>
      <c r="AD155" s="1"/>
      <c r="AE155" s="2"/>
      <c r="AF155" s="2"/>
      <c r="AG155" s="2"/>
      <c r="AH155" s="2"/>
      <c r="AI155" s="270"/>
      <c r="AJ155" s="270"/>
      <c r="AK155" s="270"/>
      <c r="AL155" s="270"/>
      <c r="AM155" s="270"/>
      <c r="AN155" s="270"/>
      <c r="AO155" s="270"/>
      <c r="AP155" s="270"/>
      <c r="AQ155" s="270"/>
      <c r="AR155" s="270"/>
      <c r="AS155" s="271"/>
      <c r="AT155" s="271"/>
      <c r="AU155" s="270"/>
      <c r="AV155" s="270"/>
      <c r="AW155" s="270"/>
      <c r="AX155" s="270"/>
    </row>
    <row r="156" spans="1:50" ht="14.25" customHeight="1">
      <c r="A156" s="204"/>
      <c r="B156" s="268"/>
      <c r="C156" s="268"/>
      <c r="D156" s="268"/>
      <c r="E156" s="268"/>
      <c r="F156" s="268"/>
      <c r="G156" s="268"/>
      <c r="H156" s="269"/>
      <c r="I156" s="189"/>
      <c r="J156" s="3"/>
      <c r="K156" s="2"/>
      <c r="L156" s="269"/>
      <c r="M156" s="189"/>
      <c r="N156" s="3"/>
      <c r="O156" s="2"/>
      <c r="P156" s="269"/>
      <c r="Q156" s="189"/>
      <c r="R156" s="3"/>
      <c r="S156" s="2"/>
      <c r="T156" s="269"/>
      <c r="U156" s="189"/>
      <c r="V156" s="3"/>
      <c r="W156" s="2"/>
      <c r="X156" s="269"/>
      <c r="Y156" s="189"/>
      <c r="Z156" s="3"/>
      <c r="AA156" s="1"/>
      <c r="AB156" s="1"/>
      <c r="AC156" s="1"/>
      <c r="AD156" s="1"/>
      <c r="AE156" s="2"/>
      <c r="AF156" s="2"/>
      <c r="AG156" s="2"/>
      <c r="AH156" s="2"/>
      <c r="AI156" s="270"/>
      <c r="AJ156" s="270"/>
      <c r="AK156" s="270"/>
      <c r="AL156" s="270"/>
      <c r="AM156" s="270"/>
      <c r="AN156" s="270"/>
      <c r="AO156" s="270"/>
      <c r="AP156" s="270"/>
      <c r="AQ156" s="270"/>
      <c r="AR156" s="270"/>
      <c r="AS156" s="271"/>
      <c r="AT156" s="271"/>
      <c r="AU156" s="270"/>
      <c r="AV156" s="270"/>
      <c r="AW156" s="270"/>
      <c r="AX156" s="270"/>
    </row>
    <row r="157" spans="1:50" ht="14.25" customHeight="1">
      <c r="A157" s="204"/>
      <c r="B157" s="268"/>
      <c r="C157" s="268"/>
      <c r="D157" s="268"/>
      <c r="E157" s="268"/>
      <c r="F157" s="268"/>
      <c r="G157" s="268"/>
      <c r="H157" s="269"/>
      <c r="I157" s="189"/>
      <c r="J157" s="3"/>
      <c r="K157" s="2"/>
      <c r="L157" s="269"/>
      <c r="M157" s="189"/>
      <c r="N157" s="3"/>
      <c r="O157" s="2"/>
      <c r="P157" s="269"/>
      <c r="Q157" s="189"/>
      <c r="R157" s="3"/>
      <c r="S157" s="2"/>
      <c r="T157" s="269"/>
      <c r="U157" s="189"/>
      <c r="V157" s="3"/>
      <c r="W157" s="2"/>
      <c r="X157" s="269"/>
      <c r="Y157" s="189"/>
      <c r="Z157" s="3"/>
      <c r="AA157" s="1"/>
      <c r="AB157" s="1"/>
      <c r="AC157" s="1"/>
      <c r="AD157" s="1"/>
      <c r="AE157" s="2"/>
      <c r="AF157" s="2"/>
      <c r="AG157" s="2"/>
      <c r="AH157" s="2"/>
      <c r="AI157" s="270"/>
      <c r="AJ157" s="270"/>
      <c r="AK157" s="270"/>
      <c r="AL157" s="270"/>
      <c r="AM157" s="270"/>
      <c r="AN157" s="270"/>
      <c r="AO157" s="270"/>
      <c r="AP157" s="270"/>
      <c r="AQ157" s="270"/>
      <c r="AR157" s="270"/>
      <c r="AS157" s="271"/>
      <c r="AT157" s="271"/>
      <c r="AU157" s="270"/>
      <c r="AV157" s="270"/>
      <c r="AW157" s="270"/>
      <c r="AX157" s="270"/>
    </row>
    <row r="158" spans="1:50" ht="14.25" customHeight="1">
      <c r="A158" s="204"/>
      <c r="B158" s="268"/>
      <c r="C158" s="268"/>
      <c r="D158" s="268"/>
      <c r="E158" s="268"/>
      <c r="F158" s="268"/>
      <c r="G158" s="268"/>
      <c r="H158" s="269"/>
      <c r="I158" s="189"/>
      <c r="J158" s="3"/>
      <c r="K158" s="2"/>
      <c r="L158" s="269"/>
      <c r="M158" s="189"/>
      <c r="N158" s="3"/>
      <c r="O158" s="2"/>
      <c r="P158" s="269"/>
      <c r="Q158" s="189"/>
      <c r="R158" s="3"/>
      <c r="S158" s="2"/>
      <c r="T158" s="269"/>
      <c r="U158" s="189"/>
      <c r="V158" s="3"/>
      <c r="W158" s="2"/>
      <c r="X158" s="269"/>
      <c r="Y158" s="189"/>
      <c r="Z158" s="3"/>
      <c r="AA158" s="1"/>
      <c r="AB158" s="1"/>
      <c r="AC158" s="1"/>
      <c r="AD158" s="1"/>
      <c r="AE158" s="2"/>
      <c r="AF158" s="2"/>
      <c r="AG158" s="2"/>
      <c r="AH158" s="2"/>
      <c r="AI158" s="270"/>
      <c r="AJ158" s="270"/>
      <c r="AK158" s="270"/>
      <c r="AL158" s="270"/>
      <c r="AM158" s="270"/>
      <c r="AN158" s="270"/>
      <c r="AO158" s="270"/>
      <c r="AP158" s="270"/>
      <c r="AQ158" s="270"/>
      <c r="AR158" s="270"/>
      <c r="AS158" s="271"/>
      <c r="AT158" s="271"/>
      <c r="AU158" s="270"/>
      <c r="AV158" s="270"/>
      <c r="AW158" s="270"/>
      <c r="AX158" s="270"/>
    </row>
    <row r="159" spans="1:50" ht="14.25" customHeight="1">
      <c r="A159" s="204"/>
      <c r="B159" s="268"/>
      <c r="C159" s="268"/>
      <c r="D159" s="268"/>
      <c r="E159" s="268"/>
      <c r="F159" s="268"/>
      <c r="G159" s="268"/>
      <c r="H159" s="269"/>
      <c r="I159" s="189"/>
      <c r="J159" s="3"/>
      <c r="K159" s="2"/>
      <c r="L159" s="269"/>
      <c r="M159" s="189"/>
      <c r="N159" s="3"/>
      <c r="O159" s="2"/>
      <c r="P159" s="269"/>
      <c r="Q159" s="189"/>
      <c r="R159" s="3"/>
      <c r="S159" s="2"/>
      <c r="T159" s="269"/>
      <c r="U159" s="189"/>
      <c r="V159" s="3"/>
      <c r="W159" s="2"/>
      <c r="X159" s="269"/>
      <c r="Y159" s="189"/>
      <c r="Z159" s="3"/>
      <c r="AA159" s="1"/>
      <c r="AB159" s="1"/>
      <c r="AC159" s="1"/>
      <c r="AD159" s="1"/>
      <c r="AE159" s="2"/>
      <c r="AF159" s="2"/>
      <c r="AG159" s="2"/>
      <c r="AH159" s="2"/>
      <c r="AI159" s="270"/>
      <c r="AJ159" s="270"/>
      <c r="AK159" s="270"/>
      <c r="AL159" s="270"/>
      <c r="AM159" s="270"/>
      <c r="AN159" s="270"/>
      <c r="AO159" s="270"/>
      <c r="AP159" s="270"/>
      <c r="AQ159" s="270"/>
      <c r="AR159" s="270"/>
      <c r="AS159" s="271"/>
      <c r="AT159" s="271"/>
      <c r="AU159" s="270"/>
      <c r="AV159" s="270"/>
      <c r="AW159" s="270"/>
      <c r="AX159" s="270"/>
    </row>
    <row r="160" spans="1:50" ht="14.25" customHeight="1">
      <c r="A160" s="204"/>
      <c r="B160" s="268"/>
      <c r="C160" s="268"/>
      <c r="D160" s="268"/>
      <c r="E160" s="268"/>
      <c r="F160" s="268"/>
      <c r="G160" s="268"/>
      <c r="H160" s="269"/>
      <c r="I160" s="189"/>
      <c r="J160" s="3"/>
      <c r="K160" s="2"/>
      <c r="L160" s="269"/>
      <c r="M160" s="189"/>
      <c r="N160" s="3"/>
      <c r="O160" s="2"/>
      <c r="P160" s="269"/>
      <c r="Q160" s="189"/>
      <c r="R160" s="3"/>
      <c r="S160" s="2"/>
      <c r="T160" s="269"/>
      <c r="U160" s="189"/>
      <c r="V160" s="3"/>
      <c r="W160" s="2"/>
      <c r="X160" s="269"/>
      <c r="Y160" s="189"/>
      <c r="Z160" s="3"/>
      <c r="AA160" s="1"/>
      <c r="AB160" s="1"/>
      <c r="AC160" s="1"/>
      <c r="AD160" s="1"/>
      <c r="AE160" s="2"/>
      <c r="AF160" s="2"/>
      <c r="AG160" s="2"/>
      <c r="AH160" s="2"/>
      <c r="AI160" s="270"/>
      <c r="AJ160" s="270"/>
      <c r="AK160" s="270"/>
      <c r="AL160" s="270"/>
      <c r="AM160" s="270"/>
      <c r="AN160" s="270"/>
      <c r="AO160" s="270"/>
      <c r="AP160" s="270"/>
      <c r="AQ160" s="270"/>
      <c r="AR160" s="270"/>
      <c r="AS160" s="271"/>
      <c r="AT160" s="271"/>
      <c r="AU160" s="270"/>
      <c r="AV160" s="270"/>
      <c r="AW160" s="270"/>
      <c r="AX160" s="270"/>
    </row>
    <row r="161" spans="1:50" ht="14.25" customHeight="1">
      <c r="A161" s="204"/>
      <c r="B161" s="268"/>
      <c r="C161" s="268"/>
      <c r="D161" s="268"/>
      <c r="E161" s="268"/>
      <c r="F161" s="268"/>
      <c r="G161" s="268"/>
      <c r="H161" s="269"/>
      <c r="I161" s="189"/>
      <c r="J161" s="3"/>
      <c r="K161" s="2"/>
      <c r="L161" s="269"/>
      <c r="M161" s="189"/>
      <c r="N161" s="3"/>
      <c r="O161" s="2"/>
      <c r="P161" s="269"/>
      <c r="Q161" s="189"/>
      <c r="R161" s="3"/>
      <c r="S161" s="2"/>
      <c r="T161" s="269"/>
      <c r="U161" s="189"/>
      <c r="V161" s="3"/>
      <c r="W161" s="2"/>
      <c r="X161" s="269"/>
      <c r="Y161" s="189"/>
      <c r="Z161" s="3"/>
      <c r="AA161" s="1"/>
      <c r="AB161" s="1"/>
      <c r="AC161" s="1"/>
      <c r="AD161" s="1"/>
      <c r="AE161" s="2"/>
      <c r="AF161" s="2"/>
      <c r="AG161" s="2"/>
      <c r="AH161" s="2"/>
      <c r="AI161" s="270"/>
      <c r="AJ161" s="270"/>
      <c r="AK161" s="270"/>
      <c r="AL161" s="270"/>
      <c r="AM161" s="270"/>
      <c r="AN161" s="270"/>
      <c r="AO161" s="270"/>
      <c r="AP161" s="270"/>
      <c r="AQ161" s="270"/>
      <c r="AR161" s="270"/>
      <c r="AS161" s="271"/>
      <c r="AT161" s="271"/>
      <c r="AU161" s="270"/>
      <c r="AV161" s="270"/>
      <c r="AW161" s="270"/>
      <c r="AX161" s="270"/>
    </row>
    <row r="162" spans="1:50" ht="14.25" customHeight="1">
      <c r="A162" s="204"/>
      <c r="B162" s="268"/>
      <c r="C162" s="268"/>
      <c r="D162" s="268"/>
      <c r="E162" s="268"/>
      <c r="F162" s="268"/>
      <c r="G162" s="268"/>
      <c r="H162" s="269"/>
      <c r="I162" s="189"/>
      <c r="J162" s="3"/>
      <c r="K162" s="2"/>
      <c r="L162" s="269"/>
      <c r="M162" s="189"/>
      <c r="N162" s="3"/>
      <c r="O162" s="2"/>
      <c r="P162" s="269"/>
      <c r="Q162" s="189"/>
      <c r="R162" s="3"/>
      <c r="S162" s="2"/>
      <c r="T162" s="269"/>
      <c r="U162" s="189"/>
      <c r="V162" s="3"/>
      <c r="W162" s="2"/>
      <c r="X162" s="269"/>
      <c r="Y162" s="189"/>
      <c r="Z162" s="3"/>
      <c r="AA162" s="1"/>
      <c r="AB162" s="1"/>
      <c r="AC162" s="1"/>
      <c r="AD162" s="1"/>
      <c r="AE162" s="2"/>
      <c r="AF162" s="2"/>
      <c r="AG162" s="2"/>
      <c r="AH162" s="2"/>
      <c r="AI162" s="270"/>
      <c r="AJ162" s="270"/>
      <c r="AK162" s="270"/>
      <c r="AL162" s="270"/>
      <c r="AM162" s="270"/>
      <c r="AN162" s="270"/>
      <c r="AO162" s="270"/>
      <c r="AP162" s="270"/>
      <c r="AQ162" s="270"/>
      <c r="AR162" s="270"/>
      <c r="AS162" s="271"/>
      <c r="AT162" s="271"/>
      <c r="AU162" s="270"/>
      <c r="AV162" s="270"/>
      <c r="AW162" s="270"/>
      <c r="AX162" s="270"/>
    </row>
    <row r="163" spans="1:50" ht="14.25" customHeight="1">
      <c r="A163" s="204"/>
      <c r="B163" s="268"/>
      <c r="C163" s="268"/>
      <c r="D163" s="268"/>
      <c r="E163" s="268"/>
      <c r="F163" s="268"/>
      <c r="G163" s="268"/>
      <c r="H163" s="269"/>
      <c r="I163" s="189"/>
      <c r="J163" s="3"/>
      <c r="K163" s="2"/>
      <c r="L163" s="269"/>
      <c r="M163" s="189"/>
      <c r="N163" s="3"/>
      <c r="O163" s="2"/>
      <c r="P163" s="269"/>
      <c r="Q163" s="189"/>
      <c r="R163" s="3"/>
      <c r="S163" s="2"/>
      <c r="T163" s="269"/>
      <c r="U163" s="189"/>
      <c r="V163" s="3"/>
      <c r="W163" s="2"/>
      <c r="X163" s="269"/>
      <c r="Y163" s="189"/>
      <c r="Z163" s="3"/>
      <c r="AA163" s="1"/>
      <c r="AB163" s="1"/>
      <c r="AC163" s="1"/>
      <c r="AD163" s="1"/>
      <c r="AE163" s="2"/>
      <c r="AF163" s="2"/>
      <c r="AG163" s="2"/>
      <c r="AH163" s="2"/>
      <c r="AI163" s="270"/>
      <c r="AJ163" s="270"/>
      <c r="AK163" s="270"/>
      <c r="AL163" s="270"/>
      <c r="AM163" s="270"/>
      <c r="AN163" s="270"/>
      <c r="AO163" s="270"/>
      <c r="AP163" s="270"/>
      <c r="AQ163" s="270"/>
      <c r="AR163" s="270"/>
      <c r="AS163" s="271"/>
      <c r="AT163" s="271"/>
      <c r="AU163" s="270"/>
      <c r="AV163" s="270"/>
      <c r="AW163" s="270"/>
      <c r="AX163" s="270"/>
    </row>
    <row r="164" spans="1:50" ht="14.25" customHeight="1">
      <c r="A164" s="204"/>
      <c r="B164" s="268"/>
      <c r="C164" s="268"/>
      <c r="D164" s="268"/>
      <c r="E164" s="268"/>
      <c r="F164" s="268"/>
      <c r="G164" s="268"/>
      <c r="H164" s="269"/>
      <c r="I164" s="189"/>
      <c r="J164" s="3"/>
      <c r="K164" s="2"/>
      <c r="L164" s="269"/>
      <c r="M164" s="189"/>
      <c r="N164" s="3"/>
      <c r="O164" s="2"/>
      <c r="P164" s="269"/>
      <c r="Q164" s="189"/>
      <c r="R164" s="3"/>
      <c r="S164" s="2"/>
      <c r="T164" s="269"/>
      <c r="U164" s="189"/>
      <c r="V164" s="3"/>
      <c r="W164" s="2"/>
      <c r="X164" s="269"/>
      <c r="Y164" s="189"/>
      <c r="Z164" s="3"/>
      <c r="AA164" s="1"/>
      <c r="AB164" s="1"/>
      <c r="AC164" s="1"/>
      <c r="AD164" s="1"/>
      <c r="AE164" s="2"/>
      <c r="AF164" s="2"/>
      <c r="AG164" s="2"/>
      <c r="AH164" s="2"/>
      <c r="AI164" s="270"/>
      <c r="AJ164" s="270"/>
      <c r="AK164" s="270"/>
      <c r="AL164" s="270"/>
      <c r="AM164" s="270"/>
      <c r="AN164" s="270"/>
      <c r="AO164" s="270"/>
      <c r="AP164" s="270"/>
      <c r="AQ164" s="270"/>
      <c r="AR164" s="270"/>
      <c r="AS164" s="271"/>
      <c r="AT164" s="271"/>
      <c r="AU164" s="270"/>
      <c r="AV164" s="270"/>
      <c r="AW164" s="270"/>
      <c r="AX164" s="270"/>
    </row>
    <row r="165" spans="1:50" ht="14.25" customHeight="1">
      <c r="A165" s="204"/>
      <c r="B165" s="268"/>
      <c r="C165" s="268"/>
      <c r="D165" s="268"/>
      <c r="E165" s="268"/>
      <c r="F165" s="268"/>
      <c r="G165" s="268"/>
      <c r="H165" s="269"/>
      <c r="I165" s="189"/>
      <c r="J165" s="3"/>
      <c r="K165" s="2"/>
      <c r="L165" s="269"/>
      <c r="M165" s="189"/>
      <c r="N165" s="3"/>
      <c r="O165" s="2"/>
      <c r="P165" s="269"/>
      <c r="Q165" s="189"/>
      <c r="R165" s="3"/>
      <c r="S165" s="2"/>
      <c r="T165" s="269"/>
      <c r="U165" s="189"/>
      <c r="V165" s="3"/>
      <c r="W165" s="2"/>
      <c r="X165" s="269"/>
      <c r="Y165" s="189"/>
      <c r="Z165" s="3"/>
      <c r="AA165" s="1"/>
      <c r="AB165" s="1"/>
      <c r="AC165" s="1"/>
      <c r="AD165" s="1"/>
      <c r="AE165" s="2"/>
      <c r="AF165" s="2"/>
      <c r="AG165" s="2"/>
      <c r="AH165" s="2"/>
      <c r="AI165" s="270"/>
      <c r="AJ165" s="270"/>
      <c r="AK165" s="270"/>
      <c r="AL165" s="270"/>
      <c r="AM165" s="270"/>
      <c r="AN165" s="270"/>
      <c r="AO165" s="270"/>
      <c r="AP165" s="270"/>
      <c r="AQ165" s="270"/>
      <c r="AR165" s="270"/>
      <c r="AS165" s="271"/>
      <c r="AT165" s="271"/>
      <c r="AU165" s="270"/>
      <c r="AV165" s="270"/>
      <c r="AW165" s="270"/>
      <c r="AX165" s="270"/>
    </row>
    <row r="166" spans="1:50" ht="14.25" customHeight="1">
      <c r="A166" s="204"/>
      <c r="B166" s="268"/>
      <c r="C166" s="268"/>
      <c r="D166" s="268"/>
      <c r="E166" s="268"/>
      <c r="F166" s="268"/>
      <c r="G166" s="268"/>
      <c r="H166" s="269"/>
      <c r="I166" s="189"/>
      <c r="J166" s="3"/>
      <c r="K166" s="2"/>
      <c r="L166" s="269"/>
      <c r="M166" s="189"/>
      <c r="N166" s="3"/>
      <c r="O166" s="2"/>
      <c r="P166" s="269"/>
      <c r="Q166" s="189"/>
      <c r="R166" s="3"/>
      <c r="S166" s="2"/>
      <c r="T166" s="269"/>
      <c r="U166" s="189"/>
      <c r="V166" s="3"/>
      <c r="W166" s="2"/>
      <c r="X166" s="269"/>
      <c r="Y166" s="189"/>
      <c r="Z166" s="3"/>
      <c r="AA166" s="1"/>
      <c r="AB166" s="1"/>
      <c r="AC166" s="1"/>
      <c r="AD166" s="1"/>
      <c r="AE166" s="2"/>
      <c r="AF166" s="2"/>
      <c r="AG166" s="2"/>
      <c r="AH166" s="2"/>
      <c r="AI166" s="270"/>
      <c r="AJ166" s="270"/>
      <c r="AK166" s="270"/>
      <c r="AL166" s="270"/>
      <c r="AM166" s="270"/>
      <c r="AN166" s="270"/>
      <c r="AO166" s="270"/>
      <c r="AP166" s="270"/>
      <c r="AQ166" s="270"/>
      <c r="AR166" s="270"/>
      <c r="AS166" s="271"/>
      <c r="AT166" s="271"/>
      <c r="AU166" s="270"/>
      <c r="AV166" s="270"/>
      <c r="AW166" s="270"/>
      <c r="AX166" s="270"/>
    </row>
    <row r="167" spans="1:50" ht="14.25" customHeight="1">
      <c r="A167" s="204"/>
      <c r="B167" s="268"/>
      <c r="C167" s="268"/>
      <c r="D167" s="268"/>
      <c r="E167" s="268"/>
      <c r="F167" s="268"/>
      <c r="G167" s="268"/>
      <c r="H167" s="269"/>
      <c r="I167" s="189"/>
      <c r="J167" s="3"/>
      <c r="K167" s="2"/>
      <c r="L167" s="269"/>
      <c r="M167" s="189"/>
      <c r="N167" s="3"/>
      <c r="O167" s="2"/>
      <c r="P167" s="269"/>
      <c r="Q167" s="189"/>
      <c r="R167" s="3"/>
      <c r="S167" s="2"/>
      <c r="T167" s="269"/>
      <c r="U167" s="189"/>
      <c r="V167" s="3"/>
      <c r="W167" s="2"/>
      <c r="X167" s="269"/>
      <c r="Y167" s="189"/>
      <c r="Z167" s="3"/>
      <c r="AA167" s="1"/>
      <c r="AB167" s="1"/>
      <c r="AC167" s="1"/>
      <c r="AD167" s="1"/>
      <c r="AE167" s="2"/>
      <c r="AF167" s="2"/>
      <c r="AG167" s="2"/>
      <c r="AH167" s="2"/>
      <c r="AI167" s="270"/>
      <c r="AJ167" s="270"/>
      <c r="AK167" s="270"/>
      <c r="AL167" s="270"/>
      <c r="AM167" s="270"/>
      <c r="AN167" s="270"/>
      <c r="AO167" s="270"/>
      <c r="AP167" s="270"/>
      <c r="AQ167" s="270"/>
      <c r="AR167" s="270"/>
      <c r="AS167" s="271"/>
      <c r="AT167" s="271"/>
      <c r="AU167" s="270"/>
      <c r="AV167" s="270"/>
      <c r="AW167" s="270"/>
      <c r="AX167" s="270"/>
    </row>
    <row r="168" spans="1:50" ht="14.25" customHeight="1">
      <c r="A168" s="204"/>
      <c r="B168" s="268"/>
      <c r="C168" s="268"/>
      <c r="D168" s="268"/>
      <c r="E168" s="268"/>
      <c r="F168" s="268"/>
      <c r="G168" s="268"/>
      <c r="H168" s="269"/>
      <c r="I168" s="189"/>
      <c r="J168" s="3"/>
      <c r="K168" s="2"/>
      <c r="L168" s="269"/>
      <c r="M168" s="189"/>
      <c r="N168" s="3"/>
      <c r="O168" s="2"/>
      <c r="P168" s="269"/>
      <c r="Q168" s="189"/>
      <c r="R168" s="3"/>
      <c r="S168" s="2"/>
      <c r="T168" s="269"/>
      <c r="U168" s="189"/>
      <c r="V168" s="3"/>
      <c r="W168" s="2"/>
      <c r="X168" s="269"/>
      <c r="Y168" s="189"/>
      <c r="Z168" s="3"/>
      <c r="AA168" s="1"/>
      <c r="AB168" s="1"/>
      <c r="AC168" s="1"/>
      <c r="AD168" s="1"/>
      <c r="AE168" s="2"/>
      <c r="AF168" s="2"/>
      <c r="AG168" s="2"/>
      <c r="AH168" s="2"/>
      <c r="AI168" s="270"/>
      <c r="AJ168" s="270"/>
      <c r="AK168" s="270"/>
      <c r="AL168" s="270"/>
      <c r="AM168" s="270"/>
      <c r="AN168" s="270"/>
      <c r="AO168" s="270"/>
      <c r="AP168" s="270"/>
      <c r="AQ168" s="270"/>
      <c r="AR168" s="270"/>
      <c r="AS168" s="271"/>
      <c r="AT168" s="271"/>
      <c r="AU168" s="270"/>
      <c r="AV168" s="270"/>
      <c r="AW168" s="270"/>
      <c r="AX168" s="270"/>
    </row>
    <row r="169" spans="1:50" ht="14.25" customHeight="1">
      <c r="A169" s="204"/>
      <c r="B169" s="268"/>
      <c r="C169" s="268"/>
      <c r="D169" s="268"/>
      <c r="E169" s="268"/>
      <c r="F169" s="268"/>
      <c r="G169" s="268"/>
      <c r="H169" s="269"/>
      <c r="I169" s="189"/>
      <c r="J169" s="3"/>
      <c r="K169" s="2"/>
      <c r="L169" s="269"/>
      <c r="M169" s="189"/>
      <c r="N169" s="3"/>
      <c r="O169" s="2"/>
      <c r="P169" s="269"/>
      <c r="Q169" s="189"/>
      <c r="R169" s="3"/>
      <c r="S169" s="2"/>
      <c r="T169" s="269"/>
      <c r="U169" s="189"/>
      <c r="V169" s="3"/>
      <c r="W169" s="2"/>
      <c r="X169" s="269"/>
      <c r="Y169" s="189"/>
      <c r="Z169" s="3"/>
      <c r="AA169" s="1"/>
      <c r="AB169" s="1"/>
      <c r="AC169" s="1"/>
      <c r="AD169" s="1"/>
      <c r="AE169" s="2"/>
      <c r="AF169" s="2"/>
      <c r="AG169" s="2"/>
      <c r="AH169" s="2"/>
      <c r="AI169" s="270"/>
      <c r="AJ169" s="270"/>
      <c r="AK169" s="270"/>
      <c r="AL169" s="270"/>
      <c r="AM169" s="270"/>
      <c r="AN169" s="270"/>
      <c r="AO169" s="270"/>
      <c r="AP169" s="270"/>
      <c r="AQ169" s="270"/>
      <c r="AR169" s="270"/>
      <c r="AS169" s="271"/>
      <c r="AT169" s="271"/>
      <c r="AU169" s="270"/>
      <c r="AV169" s="270"/>
      <c r="AW169" s="270"/>
      <c r="AX169" s="270"/>
    </row>
    <row r="170" spans="1:50" ht="14.25" customHeight="1">
      <c r="A170" s="204"/>
      <c r="B170" s="268"/>
      <c r="C170" s="268"/>
      <c r="D170" s="268"/>
      <c r="E170" s="268"/>
      <c r="F170" s="268"/>
      <c r="G170" s="268"/>
      <c r="H170" s="269"/>
      <c r="I170" s="189"/>
      <c r="J170" s="3"/>
      <c r="K170" s="2"/>
      <c r="L170" s="269"/>
      <c r="M170" s="189"/>
      <c r="N170" s="3"/>
      <c r="O170" s="2"/>
      <c r="P170" s="269"/>
      <c r="Q170" s="189"/>
      <c r="R170" s="3"/>
      <c r="S170" s="2"/>
      <c r="T170" s="269"/>
      <c r="U170" s="189"/>
      <c r="V170" s="3"/>
      <c r="W170" s="2"/>
      <c r="X170" s="269"/>
      <c r="Y170" s="189"/>
      <c r="Z170" s="3"/>
      <c r="AA170" s="1"/>
      <c r="AB170" s="1"/>
      <c r="AC170" s="1"/>
      <c r="AD170" s="1"/>
      <c r="AE170" s="2"/>
      <c r="AF170" s="2"/>
      <c r="AG170" s="2"/>
      <c r="AH170" s="2"/>
      <c r="AI170" s="270"/>
      <c r="AJ170" s="270"/>
      <c r="AK170" s="270"/>
      <c r="AL170" s="270"/>
      <c r="AM170" s="270"/>
      <c r="AN170" s="270"/>
      <c r="AO170" s="270"/>
      <c r="AP170" s="270"/>
      <c r="AQ170" s="270"/>
      <c r="AR170" s="270"/>
      <c r="AS170" s="271"/>
      <c r="AT170" s="271"/>
      <c r="AU170" s="270"/>
      <c r="AV170" s="270"/>
      <c r="AW170" s="270"/>
      <c r="AX170" s="270"/>
    </row>
    <row r="171" spans="1:50" ht="14.25" customHeight="1">
      <c r="A171" s="204"/>
      <c r="B171" s="268"/>
      <c r="C171" s="268"/>
      <c r="D171" s="268"/>
      <c r="E171" s="268"/>
      <c r="F171" s="268"/>
      <c r="G171" s="268"/>
      <c r="H171" s="269"/>
      <c r="I171" s="189"/>
      <c r="J171" s="3"/>
      <c r="K171" s="2"/>
      <c r="L171" s="269"/>
      <c r="M171" s="189"/>
      <c r="N171" s="3"/>
      <c r="O171" s="2"/>
      <c r="P171" s="269"/>
      <c r="Q171" s="189"/>
      <c r="R171" s="3"/>
      <c r="S171" s="2"/>
      <c r="T171" s="269"/>
      <c r="U171" s="189"/>
      <c r="V171" s="3"/>
      <c r="W171" s="2"/>
      <c r="X171" s="269"/>
      <c r="Y171" s="189"/>
      <c r="Z171" s="3"/>
      <c r="AA171" s="1"/>
      <c r="AB171" s="1"/>
      <c r="AC171" s="1"/>
      <c r="AD171" s="1"/>
      <c r="AE171" s="2"/>
      <c r="AF171" s="2"/>
      <c r="AG171" s="2"/>
      <c r="AH171" s="2"/>
      <c r="AI171" s="270"/>
      <c r="AJ171" s="270"/>
      <c r="AK171" s="270"/>
      <c r="AL171" s="270"/>
      <c r="AM171" s="270"/>
      <c r="AN171" s="270"/>
      <c r="AO171" s="270"/>
      <c r="AP171" s="270"/>
      <c r="AQ171" s="270"/>
      <c r="AR171" s="270"/>
      <c r="AS171" s="271"/>
      <c r="AT171" s="271"/>
      <c r="AU171" s="270"/>
      <c r="AV171" s="270"/>
      <c r="AW171" s="270"/>
      <c r="AX171" s="270"/>
    </row>
    <row r="172" spans="1:50" ht="14.25" customHeight="1">
      <c r="A172" s="204"/>
      <c r="B172" s="268"/>
      <c r="C172" s="268"/>
      <c r="D172" s="268"/>
      <c r="E172" s="268"/>
      <c r="F172" s="268"/>
      <c r="G172" s="268"/>
      <c r="H172" s="269"/>
      <c r="I172" s="189"/>
      <c r="J172" s="3"/>
      <c r="K172" s="2"/>
      <c r="L172" s="269"/>
      <c r="M172" s="189"/>
      <c r="N172" s="3"/>
      <c r="O172" s="2"/>
      <c r="P172" s="269"/>
      <c r="Q172" s="189"/>
      <c r="R172" s="3"/>
      <c r="S172" s="2"/>
      <c r="T172" s="269"/>
      <c r="U172" s="189"/>
      <c r="V172" s="3"/>
      <c r="W172" s="2"/>
      <c r="X172" s="269"/>
      <c r="Y172" s="189"/>
      <c r="Z172" s="3"/>
      <c r="AA172" s="1"/>
      <c r="AB172" s="1"/>
      <c r="AC172" s="1"/>
      <c r="AD172" s="1"/>
      <c r="AE172" s="2"/>
      <c r="AF172" s="2"/>
      <c r="AG172" s="2"/>
      <c r="AH172" s="2"/>
      <c r="AI172" s="270"/>
      <c r="AJ172" s="270"/>
      <c r="AK172" s="270"/>
      <c r="AL172" s="270"/>
      <c r="AM172" s="270"/>
      <c r="AN172" s="270"/>
      <c r="AO172" s="270"/>
      <c r="AP172" s="270"/>
      <c r="AQ172" s="270"/>
      <c r="AR172" s="270"/>
      <c r="AS172" s="271"/>
      <c r="AT172" s="271"/>
      <c r="AU172" s="270"/>
      <c r="AV172" s="270"/>
      <c r="AW172" s="270"/>
      <c r="AX172" s="270"/>
    </row>
    <row r="173" spans="1:50" ht="14.25" customHeight="1">
      <c r="A173" s="204"/>
      <c r="B173" s="268"/>
      <c r="C173" s="268"/>
      <c r="D173" s="268"/>
      <c r="E173" s="268"/>
      <c r="F173" s="268"/>
      <c r="G173" s="268"/>
      <c r="H173" s="269"/>
      <c r="I173" s="189"/>
      <c r="J173" s="3"/>
      <c r="K173" s="2"/>
      <c r="L173" s="269"/>
      <c r="M173" s="189"/>
      <c r="N173" s="3"/>
      <c r="O173" s="2"/>
      <c r="P173" s="269"/>
      <c r="Q173" s="189"/>
      <c r="R173" s="3"/>
      <c r="S173" s="2"/>
      <c r="T173" s="269"/>
      <c r="U173" s="189"/>
      <c r="V173" s="3"/>
      <c r="W173" s="2"/>
      <c r="X173" s="269"/>
      <c r="Y173" s="189"/>
      <c r="Z173" s="3"/>
      <c r="AA173" s="1"/>
      <c r="AB173" s="1"/>
      <c r="AC173" s="1"/>
      <c r="AD173" s="1"/>
      <c r="AE173" s="2"/>
      <c r="AF173" s="2"/>
      <c r="AG173" s="2"/>
      <c r="AH173" s="2"/>
      <c r="AI173" s="270"/>
      <c r="AJ173" s="270"/>
      <c r="AK173" s="270"/>
      <c r="AL173" s="270"/>
      <c r="AM173" s="270"/>
      <c r="AN173" s="270"/>
      <c r="AO173" s="270"/>
      <c r="AP173" s="270"/>
      <c r="AQ173" s="270"/>
      <c r="AR173" s="270"/>
      <c r="AS173" s="271"/>
      <c r="AT173" s="271"/>
      <c r="AU173" s="270"/>
      <c r="AV173" s="270"/>
      <c r="AW173" s="270"/>
      <c r="AX173" s="270"/>
    </row>
    <row r="174" spans="1:50" ht="14.25" customHeight="1">
      <c r="A174" s="204"/>
      <c r="B174" s="268"/>
      <c r="C174" s="268"/>
      <c r="D174" s="268"/>
      <c r="E174" s="268"/>
      <c r="F174" s="268"/>
      <c r="G174" s="268"/>
      <c r="H174" s="269"/>
      <c r="I174" s="189"/>
      <c r="J174" s="3"/>
      <c r="K174" s="2"/>
      <c r="L174" s="269"/>
      <c r="M174" s="189"/>
      <c r="N174" s="3"/>
      <c r="O174" s="2"/>
      <c r="P174" s="269"/>
      <c r="Q174" s="189"/>
      <c r="R174" s="3"/>
      <c r="S174" s="2"/>
      <c r="T174" s="269"/>
      <c r="U174" s="189"/>
      <c r="V174" s="3"/>
      <c r="W174" s="2"/>
      <c r="X174" s="269"/>
      <c r="Y174" s="189"/>
      <c r="Z174" s="3"/>
      <c r="AA174" s="1"/>
      <c r="AB174" s="1"/>
      <c r="AC174" s="1"/>
      <c r="AD174" s="1"/>
      <c r="AE174" s="2"/>
      <c r="AF174" s="2"/>
      <c r="AG174" s="2"/>
      <c r="AH174" s="2"/>
      <c r="AI174" s="270"/>
      <c r="AJ174" s="270"/>
      <c r="AK174" s="270"/>
      <c r="AL174" s="270"/>
      <c r="AM174" s="270"/>
      <c r="AN174" s="270"/>
      <c r="AO174" s="270"/>
      <c r="AP174" s="270"/>
      <c r="AQ174" s="270"/>
      <c r="AR174" s="270"/>
      <c r="AS174" s="271"/>
      <c r="AT174" s="271"/>
      <c r="AU174" s="270"/>
      <c r="AV174" s="270"/>
      <c r="AW174" s="270"/>
      <c r="AX174" s="270"/>
    </row>
    <row r="175" spans="1:50" ht="14.25" customHeight="1">
      <c r="A175" s="204"/>
      <c r="B175" s="268"/>
      <c r="C175" s="268"/>
      <c r="D175" s="268"/>
      <c r="E175" s="268"/>
      <c r="F175" s="268"/>
      <c r="G175" s="268"/>
      <c r="H175" s="269"/>
      <c r="I175" s="189"/>
      <c r="J175" s="3"/>
      <c r="K175" s="2"/>
      <c r="L175" s="269"/>
      <c r="M175" s="189"/>
      <c r="N175" s="3"/>
      <c r="O175" s="2"/>
      <c r="P175" s="269"/>
      <c r="Q175" s="189"/>
      <c r="R175" s="3"/>
      <c r="S175" s="2"/>
      <c r="T175" s="269"/>
      <c r="U175" s="189"/>
      <c r="V175" s="3"/>
      <c r="W175" s="2"/>
      <c r="X175" s="269"/>
      <c r="Y175" s="189"/>
      <c r="Z175" s="3"/>
      <c r="AA175" s="1"/>
      <c r="AB175" s="1"/>
      <c r="AC175" s="1"/>
      <c r="AD175" s="1"/>
      <c r="AE175" s="2"/>
      <c r="AF175" s="2"/>
      <c r="AG175" s="2"/>
      <c r="AH175" s="2"/>
      <c r="AI175" s="270"/>
      <c r="AJ175" s="270"/>
      <c r="AK175" s="270"/>
      <c r="AL175" s="270"/>
      <c r="AM175" s="270"/>
      <c r="AN175" s="270"/>
      <c r="AO175" s="270"/>
      <c r="AP175" s="270"/>
      <c r="AQ175" s="270"/>
      <c r="AR175" s="270"/>
      <c r="AS175" s="271"/>
      <c r="AT175" s="271"/>
      <c r="AU175" s="270"/>
      <c r="AV175" s="270"/>
      <c r="AW175" s="270"/>
      <c r="AX175" s="270"/>
    </row>
    <row r="176" spans="1:50" ht="14.25" customHeight="1">
      <c r="A176" s="204"/>
      <c r="B176" s="268"/>
      <c r="C176" s="268"/>
      <c r="D176" s="268"/>
      <c r="E176" s="268"/>
      <c r="F176" s="268"/>
      <c r="G176" s="268"/>
      <c r="H176" s="269"/>
      <c r="I176" s="189"/>
      <c r="J176" s="3"/>
      <c r="K176" s="2"/>
      <c r="L176" s="269"/>
      <c r="M176" s="189"/>
      <c r="N176" s="3"/>
      <c r="O176" s="2"/>
      <c r="P176" s="269"/>
      <c r="Q176" s="189"/>
      <c r="R176" s="3"/>
      <c r="S176" s="2"/>
      <c r="T176" s="269"/>
      <c r="U176" s="189"/>
      <c r="V176" s="3"/>
      <c r="W176" s="2"/>
      <c r="X176" s="269"/>
      <c r="Y176" s="189"/>
      <c r="Z176" s="3"/>
      <c r="AA176" s="1"/>
      <c r="AB176" s="1"/>
      <c r="AC176" s="1"/>
      <c r="AD176" s="1"/>
      <c r="AE176" s="2"/>
      <c r="AF176" s="2"/>
      <c r="AG176" s="2"/>
      <c r="AH176" s="2"/>
      <c r="AI176" s="270"/>
      <c r="AJ176" s="270"/>
      <c r="AK176" s="270"/>
      <c r="AL176" s="270"/>
      <c r="AM176" s="270"/>
      <c r="AN176" s="270"/>
      <c r="AO176" s="270"/>
      <c r="AP176" s="270"/>
      <c r="AQ176" s="270"/>
      <c r="AR176" s="270"/>
      <c r="AS176" s="271"/>
      <c r="AT176" s="271"/>
      <c r="AU176" s="270"/>
      <c r="AV176" s="270"/>
      <c r="AW176" s="270"/>
      <c r="AX176" s="270"/>
    </row>
    <row r="177" spans="1:50" ht="14.25" customHeight="1">
      <c r="A177" s="204"/>
      <c r="B177" s="268"/>
      <c r="C177" s="268"/>
      <c r="D177" s="268"/>
      <c r="E177" s="268"/>
      <c r="F177" s="268"/>
      <c r="G177" s="268"/>
      <c r="H177" s="269"/>
      <c r="I177" s="189"/>
      <c r="J177" s="3"/>
      <c r="K177" s="2"/>
      <c r="L177" s="269"/>
      <c r="M177" s="189"/>
      <c r="N177" s="3"/>
      <c r="O177" s="2"/>
      <c r="P177" s="269"/>
      <c r="Q177" s="189"/>
      <c r="R177" s="3"/>
      <c r="S177" s="2"/>
      <c r="T177" s="269"/>
      <c r="U177" s="189"/>
      <c r="V177" s="3"/>
      <c r="W177" s="2"/>
      <c r="X177" s="269"/>
      <c r="Y177" s="189"/>
      <c r="Z177" s="3"/>
      <c r="AA177" s="1"/>
      <c r="AB177" s="1"/>
      <c r="AC177" s="1"/>
      <c r="AD177" s="1"/>
      <c r="AE177" s="2"/>
      <c r="AF177" s="2"/>
      <c r="AG177" s="2"/>
      <c r="AH177" s="2"/>
      <c r="AI177" s="270"/>
      <c r="AJ177" s="270"/>
      <c r="AK177" s="270"/>
      <c r="AL177" s="270"/>
      <c r="AM177" s="270"/>
      <c r="AN177" s="270"/>
      <c r="AO177" s="270"/>
      <c r="AP177" s="270"/>
      <c r="AQ177" s="270"/>
      <c r="AR177" s="270"/>
      <c r="AS177" s="271"/>
      <c r="AT177" s="271"/>
      <c r="AU177" s="270"/>
      <c r="AV177" s="270"/>
      <c r="AW177" s="270"/>
      <c r="AX177" s="270"/>
    </row>
    <row r="178" spans="1:50" ht="14.25" customHeight="1">
      <c r="A178" s="204"/>
      <c r="B178" s="268"/>
      <c r="C178" s="268"/>
      <c r="D178" s="268"/>
      <c r="E178" s="268"/>
      <c r="F178" s="268"/>
      <c r="G178" s="268"/>
      <c r="H178" s="269"/>
      <c r="I178" s="189"/>
      <c r="J178" s="3"/>
      <c r="K178" s="2"/>
      <c r="L178" s="269"/>
      <c r="M178" s="189"/>
      <c r="N178" s="3"/>
      <c r="O178" s="2"/>
      <c r="P178" s="269"/>
      <c r="Q178" s="189"/>
      <c r="R178" s="3"/>
      <c r="S178" s="2"/>
      <c r="T178" s="269"/>
      <c r="U178" s="189"/>
      <c r="V178" s="3"/>
      <c r="W178" s="2"/>
      <c r="X178" s="269"/>
      <c r="Y178" s="189"/>
      <c r="Z178" s="3"/>
      <c r="AA178" s="1"/>
      <c r="AB178" s="1"/>
      <c r="AC178" s="1"/>
      <c r="AD178" s="1"/>
      <c r="AE178" s="2"/>
      <c r="AF178" s="2"/>
      <c r="AG178" s="2"/>
      <c r="AH178" s="2"/>
      <c r="AI178" s="270"/>
      <c r="AJ178" s="270"/>
      <c r="AK178" s="270"/>
      <c r="AL178" s="270"/>
      <c r="AM178" s="270"/>
      <c r="AN178" s="270"/>
      <c r="AO178" s="270"/>
      <c r="AP178" s="270"/>
      <c r="AQ178" s="270"/>
      <c r="AR178" s="270"/>
      <c r="AS178" s="271"/>
      <c r="AT178" s="271"/>
      <c r="AU178" s="270"/>
      <c r="AV178" s="270"/>
      <c r="AW178" s="270"/>
      <c r="AX178" s="270"/>
    </row>
    <row r="179" spans="1:50" ht="14.25" customHeight="1">
      <c r="A179" s="204"/>
      <c r="B179" s="268"/>
      <c r="C179" s="268"/>
      <c r="D179" s="268"/>
      <c r="E179" s="268"/>
      <c r="F179" s="268"/>
      <c r="G179" s="268"/>
      <c r="H179" s="269"/>
      <c r="I179" s="189"/>
      <c r="J179" s="3"/>
      <c r="K179" s="2"/>
      <c r="L179" s="269"/>
      <c r="M179" s="189"/>
      <c r="N179" s="3"/>
      <c r="O179" s="2"/>
      <c r="P179" s="269"/>
      <c r="Q179" s="189"/>
      <c r="R179" s="3"/>
      <c r="S179" s="2"/>
      <c r="T179" s="269"/>
      <c r="U179" s="189"/>
      <c r="V179" s="3"/>
      <c r="W179" s="2"/>
      <c r="X179" s="269"/>
      <c r="Y179" s="189"/>
      <c r="Z179" s="3"/>
      <c r="AA179" s="1"/>
      <c r="AB179" s="1"/>
      <c r="AC179" s="1"/>
      <c r="AD179" s="1"/>
      <c r="AE179" s="2"/>
      <c r="AF179" s="2"/>
      <c r="AG179" s="2"/>
      <c r="AH179" s="2"/>
      <c r="AI179" s="270"/>
      <c r="AJ179" s="270"/>
      <c r="AK179" s="270"/>
      <c r="AL179" s="270"/>
      <c r="AM179" s="270"/>
      <c r="AN179" s="270"/>
      <c r="AO179" s="270"/>
      <c r="AP179" s="270"/>
      <c r="AQ179" s="270"/>
      <c r="AR179" s="270"/>
      <c r="AS179" s="271"/>
      <c r="AT179" s="271"/>
      <c r="AU179" s="270"/>
      <c r="AV179" s="270"/>
      <c r="AW179" s="270"/>
      <c r="AX179" s="270"/>
    </row>
    <row r="180" spans="1:50" ht="14.25" customHeight="1">
      <c r="A180" s="204"/>
      <c r="B180" s="268"/>
      <c r="C180" s="268"/>
      <c r="D180" s="268"/>
      <c r="E180" s="268"/>
      <c r="F180" s="268"/>
      <c r="G180" s="268"/>
      <c r="H180" s="269"/>
      <c r="I180" s="189"/>
      <c r="J180" s="3"/>
      <c r="K180" s="2"/>
      <c r="L180" s="269"/>
      <c r="M180" s="189"/>
      <c r="N180" s="3"/>
      <c r="O180" s="2"/>
      <c r="P180" s="269"/>
      <c r="Q180" s="189"/>
      <c r="R180" s="3"/>
      <c r="S180" s="2"/>
      <c r="T180" s="269"/>
      <c r="U180" s="189"/>
      <c r="V180" s="3"/>
      <c r="W180" s="2"/>
      <c r="X180" s="269"/>
      <c r="Y180" s="189"/>
      <c r="Z180" s="3"/>
      <c r="AA180" s="1"/>
      <c r="AB180" s="1"/>
      <c r="AC180" s="1"/>
      <c r="AD180" s="1"/>
      <c r="AE180" s="2"/>
      <c r="AF180" s="2"/>
      <c r="AG180" s="2"/>
      <c r="AH180" s="2"/>
      <c r="AI180" s="270"/>
      <c r="AJ180" s="270"/>
      <c r="AK180" s="270"/>
      <c r="AL180" s="270"/>
      <c r="AM180" s="270"/>
      <c r="AN180" s="270"/>
      <c r="AO180" s="270"/>
      <c r="AP180" s="270"/>
      <c r="AQ180" s="270"/>
      <c r="AR180" s="270"/>
      <c r="AS180" s="271"/>
      <c r="AT180" s="271"/>
      <c r="AU180" s="270"/>
      <c r="AV180" s="270"/>
      <c r="AW180" s="270"/>
      <c r="AX180" s="270"/>
    </row>
    <row r="181" spans="1:50" ht="14.25" customHeight="1">
      <c r="A181" s="204"/>
      <c r="B181" s="268"/>
      <c r="C181" s="268"/>
      <c r="D181" s="268"/>
      <c r="E181" s="268"/>
      <c r="F181" s="268"/>
      <c r="G181" s="268"/>
      <c r="H181" s="269"/>
      <c r="I181" s="189"/>
      <c r="J181" s="3"/>
      <c r="K181" s="2"/>
      <c r="L181" s="269"/>
      <c r="M181" s="189"/>
      <c r="N181" s="3"/>
      <c r="O181" s="2"/>
      <c r="P181" s="269"/>
      <c r="Q181" s="189"/>
      <c r="R181" s="3"/>
      <c r="S181" s="2"/>
      <c r="T181" s="269"/>
      <c r="U181" s="189"/>
      <c r="V181" s="3"/>
      <c r="W181" s="2"/>
      <c r="X181" s="269"/>
      <c r="Y181" s="189"/>
      <c r="Z181" s="3"/>
      <c r="AA181" s="1"/>
      <c r="AB181" s="1"/>
      <c r="AC181" s="1"/>
      <c r="AD181" s="1"/>
      <c r="AE181" s="2"/>
      <c r="AF181" s="2"/>
      <c r="AG181" s="2"/>
      <c r="AH181" s="2"/>
      <c r="AI181" s="270"/>
      <c r="AJ181" s="270"/>
      <c r="AK181" s="270"/>
      <c r="AL181" s="270"/>
      <c r="AM181" s="270"/>
      <c r="AN181" s="270"/>
      <c r="AO181" s="270"/>
      <c r="AP181" s="270"/>
      <c r="AQ181" s="270"/>
      <c r="AR181" s="270"/>
      <c r="AS181" s="271"/>
      <c r="AT181" s="271"/>
      <c r="AU181" s="270"/>
      <c r="AV181" s="270"/>
      <c r="AW181" s="270"/>
      <c r="AX181" s="270"/>
    </row>
    <row r="182" spans="1:50" ht="14.25" customHeight="1">
      <c r="A182" s="204"/>
      <c r="B182" s="268"/>
      <c r="C182" s="268"/>
      <c r="D182" s="268"/>
      <c r="E182" s="268"/>
      <c r="F182" s="268"/>
      <c r="G182" s="268"/>
      <c r="H182" s="269"/>
      <c r="I182" s="189"/>
      <c r="J182" s="3"/>
      <c r="K182" s="2"/>
      <c r="L182" s="269"/>
      <c r="M182" s="189"/>
      <c r="N182" s="3"/>
      <c r="O182" s="2"/>
      <c r="P182" s="269"/>
      <c r="Q182" s="189"/>
      <c r="R182" s="3"/>
      <c r="S182" s="2"/>
      <c r="T182" s="269"/>
      <c r="U182" s="189"/>
      <c r="V182" s="3"/>
      <c r="W182" s="2"/>
      <c r="X182" s="269"/>
      <c r="Y182" s="189"/>
      <c r="Z182" s="3"/>
      <c r="AA182" s="1"/>
      <c r="AB182" s="1"/>
      <c r="AC182" s="1"/>
      <c r="AD182" s="1"/>
      <c r="AE182" s="2"/>
      <c r="AF182" s="2"/>
      <c r="AG182" s="2"/>
      <c r="AH182" s="2"/>
      <c r="AI182" s="270"/>
      <c r="AJ182" s="270"/>
      <c r="AK182" s="270"/>
      <c r="AL182" s="270"/>
      <c r="AM182" s="270"/>
      <c r="AN182" s="270"/>
      <c r="AO182" s="270"/>
      <c r="AP182" s="270"/>
      <c r="AQ182" s="270"/>
      <c r="AR182" s="270"/>
      <c r="AS182" s="271"/>
      <c r="AT182" s="271"/>
      <c r="AU182" s="270"/>
      <c r="AV182" s="270"/>
      <c r="AW182" s="270"/>
      <c r="AX182" s="270"/>
    </row>
    <row r="183" spans="1:50" ht="14.25" customHeight="1">
      <c r="A183" s="204"/>
      <c r="B183" s="268"/>
      <c r="C183" s="268"/>
      <c r="D183" s="268"/>
      <c r="E183" s="268"/>
      <c r="F183" s="268"/>
      <c r="G183" s="268"/>
      <c r="H183" s="269"/>
      <c r="I183" s="189"/>
      <c r="J183" s="3"/>
      <c r="K183" s="2"/>
      <c r="L183" s="269"/>
      <c r="M183" s="189"/>
      <c r="N183" s="3"/>
      <c r="O183" s="2"/>
      <c r="P183" s="269"/>
      <c r="Q183" s="189"/>
      <c r="R183" s="3"/>
      <c r="S183" s="2"/>
      <c r="T183" s="269"/>
      <c r="U183" s="189"/>
      <c r="V183" s="3"/>
      <c r="W183" s="2"/>
      <c r="X183" s="269"/>
      <c r="Y183" s="189"/>
      <c r="Z183" s="3"/>
      <c r="AA183" s="1"/>
      <c r="AB183" s="1"/>
      <c r="AC183" s="1"/>
      <c r="AD183" s="1"/>
      <c r="AE183" s="2"/>
      <c r="AF183" s="2"/>
      <c r="AG183" s="2"/>
      <c r="AH183" s="2"/>
      <c r="AI183" s="270"/>
      <c r="AJ183" s="270"/>
      <c r="AK183" s="270"/>
      <c r="AL183" s="270"/>
      <c r="AM183" s="270"/>
      <c r="AN183" s="270"/>
      <c r="AO183" s="270"/>
      <c r="AP183" s="270"/>
      <c r="AQ183" s="270"/>
      <c r="AR183" s="270"/>
      <c r="AS183" s="271"/>
      <c r="AT183" s="271"/>
      <c r="AU183" s="270"/>
      <c r="AV183" s="270"/>
      <c r="AW183" s="270"/>
      <c r="AX183" s="270"/>
    </row>
    <row r="184" spans="1:50" ht="14.25" customHeight="1">
      <c r="A184" s="204"/>
      <c r="B184" s="268"/>
      <c r="C184" s="268"/>
      <c r="D184" s="268"/>
      <c r="E184" s="268"/>
      <c r="F184" s="268"/>
      <c r="G184" s="268"/>
      <c r="H184" s="269"/>
      <c r="I184" s="189"/>
      <c r="J184" s="3"/>
      <c r="K184" s="2"/>
      <c r="L184" s="269"/>
      <c r="M184" s="189"/>
      <c r="N184" s="3"/>
      <c r="O184" s="2"/>
      <c r="P184" s="269"/>
      <c r="Q184" s="189"/>
      <c r="R184" s="3"/>
      <c r="S184" s="2"/>
      <c r="T184" s="269"/>
      <c r="U184" s="189"/>
      <c r="V184" s="3"/>
      <c r="W184" s="2"/>
      <c r="X184" s="269"/>
      <c r="Y184" s="189"/>
      <c r="Z184" s="3"/>
      <c r="AA184" s="1"/>
      <c r="AB184" s="1"/>
      <c r="AC184" s="1"/>
      <c r="AD184" s="1"/>
      <c r="AE184" s="2"/>
      <c r="AF184" s="2"/>
      <c r="AG184" s="2"/>
      <c r="AH184" s="2"/>
      <c r="AI184" s="270"/>
      <c r="AJ184" s="270"/>
      <c r="AK184" s="270"/>
      <c r="AL184" s="270"/>
      <c r="AM184" s="270"/>
      <c r="AN184" s="270"/>
      <c r="AO184" s="270"/>
      <c r="AP184" s="270"/>
      <c r="AQ184" s="270"/>
      <c r="AR184" s="270"/>
      <c r="AS184" s="271"/>
      <c r="AT184" s="271"/>
      <c r="AU184" s="270"/>
      <c r="AV184" s="270"/>
      <c r="AW184" s="270"/>
      <c r="AX184" s="270"/>
    </row>
    <row r="185" spans="1:50" ht="14.25" customHeight="1">
      <c r="A185" s="204"/>
      <c r="B185" s="268"/>
      <c r="C185" s="268"/>
      <c r="D185" s="268"/>
      <c r="E185" s="268"/>
      <c r="F185" s="268"/>
      <c r="G185" s="268"/>
      <c r="H185" s="269"/>
      <c r="I185" s="189"/>
      <c r="J185" s="3"/>
      <c r="K185" s="2"/>
      <c r="L185" s="269"/>
      <c r="M185" s="189"/>
      <c r="N185" s="3"/>
      <c r="O185" s="2"/>
      <c r="P185" s="269"/>
      <c r="Q185" s="189"/>
      <c r="R185" s="3"/>
      <c r="S185" s="2"/>
      <c r="T185" s="269"/>
      <c r="U185" s="189"/>
      <c r="V185" s="3"/>
      <c r="W185" s="2"/>
      <c r="X185" s="269"/>
      <c r="Y185" s="189"/>
      <c r="Z185" s="3"/>
      <c r="AA185" s="1"/>
      <c r="AB185" s="1"/>
      <c r="AC185" s="1"/>
      <c r="AD185" s="1"/>
      <c r="AE185" s="2"/>
      <c r="AF185" s="2"/>
      <c r="AG185" s="2"/>
      <c r="AH185" s="2"/>
      <c r="AI185" s="270"/>
      <c r="AJ185" s="270"/>
      <c r="AK185" s="270"/>
      <c r="AL185" s="270"/>
      <c r="AM185" s="270"/>
      <c r="AN185" s="270"/>
      <c r="AO185" s="270"/>
      <c r="AP185" s="270"/>
      <c r="AQ185" s="270"/>
      <c r="AR185" s="270"/>
      <c r="AS185" s="271"/>
      <c r="AT185" s="271"/>
      <c r="AU185" s="270"/>
      <c r="AV185" s="270"/>
      <c r="AW185" s="270"/>
      <c r="AX185" s="270"/>
    </row>
    <row r="186" spans="1:50" ht="14.25" customHeight="1">
      <c r="A186" s="204"/>
      <c r="B186" s="268"/>
      <c r="C186" s="268"/>
      <c r="D186" s="268"/>
      <c r="E186" s="268"/>
      <c r="F186" s="268"/>
      <c r="G186" s="268"/>
      <c r="H186" s="269"/>
      <c r="I186" s="189"/>
      <c r="J186" s="3"/>
      <c r="K186" s="2"/>
      <c r="L186" s="269"/>
      <c r="M186" s="189"/>
      <c r="N186" s="3"/>
      <c r="O186" s="2"/>
      <c r="P186" s="269"/>
      <c r="Q186" s="189"/>
      <c r="R186" s="3"/>
      <c r="S186" s="2"/>
      <c r="T186" s="269"/>
      <c r="U186" s="189"/>
      <c r="V186" s="3"/>
      <c r="W186" s="2"/>
      <c r="X186" s="269"/>
      <c r="Y186" s="189"/>
      <c r="Z186" s="3"/>
      <c r="AA186" s="1"/>
      <c r="AB186" s="1"/>
      <c r="AC186" s="1"/>
      <c r="AD186" s="1"/>
      <c r="AE186" s="2"/>
      <c r="AF186" s="2"/>
      <c r="AG186" s="2"/>
      <c r="AH186" s="2"/>
      <c r="AI186" s="270"/>
      <c r="AJ186" s="270"/>
      <c r="AK186" s="270"/>
      <c r="AL186" s="270"/>
      <c r="AM186" s="270"/>
      <c r="AN186" s="270"/>
      <c r="AO186" s="270"/>
      <c r="AP186" s="270"/>
      <c r="AQ186" s="270"/>
      <c r="AR186" s="270"/>
      <c r="AS186" s="271"/>
      <c r="AT186" s="271"/>
      <c r="AU186" s="270"/>
      <c r="AV186" s="270"/>
      <c r="AW186" s="270"/>
      <c r="AX186" s="270"/>
    </row>
    <row r="187" spans="1:50" ht="14.25" customHeight="1">
      <c r="A187" s="204"/>
      <c r="B187" s="268"/>
      <c r="C187" s="268"/>
      <c r="D187" s="268"/>
      <c r="E187" s="268"/>
      <c r="F187" s="268"/>
      <c r="G187" s="268"/>
      <c r="H187" s="269"/>
      <c r="I187" s="189"/>
      <c r="J187" s="3"/>
      <c r="K187" s="2"/>
      <c r="L187" s="269"/>
      <c r="M187" s="189"/>
      <c r="N187" s="3"/>
      <c r="O187" s="2"/>
      <c r="P187" s="269"/>
      <c r="Q187" s="189"/>
      <c r="R187" s="3"/>
      <c r="S187" s="2"/>
      <c r="T187" s="269"/>
      <c r="U187" s="189"/>
      <c r="V187" s="3"/>
      <c r="W187" s="2"/>
      <c r="X187" s="269"/>
      <c r="Y187" s="189"/>
      <c r="Z187" s="3"/>
      <c r="AA187" s="1"/>
      <c r="AB187" s="1"/>
      <c r="AC187" s="1"/>
      <c r="AD187" s="1"/>
      <c r="AE187" s="2"/>
      <c r="AF187" s="2"/>
      <c r="AG187" s="2"/>
      <c r="AH187" s="2"/>
      <c r="AI187" s="270"/>
      <c r="AJ187" s="270"/>
      <c r="AK187" s="270"/>
      <c r="AL187" s="270"/>
      <c r="AM187" s="270"/>
      <c r="AN187" s="270"/>
      <c r="AO187" s="270"/>
      <c r="AP187" s="270"/>
      <c r="AQ187" s="270"/>
      <c r="AR187" s="270"/>
      <c r="AS187" s="271"/>
      <c r="AT187" s="271"/>
      <c r="AU187" s="270"/>
      <c r="AV187" s="270"/>
      <c r="AW187" s="270"/>
      <c r="AX187" s="270"/>
    </row>
    <row r="188" spans="1:50" ht="14.25" customHeight="1">
      <c r="A188" s="204"/>
      <c r="B188" s="268"/>
      <c r="C188" s="268"/>
      <c r="D188" s="268"/>
      <c r="E188" s="268"/>
      <c r="F188" s="268"/>
      <c r="G188" s="268"/>
      <c r="H188" s="269"/>
      <c r="I188" s="189"/>
      <c r="J188" s="3"/>
      <c r="K188" s="2"/>
      <c r="L188" s="269"/>
      <c r="M188" s="189"/>
      <c r="N188" s="3"/>
      <c r="O188" s="2"/>
      <c r="P188" s="269"/>
      <c r="Q188" s="189"/>
      <c r="R188" s="3"/>
      <c r="S188" s="2"/>
      <c r="T188" s="269"/>
      <c r="U188" s="189"/>
      <c r="V188" s="3"/>
      <c r="W188" s="2"/>
      <c r="X188" s="269"/>
      <c r="Y188" s="189"/>
      <c r="Z188" s="3"/>
      <c r="AA188" s="1"/>
      <c r="AB188" s="1"/>
      <c r="AC188" s="1"/>
      <c r="AD188" s="1"/>
      <c r="AE188" s="2"/>
      <c r="AF188" s="2"/>
      <c r="AG188" s="2"/>
      <c r="AH188" s="2"/>
      <c r="AI188" s="270"/>
      <c r="AJ188" s="270"/>
      <c r="AK188" s="270"/>
      <c r="AL188" s="270"/>
      <c r="AM188" s="270"/>
      <c r="AN188" s="270"/>
      <c r="AO188" s="270"/>
      <c r="AP188" s="270"/>
      <c r="AQ188" s="270"/>
      <c r="AR188" s="270"/>
      <c r="AS188" s="271"/>
      <c r="AT188" s="271"/>
      <c r="AU188" s="270"/>
      <c r="AV188" s="270"/>
      <c r="AW188" s="270"/>
      <c r="AX188" s="270"/>
    </row>
    <row r="189" spans="1:50" ht="14.25" customHeight="1">
      <c r="A189" s="204"/>
      <c r="B189" s="268"/>
      <c r="C189" s="268"/>
      <c r="D189" s="268"/>
      <c r="E189" s="268"/>
      <c r="F189" s="268"/>
      <c r="G189" s="268"/>
      <c r="H189" s="269"/>
      <c r="I189" s="189"/>
      <c r="J189" s="3"/>
      <c r="K189" s="2"/>
      <c r="L189" s="269"/>
      <c r="M189" s="189"/>
      <c r="N189" s="3"/>
      <c r="O189" s="2"/>
      <c r="P189" s="269"/>
      <c r="Q189" s="189"/>
      <c r="R189" s="3"/>
      <c r="S189" s="2"/>
      <c r="T189" s="269"/>
      <c r="U189" s="189"/>
      <c r="V189" s="3"/>
      <c r="W189" s="2"/>
      <c r="X189" s="269"/>
      <c r="Y189" s="189"/>
      <c r="Z189" s="3"/>
      <c r="AA189" s="1"/>
      <c r="AB189" s="1"/>
      <c r="AC189" s="1"/>
      <c r="AD189" s="1"/>
      <c r="AE189" s="2"/>
      <c r="AF189" s="2"/>
      <c r="AG189" s="2"/>
      <c r="AH189" s="2"/>
      <c r="AI189" s="270"/>
      <c r="AJ189" s="270"/>
      <c r="AK189" s="270"/>
      <c r="AL189" s="270"/>
      <c r="AM189" s="270"/>
      <c r="AN189" s="270"/>
      <c r="AO189" s="270"/>
      <c r="AP189" s="270"/>
      <c r="AQ189" s="270"/>
      <c r="AR189" s="270"/>
      <c r="AS189" s="271"/>
      <c r="AT189" s="271"/>
      <c r="AU189" s="270"/>
      <c r="AV189" s="270"/>
      <c r="AW189" s="270"/>
      <c r="AX189" s="270"/>
    </row>
    <row r="190" spans="1:50" ht="14.25" customHeight="1">
      <c r="A190" s="204"/>
      <c r="B190" s="268"/>
      <c r="C190" s="268"/>
      <c r="D190" s="268"/>
      <c r="E190" s="268"/>
      <c r="F190" s="268"/>
      <c r="G190" s="268"/>
      <c r="H190" s="269"/>
      <c r="I190" s="189"/>
      <c r="J190" s="3"/>
      <c r="K190" s="2"/>
      <c r="L190" s="269"/>
      <c r="M190" s="189"/>
      <c r="N190" s="3"/>
      <c r="O190" s="2"/>
      <c r="P190" s="269"/>
      <c r="Q190" s="189"/>
      <c r="R190" s="3"/>
      <c r="S190" s="2"/>
      <c r="T190" s="269"/>
      <c r="U190" s="189"/>
      <c r="V190" s="3"/>
      <c r="W190" s="2"/>
      <c r="X190" s="269"/>
      <c r="Y190" s="189"/>
      <c r="Z190" s="3"/>
      <c r="AA190" s="1"/>
      <c r="AB190" s="1"/>
      <c r="AC190" s="1"/>
      <c r="AD190" s="1"/>
      <c r="AE190" s="2"/>
      <c r="AF190" s="2"/>
      <c r="AG190" s="2"/>
      <c r="AH190" s="2"/>
      <c r="AI190" s="270"/>
      <c r="AJ190" s="270"/>
      <c r="AK190" s="270"/>
      <c r="AL190" s="270"/>
      <c r="AM190" s="270"/>
      <c r="AN190" s="270"/>
      <c r="AO190" s="270"/>
      <c r="AP190" s="270"/>
      <c r="AQ190" s="270"/>
      <c r="AR190" s="270"/>
      <c r="AS190" s="271"/>
      <c r="AT190" s="271"/>
      <c r="AU190" s="270"/>
      <c r="AV190" s="270"/>
      <c r="AW190" s="270"/>
      <c r="AX190" s="270"/>
    </row>
    <row r="191" spans="1:50" ht="14.25" customHeight="1">
      <c r="A191" s="204"/>
      <c r="B191" s="268"/>
      <c r="C191" s="268"/>
      <c r="D191" s="268"/>
      <c r="E191" s="268"/>
      <c r="F191" s="268"/>
      <c r="G191" s="268"/>
      <c r="H191" s="269"/>
      <c r="I191" s="189"/>
      <c r="J191" s="3"/>
      <c r="K191" s="2"/>
      <c r="L191" s="269"/>
      <c r="M191" s="189"/>
      <c r="N191" s="3"/>
      <c r="O191" s="2"/>
      <c r="P191" s="269"/>
      <c r="Q191" s="189"/>
      <c r="R191" s="3"/>
      <c r="S191" s="2"/>
      <c r="T191" s="269"/>
      <c r="U191" s="189"/>
      <c r="V191" s="3"/>
      <c r="W191" s="2"/>
      <c r="X191" s="269"/>
      <c r="Y191" s="189"/>
      <c r="Z191" s="3"/>
      <c r="AA191" s="1"/>
      <c r="AB191" s="1"/>
      <c r="AC191" s="1"/>
      <c r="AD191" s="1"/>
      <c r="AE191" s="2"/>
      <c r="AF191" s="2"/>
      <c r="AG191" s="2"/>
      <c r="AH191" s="2"/>
      <c r="AI191" s="270"/>
      <c r="AJ191" s="270"/>
      <c r="AK191" s="270"/>
      <c r="AL191" s="270"/>
      <c r="AM191" s="270"/>
      <c r="AN191" s="270"/>
      <c r="AO191" s="270"/>
      <c r="AP191" s="270"/>
      <c r="AQ191" s="270"/>
      <c r="AR191" s="270"/>
      <c r="AS191" s="271"/>
      <c r="AT191" s="271"/>
      <c r="AU191" s="270"/>
      <c r="AV191" s="270"/>
      <c r="AW191" s="270"/>
      <c r="AX191" s="270"/>
    </row>
    <row r="192" spans="1:50" ht="14.25" customHeight="1">
      <c r="A192" s="204"/>
      <c r="B192" s="268"/>
      <c r="C192" s="268"/>
      <c r="D192" s="268"/>
      <c r="E192" s="268"/>
      <c r="F192" s="268"/>
      <c r="G192" s="268"/>
      <c r="H192" s="269"/>
      <c r="I192" s="189"/>
      <c r="J192" s="3"/>
      <c r="K192" s="2"/>
      <c r="L192" s="269"/>
      <c r="M192" s="189"/>
      <c r="N192" s="3"/>
      <c r="O192" s="2"/>
      <c r="P192" s="269"/>
      <c r="Q192" s="189"/>
      <c r="R192" s="3"/>
      <c r="S192" s="2"/>
      <c r="T192" s="269"/>
      <c r="U192" s="189"/>
      <c r="V192" s="3"/>
      <c r="W192" s="2"/>
      <c r="X192" s="269"/>
      <c r="Y192" s="189"/>
      <c r="Z192" s="3"/>
      <c r="AA192" s="1"/>
      <c r="AB192" s="1"/>
      <c r="AC192" s="1"/>
      <c r="AD192" s="1"/>
      <c r="AE192" s="2"/>
      <c r="AF192" s="2"/>
      <c r="AG192" s="2"/>
      <c r="AH192" s="2"/>
      <c r="AI192" s="270"/>
      <c r="AJ192" s="270"/>
      <c r="AK192" s="270"/>
      <c r="AL192" s="270"/>
      <c r="AM192" s="270"/>
      <c r="AN192" s="270"/>
      <c r="AO192" s="270"/>
      <c r="AP192" s="270"/>
      <c r="AQ192" s="270"/>
      <c r="AR192" s="270"/>
      <c r="AS192" s="271"/>
      <c r="AT192" s="271"/>
      <c r="AU192" s="270"/>
      <c r="AV192" s="270"/>
      <c r="AW192" s="270"/>
      <c r="AX192" s="270"/>
    </row>
    <row r="193" spans="1:50" ht="14.25" customHeight="1">
      <c r="A193" s="204"/>
      <c r="B193" s="268"/>
      <c r="C193" s="268"/>
      <c r="D193" s="268"/>
      <c r="E193" s="268"/>
      <c r="F193" s="268"/>
      <c r="G193" s="268"/>
      <c r="H193" s="269"/>
      <c r="I193" s="189"/>
      <c r="J193" s="3"/>
      <c r="K193" s="2"/>
      <c r="L193" s="269"/>
      <c r="M193" s="189"/>
      <c r="N193" s="3"/>
      <c r="O193" s="2"/>
      <c r="P193" s="269"/>
      <c r="Q193" s="189"/>
      <c r="R193" s="3"/>
      <c r="S193" s="2"/>
      <c r="T193" s="269"/>
      <c r="U193" s="189"/>
      <c r="V193" s="3"/>
      <c r="W193" s="2"/>
      <c r="X193" s="269"/>
      <c r="Y193" s="189"/>
      <c r="Z193" s="3"/>
      <c r="AA193" s="1"/>
      <c r="AB193" s="1"/>
      <c r="AC193" s="1"/>
      <c r="AD193" s="1"/>
      <c r="AE193" s="2"/>
      <c r="AF193" s="2"/>
      <c r="AG193" s="2"/>
      <c r="AH193" s="2"/>
      <c r="AI193" s="270"/>
      <c r="AJ193" s="270"/>
      <c r="AK193" s="270"/>
      <c r="AL193" s="270"/>
      <c r="AM193" s="270"/>
      <c r="AN193" s="270"/>
      <c r="AO193" s="270"/>
      <c r="AP193" s="270"/>
      <c r="AQ193" s="270"/>
      <c r="AR193" s="270"/>
      <c r="AS193" s="271"/>
      <c r="AT193" s="271"/>
      <c r="AU193" s="270"/>
      <c r="AV193" s="270"/>
      <c r="AW193" s="270"/>
      <c r="AX193" s="270"/>
    </row>
    <row r="194" spans="1:50" ht="14.25" customHeight="1">
      <c r="A194" s="204"/>
      <c r="B194" s="268"/>
      <c r="C194" s="268"/>
      <c r="D194" s="268"/>
      <c r="E194" s="268"/>
      <c r="F194" s="268"/>
      <c r="G194" s="268"/>
      <c r="H194" s="269"/>
      <c r="I194" s="189"/>
      <c r="J194" s="3"/>
      <c r="K194" s="2"/>
      <c r="L194" s="269"/>
      <c r="M194" s="189"/>
      <c r="N194" s="3"/>
      <c r="O194" s="2"/>
      <c r="P194" s="269"/>
      <c r="Q194" s="189"/>
      <c r="R194" s="3"/>
      <c r="S194" s="2"/>
      <c r="T194" s="269"/>
      <c r="U194" s="189"/>
      <c r="V194" s="3"/>
      <c r="W194" s="2"/>
      <c r="X194" s="269"/>
      <c r="Y194" s="189"/>
      <c r="Z194" s="3"/>
      <c r="AA194" s="1"/>
      <c r="AB194" s="1"/>
      <c r="AC194" s="1"/>
      <c r="AD194" s="1"/>
      <c r="AE194" s="2"/>
      <c r="AF194" s="2"/>
      <c r="AG194" s="2"/>
      <c r="AH194" s="2"/>
      <c r="AI194" s="270"/>
      <c r="AJ194" s="270"/>
      <c r="AK194" s="270"/>
      <c r="AL194" s="270"/>
      <c r="AM194" s="270"/>
      <c r="AN194" s="270"/>
      <c r="AO194" s="270"/>
      <c r="AP194" s="270"/>
      <c r="AQ194" s="270"/>
      <c r="AR194" s="270"/>
      <c r="AS194" s="271"/>
      <c r="AT194" s="271"/>
      <c r="AU194" s="270"/>
      <c r="AV194" s="270"/>
      <c r="AW194" s="270"/>
      <c r="AX194" s="270"/>
    </row>
    <row r="195" spans="1:50" ht="14.25" customHeight="1">
      <c r="A195" s="204"/>
      <c r="B195" s="268"/>
      <c r="C195" s="268"/>
      <c r="D195" s="268"/>
      <c r="E195" s="268"/>
      <c r="F195" s="268"/>
      <c r="G195" s="268"/>
      <c r="H195" s="269"/>
      <c r="I195" s="189"/>
      <c r="J195" s="3"/>
      <c r="K195" s="2"/>
      <c r="L195" s="269"/>
      <c r="M195" s="189"/>
      <c r="N195" s="3"/>
      <c r="O195" s="2"/>
      <c r="P195" s="269"/>
      <c r="Q195" s="189"/>
      <c r="R195" s="3"/>
      <c r="S195" s="2"/>
      <c r="T195" s="269"/>
      <c r="U195" s="189"/>
      <c r="V195" s="3"/>
      <c r="W195" s="2"/>
      <c r="X195" s="269"/>
      <c r="Y195" s="189"/>
      <c r="Z195" s="3"/>
      <c r="AA195" s="1"/>
      <c r="AB195" s="1"/>
      <c r="AC195" s="1"/>
      <c r="AD195" s="1"/>
      <c r="AE195" s="2"/>
      <c r="AF195" s="2"/>
      <c r="AG195" s="2"/>
      <c r="AH195" s="2"/>
      <c r="AI195" s="270"/>
      <c r="AJ195" s="270"/>
      <c r="AK195" s="270"/>
      <c r="AL195" s="270"/>
      <c r="AM195" s="270"/>
      <c r="AN195" s="270"/>
      <c r="AO195" s="270"/>
      <c r="AP195" s="270"/>
      <c r="AQ195" s="270"/>
      <c r="AR195" s="270"/>
      <c r="AS195" s="271"/>
      <c r="AT195" s="271"/>
      <c r="AU195" s="270"/>
      <c r="AV195" s="270"/>
      <c r="AW195" s="270"/>
      <c r="AX195" s="270"/>
    </row>
    <row r="196" spans="1:50" ht="14.25" customHeight="1">
      <c r="A196" s="204"/>
      <c r="B196" s="268"/>
      <c r="C196" s="268"/>
      <c r="D196" s="268"/>
      <c r="E196" s="268"/>
      <c r="F196" s="268"/>
      <c r="G196" s="268"/>
      <c r="H196" s="269"/>
      <c r="I196" s="189"/>
      <c r="J196" s="3"/>
      <c r="K196" s="2"/>
      <c r="L196" s="269"/>
      <c r="M196" s="189"/>
      <c r="N196" s="3"/>
      <c r="O196" s="2"/>
      <c r="P196" s="269"/>
      <c r="Q196" s="189"/>
      <c r="R196" s="3"/>
      <c r="S196" s="2"/>
      <c r="T196" s="269"/>
      <c r="U196" s="189"/>
      <c r="V196" s="3"/>
      <c r="W196" s="2"/>
      <c r="X196" s="269"/>
      <c r="Y196" s="189"/>
      <c r="Z196" s="3"/>
      <c r="AA196" s="1"/>
      <c r="AB196" s="1"/>
      <c r="AC196" s="1"/>
      <c r="AD196" s="1"/>
      <c r="AE196" s="2"/>
      <c r="AF196" s="2"/>
      <c r="AG196" s="2"/>
      <c r="AH196" s="2"/>
      <c r="AI196" s="270"/>
      <c r="AJ196" s="270"/>
      <c r="AK196" s="270"/>
      <c r="AL196" s="270"/>
      <c r="AM196" s="270"/>
      <c r="AN196" s="270"/>
      <c r="AO196" s="270"/>
      <c r="AP196" s="270"/>
      <c r="AQ196" s="270"/>
      <c r="AR196" s="270"/>
      <c r="AS196" s="271"/>
      <c r="AT196" s="271"/>
      <c r="AU196" s="270"/>
      <c r="AV196" s="270"/>
      <c r="AW196" s="270"/>
      <c r="AX196" s="270"/>
    </row>
    <row r="197" spans="1:50" ht="14.25" customHeight="1">
      <c r="A197" s="204"/>
      <c r="B197" s="268"/>
      <c r="C197" s="268"/>
      <c r="D197" s="268"/>
      <c r="E197" s="268"/>
      <c r="F197" s="268"/>
      <c r="G197" s="268"/>
      <c r="H197" s="269"/>
      <c r="I197" s="189"/>
      <c r="J197" s="3"/>
      <c r="K197" s="2"/>
      <c r="L197" s="269"/>
      <c r="M197" s="189"/>
      <c r="N197" s="3"/>
      <c r="O197" s="2"/>
      <c r="P197" s="269"/>
      <c r="Q197" s="189"/>
      <c r="R197" s="3"/>
      <c r="S197" s="2"/>
      <c r="T197" s="269"/>
      <c r="U197" s="189"/>
      <c r="V197" s="3"/>
      <c r="W197" s="2"/>
      <c r="X197" s="269"/>
      <c r="Y197" s="189"/>
      <c r="Z197" s="3"/>
      <c r="AA197" s="1"/>
      <c r="AB197" s="1"/>
      <c r="AC197" s="1"/>
      <c r="AD197" s="1"/>
      <c r="AE197" s="2"/>
      <c r="AF197" s="2"/>
      <c r="AG197" s="2"/>
      <c r="AH197" s="2"/>
      <c r="AI197" s="270"/>
      <c r="AJ197" s="270"/>
      <c r="AK197" s="270"/>
      <c r="AL197" s="270"/>
      <c r="AM197" s="270"/>
      <c r="AN197" s="270"/>
      <c r="AO197" s="270"/>
      <c r="AP197" s="270"/>
      <c r="AQ197" s="270"/>
      <c r="AR197" s="270"/>
      <c r="AS197" s="271"/>
      <c r="AT197" s="271"/>
      <c r="AU197" s="270"/>
      <c r="AV197" s="270"/>
      <c r="AW197" s="270"/>
      <c r="AX197" s="270"/>
    </row>
    <row r="198" spans="1:50" ht="14.25" customHeight="1">
      <c r="A198" s="204"/>
      <c r="B198" s="268"/>
      <c r="C198" s="268"/>
      <c r="D198" s="268"/>
      <c r="E198" s="268"/>
      <c r="F198" s="268"/>
      <c r="G198" s="268"/>
      <c r="H198" s="269"/>
      <c r="I198" s="189"/>
      <c r="J198" s="3"/>
      <c r="K198" s="2"/>
      <c r="L198" s="269"/>
      <c r="M198" s="189"/>
      <c r="N198" s="3"/>
      <c r="O198" s="2"/>
      <c r="P198" s="269"/>
      <c r="Q198" s="189"/>
      <c r="R198" s="3"/>
      <c r="S198" s="2"/>
      <c r="T198" s="269"/>
      <c r="U198" s="189"/>
      <c r="V198" s="3"/>
      <c r="W198" s="2"/>
      <c r="X198" s="269"/>
      <c r="Y198" s="189"/>
      <c r="Z198" s="3"/>
      <c r="AA198" s="1"/>
      <c r="AB198" s="1"/>
      <c r="AC198" s="1"/>
      <c r="AD198" s="1"/>
      <c r="AE198" s="2"/>
      <c r="AF198" s="2"/>
      <c r="AG198" s="2"/>
      <c r="AH198" s="2"/>
      <c r="AI198" s="270"/>
      <c r="AJ198" s="270"/>
      <c r="AK198" s="270"/>
      <c r="AL198" s="270"/>
      <c r="AM198" s="270"/>
      <c r="AN198" s="270"/>
      <c r="AO198" s="270"/>
      <c r="AP198" s="270"/>
      <c r="AQ198" s="270"/>
      <c r="AR198" s="270"/>
      <c r="AS198" s="271"/>
      <c r="AT198" s="271"/>
      <c r="AU198" s="270"/>
      <c r="AV198" s="270"/>
      <c r="AW198" s="270"/>
      <c r="AX198" s="270"/>
    </row>
    <row r="199" spans="1:50" ht="14.25" customHeight="1">
      <c r="A199" s="204"/>
      <c r="B199" s="268"/>
      <c r="C199" s="268"/>
      <c r="D199" s="268"/>
      <c r="E199" s="268"/>
      <c r="F199" s="268"/>
      <c r="G199" s="268"/>
      <c r="H199" s="269"/>
      <c r="I199" s="189"/>
      <c r="J199" s="3"/>
      <c r="K199" s="2"/>
      <c r="L199" s="269"/>
      <c r="M199" s="189"/>
      <c r="N199" s="3"/>
      <c r="O199" s="2"/>
      <c r="P199" s="269"/>
      <c r="Q199" s="189"/>
      <c r="R199" s="3"/>
      <c r="S199" s="2"/>
      <c r="T199" s="269"/>
      <c r="U199" s="189"/>
      <c r="V199" s="3"/>
      <c r="W199" s="2"/>
      <c r="X199" s="269"/>
      <c r="Y199" s="189"/>
      <c r="Z199" s="3"/>
      <c r="AA199" s="1"/>
      <c r="AB199" s="1"/>
      <c r="AC199" s="1"/>
      <c r="AD199" s="1"/>
      <c r="AE199" s="2"/>
      <c r="AF199" s="2"/>
      <c r="AG199" s="2"/>
      <c r="AH199" s="2"/>
      <c r="AI199" s="270"/>
      <c r="AJ199" s="270"/>
      <c r="AK199" s="270"/>
      <c r="AL199" s="270"/>
      <c r="AM199" s="270"/>
      <c r="AN199" s="270"/>
      <c r="AO199" s="270"/>
      <c r="AP199" s="270"/>
      <c r="AQ199" s="270"/>
      <c r="AR199" s="270"/>
      <c r="AS199" s="271"/>
      <c r="AT199" s="271"/>
      <c r="AU199" s="270"/>
      <c r="AV199" s="270"/>
      <c r="AW199" s="270"/>
      <c r="AX199" s="270"/>
    </row>
    <row r="200" spans="1:50" ht="14.25" customHeight="1">
      <c r="A200" s="204"/>
      <c r="B200" s="268"/>
      <c r="C200" s="268"/>
      <c r="D200" s="268"/>
      <c r="E200" s="268"/>
      <c r="F200" s="268"/>
      <c r="G200" s="268"/>
      <c r="H200" s="269"/>
      <c r="I200" s="189"/>
      <c r="J200" s="3"/>
      <c r="K200" s="2"/>
      <c r="L200" s="269"/>
      <c r="M200" s="189"/>
      <c r="N200" s="3"/>
      <c r="O200" s="2"/>
      <c r="P200" s="269"/>
      <c r="Q200" s="189"/>
      <c r="R200" s="3"/>
      <c r="S200" s="2"/>
      <c r="T200" s="269"/>
      <c r="U200" s="189"/>
      <c r="V200" s="3"/>
      <c r="W200" s="2"/>
      <c r="X200" s="269"/>
      <c r="Y200" s="189"/>
      <c r="Z200" s="3"/>
      <c r="AA200" s="1"/>
      <c r="AB200" s="1"/>
      <c r="AC200" s="1"/>
      <c r="AD200" s="1"/>
      <c r="AE200" s="2"/>
      <c r="AF200" s="2"/>
      <c r="AG200" s="2"/>
      <c r="AH200" s="2"/>
      <c r="AI200" s="270"/>
      <c r="AJ200" s="270"/>
      <c r="AK200" s="270"/>
      <c r="AL200" s="270"/>
      <c r="AM200" s="270"/>
      <c r="AN200" s="270"/>
      <c r="AO200" s="270"/>
      <c r="AP200" s="270"/>
      <c r="AQ200" s="270"/>
      <c r="AR200" s="270"/>
      <c r="AS200" s="271"/>
      <c r="AT200" s="271"/>
      <c r="AU200" s="270"/>
      <c r="AV200" s="270"/>
      <c r="AW200" s="270"/>
      <c r="AX200" s="270"/>
    </row>
    <row r="201" spans="1:50" ht="14.25" customHeight="1">
      <c r="A201" s="204"/>
      <c r="B201" s="268"/>
      <c r="C201" s="268"/>
      <c r="D201" s="268"/>
      <c r="E201" s="268"/>
      <c r="F201" s="268"/>
      <c r="G201" s="268"/>
      <c r="H201" s="269"/>
      <c r="I201" s="189"/>
      <c r="J201" s="3"/>
      <c r="K201" s="2"/>
      <c r="L201" s="269"/>
      <c r="M201" s="189"/>
      <c r="N201" s="3"/>
      <c r="O201" s="2"/>
      <c r="P201" s="269"/>
      <c r="Q201" s="189"/>
      <c r="R201" s="3"/>
      <c r="S201" s="2"/>
      <c r="T201" s="269"/>
      <c r="U201" s="189"/>
      <c r="V201" s="3"/>
      <c r="W201" s="2"/>
      <c r="X201" s="269"/>
      <c r="Y201" s="189"/>
      <c r="Z201" s="3"/>
      <c r="AA201" s="1"/>
      <c r="AB201" s="1"/>
      <c r="AC201" s="1"/>
      <c r="AD201" s="1"/>
      <c r="AE201" s="2"/>
      <c r="AF201" s="2"/>
      <c r="AG201" s="2"/>
      <c r="AH201" s="2"/>
      <c r="AI201" s="270"/>
      <c r="AJ201" s="270"/>
      <c r="AK201" s="270"/>
      <c r="AL201" s="270"/>
      <c r="AM201" s="270"/>
      <c r="AN201" s="270"/>
      <c r="AO201" s="270"/>
      <c r="AP201" s="270"/>
      <c r="AQ201" s="270"/>
      <c r="AR201" s="270"/>
      <c r="AS201" s="271"/>
      <c r="AT201" s="271"/>
      <c r="AU201" s="270"/>
      <c r="AV201" s="270"/>
      <c r="AW201" s="270"/>
      <c r="AX201" s="270"/>
    </row>
    <row r="202" spans="1:50" ht="14.25" customHeight="1">
      <c r="A202" s="204"/>
      <c r="B202" s="268"/>
      <c r="C202" s="268"/>
      <c r="D202" s="268"/>
      <c r="E202" s="268"/>
      <c r="F202" s="268"/>
      <c r="G202" s="268"/>
      <c r="H202" s="269"/>
      <c r="I202" s="189"/>
      <c r="J202" s="3"/>
      <c r="K202" s="2"/>
      <c r="L202" s="269"/>
      <c r="M202" s="189"/>
      <c r="N202" s="3"/>
      <c r="O202" s="2"/>
      <c r="P202" s="269"/>
      <c r="Q202" s="189"/>
      <c r="R202" s="3"/>
      <c r="S202" s="2"/>
      <c r="T202" s="269"/>
      <c r="U202" s="189"/>
      <c r="V202" s="3"/>
      <c r="W202" s="2"/>
      <c r="X202" s="269"/>
      <c r="Y202" s="189"/>
      <c r="Z202" s="3"/>
      <c r="AA202" s="1"/>
      <c r="AB202" s="1"/>
      <c r="AC202" s="1"/>
      <c r="AD202" s="1"/>
      <c r="AE202" s="2"/>
      <c r="AF202" s="2"/>
      <c r="AG202" s="2"/>
      <c r="AH202" s="2"/>
      <c r="AI202" s="270"/>
      <c r="AJ202" s="270"/>
      <c r="AK202" s="270"/>
      <c r="AL202" s="270"/>
      <c r="AM202" s="270"/>
      <c r="AN202" s="270"/>
      <c r="AO202" s="270"/>
      <c r="AP202" s="270"/>
      <c r="AQ202" s="270"/>
      <c r="AR202" s="270"/>
      <c r="AS202" s="271"/>
      <c r="AT202" s="271"/>
      <c r="AU202" s="270"/>
      <c r="AV202" s="270"/>
      <c r="AW202" s="270"/>
      <c r="AX202" s="270"/>
    </row>
    <row r="203" spans="1:50" ht="14.25" customHeight="1">
      <c r="A203" s="204"/>
      <c r="B203" s="268"/>
      <c r="C203" s="268"/>
      <c r="D203" s="268"/>
      <c r="E203" s="268"/>
      <c r="F203" s="268"/>
      <c r="G203" s="268"/>
      <c r="H203" s="269"/>
      <c r="I203" s="189"/>
      <c r="J203" s="3"/>
      <c r="K203" s="2"/>
      <c r="L203" s="269"/>
      <c r="M203" s="189"/>
      <c r="N203" s="3"/>
      <c r="O203" s="2"/>
      <c r="P203" s="269"/>
      <c r="Q203" s="189"/>
      <c r="R203" s="3"/>
      <c r="S203" s="2"/>
      <c r="T203" s="269"/>
      <c r="U203" s="189"/>
      <c r="V203" s="3"/>
      <c r="W203" s="2"/>
      <c r="X203" s="269"/>
      <c r="Y203" s="189"/>
      <c r="Z203" s="3"/>
      <c r="AA203" s="1"/>
      <c r="AB203" s="1"/>
      <c r="AC203" s="1"/>
      <c r="AD203" s="1"/>
      <c r="AE203" s="2"/>
      <c r="AF203" s="2"/>
      <c r="AG203" s="2"/>
      <c r="AH203" s="2"/>
      <c r="AI203" s="270"/>
      <c r="AJ203" s="270"/>
      <c r="AK203" s="270"/>
      <c r="AL203" s="270"/>
      <c r="AM203" s="270"/>
      <c r="AN203" s="270"/>
      <c r="AO203" s="270"/>
      <c r="AP203" s="270"/>
      <c r="AQ203" s="270"/>
      <c r="AR203" s="270"/>
      <c r="AS203" s="271"/>
      <c r="AT203" s="271"/>
      <c r="AU203" s="270"/>
      <c r="AV203" s="270"/>
      <c r="AW203" s="270"/>
      <c r="AX203" s="270"/>
    </row>
    <row r="204" spans="1:50" ht="14.25" customHeight="1">
      <c r="A204" s="204"/>
      <c r="B204" s="268"/>
      <c r="C204" s="268"/>
      <c r="D204" s="268"/>
      <c r="E204" s="268"/>
      <c r="F204" s="268"/>
      <c r="G204" s="268"/>
      <c r="H204" s="269"/>
      <c r="I204" s="189"/>
      <c r="J204" s="3"/>
      <c r="K204" s="2"/>
      <c r="L204" s="269"/>
      <c r="M204" s="189"/>
      <c r="N204" s="3"/>
      <c r="O204" s="2"/>
      <c r="P204" s="269"/>
      <c r="Q204" s="189"/>
      <c r="R204" s="3"/>
      <c r="S204" s="2"/>
      <c r="T204" s="269"/>
      <c r="U204" s="189"/>
      <c r="V204" s="3"/>
      <c r="W204" s="2"/>
      <c r="X204" s="269"/>
      <c r="Y204" s="189"/>
      <c r="Z204" s="3"/>
      <c r="AA204" s="1"/>
      <c r="AB204" s="1"/>
      <c r="AC204" s="1"/>
      <c r="AD204" s="1"/>
      <c r="AE204" s="2"/>
      <c r="AF204" s="2"/>
      <c r="AG204" s="2"/>
      <c r="AH204" s="2"/>
      <c r="AI204" s="270"/>
      <c r="AJ204" s="270"/>
      <c r="AK204" s="270"/>
      <c r="AL204" s="270"/>
      <c r="AM204" s="270"/>
      <c r="AN204" s="270"/>
      <c r="AO204" s="270"/>
      <c r="AP204" s="270"/>
      <c r="AQ204" s="270"/>
      <c r="AR204" s="270"/>
      <c r="AS204" s="271"/>
      <c r="AT204" s="271"/>
      <c r="AU204" s="270"/>
      <c r="AV204" s="270"/>
      <c r="AW204" s="270"/>
      <c r="AX204" s="270"/>
    </row>
    <row r="205" spans="1:50" ht="14.25" customHeight="1">
      <c r="A205" s="204"/>
      <c r="B205" s="268"/>
      <c r="C205" s="268"/>
      <c r="D205" s="268"/>
      <c r="E205" s="268"/>
      <c r="F205" s="268"/>
      <c r="G205" s="268"/>
      <c r="H205" s="269"/>
      <c r="I205" s="189"/>
      <c r="J205" s="3"/>
      <c r="K205" s="2"/>
      <c r="L205" s="269"/>
      <c r="M205" s="189"/>
      <c r="N205" s="3"/>
      <c r="O205" s="2"/>
      <c r="P205" s="269"/>
      <c r="Q205" s="189"/>
      <c r="R205" s="3"/>
      <c r="S205" s="2"/>
      <c r="T205" s="269"/>
      <c r="U205" s="189"/>
      <c r="V205" s="3"/>
      <c r="W205" s="2"/>
      <c r="X205" s="269"/>
      <c r="Y205" s="189"/>
      <c r="Z205" s="3"/>
      <c r="AA205" s="1"/>
      <c r="AB205" s="1"/>
      <c r="AC205" s="1"/>
      <c r="AD205" s="1"/>
      <c r="AE205" s="2"/>
      <c r="AF205" s="2"/>
      <c r="AG205" s="2"/>
      <c r="AH205" s="2"/>
      <c r="AI205" s="270"/>
      <c r="AJ205" s="270"/>
      <c r="AK205" s="270"/>
      <c r="AL205" s="270"/>
      <c r="AM205" s="270"/>
      <c r="AN205" s="270"/>
      <c r="AO205" s="270"/>
      <c r="AP205" s="270"/>
      <c r="AQ205" s="270"/>
      <c r="AR205" s="270"/>
      <c r="AS205" s="271"/>
      <c r="AT205" s="271"/>
      <c r="AU205" s="270"/>
      <c r="AV205" s="270"/>
      <c r="AW205" s="270"/>
      <c r="AX205" s="270"/>
    </row>
    <row r="206" spans="1:50" ht="14.25" customHeight="1">
      <c r="A206" s="204"/>
      <c r="B206" s="268"/>
      <c r="C206" s="268"/>
      <c r="D206" s="268"/>
      <c r="E206" s="268"/>
      <c r="F206" s="268"/>
      <c r="G206" s="268"/>
      <c r="H206" s="269"/>
      <c r="I206" s="189"/>
      <c r="J206" s="3"/>
      <c r="K206" s="2"/>
      <c r="L206" s="269"/>
      <c r="M206" s="189"/>
      <c r="N206" s="3"/>
      <c r="O206" s="2"/>
      <c r="P206" s="269"/>
      <c r="Q206" s="189"/>
      <c r="R206" s="3"/>
      <c r="S206" s="2"/>
      <c r="T206" s="269"/>
      <c r="U206" s="189"/>
      <c r="V206" s="3"/>
      <c r="W206" s="2"/>
      <c r="X206" s="269"/>
      <c r="Y206" s="189"/>
      <c r="Z206" s="3"/>
      <c r="AA206" s="1"/>
      <c r="AB206" s="1"/>
      <c r="AC206" s="1"/>
      <c r="AD206" s="1"/>
      <c r="AE206" s="2"/>
      <c r="AF206" s="2"/>
      <c r="AG206" s="2"/>
      <c r="AH206" s="2"/>
      <c r="AI206" s="270"/>
      <c r="AJ206" s="270"/>
      <c r="AK206" s="270"/>
      <c r="AL206" s="270"/>
      <c r="AM206" s="270"/>
      <c r="AN206" s="270"/>
      <c r="AO206" s="270"/>
      <c r="AP206" s="270"/>
      <c r="AQ206" s="270"/>
      <c r="AR206" s="270"/>
      <c r="AS206" s="271"/>
      <c r="AT206" s="271"/>
      <c r="AU206" s="270"/>
      <c r="AV206" s="270"/>
      <c r="AW206" s="270"/>
      <c r="AX206" s="270"/>
    </row>
    <row r="207" spans="1:50" ht="14.25" customHeight="1">
      <c r="A207" s="204"/>
      <c r="B207" s="268"/>
      <c r="C207" s="268"/>
      <c r="D207" s="268"/>
      <c r="E207" s="268"/>
      <c r="F207" s="268"/>
      <c r="G207" s="268"/>
      <c r="H207" s="269"/>
      <c r="I207" s="189"/>
      <c r="J207" s="3"/>
      <c r="K207" s="2"/>
      <c r="L207" s="269"/>
      <c r="M207" s="189"/>
      <c r="N207" s="3"/>
      <c r="O207" s="2"/>
      <c r="P207" s="269"/>
      <c r="Q207" s="189"/>
      <c r="R207" s="3"/>
      <c r="S207" s="2"/>
      <c r="T207" s="269"/>
      <c r="U207" s="189"/>
      <c r="V207" s="3"/>
      <c r="W207" s="2"/>
      <c r="X207" s="269"/>
      <c r="Y207" s="189"/>
      <c r="Z207" s="3"/>
      <c r="AA207" s="1"/>
      <c r="AB207" s="1"/>
      <c r="AC207" s="1"/>
      <c r="AD207" s="1"/>
      <c r="AE207" s="2"/>
      <c r="AF207" s="2"/>
      <c r="AG207" s="2"/>
      <c r="AH207" s="2"/>
      <c r="AI207" s="270"/>
      <c r="AJ207" s="270"/>
      <c r="AK207" s="270"/>
      <c r="AL207" s="270"/>
      <c r="AM207" s="270"/>
      <c r="AN207" s="270"/>
      <c r="AO207" s="270"/>
      <c r="AP207" s="270"/>
      <c r="AQ207" s="270"/>
      <c r="AR207" s="270"/>
      <c r="AS207" s="271"/>
      <c r="AT207" s="271"/>
      <c r="AU207" s="270"/>
      <c r="AV207" s="270"/>
      <c r="AW207" s="270"/>
      <c r="AX207" s="270"/>
    </row>
    <row r="208" spans="1:50" ht="14.25" customHeight="1">
      <c r="A208" s="204"/>
      <c r="B208" s="268"/>
      <c r="C208" s="268"/>
      <c r="D208" s="268"/>
      <c r="E208" s="268"/>
      <c r="F208" s="268"/>
      <c r="G208" s="268"/>
      <c r="H208" s="269"/>
      <c r="I208" s="189"/>
      <c r="J208" s="3"/>
      <c r="K208" s="2"/>
      <c r="L208" s="269"/>
      <c r="M208" s="189"/>
      <c r="N208" s="3"/>
      <c r="O208" s="2"/>
      <c r="P208" s="269"/>
      <c r="Q208" s="189"/>
      <c r="R208" s="3"/>
      <c r="S208" s="2"/>
      <c r="T208" s="269"/>
      <c r="U208" s="189"/>
      <c r="V208" s="3"/>
      <c r="W208" s="2"/>
      <c r="X208" s="269"/>
      <c r="Y208" s="189"/>
      <c r="Z208" s="3"/>
      <c r="AA208" s="1"/>
      <c r="AB208" s="1"/>
      <c r="AC208" s="1"/>
      <c r="AD208" s="1"/>
      <c r="AE208" s="2"/>
      <c r="AF208" s="2"/>
      <c r="AG208" s="2"/>
      <c r="AH208" s="2"/>
      <c r="AI208" s="270"/>
      <c r="AJ208" s="270"/>
      <c r="AK208" s="270"/>
      <c r="AL208" s="270"/>
      <c r="AM208" s="270"/>
      <c r="AN208" s="270"/>
      <c r="AO208" s="270"/>
      <c r="AP208" s="270"/>
      <c r="AQ208" s="270"/>
      <c r="AR208" s="270"/>
      <c r="AS208" s="271"/>
      <c r="AT208" s="271"/>
      <c r="AU208" s="270"/>
      <c r="AV208" s="270"/>
      <c r="AW208" s="270"/>
      <c r="AX208" s="270"/>
    </row>
    <row r="209" spans="1:50" ht="14.25" customHeight="1">
      <c r="A209" s="204"/>
      <c r="B209" s="268"/>
      <c r="C209" s="268"/>
      <c r="D209" s="268"/>
      <c r="E209" s="268"/>
      <c r="F209" s="268"/>
      <c r="G209" s="268"/>
      <c r="H209" s="269"/>
      <c r="I209" s="189"/>
      <c r="J209" s="3"/>
      <c r="K209" s="2"/>
      <c r="L209" s="269"/>
      <c r="M209" s="189"/>
      <c r="N209" s="3"/>
      <c r="O209" s="2"/>
      <c r="P209" s="269"/>
      <c r="Q209" s="189"/>
      <c r="R209" s="3"/>
      <c r="S209" s="2"/>
      <c r="T209" s="269"/>
      <c r="U209" s="189"/>
      <c r="V209" s="3"/>
      <c r="W209" s="2"/>
      <c r="X209" s="269"/>
      <c r="Y209" s="189"/>
      <c r="Z209" s="3"/>
      <c r="AA209" s="1"/>
      <c r="AB209" s="1"/>
      <c r="AC209" s="1"/>
      <c r="AD209" s="1"/>
      <c r="AE209" s="2"/>
      <c r="AF209" s="2"/>
      <c r="AG209" s="2"/>
      <c r="AH209" s="2"/>
      <c r="AI209" s="270"/>
      <c r="AJ209" s="270"/>
      <c r="AK209" s="270"/>
      <c r="AL209" s="270"/>
      <c r="AM209" s="270"/>
      <c r="AN209" s="270"/>
      <c r="AO209" s="270"/>
      <c r="AP209" s="270"/>
      <c r="AQ209" s="270"/>
      <c r="AR209" s="270"/>
      <c r="AS209" s="271"/>
      <c r="AT209" s="271"/>
      <c r="AU209" s="270"/>
      <c r="AV209" s="270"/>
      <c r="AW209" s="270"/>
      <c r="AX209" s="270"/>
    </row>
    <row r="210" spans="1:50" ht="14.25" customHeight="1">
      <c r="A210" s="204"/>
      <c r="B210" s="268"/>
      <c r="C210" s="268"/>
      <c r="D210" s="268"/>
      <c r="E210" s="268"/>
      <c r="F210" s="268"/>
      <c r="G210" s="268"/>
      <c r="H210" s="269"/>
      <c r="I210" s="189"/>
      <c r="J210" s="3"/>
      <c r="K210" s="2"/>
      <c r="L210" s="269"/>
      <c r="M210" s="189"/>
      <c r="N210" s="3"/>
      <c r="O210" s="2"/>
      <c r="P210" s="269"/>
      <c r="Q210" s="189"/>
      <c r="R210" s="3"/>
      <c r="S210" s="2"/>
      <c r="T210" s="269"/>
      <c r="U210" s="189"/>
      <c r="V210" s="3"/>
      <c r="W210" s="2"/>
      <c r="X210" s="269"/>
      <c r="Y210" s="189"/>
      <c r="Z210" s="3"/>
      <c r="AA210" s="1"/>
      <c r="AB210" s="1"/>
      <c r="AC210" s="1"/>
      <c r="AD210" s="1"/>
      <c r="AE210" s="2"/>
      <c r="AF210" s="2"/>
      <c r="AG210" s="2"/>
      <c r="AH210" s="2"/>
      <c r="AI210" s="270"/>
      <c r="AJ210" s="270"/>
      <c r="AK210" s="270"/>
      <c r="AL210" s="270"/>
      <c r="AM210" s="270"/>
      <c r="AN210" s="270"/>
      <c r="AO210" s="270"/>
      <c r="AP210" s="270"/>
      <c r="AQ210" s="270"/>
      <c r="AR210" s="270"/>
      <c r="AS210" s="271"/>
      <c r="AT210" s="271"/>
      <c r="AU210" s="270"/>
      <c r="AV210" s="270"/>
      <c r="AW210" s="270"/>
      <c r="AX210" s="270"/>
    </row>
    <row r="211" spans="1:50" ht="14.25" customHeight="1">
      <c r="A211" s="204"/>
      <c r="B211" s="268"/>
      <c r="C211" s="268"/>
      <c r="D211" s="268"/>
      <c r="E211" s="268"/>
      <c r="F211" s="268"/>
      <c r="G211" s="268"/>
      <c r="H211" s="269"/>
      <c r="I211" s="189"/>
      <c r="J211" s="3"/>
      <c r="K211" s="2"/>
      <c r="L211" s="269"/>
      <c r="M211" s="189"/>
      <c r="N211" s="3"/>
      <c r="O211" s="2"/>
      <c r="P211" s="269"/>
      <c r="Q211" s="189"/>
      <c r="R211" s="3"/>
      <c r="S211" s="2"/>
      <c r="T211" s="269"/>
      <c r="U211" s="189"/>
      <c r="V211" s="3"/>
      <c r="W211" s="2"/>
      <c r="X211" s="269"/>
      <c r="Y211" s="189"/>
      <c r="Z211" s="3"/>
      <c r="AA211" s="1"/>
      <c r="AB211" s="1"/>
      <c r="AC211" s="1"/>
      <c r="AD211" s="1"/>
      <c r="AE211" s="2"/>
      <c r="AF211" s="2"/>
      <c r="AG211" s="2"/>
      <c r="AH211" s="2"/>
      <c r="AI211" s="270"/>
      <c r="AJ211" s="270"/>
      <c r="AK211" s="270"/>
      <c r="AL211" s="270"/>
      <c r="AM211" s="270"/>
      <c r="AN211" s="270"/>
      <c r="AO211" s="270"/>
      <c r="AP211" s="270"/>
      <c r="AQ211" s="270"/>
      <c r="AR211" s="270"/>
      <c r="AS211" s="271"/>
      <c r="AT211" s="271"/>
      <c r="AU211" s="270"/>
      <c r="AV211" s="270"/>
      <c r="AW211" s="270"/>
      <c r="AX211" s="270"/>
    </row>
    <row r="212" spans="1:50" ht="14.25" customHeight="1">
      <c r="A212" s="204"/>
      <c r="B212" s="268"/>
      <c r="C212" s="268"/>
      <c r="D212" s="268"/>
      <c r="E212" s="268"/>
      <c r="F212" s="268"/>
      <c r="G212" s="268"/>
      <c r="H212" s="269"/>
      <c r="I212" s="189"/>
      <c r="J212" s="3"/>
      <c r="K212" s="2"/>
      <c r="L212" s="269"/>
      <c r="M212" s="189"/>
      <c r="N212" s="3"/>
      <c r="O212" s="2"/>
      <c r="P212" s="269"/>
      <c r="Q212" s="189"/>
      <c r="R212" s="3"/>
      <c r="S212" s="2"/>
      <c r="T212" s="269"/>
      <c r="U212" s="189"/>
      <c r="V212" s="3"/>
      <c r="W212" s="2"/>
      <c r="X212" s="269"/>
      <c r="Y212" s="189"/>
      <c r="Z212" s="3"/>
      <c r="AA212" s="1"/>
      <c r="AB212" s="1"/>
      <c r="AC212" s="1"/>
      <c r="AD212" s="1"/>
      <c r="AE212" s="2"/>
      <c r="AF212" s="2"/>
      <c r="AG212" s="2"/>
      <c r="AH212" s="2"/>
      <c r="AI212" s="270"/>
      <c r="AJ212" s="270"/>
      <c r="AK212" s="270"/>
      <c r="AL212" s="270"/>
      <c r="AM212" s="270"/>
      <c r="AN212" s="270"/>
      <c r="AO212" s="270"/>
      <c r="AP212" s="270"/>
      <c r="AQ212" s="270"/>
      <c r="AR212" s="270"/>
      <c r="AS212" s="271"/>
      <c r="AT212" s="271"/>
      <c r="AU212" s="270"/>
      <c r="AV212" s="270"/>
      <c r="AW212" s="270"/>
      <c r="AX212" s="270"/>
    </row>
    <row r="213" spans="1:50" ht="14.25" customHeight="1">
      <c r="A213" s="204"/>
      <c r="B213" s="268"/>
      <c r="C213" s="268"/>
      <c r="D213" s="268"/>
      <c r="E213" s="268"/>
      <c r="F213" s="268"/>
      <c r="G213" s="268"/>
      <c r="H213" s="269"/>
      <c r="I213" s="189"/>
      <c r="J213" s="3"/>
      <c r="K213" s="2"/>
      <c r="L213" s="269"/>
      <c r="M213" s="189"/>
      <c r="N213" s="3"/>
      <c r="O213" s="2"/>
      <c r="P213" s="269"/>
      <c r="Q213" s="189"/>
      <c r="R213" s="3"/>
      <c r="S213" s="2"/>
      <c r="T213" s="269"/>
      <c r="U213" s="189"/>
      <c r="V213" s="3"/>
      <c r="W213" s="2"/>
      <c r="X213" s="269"/>
      <c r="Y213" s="189"/>
      <c r="Z213" s="3"/>
      <c r="AA213" s="1"/>
      <c r="AB213" s="1"/>
      <c r="AC213" s="1"/>
      <c r="AD213" s="1"/>
      <c r="AE213" s="2"/>
      <c r="AF213" s="2"/>
      <c r="AG213" s="2"/>
      <c r="AH213" s="2"/>
      <c r="AI213" s="270"/>
      <c r="AJ213" s="270"/>
      <c r="AK213" s="270"/>
      <c r="AL213" s="270"/>
      <c r="AM213" s="270"/>
      <c r="AN213" s="270"/>
      <c r="AO213" s="270"/>
      <c r="AP213" s="270"/>
      <c r="AQ213" s="270"/>
      <c r="AR213" s="270"/>
      <c r="AS213" s="271"/>
      <c r="AT213" s="271"/>
      <c r="AU213" s="270"/>
      <c r="AV213" s="270"/>
      <c r="AW213" s="270"/>
      <c r="AX213" s="270"/>
    </row>
    <row r="214" spans="1:50" ht="14.25" customHeight="1">
      <c r="A214" s="204"/>
      <c r="B214" s="268"/>
      <c r="C214" s="268"/>
      <c r="D214" s="268"/>
      <c r="E214" s="268"/>
      <c r="F214" s="268"/>
      <c r="G214" s="268"/>
      <c r="H214" s="269"/>
      <c r="I214" s="189"/>
      <c r="J214" s="3"/>
      <c r="K214" s="2"/>
      <c r="L214" s="269"/>
      <c r="M214" s="189"/>
      <c r="N214" s="3"/>
      <c r="O214" s="2"/>
      <c r="P214" s="269"/>
      <c r="Q214" s="189"/>
      <c r="R214" s="3"/>
      <c r="S214" s="2"/>
      <c r="T214" s="269"/>
      <c r="U214" s="189"/>
      <c r="V214" s="3"/>
      <c r="W214" s="2"/>
      <c r="X214" s="269"/>
      <c r="Y214" s="189"/>
      <c r="Z214" s="3"/>
      <c r="AA214" s="1"/>
      <c r="AB214" s="1"/>
      <c r="AC214" s="1"/>
      <c r="AD214" s="1"/>
      <c r="AE214" s="2"/>
      <c r="AF214" s="2"/>
      <c r="AG214" s="2"/>
      <c r="AH214" s="2"/>
      <c r="AI214" s="270"/>
      <c r="AJ214" s="270"/>
      <c r="AK214" s="270"/>
      <c r="AL214" s="270"/>
      <c r="AM214" s="270"/>
      <c r="AN214" s="270"/>
      <c r="AO214" s="270"/>
      <c r="AP214" s="270"/>
      <c r="AQ214" s="270"/>
      <c r="AR214" s="270"/>
      <c r="AS214" s="271"/>
      <c r="AT214" s="271"/>
      <c r="AU214" s="270"/>
      <c r="AV214" s="270"/>
      <c r="AW214" s="270"/>
      <c r="AX214" s="270"/>
    </row>
    <row r="215" spans="1:50" ht="14.25" customHeight="1">
      <c r="A215" s="204"/>
      <c r="B215" s="268"/>
      <c r="C215" s="268"/>
      <c r="D215" s="268"/>
      <c r="E215" s="268"/>
      <c r="F215" s="268"/>
      <c r="G215" s="268"/>
      <c r="H215" s="269"/>
      <c r="I215" s="189"/>
      <c r="J215" s="3"/>
      <c r="K215" s="2"/>
      <c r="L215" s="269"/>
      <c r="M215" s="189"/>
      <c r="N215" s="3"/>
      <c r="O215" s="2"/>
      <c r="P215" s="269"/>
      <c r="Q215" s="189"/>
      <c r="R215" s="3"/>
      <c r="S215" s="2"/>
      <c r="T215" s="269"/>
      <c r="U215" s="189"/>
      <c r="V215" s="3"/>
      <c r="W215" s="2"/>
      <c r="X215" s="269"/>
      <c r="Y215" s="189"/>
      <c r="Z215" s="3"/>
      <c r="AA215" s="1"/>
      <c r="AB215" s="1"/>
      <c r="AC215" s="1"/>
      <c r="AD215" s="1"/>
      <c r="AE215" s="2"/>
      <c r="AF215" s="2"/>
      <c r="AG215" s="2"/>
      <c r="AH215" s="2"/>
      <c r="AI215" s="270"/>
      <c r="AJ215" s="270"/>
      <c r="AK215" s="270"/>
      <c r="AL215" s="270"/>
      <c r="AM215" s="270"/>
      <c r="AN215" s="270"/>
      <c r="AO215" s="270"/>
      <c r="AP215" s="270"/>
      <c r="AQ215" s="270"/>
      <c r="AR215" s="270"/>
      <c r="AS215" s="271"/>
      <c r="AT215" s="271"/>
      <c r="AU215" s="270"/>
      <c r="AV215" s="270"/>
      <c r="AW215" s="270"/>
      <c r="AX215" s="270"/>
    </row>
    <row r="216" spans="1:50" ht="14.25" customHeight="1">
      <c r="A216" s="204"/>
      <c r="B216" s="268"/>
      <c r="C216" s="268"/>
      <c r="D216" s="268"/>
      <c r="E216" s="268"/>
      <c r="F216" s="268"/>
      <c r="G216" s="268"/>
      <c r="H216" s="269"/>
      <c r="I216" s="189"/>
      <c r="J216" s="3"/>
      <c r="K216" s="2"/>
      <c r="L216" s="269"/>
      <c r="M216" s="189"/>
      <c r="N216" s="3"/>
      <c r="O216" s="2"/>
      <c r="P216" s="269"/>
      <c r="Q216" s="189"/>
      <c r="R216" s="3"/>
      <c r="S216" s="2"/>
      <c r="T216" s="269"/>
      <c r="U216" s="189"/>
      <c r="V216" s="3"/>
      <c r="W216" s="2"/>
      <c r="X216" s="269"/>
      <c r="Y216" s="189"/>
      <c r="Z216" s="3"/>
      <c r="AA216" s="1"/>
      <c r="AB216" s="1"/>
      <c r="AC216" s="1"/>
      <c r="AD216" s="1"/>
      <c r="AE216" s="2"/>
      <c r="AF216" s="2"/>
      <c r="AG216" s="2"/>
      <c r="AH216" s="2"/>
      <c r="AI216" s="270"/>
      <c r="AJ216" s="270"/>
      <c r="AK216" s="270"/>
      <c r="AL216" s="270"/>
      <c r="AM216" s="270"/>
      <c r="AN216" s="270"/>
      <c r="AO216" s="270"/>
      <c r="AP216" s="270"/>
      <c r="AQ216" s="270"/>
      <c r="AR216" s="270"/>
      <c r="AS216" s="271"/>
      <c r="AT216" s="271"/>
      <c r="AU216" s="270"/>
      <c r="AV216" s="270"/>
      <c r="AW216" s="270"/>
      <c r="AX216" s="270"/>
    </row>
    <row r="217" spans="1:50" ht="14.25" customHeight="1">
      <c r="A217" s="204"/>
      <c r="B217" s="268"/>
      <c r="C217" s="268"/>
      <c r="D217" s="268"/>
      <c r="E217" s="268"/>
      <c r="F217" s="268"/>
      <c r="G217" s="268"/>
      <c r="H217" s="269"/>
      <c r="I217" s="189"/>
      <c r="J217" s="3"/>
      <c r="K217" s="2"/>
      <c r="L217" s="269"/>
      <c r="M217" s="189"/>
      <c r="N217" s="3"/>
      <c r="O217" s="2"/>
      <c r="P217" s="269"/>
      <c r="Q217" s="189"/>
      <c r="R217" s="3"/>
      <c r="S217" s="2"/>
      <c r="T217" s="269"/>
      <c r="U217" s="189"/>
      <c r="V217" s="3"/>
      <c r="W217" s="2"/>
      <c r="X217" s="269"/>
      <c r="Y217" s="189"/>
      <c r="Z217" s="3"/>
      <c r="AA217" s="1"/>
      <c r="AB217" s="1"/>
      <c r="AC217" s="1"/>
      <c r="AD217" s="1"/>
      <c r="AE217" s="2"/>
      <c r="AF217" s="2"/>
      <c r="AG217" s="2"/>
      <c r="AH217" s="2"/>
      <c r="AI217" s="270"/>
      <c r="AJ217" s="270"/>
      <c r="AK217" s="270"/>
      <c r="AL217" s="270"/>
      <c r="AM217" s="270"/>
      <c r="AN217" s="270"/>
      <c r="AO217" s="270"/>
      <c r="AP217" s="270"/>
      <c r="AQ217" s="270"/>
      <c r="AR217" s="270"/>
      <c r="AS217" s="271"/>
      <c r="AT217" s="271"/>
      <c r="AU217" s="270"/>
      <c r="AV217" s="270"/>
      <c r="AW217" s="270"/>
      <c r="AX217" s="270"/>
    </row>
    <row r="218" spans="1:50" ht="14.25" customHeight="1">
      <c r="A218" s="204"/>
      <c r="B218" s="268"/>
      <c r="C218" s="268"/>
      <c r="D218" s="268"/>
      <c r="E218" s="268"/>
      <c r="F218" s="268"/>
      <c r="G218" s="268"/>
      <c r="H218" s="269"/>
      <c r="I218" s="189"/>
      <c r="J218" s="3"/>
      <c r="K218" s="2"/>
      <c r="L218" s="269"/>
      <c r="M218" s="189"/>
      <c r="N218" s="3"/>
      <c r="O218" s="2"/>
      <c r="P218" s="269"/>
      <c r="Q218" s="189"/>
      <c r="R218" s="3"/>
      <c r="S218" s="2"/>
      <c r="T218" s="269"/>
      <c r="U218" s="189"/>
      <c r="V218" s="3"/>
      <c r="W218" s="2"/>
      <c r="X218" s="269"/>
      <c r="Y218" s="189"/>
      <c r="Z218" s="3"/>
      <c r="AA218" s="1"/>
      <c r="AB218" s="1"/>
      <c r="AC218" s="1"/>
      <c r="AD218" s="1"/>
      <c r="AE218" s="2"/>
      <c r="AF218" s="2"/>
      <c r="AG218" s="2"/>
      <c r="AH218" s="2"/>
      <c r="AI218" s="270"/>
      <c r="AJ218" s="270"/>
      <c r="AK218" s="270"/>
      <c r="AL218" s="270"/>
      <c r="AM218" s="270"/>
      <c r="AN218" s="270"/>
      <c r="AO218" s="270"/>
      <c r="AP218" s="270"/>
      <c r="AQ218" s="270"/>
      <c r="AR218" s="270"/>
      <c r="AS218" s="271"/>
      <c r="AT218" s="271"/>
      <c r="AU218" s="270"/>
      <c r="AV218" s="270"/>
      <c r="AW218" s="270"/>
      <c r="AX218" s="270"/>
    </row>
    <row r="219" spans="1:50" ht="14.25" customHeight="1">
      <c r="A219" s="204"/>
      <c r="B219" s="268"/>
      <c r="C219" s="268"/>
      <c r="D219" s="268"/>
      <c r="E219" s="268"/>
      <c r="F219" s="268"/>
      <c r="G219" s="268"/>
      <c r="H219" s="269"/>
      <c r="I219" s="189"/>
      <c r="J219" s="3"/>
      <c r="K219" s="2"/>
      <c r="L219" s="269"/>
      <c r="M219" s="189"/>
      <c r="N219" s="3"/>
      <c r="O219" s="2"/>
      <c r="P219" s="269"/>
      <c r="Q219" s="189"/>
      <c r="R219" s="3"/>
      <c r="S219" s="2"/>
      <c r="T219" s="269"/>
      <c r="U219" s="189"/>
      <c r="V219" s="3"/>
      <c r="W219" s="2"/>
      <c r="X219" s="269"/>
      <c r="Y219" s="189"/>
      <c r="Z219" s="3"/>
      <c r="AA219" s="1"/>
      <c r="AB219" s="1"/>
      <c r="AC219" s="1"/>
      <c r="AD219" s="1"/>
      <c r="AE219" s="2"/>
      <c r="AF219" s="2"/>
      <c r="AG219" s="2"/>
      <c r="AH219" s="2"/>
      <c r="AI219" s="270"/>
      <c r="AJ219" s="270"/>
      <c r="AK219" s="270"/>
      <c r="AL219" s="270"/>
      <c r="AM219" s="270"/>
      <c r="AN219" s="270"/>
      <c r="AO219" s="270"/>
      <c r="AP219" s="270"/>
      <c r="AQ219" s="270"/>
      <c r="AR219" s="270"/>
      <c r="AS219" s="271"/>
      <c r="AT219" s="271"/>
      <c r="AU219" s="270"/>
      <c r="AV219" s="270"/>
      <c r="AW219" s="270"/>
      <c r="AX219" s="270"/>
    </row>
    <row r="220" spans="1:50" ht="14.25" customHeight="1">
      <c r="A220" s="204"/>
      <c r="B220" s="268"/>
      <c r="C220" s="268"/>
      <c r="D220" s="268"/>
      <c r="E220" s="268"/>
      <c r="F220" s="268"/>
      <c r="G220" s="268"/>
      <c r="H220" s="269"/>
      <c r="I220" s="189"/>
      <c r="J220" s="3"/>
      <c r="K220" s="2"/>
      <c r="L220" s="269"/>
      <c r="M220" s="189"/>
      <c r="N220" s="3"/>
      <c r="O220" s="2"/>
      <c r="P220" s="269"/>
      <c r="Q220" s="189"/>
      <c r="R220" s="3"/>
      <c r="S220" s="2"/>
      <c r="T220" s="269"/>
      <c r="U220" s="189"/>
      <c r="V220" s="3"/>
      <c r="W220" s="2"/>
      <c r="X220" s="269"/>
      <c r="Y220" s="189"/>
      <c r="Z220" s="3"/>
      <c r="AA220" s="1"/>
      <c r="AB220" s="1"/>
      <c r="AC220" s="1"/>
      <c r="AD220" s="1"/>
      <c r="AE220" s="2"/>
      <c r="AF220" s="2"/>
      <c r="AG220" s="2"/>
      <c r="AH220" s="2"/>
      <c r="AI220" s="270"/>
      <c r="AJ220" s="270"/>
      <c r="AK220" s="270"/>
      <c r="AL220" s="270"/>
      <c r="AM220" s="270"/>
      <c r="AN220" s="270"/>
      <c r="AO220" s="270"/>
      <c r="AP220" s="270"/>
      <c r="AQ220" s="270"/>
      <c r="AR220" s="270"/>
      <c r="AS220" s="271"/>
      <c r="AT220" s="271"/>
      <c r="AU220" s="270"/>
      <c r="AV220" s="270"/>
      <c r="AW220" s="270"/>
      <c r="AX220" s="270"/>
    </row>
    <row r="221" spans="1:50" ht="14.25" customHeight="1">
      <c r="A221" s="204"/>
      <c r="B221" s="268"/>
      <c r="C221" s="268"/>
      <c r="D221" s="268"/>
      <c r="E221" s="268"/>
      <c r="F221" s="268"/>
      <c r="G221" s="268"/>
      <c r="H221" s="269"/>
      <c r="I221" s="189"/>
      <c r="J221" s="3"/>
      <c r="K221" s="2"/>
      <c r="L221" s="269"/>
      <c r="M221" s="189"/>
      <c r="N221" s="3"/>
      <c r="O221" s="2"/>
      <c r="P221" s="269"/>
      <c r="Q221" s="189"/>
      <c r="R221" s="3"/>
      <c r="S221" s="2"/>
      <c r="T221" s="269"/>
      <c r="U221" s="189"/>
      <c r="V221" s="3"/>
      <c r="W221" s="2"/>
      <c r="X221" s="269"/>
      <c r="Y221" s="189"/>
      <c r="Z221" s="3"/>
      <c r="AA221" s="1"/>
      <c r="AB221" s="1"/>
      <c r="AC221" s="1"/>
      <c r="AD221" s="1"/>
      <c r="AE221" s="2"/>
      <c r="AF221" s="2"/>
      <c r="AG221" s="2"/>
      <c r="AH221" s="2"/>
      <c r="AI221" s="270"/>
      <c r="AJ221" s="270"/>
      <c r="AK221" s="270"/>
      <c r="AL221" s="270"/>
      <c r="AM221" s="270"/>
      <c r="AN221" s="270"/>
      <c r="AO221" s="270"/>
      <c r="AP221" s="270"/>
      <c r="AQ221" s="270"/>
      <c r="AR221" s="270"/>
      <c r="AS221" s="271"/>
      <c r="AT221" s="271"/>
      <c r="AU221" s="270"/>
      <c r="AV221" s="270"/>
      <c r="AW221" s="270"/>
      <c r="AX221" s="270"/>
    </row>
    <row r="222" spans="1:50" ht="14.25" customHeight="1">
      <c r="A222" s="204"/>
      <c r="B222" s="268"/>
      <c r="C222" s="268"/>
      <c r="D222" s="268"/>
      <c r="E222" s="268"/>
      <c r="F222" s="268"/>
      <c r="G222" s="268"/>
      <c r="H222" s="269"/>
      <c r="I222" s="189"/>
      <c r="J222" s="3"/>
      <c r="K222" s="2"/>
      <c r="L222" s="269"/>
      <c r="M222" s="189"/>
      <c r="N222" s="3"/>
      <c r="O222" s="2"/>
      <c r="P222" s="269"/>
      <c r="Q222" s="189"/>
      <c r="R222" s="3"/>
      <c r="S222" s="2"/>
      <c r="T222" s="269"/>
      <c r="U222" s="189"/>
      <c r="V222" s="3"/>
      <c r="W222" s="2"/>
      <c r="X222" s="269"/>
      <c r="Y222" s="189"/>
      <c r="Z222" s="3"/>
      <c r="AA222" s="1"/>
      <c r="AB222" s="1"/>
      <c r="AC222" s="1"/>
      <c r="AD222" s="1"/>
      <c r="AE222" s="2"/>
      <c r="AF222" s="2"/>
      <c r="AG222" s="2"/>
      <c r="AH222" s="2"/>
      <c r="AI222" s="270"/>
      <c r="AJ222" s="270"/>
      <c r="AK222" s="270"/>
      <c r="AL222" s="270"/>
      <c r="AM222" s="270"/>
      <c r="AN222" s="270"/>
      <c r="AO222" s="270"/>
      <c r="AP222" s="270"/>
      <c r="AQ222" s="270"/>
      <c r="AR222" s="270"/>
      <c r="AS222" s="271"/>
      <c r="AT222" s="271"/>
      <c r="AU222" s="270"/>
      <c r="AV222" s="270"/>
      <c r="AW222" s="270"/>
      <c r="AX222" s="270"/>
    </row>
    <row r="223" spans="1:50" ht="14.25" customHeight="1">
      <c r="A223" s="204"/>
      <c r="B223" s="268"/>
      <c r="C223" s="268"/>
      <c r="D223" s="268"/>
      <c r="E223" s="268"/>
      <c r="F223" s="268"/>
      <c r="G223" s="268"/>
      <c r="H223" s="269"/>
      <c r="I223" s="189"/>
      <c r="J223" s="3"/>
      <c r="K223" s="2"/>
      <c r="L223" s="269"/>
      <c r="M223" s="189"/>
      <c r="N223" s="3"/>
      <c r="O223" s="2"/>
      <c r="P223" s="269"/>
      <c r="Q223" s="189"/>
      <c r="R223" s="3"/>
      <c r="S223" s="2"/>
      <c r="T223" s="269"/>
      <c r="U223" s="189"/>
      <c r="V223" s="3"/>
      <c r="W223" s="2"/>
      <c r="X223" s="269"/>
      <c r="Y223" s="189"/>
      <c r="Z223" s="3"/>
      <c r="AA223" s="1"/>
      <c r="AB223" s="1"/>
      <c r="AC223" s="1"/>
      <c r="AD223" s="1"/>
      <c r="AE223" s="2"/>
      <c r="AF223" s="2"/>
      <c r="AG223" s="2"/>
      <c r="AH223" s="2"/>
      <c r="AI223" s="270"/>
      <c r="AJ223" s="270"/>
      <c r="AK223" s="270"/>
      <c r="AL223" s="270"/>
      <c r="AM223" s="270"/>
      <c r="AN223" s="270"/>
      <c r="AO223" s="270"/>
      <c r="AP223" s="270"/>
      <c r="AQ223" s="270"/>
      <c r="AR223" s="270"/>
      <c r="AS223" s="271"/>
      <c r="AT223" s="271"/>
      <c r="AU223" s="270"/>
      <c r="AV223" s="270"/>
      <c r="AW223" s="270"/>
      <c r="AX223" s="270"/>
    </row>
    <row r="224" spans="1:50" ht="14.25" customHeight="1">
      <c r="A224" s="204"/>
      <c r="B224" s="268"/>
      <c r="C224" s="268"/>
      <c r="D224" s="268"/>
      <c r="E224" s="268"/>
      <c r="F224" s="268"/>
      <c r="G224" s="268"/>
      <c r="H224" s="269"/>
      <c r="I224" s="189"/>
      <c r="J224" s="3"/>
      <c r="K224" s="2"/>
      <c r="L224" s="269"/>
      <c r="M224" s="189"/>
      <c r="N224" s="3"/>
      <c r="O224" s="2"/>
      <c r="P224" s="269"/>
      <c r="Q224" s="189"/>
      <c r="R224" s="3"/>
      <c r="S224" s="2"/>
      <c r="T224" s="269"/>
      <c r="U224" s="189"/>
      <c r="V224" s="3"/>
      <c r="W224" s="2"/>
      <c r="X224" s="269"/>
      <c r="Y224" s="189"/>
      <c r="Z224" s="3"/>
      <c r="AA224" s="1"/>
      <c r="AB224" s="1"/>
      <c r="AC224" s="1"/>
      <c r="AD224" s="1"/>
      <c r="AE224" s="2"/>
      <c r="AF224" s="2"/>
      <c r="AG224" s="2"/>
      <c r="AH224" s="2"/>
      <c r="AI224" s="270"/>
      <c r="AJ224" s="270"/>
      <c r="AK224" s="270"/>
      <c r="AL224" s="270"/>
      <c r="AM224" s="270"/>
      <c r="AN224" s="270"/>
      <c r="AO224" s="270"/>
      <c r="AP224" s="270"/>
      <c r="AQ224" s="270"/>
      <c r="AR224" s="270"/>
      <c r="AS224" s="271"/>
      <c r="AT224" s="271"/>
      <c r="AU224" s="270"/>
      <c r="AV224" s="270"/>
      <c r="AW224" s="270"/>
      <c r="AX224" s="270"/>
    </row>
    <row r="225" spans="1:50" ht="14.25" customHeight="1">
      <c r="A225" s="204"/>
      <c r="B225" s="268"/>
      <c r="C225" s="268"/>
      <c r="D225" s="268"/>
      <c r="E225" s="268"/>
      <c r="F225" s="268"/>
      <c r="G225" s="268"/>
      <c r="H225" s="269"/>
      <c r="I225" s="189"/>
      <c r="J225" s="3"/>
      <c r="K225" s="2"/>
      <c r="L225" s="269"/>
      <c r="M225" s="189"/>
      <c r="N225" s="3"/>
      <c r="O225" s="2"/>
      <c r="P225" s="269"/>
      <c r="Q225" s="189"/>
      <c r="R225" s="3"/>
      <c r="S225" s="2"/>
      <c r="T225" s="269"/>
      <c r="U225" s="189"/>
      <c r="V225" s="3"/>
      <c r="W225" s="2"/>
      <c r="X225" s="269"/>
      <c r="Y225" s="189"/>
      <c r="Z225" s="3"/>
      <c r="AA225" s="1"/>
      <c r="AB225" s="1"/>
      <c r="AC225" s="1"/>
      <c r="AD225" s="1"/>
      <c r="AE225" s="2"/>
      <c r="AF225" s="2"/>
      <c r="AG225" s="2"/>
      <c r="AH225" s="2"/>
      <c r="AI225" s="270"/>
      <c r="AJ225" s="270"/>
      <c r="AK225" s="270"/>
      <c r="AL225" s="270"/>
      <c r="AM225" s="270"/>
      <c r="AN225" s="270"/>
      <c r="AO225" s="270"/>
      <c r="AP225" s="270"/>
      <c r="AQ225" s="270"/>
      <c r="AR225" s="270"/>
      <c r="AS225" s="271"/>
      <c r="AT225" s="271"/>
      <c r="AU225" s="270"/>
      <c r="AV225" s="270"/>
      <c r="AW225" s="270"/>
      <c r="AX225" s="270"/>
    </row>
    <row r="226" spans="1:50" ht="14.25" customHeight="1">
      <c r="A226" s="204"/>
      <c r="B226" s="268"/>
      <c r="C226" s="268"/>
      <c r="D226" s="268"/>
      <c r="E226" s="268"/>
      <c r="F226" s="268"/>
      <c r="G226" s="268"/>
      <c r="H226" s="269"/>
      <c r="I226" s="189"/>
      <c r="J226" s="3"/>
      <c r="K226" s="2"/>
      <c r="L226" s="269"/>
      <c r="M226" s="189"/>
      <c r="N226" s="3"/>
      <c r="O226" s="2"/>
      <c r="P226" s="269"/>
      <c r="Q226" s="189"/>
      <c r="R226" s="3"/>
      <c r="S226" s="2"/>
      <c r="T226" s="269"/>
      <c r="U226" s="189"/>
      <c r="V226" s="3"/>
      <c r="W226" s="2"/>
      <c r="X226" s="269"/>
      <c r="Y226" s="189"/>
      <c r="Z226" s="3"/>
      <c r="AA226" s="1"/>
      <c r="AB226" s="1"/>
      <c r="AC226" s="1"/>
      <c r="AD226" s="1"/>
      <c r="AE226" s="2"/>
      <c r="AF226" s="2"/>
      <c r="AG226" s="2"/>
      <c r="AH226" s="2"/>
      <c r="AI226" s="270"/>
      <c r="AJ226" s="270"/>
      <c r="AK226" s="270"/>
      <c r="AL226" s="270"/>
      <c r="AM226" s="270"/>
      <c r="AN226" s="270"/>
      <c r="AO226" s="270"/>
      <c r="AP226" s="270"/>
      <c r="AQ226" s="270"/>
      <c r="AR226" s="270"/>
      <c r="AS226" s="271"/>
      <c r="AT226" s="271"/>
      <c r="AU226" s="270"/>
      <c r="AV226" s="270"/>
      <c r="AW226" s="270"/>
      <c r="AX226" s="270"/>
    </row>
    <row r="227" spans="1:50" ht="14.25" customHeight="1">
      <c r="A227" s="204"/>
      <c r="B227" s="268"/>
      <c r="C227" s="268"/>
      <c r="D227" s="268"/>
      <c r="E227" s="268"/>
      <c r="F227" s="268"/>
      <c r="G227" s="268"/>
      <c r="H227" s="269"/>
      <c r="I227" s="189"/>
      <c r="J227" s="3"/>
      <c r="K227" s="2"/>
      <c r="L227" s="269"/>
      <c r="M227" s="189"/>
      <c r="N227" s="3"/>
      <c r="O227" s="2"/>
      <c r="P227" s="269"/>
      <c r="Q227" s="189"/>
      <c r="R227" s="3"/>
      <c r="S227" s="2"/>
      <c r="T227" s="269"/>
      <c r="U227" s="189"/>
      <c r="V227" s="3"/>
      <c r="W227" s="2"/>
      <c r="X227" s="269"/>
      <c r="Y227" s="189"/>
      <c r="Z227" s="3"/>
      <c r="AA227" s="1"/>
      <c r="AB227" s="1"/>
      <c r="AC227" s="1"/>
      <c r="AD227" s="1"/>
      <c r="AE227" s="2"/>
      <c r="AF227" s="2"/>
      <c r="AG227" s="2"/>
      <c r="AH227" s="2"/>
      <c r="AI227" s="270"/>
      <c r="AJ227" s="270"/>
      <c r="AK227" s="270"/>
      <c r="AL227" s="270"/>
      <c r="AM227" s="270"/>
      <c r="AN227" s="270"/>
      <c r="AO227" s="270"/>
      <c r="AP227" s="270"/>
      <c r="AQ227" s="270"/>
      <c r="AR227" s="270"/>
      <c r="AS227" s="271"/>
      <c r="AT227" s="271"/>
      <c r="AU227" s="270"/>
      <c r="AV227" s="270"/>
      <c r="AW227" s="270"/>
      <c r="AX227" s="270"/>
    </row>
    <row r="228" spans="1:50" ht="14.25" customHeight="1">
      <c r="A228" s="204"/>
      <c r="B228" s="268"/>
      <c r="C228" s="268"/>
      <c r="D228" s="268"/>
      <c r="E228" s="268"/>
      <c r="F228" s="268"/>
      <c r="G228" s="268"/>
      <c r="H228" s="269"/>
      <c r="I228" s="189"/>
      <c r="J228" s="3"/>
      <c r="K228" s="2"/>
      <c r="L228" s="269"/>
      <c r="M228" s="189"/>
      <c r="N228" s="3"/>
      <c r="O228" s="2"/>
      <c r="P228" s="269"/>
      <c r="Q228" s="189"/>
      <c r="R228" s="3"/>
      <c r="S228" s="2"/>
      <c r="T228" s="269"/>
      <c r="U228" s="189"/>
      <c r="V228" s="3"/>
      <c r="W228" s="2"/>
      <c r="X228" s="269"/>
      <c r="Y228" s="189"/>
      <c r="Z228" s="3"/>
      <c r="AA228" s="1"/>
      <c r="AB228" s="1"/>
      <c r="AC228" s="1"/>
      <c r="AD228" s="1"/>
      <c r="AE228" s="2"/>
      <c r="AF228" s="2"/>
      <c r="AG228" s="2"/>
      <c r="AH228" s="2"/>
      <c r="AI228" s="270"/>
      <c r="AJ228" s="270"/>
      <c r="AK228" s="270"/>
      <c r="AL228" s="270"/>
      <c r="AM228" s="270"/>
      <c r="AN228" s="270"/>
      <c r="AO228" s="270"/>
      <c r="AP228" s="270"/>
      <c r="AQ228" s="270"/>
      <c r="AR228" s="270"/>
      <c r="AS228" s="271"/>
      <c r="AT228" s="271"/>
      <c r="AU228" s="270"/>
      <c r="AV228" s="270"/>
      <c r="AW228" s="270"/>
      <c r="AX228" s="270"/>
    </row>
    <row r="229" spans="1:50" ht="14.25" customHeight="1">
      <c r="A229" s="204"/>
      <c r="B229" s="268"/>
      <c r="C229" s="268"/>
      <c r="D229" s="268"/>
      <c r="E229" s="268"/>
      <c r="F229" s="268"/>
      <c r="G229" s="268"/>
      <c r="H229" s="269"/>
      <c r="I229" s="189"/>
      <c r="J229" s="3"/>
      <c r="K229" s="2"/>
      <c r="L229" s="269"/>
      <c r="M229" s="189"/>
      <c r="N229" s="3"/>
      <c r="O229" s="2"/>
      <c r="P229" s="269"/>
      <c r="Q229" s="189"/>
      <c r="R229" s="3"/>
      <c r="S229" s="2"/>
      <c r="T229" s="269"/>
      <c r="U229" s="189"/>
      <c r="V229" s="3"/>
      <c r="W229" s="2"/>
      <c r="X229" s="269"/>
      <c r="Y229" s="189"/>
      <c r="Z229" s="3"/>
      <c r="AA229" s="1"/>
      <c r="AB229" s="1"/>
      <c r="AC229" s="1"/>
      <c r="AD229" s="1"/>
      <c r="AE229" s="2"/>
      <c r="AF229" s="2"/>
      <c r="AG229" s="2"/>
      <c r="AH229" s="2"/>
      <c r="AI229" s="270"/>
      <c r="AJ229" s="270"/>
      <c r="AK229" s="270"/>
      <c r="AL229" s="270"/>
      <c r="AM229" s="270"/>
      <c r="AN229" s="270"/>
      <c r="AO229" s="270"/>
      <c r="AP229" s="270"/>
      <c r="AQ229" s="270"/>
      <c r="AR229" s="270"/>
      <c r="AS229" s="271"/>
      <c r="AT229" s="271"/>
      <c r="AU229" s="270"/>
      <c r="AV229" s="270"/>
      <c r="AW229" s="270"/>
      <c r="AX229" s="270"/>
    </row>
    <row r="230" spans="1:50" ht="14.25" customHeight="1">
      <c r="A230" s="204"/>
      <c r="B230" s="268"/>
      <c r="C230" s="268"/>
      <c r="D230" s="268"/>
      <c r="E230" s="268"/>
      <c r="F230" s="268"/>
      <c r="G230" s="268"/>
      <c r="H230" s="269"/>
      <c r="I230" s="189"/>
      <c r="J230" s="3"/>
      <c r="K230" s="2"/>
      <c r="L230" s="269"/>
      <c r="M230" s="189"/>
      <c r="N230" s="3"/>
      <c r="O230" s="2"/>
      <c r="P230" s="269"/>
      <c r="Q230" s="189"/>
      <c r="R230" s="3"/>
      <c r="S230" s="2"/>
      <c r="T230" s="269"/>
      <c r="U230" s="189"/>
      <c r="V230" s="3"/>
      <c r="W230" s="2"/>
      <c r="X230" s="269"/>
      <c r="Y230" s="189"/>
      <c r="Z230" s="3"/>
      <c r="AA230" s="1"/>
      <c r="AB230" s="1"/>
      <c r="AC230" s="1"/>
      <c r="AD230" s="1"/>
      <c r="AE230" s="2"/>
      <c r="AF230" s="2"/>
      <c r="AG230" s="2"/>
      <c r="AH230" s="2"/>
      <c r="AI230" s="270"/>
      <c r="AJ230" s="270"/>
      <c r="AK230" s="270"/>
      <c r="AL230" s="270"/>
      <c r="AM230" s="270"/>
      <c r="AN230" s="270"/>
      <c r="AO230" s="270"/>
      <c r="AP230" s="270"/>
      <c r="AQ230" s="270"/>
      <c r="AR230" s="270"/>
      <c r="AS230" s="271"/>
      <c r="AT230" s="271"/>
      <c r="AU230" s="270"/>
      <c r="AV230" s="270"/>
      <c r="AW230" s="270"/>
      <c r="AX230" s="270"/>
    </row>
    <row r="231" spans="1:50" ht="14.25" customHeight="1">
      <c r="A231" s="204"/>
      <c r="B231" s="268"/>
      <c r="C231" s="268"/>
      <c r="D231" s="268"/>
      <c r="E231" s="268"/>
      <c r="F231" s="268"/>
      <c r="G231" s="268"/>
      <c r="H231" s="269"/>
      <c r="I231" s="189"/>
      <c r="J231" s="3"/>
      <c r="K231" s="2"/>
      <c r="L231" s="269"/>
      <c r="M231" s="189"/>
      <c r="N231" s="3"/>
      <c r="O231" s="2"/>
      <c r="P231" s="269"/>
      <c r="Q231" s="189"/>
      <c r="R231" s="3"/>
      <c r="S231" s="2"/>
      <c r="T231" s="269"/>
      <c r="U231" s="189"/>
      <c r="V231" s="3"/>
      <c r="W231" s="2"/>
      <c r="X231" s="269"/>
      <c r="Y231" s="189"/>
      <c r="Z231" s="3"/>
      <c r="AA231" s="1"/>
      <c r="AB231" s="1"/>
      <c r="AC231" s="1"/>
      <c r="AD231" s="1"/>
      <c r="AE231" s="2"/>
      <c r="AF231" s="2"/>
      <c r="AG231" s="2"/>
      <c r="AH231" s="2"/>
      <c r="AI231" s="270"/>
      <c r="AJ231" s="270"/>
      <c r="AK231" s="270"/>
      <c r="AL231" s="270"/>
      <c r="AM231" s="270"/>
      <c r="AN231" s="270"/>
      <c r="AO231" s="270"/>
      <c r="AP231" s="270"/>
      <c r="AQ231" s="270"/>
      <c r="AR231" s="270"/>
      <c r="AS231" s="271"/>
      <c r="AT231" s="271"/>
      <c r="AU231" s="270"/>
      <c r="AV231" s="270"/>
      <c r="AW231" s="270"/>
      <c r="AX231" s="270"/>
    </row>
    <row r="232" spans="1:50" ht="14.25" customHeight="1">
      <c r="A232" s="204"/>
      <c r="B232" s="268"/>
      <c r="C232" s="268"/>
      <c r="D232" s="268"/>
      <c r="E232" s="268"/>
      <c r="F232" s="268"/>
      <c r="G232" s="268"/>
      <c r="H232" s="269"/>
      <c r="I232" s="189"/>
      <c r="J232" s="3"/>
      <c r="K232" s="2"/>
      <c r="L232" s="269"/>
      <c r="M232" s="189"/>
      <c r="N232" s="3"/>
      <c r="O232" s="2"/>
      <c r="P232" s="269"/>
      <c r="Q232" s="189"/>
      <c r="R232" s="3"/>
      <c r="S232" s="2"/>
      <c r="T232" s="269"/>
      <c r="U232" s="189"/>
      <c r="V232" s="3"/>
      <c r="W232" s="2"/>
      <c r="X232" s="269"/>
      <c r="Y232" s="189"/>
      <c r="Z232" s="3"/>
      <c r="AA232" s="1"/>
      <c r="AB232" s="1"/>
      <c r="AC232" s="1"/>
      <c r="AD232" s="1"/>
      <c r="AE232" s="2"/>
      <c r="AF232" s="2"/>
      <c r="AG232" s="2"/>
      <c r="AH232" s="2"/>
      <c r="AI232" s="270"/>
      <c r="AJ232" s="270"/>
      <c r="AK232" s="270"/>
      <c r="AL232" s="270"/>
      <c r="AM232" s="270"/>
      <c r="AN232" s="270"/>
      <c r="AO232" s="270"/>
      <c r="AP232" s="270"/>
      <c r="AQ232" s="270"/>
      <c r="AR232" s="270"/>
      <c r="AS232" s="271"/>
      <c r="AT232" s="271"/>
      <c r="AU232" s="270"/>
      <c r="AV232" s="270"/>
      <c r="AW232" s="270"/>
      <c r="AX232" s="270"/>
    </row>
    <row r="233" spans="1:50" ht="14.25" customHeight="1">
      <c r="A233" s="204"/>
      <c r="B233" s="268"/>
      <c r="C233" s="268"/>
      <c r="D233" s="268"/>
      <c r="E233" s="268"/>
      <c r="F233" s="268"/>
      <c r="G233" s="268"/>
      <c r="H233" s="269"/>
      <c r="I233" s="189"/>
      <c r="J233" s="3"/>
      <c r="K233" s="2"/>
      <c r="L233" s="269"/>
      <c r="M233" s="189"/>
      <c r="N233" s="3"/>
      <c r="O233" s="2"/>
      <c r="P233" s="269"/>
      <c r="Q233" s="189"/>
      <c r="R233" s="3"/>
      <c r="S233" s="2"/>
      <c r="T233" s="269"/>
      <c r="U233" s="189"/>
      <c r="V233" s="3"/>
      <c r="W233" s="2"/>
      <c r="X233" s="269"/>
      <c r="Y233" s="189"/>
      <c r="Z233" s="3"/>
      <c r="AA233" s="1"/>
      <c r="AB233" s="1"/>
      <c r="AC233" s="1"/>
      <c r="AD233" s="1"/>
      <c r="AE233" s="2"/>
      <c r="AF233" s="2"/>
      <c r="AG233" s="2"/>
      <c r="AH233" s="2"/>
      <c r="AI233" s="270"/>
      <c r="AJ233" s="270"/>
      <c r="AK233" s="270"/>
      <c r="AL233" s="270"/>
      <c r="AM233" s="270"/>
      <c r="AN233" s="270"/>
      <c r="AO233" s="270"/>
      <c r="AP233" s="270"/>
      <c r="AQ233" s="270"/>
      <c r="AR233" s="270"/>
      <c r="AS233" s="271"/>
      <c r="AT233" s="271"/>
      <c r="AU233" s="270"/>
      <c r="AV233" s="270"/>
      <c r="AW233" s="270"/>
      <c r="AX233" s="270"/>
    </row>
    <row r="234" spans="1:50" ht="14.25" customHeight="1">
      <c r="A234" s="204"/>
      <c r="B234" s="268"/>
      <c r="C234" s="268"/>
      <c r="D234" s="268"/>
      <c r="E234" s="268"/>
      <c r="F234" s="268"/>
      <c r="G234" s="268"/>
      <c r="H234" s="269"/>
      <c r="I234" s="189"/>
      <c r="J234" s="3"/>
      <c r="K234" s="2"/>
      <c r="L234" s="269"/>
      <c r="M234" s="189"/>
      <c r="N234" s="3"/>
      <c r="O234" s="2"/>
      <c r="P234" s="269"/>
      <c r="Q234" s="189"/>
      <c r="R234" s="3"/>
      <c r="S234" s="2"/>
      <c r="T234" s="269"/>
      <c r="U234" s="189"/>
      <c r="V234" s="3"/>
      <c r="W234" s="2"/>
      <c r="X234" s="269"/>
      <c r="Y234" s="189"/>
      <c r="Z234" s="3"/>
      <c r="AA234" s="1"/>
      <c r="AB234" s="1"/>
      <c r="AC234" s="1"/>
      <c r="AD234" s="1"/>
      <c r="AE234" s="2"/>
      <c r="AF234" s="2"/>
      <c r="AG234" s="2"/>
      <c r="AH234" s="2"/>
      <c r="AI234" s="270"/>
      <c r="AJ234" s="270"/>
      <c r="AK234" s="270"/>
      <c r="AL234" s="270"/>
      <c r="AM234" s="270"/>
      <c r="AN234" s="270"/>
      <c r="AO234" s="270"/>
      <c r="AP234" s="270"/>
      <c r="AQ234" s="270"/>
      <c r="AR234" s="270"/>
      <c r="AS234" s="271"/>
      <c r="AT234" s="271"/>
      <c r="AU234" s="270"/>
      <c r="AV234" s="270"/>
      <c r="AW234" s="270"/>
      <c r="AX234" s="270"/>
    </row>
    <row r="235" spans="1:50" ht="14.25" customHeight="1">
      <c r="A235" s="204"/>
      <c r="B235" s="268"/>
      <c r="C235" s="268"/>
      <c r="D235" s="268"/>
      <c r="E235" s="268"/>
      <c r="F235" s="268"/>
      <c r="G235" s="268"/>
      <c r="H235" s="269"/>
      <c r="I235" s="189"/>
      <c r="J235" s="3"/>
      <c r="K235" s="2"/>
      <c r="L235" s="269"/>
      <c r="M235" s="189"/>
      <c r="N235" s="3"/>
      <c r="O235" s="2"/>
      <c r="P235" s="269"/>
      <c r="Q235" s="189"/>
      <c r="R235" s="3"/>
      <c r="S235" s="2"/>
      <c r="T235" s="269"/>
      <c r="U235" s="189"/>
      <c r="V235" s="3"/>
      <c r="W235" s="2"/>
      <c r="X235" s="269"/>
      <c r="Y235" s="189"/>
      <c r="Z235" s="3"/>
      <c r="AA235" s="1"/>
      <c r="AB235" s="1"/>
      <c r="AC235" s="1"/>
      <c r="AD235" s="1"/>
      <c r="AE235" s="2"/>
      <c r="AF235" s="2"/>
      <c r="AG235" s="2"/>
      <c r="AH235" s="2"/>
      <c r="AI235" s="270"/>
      <c r="AJ235" s="270"/>
      <c r="AK235" s="270"/>
      <c r="AL235" s="270"/>
      <c r="AM235" s="270"/>
      <c r="AN235" s="270"/>
      <c r="AO235" s="270"/>
      <c r="AP235" s="270"/>
      <c r="AQ235" s="270"/>
      <c r="AR235" s="270"/>
      <c r="AS235" s="271"/>
      <c r="AT235" s="271"/>
      <c r="AU235" s="270"/>
      <c r="AV235" s="270"/>
      <c r="AW235" s="270"/>
      <c r="AX235" s="270"/>
    </row>
    <row r="236" spans="1:50" ht="14.25" customHeight="1">
      <c r="A236" s="204"/>
      <c r="B236" s="268"/>
      <c r="C236" s="268"/>
      <c r="D236" s="268"/>
      <c r="E236" s="268"/>
      <c r="F236" s="268"/>
      <c r="G236" s="268"/>
      <c r="H236" s="269"/>
      <c r="I236" s="189"/>
      <c r="J236" s="3"/>
      <c r="K236" s="2"/>
      <c r="L236" s="269"/>
      <c r="M236" s="189"/>
      <c r="N236" s="3"/>
      <c r="O236" s="2"/>
      <c r="P236" s="269"/>
      <c r="Q236" s="189"/>
      <c r="R236" s="3"/>
      <c r="S236" s="2"/>
      <c r="T236" s="269"/>
      <c r="U236" s="189"/>
      <c r="V236" s="3"/>
      <c r="W236" s="2"/>
      <c r="X236" s="269"/>
      <c r="Y236" s="189"/>
      <c r="Z236" s="3"/>
      <c r="AA236" s="1"/>
      <c r="AB236" s="1"/>
      <c r="AC236" s="1"/>
      <c r="AD236" s="1"/>
      <c r="AE236" s="2"/>
      <c r="AF236" s="2"/>
      <c r="AG236" s="2"/>
      <c r="AH236" s="2"/>
      <c r="AI236" s="270"/>
      <c r="AJ236" s="270"/>
      <c r="AK236" s="270"/>
      <c r="AL236" s="270"/>
      <c r="AM236" s="270"/>
      <c r="AN236" s="270"/>
      <c r="AO236" s="270"/>
      <c r="AP236" s="270"/>
      <c r="AQ236" s="270"/>
      <c r="AR236" s="270"/>
      <c r="AS236" s="271"/>
      <c r="AT236" s="271"/>
      <c r="AU236" s="270"/>
      <c r="AV236" s="270"/>
      <c r="AW236" s="270"/>
      <c r="AX236" s="270"/>
    </row>
    <row r="237" spans="1:50" ht="14.25" customHeight="1">
      <c r="A237" s="204"/>
      <c r="B237" s="268"/>
      <c r="C237" s="268"/>
      <c r="D237" s="268"/>
      <c r="E237" s="268"/>
      <c r="F237" s="268"/>
      <c r="G237" s="268"/>
      <c r="H237" s="269"/>
      <c r="I237" s="189"/>
      <c r="J237" s="3"/>
      <c r="K237" s="2"/>
      <c r="L237" s="269"/>
      <c r="M237" s="189"/>
      <c r="N237" s="3"/>
      <c r="O237" s="2"/>
      <c r="P237" s="269"/>
      <c r="Q237" s="189"/>
      <c r="R237" s="3"/>
      <c r="S237" s="2"/>
      <c r="T237" s="269"/>
      <c r="U237" s="189"/>
      <c r="V237" s="3"/>
      <c r="W237" s="2"/>
      <c r="X237" s="269"/>
      <c r="Y237" s="189"/>
      <c r="Z237" s="3"/>
      <c r="AA237" s="1"/>
      <c r="AB237" s="1"/>
      <c r="AC237" s="1"/>
      <c r="AD237" s="1"/>
      <c r="AE237" s="2"/>
      <c r="AF237" s="2"/>
      <c r="AG237" s="2"/>
      <c r="AH237" s="2"/>
      <c r="AI237" s="270"/>
      <c r="AJ237" s="270"/>
      <c r="AK237" s="270"/>
      <c r="AL237" s="270"/>
      <c r="AM237" s="270"/>
      <c r="AN237" s="270"/>
      <c r="AO237" s="270"/>
      <c r="AP237" s="270"/>
      <c r="AQ237" s="270"/>
      <c r="AR237" s="270"/>
      <c r="AS237" s="271"/>
      <c r="AT237" s="271"/>
      <c r="AU237" s="270"/>
      <c r="AV237" s="270"/>
      <c r="AW237" s="270"/>
      <c r="AX237" s="270"/>
    </row>
    <row r="238" spans="1:50" ht="14.25" customHeight="1">
      <c r="A238" s="204"/>
      <c r="B238" s="268"/>
      <c r="C238" s="268"/>
      <c r="D238" s="268"/>
      <c r="E238" s="268"/>
      <c r="F238" s="268"/>
      <c r="G238" s="268"/>
      <c r="H238" s="269"/>
      <c r="I238" s="189"/>
      <c r="J238" s="3"/>
      <c r="K238" s="2"/>
      <c r="L238" s="269"/>
      <c r="M238" s="189"/>
      <c r="N238" s="3"/>
      <c r="O238" s="2"/>
      <c r="P238" s="269"/>
      <c r="Q238" s="189"/>
      <c r="R238" s="3"/>
      <c r="S238" s="2"/>
      <c r="T238" s="269"/>
      <c r="U238" s="189"/>
      <c r="V238" s="3"/>
      <c r="W238" s="2"/>
      <c r="X238" s="269"/>
      <c r="Y238" s="189"/>
      <c r="Z238" s="3"/>
      <c r="AA238" s="1"/>
      <c r="AB238" s="1"/>
      <c r="AC238" s="1"/>
      <c r="AD238" s="1"/>
      <c r="AE238" s="2"/>
      <c r="AF238" s="2"/>
      <c r="AG238" s="2"/>
      <c r="AH238" s="2"/>
      <c r="AI238" s="270"/>
      <c r="AJ238" s="270"/>
      <c r="AK238" s="270"/>
      <c r="AL238" s="270"/>
      <c r="AM238" s="270"/>
      <c r="AN238" s="270"/>
      <c r="AO238" s="270"/>
      <c r="AP238" s="270"/>
      <c r="AQ238" s="270"/>
      <c r="AR238" s="270"/>
      <c r="AS238" s="271"/>
      <c r="AT238" s="271"/>
      <c r="AU238" s="270"/>
      <c r="AV238" s="270"/>
      <c r="AW238" s="270"/>
      <c r="AX238" s="270"/>
    </row>
    <row r="239" spans="1:50" ht="14.25" customHeight="1">
      <c r="A239" s="204"/>
      <c r="B239" s="268"/>
      <c r="C239" s="268"/>
      <c r="D239" s="268"/>
      <c r="E239" s="268"/>
      <c r="F239" s="268"/>
      <c r="G239" s="268"/>
      <c r="H239" s="269"/>
      <c r="I239" s="189"/>
      <c r="J239" s="3"/>
      <c r="K239" s="2"/>
      <c r="L239" s="269"/>
      <c r="M239" s="189"/>
      <c r="N239" s="3"/>
      <c r="O239" s="2"/>
      <c r="P239" s="269"/>
      <c r="Q239" s="189"/>
      <c r="R239" s="3"/>
      <c r="S239" s="2"/>
      <c r="T239" s="269"/>
      <c r="U239" s="189"/>
      <c r="V239" s="3"/>
      <c r="W239" s="2"/>
      <c r="X239" s="269"/>
      <c r="Y239" s="189"/>
      <c r="Z239" s="3"/>
      <c r="AA239" s="1"/>
      <c r="AB239" s="1"/>
      <c r="AC239" s="1"/>
      <c r="AD239" s="1"/>
      <c r="AE239" s="2"/>
      <c r="AF239" s="2"/>
      <c r="AG239" s="2"/>
      <c r="AH239" s="2"/>
      <c r="AI239" s="270"/>
      <c r="AJ239" s="270"/>
      <c r="AK239" s="270"/>
      <c r="AL239" s="270"/>
      <c r="AM239" s="270"/>
      <c r="AN239" s="270"/>
      <c r="AO239" s="270"/>
      <c r="AP239" s="270"/>
      <c r="AQ239" s="270"/>
      <c r="AR239" s="270"/>
      <c r="AS239" s="271"/>
      <c r="AT239" s="271"/>
      <c r="AU239" s="270"/>
      <c r="AV239" s="270"/>
      <c r="AW239" s="270"/>
      <c r="AX239" s="270"/>
    </row>
    <row r="240" spans="1:50" ht="14.25" customHeight="1">
      <c r="A240" s="204"/>
      <c r="B240" s="268"/>
      <c r="C240" s="268"/>
      <c r="D240" s="268"/>
      <c r="E240" s="268"/>
      <c r="F240" s="268"/>
      <c r="G240" s="268"/>
      <c r="H240" s="269"/>
      <c r="I240" s="189"/>
      <c r="J240" s="3"/>
      <c r="K240" s="2"/>
      <c r="L240" s="269"/>
      <c r="M240" s="189"/>
      <c r="N240" s="3"/>
      <c r="O240" s="2"/>
      <c r="P240" s="269"/>
      <c r="Q240" s="189"/>
      <c r="R240" s="3"/>
      <c r="S240" s="2"/>
      <c r="T240" s="269"/>
      <c r="U240" s="189"/>
      <c r="V240" s="3"/>
      <c r="W240" s="2"/>
      <c r="X240" s="269"/>
      <c r="Y240" s="189"/>
      <c r="Z240" s="3"/>
      <c r="AA240" s="1"/>
      <c r="AB240" s="1"/>
      <c r="AC240" s="1"/>
      <c r="AD240" s="1"/>
      <c r="AE240" s="2"/>
      <c r="AF240" s="2"/>
      <c r="AG240" s="2"/>
      <c r="AH240" s="2"/>
      <c r="AI240" s="270"/>
      <c r="AJ240" s="270"/>
      <c r="AK240" s="270"/>
      <c r="AL240" s="270"/>
      <c r="AM240" s="270"/>
      <c r="AN240" s="270"/>
      <c r="AO240" s="270"/>
      <c r="AP240" s="270"/>
      <c r="AQ240" s="270"/>
      <c r="AR240" s="270"/>
      <c r="AS240" s="271"/>
      <c r="AT240" s="271"/>
      <c r="AU240" s="270"/>
      <c r="AV240" s="270"/>
      <c r="AW240" s="270"/>
      <c r="AX240" s="270"/>
    </row>
    <row r="241" spans="1:50" ht="14.25" customHeight="1">
      <c r="A241" s="204"/>
      <c r="B241" s="268"/>
      <c r="C241" s="268"/>
      <c r="D241" s="268"/>
      <c r="E241" s="268"/>
      <c r="F241" s="268"/>
      <c r="G241" s="268"/>
      <c r="H241" s="269"/>
      <c r="I241" s="189"/>
      <c r="J241" s="3"/>
      <c r="K241" s="2"/>
      <c r="L241" s="269"/>
      <c r="M241" s="189"/>
      <c r="N241" s="3"/>
      <c r="O241" s="2"/>
      <c r="P241" s="269"/>
      <c r="Q241" s="189"/>
      <c r="R241" s="3"/>
      <c r="S241" s="2"/>
      <c r="T241" s="269"/>
      <c r="U241" s="189"/>
      <c r="V241" s="3"/>
      <c r="W241" s="2"/>
      <c r="X241" s="269"/>
      <c r="Y241" s="189"/>
      <c r="Z241" s="3"/>
      <c r="AA241" s="1"/>
      <c r="AB241" s="1"/>
      <c r="AC241" s="1"/>
      <c r="AD241" s="1"/>
      <c r="AE241" s="2"/>
      <c r="AF241" s="2"/>
      <c r="AG241" s="2"/>
      <c r="AH241" s="2"/>
      <c r="AI241" s="270"/>
      <c r="AJ241" s="270"/>
      <c r="AK241" s="270"/>
      <c r="AL241" s="270"/>
      <c r="AM241" s="270"/>
      <c r="AN241" s="270"/>
      <c r="AO241" s="270"/>
      <c r="AP241" s="270"/>
      <c r="AQ241" s="270"/>
      <c r="AR241" s="270"/>
      <c r="AS241" s="271"/>
      <c r="AT241" s="271"/>
      <c r="AU241" s="270"/>
      <c r="AV241" s="270"/>
      <c r="AW241" s="270"/>
      <c r="AX241" s="270"/>
    </row>
    <row r="242" spans="1:50" ht="14.25" customHeight="1">
      <c r="A242" s="204"/>
      <c r="B242" s="268"/>
      <c r="C242" s="268"/>
      <c r="D242" s="268"/>
      <c r="E242" s="268"/>
      <c r="F242" s="268"/>
      <c r="G242" s="268"/>
      <c r="H242" s="269"/>
      <c r="I242" s="189"/>
      <c r="J242" s="3"/>
      <c r="K242" s="2"/>
      <c r="L242" s="269"/>
      <c r="M242" s="189"/>
      <c r="N242" s="3"/>
      <c r="O242" s="2"/>
      <c r="P242" s="269"/>
      <c r="Q242" s="189"/>
      <c r="R242" s="3"/>
      <c r="S242" s="2"/>
      <c r="T242" s="269"/>
      <c r="U242" s="189"/>
      <c r="V242" s="3"/>
      <c r="W242" s="2"/>
      <c r="X242" s="269"/>
      <c r="Y242" s="189"/>
      <c r="Z242" s="3"/>
      <c r="AA242" s="1"/>
      <c r="AB242" s="1"/>
      <c r="AC242" s="1"/>
      <c r="AD242" s="1"/>
      <c r="AE242" s="2"/>
      <c r="AF242" s="2"/>
      <c r="AG242" s="2"/>
      <c r="AH242" s="2"/>
      <c r="AI242" s="270"/>
      <c r="AJ242" s="270"/>
      <c r="AK242" s="270"/>
      <c r="AL242" s="270"/>
      <c r="AM242" s="270"/>
      <c r="AN242" s="270"/>
      <c r="AO242" s="270"/>
      <c r="AP242" s="270"/>
      <c r="AQ242" s="270"/>
      <c r="AR242" s="270"/>
      <c r="AS242" s="271"/>
      <c r="AT242" s="271"/>
      <c r="AU242" s="270"/>
      <c r="AV242" s="270"/>
      <c r="AW242" s="270"/>
      <c r="AX242" s="270"/>
    </row>
    <row r="243" spans="1:50" ht="14.25" customHeight="1">
      <c r="A243" s="204"/>
      <c r="B243" s="268"/>
      <c r="C243" s="268"/>
      <c r="D243" s="268"/>
      <c r="E243" s="268"/>
      <c r="F243" s="268"/>
      <c r="G243" s="268"/>
      <c r="H243" s="269"/>
      <c r="I243" s="189"/>
      <c r="J243" s="3"/>
      <c r="K243" s="2"/>
      <c r="L243" s="269"/>
      <c r="M243" s="189"/>
      <c r="N243" s="3"/>
      <c r="O243" s="2"/>
      <c r="P243" s="269"/>
      <c r="Q243" s="189"/>
      <c r="R243" s="3"/>
      <c r="S243" s="2"/>
      <c r="T243" s="269"/>
      <c r="U243" s="189"/>
      <c r="V243" s="3"/>
      <c r="W243" s="2"/>
      <c r="X243" s="269"/>
      <c r="Y243" s="189"/>
      <c r="Z243" s="3"/>
      <c r="AA243" s="1"/>
      <c r="AB243" s="1"/>
      <c r="AC243" s="1"/>
      <c r="AD243" s="1"/>
      <c r="AE243" s="2"/>
      <c r="AF243" s="2"/>
      <c r="AG243" s="2"/>
      <c r="AH243" s="2"/>
      <c r="AI243" s="270"/>
      <c r="AJ243" s="270"/>
      <c r="AK243" s="270"/>
      <c r="AL243" s="270"/>
      <c r="AM243" s="270"/>
      <c r="AN243" s="270"/>
      <c r="AO243" s="270"/>
      <c r="AP243" s="270"/>
      <c r="AQ243" s="270"/>
      <c r="AR243" s="270"/>
      <c r="AS243" s="271"/>
      <c r="AT243" s="271"/>
      <c r="AU243" s="270"/>
      <c r="AV243" s="270"/>
      <c r="AW243" s="270"/>
      <c r="AX243" s="270"/>
    </row>
    <row r="244" spans="1:50" ht="14.25" customHeight="1">
      <c r="A244" s="204"/>
      <c r="B244" s="268"/>
      <c r="C244" s="268"/>
      <c r="D244" s="268"/>
      <c r="E244" s="268"/>
      <c r="F244" s="268"/>
      <c r="G244" s="268"/>
      <c r="H244" s="269"/>
      <c r="I244" s="189"/>
      <c r="J244" s="3"/>
      <c r="K244" s="2"/>
      <c r="L244" s="269"/>
      <c r="M244" s="189"/>
      <c r="N244" s="3"/>
      <c r="O244" s="2"/>
      <c r="P244" s="269"/>
      <c r="Q244" s="189"/>
      <c r="R244" s="3"/>
      <c r="S244" s="2"/>
      <c r="T244" s="269"/>
      <c r="U244" s="189"/>
      <c r="V244" s="3"/>
      <c r="W244" s="2"/>
      <c r="X244" s="269"/>
      <c r="Y244" s="189"/>
      <c r="Z244" s="3"/>
      <c r="AA244" s="1"/>
      <c r="AB244" s="1"/>
      <c r="AC244" s="1"/>
      <c r="AD244" s="1"/>
      <c r="AE244" s="2"/>
      <c r="AF244" s="2"/>
      <c r="AG244" s="2"/>
      <c r="AH244" s="2"/>
      <c r="AI244" s="270"/>
      <c r="AJ244" s="270"/>
      <c r="AK244" s="270"/>
      <c r="AL244" s="270"/>
      <c r="AM244" s="270"/>
      <c r="AN244" s="270"/>
      <c r="AO244" s="270"/>
      <c r="AP244" s="270"/>
      <c r="AQ244" s="270"/>
      <c r="AR244" s="270"/>
      <c r="AS244" s="271"/>
      <c r="AT244" s="271"/>
      <c r="AU244" s="270"/>
      <c r="AV244" s="270"/>
      <c r="AW244" s="270"/>
      <c r="AX244" s="270"/>
    </row>
    <row r="245" spans="1:50" ht="14.25" customHeight="1">
      <c r="A245" s="204"/>
      <c r="B245" s="268"/>
      <c r="C245" s="268"/>
      <c r="D245" s="268"/>
      <c r="E245" s="268"/>
      <c r="F245" s="268"/>
      <c r="G245" s="268"/>
      <c r="H245" s="269"/>
      <c r="I245" s="189"/>
      <c r="J245" s="3"/>
      <c r="K245" s="2"/>
      <c r="L245" s="269"/>
      <c r="M245" s="189"/>
      <c r="N245" s="3"/>
      <c r="O245" s="2"/>
      <c r="P245" s="269"/>
      <c r="Q245" s="189"/>
      <c r="R245" s="3"/>
      <c r="S245" s="2"/>
      <c r="T245" s="269"/>
      <c r="U245" s="189"/>
      <c r="V245" s="3"/>
      <c r="W245" s="2"/>
      <c r="X245" s="269"/>
      <c r="Y245" s="189"/>
      <c r="Z245" s="3"/>
      <c r="AA245" s="1"/>
      <c r="AB245" s="1"/>
      <c r="AC245" s="1"/>
      <c r="AD245" s="1"/>
      <c r="AE245" s="2"/>
      <c r="AF245" s="2"/>
      <c r="AG245" s="2"/>
      <c r="AH245" s="2"/>
      <c r="AI245" s="270"/>
      <c r="AJ245" s="270"/>
      <c r="AK245" s="270"/>
      <c r="AL245" s="270"/>
      <c r="AM245" s="270"/>
      <c r="AN245" s="270"/>
      <c r="AO245" s="270"/>
      <c r="AP245" s="270"/>
      <c r="AQ245" s="270"/>
      <c r="AR245" s="270"/>
      <c r="AS245" s="271"/>
      <c r="AT245" s="271"/>
      <c r="AU245" s="270"/>
      <c r="AV245" s="270"/>
      <c r="AW245" s="270"/>
      <c r="AX245" s="270"/>
    </row>
    <row r="246" spans="1:50" ht="14.25" customHeight="1">
      <c r="A246" s="204"/>
      <c r="B246" s="268"/>
      <c r="C246" s="268"/>
      <c r="D246" s="268"/>
      <c r="E246" s="268"/>
      <c r="F246" s="268"/>
      <c r="G246" s="268"/>
      <c r="H246" s="269"/>
      <c r="I246" s="189"/>
      <c r="J246" s="3"/>
      <c r="K246" s="2"/>
      <c r="L246" s="269"/>
      <c r="M246" s="189"/>
      <c r="N246" s="3"/>
      <c r="O246" s="2"/>
      <c r="P246" s="269"/>
      <c r="Q246" s="189"/>
      <c r="R246" s="3"/>
      <c r="S246" s="2"/>
      <c r="T246" s="269"/>
      <c r="U246" s="189"/>
      <c r="V246" s="3"/>
      <c r="W246" s="2"/>
      <c r="X246" s="269"/>
      <c r="Y246" s="189"/>
      <c r="Z246" s="3"/>
      <c r="AA246" s="1"/>
      <c r="AB246" s="1"/>
      <c r="AC246" s="1"/>
      <c r="AD246" s="1"/>
      <c r="AE246" s="2"/>
      <c r="AF246" s="2"/>
      <c r="AG246" s="2"/>
      <c r="AH246" s="2"/>
      <c r="AI246" s="270"/>
      <c r="AJ246" s="270"/>
      <c r="AK246" s="270"/>
      <c r="AL246" s="270"/>
      <c r="AM246" s="270"/>
      <c r="AN246" s="270"/>
      <c r="AO246" s="270"/>
      <c r="AP246" s="270"/>
      <c r="AQ246" s="270"/>
      <c r="AR246" s="270"/>
      <c r="AS246" s="271"/>
      <c r="AT246" s="271"/>
      <c r="AU246" s="270"/>
      <c r="AV246" s="270"/>
      <c r="AW246" s="270"/>
      <c r="AX246" s="270"/>
    </row>
    <row r="247" spans="1:50" ht="14.25" customHeight="1">
      <c r="A247" s="204"/>
      <c r="B247" s="268"/>
      <c r="C247" s="268"/>
      <c r="D247" s="268"/>
      <c r="E247" s="268"/>
      <c r="F247" s="268"/>
      <c r="G247" s="268"/>
      <c r="H247" s="269"/>
      <c r="I247" s="189"/>
      <c r="J247" s="3"/>
      <c r="K247" s="2"/>
      <c r="L247" s="269"/>
      <c r="M247" s="189"/>
      <c r="N247" s="3"/>
      <c r="O247" s="2"/>
      <c r="P247" s="269"/>
      <c r="Q247" s="189"/>
      <c r="R247" s="3"/>
      <c r="S247" s="2"/>
      <c r="T247" s="269"/>
      <c r="U247" s="189"/>
      <c r="V247" s="3"/>
      <c r="W247" s="2"/>
      <c r="X247" s="269"/>
      <c r="Y247" s="189"/>
      <c r="Z247" s="3"/>
      <c r="AA247" s="1"/>
      <c r="AB247" s="1"/>
      <c r="AC247" s="1"/>
      <c r="AD247" s="1"/>
      <c r="AE247" s="2"/>
      <c r="AF247" s="2"/>
      <c r="AG247" s="2"/>
      <c r="AH247" s="2"/>
      <c r="AI247" s="270"/>
      <c r="AJ247" s="270"/>
      <c r="AK247" s="270"/>
      <c r="AL247" s="270"/>
      <c r="AM247" s="270"/>
      <c r="AN247" s="270"/>
      <c r="AO247" s="270"/>
      <c r="AP247" s="270"/>
      <c r="AQ247" s="270"/>
      <c r="AR247" s="270"/>
      <c r="AS247" s="271"/>
      <c r="AT247" s="271"/>
      <c r="AU247" s="270"/>
      <c r="AV247" s="270"/>
      <c r="AW247" s="270"/>
      <c r="AX247" s="270"/>
    </row>
    <row r="248" spans="1:50" ht="14.25" customHeight="1">
      <c r="A248" s="204"/>
      <c r="B248" s="268"/>
      <c r="C248" s="268"/>
      <c r="D248" s="268"/>
      <c r="E248" s="268"/>
      <c r="F248" s="268"/>
      <c r="G248" s="268"/>
      <c r="H248" s="269"/>
      <c r="I248" s="189"/>
      <c r="J248" s="3"/>
      <c r="K248" s="2"/>
      <c r="L248" s="269"/>
      <c r="M248" s="189"/>
      <c r="N248" s="3"/>
      <c r="O248" s="2"/>
      <c r="P248" s="269"/>
      <c r="Q248" s="189"/>
      <c r="R248" s="3"/>
      <c r="S248" s="2"/>
      <c r="T248" s="269"/>
      <c r="U248" s="189"/>
      <c r="V248" s="3"/>
      <c r="W248" s="2"/>
      <c r="X248" s="269"/>
      <c r="Y248" s="189"/>
      <c r="Z248" s="3"/>
      <c r="AA248" s="1"/>
      <c r="AB248" s="1"/>
      <c r="AC248" s="1"/>
      <c r="AD248" s="1"/>
      <c r="AE248" s="2"/>
      <c r="AF248" s="2"/>
      <c r="AG248" s="2"/>
      <c r="AH248" s="2"/>
      <c r="AI248" s="270"/>
      <c r="AJ248" s="270"/>
      <c r="AK248" s="270"/>
      <c r="AL248" s="270"/>
      <c r="AM248" s="270"/>
      <c r="AN248" s="270"/>
      <c r="AO248" s="270"/>
      <c r="AP248" s="270"/>
      <c r="AQ248" s="270"/>
      <c r="AR248" s="270"/>
      <c r="AS248" s="271"/>
      <c r="AT248" s="271"/>
      <c r="AU248" s="270"/>
      <c r="AV248" s="270"/>
      <c r="AW248" s="270"/>
      <c r="AX248" s="270"/>
    </row>
    <row r="249" spans="1:50" ht="14.25" customHeight="1">
      <c r="A249" s="204"/>
      <c r="B249" s="268"/>
      <c r="C249" s="268"/>
      <c r="D249" s="268"/>
      <c r="E249" s="268"/>
      <c r="F249" s="268"/>
      <c r="G249" s="268"/>
      <c r="H249" s="269"/>
      <c r="I249" s="189"/>
      <c r="J249" s="3"/>
      <c r="K249" s="2"/>
      <c r="L249" s="269"/>
      <c r="M249" s="189"/>
      <c r="N249" s="3"/>
      <c r="O249" s="2"/>
      <c r="P249" s="269"/>
      <c r="Q249" s="189"/>
      <c r="R249" s="3"/>
      <c r="S249" s="2"/>
      <c r="T249" s="269"/>
      <c r="U249" s="189"/>
      <c r="V249" s="3"/>
      <c r="W249" s="2"/>
      <c r="X249" s="269"/>
      <c r="Y249" s="189"/>
      <c r="Z249" s="3"/>
      <c r="AA249" s="1"/>
      <c r="AB249" s="1"/>
      <c r="AC249" s="1"/>
      <c r="AD249" s="1"/>
      <c r="AE249" s="2"/>
      <c r="AF249" s="2"/>
      <c r="AG249" s="2"/>
      <c r="AH249" s="2"/>
      <c r="AI249" s="270"/>
      <c r="AJ249" s="270"/>
      <c r="AK249" s="270"/>
      <c r="AL249" s="270"/>
      <c r="AM249" s="270"/>
      <c r="AN249" s="270"/>
      <c r="AO249" s="270"/>
      <c r="AP249" s="270"/>
      <c r="AQ249" s="270"/>
      <c r="AR249" s="270"/>
      <c r="AS249" s="271"/>
      <c r="AT249" s="271"/>
      <c r="AU249" s="270"/>
      <c r="AV249" s="270"/>
      <c r="AW249" s="270"/>
      <c r="AX249" s="270"/>
    </row>
    <row r="250" spans="1:50" ht="14.25" customHeight="1">
      <c r="A250" s="204"/>
      <c r="B250" s="268"/>
      <c r="C250" s="268"/>
      <c r="D250" s="268"/>
      <c r="E250" s="268"/>
      <c r="F250" s="268"/>
      <c r="G250" s="268"/>
      <c r="H250" s="269"/>
      <c r="I250" s="189"/>
      <c r="J250" s="3"/>
      <c r="K250" s="2"/>
      <c r="L250" s="269"/>
      <c r="M250" s="189"/>
      <c r="N250" s="3"/>
      <c r="O250" s="2"/>
      <c r="P250" s="269"/>
      <c r="Q250" s="189"/>
      <c r="R250" s="3"/>
      <c r="S250" s="2"/>
      <c r="T250" s="269"/>
      <c r="U250" s="189"/>
      <c r="V250" s="3"/>
      <c r="W250" s="2"/>
      <c r="X250" s="269"/>
      <c r="Y250" s="189"/>
      <c r="Z250" s="3"/>
      <c r="AA250" s="1"/>
      <c r="AB250" s="1"/>
      <c r="AC250" s="1"/>
      <c r="AD250" s="1"/>
      <c r="AE250" s="2"/>
      <c r="AF250" s="2"/>
      <c r="AG250" s="2"/>
      <c r="AH250" s="2"/>
      <c r="AI250" s="270"/>
      <c r="AJ250" s="270"/>
      <c r="AK250" s="270"/>
      <c r="AL250" s="270"/>
      <c r="AM250" s="270"/>
      <c r="AN250" s="270"/>
      <c r="AO250" s="270"/>
      <c r="AP250" s="270"/>
      <c r="AQ250" s="270"/>
      <c r="AR250" s="270"/>
      <c r="AS250" s="271"/>
      <c r="AT250" s="271"/>
      <c r="AU250" s="270"/>
      <c r="AV250" s="270"/>
      <c r="AW250" s="270"/>
      <c r="AX250" s="270"/>
    </row>
    <row r="251" spans="1:50" ht="14.25" customHeight="1">
      <c r="A251" s="204"/>
      <c r="B251" s="268"/>
      <c r="C251" s="268"/>
      <c r="D251" s="268"/>
      <c r="E251" s="268"/>
      <c r="F251" s="268"/>
      <c r="G251" s="268"/>
      <c r="H251" s="269"/>
      <c r="I251" s="189"/>
      <c r="J251" s="3"/>
      <c r="K251" s="2"/>
      <c r="L251" s="269"/>
      <c r="M251" s="189"/>
      <c r="N251" s="3"/>
      <c r="O251" s="2"/>
      <c r="P251" s="269"/>
      <c r="Q251" s="189"/>
      <c r="R251" s="3"/>
      <c r="S251" s="2"/>
      <c r="T251" s="269"/>
      <c r="U251" s="189"/>
      <c r="V251" s="3"/>
      <c r="W251" s="2"/>
      <c r="X251" s="269"/>
      <c r="Y251" s="189"/>
      <c r="Z251" s="3"/>
      <c r="AA251" s="1"/>
      <c r="AB251" s="1"/>
      <c r="AC251" s="1"/>
      <c r="AD251" s="1"/>
      <c r="AE251" s="2"/>
      <c r="AF251" s="2"/>
      <c r="AG251" s="2"/>
      <c r="AH251" s="2"/>
      <c r="AI251" s="270"/>
      <c r="AJ251" s="270"/>
      <c r="AK251" s="270"/>
      <c r="AL251" s="270"/>
      <c r="AM251" s="270"/>
      <c r="AN251" s="270"/>
      <c r="AO251" s="270"/>
      <c r="AP251" s="270"/>
      <c r="AQ251" s="270"/>
      <c r="AR251" s="270"/>
      <c r="AS251" s="271"/>
      <c r="AT251" s="271"/>
      <c r="AU251" s="270"/>
      <c r="AV251" s="270"/>
      <c r="AW251" s="270"/>
      <c r="AX251" s="270"/>
    </row>
    <row r="252" spans="1:50" ht="14.25" customHeight="1">
      <c r="A252" s="204"/>
      <c r="B252" s="268"/>
      <c r="C252" s="268"/>
      <c r="D252" s="268"/>
      <c r="E252" s="268"/>
      <c r="F252" s="268"/>
      <c r="G252" s="268"/>
      <c r="H252" s="269"/>
      <c r="I252" s="189"/>
      <c r="J252" s="3"/>
      <c r="K252" s="2"/>
      <c r="L252" s="269"/>
      <c r="M252" s="189"/>
      <c r="N252" s="3"/>
      <c r="O252" s="2"/>
      <c r="P252" s="269"/>
      <c r="Q252" s="189"/>
      <c r="R252" s="3"/>
      <c r="S252" s="2"/>
      <c r="T252" s="269"/>
      <c r="U252" s="189"/>
      <c r="V252" s="3"/>
      <c r="W252" s="2"/>
      <c r="X252" s="269"/>
      <c r="Y252" s="189"/>
      <c r="Z252" s="3"/>
      <c r="AA252" s="1"/>
      <c r="AB252" s="1"/>
      <c r="AC252" s="1"/>
      <c r="AD252" s="1"/>
      <c r="AE252" s="2"/>
      <c r="AF252" s="2"/>
      <c r="AG252" s="2"/>
      <c r="AH252" s="2"/>
      <c r="AI252" s="270"/>
      <c r="AJ252" s="270"/>
      <c r="AK252" s="270"/>
      <c r="AL252" s="270"/>
      <c r="AM252" s="270"/>
      <c r="AN252" s="270"/>
      <c r="AO252" s="270"/>
      <c r="AP252" s="270"/>
      <c r="AQ252" s="270"/>
      <c r="AR252" s="270"/>
      <c r="AS252" s="271"/>
      <c r="AT252" s="271"/>
      <c r="AU252" s="270"/>
      <c r="AV252" s="270"/>
      <c r="AW252" s="270"/>
      <c r="AX252" s="270"/>
    </row>
    <row r="253" spans="1:50" ht="14.25" customHeight="1">
      <c r="A253" s="204"/>
      <c r="B253" s="268"/>
      <c r="C253" s="268"/>
      <c r="D253" s="268"/>
      <c r="E253" s="268"/>
      <c r="F253" s="268"/>
      <c r="G253" s="268"/>
      <c r="H253" s="269"/>
      <c r="I253" s="189"/>
      <c r="J253" s="3"/>
      <c r="K253" s="2"/>
      <c r="L253" s="269"/>
      <c r="M253" s="189"/>
      <c r="N253" s="3"/>
      <c r="O253" s="2"/>
      <c r="P253" s="269"/>
      <c r="Q253" s="189"/>
      <c r="R253" s="3"/>
      <c r="S253" s="2"/>
      <c r="T253" s="269"/>
      <c r="U253" s="189"/>
      <c r="V253" s="3"/>
      <c r="W253" s="2"/>
      <c r="X253" s="269"/>
      <c r="Y253" s="189"/>
      <c r="Z253" s="3"/>
      <c r="AA253" s="1"/>
      <c r="AB253" s="1"/>
      <c r="AC253" s="1"/>
      <c r="AD253" s="1"/>
      <c r="AE253" s="2"/>
      <c r="AF253" s="2"/>
      <c r="AG253" s="2"/>
      <c r="AH253" s="2"/>
      <c r="AI253" s="270"/>
      <c r="AJ253" s="270"/>
      <c r="AK253" s="270"/>
      <c r="AL253" s="270"/>
      <c r="AM253" s="270"/>
      <c r="AN253" s="270"/>
      <c r="AO253" s="270"/>
      <c r="AP253" s="270"/>
      <c r="AQ253" s="270"/>
      <c r="AR253" s="270"/>
      <c r="AS253" s="271"/>
      <c r="AT253" s="271"/>
      <c r="AU253" s="270"/>
      <c r="AV253" s="270"/>
      <c r="AW253" s="270"/>
      <c r="AX253" s="270"/>
    </row>
    <row r="254" spans="1:50" ht="14.25" customHeight="1">
      <c r="A254" s="204"/>
      <c r="B254" s="268"/>
      <c r="C254" s="268"/>
      <c r="D254" s="268"/>
      <c r="E254" s="268"/>
      <c r="F254" s="268"/>
      <c r="G254" s="268"/>
      <c r="H254" s="269"/>
      <c r="I254" s="189"/>
      <c r="J254" s="3"/>
      <c r="K254" s="2"/>
      <c r="L254" s="269"/>
      <c r="M254" s="189"/>
      <c r="N254" s="3"/>
      <c r="O254" s="2"/>
      <c r="P254" s="269"/>
      <c r="Q254" s="189"/>
      <c r="R254" s="3"/>
      <c r="S254" s="2"/>
      <c r="T254" s="269"/>
      <c r="U254" s="189"/>
      <c r="V254" s="3"/>
      <c r="W254" s="2"/>
      <c r="X254" s="269"/>
      <c r="Y254" s="189"/>
      <c r="Z254" s="3"/>
      <c r="AA254" s="1"/>
      <c r="AB254" s="1"/>
      <c r="AC254" s="1"/>
      <c r="AD254" s="1"/>
      <c r="AE254" s="2"/>
      <c r="AF254" s="2"/>
      <c r="AG254" s="2"/>
      <c r="AH254" s="2"/>
      <c r="AI254" s="270"/>
      <c r="AJ254" s="270"/>
      <c r="AK254" s="270"/>
      <c r="AL254" s="270"/>
      <c r="AM254" s="270"/>
      <c r="AN254" s="270"/>
      <c r="AO254" s="270"/>
      <c r="AP254" s="270"/>
      <c r="AQ254" s="270"/>
      <c r="AR254" s="270"/>
      <c r="AS254" s="271"/>
      <c r="AT254" s="271"/>
      <c r="AU254" s="270"/>
      <c r="AV254" s="270"/>
      <c r="AW254" s="270"/>
      <c r="AX254" s="270"/>
    </row>
    <row r="255" spans="1:50" ht="14.25" customHeight="1">
      <c r="A255" s="204"/>
      <c r="B255" s="268"/>
      <c r="C255" s="268"/>
      <c r="D255" s="268"/>
      <c r="E255" s="268"/>
      <c r="F255" s="268"/>
      <c r="G255" s="268"/>
      <c r="H255" s="269"/>
      <c r="I255" s="189"/>
      <c r="J255" s="3"/>
      <c r="K255" s="2"/>
      <c r="L255" s="269"/>
      <c r="M255" s="189"/>
      <c r="N255" s="3"/>
      <c r="O255" s="2"/>
      <c r="P255" s="269"/>
      <c r="Q255" s="189"/>
      <c r="R255" s="3"/>
      <c r="S255" s="2"/>
      <c r="T255" s="269"/>
      <c r="U255" s="189"/>
      <c r="V255" s="3"/>
      <c r="W255" s="2"/>
      <c r="X255" s="269"/>
      <c r="Y255" s="189"/>
      <c r="Z255" s="3"/>
      <c r="AA255" s="1"/>
      <c r="AB255" s="1"/>
      <c r="AC255" s="1"/>
      <c r="AD255" s="1"/>
      <c r="AE255" s="2"/>
      <c r="AF255" s="2"/>
      <c r="AG255" s="2"/>
      <c r="AH255" s="2"/>
      <c r="AI255" s="270"/>
      <c r="AJ255" s="270"/>
      <c r="AK255" s="270"/>
      <c r="AL255" s="270"/>
      <c r="AM255" s="270"/>
      <c r="AN255" s="270"/>
      <c r="AO255" s="270"/>
      <c r="AP255" s="270"/>
      <c r="AQ255" s="270"/>
      <c r="AR255" s="270"/>
      <c r="AS255" s="271"/>
      <c r="AT255" s="271"/>
      <c r="AU255" s="270"/>
      <c r="AV255" s="270"/>
      <c r="AW255" s="270"/>
      <c r="AX255" s="270"/>
    </row>
    <row r="256" spans="1:50" ht="14.25" customHeight="1">
      <c r="A256" s="204"/>
      <c r="B256" s="268"/>
      <c r="C256" s="268"/>
      <c r="D256" s="268"/>
      <c r="E256" s="268"/>
      <c r="F256" s="268"/>
      <c r="G256" s="268"/>
      <c r="H256" s="269"/>
      <c r="I256" s="189"/>
      <c r="J256" s="3"/>
      <c r="K256" s="2"/>
      <c r="L256" s="269"/>
      <c r="M256" s="189"/>
      <c r="N256" s="3"/>
      <c r="O256" s="2"/>
      <c r="P256" s="269"/>
      <c r="Q256" s="189"/>
      <c r="R256" s="3"/>
      <c r="S256" s="2"/>
      <c r="T256" s="269"/>
      <c r="U256" s="189"/>
      <c r="V256" s="3"/>
      <c r="W256" s="2"/>
      <c r="X256" s="269"/>
      <c r="Y256" s="189"/>
      <c r="Z256" s="3"/>
      <c r="AA256" s="1"/>
      <c r="AB256" s="1"/>
      <c r="AC256" s="1"/>
      <c r="AD256" s="1"/>
      <c r="AE256" s="2"/>
      <c r="AF256" s="2"/>
      <c r="AG256" s="2"/>
      <c r="AH256" s="2"/>
      <c r="AI256" s="270"/>
      <c r="AJ256" s="270"/>
      <c r="AK256" s="270"/>
      <c r="AL256" s="270"/>
      <c r="AM256" s="270"/>
      <c r="AN256" s="270"/>
      <c r="AO256" s="270"/>
      <c r="AP256" s="270"/>
      <c r="AQ256" s="270"/>
      <c r="AR256" s="270"/>
      <c r="AS256" s="271"/>
      <c r="AT256" s="271"/>
      <c r="AU256" s="270"/>
      <c r="AV256" s="270"/>
      <c r="AW256" s="270"/>
      <c r="AX256" s="270"/>
    </row>
    <row r="257" spans="1:50" ht="14.25" customHeight="1">
      <c r="A257" s="204"/>
      <c r="B257" s="268"/>
      <c r="C257" s="268"/>
      <c r="D257" s="268"/>
      <c r="E257" s="268"/>
      <c r="F257" s="268"/>
      <c r="G257" s="268"/>
      <c r="H257" s="269"/>
      <c r="I257" s="189"/>
      <c r="J257" s="3"/>
      <c r="K257" s="2"/>
      <c r="L257" s="269"/>
      <c r="M257" s="189"/>
      <c r="N257" s="3"/>
      <c r="O257" s="2"/>
      <c r="P257" s="269"/>
      <c r="Q257" s="189"/>
      <c r="R257" s="3"/>
      <c r="S257" s="2"/>
      <c r="T257" s="269"/>
      <c r="U257" s="189"/>
      <c r="V257" s="3"/>
      <c r="W257" s="2"/>
      <c r="X257" s="269"/>
      <c r="Y257" s="189"/>
      <c r="Z257" s="3"/>
      <c r="AA257" s="1"/>
      <c r="AB257" s="1"/>
      <c r="AC257" s="1"/>
      <c r="AD257" s="1"/>
      <c r="AE257" s="2"/>
      <c r="AF257" s="2"/>
      <c r="AG257" s="2"/>
      <c r="AH257" s="2"/>
      <c r="AI257" s="270"/>
      <c r="AJ257" s="270"/>
      <c r="AK257" s="270"/>
      <c r="AL257" s="270"/>
      <c r="AM257" s="270"/>
      <c r="AN257" s="270"/>
      <c r="AO257" s="270"/>
      <c r="AP257" s="270"/>
      <c r="AQ257" s="270"/>
      <c r="AR257" s="270"/>
      <c r="AS257" s="271"/>
      <c r="AT257" s="271"/>
      <c r="AU257" s="270"/>
      <c r="AV257" s="270"/>
      <c r="AW257" s="270"/>
      <c r="AX257" s="270"/>
    </row>
    <row r="258" spans="1:50" ht="14.25" customHeight="1">
      <c r="A258" s="204"/>
      <c r="B258" s="268"/>
      <c r="C258" s="268"/>
      <c r="D258" s="268"/>
      <c r="E258" s="268"/>
      <c r="F258" s="268"/>
      <c r="G258" s="268"/>
      <c r="H258" s="269"/>
      <c r="I258" s="189"/>
      <c r="J258" s="3"/>
      <c r="K258" s="2"/>
      <c r="L258" s="269"/>
      <c r="M258" s="189"/>
      <c r="N258" s="3"/>
      <c r="O258" s="2"/>
      <c r="P258" s="269"/>
      <c r="Q258" s="189"/>
      <c r="R258" s="3"/>
      <c r="S258" s="2"/>
      <c r="T258" s="269"/>
      <c r="U258" s="189"/>
      <c r="V258" s="3"/>
      <c r="W258" s="2"/>
      <c r="X258" s="269"/>
      <c r="Y258" s="189"/>
      <c r="Z258" s="3"/>
      <c r="AA258" s="1"/>
      <c r="AB258" s="1"/>
      <c r="AC258" s="1"/>
      <c r="AD258" s="1"/>
      <c r="AE258" s="2"/>
      <c r="AF258" s="2"/>
      <c r="AG258" s="2"/>
      <c r="AH258" s="2"/>
      <c r="AI258" s="270"/>
      <c r="AJ258" s="270"/>
      <c r="AK258" s="270"/>
      <c r="AL258" s="270"/>
      <c r="AM258" s="270"/>
      <c r="AN258" s="270"/>
      <c r="AO258" s="270"/>
      <c r="AP258" s="270"/>
      <c r="AQ258" s="270"/>
      <c r="AR258" s="270"/>
      <c r="AS258" s="271"/>
      <c r="AT258" s="271"/>
      <c r="AU258" s="270"/>
      <c r="AV258" s="270"/>
      <c r="AW258" s="270"/>
      <c r="AX258" s="270"/>
    </row>
    <row r="259" spans="1:50" ht="14.25" customHeight="1">
      <c r="A259" s="204"/>
      <c r="B259" s="268"/>
      <c r="C259" s="268"/>
      <c r="D259" s="268"/>
      <c r="E259" s="268"/>
      <c r="F259" s="268"/>
      <c r="G259" s="268"/>
      <c r="H259" s="269"/>
      <c r="I259" s="189"/>
      <c r="J259" s="3"/>
      <c r="K259" s="2"/>
      <c r="L259" s="269"/>
      <c r="M259" s="189"/>
      <c r="N259" s="3"/>
      <c r="O259" s="2"/>
      <c r="P259" s="269"/>
      <c r="Q259" s="189"/>
      <c r="R259" s="3"/>
      <c r="S259" s="2"/>
      <c r="T259" s="269"/>
      <c r="U259" s="189"/>
      <c r="V259" s="3"/>
      <c r="W259" s="2"/>
      <c r="X259" s="269"/>
      <c r="Y259" s="189"/>
      <c r="Z259" s="3"/>
      <c r="AA259" s="1"/>
      <c r="AB259" s="1"/>
      <c r="AC259" s="1"/>
      <c r="AD259" s="1"/>
      <c r="AE259" s="2"/>
      <c r="AF259" s="2"/>
      <c r="AG259" s="2"/>
      <c r="AH259" s="2"/>
      <c r="AI259" s="270"/>
      <c r="AJ259" s="270"/>
      <c r="AK259" s="270"/>
      <c r="AL259" s="270"/>
      <c r="AM259" s="270"/>
      <c r="AN259" s="270"/>
      <c r="AO259" s="270"/>
      <c r="AP259" s="270"/>
      <c r="AQ259" s="270"/>
      <c r="AR259" s="270"/>
      <c r="AS259" s="271"/>
      <c r="AT259" s="271"/>
      <c r="AU259" s="270"/>
      <c r="AV259" s="270"/>
      <c r="AW259" s="270"/>
      <c r="AX259" s="270"/>
    </row>
    <row r="260" spans="1:50" ht="14.25" customHeight="1">
      <c r="A260" s="204"/>
      <c r="B260" s="268"/>
      <c r="C260" s="268"/>
      <c r="D260" s="268"/>
      <c r="E260" s="268"/>
      <c r="F260" s="268"/>
      <c r="G260" s="268"/>
      <c r="H260" s="269"/>
      <c r="I260" s="189"/>
      <c r="J260" s="3"/>
      <c r="K260" s="2"/>
      <c r="L260" s="269"/>
      <c r="M260" s="189"/>
      <c r="N260" s="3"/>
      <c r="O260" s="2"/>
      <c r="P260" s="269"/>
      <c r="Q260" s="189"/>
      <c r="R260" s="3"/>
      <c r="S260" s="2"/>
      <c r="T260" s="269"/>
      <c r="U260" s="189"/>
      <c r="V260" s="3"/>
      <c r="W260" s="2"/>
      <c r="X260" s="269"/>
      <c r="Y260" s="189"/>
      <c r="Z260" s="3"/>
      <c r="AA260" s="1"/>
      <c r="AB260" s="1"/>
      <c r="AC260" s="1"/>
      <c r="AD260" s="1"/>
      <c r="AE260" s="2"/>
      <c r="AF260" s="2"/>
      <c r="AG260" s="2"/>
      <c r="AH260" s="2"/>
      <c r="AI260" s="270"/>
      <c r="AJ260" s="270"/>
      <c r="AK260" s="270"/>
      <c r="AL260" s="270"/>
      <c r="AM260" s="270"/>
      <c r="AN260" s="270"/>
      <c r="AO260" s="270"/>
      <c r="AP260" s="270"/>
      <c r="AQ260" s="270"/>
      <c r="AR260" s="270"/>
      <c r="AS260" s="271"/>
      <c r="AT260" s="271"/>
      <c r="AU260" s="270"/>
      <c r="AV260" s="270"/>
      <c r="AW260" s="270"/>
      <c r="AX260" s="270"/>
    </row>
    <row r="261" spans="1:50" ht="14.25" customHeight="1">
      <c r="A261" s="204"/>
      <c r="B261" s="268"/>
      <c r="C261" s="268"/>
      <c r="D261" s="268"/>
      <c r="E261" s="268"/>
      <c r="F261" s="268"/>
      <c r="G261" s="268"/>
      <c r="H261" s="269"/>
      <c r="I261" s="189"/>
      <c r="J261" s="3"/>
      <c r="K261" s="2"/>
      <c r="L261" s="269"/>
      <c r="M261" s="189"/>
      <c r="N261" s="3"/>
      <c r="O261" s="2"/>
      <c r="P261" s="269"/>
      <c r="Q261" s="189"/>
      <c r="R261" s="3"/>
      <c r="S261" s="2"/>
      <c r="T261" s="269"/>
      <c r="U261" s="189"/>
      <c r="V261" s="3"/>
      <c r="W261" s="2"/>
      <c r="X261" s="269"/>
      <c r="Y261" s="189"/>
      <c r="Z261" s="3"/>
      <c r="AA261" s="1"/>
      <c r="AB261" s="1"/>
      <c r="AC261" s="1"/>
      <c r="AD261" s="1"/>
      <c r="AE261" s="2"/>
      <c r="AF261" s="2"/>
      <c r="AG261" s="2"/>
      <c r="AH261" s="2"/>
      <c r="AI261" s="270"/>
      <c r="AJ261" s="270"/>
      <c r="AK261" s="270"/>
      <c r="AL261" s="270"/>
      <c r="AM261" s="270"/>
      <c r="AN261" s="270"/>
      <c r="AO261" s="270"/>
      <c r="AP261" s="270"/>
      <c r="AQ261" s="270"/>
      <c r="AR261" s="270"/>
      <c r="AS261" s="271"/>
      <c r="AT261" s="271"/>
      <c r="AU261" s="270"/>
      <c r="AV261" s="270"/>
      <c r="AW261" s="270"/>
      <c r="AX261" s="270"/>
    </row>
    <row r="262" spans="1:50" ht="14.25" customHeight="1">
      <c r="A262" s="204"/>
      <c r="B262" s="268"/>
      <c r="C262" s="268"/>
      <c r="D262" s="268"/>
      <c r="E262" s="268"/>
      <c r="F262" s="268"/>
      <c r="G262" s="268"/>
      <c r="H262" s="269"/>
      <c r="I262" s="189"/>
      <c r="J262" s="3"/>
      <c r="K262" s="2"/>
      <c r="L262" s="269"/>
      <c r="M262" s="189"/>
      <c r="N262" s="3"/>
      <c r="O262" s="2"/>
      <c r="P262" s="269"/>
      <c r="Q262" s="189"/>
      <c r="R262" s="3"/>
      <c r="S262" s="2"/>
      <c r="T262" s="269"/>
      <c r="U262" s="189"/>
      <c r="V262" s="3"/>
      <c r="W262" s="2"/>
      <c r="X262" s="269"/>
      <c r="Y262" s="189"/>
      <c r="Z262" s="3"/>
      <c r="AA262" s="1"/>
      <c r="AB262" s="1"/>
      <c r="AC262" s="1"/>
      <c r="AD262" s="1"/>
      <c r="AE262" s="2"/>
      <c r="AF262" s="2"/>
      <c r="AG262" s="2"/>
      <c r="AH262" s="2"/>
      <c r="AI262" s="270"/>
      <c r="AJ262" s="270"/>
      <c r="AK262" s="270"/>
      <c r="AL262" s="270"/>
      <c r="AM262" s="270"/>
      <c r="AN262" s="270"/>
      <c r="AO262" s="270"/>
      <c r="AP262" s="270"/>
      <c r="AQ262" s="270"/>
      <c r="AR262" s="270"/>
      <c r="AS262" s="271"/>
      <c r="AT262" s="271"/>
      <c r="AU262" s="270"/>
      <c r="AV262" s="270"/>
      <c r="AW262" s="270"/>
      <c r="AX262" s="270"/>
    </row>
    <row r="263" spans="1:50" ht="14.25" customHeight="1">
      <c r="A263" s="204"/>
      <c r="B263" s="268"/>
      <c r="C263" s="268"/>
      <c r="D263" s="268"/>
      <c r="E263" s="268"/>
      <c r="F263" s="268"/>
      <c r="G263" s="268"/>
      <c r="H263" s="269"/>
      <c r="I263" s="189"/>
      <c r="J263" s="3"/>
      <c r="K263" s="2"/>
      <c r="L263" s="269"/>
      <c r="M263" s="189"/>
      <c r="N263" s="3"/>
      <c r="O263" s="2"/>
      <c r="P263" s="269"/>
      <c r="Q263" s="189"/>
      <c r="R263" s="3"/>
      <c r="S263" s="2"/>
      <c r="T263" s="269"/>
      <c r="U263" s="189"/>
      <c r="V263" s="3"/>
      <c r="W263" s="2"/>
      <c r="X263" s="269"/>
      <c r="Y263" s="189"/>
      <c r="Z263" s="3"/>
      <c r="AA263" s="1"/>
      <c r="AB263" s="1"/>
      <c r="AC263" s="1"/>
      <c r="AD263" s="1"/>
      <c r="AE263" s="2"/>
      <c r="AF263" s="2"/>
      <c r="AG263" s="2"/>
      <c r="AH263" s="2"/>
      <c r="AI263" s="270"/>
      <c r="AJ263" s="270"/>
      <c r="AK263" s="270"/>
      <c r="AL263" s="270"/>
      <c r="AM263" s="270"/>
      <c r="AN263" s="270"/>
      <c r="AO263" s="270"/>
      <c r="AP263" s="270"/>
      <c r="AQ263" s="270"/>
      <c r="AR263" s="270"/>
      <c r="AS263" s="271"/>
      <c r="AT263" s="271"/>
      <c r="AU263" s="270"/>
      <c r="AV263" s="270"/>
      <c r="AW263" s="270"/>
      <c r="AX263" s="270"/>
    </row>
    <row r="264" spans="1:50" ht="14.25" customHeight="1">
      <c r="A264" s="204"/>
      <c r="B264" s="268"/>
      <c r="C264" s="268"/>
      <c r="D264" s="268"/>
      <c r="E264" s="268"/>
      <c r="F264" s="268"/>
      <c r="G264" s="268"/>
      <c r="H264" s="269"/>
      <c r="I264" s="189"/>
      <c r="J264" s="3"/>
      <c r="K264" s="2"/>
      <c r="L264" s="269"/>
      <c r="M264" s="189"/>
      <c r="N264" s="3"/>
      <c r="O264" s="2"/>
      <c r="P264" s="269"/>
      <c r="Q264" s="189"/>
      <c r="R264" s="3"/>
      <c r="S264" s="2"/>
      <c r="T264" s="269"/>
      <c r="U264" s="189"/>
      <c r="V264" s="3"/>
      <c r="W264" s="2"/>
      <c r="X264" s="269"/>
      <c r="Y264" s="189"/>
      <c r="Z264" s="3"/>
      <c r="AA264" s="1"/>
      <c r="AB264" s="1"/>
      <c r="AC264" s="1"/>
      <c r="AD264" s="1"/>
      <c r="AE264" s="2"/>
      <c r="AF264" s="2"/>
      <c r="AG264" s="2"/>
      <c r="AH264" s="2"/>
      <c r="AI264" s="270"/>
      <c r="AJ264" s="270"/>
      <c r="AK264" s="270"/>
      <c r="AL264" s="270"/>
      <c r="AM264" s="270"/>
      <c r="AN264" s="270"/>
      <c r="AO264" s="270"/>
      <c r="AP264" s="270"/>
      <c r="AQ264" s="270"/>
      <c r="AR264" s="270"/>
      <c r="AS264" s="271"/>
      <c r="AT264" s="271"/>
      <c r="AU264" s="270"/>
      <c r="AV264" s="270"/>
      <c r="AW264" s="270"/>
      <c r="AX264" s="270"/>
    </row>
    <row r="265" spans="1:50" ht="14.25" customHeight="1">
      <c r="A265" s="204"/>
      <c r="B265" s="268"/>
      <c r="C265" s="268"/>
      <c r="D265" s="268"/>
      <c r="E265" s="268"/>
      <c r="F265" s="268"/>
      <c r="G265" s="268"/>
      <c r="H265" s="269"/>
      <c r="I265" s="189"/>
      <c r="J265" s="3"/>
      <c r="K265" s="2"/>
      <c r="L265" s="269"/>
      <c r="M265" s="189"/>
      <c r="N265" s="3"/>
      <c r="O265" s="2"/>
      <c r="P265" s="269"/>
      <c r="Q265" s="189"/>
      <c r="R265" s="3"/>
      <c r="S265" s="2"/>
      <c r="T265" s="269"/>
      <c r="U265" s="189"/>
      <c r="V265" s="3"/>
      <c r="W265" s="2"/>
      <c r="X265" s="269"/>
      <c r="Y265" s="189"/>
      <c r="Z265" s="3"/>
      <c r="AA265" s="1"/>
      <c r="AB265" s="1"/>
      <c r="AC265" s="1"/>
      <c r="AD265" s="1"/>
      <c r="AE265" s="2"/>
      <c r="AF265" s="2"/>
      <c r="AG265" s="2"/>
      <c r="AH265" s="2"/>
      <c r="AI265" s="270"/>
      <c r="AJ265" s="270"/>
      <c r="AK265" s="270"/>
      <c r="AL265" s="270"/>
      <c r="AM265" s="270"/>
      <c r="AN265" s="270"/>
      <c r="AO265" s="270"/>
      <c r="AP265" s="270"/>
      <c r="AQ265" s="270"/>
      <c r="AR265" s="270"/>
      <c r="AS265" s="271"/>
      <c r="AT265" s="271"/>
      <c r="AU265" s="270"/>
      <c r="AV265" s="270"/>
      <c r="AW265" s="270"/>
      <c r="AX265" s="270"/>
    </row>
    <row r="266" spans="1:50" ht="14.25" customHeight="1">
      <c r="A266" s="204"/>
      <c r="B266" s="268"/>
      <c r="C266" s="268"/>
      <c r="D266" s="268"/>
      <c r="E266" s="268"/>
      <c r="F266" s="268"/>
      <c r="G266" s="268"/>
      <c r="H266" s="269"/>
      <c r="I266" s="189"/>
      <c r="J266" s="3"/>
      <c r="K266" s="2"/>
      <c r="L266" s="269"/>
      <c r="M266" s="189"/>
      <c r="N266" s="3"/>
      <c r="O266" s="2"/>
      <c r="P266" s="269"/>
      <c r="Q266" s="189"/>
      <c r="R266" s="3"/>
      <c r="S266" s="2"/>
      <c r="T266" s="269"/>
      <c r="U266" s="189"/>
      <c r="V266" s="3"/>
      <c r="W266" s="2"/>
      <c r="X266" s="269"/>
      <c r="Y266" s="189"/>
      <c r="Z266" s="3"/>
      <c r="AA266" s="1"/>
      <c r="AB266" s="1"/>
      <c r="AC266" s="1"/>
      <c r="AD266" s="1"/>
      <c r="AE266" s="2"/>
      <c r="AF266" s="2"/>
      <c r="AG266" s="2"/>
      <c r="AH266" s="2"/>
      <c r="AI266" s="270"/>
      <c r="AJ266" s="270"/>
      <c r="AK266" s="270"/>
      <c r="AL266" s="270"/>
      <c r="AM266" s="270"/>
      <c r="AN266" s="270"/>
      <c r="AO266" s="270"/>
      <c r="AP266" s="270"/>
      <c r="AQ266" s="270"/>
      <c r="AR266" s="270"/>
      <c r="AS266" s="271"/>
      <c r="AT266" s="271"/>
      <c r="AU266" s="270"/>
      <c r="AV266" s="270"/>
      <c r="AW266" s="270"/>
      <c r="AX266" s="270"/>
    </row>
    <row r="267" spans="1:50" ht="14.25" customHeight="1">
      <c r="A267" s="204"/>
      <c r="B267" s="268"/>
      <c r="C267" s="268"/>
      <c r="D267" s="268"/>
      <c r="E267" s="268"/>
      <c r="F267" s="268"/>
      <c r="G267" s="268"/>
      <c r="H267" s="269"/>
      <c r="I267" s="189"/>
      <c r="J267" s="3"/>
      <c r="K267" s="2"/>
      <c r="L267" s="269"/>
      <c r="M267" s="189"/>
      <c r="N267" s="3"/>
      <c r="O267" s="2"/>
      <c r="P267" s="269"/>
      <c r="Q267" s="189"/>
      <c r="R267" s="3"/>
      <c r="S267" s="2"/>
      <c r="T267" s="269"/>
      <c r="U267" s="189"/>
      <c r="V267" s="3"/>
      <c r="W267" s="2"/>
      <c r="X267" s="269"/>
      <c r="Y267" s="189"/>
      <c r="Z267" s="3"/>
      <c r="AA267" s="1"/>
      <c r="AB267" s="1"/>
      <c r="AC267" s="1"/>
      <c r="AD267" s="1"/>
      <c r="AE267" s="2"/>
      <c r="AF267" s="2"/>
      <c r="AG267" s="2"/>
      <c r="AH267" s="2"/>
      <c r="AI267" s="270"/>
      <c r="AJ267" s="270"/>
      <c r="AK267" s="270"/>
      <c r="AL267" s="270"/>
      <c r="AM267" s="270"/>
      <c r="AN267" s="270"/>
      <c r="AO267" s="270"/>
      <c r="AP267" s="270"/>
      <c r="AQ267" s="270"/>
      <c r="AR267" s="270"/>
      <c r="AS267" s="271"/>
      <c r="AT267" s="271"/>
      <c r="AU267" s="270"/>
      <c r="AV267" s="270"/>
      <c r="AW267" s="270"/>
      <c r="AX267" s="270"/>
    </row>
    <row r="268" spans="1:50" ht="14.25" customHeight="1">
      <c r="A268" s="204"/>
      <c r="B268" s="268"/>
      <c r="C268" s="268"/>
      <c r="D268" s="268"/>
      <c r="E268" s="268"/>
      <c r="F268" s="268"/>
      <c r="G268" s="268"/>
      <c r="H268" s="269"/>
      <c r="I268" s="189"/>
      <c r="J268" s="3"/>
      <c r="K268" s="2"/>
      <c r="L268" s="269"/>
      <c r="M268" s="189"/>
      <c r="N268" s="3"/>
      <c r="O268" s="2"/>
      <c r="P268" s="269"/>
      <c r="Q268" s="189"/>
      <c r="R268" s="3"/>
      <c r="S268" s="2"/>
      <c r="T268" s="269"/>
      <c r="U268" s="189"/>
      <c r="V268" s="3"/>
      <c r="W268" s="2"/>
      <c r="X268" s="269"/>
      <c r="Y268" s="189"/>
      <c r="Z268" s="3"/>
      <c r="AA268" s="1"/>
      <c r="AB268" s="1"/>
      <c r="AC268" s="1"/>
      <c r="AD268" s="1"/>
      <c r="AE268" s="2"/>
      <c r="AF268" s="2"/>
      <c r="AG268" s="2"/>
      <c r="AH268" s="2"/>
      <c r="AI268" s="270"/>
      <c r="AJ268" s="270"/>
      <c r="AK268" s="270"/>
      <c r="AL268" s="270"/>
      <c r="AM268" s="270"/>
      <c r="AN268" s="270"/>
      <c r="AO268" s="270"/>
      <c r="AP268" s="270"/>
      <c r="AQ268" s="270"/>
      <c r="AR268" s="270"/>
      <c r="AS268" s="271"/>
      <c r="AT268" s="271"/>
      <c r="AU268" s="270"/>
      <c r="AV268" s="270"/>
      <c r="AW268" s="270"/>
      <c r="AX268" s="270"/>
    </row>
    <row r="269" spans="1:50" ht="14.25" customHeight="1">
      <c r="A269" s="204"/>
      <c r="B269" s="268"/>
      <c r="C269" s="268"/>
      <c r="D269" s="268"/>
      <c r="E269" s="268"/>
      <c r="F269" s="268"/>
      <c r="G269" s="268"/>
      <c r="H269" s="269"/>
      <c r="I269" s="189"/>
      <c r="J269" s="3"/>
      <c r="K269" s="2"/>
      <c r="L269" s="269"/>
      <c r="M269" s="189"/>
      <c r="N269" s="3"/>
      <c r="O269" s="2"/>
      <c r="P269" s="269"/>
      <c r="Q269" s="189"/>
      <c r="R269" s="3"/>
      <c r="S269" s="2"/>
      <c r="T269" s="269"/>
      <c r="U269" s="189"/>
      <c r="V269" s="3"/>
      <c r="W269" s="2"/>
      <c r="X269" s="269"/>
      <c r="Y269" s="189"/>
      <c r="Z269" s="3"/>
      <c r="AA269" s="1"/>
      <c r="AB269" s="1"/>
      <c r="AC269" s="1"/>
      <c r="AD269" s="1"/>
      <c r="AE269" s="2"/>
      <c r="AF269" s="2"/>
      <c r="AG269" s="2"/>
      <c r="AH269" s="2"/>
      <c r="AI269" s="270"/>
      <c r="AJ269" s="270"/>
      <c r="AK269" s="270"/>
      <c r="AL269" s="270"/>
      <c r="AM269" s="270"/>
      <c r="AN269" s="270"/>
      <c r="AO269" s="270"/>
      <c r="AP269" s="270"/>
      <c r="AQ269" s="270"/>
      <c r="AR269" s="270"/>
      <c r="AS269" s="271"/>
      <c r="AT269" s="271"/>
      <c r="AU269" s="270"/>
      <c r="AV269" s="270"/>
      <c r="AW269" s="270"/>
      <c r="AX269" s="270"/>
    </row>
    <row r="270" spans="1:50" ht="14.25" customHeight="1">
      <c r="A270" s="204"/>
      <c r="B270" s="268"/>
      <c r="C270" s="268"/>
      <c r="D270" s="268"/>
      <c r="E270" s="268"/>
      <c r="F270" s="268"/>
      <c r="G270" s="268"/>
      <c r="H270" s="269"/>
      <c r="I270" s="189"/>
      <c r="J270" s="3"/>
      <c r="K270" s="2"/>
      <c r="L270" s="269"/>
      <c r="M270" s="189"/>
      <c r="N270" s="3"/>
      <c r="O270" s="2"/>
      <c r="P270" s="269"/>
      <c r="Q270" s="189"/>
      <c r="R270" s="3"/>
      <c r="S270" s="2"/>
      <c r="T270" s="269"/>
      <c r="U270" s="189"/>
      <c r="V270" s="3"/>
      <c r="W270" s="2"/>
      <c r="X270" s="269"/>
      <c r="Y270" s="189"/>
      <c r="Z270" s="3"/>
      <c r="AA270" s="1"/>
      <c r="AB270" s="1"/>
      <c r="AC270" s="1"/>
      <c r="AD270" s="1"/>
      <c r="AE270" s="2"/>
      <c r="AF270" s="2"/>
      <c r="AG270" s="2"/>
      <c r="AH270" s="2"/>
      <c r="AI270" s="270"/>
      <c r="AJ270" s="270"/>
      <c r="AK270" s="270"/>
      <c r="AL270" s="270"/>
      <c r="AM270" s="270"/>
      <c r="AN270" s="270"/>
      <c r="AO270" s="270"/>
      <c r="AP270" s="270"/>
      <c r="AQ270" s="270"/>
      <c r="AR270" s="270"/>
      <c r="AS270" s="271"/>
      <c r="AT270" s="271"/>
      <c r="AU270" s="270"/>
      <c r="AV270" s="270"/>
      <c r="AW270" s="270"/>
      <c r="AX270" s="270"/>
    </row>
    <row r="271" spans="1:50" ht="14.25" customHeight="1">
      <c r="A271" s="204"/>
      <c r="B271" s="268"/>
      <c r="C271" s="268"/>
      <c r="D271" s="268"/>
      <c r="E271" s="268"/>
      <c r="F271" s="268"/>
      <c r="G271" s="268"/>
      <c r="H271" s="269"/>
      <c r="I271" s="189"/>
      <c r="J271" s="3"/>
      <c r="K271" s="2"/>
      <c r="L271" s="269"/>
      <c r="M271" s="189"/>
      <c r="N271" s="3"/>
      <c r="O271" s="2"/>
      <c r="P271" s="269"/>
      <c r="Q271" s="189"/>
      <c r="R271" s="3"/>
      <c r="S271" s="2"/>
      <c r="T271" s="269"/>
      <c r="U271" s="189"/>
      <c r="V271" s="3"/>
      <c r="W271" s="2"/>
      <c r="X271" s="269"/>
      <c r="Y271" s="189"/>
      <c r="Z271" s="3"/>
      <c r="AA271" s="1"/>
      <c r="AB271" s="1"/>
      <c r="AC271" s="1"/>
      <c r="AD271" s="1"/>
      <c r="AE271" s="2"/>
      <c r="AF271" s="2"/>
      <c r="AG271" s="2"/>
      <c r="AH271" s="2"/>
      <c r="AI271" s="270"/>
      <c r="AJ271" s="270"/>
      <c r="AK271" s="270"/>
      <c r="AL271" s="270"/>
      <c r="AM271" s="270"/>
      <c r="AN271" s="270"/>
      <c r="AO271" s="270"/>
      <c r="AP271" s="270"/>
      <c r="AQ271" s="270"/>
      <c r="AR271" s="270"/>
      <c r="AS271" s="271"/>
      <c r="AT271" s="271"/>
      <c r="AU271" s="270"/>
      <c r="AV271" s="270"/>
      <c r="AW271" s="270"/>
      <c r="AX271" s="270"/>
    </row>
    <row r="272" spans="1:50" ht="14.25" customHeight="1">
      <c r="A272" s="204"/>
      <c r="B272" s="268"/>
      <c r="C272" s="268"/>
      <c r="D272" s="268"/>
      <c r="E272" s="268"/>
      <c r="F272" s="268"/>
      <c r="G272" s="268"/>
      <c r="H272" s="269"/>
      <c r="I272" s="189"/>
      <c r="J272" s="3"/>
      <c r="K272" s="2"/>
      <c r="L272" s="269"/>
      <c r="M272" s="189"/>
      <c r="N272" s="3"/>
      <c r="O272" s="2"/>
      <c r="P272" s="269"/>
      <c r="Q272" s="189"/>
      <c r="R272" s="3"/>
      <c r="S272" s="2"/>
      <c r="T272" s="269"/>
      <c r="U272" s="189"/>
      <c r="V272" s="3"/>
      <c r="W272" s="2"/>
      <c r="X272" s="269"/>
      <c r="Y272" s="189"/>
      <c r="Z272" s="3"/>
      <c r="AA272" s="1"/>
      <c r="AB272" s="1"/>
      <c r="AC272" s="1"/>
      <c r="AD272" s="1"/>
      <c r="AE272" s="2"/>
      <c r="AF272" s="2"/>
      <c r="AG272" s="2"/>
      <c r="AH272" s="2"/>
      <c r="AI272" s="270"/>
      <c r="AJ272" s="270"/>
      <c r="AK272" s="270"/>
      <c r="AL272" s="270"/>
      <c r="AM272" s="270"/>
      <c r="AN272" s="270"/>
      <c r="AO272" s="270"/>
      <c r="AP272" s="270"/>
      <c r="AQ272" s="270"/>
      <c r="AR272" s="270"/>
      <c r="AS272" s="271"/>
      <c r="AT272" s="271"/>
      <c r="AU272" s="270"/>
      <c r="AV272" s="270"/>
      <c r="AW272" s="270"/>
      <c r="AX272" s="270"/>
    </row>
    <row r="273" spans="1:50" ht="14.25" customHeight="1">
      <c r="A273" s="204"/>
      <c r="B273" s="268"/>
      <c r="C273" s="268"/>
      <c r="D273" s="268"/>
      <c r="E273" s="268"/>
      <c r="F273" s="268"/>
      <c r="G273" s="268"/>
      <c r="H273" s="269"/>
      <c r="I273" s="189"/>
      <c r="J273" s="3"/>
      <c r="K273" s="2"/>
      <c r="L273" s="269"/>
      <c r="M273" s="189"/>
      <c r="N273" s="3"/>
      <c r="O273" s="2"/>
      <c r="P273" s="269"/>
      <c r="Q273" s="189"/>
      <c r="R273" s="3"/>
      <c r="S273" s="2"/>
      <c r="T273" s="269"/>
      <c r="U273" s="189"/>
      <c r="V273" s="3"/>
      <c r="W273" s="2"/>
      <c r="X273" s="269"/>
      <c r="Y273" s="189"/>
      <c r="Z273" s="3"/>
      <c r="AA273" s="1"/>
      <c r="AB273" s="1"/>
      <c r="AC273" s="1"/>
      <c r="AD273" s="1"/>
      <c r="AE273" s="2"/>
      <c r="AF273" s="2"/>
      <c r="AG273" s="2"/>
      <c r="AH273" s="2"/>
      <c r="AI273" s="270"/>
      <c r="AJ273" s="270"/>
      <c r="AK273" s="270"/>
      <c r="AL273" s="270"/>
      <c r="AM273" s="270"/>
      <c r="AN273" s="270"/>
      <c r="AO273" s="270"/>
      <c r="AP273" s="270"/>
      <c r="AQ273" s="270"/>
      <c r="AR273" s="270"/>
      <c r="AS273" s="271"/>
      <c r="AT273" s="271"/>
      <c r="AU273" s="270"/>
      <c r="AV273" s="270"/>
      <c r="AW273" s="270"/>
      <c r="AX273" s="270"/>
    </row>
    <row r="274" spans="1:50" ht="14.25" customHeight="1">
      <c r="A274" s="204"/>
      <c r="B274" s="268"/>
      <c r="C274" s="268"/>
      <c r="D274" s="268"/>
      <c r="E274" s="268"/>
      <c r="F274" s="268"/>
      <c r="G274" s="268"/>
      <c r="H274" s="269"/>
      <c r="I274" s="189"/>
      <c r="J274" s="3"/>
      <c r="K274" s="2"/>
      <c r="L274" s="269"/>
      <c r="M274" s="189"/>
      <c r="N274" s="3"/>
      <c r="O274" s="2"/>
      <c r="P274" s="269"/>
      <c r="Q274" s="189"/>
      <c r="R274" s="3"/>
      <c r="S274" s="2"/>
      <c r="T274" s="269"/>
      <c r="U274" s="189"/>
      <c r="V274" s="3"/>
      <c r="W274" s="2"/>
      <c r="X274" s="269"/>
      <c r="Y274" s="189"/>
      <c r="Z274" s="3"/>
      <c r="AA274" s="1"/>
      <c r="AB274" s="1"/>
      <c r="AC274" s="1"/>
      <c r="AD274" s="1"/>
      <c r="AE274" s="2"/>
      <c r="AF274" s="2"/>
      <c r="AG274" s="2"/>
      <c r="AH274" s="2"/>
      <c r="AI274" s="270"/>
      <c r="AJ274" s="270"/>
      <c r="AK274" s="270"/>
      <c r="AL274" s="270"/>
      <c r="AM274" s="270"/>
      <c r="AN274" s="270"/>
      <c r="AO274" s="270"/>
      <c r="AP274" s="270"/>
      <c r="AQ274" s="270"/>
      <c r="AR274" s="270"/>
      <c r="AS274" s="271"/>
      <c r="AT274" s="271"/>
      <c r="AU274" s="270"/>
      <c r="AV274" s="270"/>
      <c r="AW274" s="270"/>
      <c r="AX274" s="270"/>
    </row>
    <row r="275" spans="1:50" ht="14.25" customHeight="1">
      <c r="A275" s="204"/>
      <c r="B275" s="268"/>
      <c r="C275" s="268"/>
      <c r="D275" s="268"/>
      <c r="E275" s="268"/>
      <c r="F275" s="268"/>
      <c r="G275" s="268"/>
      <c r="H275" s="269"/>
      <c r="I275" s="189"/>
      <c r="J275" s="3"/>
      <c r="K275" s="2"/>
      <c r="L275" s="269"/>
      <c r="M275" s="189"/>
      <c r="N275" s="3"/>
      <c r="O275" s="2"/>
      <c r="P275" s="269"/>
      <c r="Q275" s="189"/>
      <c r="R275" s="3"/>
      <c r="S275" s="2"/>
      <c r="T275" s="269"/>
      <c r="U275" s="189"/>
      <c r="V275" s="3"/>
      <c r="W275" s="2"/>
      <c r="X275" s="269"/>
      <c r="Y275" s="189"/>
      <c r="Z275" s="3"/>
      <c r="AA275" s="1"/>
      <c r="AB275" s="1"/>
      <c r="AC275" s="1"/>
      <c r="AD275" s="1"/>
      <c r="AE275" s="2"/>
      <c r="AF275" s="2"/>
      <c r="AG275" s="2"/>
      <c r="AH275" s="2"/>
      <c r="AI275" s="270"/>
      <c r="AJ275" s="270"/>
      <c r="AK275" s="270"/>
      <c r="AL275" s="270"/>
      <c r="AM275" s="270"/>
      <c r="AN275" s="270"/>
      <c r="AO275" s="270"/>
      <c r="AP275" s="270"/>
      <c r="AQ275" s="270"/>
      <c r="AR275" s="270"/>
      <c r="AS275" s="271"/>
      <c r="AT275" s="271"/>
      <c r="AU275" s="270"/>
      <c r="AV275" s="270"/>
      <c r="AW275" s="270"/>
      <c r="AX275" s="270"/>
    </row>
    <row r="276" spans="1:50" ht="14.25" customHeight="1">
      <c r="A276" s="204"/>
      <c r="B276" s="268"/>
      <c r="C276" s="268"/>
      <c r="D276" s="268"/>
      <c r="E276" s="268"/>
      <c r="F276" s="268"/>
      <c r="G276" s="268"/>
      <c r="H276" s="269"/>
      <c r="I276" s="189"/>
      <c r="J276" s="3"/>
      <c r="K276" s="2"/>
      <c r="L276" s="269"/>
      <c r="M276" s="189"/>
      <c r="N276" s="3"/>
      <c r="O276" s="2"/>
      <c r="P276" s="269"/>
      <c r="Q276" s="189"/>
      <c r="R276" s="3"/>
      <c r="S276" s="2"/>
      <c r="T276" s="269"/>
      <c r="U276" s="189"/>
      <c r="V276" s="3"/>
      <c r="W276" s="2"/>
      <c r="X276" s="269"/>
      <c r="Y276" s="189"/>
      <c r="Z276" s="3"/>
      <c r="AA276" s="1"/>
      <c r="AB276" s="1"/>
      <c r="AC276" s="1"/>
      <c r="AD276" s="1"/>
      <c r="AE276" s="2"/>
      <c r="AF276" s="2"/>
      <c r="AG276" s="2"/>
      <c r="AH276" s="2"/>
      <c r="AI276" s="270"/>
      <c r="AJ276" s="270"/>
      <c r="AK276" s="270"/>
      <c r="AL276" s="270"/>
      <c r="AM276" s="270"/>
      <c r="AN276" s="270"/>
      <c r="AO276" s="270"/>
      <c r="AP276" s="270"/>
      <c r="AQ276" s="270"/>
      <c r="AR276" s="270"/>
      <c r="AS276" s="271"/>
      <c r="AT276" s="271"/>
      <c r="AU276" s="270"/>
      <c r="AV276" s="270"/>
      <c r="AW276" s="270"/>
      <c r="AX276" s="270"/>
    </row>
    <row r="277" spans="1:50" ht="14.25" customHeight="1">
      <c r="A277" s="204"/>
      <c r="B277" s="268"/>
      <c r="C277" s="268"/>
      <c r="D277" s="268"/>
      <c r="E277" s="268"/>
      <c r="F277" s="268"/>
      <c r="G277" s="268"/>
      <c r="H277" s="269"/>
      <c r="I277" s="189"/>
      <c r="J277" s="3"/>
      <c r="K277" s="2"/>
      <c r="L277" s="269"/>
      <c r="M277" s="189"/>
      <c r="N277" s="3"/>
      <c r="O277" s="2"/>
      <c r="P277" s="269"/>
      <c r="Q277" s="189"/>
      <c r="R277" s="3"/>
      <c r="S277" s="2"/>
      <c r="T277" s="269"/>
      <c r="U277" s="189"/>
      <c r="V277" s="3"/>
      <c r="W277" s="2"/>
      <c r="X277" s="269"/>
      <c r="Y277" s="189"/>
      <c r="Z277" s="3"/>
      <c r="AA277" s="1"/>
      <c r="AB277" s="1"/>
      <c r="AC277" s="1"/>
      <c r="AD277" s="1"/>
      <c r="AE277" s="2"/>
      <c r="AF277" s="2"/>
      <c r="AG277" s="2"/>
      <c r="AH277" s="2"/>
      <c r="AI277" s="270"/>
      <c r="AJ277" s="270"/>
      <c r="AK277" s="270"/>
      <c r="AL277" s="270"/>
      <c r="AM277" s="270"/>
      <c r="AN277" s="270"/>
      <c r="AO277" s="270"/>
      <c r="AP277" s="270"/>
      <c r="AQ277" s="270"/>
      <c r="AR277" s="270"/>
      <c r="AS277" s="271"/>
      <c r="AT277" s="271"/>
      <c r="AU277" s="270"/>
      <c r="AV277" s="270"/>
      <c r="AW277" s="270"/>
      <c r="AX277" s="270"/>
    </row>
    <row r="278" spans="1:50" ht="14.25" customHeight="1">
      <c r="A278" s="204"/>
      <c r="B278" s="268"/>
      <c r="C278" s="268"/>
      <c r="D278" s="268"/>
      <c r="E278" s="268"/>
      <c r="F278" s="268"/>
      <c r="G278" s="268"/>
      <c r="H278" s="269"/>
      <c r="I278" s="189"/>
      <c r="J278" s="3"/>
      <c r="K278" s="2"/>
      <c r="L278" s="269"/>
      <c r="M278" s="189"/>
      <c r="N278" s="3"/>
      <c r="O278" s="2"/>
      <c r="P278" s="269"/>
      <c r="Q278" s="189"/>
      <c r="R278" s="3"/>
      <c r="S278" s="2"/>
      <c r="T278" s="269"/>
      <c r="U278" s="189"/>
      <c r="V278" s="3"/>
      <c r="W278" s="2"/>
      <c r="X278" s="269"/>
      <c r="Y278" s="189"/>
      <c r="Z278" s="3"/>
      <c r="AA278" s="1"/>
      <c r="AB278" s="1"/>
      <c r="AC278" s="1"/>
      <c r="AD278" s="1"/>
      <c r="AE278" s="2"/>
      <c r="AF278" s="2"/>
      <c r="AG278" s="2"/>
      <c r="AH278" s="2"/>
      <c r="AI278" s="270"/>
      <c r="AJ278" s="270"/>
      <c r="AK278" s="270"/>
      <c r="AL278" s="270"/>
      <c r="AM278" s="270"/>
      <c r="AN278" s="270"/>
      <c r="AO278" s="270"/>
      <c r="AP278" s="270"/>
      <c r="AQ278" s="270"/>
      <c r="AR278" s="270"/>
      <c r="AS278" s="271"/>
      <c r="AT278" s="271"/>
      <c r="AU278" s="270"/>
      <c r="AV278" s="270"/>
      <c r="AW278" s="270"/>
      <c r="AX278" s="270"/>
    </row>
    <row r="279" spans="1:50" ht="14.25" customHeight="1">
      <c r="A279" s="204"/>
      <c r="B279" s="268"/>
      <c r="C279" s="268"/>
      <c r="D279" s="268"/>
      <c r="E279" s="268"/>
      <c r="F279" s="268"/>
      <c r="G279" s="268"/>
      <c r="H279" s="269"/>
      <c r="I279" s="189"/>
      <c r="J279" s="3"/>
      <c r="K279" s="2"/>
      <c r="L279" s="269"/>
      <c r="M279" s="189"/>
      <c r="N279" s="3"/>
      <c r="O279" s="2"/>
      <c r="P279" s="269"/>
      <c r="Q279" s="189"/>
      <c r="R279" s="3"/>
      <c r="S279" s="2"/>
      <c r="T279" s="269"/>
      <c r="U279" s="189"/>
      <c r="V279" s="3"/>
      <c r="W279" s="2"/>
      <c r="X279" s="269"/>
      <c r="Y279" s="189"/>
      <c r="Z279" s="3"/>
      <c r="AA279" s="1"/>
      <c r="AB279" s="1"/>
      <c r="AC279" s="1"/>
      <c r="AD279" s="1"/>
      <c r="AE279" s="2"/>
      <c r="AF279" s="2"/>
      <c r="AG279" s="2"/>
      <c r="AH279" s="2"/>
      <c r="AI279" s="270"/>
      <c r="AJ279" s="270"/>
      <c r="AK279" s="270"/>
      <c r="AL279" s="270"/>
      <c r="AM279" s="270"/>
      <c r="AN279" s="270"/>
      <c r="AO279" s="270"/>
      <c r="AP279" s="270"/>
      <c r="AQ279" s="270"/>
      <c r="AR279" s="270"/>
      <c r="AS279" s="271"/>
      <c r="AT279" s="271"/>
      <c r="AU279" s="270"/>
      <c r="AV279" s="270"/>
      <c r="AW279" s="270"/>
      <c r="AX279" s="270"/>
    </row>
    <row r="280" spans="1:50" ht="14.25" customHeight="1">
      <c r="A280" s="204"/>
      <c r="B280" s="268"/>
      <c r="C280" s="268"/>
      <c r="D280" s="268"/>
      <c r="E280" s="268"/>
      <c r="F280" s="268"/>
      <c r="G280" s="268"/>
      <c r="H280" s="269"/>
      <c r="I280" s="189"/>
      <c r="J280" s="3"/>
      <c r="K280" s="2"/>
      <c r="L280" s="269"/>
      <c r="M280" s="189"/>
      <c r="N280" s="3"/>
      <c r="O280" s="2"/>
      <c r="P280" s="269"/>
      <c r="Q280" s="189"/>
      <c r="R280" s="3"/>
      <c r="S280" s="2"/>
      <c r="T280" s="269"/>
      <c r="U280" s="189"/>
      <c r="V280" s="3"/>
      <c r="W280" s="2"/>
      <c r="X280" s="269"/>
      <c r="Y280" s="189"/>
      <c r="Z280" s="3"/>
      <c r="AA280" s="1"/>
      <c r="AB280" s="1"/>
      <c r="AC280" s="1"/>
      <c r="AD280" s="1"/>
      <c r="AE280" s="2"/>
      <c r="AF280" s="2"/>
      <c r="AG280" s="2"/>
      <c r="AH280" s="2"/>
      <c r="AI280" s="270"/>
      <c r="AJ280" s="270"/>
      <c r="AK280" s="270"/>
      <c r="AL280" s="270"/>
      <c r="AM280" s="270"/>
      <c r="AN280" s="270"/>
      <c r="AO280" s="270"/>
      <c r="AP280" s="270"/>
      <c r="AQ280" s="270"/>
      <c r="AR280" s="270"/>
      <c r="AS280" s="271"/>
      <c r="AT280" s="271"/>
      <c r="AU280" s="270"/>
      <c r="AV280" s="270"/>
      <c r="AW280" s="270"/>
      <c r="AX280" s="270"/>
    </row>
    <row r="281" spans="1:50" ht="14.25" customHeight="1">
      <c r="A281" s="204"/>
      <c r="B281" s="268"/>
      <c r="C281" s="268"/>
      <c r="D281" s="268"/>
      <c r="E281" s="268"/>
      <c r="F281" s="268"/>
      <c r="G281" s="268"/>
      <c r="H281" s="269"/>
      <c r="I281" s="189"/>
      <c r="J281" s="3"/>
      <c r="K281" s="2"/>
      <c r="L281" s="269"/>
      <c r="M281" s="189"/>
      <c r="N281" s="3"/>
      <c r="O281" s="2"/>
      <c r="P281" s="269"/>
      <c r="Q281" s="189"/>
      <c r="R281" s="3"/>
      <c r="S281" s="2"/>
      <c r="T281" s="269"/>
      <c r="U281" s="189"/>
      <c r="V281" s="3"/>
      <c r="W281" s="2"/>
      <c r="X281" s="269"/>
      <c r="Y281" s="189"/>
      <c r="Z281" s="3"/>
      <c r="AA281" s="1"/>
      <c r="AB281" s="1"/>
      <c r="AC281" s="1"/>
      <c r="AD281" s="1"/>
      <c r="AE281" s="2"/>
      <c r="AF281" s="2"/>
      <c r="AG281" s="2"/>
      <c r="AH281" s="2"/>
      <c r="AI281" s="270"/>
      <c r="AJ281" s="270"/>
      <c r="AK281" s="270"/>
      <c r="AL281" s="270"/>
      <c r="AM281" s="270"/>
      <c r="AN281" s="270"/>
      <c r="AO281" s="270"/>
      <c r="AP281" s="270"/>
      <c r="AQ281" s="270"/>
      <c r="AR281" s="270"/>
      <c r="AS281" s="271"/>
      <c r="AT281" s="271"/>
      <c r="AU281" s="270"/>
      <c r="AV281" s="270"/>
      <c r="AW281" s="270"/>
      <c r="AX281" s="270"/>
    </row>
    <row r="282" spans="1:50" ht="14.25" customHeight="1">
      <c r="A282" s="204"/>
      <c r="B282" s="268"/>
      <c r="C282" s="268"/>
      <c r="D282" s="268"/>
      <c r="E282" s="268"/>
      <c r="F282" s="268"/>
      <c r="G282" s="268"/>
      <c r="H282" s="269"/>
      <c r="I282" s="189"/>
      <c r="J282" s="3"/>
      <c r="K282" s="2"/>
      <c r="L282" s="269"/>
      <c r="M282" s="189"/>
      <c r="N282" s="3"/>
      <c r="O282" s="2"/>
      <c r="P282" s="269"/>
      <c r="Q282" s="189"/>
      <c r="R282" s="3"/>
      <c r="S282" s="2"/>
      <c r="T282" s="269"/>
      <c r="U282" s="189"/>
      <c r="V282" s="3"/>
      <c r="W282" s="2"/>
      <c r="X282" s="269"/>
      <c r="Y282" s="189"/>
      <c r="Z282" s="3"/>
      <c r="AA282" s="1"/>
      <c r="AB282" s="1"/>
      <c r="AC282" s="1"/>
      <c r="AD282" s="1"/>
      <c r="AE282" s="2"/>
      <c r="AF282" s="2"/>
      <c r="AG282" s="2"/>
      <c r="AH282" s="2"/>
      <c r="AI282" s="270"/>
      <c r="AJ282" s="270"/>
      <c r="AK282" s="270"/>
      <c r="AL282" s="270"/>
      <c r="AM282" s="270"/>
      <c r="AN282" s="270"/>
      <c r="AO282" s="270"/>
      <c r="AP282" s="270"/>
      <c r="AQ282" s="270"/>
      <c r="AR282" s="270"/>
      <c r="AS282" s="271"/>
      <c r="AT282" s="271"/>
      <c r="AU282" s="270"/>
      <c r="AV282" s="270"/>
      <c r="AW282" s="270"/>
      <c r="AX282" s="270"/>
    </row>
    <row r="283" spans="1:50" ht="14.25" customHeight="1">
      <c r="A283" s="204"/>
      <c r="B283" s="268"/>
      <c r="C283" s="268"/>
      <c r="D283" s="268"/>
      <c r="E283" s="268"/>
      <c r="F283" s="268"/>
      <c r="G283" s="268"/>
      <c r="H283" s="269"/>
      <c r="I283" s="189"/>
      <c r="J283" s="3"/>
      <c r="K283" s="2"/>
      <c r="L283" s="269"/>
      <c r="M283" s="189"/>
      <c r="N283" s="3"/>
      <c r="O283" s="2"/>
      <c r="P283" s="269"/>
      <c r="Q283" s="189"/>
      <c r="R283" s="3"/>
      <c r="S283" s="2"/>
      <c r="T283" s="269"/>
      <c r="U283" s="189"/>
      <c r="V283" s="3"/>
      <c r="W283" s="2"/>
      <c r="X283" s="269"/>
      <c r="Y283" s="189"/>
      <c r="Z283" s="3"/>
      <c r="AA283" s="1"/>
      <c r="AB283" s="1"/>
      <c r="AC283" s="1"/>
      <c r="AD283" s="1"/>
      <c r="AE283" s="2"/>
      <c r="AF283" s="2"/>
      <c r="AG283" s="2"/>
      <c r="AH283" s="2"/>
      <c r="AI283" s="270"/>
      <c r="AJ283" s="270"/>
      <c r="AK283" s="270"/>
      <c r="AL283" s="270"/>
      <c r="AM283" s="270"/>
      <c r="AN283" s="270"/>
      <c r="AO283" s="270"/>
      <c r="AP283" s="270"/>
      <c r="AQ283" s="270"/>
      <c r="AR283" s="270"/>
      <c r="AS283" s="271"/>
      <c r="AT283" s="271"/>
      <c r="AU283" s="270"/>
      <c r="AV283" s="270"/>
      <c r="AW283" s="270"/>
      <c r="AX283" s="270"/>
    </row>
    <row r="284" spans="1:50" ht="14.25" customHeight="1">
      <c r="A284" s="204"/>
      <c r="B284" s="268"/>
      <c r="C284" s="268"/>
      <c r="D284" s="268"/>
      <c r="E284" s="268"/>
      <c r="F284" s="268"/>
      <c r="G284" s="268"/>
      <c r="H284" s="269"/>
      <c r="I284" s="189"/>
      <c r="J284" s="3"/>
      <c r="K284" s="2"/>
      <c r="L284" s="269"/>
      <c r="M284" s="189"/>
      <c r="N284" s="3"/>
      <c r="O284" s="2"/>
      <c r="P284" s="269"/>
      <c r="Q284" s="189"/>
      <c r="R284" s="3"/>
      <c r="S284" s="2"/>
      <c r="T284" s="269"/>
      <c r="U284" s="189"/>
      <c r="V284" s="3"/>
      <c r="W284" s="2"/>
      <c r="X284" s="269"/>
      <c r="Y284" s="189"/>
      <c r="Z284" s="3"/>
      <c r="AA284" s="1"/>
      <c r="AB284" s="1"/>
      <c r="AC284" s="1"/>
      <c r="AD284" s="1"/>
      <c r="AE284" s="2"/>
      <c r="AF284" s="2"/>
      <c r="AG284" s="2"/>
      <c r="AH284" s="2"/>
      <c r="AI284" s="270"/>
      <c r="AJ284" s="270"/>
      <c r="AK284" s="270"/>
      <c r="AL284" s="270"/>
      <c r="AM284" s="270"/>
      <c r="AN284" s="270"/>
      <c r="AO284" s="270"/>
      <c r="AP284" s="270"/>
      <c r="AQ284" s="270"/>
      <c r="AR284" s="270"/>
      <c r="AS284" s="271"/>
      <c r="AT284" s="271"/>
      <c r="AU284" s="270"/>
      <c r="AV284" s="270"/>
      <c r="AW284" s="270"/>
      <c r="AX284" s="270"/>
    </row>
    <row r="285" spans="1:50" ht="14.25" customHeight="1">
      <c r="A285" s="204"/>
      <c r="B285" s="268"/>
      <c r="C285" s="268"/>
      <c r="D285" s="268"/>
      <c r="E285" s="268"/>
      <c r="F285" s="268"/>
      <c r="G285" s="268"/>
      <c r="H285" s="269"/>
      <c r="I285" s="189"/>
      <c r="J285" s="3"/>
      <c r="K285" s="2"/>
      <c r="L285" s="269"/>
      <c r="M285" s="189"/>
      <c r="N285" s="3"/>
      <c r="O285" s="2"/>
      <c r="P285" s="269"/>
      <c r="Q285" s="189"/>
      <c r="R285" s="3"/>
      <c r="S285" s="2"/>
      <c r="T285" s="269"/>
      <c r="U285" s="189"/>
      <c r="V285" s="3"/>
      <c r="W285" s="2"/>
      <c r="X285" s="269"/>
      <c r="Y285" s="189"/>
      <c r="Z285" s="3"/>
      <c r="AA285" s="1"/>
      <c r="AB285" s="1"/>
      <c r="AC285" s="1"/>
      <c r="AD285" s="1"/>
      <c r="AE285" s="2"/>
      <c r="AF285" s="2"/>
      <c r="AG285" s="2"/>
      <c r="AH285" s="2"/>
      <c r="AI285" s="270"/>
      <c r="AJ285" s="270"/>
      <c r="AK285" s="270"/>
      <c r="AL285" s="270"/>
      <c r="AM285" s="270"/>
      <c r="AN285" s="270"/>
      <c r="AO285" s="270"/>
      <c r="AP285" s="270"/>
      <c r="AQ285" s="270"/>
      <c r="AR285" s="270"/>
      <c r="AS285" s="271"/>
      <c r="AT285" s="271"/>
      <c r="AU285" s="270"/>
      <c r="AV285" s="270"/>
      <c r="AW285" s="270"/>
      <c r="AX285" s="270"/>
    </row>
    <row r="286" spans="1:50" ht="14.25" customHeight="1">
      <c r="A286" s="204"/>
      <c r="B286" s="268"/>
      <c r="C286" s="268"/>
      <c r="D286" s="268"/>
      <c r="E286" s="268"/>
      <c r="F286" s="268"/>
      <c r="G286" s="268"/>
      <c r="H286" s="269"/>
      <c r="I286" s="189"/>
      <c r="J286" s="3"/>
      <c r="K286" s="2"/>
      <c r="L286" s="269"/>
      <c r="M286" s="189"/>
      <c r="N286" s="3"/>
      <c r="O286" s="2"/>
      <c r="P286" s="269"/>
      <c r="Q286" s="189"/>
      <c r="R286" s="3"/>
      <c r="S286" s="2"/>
      <c r="T286" s="269"/>
      <c r="U286" s="189"/>
      <c r="V286" s="3"/>
      <c r="W286" s="2"/>
      <c r="X286" s="269"/>
      <c r="Y286" s="189"/>
      <c r="Z286" s="3"/>
      <c r="AA286" s="1"/>
      <c r="AB286" s="1"/>
      <c r="AC286" s="1"/>
      <c r="AD286" s="1"/>
      <c r="AE286" s="2"/>
      <c r="AF286" s="2"/>
      <c r="AG286" s="2"/>
      <c r="AH286" s="2"/>
      <c r="AI286" s="270"/>
      <c r="AJ286" s="270"/>
      <c r="AK286" s="270"/>
      <c r="AL286" s="270"/>
      <c r="AM286" s="270"/>
      <c r="AN286" s="270"/>
      <c r="AO286" s="270"/>
      <c r="AP286" s="270"/>
      <c r="AQ286" s="270"/>
      <c r="AR286" s="270"/>
      <c r="AS286" s="271"/>
      <c r="AT286" s="271"/>
      <c r="AU286" s="270"/>
      <c r="AV286" s="270"/>
      <c r="AW286" s="270"/>
      <c r="AX286" s="270"/>
    </row>
    <row r="287" spans="1:50" ht="14.25" customHeight="1">
      <c r="A287" s="204"/>
      <c r="B287" s="268"/>
      <c r="C287" s="268"/>
      <c r="D287" s="268"/>
      <c r="E287" s="268"/>
      <c r="F287" s="268"/>
      <c r="G287" s="268"/>
      <c r="H287" s="269"/>
      <c r="I287" s="189"/>
      <c r="J287" s="3"/>
      <c r="K287" s="2"/>
      <c r="L287" s="269"/>
      <c r="M287" s="189"/>
      <c r="N287" s="3"/>
      <c r="O287" s="2"/>
      <c r="P287" s="269"/>
      <c r="Q287" s="189"/>
      <c r="R287" s="3"/>
      <c r="S287" s="2"/>
      <c r="T287" s="269"/>
      <c r="U287" s="189"/>
      <c r="V287" s="3"/>
      <c r="W287" s="2"/>
      <c r="X287" s="269"/>
      <c r="Y287" s="189"/>
      <c r="Z287" s="3"/>
      <c r="AA287" s="1"/>
      <c r="AB287" s="1"/>
      <c r="AC287" s="1"/>
      <c r="AD287" s="1"/>
      <c r="AE287" s="2"/>
      <c r="AF287" s="2"/>
      <c r="AG287" s="2"/>
      <c r="AH287" s="2"/>
      <c r="AI287" s="270"/>
      <c r="AJ287" s="270"/>
      <c r="AK287" s="270"/>
      <c r="AL287" s="270"/>
      <c r="AM287" s="270"/>
      <c r="AN287" s="270"/>
      <c r="AO287" s="270"/>
      <c r="AP287" s="270"/>
      <c r="AQ287" s="270"/>
      <c r="AR287" s="270"/>
      <c r="AS287" s="271"/>
      <c r="AT287" s="271"/>
      <c r="AU287" s="270"/>
      <c r="AV287" s="270"/>
      <c r="AW287" s="270"/>
      <c r="AX287" s="270"/>
    </row>
    <row r="288" spans="1:50" ht="14.25" customHeight="1">
      <c r="A288" s="204"/>
      <c r="B288" s="268"/>
      <c r="C288" s="268"/>
      <c r="D288" s="268"/>
      <c r="E288" s="268"/>
      <c r="F288" s="268"/>
      <c r="G288" s="268"/>
      <c r="H288" s="269"/>
      <c r="I288" s="189"/>
      <c r="J288" s="3"/>
      <c r="K288" s="2"/>
      <c r="L288" s="269"/>
      <c r="M288" s="189"/>
      <c r="N288" s="3"/>
      <c r="O288" s="2"/>
      <c r="P288" s="269"/>
      <c r="Q288" s="189"/>
      <c r="R288" s="3"/>
      <c r="S288" s="2"/>
      <c r="T288" s="269"/>
      <c r="U288" s="189"/>
      <c r="V288" s="3"/>
      <c r="W288" s="2"/>
      <c r="X288" s="269"/>
      <c r="Y288" s="189"/>
      <c r="Z288" s="3"/>
      <c r="AA288" s="1"/>
      <c r="AB288" s="1"/>
      <c r="AC288" s="1"/>
      <c r="AD288" s="1"/>
      <c r="AE288" s="2"/>
      <c r="AF288" s="2"/>
      <c r="AG288" s="2"/>
      <c r="AH288" s="2"/>
      <c r="AI288" s="270"/>
      <c r="AJ288" s="270"/>
      <c r="AK288" s="270"/>
      <c r="AL288" s="270"/>
      <c r="AM288" s="270"/>
      <c r="AN288" s="270"/>
      <c r="AO288" s="270"/>
      <c r="AP288" s="270"/>
      <c r="AQ288" s="270"/>
      <c r="AR288" s="270"/>
      <c r="AS288" s="271"/>
      <c r="AT288" s="271"/>
      <c r="AU288" s="270"/>
      <c r="AV288" s="270"/>
      <c r="AW288" s="270"/>
      <c r="AX288" s="270"/>
    </row>
    <row r="289" spans="1:50" ht="14.25" customHeight="1">
      <c r="A289" s="204"/>
      <c r="B289" s="268"/>
      <c r="C289" s="268"/>
      <c r="D289" s="268"/>
      <c r="E289" s="268"/>
      <c r="F289" s="268"/>
      <c r="G289" s="268"/>
      <c r="H289" s="269"/>
      <c r="I289" s="189"/>
      <c r="J289" s="3"/>
      <c r="K289" s="2"/>
      <c r="L289" s="269"/>
      <c r="M289" s="189"/>
      <c r="N289" s="3"/>
      <c r="O289" s="2"/>
      <c r="P289" s="269"/>
      <c r="Q289" s="189"/>
      <c r="R289" s="3"/>
      <c r="S289" s="2"/>
      <c r="T289" s="269"/>
      <c r="U289" s="189"/>
      <c r="V289" s="3"/>
      <c r="W289" s="2"/>
      <c r="X289" s="269"/>
      <c r="Y289" s="189"/>
      <c r="Z289" s="3"/>
      <c r="AA289" s="1"/>
      <c r="AB289" s="1"/>
      <c r="AC289" s="1"/>
      <c r="AD289" s="1"/>
      <c r="AE289" s="2"/>
      <c r="AF289" s="2"/>
      <c r="AG289" s="2"/>
      <c r="AH289" s="2"/>
      <c r="AI289" s="270"/>
      <c r="AJ289" s="270"/>
      <c r="AK289" s="270"/>
      <c r="AL289" s="270"/>
      <c r="AM289" s="270"/>
      <c r="AN289" s="270"/>
      <c r="AO289" s="270"/>
      <c r="AP289" s="270"/>
      <c r="AQ289" s="270"/>
      <c r="AR289" s="270"/>
      <c r="AS289" s="271"/>
      <c r="AT289" s="271"/>
      <c r="AU289" s="270"/>
      <c r="AV289" s="270"/>
      <c r="AW289" s="270"/>
      <c r="AX289" s="270"/>
    </row>
    <row r="290" spans="1:50" ht="14.25" customHeight="1">
      <c r="A290" s="204"/>
      <c r="B290" s="268"/>
      <c r="C290" s="268"/>
      <c r="D290" s="268"/>
      <c r="E290" s="268"/>
      <c r="F290" s="268"/>
      <c r="G290" s="268"/>
      <c r="H290" s="269"/>
      <c r="I290" s="189"/>
      <c r="J290" s="3"/>
      <c r="K290" s="2"/>
      <c r="L290" s="269"/>
      <c r="M290" s="189"/>
      <c r="N290" s="3"/>
      <c r="O290" s="2"/>
      <c r="P290" s="269"/>
      <c r="Q290" s="189"/>
      <c r="R290" s="3"/>
      <c r="S290" s="2"/>
      <c r="T290" s="269"/>
      <c r="U290" s="189"/>
      <c r="V290" s="3"/>
      <c r="W290" s="2"/>
      <c r="X290" s="269"/>
      <c r="Y290" s="189"/>
      <c r="Z290" s="3"/>
      <c r="AA290" s="1"/>
      <c r="AB290" s="1"/>
      <c r="AC290" s="1"/>
      <c r="AD290" s="1"/>
      <c r="AE290" s="2"/>
      <c r="AF290" s="2"/>
      <c r="AG290" s="2"/>
      <c r="AH290" s="2"/>
      <c r="AI290" s="270"/>
      <c r="AJ290" s="270"/>
      <c r="AK290" s="270"/>
      <c r="AL290" s="270"/>
      <c r="AM290" s="270"/>
      <c r="AN290" s="270"/>
      <c r="AO290" s="270"/>
      <c r="AP290" s="270"/>
      <c r="AQ290" s="270"/>
      <c r="AR290" s="270"/>
      <c r="AS290" s="271"/>
      <c r="AT290" s="271"/>
      <c r="AU290" s="270"/>
      <c r="AV290" s="270"/>
      <c r="AW290" s="270"/>
      <c r="AX290" s="270"/>
    </row>
    <row r="291" spans="1:50" ht="14.25" customHeight="1">
      <c r="A291" s="204"/>
      <c r="B291" s="268"/>
      <c r="C291" s="268"/>
      <c r="D291" s="268"/>
      <c r="E291" s="268"/>
      <c r="F291" s="268"/>
      <c r="G291" s="268"/>
      <c r="H291" s="269"/>
      <c r="I291" s="189"/>
      <c r="J291" s="3"/>
      <c r="K291" s="2"/>
      <c r="L291" s="269"/>
      <c r="M291" s="189"/>
      <c r="N291" s="3"/>
      <c r="O291" s="2"/>
      <c r="P291" s="269"/>
      <c r="Q291" s="189"/>
      <c r="R291" s="3"/>
      <c r="S291" s="2"/>
      <c r="T291" s="269"/>
      <c r="U291" s="189"/>
      <c r="V291" s="3"/>
      <c r="W291" s="2"/>
      <c r="X291" s="269"/>
      <c r="Y291" s="189"/>
      <c r="Z291" s="3"/>
      <c r="AA291" s="1"/>
      <c r="AB291" s="1"/>
      <c r="AC291" s="1"/>
      <c r="AD291" s="1"/>
      <c r="AE291" s="2"/>
      <c r="AF291" s="2"/>
      <c r="AG291" s="2"/>
      <c r="AH291" s="2"/>
      <c r="AI291" s="270"/>
      <c r="AJ291" s="270"/>
      <c r="AK291" s="270"/>
      <c r="AL291" s="270"/>
      <c r="AM291" s="270"/>
      <c r="AN291" s="270"/>
      <c r="AO291" s="270"/>
      <c r="AP291" s="270"/>
      <c r="AQ291" s="270"/>
      <c r="AR291" s="270"/>
      <c r="AS291" s="271"/>
      <c r="AT291" s="271"/>
      <c r="AU291" s="270"/>
      <c r="AV291" s="270"/>
      <c r="AW291" s="270"/>
      <c r="AX291" s="270"/>
    </row>
    <row r="292" spans="1:50" ht="14.25" customHeight="1">
      <c r="A292" s="204"/>
      <c r="B292" s="268"/>
      <c r="C292" s="268"/>
      <c r="D292" s="268"/>
      <c r="E292" s="268"/>
      <c r="F292" s="268"/>
      <c r="G292" s="268"/>
      <c r="H292" s="269"/>
      <c r="I292" s="189"/>
      <c r="J292" s="3"/>
      <c r="K292" s="2"/>
      <c r="L292" s="269"/>
      <c r="M292" s="189"/>
      <c r="N292" s="3"/>
      <c r="O292" s="2"/>
      <c r="P292" s="269"/>
      <c r="Q292" s="189"/>
      <c r="R292" s="3"/>
      <c r="S292" s="2"/>
      <c r="T292" s="269"/>
      <c r="U292" s="189"/>
      <c r="V292" s="3"/>
      <c r="W292" s="2"/>
      <c r="X292" s="269"/>
      <c r="Y292" s="189"/>
      <c r="Z292" s="3"/>
      <c r="AA292" s="1"/>
      <c r="AB292" s="1"/>
      <c r="AC292" s="1"/>
      <c r="AD292" s="1"/>
      <c r="AE292" s="2"/>
      <c r="AF292" s="2"/>
      <c r="AG292" s="2"/>
      <c r="AH292" s="2"/>
      <c r="AI292" s="270"/>
      <c r="AJ292" s="270"/>
      <c r="AK292" s="270"/>
      <c r="AL292" s="270"/>
      <c r="AM292" s="270"/>
      <c r="AN292" s="270"/>
      <c r="AO292" s="270"/>
      <c r="AP292" s="270"/>
      <c r="AQ292" s="270"/>
      <c r="AR292" s="270"/>
      <c r="AS292" s="271"/>
      <c r="AT292" s="271"/>
      <c r="AU292" s="270"/>
      <c r="AV292" s="270"/>
      <c r="AW292" s="270"/>
      <c r="AX292" s="270"/>
    </row>
    <row r="293" spans="1:50" ht="14.25" customHeight="1">
      <c r="A293" s="204"/>
      <c r="B293" s="268"/>
      <c r="C293" s="268"/>
      <c r="D293" s="268"/>
      <c r="E293" s="268"/>
      <c r="F293" s="268"/>
      <c r="G293" s="268"/>
      <c r="H293" s="269"/>
      <c r="I293" s="189"/>
      <c r="J293" s="3"/>
      <c r="K293" s="2"/>
      <c r="L293" s="269"/>
      <c r="M293" s="189"/>
      <c r="N293" s="3"/>
      <c r="O293" s="2"/>
      <c r="P293" s="269"/>
      <c r="Q293" s="189"/>
      <c r="R293" s="3"/>
      <c r="S293" s="2"/>
      <c r="T293" s="269"/>
      <c r="U293" s="189"/>
      <c r="V293" s="3"/>
      <c r="W293" s="2"/>
      <c r="X293" s="269"/>
      <c r="Y293" s="189"/>
      <c r="Z293" s="3"/>
      <c r="AA293" s="1"/>
      <c r="AB293" s="1"/>
      <c r="AC293" s="1"/>
      <c r="AD293" s="1"/>
      <c r="AE293" s="2"/>
      <c r="AF293" s="2"/>
      <c r="AG293" s="2"/>
      <c r="AH293" s="2"/>
      <c r="AI293" s="270"/>
      <c r="AJ293" s="270"/>
      <c r="AK293" s="270"/>
      <c r="AL293" s="270"/>
      <c r="AM293" s="270"/>
      <c r="AN293" s="270"/>
      <c r="AO293" s="270"/>
      <c r="AP293" s="270"/>
      <c r="AQ293" s="270"/>
      <c r="AR293" s="270"/>
      <c r="AS293" s="271"/>
      <c r="AT293" s="271"/>
      <c r="AU293" s="270"/>
      <c r="AV293" s="270"/>
      <c r="AW293" s="270"/>
      <c r="AX293" s="270"/>
    </row>
    <row r="294" spans="1:50" ht="14.25" customHeight="1">
      <c r="A294" s="204"/>
      <c r="B294" s="268"/>
      <c r="C294" s="268"/>
      <c r="D294" s="268"/>
      <c r="E294" s="268"/>
      <c r="F294" s="268"/>
      <c r="G294" s="268"/>
      <c r="H294" s="269"/>
      <c r="I294" s="189"/>
      <c r="J294" s="3"/>
      <c r="K294" s="2"/>
      <c r="L294" s="269"/>
      <c r="M294" s="189"/>
      <c r="N294" s="3"/>
      <c r="O294" s="2"/>
      <c r="P294" s="269"/>
      <c r="Q294" s="189"/>
      <c r="R294" s="3"/>
      <c r="S294" s="2"/>
      <c r="T294" s="269"/>
      <c r="U294" s="189"/>
      <c r="V294" s="3"/>
      <c r="W294" s="2"/>
      <c r="X294" s="269"/>
      <c r="Y294" s="189"/>
      <c r="Z294" s="3"/>
      <c r="AA294" s="1"/>
      <c r="AB294" s="1"/>
      <c r="AC294" s="1"/>
      <c r="AD294" s="1"/>
      <c r="AE294" s="2"/>
      <c r="AF294" s="2"/>
      <c r="AG294" s="2"/>
      <c r="AH294" s="2"/>
      <c r="AI294" s="270"/>
      <c r="AJ294" s="270"/>
      <c r="AK294" s="270"/>
      <c r="AL294" s="270"/>
      <c r="AM294" s="270"/>
      <c r="AN294" s="270"/>
      <c r="AO294" s="270"/>
      <c r="AP294" s="270"/>
      <c r="AQ294" s="270"/>
      <c r="AR294" s="270"/>
      <c r="AS294" s="271"/>
      <c r="AT294" s="271"/>
      <c r="AU294" s="270"/>
      <c r="AV294" s="270"/>
      <c r="AW294" s="270"/>
      <c r="AX294" s="270"/>
    </row>
    <row r="295" spans="1:50" ht="14.25" customHeight="1">
      <c r="A295" s="204"/>
      <c r="B295" s="268"/>
      <c r="C295" s="268"/>
      <c r="D295" s="268"/>
      <c r="E295" s="268"/>
      <c r="F295" s="268"/>
      <c r="G295" s="268"/>
      <c r="H295" s="269"/>
      <c r="I295" s="189"/>
      <c r="J295" s="3"/>
      <c r="K295" s="2"/>
      <c r="L295" s="269"/>
      <c r="M295" s="189"/>
      <c r="N295" s="3"/>
      <c r="O295" s="2"/>
      <c r="P295" s="269"/>
      <c r="Q295" s="189"/>
      <c r="R295" s="3"/>
      <c r="S295" s="2"/>
      <c r="T295" s="269"/>
      <c r="U295" s="189"/>
      <c r="V295" s="3"/>
      <c r="W295" s="2"/>
      <c r="X295" s="269"/>
      <c r="Y295" s="189"/>
      <c r="Z295" s="3"/>
      <c r="AA295" s="1"/>
      <c r="AB295" s="1"/>
      <c r="AC295" s="1"/>
      <c r="AD295" s="1"/>
      <c r="AE295" s="2"/>
      <c r="AF295" s="2"/>
      <c r="AG295" s="2"/>
      <c r="AH295" s="2"/>
      <c r="AI295" s="270"/>
      <c r="AJ295" s="270"/>
      <c r="AK295" s="270"/>
      <c r="AL295" s="270"/>
      <c r="AM295" s="270"/>
      <c r="AN295" s="270"/>
      <c r="AO295" s="270"/>
      <c r="AP295" s="270"/>
      <c r="AQ295" s="270"/>
      <c r="AR295" s="270"/>
      <c r="AS295" s="271"/>
      <c r="AT295" s="271"/>
      <c r="AU295" s="270"/>
      <c r="AV295" s="270"/>
      <c r="AW295" s="270"/>
      <c r="AX295" s="270"/>
    </row>
    <row r="296" spans="1:50" ht="14.25" customHeight="1">
      <c r="A296" s="204"/>
      <c r="B296" s="268"/>
      <c r="C296" s="268"/>
      <c r="D296" s="268"/>
      <c r="E296" s="268"/>
      <c r="F296" s="268"/>
      <c r="G296" s="268"/>
      <c r="H296" s="269"/>
      <c r="I296" s="189"/>
      <c r="J296" s="3"/>
      <c r="K296" s="2"/>
      <c r="L296" s="269"/>
      <c r="M296" s="189"/>
      <c r="N296" s="3"/>
      <c r="O296" s="2"/>
      <c r="P296" s="269"/>
      <c r="Q296" s="189"/>
      <c r="R296" s="3"/>
      <c r="S296" s="2"/>
      <c r="T296" s="269"/>
      <c r="U296" s="189"/>
      <c r="V296" s="3"/>
      <c r="W296" s="2"/>
      <c r="X296" s="269"/>
      <c r="Y296" s="189"/>
      <c r="Z296" s="3"/>
      <c r="AA296" s="1"/>
      <c r="AB296" s="1"/>
      <c r="AC296" s="1"/>
      <c r="AD296" s="1"/>
      <c r="AE296" s="2"/>
      <c r="AF296" s="2"/>
      <c r="AG296" s="2"/>
      <c r="AH296" s="2"/>
      <c r="AI296" s="270"/>
      <c r="AJ296" s="270"/>
      <c r="AK296" s="270"/>
      <c r="AL296" s="270"/>
      <c r="AM296" s="270"/>
      <c r="AN296" s="270"/>
      <c r="AO296" s="270"/>
      <c r="AP296" s="270"/>
      <c r="AQ296" s="270"/>
      <c r="AR296" s="270"/>
      <c r="AS296" s="271"/>
      <c r="AT296" s="271"/>
      <c r="AU296" s="270"/>
      <c r="AV296" s="270"/>
      <c r="AW296" s="270"/>
      <c r="AX296" s="270"/>
    </row>
    <row r="297" spans="1:50" ht="14.25" customHeight="1">
      <c r="A297" s="204"/>
      <c r="B297" s="268"/>
      <c r="C297" s="268"/>
      <c r="D297" s="268"/>
      <c r="E297" s="268"/>
      <c r="F297" s="268"/>
      <c r="G297" s="268"/>
      <c r="H297" s="269"/>
      <c r="I297" s="189"/>
      <c r="J297" s="3"/>
      <c r="K297" s="2"/>
      <c r="L297" s="269"/>
      <c r="M297" s="189"/>
      <c r="N297" s="3"/>
      <c r="O297" s="2"/>
      <c r="P297" s="269"/>
      <c r="Q297" s="189"/>
      <c r="R297" s="3"/>
      <c r="S297" s="2"/>
      <c r="T297" s="269"/>
      <c r="U297" s="189"/>
      <c r="V297" s="3"/>
      <c r="W297" s="2"/>
      <c r="X297" s="269"/>
      <c r="Y297" s="189"/>
      <c r="Z297" s="3"/>
      <c r="AA297" s="1"/>
      <c r="AB297" s="1"/>
      <c r="AC297" s="1"/>
      <c r="AD297" s="1"/>
      <c r="AE297" s="2"/>
      <c r="AF297" s="2"/>
      <c r="AG297" s="2"/>
      <c r="AH297" s="2"/>
      <c r="AI297" s="270"/>
      <c r="AJ297" s="270"/>
      <c r="AK297" s="270"/>
      <c r="AL297" s="270"/>
      <c r="AM297" s="270"/>
      <c r="AN297" s="270"/>
      <c r="AO297" s="270"/>
      <c r="AP297" s="270"/>
      <c r="AQ297" s="270"/>
      <c r="AR297" s="270"/>
      <c r="AS297" s="271"/>
      <c r="AT297" s="271"/>
      <c r="AU297" s="270"/>
      <c r="AV297" s="270"/>
      <c r="AW297" s="270"/>
      <c r="AX297" s="270"/>
    </row>
    <row r="298" spans="1:50" ht="14.25" customHeight="1">
      <c r="A298" s="204"/>
      <c r="B298" s="268"/>
      <c r="C298" s="268"/>
      <c r="D298" s="268"/>
      <c r="E298" s="268"/>
      <c r="F298" s="268"/>
      <c r="G298" s="268"/>
      <c r="H298" s="269"/>
      <c r="I298" s="189"/>
      <c r="J298" s="3"/>
      <c r="K298" s="2"/>
      <c r="L298" s="269"/>
      <c r="M298" s="189"/>
      <c r="N298" s="3"/>
      <c r="O298" s="2"/>
      <c r="P298" s="269"/>
      <c r="Q298" s="189"/>
      <c r="R298" s="3"/>
      <c r="S298" s="2"/>
      <c r="T298" s="269"/>
      <c r="U298" s="189"/>
      <c r="V298" s="3"/>
      <c r="W298" s="2"/>
      <c r="X298" s="269"/>
      <c r="Y298" s="189"/>
      <c r="Z298" s="3"/>
      <c r="AA298" s="1"/>
      <c r="AB298" s="1"/>
      <c r="AC298" s="1"/>
      <c r="AD298" s="1"/>
      <c r="AE298" s="2"/>
      <c r="AF298" s="2"/>
      <c r="AG298" s="2"/>
      <c r="AH298" s="2"/>
      <c r="AI298" s="270"/>
      <c r="AJ298" s="270"/>
      <c r="AK298" s="270"/>
      <c r="AL298" s="270"/>
      <c r="AM298" s="270"/>
      <c r="AN298" s="270"/>
      <c r="AO298" s="270"/>
      <c r="AP298" s="270"/>
      <c r="AQ298" s="270"/>
      <c r="AR298" s="270"/>
      <c r="AS298" s="271"/>
      <c r="AT298" s="271"/>
      <c r="AU298" s="270"/>
      <c r="AV298" s="270"/>
      <c r="AW298" s="270"/>
      <c r="AX298" s="270"/>
    </row>
    <row r="299" spans="1:50" ht="14.25" customHeight="1">
      <c r="A299" s="204"/>
      <c r="B299" s="268"/>
      <c r="C299" s="268"/>
      <c r="D299" s="268"/>
      <c r="E299" s="268"/>
      <c r="F299" s="268"/>
      <c r="G299" s="268"/>
      <c r="H299" s="269"/>
      <c r="I299" s="189"/>
      <c r="J299" s="3"/>
      <c r="K299" s="2"/>
      <c r="L299" s="269"/>
      <c r="M299" s="189"/>
      <c r="N299" s="3"/>
      <c r="O299" s="2"/>
      <c r="P299" s="269"/>
      <c r="Q299" s="189"/>
      <c r="R299" s="3"/>
      <c r="S299" s="2"/>
      <c r="T299" s="269"/>
      <c r="U299" s="189"/>
      <c r="V299" s="3"/>
      <c r="W299" s="2"/>
      <c r="X299" s="269"/>
      <c r="Y299" s="189"/>
      <c r="Z299" s="3"/>
      <c r="AA299" s="1"/>
      <c r="AB299" s="1"/>
      <c r="AC299" s="1"/>
      <c r="AD299" s="1"/>
      <c r="AE299" s="2"/>
      <c r="AF299" s="2"/>
      <c r="AG299" s="2"/>
      <c r="AH299" s="2"/>
      <c r="AI299" s="270"/>
      <c r="AJ299" s="270"/>
      <c r="AK299" s="270"/>
      <c r="AL299" s="270"/>
      <c r="AM299" s="270"/>
      <c r="AN299" s="270"/>
      <c r="AO299" s="270"/>
      <c r="AP299" s="270"/>
      <c r="AQ299" s="270"/>
      <c r="AR299" s="270"/>
      <c r="AS299" s="271"/>
      <c r="AT299" s="271"/>
      <c r="AU299" s="270"/>
      <c r="AV299" s="270"/>
      <c r="AW299" s="270"/>
      <c r="AX299" s="270"/>
    </row>
    <row r="300" spans="1:50" ht="14.25" customHeight="1">
      <c r="A300" s="204"/>
      <c r="B300" s="268"/>
      <c r="C300" s="268"/>
      <c r="D300" s="268"/>
      <c r="E300" s="268"/>
      <c r="F300" s="268"/>
      <c r="G300" s="268"/>
      <c r="H300" s="269"/>
      <c r="I300" s="189"/>
      <c r="J300" s="3"/>
      <c r="K300" s="2"/>
      <c r="L300" s="269"/>
      <c r="M300" s="189"/>
      <c r="N300" s="3"/>
      <c r="O300" s="2"/>
      <c r="P300" s="269"/>
      <c r="Q300" s="189"/>
      <c r="R300" s="3"/>
      <c r="S300" s="2"/>
      <c r="T300" s="269"/>
      <c r="U300" s="189"/>
      <c r="V300" s="3"/>
      <c r="W300" s="2"/>
      <c r="X300" s="269"/>
      <c r="Y300" s="189"/>
      <c r="Z300" s="3"/>
      <c r="AA300" s="1"/>
      <c r="AB300" s="1"/>
      <c r="AC300" s="1"/>
      <c r="AD300" s="1"/>
      <c r="AE300" s="2"/>
      <c r="AF300" s="2"/>
      <c r="AG300" s="2"/>
      <c r="AH300" s="2"/>
      <c r="AI300" s="270"/>
      <c r="AJ300" s="270"/>
      <c r="AK300" s="270"/>
      <c r="AL300" s="270"/>
      <c r="AM300" s="270"/>
      <c r="AN300" s="270"/>
      <c r="AO300" s="270"/>
      <c r="AP300" s="270"/>
      <c r="AQ300" s="270"/>
      <c r="AR300" s="270"/>
      <c r="AS300" s="271"/>
      <c r="AT300" s="271"/>
      <c r="AU300" s="270"/>
      <c r="AV300" s="270"/>
      <c r="AW300" s="270"/>
      <c r="AX300" s="270"/>
    </row>
    <row r="301" spans="1:50" ht="14.25" customHeight="1">
      <c r="A301" s="204"/>
      <c r="B301" s="268"/>
      <c r="C301" s="268"/>
      <c r="D301" s="268"/>
      <c r="E301" s="268"/>
      <c r="F301" s="268"/>
      <c r="G301" s="268"/>
      <c r="H301" s="269"/>
      <c r="I301" s="189"/>
      <c r="J301" s="3"/>
      <c r="K301" s="2"/>
      <c r="L301" s="269"/>
      <c r="M301" s="189"/>
      <c r="N301" s="3"/>
      <c r="O301" s="2"/>
      <c r="P301" s="269"/>
      <c r="Q301" s="189"/>
      <c r="R301" s="3"/>
      <c r="S301" s="2"/>
      <c r="T301" s="269"/>
      <c r="U301" s="189"/>
      <c r="V301" s="3"/>
      <c r="W301" s="2"/>
      <c r="X301" s="269"/>
      <c r="Y301" s="189"/>
      <c r="Z301" s="3"/>
      <c r="AA301" s="1"/>
      <c r="AB301" s="1"/>
      <c r="AC301" s="1"/>
      <c r="AD301" s="1"/>
      <c r="AE301" s="2"/>
      <c r="AF301" s="2"/>
      <c r="AG301" s="2"/>
      <c r="AH301" s="2"/>
      <c r="AI301" s="270"/>
      <c r="AJ301" s="270"/>
      <c r="AK301" s="270"/>
      <c r="AL301" s="270"/>
      <c r="AM301" s="270"/>
      <c r="AN301" s="270"/>
      <c r="AO301" s="270"/>
      <c r="AP301" s="270"/>
      <c r="AQ301" s="270"/>
      <c r="AR301" s="270"/>
      <c r="AS301" s="271"/>
      <c r="AT301" s="271"/>
      <c r="AU301" s="270"/>
      <c r="AV301" s="270"/>
      <c r="AW301" s="270"/>
      <c r="AX301" s="270"/>
    </row>
    <row r="302" spans="1:50" ht="14.25" customHeight="1">
      <c r="A302" s="204"/>
      <c r="B302" s="268"/>
      <c r="C302" s="268"/>
      <c r="D302" s="268"/>
      <c r="E302" s="268"/>
      <c r="F302" s="268"/>
      <c r="G302" s="268"/>
      <c r="H302" s="269"/>
      <c r="I302" s="189"/>
      <c r="J302" s="3"/>
      <c r="K302" s="2"/>
      <c r="L302" s="269"/>
      <c r="M302" s="189"/>
      <c r="N302" s="3"/>
      <c r="O302" s="2"/>
      <c r="P302" s="269"/>
      <c r="Q302" s="189"/>
      <c r="R302" s="3"/>
      <c r="S302" s="2"/>
      <c r="T302" s="269"/>
      <c r="U302" s="189"/>
      <c r="V302" s="3"/>
      <c r="W302" s="2"/>
      <c r="X302" s="269"/>
      <c r="Y302" s="189"/>
      <c r="Z302" s="3"/>
      <c r="AA302" s="1"/>
      <c r="AB302" s="1"/>
      <c r="AC302" s="1"/>
      <c r="AD302" s="1"/>
      <c r="AE302" s="2"/>
      <c r="AF302" s="2"/>
      <c r="AG302" s="2"/>
      <c r="AH302" s="2"/>
      <c r="AI302" s="270"/>
      <c r="AJ302" s="270"/>
      <c r="AK302" s="270"/>
      <c r="AL302" s="270"/>
      <c r="AM302" s="270"/>
      <c r="AN302" s="270"/>
      <c r="AO302" s="270"/>
      <c r="AP302" s="270"/>
      <c r="AQ302" s="270"/>
      <c r="AR302" s="270"/>
      <c r="AS302" s="271"/>
      <c r="AT302" s="271"/>
      <c r="AU302" s="270"/>
      <c r="AV302" s="270"/>
      <c r="AW302" s="270"/>
      <c r="AX302" s="270"/>
    </row>
    <row r="303" spans="1:50" ht="14.25" customHeight="1">
      <c r="A303" s="204"/>
      <c r="B303" s="268"/>
      <c r="C303" s="268"/>
      <c r="D303" s="268"/>
      <c r="E303" s="268"/>
      <c r="F303" s="268"/>
      <c r="G303" s="268"/>
      <c r="H303" s="269"/>
      <c r="I303" s="189"/>
      <c r="J303" s="3"/>
      <c r="K303" s="2"/>
      <c r="L303" s="269"/>
      <c r="M303" s="189"/>
      <c r="N303" s="3"/>
      <c r="O303" s="2"/>
      <c r="P303" s="269"/>
      <c r="Q303" s="189"/>
      <c r="R303" s="3"/>
      <c r="S303" s="2"/>
      <c r="T303" s="269"/>
      <c r="U303" s="189"/>
      <c r="V303" s="3"/>
      <c r="W303" s="2"/>
      <c r="X303" s="269"/>
      <c r="Y303" s="189"/>
      <c r="Z303" s="3"/>
      <c r="AA303" s="1"/>
      <c r="AB303" s="1"/>
      <c r="AC303" s="1"/>
      <c r="AD303" s="1"/>
      <c r="AE303" s="2"/>
      <c r="AF303" s="2"/>
      <c r="AG303" s="2"/>
      <c r="AH303" s="2"/>
      <c r="AI303" s="270"/>
      <c r="AJ303" s="270"/>
      <c r="AK303" s="270"/>
      <c r="AL303" s="270"/>
      <c r="AM303" s="270"/>
      <c r="AN303" s="270"/>
      <c r="AO303" s="270"/>
      <c r="AP303" s="270"/>
      <c r="AQ303" s="270"/>
      <c r="AR303" s="270"/>
      <c r="AS303" s="271"/>
      <c r="AT303" s="271"/>
      <c r="AU303" s="270"/>
      <c r="AV303" s="270"/>
      <c r="AW303" s="270"/>
      <c r="AX303" s="270"/>
    </row>
    <row r="304" spans="1:50" ht="14.25" customHeight="1">
      <c r="A304" s="204"/>
      <c r="B304" s="268"/>
      <c r="C304" s="268"/>
      <c r="D304" s="268"/>
      <c r="E304" s="268"/>
      <c r="F304" s="268"/>
      <c r="G304" s="268"/>
      <c r="H304" s="269"/>
      <c r="I304" s="189"/>
      <c r="J304" s="3"/>
      <c r="K304" s="2"/>
      <c r="L304" s="269"/>
      <c r="M304" s="189"/>
      <c r="N304" s="3"/>
      <c r="O304" s="2"/>
      <c r="P304" s="269"/>
      <c r="Q304" s="189"/>
      <c r="R304" s="3"/>
      <c r="S304" s="2"/>
      <c r="T304" s="269"/>
      <c r="U304" s="189"/>
      <c r="V304" s="3"/>
      <c r="W304" s="2"/>
      <c r="X304" s="269"/>
      <c r="Y304" s="189"/>
      <c r="Z304" s="3"/>
      <c r="AA304" s="1"/>
      <c r="AB304" s="1"/>
      <c r="AC304" s="1"/>
      <c r="AD304" s="1"/>
      <c r="AE304" s="2"/>
      <c r="AF304" s="2"/>
      <c r="AG304" s="2"/>
      <c r="AH304" s="2"/>
      <c r="AI304" s="270"/>
      <c r="AJ304" s="270"/>
      <c r="AK304" s="270"/>
      <c r="AL304" s="270"/>
      <c r="AM304" s="270"/>
      <c r="AN304" s="270"/>
      <c r="AO304" s="270"/>
      <c r="AP304" s="270"/>
      <c r="AQ304" s="270"/>
      <c r="AR304" s="270"/>
      <c r="AS304" s="271"/>
      <c r="AT304" s="271"/>
      <c r="AU304" s="270"/>
      <c r="AV304" s="270"/>
      <c r="AW304" s="270"/>
      <c r="AX304" s="270"/>
    </row>
    <row r="305" spans="1:50" ht="14.25" customHeight="1">
      <c r="A305" s="204"/>
      <c r="B305" s="268"/>
      <c r="C305" s="268"/>
      <c r="D305" s="268"/>
      <c r="E305" s="268"/>
      <c r="F305" s="268"/>
      <c r="G305" s="268"/>
      <c r="H305" s="269"/>
      <c r="I305" s="189"/>
      <c r="J305" s="3"/>
      <c r="K305" s="2"/>
      <c r="L305" s="269"/>
      <c r="M305" s="189"/>
      <c r="N305" s="3"/>
      <c r="O305" s="2"/>
      <c r="P305" s="269"/>
      <c r="Q305" s="189"/>
      <c r="R305" s="3"/>
      <c r="S305" s="2"/>
      <c r="T305" s="269"/>
      <c r="U305" s="189"/>
      <c r="V305" s="3"/>
      <c r="W305" s="2"/>
      <c r="X305" s="269"/>
      <c r="Y305" s="189"/>
      <c r="Z305" s="3"/>
      <c r="AA305" s="1"/>
      <c r="AB305" s="1"/>
      <c r="AC305" s="1"/>
      <c r="AD305" s="1"/>
      <c r="AE305" s="2"/>
      <c r="AF305" s="2"/>
      <c r="AG305" s="2"/>
      <c r="AH305" s="2"/>
      <c r="AI305" s="270"/>
      <c r="AJ305" s="270"/>
      <c r="AK305" s="270"/>
      <c r="AL305" s="270"/>
      <c r="AM305" s="270"/>
      <c r="AN305" s="270"/>
      <c r="AO305" s="270"/>
      <c r="AP305" s="270"/>
      <c r="AQ305" s="270"/>
      <c r="AR305" s="270"/>
      <c r="AS305" s="271"/>
      <c r="AT305" s="271"/>
      <c r="AU305" s="270"/>
      <c r="AV305" s="270"/>
      <c r="AW305" s="270"/>
      <c r="AX305" s="270"/>
    </row>
    <row r="306" spans="1:50" ht="14.25" customHeight="1">
      <c r="A306" s="204"/>
      <c r="B306" s="268"/>
      <c r="C306" s="268"/>
      <c r="D306" s="268"/>
      <c r="E306" s="268"/>
      <c r="F306" s="268"/>
      <c r="G306" s="268"/>
      <c r="H306" s="269"/>
      <c r="I306" s="189"/>
      <c r="J306" s="3"/>
      <c r="K306" s="2"/>
      <c r="L306" s="269"/>
      <c r="M306" s="189"/>
      <c r="N306" s="3"/>
      <c r="O306" s="2"/>
      <c r="P306" s="269"/>
      <c r="Q306" s="189"/>
      <c r="R306" s="3"/>
      <c r="S306" s="2"/>
      <c r="T306" s="269"/>
      <c r="U306" s="189"/>
      <c r="V306" s="3"/>
      <c r="W306" s="2"/>
      <c r="X306" s="269"/>
      <c r="Y306" s="189"/>
      <c r="Z306" s="3"/>
      <c r="AA306" s="1"/>
      <c r="AB306" s="1"/>
      <c r="AC306" s="1"/>
      <c r="AD306" s="1"/>
      <c r="AE306" s="2"/>
      <c r="AF306" s="2"/>
      <c r="AG306" s="2"/>
      <c r="AH306" s="2"/>
      <c r="AI306" s="270"/>
      <c r="AJ306" s="270"/>
      <c r="AK306" s="270"/>
      <c r="AL306" s="270"/>
      <c r="AM306" s="270"/>
      <c r="AN306" s="270"/>
      <c r="AO306" s="270"/>
      <c r="AP306" s="270"/>
      <c r="AQ306" s="270"/>
      <c r="AR306" s="270"/>
      <c r="AS306" s="271"/>
      <c r="AT306" s="271"/>
      <c r="AU306" s="270"/>
      <c r="AV306" s="270"/>
      <c r="AW306" s="270"/>
      <c r="AX306" s="270"/>
    </row>
    <row r="307" spans="1:50" ht="14.25" customHeight="1">
      <c r="A307" s="204"/>
      <c r="B307" s="268"/>
      <c r="C307" s="268"/>
      <c r="D307" s="268"/>
      <c r="E307" s="268"/>
      <c r="F307" s="268"/>
      <c r="G307" s="268"/>
      <c r="H307" s="269"/>
      <c r="I307" s="189"/>
      <c r="J307" s="3"/>
      <c r="K307" s="2"/>
      <c r="L307" s="269"/>
      <c r="M307" s="189"/>
      <c r="N307" s="3"/>
      <c r="O307" s="2"/>
      <c r="P307" s="269"/>
      <c r="Q307" s="189"/>
      <c r="R307" s="3"/>
      <c r="S307" s="2"/>
      <c r="T307" s="269"/>
      <c r="U307" s="189"/>
      <c r="V307" s="3"/>
      <c r="W307" s="2"/>
      <c r="X307" s="269"/>
      <c r="Y307" s="189"/>
      <c r="Z307" s="3"/>
      <c r="AA307" s="1"/>
      <c r="AB307" s="1"/>
      <c r="AC307" s="1"/>
      <c r="AD307" s="1"/>
      <c r="AE307" s="2"/>
      <c r="AF307" s="2"/>
      <c r="AG307" s="2"/>
      <c r="AH307" s="2"/>
      <c r="AI307" s="270"/>
      <c r="AJ307" s="270"/>
      <c r="AK307" s="270"/>
      <c r="AL307" s="270"/>
      <c r="AM307" s="270"/>
      <c r="AN307" s="270"/>
      <c r="AO307" s="270"/>
      <c r="AP307" s="270"/>
      <c r="AQ307" s="270"/>
      <c r="AR307" s="270"/>
      <c r="AS307" s="271"/>
      <c r="AT307" s="271"/>
      <c r="AU307" s="270"/>
      <c r="AV307" s="270"/>
      <c r="AW307" s="270"/>
      <c r="AX307" s="270"/>
    </row>
    <row r="308" spans="1:50" ht="14.25" customHeight="1">
      <c r="A308" s="204"/>
      <c r="B308" s="268"/>
      <c r="C308" s="268"/>
      <c r="D308" s="268"/>
      <c r="E308" s="268"/>
      <c r="F308" s="268"/>
      <c r="G308" s="268"/>
      <c r="H308" s="269"/>
      <c r="I308" s="189"/>
      <c r="J308" s="3"/>
      <c r="K308" s="2"/>
      <c r="L308" s="269"/>
      <c r="M308" s="189"/>
      <c r="N308" s="3"/>
      <c r="O308" s="2"/>
      <c r="P308" s="269"/>
      <c r="Q308" s="189"/>
      <c r="R308" s="3"/>
      <c r="S308" s="2"/>
      <c r="T308" s="269"/>
      <c r="U308" s="189"/>
      <c r="V308" s="3"/>
      <c r="W308" s="2"/>
      <c r="X308" s="269"/>
      <c r="Y308" s="189"/>
      <c r="Z308" s="3"/>
      <c r="AA308" s="1"/>
      <c r="AB308" s="1"/>
      <c r="AC308" s="1"/>
      <c r="AD308" s="1"/>
      <c r="AE308" s="2"/>
      <c r="AF308" s="2"/>
      <c r="AG308" s="2"/>
      <c r="AH308" s="2"/>
      <c r="AI308" s="270"/>
      <c r="AJ308" s="270"/>
      <c r="AK308" s="270"/>
      <c r="AL308" s="270"/>
      <c r="AM308" s="270"/>
      <c r="AN308" s="270"/>
      <c r="AO308" s="270"/>
      <c r="AP308" s="270"/>
      <c r="AQ308" s="270"/>
      <c r="AR308" s="270"/>
      <c r="AS308" s="271"/>
      <c r="AT308" s="271"/>
      <c r="AU308" s="270"/>
      <c r="AV308" s="270"/>
      <c r="AW308" s="270"/>
      <c r="AX308" s="270"/>
    </row>
    <row r="309" spans="1:50" ht="14.25" customHeight="1">
      <c r="A309" s="204"/>
      <c r="B309" s="268"/>
      <c r="C309" s="268"/>
      <c r="D309" s="268"/>
      <c r="E309" s="268"/>
      <c r="F309" s="268"/>
      <c r="G309" s="268"/>
      <c r="H309" s="269"/>
      <c r="I309" s="189"/>
      <c r="J309" s="3"/>
      <c r="K309" s="2"/>
      <c r="L309" s="269"/>
      <c r="M309" s="189"/>
      <c r="N309" s="3"/>
      <c r="O309" s="2"/>
      <c r="P309" s="269"/>
      <c r="Q309" s="189"/>
      <c r="R309" s="3"/>
      <c r="S309" s="2"/>
      <c r="T309" s="269"/>
      <c r="U309" s="189"/>
      <c r="V309" s="3"/>
      <c r="W309" s="2"/>
      <c r="X309" s="269"/>
      <c r="Y309" s="189"/>
      <c r="Z309" s="3"/>
      <c r="AA309" s="1"/>
      <c r="AB309" s="1"/>
      <c r="AC309" s="1"/>
      <c r="AD309" s="1"/>
      <c r="AE309" s="2"/>
      <c r="AF309" s="2"/>
      <c r="AG309" s="2"/>
      <c r="AH309" s="2"/>
      <c r="AI309" s="270"/>
      <c r="AJ309" s="270"/>
      <c r="AK309" s="270"/>
      <c r="AL309" s="270"/>
      <c r="AM309" s="270"/>
      <c r="AN309" s="270"/>
      <c r="AO309" s="270"/>
      <c r="AP309" s="270"/>
      <c r="AQ309" s="270"/>
      <c r="AR309" s="270"/>
      <c r="AS309" s="271"/>
      <c r="AT309" s="271"/>
      <c r="AU309" s="270"/>
      <c r="AV309" s="270"/>
      <c r="AW309" s="270"/>
      <c r="AX309" s="270"/>
    </row>
    <row r="310" spans="1:50" ht="14.25" customHeight="1">
      <c r="A310" s="204"/>
      <c r="B310" s="268"/>
      <c r="C310" s="268"/>
      <c r="D310" s="268"/>
      <c r="E310" s="268"/>
      <c r="F310" s="268"/>
      <c r="G310" s="268"/>
      <c r="H310" s="269"/>
      <c r="I310" s="189"/>
      <c r="J310" s="3"/>
      <c r="K310" s="2"/>
      <c r="L310" s="269"/>
      <c r="M310" s="189"/>
      <c r="N310" s="3"/>
      <c r="O310" s="2"/>
      <c r="P310" s="269"/>
      <c r="Q310" s="189"/>
      <c r="R310" s="3"/>
      <c r="S310" s="2"/>
      <c r="T310" s="269"/>
      <c r="U310" s="189"/>
      <c r="V310" s="3"/>
      <c r="W310" s="2"/>
      <c r="X310" s="269"/>
      <c r="Y310" s="189"/>
      <c r="Z310" s="3"/>
      <c r="AA310" s="1"/>
      <c r="AB310" s="1"/>
      <c r="AC310" s="1"/>
      <c r="AD310" s="1"/>
      <c r="AE310" s="2"/>
      <c r="AF310" s="2"/>
      <c r="AG310" s="2"/>
      <c r="AH310" s="2"/>
      <c r="AI310" s="270"/>
      <c r="AJ310" s="270"/>
      <c r="AK310" s="270"/>
      <c r="AL310" s="270"/>
      <c r="AM310" s="270"/>
      <c r="AN310" s="270"/>
      <c r="AO310" s="270"/>
      <c r="AP310" s="270"/>
      <c r="AQ310" s="270"/>
      <c r="AR310" s="270"/>
      <c r="AS310" s="271"/>
      <c r="AT310" s="271"/>
      <c r="AU310" s="270"/>
      <c r="AV310" s="270"/>
      <c r="AW310" s="270"/>
      <c r="AX310" s="270"/>
    </row>
    <row r="311" spans="1:50" ht="14.25" customHeight="1">
      <c r="A311" s="204"/>
      <c r="B311" s="268"/>
      <c r="C311" s="268"/>
      <c r="D311" s="268"/>
      <c r="E311" s="268"/>
      <c r="F311" s="268"/>
      <c r="G311" s="268"/>
      <c r="H311" s="269"/>
      <c r="I311" s="189"/>
      <c r="J311" s="3"/>
      <c r="K311" s="2"/>
      <c r="L311" s="269"/>
      <c r="M311" s="189"/>
      <c r="N311" s="3"/>
      <c r="O311" s="2"/>
      <c r="P311" s="269"/>
      <c r="Q311" s="189"/>
      <c r="R311" s="3"/>
      <c r="S311" s="2"/>
      <c r="T311" s="269"/>
      <c r="U311" s="189"/>
      <c r="V311" s="3"/>
      <c r="W311" s="2"/>
      <c r="X311" s="269"/>
      <c r="Y311" s="189"/>
      <c r="Z311" s="3"/>
      <c r="AA311" s="1"/>
      <c r="AB311" s="1"/>
      <c r="AC311" s="1"/>
      <c r="AD311" s="1"/>
      <c r="AE311" s="2"/>
      <c r="AF311" s="2"/>
      <c r="AG311" s="2"/>
      <c r="AH311" s="2"/>
      <c r="AI311" s="270"/>
      <c r="AJ311" s="270"/>
      <c r="AK311" s="270"/>
      <c r="AL311" s="270"/>
      <c r="AM311" s="270"/>
      <c r="AN311" s="270"/>
      <c r="AO311" s="270"/>
      <c r="AP311" s="270"/>
      <c r="AQ311" s="270"/>
      <c r="AR311" s="270"/>
      <c r="AS311" s="271"/>
      <c r="AT311" s="271"/>
      <c r="AU311" s="270"/>
      <c r="AV311" s="270"/>
      <c r="AW311" s="270"/>
      <c r="AX311" s="270"/>
    </row>
    <row r="312" spans="1:50" ht="14.25" customHeight="1">
      <c r="A312" s="204"/>
      <c r="B312" s="268"/>
      <c r="C312" s="268"/>
      <c r="D312" s="268"/>
      <c r="E312" s="268"/>
      <c r="F312" s="268"/>
      <c r="G312" s="268"/>
      <c r="H312" s="269"/>
      <c r="I312" s="189"/>
      <c r="J312" s="3"/>
      <c r="K312" s="2"/>
      <c r="L312" s="269"/>
      <c r="M312" s="189"/>
      <c r="N312" s="3"/>
      <c r="O312" s="2"/>
      <c r="P312" s="269"/>
      <c r="Q312" s="189"/>
      <c r="R312" s="3"/>
      <c r="S312" s="2"/>
      <c r="T312" s="269"/>
      <c r="U312" s="189"/>
      <c r="V312" s="3"/>
      <c r="W312" s="2"/>
      <c r="X312" s="269"/>
      <c r="Y312" s="189"/>
      <c r="Z312" s="3"/>
      <c r="AA312" s="1"/>
      <c r="AB312" s="1"/>
      <c r="AC312" s="1"/>
      <c r="AD312" s="1"/>
      <c r="AE312" s="2"/>
      <c r="AF312" s="2"/>
      <c r="AG312" s="2"/>
      <c r="AH312" s="2"/>
      <c r="AI312" s="270"/>
      <c r="AJ312" s="270"/>
      <c r="AK312" s="270"/>
      <c r="AL312" s="270"/>
      <c r="AM312" s="270"/>
      <c r="AN312" s="270"/>
      <c r="AO312" s="270"/>
      <c r="AP312" s="270"/>
      <c r="AQ312" s="270"/>
      <c r="AR312" s="270"/>
      <c r="AS312" s="271"/>
      <c r="AT312" s="271"/>
      <c r="AU312" s="270"/>
      <c r="AV312" s="270"/>
      <c r="AW312" s="270"/>
      <c r="AX312" s="270"/>
    </row>
    <row r="313" spans="1:50" ht="14.25" customHeight="1">
      <c r="A313" s="204"/>
      <c r="B313" s="268"/>
      <c r="C313" s="268"/>
      <c r="D313" s="268"/>
      <c r="E313" s="268"/>
      <c r="F313" s="268"/>
      <c r="G313" s="268"/>
      <c r="H313" s="269"/>
      <c r="I313" s="189"/>
      <c r="J313" s="3"/>
      <c r="K313" s="2"/>
      <c r="L313" s="269"/>
      <c r="M313" s="189"/>
      <c r="N313" s="3"/>
      <c r="O313" s="2"/>
      <c r="P313" s="269"/>
      <c r="Q313" s="189"/>
      <c r="R313" s="3"/>
      <c r="S313" s="2"/>
      <c r="T313" s="269"/>
      <c r="U313" s="189"/>
      <c r="V313" s="3"/>
      <c r="W313" s="2"/>
      <c r="X313" s="269"/>
      <c r="Y313" s="189"/>
      <c r="Z313" s="3"/>
      <c r="AA313" s="1"/>
      <c r="AB313" s="1"/>
      <c r="AC313" s="1"/>
      <c r="AD313" s="1"/>
      <c r="AE313" s="2"/>
      <c r="AF313" s="2"/>
      <c r="AG313" s="2"/>
      <c r="AH313" s="2"/>
      <c r="AI313" s="270"/>
      <c r="AJ313" s="270"/>
      <c r="AK313" s="270"/>
      <c r="AL313" s="270"/>
      <c r="AM313" s="270"/>
      <c r="AN313" s="270"/>
      <c r="AO313" s="270"/>
      <c r="AP313" s="270"/>
      <c r="AQ313" s="270"/>
      <c r="AR313" s="270"/>
      <c r="AS313" s="271"/>
      <c r="AT313" s="271"/>
      <c r="AU313" s="270"/>
      <c r="AV313" s="270"/>
      <c r="AW313" s="270"/>
      <c r="AX313" s="270"/>
    </row>
    <row r="314" spans="1:50" ht="14.25" customHeight="1">
      <c r="A314" s="204"/>
      <c r="B314" s="268"/>
      <c r="C314" s="268"/>
      <c r="D314" s="268"/>
      <c r="E314" s="268"/>
      <c r="F314" s="268"/>
      <c r="G314" s="268"/>
      <c r="H314" s="269"/>
      <c r="I314" s="189"/>
      <c r="J314" s="3"/>
      <c r="K314" s="2"/>
      <c r="L314" s="269"/>
      <c r="M314" s="189"/>
      <c r="N314" s="3"/>
      <c r="O314" s="2"/>
      <c r="P314" s="269"/>
      <c r="Q314" s="189"/>
      <c r="R314" s="3"/>
      <c r="S314" s="2"/>
      <c r="T314" s="269"/>
      <c r="U314" s="189"/>
      <c r="V314" s="3"/>
      <c r="W314" s="2"/>
      <c r="X314" s="269"/>
      <c r="Y314" s="189"/>
      <c r="Z314" s="3"/>
      <c r="AA314" s="1"/>
      <c r="AB314" s="1"/>
      <c r="AC314" s="1"/>
      <c r="AD314" s="1"/>
      <c r="AE314" s="2"/>
      <c r="AF314" s="2"/>
      <c r="AG314" s="2"/>
      <c r="AH314" s="2"/>
      <c r="AI314" s="270"/>
      <c r="AJ314" s="270"/>
      <c r="AK314" s="270"/>
      <c r="AL314" s="270"/>
      <c r="AM314" s="270"/>
      <c r="AN314" s="270"/>
      <c r="AO314" s="270"/>
      <c r="AP314" s="270"/>
      <c r="AQ314" s="270"/>
      <c r="AR314" s="270"/>
      <c r="AS314" s="271"/>
      <c r="AT314" s="271"/>
      <c r="AU314" s="270"/>
      <c r="AV314" s="270"/>
      <c r="AW314" s="270"/>
      <c r="AX314" s="270"/>
    </row>
    <row r="315" spans="1:50" ht="14.25" customHeight="1">
      <c r="A315" s="204"/>
      <c r="B315" s="268"/>
      <c r="C315" s="268"/>
      <c r="D315" s="268"/>
      <c r="E315" s="268"/>
      <c r="F315" s="268"/>
      <c r="G315" s="268"/>
      <c r="H315" s="269"/>
      <c r="I315" s="189"/>
      <c r="J315" s="3"/>
      <c r="K315" s="2"/>
      <c r="L315" s="269"/>
      <c r="M315" s="189"/>
      <c r="N315" s="3"/>
      <c r="O315" s="2"/>
      <c r="P315" s="269"/>
      <c r="Q315" s="189"/>
      <c r="R315" s="3"/>
      <c r="S315" s="2"/>
      <c r="T315" s="269"/>
      <c r="U315" s="189"/>
      <c r="V315" s="3"/>
      <c r="W315" s="2"/>
      <c r="X315" s="269"/>
      <c r="Y315" s="189"/>
      <c r="Z315" s="3"/>
      <c r="AA315" s="1"/>
      <c r="AB315" s="1"/>
      <c r="AC315" s="1"/>
      <c r="AD315" s="1"/>
      <c r="AE315" s="2"/>
      <c r="AF315" s="2"/>
      <c r="AG315" s="2"/>
      <c r="AH315" s="2"/>
      <c r="AI315" s="270"/>
      <c r="AJ315" s="270"/>
      <c r="AK315" s="270"/>
      <c r="AL315" s="270"/>
      <c r="AM315" s="270"/>
      <c r="AN315" s="270"/>
      <c r="AO315" s="270"/>
      <c r="AP315" s="270"/>
      <c r="AQ315" s="270"/>
      <c r="AR315" s="270"/>
      <c r="AS315" s="271"/>
      <c r="AT315" s="271"/>
      <c r="AU315" s="270"/>
      <c r="AV315" s="270"/>
      <c r="AW315" s="270"/>
      <c r="AX315" s="270"/>
    </row>
    <row r="316" spans="1:50" ht="14.25" customHeight="1">
      <c r="A316" s="204"/>
      <c r="B316" s="268"/>
      <c r="C316" s="268"/>
      <c r="D316" s="268"/>
      <c r="E316" s="268"/>
      <c r="F316" s="268"/>
      <c r="G316" s="268"/>
      <c r="H316" s="269"/>
      <c r="I316" s="189"/>
      <c r="J316" s="3"/>
      <c r="K316" s="2"/>
      <c r="L316" s="269"/>
      <c r="M316" s="189"/>
      <c r="N316" s="3"/>
      <c r="O316" s="2"/>
      <c r="P316" s="269"/>
      <c r="Q316" s="189"/>
      <c r="R316" s="3"/>
      <c r="S316" s="2"/>
      <c r="T316" s="269"/>
      <c r="U316" s="189"/>
      <c r="V316" s="3"/>
      <c r="W316" s="2"/>
      <c r="X316" s="269"/>
      <c r="Y316" s="189"/>
      <c r="Z316" s="3"/>
      <c r="AA316" s="1"/>
      <c r="AB316" s="1"/>
      <c r="AC316" s="1"/>
      <c r="AD316" s="1"/>
      <c r="AE316" s="2"/>
      <c r="AF316" s="2"/>
      <c r="AG316" s="2"/>
      <c r="AH316" s="2"/>
      <c r="AI316" s="270"/>
      <c r="AJ316" s="270"/>
      <c r="AK316" s="270"/>
      <c r="AL316" s="270"/>
      <c r="AM316" s="270"/>
      <c r="AN316" s="270"/>
      <c r="AO316" s="270"/>
      <c r="AP316" s="270"/>
      <c r="AQ316" s="270"/>
      <c r="AR316" s="270"/>
      <c r="AS316" s="271"/>
      <c r="AT316" s="271"/>
      <c r="AU316" s="270"/>
      <c r="AV316" s="270"/>
      <c r="AW316" s="270"/>
      <c r="AX316" s="270"/>
    </row>
    <row r="317" spans="1:50" ht="14.25" customHeight="1">
      <c r="A317" s="204"/>
      <c r="B317" s="268"/>
      <c r="C317" s="268"/>
      <c r="D317" s="268"/>
      <c r="E317" s="268"/>
      <c r="F317" s="268"/>
      <c r="G317" s="268"/>
      <c r="H317" s="269"/>
      <c r="I317" s="189"/>
      <c r="J317" s="3"/>
      <c r="K317" s="2"/>
      <c r="L317" s="269"/>
      <c r="M317" s="189"/>
      <c r="N317" s="3"/>
      <c r="O317" s="2"/>
      <c r="P317" s="269"/>
      <c r="Q317" s="189"/>
      <c r="R317" s="3"/>
      <c r="S317" s="2"/>
      <c r="T317" s="269"/>
      <c r="U317" s="189"/>
      <c r="V317" s="3"/>
      <c r="W317" s="2"/>
      <c r="X317" s="269"/>
      <c r="Y317" s="189"/>
      <c r="Z317" s="3"/>
      <c r="AA317" s="1"/>
      <c r="AB317" s="1"/>
      <c r="AC317" s="1"/>
      <c r="AD317" s="1"/>
      <c r="AE317" s="2"/>
      <c r="AF317" s="2"/>
      <c r="AG317" s="2"/>
      <c r="AH317" s="2"/>
      <c r="AI317" s="270"/>
      <c r="AJ317" s="270"/>
      <c r="AK317" s="270"/>
      <c r="AL317" s="270"/>
      <c r="AM317" s="270"/>
      <c r="AN317" s="270"/>
      <c r="AO317" s="270"/>
      <c r="AP317" s="270"/>
      <c r="AQ317" s="270"/>
      <c r="AR317" s="270"/>
      <c r="AS317" s="271"/>
      <c r="AT317" s="271"/>
      <c r="AU317" s="270"/>
      <c r="AV317" s="270"/>
      <c r="AW317" s="270"/>
      <c r="AX317" s="270"/>
    </row>
    <row r="318" spans="1:50" ht="14.25" customHeight="1">
      <c r="A318" s="204"/>
      <c r="B318" s="268"/>
      <c r="C318" s="268"/>
      <c r="D318" s="268"/>
      <c r="E318" s="268"/>
      <c r="F318" s="268"/>
      <c r="G318" s="268"/>
      <c r="H318" s="269"/>
      <c r="I318" s="189"/>
      <c r="J318" s="3"/>
      <c r="K318" s="2"/>
      <c r="L318" s="269"/>
      <c r="M318" s="189"/>
      <c r="N318" s="3"/>
      <c r="O318" s="2"/>
      <c r="P318" s="269"/>
      <c r="Q318" s="189"/>
      <c r="R318" s="3"/>
      <c r="S318" s="2"/>
      <c r="T318" s="269"/>
      <c r="U318" s="189"/>
      <c r="V318" s="3"/>
      <c r="W318" s="2"/>
      <c r="X318" s="269"/>
      <c r="Y318" s="189"/>
      <c r="Z318" s="3"/>
      <c r="AA318" s="1"/>
      <c r="AB318" s="1"/>
      <c r="AC318" s="1"/>
      <c r="AD318" s="1"/>
      <c r="AE318" s="2"/>
      <c r="AF318" s="2"/>
      <c r="AG318" s="2"/>
      <c r="AH318" s="2"/>
      <c r="AI318" s="270"/>
      <c r="AJ318" s="270"/>
      <c r="AK318" s="270"/>
      <c r="AL318" s="270"/>
      <c r="AM318" s="270"/>
      <c r="AN318" s="270"/>
      <c r="AO318" s="270"/>
      <c r="AP318" s="270"/>
      <c r="AQ318" s="270"/>
      <c r="AR318" s="270"/>
      <c r="AS318" s="271"/>
      <c r="AT318" s="271"/>
      <c r="AU318" s="270"/>
      <c r="AV318" s="270"/>
      <c r="AW318" s="270"/>
      <c r="AX318" s="270"/>
    </row>
    <row r="319" spans="1:50" ht="14.25" customHeight="1">
      <c r="A319" s="204"/>
      <c r="B319" s="268"/>
      <c r="C319" s="268"/>
      <c r="D319" s="268"/>
      <c r="E319" s="268"/>
      <c r="F319" s="268"/>
      <c r="G319" s="268"/>
      <c r="H319" s="269"/>
      <c r="I319" s="189"/>
      <c r="J319" s="3"/>
      <c r="K319" s="2"/>
      <c r="L319" s="269"/>
      <c r="M319" s="189"/>
      <c r="N319" s="3"/>
      <c r="O319" s="2"/>
      <c r="P319" s="269"/>
      <c r="Q319" s="189"/>
      <c r="R319" s="3"/>
      <c r="S319" s="2"/>
      <c r="T319" s="269"/>
      <c r="U319" s="189"/>
      <c r="V319" s="3"/>
      <c r="W319" s="2"/>
      <c r="X319" s="269"/>
      <c r="Y319" s="189"/>
      <c r="Z319" s="3"/>
      <c r="AA319" s="1"/>
      <c r="AB319" s="1"/>
      <c r="AC319" s="1"/>
      <c r="AD319" s="1"/>
      <c r="AE319" s="2"/>
      <c r="AF319" s="2"/>
      <c r="AG319" s="2"/>
      <c r="AH319" s="2"/>
      <c r="AI319" s="270"/>
      <c r="AJ319" s="270"/>
      <c r="AK319" s="270"/>
      <c r="AL319" s="270"/>
      <c r="AM319" s="270"/>
      <c r="AN319" s="270"/>
      <c r="AO319" s="270"/>
      <c r="AP319" s="270"/>
      <c r="AQ319" s="270"/>
      <c r="AR319" s="270"/>
      <c r="AS319" s="271"/>
      <c r="AT319" s="271"/>
      <c r="AU319" s="270"/>
      <c r="AV319" s="270"/>
      <c r="AW319" s="270"/>
      <c r="AX319" s="270"/>
    </row>
    <row r="320" spans="1:50" ht="14.25" customHeight="1">
      <c r="A320" s="204"/>
      <c r="B320" s="268"/>
      <c r="C320" s="268"/>
      <c r="D320" s="268"/>
      <c r="E320" s="268"/>
      <c r="F320" s="268"/>
      <c r="G320" s="268"/>
      <c r="H320" s="269"/>
      <c r="I320" s="189"/>
      <c r="J320" s="3"/>
      <c r="K320" s="2"/>
      <c r="L320" s="269"/>
      <c r="M320" s="189"/>
      <c r="N320" s="3"/>
      <c r="O320" s="2"/>
      <c r="P320" s="269"/>
      <c r="Q320" s="189"/>
      <c r="R320" s="3"/>
      <c r="S320" s="2"/>
      <c r="T320" s="269"/>
      <c r="U320" s="189"/>
      <c r="V320" s="3"/>
      <c r="W320" s="2"/>
      <c r="X320" s="269"/>
      <c r="Y320" s="189"/>
      <c r="Z320" s="3"/>
      <c r="AA320" s="1"/>
      <c r="AB320" s="1"/>
      <c r="AC320" s="1"/>
      <c r="AD320" s="1"/>
      <c r="AE320" s="2"/>
      <c r="AF320" s="2"/>
      <c r="AG320" s="2"/>
      <c r="AH320" s="2"/>
      <c r="AI320" s="270"/>
      <c r="AJ320" s="270"/>
      <c r="AK320" s="270"/>
      <c r="AL320" s="270"/>
      <c r="AM320" s="270"/>
      <c r="AN320" s="270"/>
      <c r="AO320" s="270"/>
      <c r="AP320" s="270"/>
      <c r="AQ320" s="270"/>
      <c r="AR320" s="270"/>
      <c r="AS320" s="271"/>
      <c r="AT320" s="271"/>
      <c r="AU320" s="270"/>
      <c r="AV320" s="270"/>
      <c r="AW320" s="270"/>
      <c r="AX320" s="270"/>
    </row>
    <row r="321" spans="1:50" ht="14.25" customHeight="1">
      <c r="A321" s="204"/>
      <c r="B321" s="268"/>
      <c r="C321" s="268"/>
      <c r="D321" s="268"/>
      <c r="E321" s="268"/>
      <c r="F321" s="268"/>
      <c r="G321" s="268"/>
      <c r="H321" s="269"/>
      <c r="I321" s="189"/>
      <c r="J321" s="3"/>
      <c r="K321" s="2"/>
      <c r="L321" s="269"/>
      <c r="M321" s="189"/>
      <c r="N321" s="3"/>
      <c r="O321" s="2"/>
      <c r="P321" s="269"/>
      <c r="Q321" s="189"/>
      <c r="R321" s="3"/>
      <c r="S321" s="2"/>
      <c r="T321" s="269"/>
      <c r="U321" s="189"/>
      <c r="V321" s="3"/>
      <c r="W321" s="2"/>
      <c r="X321" s="269"/>
      <c r="Y321" s="189"/>
      <c r="Z321" s="3"/>
      <c r="AA321" s="1"/>
      <c r="AB321" s="1"/>
      <c r="AC321" s="1"/>
      <c r="AD321" s="1"/>
      <c r="AE321" s="2"/>
      <c r="AF321" s="2"/>
      <c r="AG321" s="2"/>
      <c r="AH321" s="2"/>
      <c r="AI321" s="270"/>
      <c r="AJ321" s="270"/>
      <c r="AK321" s="270"/>
      <c r="AL321" s="270"/>
      <c r="AM321" s="270"/>
      <c r="AN321" s="270"/>
      <c r="AO321" s="270"/>
      <c r="AP321" s="270"/>
      <c r="AQ321" s="270"/>
      <c r="AR321" s="270"/>
      <c r="AS321" s="271"/>
      <c r="AT321" s="271"/>
      <c r="AU321" s="270"/>
      <c r="AV321" s="270"/>
      <c r="AW321" s="270"/>
      <c r="AX321" s="270"/>
    </row>
    <row r="322" spans="1:50" ht="14.25" customHeight="1">
      <c r="A322" s="204"/>
      <c r="B322" s="268"/>
      <c r="C322" s="268"/>
      <c r="D322" s="268"/>
      <c r="E322" s="268"/>
      <c r="F322" s="268"/>
      <c r="G322" s="268"/>
      <c r="H322" s="269"/>
      <c r="I322" s="189"/>
      <c r="J322" s="3"/>
      <c r="K322" s="2"/>
      <c r="L322" s="269"/>
      <c r="M322" s="189"/>
      <c r="N322" s="3"/>
      <c r="O322" s="2"/>
      <c r="P322" s="269"/>
      <c r="Q322" s="189"/>
      <c r="R322" s="3"/>
      <c r="S322" s="2"/>
      <c r="T322" s="269"/>
      <c r="U322" s="189"/>
      <c r="V322" s="3"/>
      <c r="W322" s="2"/>
      <c r="X322" s="269"/>
      <c r="Y322" s="189"/>
      <c r="Z322" s="3"/>
      <c r="AA322" s="1"/>
      <c r="AB322" s="1"/>
      <c r="AC322" s="1"/>
      <c r="AD322" s="1"/>
      <c r="AE322" s="2"/>
      <c r="AF322" s="2"/>
      <c r="AG322" s="2"/>
      <c r="AH322" s="2"/>
      <c r="AI322" s="270"/>
      <c r="AJ322" s="270"/>
      <c r="AK322" s="270"/>
      <c r="AL322" s="270"/>
      <c r="AM322" s="270"/>
      <c r="AN322" s="270"/>
      <c r="AO322" s="270"/>
      <c r="AP322" s="270"/>
      <c r="AQ322" s="270"/>
      <c r="AR322" s="270"/>
      <c r="AS322" s="271"/>
      <c r="AT322" s="271"/>
      <c r="AU322" s="270"/>
      <c r="AV322" s="270"/>
      <c r="AW322" s="270"/>
      <c r="AX322" s="270"/>
    </row>
    <row r="323" spans="1:50" ht="14.25" customHeight="1">
      <c r="A323" s="204"/>
      <c r="B323" s="268"/>
      <c r="C323" s="268"/>
      <c r="D323" s="268"/>
      <c r="E323" s="268"/>
      <c r="F323" s="268"/>
      <c r="G323" s="268"/>
      <c r="H323" s="269"/>
      <c r="I323" s="189"/>
      <c r="J323" s="3"/>
      <c r="K323" s="2"/>
      <c r="L323" s="269"/>
      <c r="M323" s="189"/>
      <c r="N323" s="3"/>
      <c r="O323" s="2"/>
      <c r="P323" s="269"/>
      <c r="Q323" s="189"/>
      <c r="R323" s="3"/>
      <c r="S323" s="2"/>
      <c r="T323" s="269"/>
      <c r="U323" s="189"/>
      <c r="V323" s="3"/>
      <c r="W323" s="2"/>
      <c r="X323" s="269"/>
      <c r="Y323" s="189"/>
      <c r="Z323" s="3"/>
      <c r="AA323" s="1"/>
      <c r="AB323" s="1"/>
      <c r="AC323" s="1"/>
      <c r="AD323" s="1"/>
      <c r="AE323" s="2"/>
      <c r="AF323" s="2"/>
      <c r="AG323" s="2"/>
      <c r="AH323" s="2"/>
      <c r="AI323" s="270"/>
      <c r="AJ323" s="270"/>
      <c r="AK323" s="270"/>
      <c r="AL323" s="270"/>
      <c r="AM323" s="270"/>
      <c r="AN323" s="270"/>
      <c r="AO323" s="270"/>
      <c r="AP323" s="270"/>
      <c r="AQ323" s="270"/>
      <c r="AR323" s="270"/>
      <c r="AS323" s="271"/>
      <c r="AT323" s="271"/>
      <c r="AU323" s="270"/>
      <c r="AV323" s="270"/>
      <c r="AW323" s="270"/>
      <c r="AX323" s="270"/>
    </row>
    <row r="324" spans="1:50" ht="14.25" customHeight="1">
      <c r="A324" s="204"/>
      <c r="B324" s="268"/>
      <c r="C324" s="268"/>
      <c r="D324" s="268"/>
      <c r="E324" s="268"/>
      <c r="F324" s="268"/>
      <c r="G324" s="268"/>
      <c r="H324" s="269"/>
      <c r="I324" s="189"/>
      <c r="J324" s="3"/>
      <c r="K324" s="2"/>
      <c r="L324" s="269"/>
      <c r="M324" s="189"/>
      <c r="N324" s="3"/>
      <c r="O324" s="2"/>
      <c r="P324" s="269"/>
      <c r="Q324" s="189"/>
      <c r="R324" s="3"/>
      <c r="S324" s="2"/>
      <c r="T324" s="269"/>
      <c r="U324" s="189"/>
      <c r="V324" s="3"/>
      <c r="W324" s="2"/>
      <c r="X324" s="269"/>
      <c r="Y324" s="189"/>
      <c r="Z324" s="3"/>
      <c r="AA324" s="1"/>
      <c r="AB324" s="1"/>
      <c r="AC324" s="1"/>
      <c r="AD324" s="1"/>
      <c r="AE324" s="2"/>
      <c r="AF324" s="2"/>
      <c r="AG324" s="2"/>
      <c r="AH324" s="2"/>
      <c r="AI324" s="270"/>
      <c r="AJ324" s="270"/>
      <c r="AK324" s="270"/>
      <c r="AL324" s="270"/>
      <c r="AM324" s="270"/>
      <c r="AN324" s="270"/>
      <c r="AO324" s="270"/>
      <c r="AP324" s="270"/>
      <c r="AQ324" s="270"/>
      <c r="AR324" s="270"/>
      <c r="AS324" s="271"/>
      <c r="AT324" s="271"/>
      <c r="AU324" s="270"/>
      <c r="AV324" s="270"/>
      <c r="AW324" s="270"/>
      <c r="AX324" s="270"/>
    </row>
    <row r="325" spans="1:50" ht="14.25" customHeight="1">
      <c r="A325" s="204"/>
      <c r="B325" s="268"/>
      <c r="C325" s="268"/>
      <c r="D325" s="268"/>
      <c r="E325" s="268"/>
      <c r="F325" s="268"/>
      <c r="G325" s="268"/>
      <c r="H325" s="269"/>
      <c r="I325" s="189"/>
      <c r="J325" s="3"/>
      <c r="K325" s="2"/>
      <c r="L325" s="269"/>
      <c r="M325" s="189"/>
      <c r="N325" s="3"/>
      <c r="O325" s="2"/>
      <c r="P325" s="269"/>
      <c r="Q325" s="189"/>
      <c r="R325" s="3"/>
      <c r="S325" s="2"/>
      <c r="T325" s="269"/>
      <c r="U325" s="189"/>
      <c r="V325" s="3"/>
      <c r="W325" s="2"/>
      <c r="X325" s="269"/>
      <c r="Y325" s="189"/>
      <c r="Z325" s="3"/>
      <c r="AA325" s="1"/>
      <c r="AB325" s="1"/>
      <c r="AC325" s="1"/>
      <c r="AD325" s="1"/>
      <c r="AE325" s="2"/>
      <c r="AF325" s="2"/>
      <c r="AG325" s="2"/>
      <c r="AH325" s="2"/>
      <c r="AI325" s="270"/>
      <c r="AJ325" s="270"/>
      <c r="AK325" s="270"/>
      <c r="AL325" s="270"/>
      <c r="AM325" s="270"/>
      <c r="AN325" s="270"/>
      <c r="AO325" s="270"/>
      <c r="AP325" s="270"/>
      <c r="AQ325" s="270"/>
      <c r="AR325" s="270"/>
      <c r="AS325" s="271"/>
      <c r="AT325" s="271"/>
      <c r="AU325" s="270"/>
      <c r="AV325" s="270"/>
      <c r="AW325" s="270"/>
      <c r="AX325" s="270"/>
    </row>
    <row r="326" spans="1:50" ht="14.25" customHeight="1">
      <c r="A326" s="204"/>
      <c r="B326" s="268"/>
      <c r="C326" s="268"/>
      <c r="D326" s="268"/>
      <c r="E326" s="268"/>
      <c r="F326" s="268"/>
      <c r="G326" s="268"/>
      <c r="H326" s="269"/>
      <c r="I326" s="189"/>
      <c r="J326" s="3"/>
      <c r="K326" s="2"/>
      <c r="L326" s="269"/>
      <c r="M326" s="189"/>
      <c r="N326" s="3"/>
      <c r="O326" s="2"/>
      <c r="P326" s="269"/>
      <c r="Q326" s="189"/>
      <c r="R326" s="3"/>
      <c r="S326" s="2"/>
      <c r="T326" s="269"/>
      <c r="U326" s="189"/>
      <c r="V326" s="3"/>
      <c r="W326" s="2"/>
      <c r="X326" s="269"/>
      <c r="Y326" s="189"/>
      <c r="Z326" s="3"/>
      <c r="AA326" s="1"/>
      <c r="AB326" s="1"/>
      <c r="AC326" s="1"/>
      <c r="AD326" s="1"/>
      <c r="AE326" s="2"/>
      <c r="AF326" s="2"/>
      <c r="AG326" s="2"/>
      <c r="AH326" s="2"/>
      <c r="AI326" s="270"/>
      <c r="AJ326" s="270"/>
      <c r="AK326" s="270"/>
      <c r="AL326" s="270"/>
      <c r="AM326" s="270"/>
      <c r="AN326" s="270"/>
      <c r="AO326" s="270"/>
      <c r="AP326" s="270"/>
      <c r="AQ326" s="270"/>
      <c r="AR326" s="270"/>
      <c r="AS326" s="271"/>
      <c r="AT326" s="271"/>
      <c r="AU326" s="270"/>
      <c r="AV326" s="270"/>
      <c r="AW326" s="270"/>
      <c r="AX326" s="270"/>
    </row>
    <row r="327" spans="1:50" ht="14.25" customHeight="1">
      <c r="A327" s="204"/>
      <c r="B327" s="268"/>
      <c r="C327" s="268"/>
      <c r="D327" s="268"/>
      <c r="E327" s="268"/>
      <c r="F327" s="268"/>
      <c r="G327" s="268"/>
      <c r="H327" s="269"/>
      <c r="I327" s="189"/>
      <c r="J327" s="3"/>
      <c r="K327" s="2"/>
      <c r="L327" s="269"/>
      <c r="M327" s="189"/>
      <c r="N327" s="3"/>
      <c r="O327" s="2"/>
      <c r="P327" s="269"/>
      <c r="Q327" s="189"/>
      <c r="R327" s="3"/>
      <c r="S327" s="2"/>
      <c r="T327" s="269"/>
      <c r="U327" s="189"/>
      <c r="V327" s="3"/>
      <c r="W327" s="2"/>
      <c r="X327" s="269"/>
      <c r="Y327" s="189"/>
      <c r="Z327" s="3"/>
      <c r="AA327" s="1"/>
      <c r="AB327" s="1"/>
      <c r="AC327" s="1"/>
      <c r="AD327" s="1"/>
      <c r="AE327" s="2"/>
      <c r="AF327" s="2"/>
      <c r="AG327" s="2"/>
      <c r="AH327" s="2"/>
      <c r="AI327" s="270"/>
      <c r="AJ327" s="270"/>
      <c r="AK327" s="270"/>
      <c r="AL327" s="270"/>
      <c r="AM327" s="270"/>
      <c r="AN327" s="270"/>
      <c r="AO327" s="270"/>
      <c r="AP327" s="270"/>
      <c r="AQ327" s="270"/>
      <c r="AR327" s="270"/>
      <c r="AS327" s="271"/>
      <c r="AT327" s="271"/>
      <c r="AU327" s="270"/>
      <c r="AV327" s="270"/>
      <c r="AW327" s="270"/>
      <c r="AX327" s="270"/>
    </row>
    <row r="328" spans="1:50" ht="14.25" customHeight="1">
      <c r="A328" s="204"/>
      <c r="B328" s="268"/>
      <c r="C328" s="268"/>
      <c r="D328" s="268"/>
      <c r="E328" s="268"/>
      <c r="F328" s="268"/>
      <c r="G328" s="268"/>
      <c r="H328" s="269"/>
      <c r="I328" s="189"/>
      <c r="J328" s="3"/>
      <c r="K328" s="2"/>
      <c r="L328" s="269"/>
      <c r="M328" s="189"/>
      <c r="N328" s="3"/>
      <c r="O328" s="2"/>
      <c r="P328" s="269"/>
      <c r="Q328" s="189"/>
      <c r="R328" s="3"/>
      <c r="S328" s="2"/>
      <c r="T328" s="269"/>
      <c r="U328" s="189"/>
      <c r="V328" s="3"/>
      <c r="W328" s="2"/>
      <c r="X328" s="269"/>
      <c r="Y328" s="189"/>
      <c r="Z328" s="3"/>
      <c r="AA328" s="1"/>
      <c r="AB328" s="1"/>
      <c r="AC328" s="1"/>
      <c r="AD328" s="1"/>
      <c r="AE328" s="2"/>
      <c r="AF328" s="2"/>
      <c r="AG328" s="2"/>
      <c r="AH328" s="2"/>
      <c r="AI328" s="270"/>
      <c r="AJ328" s="270"/>
      <c r="AK328" s="270"/>
      <c r="AL328" s="270"/>
      <c r="AM328" s="270"/>
      <c r="AN328" s="270"/>
      <c r="AO328" s="270"/>
      <c r="AP328" s="270"/>
      <c r="AQ328" s="270"/>
      <c r="AR328" s="270"/>
      <c r="AS328" s="271"/>
      <c r="AT328" s="271"/>
      <c r="AU328" s="270"/>
      <c r="AV328" s="270"/>
      <c r="AW328" s="270"/>
      <c r="AX328" s="270"/>
    </row>
    <row r="329" spans="1:50" ht="14.25" customHeight="1">
      <c r="A329" s="204"/>
      <c r="B329" s="268"/>
      <c r="C329" s="268"/>
      <c r="D329" s="268"/>
      <c r="E329" s="268"/>
      <c r="F329" s="268"/>
      <c r="G329" s="268"/>
      <c r="H329" s="269"/>
      <c r="I329" s="189"/>
      <c r="J329" s="3"/>
      <c r="K329" s="2"/>
      <c r="L329" s="269"/>
      <c r="M329" s="189"/>
      <c r="N329" s="3"/>
      <c r="O329" s="2"/>
      <c r="P329" s="269"/>
      <c r="Q329" s="189"/>
      <c r="R329" s="3"/>
      <c r="S329" s="2"/>
      <c r="T329" s="269"/>
      <c r="U329" s="189"/>
      <c r="V329" s="3"/>
      <c r="W329" s="2"/>
      <c r="X329" s="269"/>
      <c r="Y329" s="189"/>
      <c r="Z329" s="3"/>
      <c r="AA329" s="1"/>
      <c r="AB329" s="1"/>
      <c r="AC329" s="1"/>
      <c r="AD329" s="1"/>
      <c r="AE329" s="2"/>
      <c r="AF329" s="2"/>
      <c r="AG329" s="2"/>
      <c r="AH329" s="2"/>
      <c r="AI329" s="270"/>
      <c r="AJ329" s="270"/>
      <c r="AK329" s="270"/>
      <c r="AL329" s="270"/>
      <c r="AM329" s="270"/>
      <c r="AN329" s="270"/>
      <c r="AO329" s="270"/>
      <c r="AP329" s="270"/>
      <c r="AQ329" s="270"/>
      <c r="AR329" s="270"/>
      <c r="AS329" s="271"/>
      <c r="AT329" s="271"/>
      <c r="AU329" s="270"/>
      <c r="AV329" s="270"/>
      <c r="AW329" s="270"/>
      <c r="AX329" s="270"/>
    </row>
    <row r="330" spans="1:50" ht="14.25" customHeight="1">
      <c r="A330" s="204"/>
      <c r="B330" s="268"/>
      <c r="C330" s="268"/>
      <c r="D330" s="268"/>
      <c r="E330" s="268"/>
      <c r="F330" s="268"/>
      <c r="G330" s="268"/>
      <c r="H330" s="269"/>
      <c r="I330" s="189"/>
      <c r="J330" s="3"/>
      <c r="K330" s="2"/>
      <c r="L330" s="269"/>
      <c r="M330" s="189"/>
      <c r="N330" s="3"/>
      <c r="O330" s="2"/>
      <c r="P330" s="269"/>
      <c r="Q330" s="189"/>
      <c r="R330" s="3"/>
      <c r="S330" s="2"/>
      <c r="T330" s="269"/>
      <c r="U330" s="189"/>
      <c r="V330" s="3"/>
      <c r="W330" s="2"/>
      <c r="X330" s="269"/>
      <c r="Y330" s="189"/>
      <c r="Z330" s="3"/>
      <c r="AA330" s="1"/>
      <c r="AB330" s="1"/>
      <c r="AC330" s="1"/>
      <c r="AD330" s="1"/>
      <c r="AE330" s="2"/>
      <c r="AF330" s="2"/>
      <c r="AG330" s="2"/>
      <c r="AH330" s="2"/>
      <c r="AI330" s="270"/>
      <c r="AJ330" s="270"/>
      <c r="AK330" s="270"/>
      <c r="AL330" s="270"/>
      <c r="AM330" s="270"/>
      <c r="AN330" s="270"/>
      <c r="AO330" s="270"/>
      <c r="AP330" s="270"/>
      <c r="AQ330" s="270"/>
      <c r="AR330" s="270"/>
      <c r="AS330" s="271"/>
      <c r="AT330" s="271"/>
      <c r="AU330" s="270"/>
      <c r="AV330" s="270"/>
      <c r="AW330" s="270"/>
      <c r="AX330" s="270"/>
    </row>
    <row r="331" spans="1:50" ht="14.25" customHeight="1">
      <c r="A331" s="204"/>
      <c r="B331" s="268"/>
      <c r="C331" s="268"/>
      <c r="D331" s="268"/>
      <c r="E331" s="268"/>
      <c r="F331" s="268"/>
      <c r="G331" s="268"/>
      <c r="H331" s="269"/>
      <c r="I331" s="189"/>
      <c r="J331" s="3"/>
      <c r="K331" s="2"/>
      <c r="L331" s="269"/>
      <c r="M331" s="189"/>
      <c r="N331" s="3"/>
      <c r="O331" s="2"/>
      <c r="P331" s="269"/>
      <c r="Q331" s="189"/>
      <c r="R331" s="3"/>
      <c r="S331" s="2"/>
      <c r="T331" s="269"/>
      <c r="U331" s="189"/>
      <c r="V331" s="3"/>
      <c r="W331" s="2"/>
      <c r="X331" s="269"/>
      <c r="Y331" s="189"/>
      <c r="Z331" s="3"/>
      <c r="AA331" s="1"/>
      <c r="AB331" s="1"/>
      <c r="AC331" s="1"/>
      <c r="AD331" s="1"/>
      <c r="AE331" s="2"/>
      <c r="AF331" s="2"/>
      <c r="AG331" s="2"/>
      <c r="AH331" s="2"/>
      <c r="AI331" s="270"/>
      <c r="AJ331" s="270"/>
      <c r="AK331" s="270"/>
      <c r="AL331" s="270"/>
      <c r="AM331" s="270"/>
      <c r="AN331" s="270"/>
      <c r="AO331" s="270"/>
      <c r="AP331" s="270"/>
      <c r="AQ331" s="270"/>
      <c r="AR331" s="270"/>
      <c r="AS331" s="271"/>
      <c r="AT331" s="271"/>
      <c r="AU331" s="270"/>
      <c r="AV331" s="270"/>
      <c r="AW331" s="270"/>
      <c r="AX331" s="270"/>
    </row>
    <row r="332" spans="1:50" ht="14.25" customHeight="1">
      <c r="A332" s="204"/>
      <c r="B332" s="268"/>
      <c r="C332" s="268"/>
      <c r="D332" s="268"/>
      <c r="E332" s="268"/>
      <c r="F332" s="268"/>
      <c r="G332" s="268"/>
      <c r="H332" s="269"/>
      <c r="I332" s="189"/>
      <c r="J332" s="3"/>
      <c r="K332" s="2"/>
      <c r="L332" s="269"/>
      <c r="M332" s="189"/>
      <c r="N332" s="3"/>
      <c r="O332" s="2"/>
      <c r="P332" s="269"/>
      <c r="Q332" s="189"/>
      <c r="R332" s="3"/>
      <c r="S332" s="2"/>
      <c r="T332" s="269"/>
      <c r="U332" s="189"/>
      <c r="V332" s="3"/>
      <c r="W332" s="2"/>
      <c r="X332" s="269"/>
      <c r="Y332" s="189"/>
      <c r="Z332" s="3"/>
      <c r="AA332" s="1"/>
      <c r="AB332" s="1"/>
      <c r="AC332" s="1"/>
      <c r="AD332" s="1"/>
      <c r="AE332" s="2"/>
      <c r="AF332" s="2"/>
      <c r="AG332" s="2"/>
      <c r="AH332" s="2"/>
      <c r="AI332" s="270"/>
      <c r="AJ332" s="270"/>
      <c r="AK332" s="270"/>
      <c r="AL332" s="270"/>
      <c r="AM332" s="270"/>
      <c r="AN332" s="270"/>
      <c r="AO332" s="270"/>
      <c r="AP332" s="270"/>
      <c r="AQ332" s="270"/>
      <c r="AR332" s="270"/>
      <c r="AS332" s="271"/>
      <c r="AT332" s="271"/>
      <c r="AU332" s="270"/>
      <c r="AV332" s="270"/>
      <c r="AW332" s="270"/>
      <c r="AX332" s="270"/>
    </row>
    <row r="333" spans="1:50" ht="14.25" customHeight="1">
      <c r="A333" s="204"/>
      <c r="B333" s="268"/>
      <c r="C333" s="268"/>
      <c r="D333" s="268"/>
      <c r="E333" s="268"/>
      <c r="F333" s="268"/>
      <c r="G333" s="268"/>
      <c r="H333" s="269"/>
      <c r="I333" s="189"/>
      <c r="J333" s="3"/>
      <c r="K333" s="2"/>
      <c r="L333" s="269"/>
      <c r="M333" s="189"/>
      <c r="N333" s="3"/>
      <c r="O333" s="2"/>
      <c r="P333" s="269"/>
      <c r="Q333" s="189"/>
      <c r="R333" s="3"/>
      <c r="S333" s="2"/>
      <c r="T333" s="269"/>
      <c r="U333" s="189"/>
      <c r="V333" s="3"/>
      <c r="W333" s="2"/>
      <c r="X333" s="269"/>
      <c r="Y333" s="189"/>
      <c r="Z333" s="3"/>
      <c r="AA333" s="1"/>
      <c r="AB333" s="1"/>
      <c r="AC333" s="1"/>
      <c r="AD333" s="1"/>
      <c r="AE333" s="2"/>
      <c r="AF333" s="2"/>
      <c r="AG333" s="2"/>
      <c r="AH333" s="2"/>
      <c r="AI333" s="270"/>
      <c r="AJ333" s="270"/>
      <c r="AK333" s="270"/>
      <c r="AL333" s="270"/>
      <c r="AM333" s="270"/>
      <c r="AN333" s="270"/>
      <c r="AO333" s="270"/>
      <c r="AP333" s="270"/>
      <c r="AQ333" s="270"/>
      <c r="AR333" s="270"/>
      <c r="AS333" s="271"/>
      <c r="AT333" s="271"/>
      <c r="AU333" s="270"/>
      <c r="AV333" s="270"/>
      <c r="AW333" s="270"/>
      <c r="AX333" s="270"/>
    </row>
    <row r="334" spans="1:50" ht="14.25" customHeight="1">
      <c r="A334" s="204"/>
      <c r="B334" s="268"/>
      <c r="C334" s="268"/>
      <c r="D334" s="268"/>
      <c r="E334" s="268"/>
      <c r="F334" s="268"/>
      <c r="G334" s="268"/>
      <c r="H334" s="269"/>
      <c r="I334" s="189"/>
      <c r="J334" s="3"/>
      <c r="K334" s="2"/>
      <c r="L334" s="269"/>
      <c r="M334" s="189"/>
      <c r="N334" s="3"/>
      <c r="O334" s="2"/>
      <c r="P334" s="269"/>
      <c r="Q334" s="189"/>
      <c r="R334" s="3"/>
      <c r="S334" s="2"/>
      <c r="T334" s="269"/>
      <c r="U334" s="189"/>
      <c r="V334" s="3"/>
      <c r="W334" s="2"/>
      <c r="X334" s="269"/>
      <c r="Y334" s="189"/>
      <c r="Z334" s="3"/>
      <c r="AA334" s="1"/>
      <c r="AB334" s="1"/>
      <c r="AC334" s="1"/>
      <c r="AD334" s="1"/>
      <c r="AE334" s="2"/>
      <c r="AF334" s="2"/>
      <c r="AG334" s="2"/>
      <c r="AH334" s="2"/>
      <c r="AI334" s="270"/>
      <c r="AJ334" s="270"/>
      <c r="AK334" s="270"/>
      <c r="AL334" s="270"/>
      <c r="AM334" s="270"/>
      <c r="AN334" s="270"/>
      <c r="AO334" s="270"/>
      <c r="AP334" s="270"/>
      <c r="AQ334" s="270"/>
      <c r="AR334" s="270"/>
      <c r="AS334" s="271"/>
      <c r="AT334" s="271"/>
      <c r="AU334" s="270"/>
      <c r="AV334" s="270"/>
      <c r="AW334" s="270"/>
      <c r="AX334" s="270"/>
    </row>
    <row r="335" spans="1:50" ht="14.25" customHeight="1">
      <c r="A335" s="204"/>
      <c r="B335" s="268"/>
      <c r="C335" s="268"/>
      <c r="D335" s="268"/>
      <c r="E335" s="268"/>
      <c r="F335" s="268"/>
      <c r="G335" s="268"/>
      <c r="H335" s="269"/>
      <c r="I335" s="189"/>
      <c r="J335" s="3"/>
      <c r="K335" s="2"/>
      <c r="L335" s="269"/>
      <c r="M335" s="189"/>
      <c r="N335" s="3"/>
      <c r="O335" s="2"/>
      <c r="P335" s="269"/>
      <c r="Q335" s="189"/>
      <c r="R335" s="3"/>
      <c r="S335" s="2"/>
      <c r="T335" s="269"/>
      <c r="U335" s="189"/>
      <c r="V335" s="3"/>
      <c r="W335" s="2"/>
      <c r="X335" s="269"/>
      <c r="Y335" s="189"/>
      <c r="Z335" s="3"/>
      <c r="AA335" s="1"/>
      <c r="AB335" s="1"/>
      <c r="AC335" s="1"/>
      <c r="AD335" s="1"/>
      <c r="AE335" s="2"/>
      <c r="AF335" s="2"/>
      <c r="AG335" s="2"/>
      <c r="AH335" s="2"/>
      <c r="AI335" s="270"/>
      <c r="AJ335" s="270"/>
      <c r="AK335" s="270"/>
      <c r="AL335" s="270"/>
      <c r="AM335" s="270"/>
      <c r="AN335" s="270"/>
      <c r="AO335" s="270"/>
      <c r="AP335" s="270"/>
      <c r="AQ335" s="270"/>
      <c r="AR335" s="270"/>
      <c r="AS335" s="271"/>
      <c r="AT335" s="271"/>
      <c r="AU335" s="270"/>
      <c r="AV335" s="270"/>
      <c r="AW335" s="270"/>
      <c r="AX335" s="270"/>
    </row>
    <row r="336" spans="1:50" ht="14.25" customHeight="1">
      <c r="A336" s="204"/>
      <c r="B336" s="268"/>
      <c r="C336" s="268"/>
      <c r="D336" s="268"/>
      <c r="E336" s="268"/>
      <c r="F336" s="268"/>
      <c r="G336" s="268"/>
      <c r="H336" s="269"/>
      <c r="I336" s="189"/>
      <c r="J336" s="3"/>
      <c r="K336" s="2"/>
      <c r="L336" s="269"/>
      <c r="M336" s="189"/>
      <c r="N336" s="3"/>
      <c r="O336" s="2"/>
      <c r="P336" s="269"/>
      <c r="Q336" s="189"/>
      <c r="R336" s="3"/>
      <c r="S336" s="2"/>
      <c r="T336" s="269"/>
      <c r="U336" s="189"/>
      <c r="V336" s="3"/>
      <c r="W336" s="2"/>
      <c r="X336" s="269"/>
      <c r="Y336" s="189"/>
      <c r="Z336" s="3"/>
      <c r="AA336" s="1"/>
      <c r="AB336" s="1"/>
      <c r="AC336" s="1"/>
      <c r="AD336" s="1"/>
      <c r="AE336" s="2"/>
      <c r="AF336" s="2"/>
      <c r="AG336" s="2"/>
      <c r="AH336" s="2"/>
      <c r="AI336" s="270"/>
      <c r="AJ336" s="270"/>
      <c r="AK336" s="270"/>
      <c r="AL336" s="270"/>
      <c r="AM336" s="270"/>
      <c r="AN336" s="270"/>
      <c r="AO336" s="270"/>
      <c r="AP336" s="270"/>
      <c r="AQ336" s="270"/>
      <c r="AR336" s="270"/>
      <c r="AS336" s="271"/>
      <c r="AT336" s="271"/>
      <c r="AU336" s="270"/>
      <c r="AV336" s="270"/>
      <c r="AW336" s="270"/>
      <c r="AX336" s="270"/>
    </row>
    <row r="337" spans="1:50" ht="14.25" customHeight="1">
      <c r="A337" s="204"/>
      <c r="B337" s="268"/>
      <c r="C337" s="268"/>
      <c r="D337" s="268"/>
      <c r="E337" s="268"/>
      <c r="F337" s="268"/>
      <c r="G337" s="268"/>
      <c r="H337" s="269"/>
      <c r="I337" s="189"/>
      <c r="J337" s="3"/>
      <c r="K337" s="2"/>
      <c r="L337" s="269"/>
      <c r="M337" s="189"/>
      <c r="N337" s="3"/>
      <c r="O337" s="2"/>
      <c r="P337" s="269"/>
      <c r="Q337" s="189"/>
      <c r="R337" s="3"/>
      <c r="S337" s="2"/>
      <c r="T337" s="269"/>
      <c r="U337" s="189"/>
      <c r="V337" s="3"/>
      <c r="W337" s="2"/>
      <c r="X337" s="269"/>
      <c r="Y337" s="189"/>
      <c r="Z337" s="3"/>
      <c r="AA337" s="1"/>
      <c r="AB337" s="1"/>
      <c r="AC337" s="1"/>
      <c r="AD337" s="1"/>
      <c r="AE337" s="2"/>
      <c r="AF337" s="2"/>
      <c r="AG337" s="2"/>
      <c r="AH337" s="2"/>
      <c r="AI337" s="270"/>
      <c r="AJ337" s="270"/>
      <c r="AK337" s="270"/>
      <c r="AL337" s="270"/>
      <c r="AM337" s="270"/>
      <c r="AN337" s="270"/>
      <c r="AO337" s="270"/>
      <c r="AP337" s="270"/>
      <c r="AQ337" s="270"/>
      <c r="AR337" s="270"/>
      <c r="AS337" s="271"/>
      <c r="AT337" s="271"/>
      <c r="AU337" s="270"/>
      <c r="AV337" s="270"/>
      <c r="AW337" s="270"/>
      <c r="AX337" s="270"/>
    </row>
    <row r="338" spans="1:50" ht="14.25" customHeight="1">
      <c r="A338" s="204"/>
      <c r="B338" s="268"/>
      <c r="C338" s="268"/>
      <c r="D338" s="268"/>
      <c r="E338" s="268"/>
      <c r="F338" s="268"/>
      <c r="G338" s="268"/>
      <c r="H338" s="269"/>
      <c r="I338" s="189"/>
      <c r="J338" s="3"/>
      <c r="K338" s="2"/>
      <c r="L338" s="269"/>
      <c r="M338" s="189"/>
      <c r="N338" s="3"/>
      <c r="O338" s="2"/>
      <c r="P338" s="269"/>
      <c r="Q338" s="189"/>
      <c r="R338" s="3"/>
      <c r="S338" s="2"/>
      <c r="T338" s="269"/>
      <c r="U338" s="189"/>
      <c r="V338" s="3"/>
      <c r="W338" s="2"/>
      <c r="X338" s="269"/>
      <c r="Y338" s="189"/>
      <c r="Z338" s="3"/>
      <c r="AA338" s="1"/>
      <c r="AB338" s="1"/>
      <c r="AC338" s="1"/>
      <c r="AD338" s="1"/>
      <c r="AE338" s="2"/>
      <c r="AF338" s="2"/>
      <c r="AG338" s="2"/>
      <c r="AH338" s="2"/>
      <c r="AI338" s="270"/>
      <c r="AJ338" s="270"/>
      <c r="AK338" s="270"/>
      <c r="AL338" s="270"/>
      <c r="AM338" s="270"/>
      <c r="AN338" s="270"/>
      <c r="AO338" s="270"/>
      <c r="AP338" s="270"/>
      <c r="AQ338" s="270"/>
      <c r="AR338" s="270"/>
      <c r="AS338" s="271"/>
      <c r="AT338" s="271"/>
      <c r="AU338" s="270"/>
      <c r="AV338" s="270"/>
      <c r="AW338" s="270"/>
      <c r="AX338" s="270"/>
    </row>
    <row r="339" spans="1:50" ht="14.25" customHeight="1">
      <c r="A339" s="204"/>
      <c r="B339" s="268"/>
      <c r="C339" s="268"/>
      <c r="D339" s="268"/>
      <c r="E339" s="268"/>
      <c r="F339" s="268"/>
      <c r="G339" s="268"/>
      <c r="H339" s="269"/>
      <c r="I339" s="189"/>
      <c r="J339" s="3"/>
      <c r="K339" s="2"/>
      <c r="L339" s="269"/>
      <c r="M339" s="189"/>
      <c r="N339" s="3"/>
      <c r="O339" s="2"/>
      <c r="P339" s="269"/>
      <c r="Q339" s="189"/>
      <c r="R339" s="3"/>
      <c r="S339" s="2"/>
      <c r="T339" s="269"/>
      <c r="U339" s="189"/>
      <c r="V339" s="3"/>
      <c r="W339" s="2"/>
      <c r="X339" s="269"/>
      <c r="Y339" s="189"/>
      <c r="Z339" s="3"/>
      <c r="AA339" s="1"/>
      <c r="AB339" s="1"/>
      <c r="AC339" s="1"/>
      <c r="AD339" s="1"/>
      <c r="AE339" s="2"/>
      <c r="AF339" s="2"/>
      <c r="AG339" s="2"/>
      <c r="AH339" s="2"/>
      <c r="AI339" s="270"/>
      <c r="AJ339" s="270"/>
      <c r="AK339" s="270"/>
      <c r="AL339" s="270"/>
      <c r="AM339" s="270"/>
      <c r="AN339" s="270"/>
      <c r="AO339" s="270"/>
      <c r="AP339" s="270"/>
      <c r="AQ339" s="270"/>
      <c r="AR339" s="270"/>
      <c r="AS339" s="271"/>
      <c r="AT339" s="271"/>
      <c r="AU339" s="270"/>
      <c r="AV339" s="270"/>
      <c r="AW339" s="270"/>
      <c r="AX339" s="270"/>
    </row>
    <row r="340" spans="1:50" ht="14.25" customHeight="1">
      <c r="A340" s="204"/>
      <c r="B340" s="268"/>
      <c r="C340" s="268"/>
      <c r="D340" s="268"/>
      <c r="E340" s="268"/>
      <c r="F340" s="268"/>
      <c r="G340" s="268"/>
      <c r="H340" s="269"/>
      <c r="I340" s="189"/>
      <c r="J340" s="3"/>
      <c r="K340" s="2"/>
      <c r="L340" s="269"/>
      <c r="M340" s="189"/>
      <c r="N340" s="3"/>
      <c r="O340" s="2"/>
      <c r="P340" s="269"/>
      <c r="Q340" s="189"/>
      <c r="R340" s="3"/>
      <c r="S340" s="2"/>
      <c r="T340" s="269"/>
      <c r="U340" s="189"/>
      <c r="V340" s="3"/>
      <c r="W340" s="2"/>
      <c r="X340" s="269"/>
      <c r="Y340" s="189"/>
      <c r="Z340" s="3"/>
      <c r="AA340" s="1"/>
      <c r="AB340" s="1"/>
      <c r="AC340" s="1"/>
      <c r="AD340" s="1"/>
      <c r="AE340" s="2"/>
      <c r="AF340" s="2"/>
      <c r="AG340" s="2"/>
      <c r="AH340" s="2"/>
      <c r="AI340" s="270"/>
      <c r="AJ340" s="270"/>
      <c r="AK340" s="270"/>
      <c r="AL340" s="270"/>
      <c r="AM340" s="270"/>
      <c r="AN340" s="270"/>
      <c r="AO340" s="270"/>
      <c r="AP340" s="270"/>
      <c r="AQ340" s="270"/>
      <c r="AR340" s="270"/>
      <c r="AS340" s="271"/>
      <c r="AT340" s="271"/>
      <c r="AU340" s="270"/>
      <c r="AV340" s="270"/>
      <c r="AW340" s="270"/>
      <c r="AX340" s="270"/>
    </row>
    <row r="341" spans="1:50" ht="14.25" customHeight="1">
      <c r="A341" s="204"/>
      <c r="B341" s="268"/>
      <c r="C341" s="268"/>
      <c r="D341" s="268"/>
      <c r="E341" s="268"/>
      <c r="F341" s="268"/>
      <c r="G341" s="268"/>
      <c r="H341" s="269"/>
      <c r="I341" s="189"/>
      <c r="J341" s="3"/>
      <c r="K341" s="2"/>
      <c r="L341" s="269"/>
      <c r="M341" s="189"/>
      <c r="N341" s="3"/>
      <c r="O341" s="2"/>
      <c r="P341" s="269"/>
      <c r="Q341" s="189"/>
      <c r="R341" s="3"/>
      <c r="S341" s="2"/>
      <c r="T341" s="269"/>
      <c r="U341" s="189"/>
      <c r="V341" s="3"/>
      <c r="W341" s="2"/>
      <c r="X341" s="269"/>
      <c r="Y341" s="189"/>
      <c r="Z341" s="3"/>
      <c r="AA341" s="1"/>
      <c r="AB341" s="1"/>
      <c r="AC341" s="1"/>
      <c r="AD341" s="1"/>
      <c r="AE341" s="2"/>
      <c r="AF341" s="2"/>
      <c r="AG341" s="2"/>
      <c r="AH341" s="2"/>
      <c r="AI341" s="270"/>
      <c r="AJ341" s="270"/>
      <c r="AK341" s="270"/>
      <c r="AL341" s="270"/>
      <c r="AM341" s="270"/>
      <c r="AN341" s="270"/>
      <c r="AO341" s="270"/>
      <c r="AP341" s="270"/>
      <c r="AQ341" s="270"/>
      <c r="AR341" s="270"/>
      <c r="AS341" s="271"/>
      <c r="AT341" s="271"/>
      <c r="AU341" s="270"/>
      <c r="AV341" s="270"/>
      <c r="AW341" s="270"/>
      <c r="AX341" s="270"/>
    </row>
    <row r="342" spans="1:50" ht="14.25" customHeight="1">
      <c r="A342" s="204"/>
      <c r="B342" s="268"/>
      <c r="C342" s="268"/>
      <c r="D342" s="268"/>
      <c r="E342" s="268"/>
      <c r="F342" s="268"/>
      <c r="G342" s="268"/>
      <c r="H342" s="269"/>
      <c r="I342" s="189"/>
      <c r="J342" s="3"/>
      <c r="K342" s="2"/>
      <c r="L342" s="269"/>
      <c r="M342" s="189"/>
      <c r="N342" s="3"/>
      <c r="O342" s="2"/>
      <c r="P342" s="269"/>
      <c r="Q342" s="189"/>
      <c r="R342" s="3"/>
      <c r="S342" s="2"/>
      <c r="T342" s="269"/>
      <c r="U342" s="189"/>
      <c r="V342" s="3"/>
      <c r="W342" s="2"/>
      <c r="X342" s="269"/>
      <c r="Y342" s="189"/>
      <c r="Z342" s="3"/>
      <c r="AA342" s="1"/>
      <c r="AB342" s="1"/>
      <c r="AC342" s="1"/>
      <c r="AD342" s="1"/>
      <c r="AE342" s="2"/>
      <c r="AF342" s="2"/>
      <c r="AG342" s="2"/>
      <c r="AH342" s="2"/>
      <c r="AI342" s="270"/>
      <c r="AJ342" s="270"/>
      <c r="AK342" s="270"/>
      <c r="AL342" s="270"/>
      <c r="AM342" s="270"/>
      <c r="AN342" s="270"/>
      <c r="AO342" s="270"/>
      <c r="AP342" s="270"/>
      <c r="AQ342" s="270"/>
      <c r="AR342" s="270"/>
      <c r="AS342" s="271"/>
      <c r="AT342" s="271"/>
      <c r="AU342" s="270"/>
      <c r="AV342" s="270"/>
      <c r="AW342" s="270"/>
      <c r="AX342" s="270"/>
    </row>
    <row r="343" spans="1:50" ht="14.25" customHeight="1">
      <c r="A343" s="204"/>
      <c r="B343" s="268"/>
      <c r="C343" s="268"/>
      <c r="D343" s="268"/>
      <c r="E343" s="268"/>
      <c r="F343" s="268"/>
      <c r="G343" s="268"/>
      <c r="H343" s="269"/>
      <c r="I343" s="189"/>
      <c r="J343" s="3"/>
      <c r="K343" s="2"/>
      <c r="L343" s="269"/>
      <c r="M343" s="189"/>
      <c r="N343" s="3"/>
      <c r="O343" s="2"/>
      <c r="P343" s="269"/>
      <c r="Q343" s="189"/>
      <c r="R343" s="3"/>
      <c r="S343" s="2"/>
      <c r="T343" s="269"/>
      <c r="U343" s="189"/>
      <c r="V343" s="3"/>
      <c r="W343" s="2"/>
      <c r="X343" s="269"/>
      <c r="Y343" s="189"/>
      <c r="Z343" s="3"/>
      <c r="AA343" s="1"/>
      <c r="AB343" s="1"/>
      <c r="AC343" s="1"/>
      <c r="AD343" s="1"/>
      <c r="AE343" s="2"/>
      <c r="AF343" s="2"/>
      <c r="AG343" s="2"/>
      <c r="AH343" s="2"/>
      <c r="AI343" s="270"/>
      <c r="AJ343" s="270"/>
      <c r="AK343" s="270"/>
      <c r="AL343" s="270"/>
      <c r="AM343" s="270"/>
      <c r="AN343" s="270"/>
      <c r="AO343" s="270"/>
      <c r="AP343" s="270"/>
      <c r="AQ343" s="270"/>
      <c r="AR343" s="270"/>
      <c r="AS343" s="271"/>
      <c r="AT343" s="271"/>
      <c r="AU343" s="270"/>
      <c r="AV343" s="270"/>
      <c r="AW343" s="270"/>
      <c r="AX343" s="270"/>
    </row>
    <row r="344" spans="1:50" ht="14.25" customHeight="1">
      <c r="A344" s="204"/>
      <c r="B344" s="268"/>
      <c r="C344" s="268"/>
      <c r="D344" s="268"/>
      <c r="E344" s="268"/>
      <c r="F344" s="268"/>
      <c r="G344" s="268"/>
      <c r="H344" s="269"/>
      <c r="I344" s="189"/>
      <c r="J344" s="3"/>
      <c r="K344" s="2"/>
      <c r="L344" s="269"/>
      <c r="M344" s="189"/>
      <c r="N344" s="3"/>
      <c r="O344" s="2"/>
      <c r="P344" s="269"/>
      <c r="Q344" s="189"/>
      <c r="R344" s="3"/>
      <c r="S344" s="2"/>
      <c r="T344" s="269"/>
      <c r="U344" s="189"/>
      <c r="V344" s="3"/>
      <c r="W344" s="2"/>
      <c r="X344" s="269"/>
      <c r="Y344" s="189"/>
      <c r="Z344" s="3"/>
      <c r="AA344" s="1"/>
      <c r="AB344" s="1"/>
      <c r="AC344" s="1"/>
      <c r="AD344" s="1"/>
      <c r="AE344" s="2"/>
      <c r="AF344" s="2"/>
      <c r="AG344" s="2"/>
      <c r="AH344" s="2"/>
      <c r="AI344" s="270"/>
      <c r="AJ344" s="270"/>
      <c r="AK344" s="270"/>
      <c r="AL344" s="270"/>
      <c r="AM344" s="270"/>
      <c r="AN344" s="270"/>
      <c r="AO344" s="270"/>
      <c r="AP344" s="270"/>
      <c r="AQ344" s="270"/>
      <c r="AR344" s="270"/>
      <c r="AS344" s="271"/>
      <c r="AT344" s="271"/>
      <c r="AU344" s="270"/>
      <c r="AV344" s="270"/>
      <c r="AW344" s="270"/>
      <c r="AX344" s="270"/>
    </row>
    <row r="345" spans="1:50" ht="14.25" customHeight="1">
      <c r="A345" s="204"/>
      <c r="B345" s="268"/>
      <c r="C345" s="268"/>
      <c r="D345" s="268"/>
      <c r="E345" s="268"/>
      <c r="F345" s="268"/>
      <c r="G345" s="268"/>
      <c r="H345" s="269"/>
      <c r="I345" s="189"/>
      <c r="J345" s="3"/>
      <c r="K345" s="2"/>
      <c r="L345" s="269"/>
      <c r="M345" s="189"/>
      <c r="N345" s="3"/>
      <c r="O345" s="2"/>
      <c r="P345" s="269"/>
      <c r="Q345" s="189"/>
      <c r="R345" s="3"/>
      <c r="S345" s="2"/>
      <c r="T345" s="269"/>
      <c r="U345" s="189"/>
      <c r="V345" s="3"/>
      <c r="W345" s="2"/>
      <c r="X345" s="269"/>
      <c r="Y345" s="189"/>
      <c r="Z345" s="3"/>
      <c r="AA345" s="1"/>
      <c r="AB345" s="1"/>
      <c r="AC345" s="1"/>
      <c r="AD345" s="1"/>
      <c r="AE345" s="2"/>
      <c r="AF345" s="2"/>
      <c r="AG345" s="2"/>
      <c r="AH345" s="2"/>
      <c r="AI345" s="270"/>
      <c r="AJ345" s="270"/>
      <c r="AK345" s="270"/>
      <c r="AL345" s="270"/>
      <c r="AM345" s="270"/>
      <c r="AN345" s="270"/>
      <c r="AO345" s="270"/>
      <c r="AP345" s="270"/>
      <c r="AQ345" s="270"/>
      <c r="AR345" s="270"/>
      <c r="AS345" s="271"/>
      <c r="AT345" s="271"/>
      <c r="AU345" s="270"/>
      <c r="AV345" s="270"/>
      <c r="AW345" s="270"/>
      <c r="AX345" s="270"/>
    </row>
    <row r="346" spans="1:50" ht="14.25" customHeight="1">
      <c r="A346" s="204"/>
      <c r="B346" s="268"/>
      <c r="C346" s="268"/>
      <c r="D346" s="268"/>
      <c r="E346" s="268"/>
      <c r="F346" s="268"/>
      <c r="G346" s="268"/>
      <c r="H346" s="269"/>
      <c r="I346" s="189"/>
      <c r="J346" s="3"/>
      <c r="K346" s="2"/>
      <c r="L346" s="269"/>
      <c r="M346" s="189"/>
      <c r="N346" s="3"/>
      <c r="O346" s="2"/>
      <c r="P346" s="269"/>
      <c r="Q346" s="189"/>
      <c r="R346" s="3"/>
      <c r="S346" s="2"/>
      <c r="T346" s="269"/>
      <c r="U346" s="189"/>
      <c r="V346" s="3"/>
      <c r="W346" s="2"/>
      <c r="X346" s="269"/>
      <c r="Y346" s="189"/>
      <c r="Z346" s="3"/>
      <c r="AA346" s="1"/>
      <c r="AB346" s="1"/>
      <c r="AC346" s="1"/>
      <c r="AD346" s="1"/>
      <c r="AE346" s="2"/>
      <c r="AF346" s="2"/>
      <c r="AG346" s="2"/>
      <c r="AH346" s="2"/>
      <c r="AI346" s="270"/>
      <c r="AJ346" s="270"/>
      <c r="AK346" s="270"/>
      <c r="AL346" s="270"/>
      <c r="AM346" s="270"/>
      <c r="AN346" s="270"/>
      <c r="AO346" s="270"/>
      <c r="AP346" s="270"/>
      <c r="AQ346" s="270"/>
      <c r="AR346" s="270"/>
      <c r="AS346" s="271"/>
      <c r="AT346" s="271"/>
      <c r="AU346" s="270"/>
      <c r="AV346" s="270"/>
      <c r="AW346" s="270"/>
      <c r="AX346" s="270"/>
    </row>
    <row r="347" spans="1:50" ht="14.25" customHeight="1">
      <c r="A347" s="204"/>
      <c r="B347" s="268"/>
      <c r="C347" s="268"/>
      <c r="D347" s="268"/>
      <c r="E347" s="268"/>
      <c r="F347" s="268"/>
      <c r="G347" s="268"/>
      <c r="H347" s="269"/>
      <c r="I347" s="189"/>
      <c r="J347" s="3"/>
      <c r="K347" s="2"/>
      <c r="L347" s="269"/>
      <c r="M347" s="189"/>
      <c r="N347" s="3"/>
      <c r="O347" s="2"/>
      <c r="P347" s="269"/>
      <c r="Q347" s="189"/>
      <c r="R347" s="3"/>
      <c r="S347" s="2"/>
      <c r="T347" s="269"/>
      <c r="U347" s="189"/>
      <c r="V347" s="3"/>
      <c r="W347" s="2"/>
      <c r="X347" s="269"/>
      <c r="Y347" s="189"/>
      <c r="Z347" s="3"/>
      <c r="AA347" s="1"/>
      <c r="AB347" s="1"/>
      <c r="AC347" s="1"/>
      <c r="AD347" s="1"/>
      <c r="AE347" s="2"/>
      <c r="AF347" s="2"/>
      <c r="AG347" s="2"/>
      <c r="AH347" s="2"/>
      <c r="AI347" s="270"/>
      <c r="AJ347" s="270"/>
      <c r="AK347" s="270"/>
      <c r="AL347" s="270"/>
      <c r="AM347" s="270"/>
      <c r="AN347" s="270"/>
      <c r="AO347" s="270"/>
      <c r="AP347" s="270"/>
      <c r="AQ347" s="270"/>
      <c r="AR347" s="270"/>
      <c r="AS347" s="271"/>
      <c r="AT347" s="271"/>
      <c r="AU347" s="270"/>
      <c r="AV347" s="270"/>
      <c r="AW347" s="270"/>
      <c r="AX347" s="270"/>
    </row>
    <row r="348" spans="1:50" ht="14.25" customHeight="1">
      <c r="A348" s="204"/>
      <c r="B348" s="268"/>
      <c r="C348" s="268"/>
      <c r="D348" s="268"/>
      <c r="E348" s="268"/>
      <c r="F348" s="268"/>
      <c r="G348" s="268"/>
      <c r="H348" s="269"/>
      <c r="I348" s="189"/>
      <c r="J348" s="3"/>
      <c r="K348" s="2"/>
      <c r="L348" s="269"/>
      <c r="M348" s="189"/>
      <c r="N348" s="3"/>
      <c r="O348" s="2"/>
      <c r="P348" s="269"/>
      <c r="Q348" s="189"/>
      <c r="R348" s="3"/>
      <c r="S348" s="2"/>
      <c r="T348" s="269"/>
      <c r="U348" s="189"/>
      <c r="V348" s="3"/>
      <c r="W348" s="2"/>
      <c r="X348" s="269"/>
      <c r="Y348" s="189"/>
      <c r="Z348" s="3"/>
      <c r="AA348" s="1"/>
      <c r="AB348" s="1"/>
      <c r="AC348" s="1"/>
      <c r="AD348" s="1"/>
      <c r="AE348" s="2"/>
      <c r="AF348" s="2"/>
      <c r="AG348" s="2"/>
      <c r="AH348" s="2"/>
      <c r="AI348" s="270"/>
      <c r="AJ348" s="270"/>
      <c r="AK348" s="270"/>
      <c r="AL348" s="270"/>
      <c r="AM348" s="270"/>
      <c r="AN348" s="270"/>
      <c r="AO348" s="270"/>
      <c r="AP348" s="270"/>
      <c r="AQ348" s="270"/>
      <c r="AR348" s="270"/>
      <c r="AS348" s="271"/>
      <c r="AT348" s="271"/>
      <c r="AU348" s="270"/>
      <c r="AV348" s="270"/>
      <c r="AW348" s="270"/>
      <c r="AX348" s="270"/>
    </row>
    <row r="349" spans="1:50" ht="14.25" customHeight="1">
      <c r="A349" s="204"/>
      <c r="B349" s="268"/>
      <c r="C349" s="268"/>
      <c r="D349" s="268"/>
      <c r="E349" s="268"/>
      <c r="F349" s="268"/>
      <c r="G349" s="268"/>
      <c r="H349" s="269"/>
      <c r="I349" s="189"/>
      <c r="J349" s="3"/>
      <c r="K349" s="2"/>
      <c r="L349" s="269"/>
      <c r="M349" s="189"/>
      <c r="N349" s="3"/>
      <c r="O349" s="2"/>
      <c r="P349" s="269"/>
      <c r="Q349" s="189"/>
      <c r="R349" s="3"/>
      <c r="S349" s="2"/>
      <c r="T349" s="269"/>
      <c r="U349" s="189"/>
      <c r="V349" s="3"/>
      <c r="W349" s="2"/>
      <c r="X349" s="269"/>
      <c r="Y349" s="189"/>
      <c r="Z349" s="3"/>
      <c r="AA349" s="1"/>
      <c r="AB349" s="1"/>
      <c r="AC349" s="1"/>
      <c r="AD349" s="1"/>
      <c r="AE349" s="2"/>
      <c r="AF349" s="2"/>
      <c r="AG349" s="2"/>
      <c r="AH349" s="2"/>
      <c r="AI349" s="270"/>
      <c r="AJ349" s="270"/>
      <c r="AK349" s="270"/>
      <c r="AL349" s="270"/>
      <c r="AM349" s="270"/>
      <c r="AN349" s="270"/>
      <c r="AO349" s="270"/>
      <c r="AP349" s="270"/>
      <c r="AQ349" s="270"/>
      <c r="AR349" s="270"/>
      <c r="AS349" s="271"/>
      <c r="AT349" s="271"/>
      <c r="AU349" s="270"/>
      <c r="AV349" s="270"/>
      <c r="AW349" s="270"/>
      <c r="AX349" s="270"/>
    </row>
    <row r="350" spans="1:50" ht="14.25" customHeight="1">
      <c r="A350" s="204"/>
      <c r="B350" s="268"/>
      <c r="C350" s="268"/>
      <c r="D350" s="268"/>
      <c r="E350" s="268"/>
      <c r="F350" s="268"/>
      <c r="G350" s="268"/>
      <c r="H350" s="269"/>
      <c r="I350" s="189"/>
      <c r="J350" s="3"/>
      <c r="K350" s="2"/>
      <c r="L350" s="269"/>
      <c r="M350" s="189"/>
      <c r="N350" s="3"/>
      <c r="O350" s="2"/>
      <c r="P350" s="269"/>
      <c r="Q350" s="189"/>
      <c r="R350" s="3"/>
      <c r="S350" s="2"/>
      <c r="T350" s="269"/>
      <c r="U350" s="189"/>
      <c r="V350" s="3"/>
      <c r="W350" s="2"/>
      <c r="X350" s="269"/>
      <c r="Y350" s="189"/>
      <c r="Z350" s="3"/>
      <c r="AA350" s="1"/>
      <c r="AB350" s="1"/>
      <c r="AC350" s="1"/>
      <c r="AD350" s="1"/>
      <c r="AE350" s="2"/>
      <c r="AF350" s="2"/>
      <c r="AG350" s="2"/>
      <c r="AH350" s="2"/>
      <c r="AI350" s="270"/>
      <c r="AJ350" s="270"/>
      <c r="AK350" s="270"/>
      <c r="AL350" s="270"/>
      <c r="AM350" s="270"/>
      <c r="AN350" s="270"/>
      <c r="AO350" s="270"/>
      <c r="AP350" s="270"/>
      <c r="AQ350" s="270"/>
      <c r="AR350" s="270"/>
      <c r="AS350" s="271"/>
      <c r="AT350" s="271"/>
      <c r="AU350" s="270"/>
      <c r="AV350" s="270"/>
      <c r="AW350" s="270"/>
      <c r="AX350" s="270"/>
    </row>
    <row r="351" spans="1:50" ht="14.25" customHeight="1">
      <c r="A351" s="204"/>
      <c r="B351" s="268"/>
      <c r="C351" s="268"/>
      <c r="D351" s="268"/>
      <c r="E351" s="268"/>
      <c r="F351" s="268"/>
      <c r="G351" s="268"/>
      <c r="H351" s="269"/>
      <c r="I351" s="189"/>
      <c r="J351" s="3"/>
      <c r="K351" s="2"/>
      <c r="L351" s="269"/>
      <c r="M351" s="189"/>
      <c r="N351" s="3"/>
      <c r="O351" s="2"/>
      <c r="P351" s="269"/>
      <c r="Q351" s="189"/>
      <c r="R351" s="3"/>
      <c r="S351" s="2"/>
      <c r="T351" s="269"/>
      <c r="U351" s="189"/>
      <c r="V351" s="3"/>
      <c r="W351" s="2"/>
      <c r="X351" s="269"/>
      <c r="Y351" s="189"/>
      <c r="Z351" s="3"/>
      <c r="AA351" s="1"/>
      <c r="AB351" s="1"/>
      <c r="AC351" s="1"/>
      <c r="AD351" s="1"/>
      <c r="AE351" s="2"/>
      <c r="AF351" s="2"/>
      <c r="AG351" s="2"/>
      <c r="AH351" s="2"/>
      <c r="AI351" s="270"/>
      <c r="AJ351" s="270"/>
      <c r="AK351" s="270"/>
      <c r="AL351" s="270"/>
      <c r="AM351" s="270"/>
      <c r="AN351" s="270"/>
      <c r="AO351" s="270"/>
      <c r="AP351" s="270"/>
      <c r="AQ351" s="270"/>
      <c r="AR351" s="270"/>
      <c r="AS351" s="271"/>
      <c r="AT351" s="271"/>
      <c r="AU351" s="270"/>
      <c r="AV351" s="270"/>
      <c r="AW351" s="270"/>
      <c r="AX351" s="270"/>
    </row>
    <row r="352" spans="1:50" ht="14.25" customHeight="1">
      <c r="A352" s="204"/>
      <c r="B352" s="268"/>
      <c r="C352" s="268"/>
      <c r="D352" s="268"/>
      <c r="E352" s="268"/>
      <c r="F352" s="268"/>
      <c r="G352" s="268"/>
      <c r="H352" s="269"/>
      <c r="I352" s="189"/>
      <c r="J352" s="3"/>
      <c r="K352" s="2"/>
      <c r="L352" s="269"/>
      <c r="M352" s="189"/>
      <c r="N352" s="3"/>
      <c r="O352" s="2"/>
      <c r="P352" s="269"/>
      <c r="Q352" s="189"/>
      <c r="R352" s="3"/>
      <c r="S352" s="2"/>
      <c r="T352" s="269"/>
      <c r="U352" s="189"/>
      <c r="V352" s="3"/>
      <c r="W352" s="2"/>
      <c r="X352" s="269"/>
      <c r="Y352" s="189"/>
      <c r="Z352" s="3"/>
      <c r="AA352" s="1"/>
      <c r="AB352" s="1"/>
      <c r="AC352" s="1"/>
      <c r="AD352" s="1"/>
      <c r="AE352" s="2"/>
      <c r="AF352" s="2"/>
      <c r="AG352" s="2"/>
      <c r="AH352" s="2"/>
      <c r="AI352" s="270"/>
      <c r="AJ352" s="270"/>
      <c r="AK352" s="270"/>
      <c r="AL352" s="270"/>
      <c r="AM352" s="270"/>
      <c r="AN352" s="270"/>
      <c r="AO352" s="270"/>
      <c r="AP352" s="270"/>
      <c r="AQ352" s="270"/>
      <c r="AR352" s="270"/>
      <c r="AS352" s="271"/>
      <c r="AT352" s="271"/>
      <c r="AU352" s="270"/>
      <c r="AV352" s="270"/>
      <c r="AW352" s="270"/>
      <c r="AX352" s="270"/>
    </row>
    <row r="353" spans="1:50" ht="14.25" customHeight="1">
      <c r="A353" s="204"/>
      <c r="B353" s="268"/>
      <c r="C353" s="268"/>
      <c r="D353" s="268"/>
      <c r="E353" s="268"/>
      <c r="F353" s="268"/>
      <c r="G353" s="268"/>
      <c r="H353" s="269"/>
      <c r="I353" s="189"/>
      <c r="J353" s="3"/>
      <c r="K353" s="2"/>
      <c r="L353" s="269"/>
      <c r="M353" s="189"/>
      <c r="N353" s="3"/>
      <c r="O353" s="2"/>
      <c r="P353" s="269"/>
      <c r="Q353" s="189"/>
      <c r="R353" s="3"/>
      <c r="S353" s="2"/>
      <c r="T353" s="269"/>
      <c r="U353" s="189"/>
      <c r="V353" s="3"/>
      <c r="W353" s="2"/>
      <c r="X353" s="269"/>
      <c r="Y353" s="189"/>
      <c r="Z353" s="3"/>
      <c r="AA353" s="1"/>
      <c r="AB353" s="1"/>
      <c r="AC353" s="1"/>
      <c r="AD353" s="1"/>
      <c r="AE353" s="2"/>
      <c r="AF353" s="2"/>
      <c r="AG353" s="2"/>
      <c r="AH353" s="2"/>
      <c r="AI353" s="270"/>
      <c r="AJ353" s="270"/>
      <c r="AK353" s="270"/>
      <c r="AL353" s="270"/>
      <c r="AM353" s="270"/>
      <c r="AN353" s="270"/>
      <c r="AO353" s="270"/>
      <c r="AP353" s="270"/>
      <c r="AQ353" s="270"/>
      <c r="AR353" s="270"/>
      <c r="AS353" s="271"/>
      <c r="AT353" s="271"/>
      <c r="AU353" s="270"/>
      <c r="AV353" s="270"/>
      <c r="AW353" s="270"/>
      <c r="AX353" s="270"/>
    </row>
    <row r="354" spans="1:50" ht="14.25" customHeight="1">
      <c r="A354" s="204"/>
      <c r="B354" s="268"/>
      <c r="C354" s="268"/>
      <c r="D354" s="268"/>
      <c r="E354" s="268"/>
      <c r="F354" s="268"/>
      <c r="G354" s="268"/>
      <c r="H354" s="269"/>
      <c r="I354" s="189"/>
      <c r="J354" s="3"/>
      <c r="K354" s="2"/>
      <c r="L354" s="269"/>
      <c r="M354" s="189"/>
      <c r="N354" s="3"/>
      <c r="O354" s="2"/>
      <c r="P354" s="269"/>
      <c r="Q354" s="189"/>
      <c r="R354" s="3"/>
      <c r="S354" s="2"/>
      <c r="T354" s="269"/>
      <c r="U354" s="189"/>
      <c r="V354" s="3"/>
      <c r="W354" s="2"/>
      <c r="X354" s="269"/>
      <c r="Y354" s="189"/>
      <c r="Z354" s="3"/>
      <c r="AA354" s="1"/>
      <c r="AB354" s="1"/>
      <c r="AC354" s="1"/>
      <c r="AD354" s="1"/>
      <c r="AE354" s="2"/>
      <c r="AF354" s="2"/>
      <c r="AG354" s="2"/>
      <c r="AH354" s="2"/>
      <c r="AI354" s="270"/>
      <c r="AJ354" s="270"/>
      <c r="AK354" s="270"/>
      <c r="AL354" s="270"/>
      <c r="AM354" s="270"/>
      <c r="AN354" s="270"/>
      <c r="AO354" s="270"/>
      <c r="AP354" s="270"/>
      <c r="AQ354" s="270"/>
      <c r="AR354" s="270"/>
      <c r="AS354" s="271"/>
      <c r="AT354" s="271"/>
      <c r="AU354" s="270"/>
      <c r="AV354" s="270"/>
      <c r="AW354" s="270"/>
      <c r="AX354" s="270"/>
    </row>
    <row r="355" spans="1:50" ht="14.25" customHeight="1">
      <c r="A355" s="204"/>
      <c r="B355" s="268"/>
      <c r="C355" s="268"/>
      <c r="D355" s="268"/>
      <c r="E355" s="268"/>
      <c r="F355" s="268"/>
      <c r="G355" s="268"/>
      <c r="H355" s="269"/>
      <c r="I355" s="189"/>
      <c r="J355" s="3"/>
      <c r="K355" s="2"/>
      <c r="L355" s="269"/>
      <c r="M355" s="189"/>
      <c r="N355" s="3"/>
      <c r="O355" s="2"/>
      <c r="P355" s="269"/>
      <c r="Q355" s="189"/>
      <c r="R355" s="3"/>
      <c r="S355" s="2"/>
      <c r="T355" s="269"/>
      <c r="U355" s="189"/>
      <c r="V355" s="3"/>
      <c r="W355" s="2"/>
      <c r="X355" s="269"/>
      <c r="Y355" s="189"/>
      <c r="Z355" s="3"/>
      <c r="AA355" s="1"/>
      <c r="AB355" s="1"/>
      <c r="AC355" s="1"/>
      <c r="AD355" s="1"/>
      <c r="AE355" s="2"/>
      <c r="AF355" s="2"/>
      <c r="AG355" s="2"/>
      <c r="AH355" s="2"/>
      <c r="AI355" s="270"/>
      <c r="AJ355" s="270"/>
      <c r="AK355" s="270"/>
      <c r="AL355" s="270"/>
      <c r="AM355" s="270"/>
      <c r="AN355" s="270"/>
      <c r="AO355" s="270"/>
      <c r="AP355" s="270"/>
      <c r="AQ355" s="270"/>
      <c r="AR355" s="270"/>
      <c r="AS355" s="271"/>
      <c r="AT355" s="271"/>
      <c r="AU355" s="270"/>
      <c r="AV355" s="270"/>
      <c r="AW355" s="270"/>
      <c r="AX355" s="270"/>
    </row>
    <row r="356" spans="1:50" ht="14.25" customHeight="1">
      <c r="A356" s="204"/>
      <c r="B356" s="268"/>
      <c r="C356" s="268"/>
      <c r="D356" s="268"/>
      <c r="E356" s="268"/>
      <c r="F356" s="268"/>
      <c r="G356" s="268"/>
      <c r="H356" s="269"/>
      <c r="I356" s="189"/>
      <c r="J356" s="3"/>
      <c r="K356" s="2"/>
      <c r="L356" s="269"/>
      <c r="M356" s="189"/>
      <c r="N356" s="3"/>
      <c r="O356" s="2"/>
      <c r="P356" s="269"/>
      <c r="Q356" s="189"/>
      <c r="R356" s="3"/>
      <c r="S356" s="2"/>
      <c r="T356" s="269"/>
      <c r="U356" s="189"/>
      <c r="V356" s="3"/>
      <c r="W356" s="2"/>
      <c r="X356" s="269"/>
      <c r="Y356" s="189"/>
      <c r="Z356" s="3"/>
      <c r="AA356" s="1"/>
      <c r="AB356" s="1"/>
      <c r="AC356" s="1"/>
      <c r="AD356" s="1"/>
      <c r="AE356" s="2"/>
      <c r="AF356" s="2"/>
      <c r="AG356" s="2"/>
      <c r="AH356" s="2"/>
      <c r="AI356" s="270"/>
      <c r="AJ356" s="270"/>
      <c r="AK356" s="270"/>
      <c r="AL356" s="270"/>
      <c r="AM356" s="270"/>
      <c r="AN356" s="270"/>
      <c r="AO356" s="270"/>
      <c r="AP356" s="270"/>
      <c r="AQ356" s="270"/>
      <c r="AR356" s="270"/>
      <c r="AS356" s="271"/>
      <c r="AT356" s="271"/>
      <c r="AU356" s="270"/>
      <c r="AV356" s="270"/>
      <c r="AW356" s="270"/>
      <c r="AX356" s="270"/>
    </row>
    <row r="357" spans="1:50" ht="14.25" customHeight="1">
      <c r="A357" s="204"/>
      <c r="B357" s="268"/>
      <c r="C357" s="268"/>
      <c r="D357" s="268"/>
      <c r="E357" s="268"/>
      <c r="F357" s="268"/>
      <c r="G357" s="268"/>
      <c r="H357" s="269"/>
      <c r="I357" s="189"/>
      <c r="J357" s="3"/>
      <c r="K357" s="2"/>
      <c r="L357" s="269"/>
      <c r="M357" s="189"/>
      <c r="N357" s="3"/>
      <c r="O357" s="2"/>
      <c r="P357" s="269"/>
      <c r="Q357" s="189"/>
      <c r="R357" s="3"/>
      <c r="S357" s="2"/>
      <c r="T357" s="269"/>
      <c r="U357" s="189"/>
      <c r="V357" s="3"/>
      <c r="W357" s="2"/>
      <c r="X357" s="269"/>
      <c r="Y357" s="189"/>
      <c r="Z357" s="3"/>
      <c r="AA357" s="1"/>
      <c r="AB357" s="1"/>
      <c r="AC357" s="1"/>
      <c r="AD357" s="1"/>
      <c r="AE357" s="2"/>
      <c r="AF357" s="2"/>
      <c r="AG357" s="2"/>
      <c r="AH357" s="2"/>
      <c r="AI357" s="270"/>
      <c r="AJ357" s="270"/>
      <c r="AK357" s="270"/>
      <c r="AL357" s="270"/>
      <c r="AM357" s="270"/>
      <c r="AN357" s="270"/>
      <c r="AO357" s="270"/>
      <c r="AP357" s="270"/>
      <c r="AQ357" s="270"/>
      <c r="AR357" s="270"/>
      <c r="AS357" s="271"/>
      <c r="AT357" s="271"/>
      <c r="AU357" s="270"/>
      <c r="AV357" s="270"/>
      <c r="AW357" s="270"/>
      <c r="AX357" s="270"/>
    </row>
    <row r="358" spans="1:50" ht="14.25" customHeight="1">
      <c r="A358" s="204"/>
      <c r="B358" s="268"/>
      <c r="C358" s="268"/>
      <c r="D358" s="268"/>
      <c r="E358" s="268"/>
      <c r="F358" s="268"/>
      <c r="G358" s="268"/>
      <c r="H358" s="269"/>
      <c r="I358" s="189"/>
      <c r="J358" s="3"/>
      <c r="K358" s="2"/>
      <c r="L358" s="269"/>
      <c r="M358" s="189"/>
      <c r="N358" s="3"/>
      <c r="O358" s="2"/>
      <c r="P358" s="269"/>
      <c r="Q358" s="189"/>
      <c r="R358" s="3"/>
      <c r="S358" s="2"/>
      <c r="T358" s="269"/>
      <c r="U358" s="189"/>
      <c r="V358" s="3"/>
      <c r="W358" s="2"/>
      <c r="X358" s="269"/>
      <c r="Y358" s="189"/>
      <c r="Z358" s="3"/>
      <c r="AA358" s="1"/>
      <c r="AB358" s="1"/>
      <c r="AC358" s="1"/>
      <c r="AD358" s="1"/>
      <c r="AE358" s="2"/>
      <c r="AF358" s="2"/>
      <c r="AG358" s="2"/>
      <c r="AH358" s="2"/>
      <c r="AI358" s="270"/>
      <c r="AJ358" s="270"/>
      <c r="AK358" s="270"/>
      <c r="AL358" s="270"/>
      <c r="AM358" s="270"/>
      <c r="AN358" s="270"/>
      <c r="AO358" s="270"/>
      <c r="AP358" s="270"/>
      <c r="AQ358" s="270"/>
      <c r="AR358" s="270"/>
      <c r="AS358" s="271"/>
      <c r="AT358" s="271"/>
      <c r="AU358" s="270"/>
      <c r="AV358" s="270"/>
      <c r="AW358" s="270"/>
      <c r="AX358" s="270"/>
    </row>
    <row r="359" spans="1:50" ht="14.25" customHeight="1">
      <c r="A359" s="204"/>
      <c r="B359" s="268"/>
      <c r="C359" s="268"/>
      <c r="D359" s="268"/>
      <c r="E359" s="268"/>
      <c r="F359" s="268"/>
      <c r="G359" s="268"/>
      <c r="H359" s="269"/>
      <c r="I359" s="189"/>
      <c r="J359" s="3"/>
      <c r="K359" s="2"/>
      <c r="L359" s="269"/>
      <c r="M359" s="189"/>
      <c r="N359" s="3"/>
      <c r="O359" s="2"/>
      <c r="P359" s="269"/>
      <c r="Q359" s="189"/>
      <c r="R359" s="3"/>
      <c r="S359" s="2"/>
      <c r="T359" s="269"/>
      <c r="U359" s="189"/>
      <c r="V359" s="3"/>
      <c r="W359" s="2"/>
      <c r="X359" s="269"/>
      <c r="Y359" s="189"/>
      <c r="Z359" s="3"/>
      <c r="AA359" s="1"/>
      <c r="AB359" s="1"/>
      <c r="AC359" s="1"/>
      <c r="AD359" s="1"/>
      <c r="AE359" s="2"/>
      <c r="AF359" s="2"/>
      <c r="AG359" s="2"/>
      <c r="AH359" s="2"/>
      <c r="AI359" s="270"/>
      <c r="AJ359" s="270"/>
      <c r="AK359" s="270"/>
      <c r="AL359" s="270"/>
      <c r="AM359" s="270"/>
      <c r="AN359" s="270"/>
      <c r="AO359" s="270"/>
      <c r="AP359" s="270"/>
      <c r="AQ359" s="270"/>
      <c r="AR359" s="270"/>
      <c r="AS359" s="271"/>
      <c r="AT359" s="271"/>
      <c r="AU359" s="270"/>
      <c r="AV359" s="270"/>
      <c r="AW359" s="270"/>
      <c r="AX359" s="270"/>
    </row>
    <row r="360" spans="1:50" ht="14.25" customHeight="1">
      <c r="A360" s="204"/>
      <c r="B360" s="268"/>
      <c r="C360" s="268"/>
      <c r="D360" s="268"/>
      <c r="E360" s="268"/>
      <c r="F360" s="268"/>
      <c r="G360" s="268"/>
      <c r="H360" s="269"/>
      <c r="I360" s="189"/>
      <c r="J360" s="3"/>
      <c r="K360" s="2"/>
      <c r="L360" s="269"/>
      <c r="M360" s="189"/>
      <c r="N360" s="3"/>
      <c r="O360" s="2"/>
      <c r="P360" s="269"/>
      <c r="Q360" s="189"/>
      <c r="R360" s="3"/>
      <c r="S360" s="2"/>
      <c r="T360" s="269"/>
      <c r="U360" s="189"/>
      <c r="V360" s="3"/>
      <c r="W360" s="2"/>
      <c r="X360" s="269"/>
      <c r="Y360" s="189"/>
      <c r="Z360" s="3"/>
      <c r="AA360" s="1"/>
      <c r="AB360" s="1"/>
      <c r="AC360" s="1"/>
      <c r="AD360" s="1"/>
      <c r="AE360" s="2"/>
      <c r="AF360" s="2"/>
      <c r="AG360" s="2"/>
      <c r="AH360" s="2"/>
      <c r="AI360" s="270"/>
      <c r="AJ360" s="270"/>
      <c r="AK360" s="270"/>
      <c r="AL360" s="270"/>
      <c r="AM360" s="270"/>
      <c r="AN360" s="270"/>
      <c r="AO360" s="270"/>
      <c r="AP360" s="270"/>
      <c r="AQ360" s="270"/>
      <c r="AR360" s="270"/>
      <c r="AS360" s="271"/>
      <c r="AT360" s="271"/>
      <c r="AU360" s="270"/>
      <c r="AV360" s="270"/>
      <c r="AW360" s="270"/>
      <c r="AX360" s="270"/>
    </row>
    <row r="361" spans="1:50" ht="14.25" customHeight="1">
      <c r="A361" s="204"/>
      <c r="B361" s="268"/>
      <c r="C361" s="268"/>
      <c r="D361" s="268"/>
      <c r="E361" s="268"/>
      <c r="F361" s="268"/>
      <c r="G361" s="268"/>
      <c r="H361" s="269"/>
      <c r="I361" s="189"/>
      <c r="J361" s="3"/>
      <c r="K361" s="2"/>
      <c r="L361" s="269"/>
      <c r="M361" s="189"/>
      <c r="N361" s="3"/>
      <c r="O361" s="2"/>
      <c r="P361" s="269"/>
      <c r="Q361" s="189"/>
      <c r="R361" s="3"/>
      <c r="S361" s="2"/>
      <c r="T361" s="269"/>
      <c r="U361" s="189"/>
      <c r="V361" s="3"/>
      <c r="W361" s="2"/>
      <c r="X361" s="269"/>
      <c r="Y361" s="189"/>
      <c r="Z361" s="3"/>
      <c r="AA361" s="1"/>
      <c r="AB361" s="1"/>
      <c r="AC361" s="1"/>
      <c r="AD361" s="1"/>
      <c r="AE361" s="2"/>
      <c r="AF361" s="2"/>
      <c r="AG361" s="2"/>
      <c r="AH361" s="2"/>
      <c r="AI361" s="270"/>
      <c r="AJ361" s="270"/>
      <c r="AK361" s="270"/>
      <c r="AL361" s="270"/>
      <c r="AM361" s="270"/>
      <c r="AN361" s="270"/>
      <c r="AO361" s="270"/>
      <c r="AP361" s="270"/>
      <c r="AQ361" s="270"/>
      <c r="AR361" s="270"/>
      <c r="AS361" s="271"/>
      <c r="AT361" s="271"/>
      <c r="AU361" s="270"/>
      <c r="AV361" s="270"/>
      <c r="AW361" s="270"/>
      <c r="AX361" s="270"/>
    </row>
    <row r="362" spans="1:50" ht="14.25" customHeight="1">
      <c r="A362" s="204"/>
      <c r="B362" s="268"/>
      <c r="C362" s="268"/>
      <c r="D362" s="268"/>
      <c r="E362" s="268"/>
      <c r="F362" s="268"/>
      <c r="G362" s="268"/>
      <c r="H362" s="269"/>
      <c r="I362" s="189"/>
      <c r="J362" s="3"/>
      <c r="K362" s="2"/>
      <c r="L362" s="269"/>
      <c r="M362" s="189"/>
      <c r="N362" s="3"/>
      <c r="O362" s="2"/>
      <c r="P362" s="269"/>
      <c r="Q362" s="189"/>
      <c r="R362" s="3"/>
      <c r="S362" s="2"/>
      <c r="T362" s="269"/>
      <c r="U362" s="189"/>
      <c r="V362" s="3"/>
      <c r="W362" s="2"/>
      <c r="X362" s="269"/>
      <c r="Y362" s="189"/>
      <c r="Z362" s="3"/>
      <c r="AA362" s="1"/>
      <c r="AB362" s="1"/>
      <c r="AC362" s="1"/>
      <c r="AD362" s="1"/>
      <c r="AE362" s="2"/>
      <c r="AF362" s="2"/>
      <c r="AG362" s="2"/>
      <c r="AH362" s="2"/>
      <c r="AI362" s="270"/>
      <c r="AJ362" s="270"/>
      <c r="AK362" s="270"/>
      <c r="AL362" s="270"/>
      <c r="AM362" s="270"/>
      <c r="AN362" s="270"/>
      <c r="AO362" s="270"/>
      <c r="AP362" s="270"/>
      <c r="AQ362" s="270"/>
      <c r="AR362" s="270"/>
      <c r="AS362" s="271"/>
      <c r="AT362" s="271"/>
      <c r="AU362" s="270"/>
      <c r="AV362" s="270"/>
      <c r="AW362" s="270"/>
      <c r="AX362" s="270"/>
    </row>
    <row r="363" spans="1:50" ht="14.25" customHeight="1">
      <c r="A363" s="204"/>
      <c r="B363" s="268"/>
      <c r="C363" s="268"/>
      <c r="D363" s="268"/>
      <c r="E363" s="268"/>
      <c r="F363" s="268"/>
      <c r="G363" s="268"/>
      <c r="H363" s="269"/>
      <c r="I363" s="189"/>
      <c r="J363" s="3"/>
      <c r="K363" s="2"/>
      <c r="L363" s="269"/>
      <c r="M363" s="189"/>
      <c r="N363" s="3"/>
      <c r="O363" s="2"/>
      <c r="P363" s="269"/>
      <c r="Q363" s="189"/>
      <c r="R363" s="3"/>
      <c r="S363" s="2"/>
      <c r="T363" s="269"/>
      <c r="U363" s="189"/>
      <c r="V363" s="3"/>
      <c r="W363" s="2"/>
      <c r="X363" s="269"/>
      <c r="Y363" s="189"/>
      <c r="Z363" s="3"/>
      <c r="AA363" s="1"/>
      <c r="AB363" s="1"/>
      <c r="AC363" s="1"/>
      <c r="AD363" s="1"/>
      <c r="AE363" s="2"/>
      <c r="AF363" s="2"/>
      <c r="AG363" s="2"/>
      <c r="AH363" s="2"/>
      <c r="AI363" s="270"/>
      <c r="AJ363" s="270"/>
      <c r="AK363" s="270"/>
      <c r="AL363" s="270"/>
      <c r="AM363" s="270"/>
      <c r="AN363" s="270"/>
      <c r="AO363" s="270"/>
      <c r="AP363" s="270"/>
      <c r="AQ363" s="270"/>
      <c r="AR363" s="270"/>
      <c r="AS363" s="271"/>
      <c r="AT363" s="271"/>
      <c r="AU363" s="270"/>
      <c r="AV363" s="270"/>
      <c r="AW363" s="270"/>
      <c r="AX363" s="270"/>
    </row>
    <row r="364" spans="1:50" ht="14.25" customHeight="1">
      <c r="A364" s="204"/>
      <c r="B364" s="268"/>
      <c r="C364" s="268"/>
      <c r="D364" s="268"/>
      <c r="E364" s="268"/>
      <c r="F364" s="268"/>
      <c r="G364" s="268"/>
      <c r="H364" s="269"/>
      <c r="I364" s="189"/>
      <c r="J364" s="3"/>
      <c r="K364" s="2"/>
      <c r="L364" s="269"/>
      <c r="M364" s="189"/>
      <c r="N364" s="3"/>
      <c r="O364" s="2"/>
      <c r="P364" s="269"/>
      <c r="Q364" s="189"/>
      <c r="R364" s="3"/>
      <c r="S364" s="2"/>
      <c r="T364" s="269"/>
      <c r="U364" s="189"/>
      <c r="V364" s="3"/>
      <c r="W364" s="2"/>
      <c r="X364" s="269"/>
      <c r="Y364" s="189"/>
      <c r="Z364" s="3"/>
      <c r="AA364" s="1"/>
      <c r="AB364" s="1"/>
      <c r="AC364" s="1"/>
      <c r="AD364" s="1"/>
      <c r="AE364" s="2"/>
      <c r="AF364" s="2"/>
      <c r="AG364" s="2"/>
      <c r="AH364" s="2"/>
      <c r="AI364" s="270"/>
      <c r="AJ364" s="270"/>
      <c r="AK364" s="270"/>
      <c r="AL364" s="270"/>
      <c r="AM364" s="270"/>
      <c r="AN364" s="270"/>
      <c r="AO364" s="270"/>
      <c r="AP364" s="270"/>
      <c r="AQ364" s="270"/>
      <c r="AR364" s="270"/>
      <c r="AS364" s="271"/>
      <c r="AT364" s="271"/>
      <c r="AU364" s="270"/>
      <c r="AV364" s="270"/>
      <c r="AW364" s="270"/>
      <c r="AX364" s="270"/>
    </row>
    <row r="365" spans="1:50" ht="14.25" customHeight="1">
      <c r="A365" s="204"/>
      <c r="B365" s="268"/>
      <c r="C365" s="268"/>
      <c r="D365" s="268"/>
      <c r="E365" s="268"/>
      <c r="F365" s="268"/>
      <c r="G365" s="268"/>
      <c r="H365" s="269"/>
      <c r="I365" s="189"/>
      <c r="J365" s="3"/>
      <c r="K365" s="2"/>
      <c r="L365" s="269"/>
      <c r="M365" s="189"/>
      <c r="N365" s="3"/>
      <c r="O365" s="2"/>
      <c r="P365" s="269"/>
      <c r="Q365" s="189"/>
      <c r="R365" s="3"/>
      <c r="S365" s="2"/>
      <c r="T365" s="269"/>
      <c r="U365" s="189"/>
      <c r="V365" s="3"/>
      <c r="W365" s="2"/>
      <c r="X365" s="269"/>
      <c r="Y365" s="189"/>
      <c r="Z365" s="3"/>
      <c r="AA365" s="1"/>
      <c r="AB365" s="1"/>
      <c r="AC365" s="1"/>
      <c r="AD365" s="1"/>
      <c r="AE365" s="2"/>
      <c r="AF365" s="2"/>
      <c r="AG365" s="2"/>
      <c r="AH365" s="2"/>
      <c r="AI365" s="270"/>
      <c r="AJ365" s="270"/>
      <c r="AK365" s="270"/>
      <c r="AL365" s="270"/>
      <c r="AM365" s="270"/>
      <c r="AN365" s="270"/>
      <c r="AO365" s="270"/>
      <c r="AP365" s="270"/>
      <c r="AQ365" s="270"/>
      <c r="AR365" s="270"/>
      <c r="AS365" s="271"/>
      <c r="AT365" s="271"/>
      <c r="AU365" s="270"/>
      <c r="AV365" s="270"/>
      <c r="AW365" s="270"/>
      <c r="AX365" s="270"/>
    </row>
    <row r="366" spans="1:50" ht="14.25" customHeight="1">
      <c r="A366" s="204"/>
      <c r="B366" s="268"/>
      <c r="C366" s="268"/>
      <c r="D366" s="268"/>
      <c r="E366" s="268"/>
      <c r="F366" s="268"/>
      <c r="G366" s="268"/>
      <c r="H366" s="269"/>
      <c r="I366" s="189"/>
      <c r="J366" s="3"/>
      <c r="K366" s="2"/>
      <c r="L366" s="269"/>
      <c r="M366" s="189"/>
      <c r="N366" s="3"/>
      <c r="O366" s="2"/>
      <c r="P366" s="269"/>
      <c r="Q366" s="189"/>
      <c r="R366" s="3"/>
      <c r="S366" s="2"/>
      <c r="T366" s="269"/>
      <c r="U366" s="189"/>
      <c r="V366" s="3"/>
      <c r="W366" s="2"/>
      <c r="X366" s="269"/>
      <c r="Y366" s="189"/>
      <c r="Z366" s="3"/>
      <c r="AA366" s="1"/>
      <c r="AB366" s="1"/>
      <c r="AC366" s="1"/>
      <c r="AD366" s="1"/>
      <c r="AE366" s="2"/>
      <c r="AF366" s="2"/>
      <c r="AG366" s="2"/>
      <c r="AH366" s="2"/>
      <c r="AI366" s="270"/>
      <c r="AJ366" s="270"/>
      <c r="AK366" s="270"/>
      <c r="AL366" s="270"/>
      <c r="AM366" s="270"/>
      <c r="AN366" s="270"/>
      <c r="AO366" s="270"/>
      <c r="AP366" s="270"/>
      <c r="AQ366" s="270"/>
      <c r="AR366" s="270"/>
      <c r="AS366" s="271"/>
      <c r="AT366" s="271"/>
      <c r="AU366" s="270"/>
      <c r="AV366" s="270"/>
      <c r="AW366" s="270"/>
      <c r="AX366" s="270"/>
    </row>
    <row r="367" spans="1:50" ht="14.25" customHeight="1">
      <c r="A367" s="204"/>
      <c r="B367" s="268"/>
      <c r="C367" s="268"/>
      <c r="D367" s="268"/>
      <c r="E367" s="268"/>
      <c r="F367" s="268"/>
      <c r="G367" s="268"/>
      <c r="H367" s="269"/>
      <c r="I367" s="189"/>
      <c r="J367" s="3"/>
      <c r="K367" s="2"/>
      <c r="L367" s="269"/>
      <c r="M367" s="189"/>
      <c r="N367" s="3"/>
      <c r="O367" s="2"/>
      <c r="P367" s="269"/>
      <c r="Q367" s="189"/>
      <c r="R367" s="3"/>
      <c r="S367" s="2"/>
      <c r="T367" s="269"/>
      <c r="U367" s="189"/>
      <c r="V367" s="3"/>
      <c r="W367" s="2"/>
      <c r="X367" s="269"/>
      <c r="Y367" s="189"/>
      <c r="Z367" s="3"/>
      <c r="AA367" s="1"/>
      <c r="AB367" s="1"/>
      <c r="AC367" s="1"/>
      <c r="AD367" s="1"/>
      <c r="AE367" s="2"/>
      <c r="AF367" s="2"/>
      <c r="AG367" s="2"/>
      <c r="AH367" s="2"/>
      <c r="AI367" s="270"/>
      <c r="AJ367" s="270"/>
      <c r="AK367" s="270"/>
      <c r="AL367" s="270"/>
      <c r="AM367" s="270"/>
      <c r="AN367" s="270"/>
      <c r="AO367" s="270"/>
      <c r="AP367" s="270"/>
      <c r="AQ367" s="270"/>
      <c r="AR367" s="270"/>
      <c r="AS367" s="271"/>
      <c r="AT367" s="271"/>
      <c r="AU367" s="270"/>
      <c r="AV367" s="270"/>
      <c r="AW367" s="270"/>
      <c r="AX367" s="270"/>
    </row>
    <row r="368" spans="1:50" ht="14.25" customHeight="1">
      <c r="A368" s="204"/>
      <c r="B368" s="268"/>
      <c r="C368" s="268"/>
      <c r="D368" s="268"/>
      <c r="E368" s="268"/>
      <c r="F368" s="268"/>
      <c r="G368" s="268"/>
      <c r="H368" s="269"/>
      <c r="I368" s="189"/>
      <c r="J368" s="3"/>
      <c r="K368" s="2"/>
      <c r="L368" s="269"/>
      <c r="M368" s="189"/>
      <c r="N368" s="3"/>
      <c r="O368" s="2"/>
      <c r="P368" s="269"/>
      <c r="Q368" s="189"/>
      <c r="R368" s="3"/>
      <c r="S368" s="2"/>
      <c r="T368" s="269"/>
      <c r="U368" s="189"/>
      <c r="V368" s="3"/>
      <c r="W368" s="2"/>
      <c r="X368" s="269"/>
      <c r="Y368" s="189"/>
      <c r="Z368" s="3"/>
      <c r="AA368" s="1"/>
      <c r="AB368" s="1"/>
      <c r="AC368" s="1"/>
      <c r="AD368" s="1"/>
      <c r="AE368" s="2"/>
      <c r="AF368" s="2"/>
      <c r="AG368" s="2"/>
      <c r="AH368" s="2"/>
      <c r="AI368" s="270"/>
      <c r="AJ368" s="270"/>
      <c r="AK368" s="270"/>
      <c r="AL368" s="270"/>
      <c r="AM368" s="270"/>
      <c r="AN368" s="270"/>
      <c r="AO368" s="270"/>
      <c r="AP368" s="270"/>
      <c r="AQ368" s="270"/>
      <c r="AR368" s="270"/>
      <c r="AS368" s="271"/>
      <c r="AT368" s="271"/>
      <c r="AU368" s="270"/>
      <c r="AV368" s="270"/>
      <c r="AW368" s="270"/>
      <c r="AX368" s="270"/>
    </row>
    <row r="369" spans="1:50" ht="14.25" customHeight="1">
      <c r="A369" s="204"/>
      <c r="B369" s="268"/>
      <c r="C369" s="268"/>
      <c r="D369" s="268"/>
      <c r="E369" s="268"/>
      <c r="F369" s="268"/>
      <c r="G369" s="268"/>
      <c r="H369" s="269"/>
      <c r="I369" s="189"/>
      <c r="J369" s="3"/>
      <c r="K369" s="2"/>
      <c r="L369" s="269"/>
      <c r="M369" s="189"/>
      <c r="N369" s="3"/>
      <c r="O369" s="2"/>
      <c r="P369" s="269"/>
      <c r="Q369" s="189"/>
      <c r="R369" s="3"/>
      <c r="S369" s="2"/>
      <c r="T369" s="269"/>
      <c r="U369" s="189"/>
      <c r="V369" s="3"/>
      <c r="W369" s="2"/>
      <c r="X369" s="269"/>
      <c r="Y369" s="189"/>
      <c r="Z369" s="3"/>
      <c r="AA369" s="1"/>
      <c r="AB369" s="1"/>
      <c r="AC369" s="1"/>
      <c r="AD369" s="1"/>
      <c r="AE369" s="2"/>
      <c r="AF369" s="2"/>
      <c r="AG369" s="2"/>
      <c r="AH369" s="2"/>
      <c r="AI369" s="270"/>
      <c r="AJ369" s="270"/>
      <c r="AK369" s="270"/>
      <c r="AL369" s="270"/>
      <c r="AM369" s="270"/>
      <c r="AN369" s="270"/>
      <c r="AO369" s="270"/>
      <c r="AP369" s="270"/>
      <c r="AQ369" s="270"/>
      <c r="AR369" s="270"/>
      <c r="AS369" s="271"/>
      <c r="AT369" s="271"/>
      <c r="AU369" s="270"/>
      <c r="AV369" s="270"/>
      <c r="AW369" s="270"/>
      <c r="AX369" s="270"/>
    </row>
    <row r="370" spans="1:50" ht="14.25" customHeight="1">
      <c r="A370" s="204"/>
      <c r="B370" s="268"/>
      <c r="C370" s="268"/>
      <c r="D370" s="268"/>
      <c r="E370" s="268"/>
      <c r="F370" s="268"/>
      <c r="G370" s="268"/>
      <c r="H370" s="269"/>
      <c r="I370" s="189"/>
      <c r="J370" s="3"/>
      <c r="K370" s="2"/>
      <c r="L370" s="269"/>
      <c r="M370" s="189"/>
      <c r="N370" s="3"/>
      <c r="O370" s="2"/>
      <c r="P370" s="269"/>
      <c r="Q370" s="189"/>
      <c r="R370" s="3"/>
      <c r="S370" s="2"/>
      <c r="T370" s="269"/>
      <c r="U370" s="189"/>
      <c r="V370" s="3"/>
      <c r="W370" s="2"/>
      <c r="X370" s="269"/>
      <c r="Y370" s="189"/>
      <c r="Z370" s="3"/>
      <c r="AA370" s="1"/>
      <c r="AB370" s="1"/>
      <c r="AC370" s="1"/>
      <c r="AD370" s="1"/>
      <c r="AE370" s="2"/>
      <c r="AF370" s="2"/>
      <c r="AG370" s="2"/>
      <c r="AH370" s="2"/>
      <c r="AI370" s="270"/>
      <c r="AJ370" s="270"/>
      <c r="AK370" s="270"/>
      <c r="AL370" s="270"/>
      <c r="AM370" s="270"/>
      <c r="AN370" s="270"/>
      <c r="AO370" s="270"/>
      <c r="AP370" s="270"/>
      <c r="AQ370" s="270"/>
      <c r="AR370" s="270"/>
      <c r="AS370" s="271"/>
      <c r="AT370" s="271"/>
      <c r="AU370" s="270"/>
      <c r="AV370" s="270"/>
      <c r="AW370" s="270"/>
      <c r="AX370" s="270"/>
    </row>
    <row r="371" spans="1:50" ht="14.25" customHeight="1">
      <c r="A371" s="204"/>
      <c r="B371" s="268"/>
      <c r="C371" s="268"/>
      <c r="D371" s="268"/>
      <c r="E371" s="268"/>
      <c r="F371" s="268"/>
      <c r="G371" s="268"/>
      <c r="H371" s="269"/>
      <c r="I371" s="189"/>
      <c r="J371" s="3"/>
      <c r="K371" s="2"/>
      <c r="L371" s="269"/>
      <c r="M371" s="189"/>
      <c r="N371" s="3"/>
      <c r="O371" s="2"/>
      <c r="P371" s="269"/>
      <c r="Q371" s="189"/>
      <c r="R371" s="3"/>
      <c r="S371" s="2"/>
      <c r="T371" s="269"/>
      <c r="U371" s="189"/>
      <c r="V371" s="3"/>
      <c r="W371" s="2"/>
      <c r="X371" s="269"/>
      <c r="Y371" s="189"/>
      <c r="Z371" s="3"/>
      <c r="AA371" s="1"/>
      <c r="AB371" s="1"/>
      <c r="AC371" s="1"/>
      <c r="AD371" s="1"/>
      <c r="AE371" s="2"/>
      <c r="AF371" s="2"/>
      <c r="AG371" s="2"/>
      <c r="AH371" s="2"/>
      <c r="AI371" s="270"/>
      <c r="AJ371" s="270"/>
      <c r="AK371" s="270"/>
      <c r="AL371" s="270"/>
      <c r="AM371" s="270"/>
      <c r="AN371" s="270"/>
      <c r="AO371" s="270"/>
      <c r="AP371" s="270"/>
      <c r="AQ371" s="270"/>
      <c r="AR371" s="270"/>
      <c r="AS371" s="271"/>
      <c r="AT371" s="271"/>
      <c r="AU371" s="270"/>
      <c r="AV371" s="270"/>
      <c r="AW371" s="270"/>
      <c r="AX371" s="270"/>
    </row>
    <row r="372" spans="1:50" ht="14.25" customHeight="1">
      <c r="A372" s="204"/>
      <c r="B372" s="268"/>
      <c r="C372" s="268"/>
      <c r="D372" s="268"/>
      <c r="E372" s="268"/>
      <c r="F372" s="268"/>
      <c r="G372" s="268"/>
      <c r="H372" s="269"/>
      <c r="I372" s="189"/>
      <c r="J372" s="3"/>
      <c r="K372" s="2"/>
      <c r="L372" s="269"/>
      <c r="M372" s="189"/>
      <c r="N372" s="3"/>
      <c r="O372" s="2"/>
      <c r="P372" s="269"/>
      <c r="Q372" s="189"/>
      <c r="R372" s="3"/>
      <c r="S372" s="2"/>
      <c r="T372" s="269"/>
      <c r="U372" s="189"/>
      <c r="V372" s="3"/>
      <c r="W372" s="2"/>
      <c r="X372" s="269"/>
      <c r="Y372" s="189"/>
      <c r="Z372" s="3"/>
      <c r="AA372" s="1"/>
      <c r="AB372" s="1"/>
      <c r="AC372" s="1"/>
      <c r="AD372" s="1"/>
      <c r="AE372" s="2"/>
      <c r="AF372" s="2"/>
      <c r="AG372" s="2"/>
      <c r="AH372" s="2"/>
      <c r="AI372" s="270"/>
      <c r="AJ372" s="270"/>
      <c r="AK372" s="270"/>
      <c r="AL372" s="270"/>
      <c r="AM372" s="270"/>
      <c r="AN372" s="270"/>
      <c r="AO372" s="270"/>
      <c r="AP372" s="270"/>
      <c r="AQ372" s="270"/>
      <c r="AR372" s="270"/>
      <c r="AS372" s="271"/>
      <c r="AT372" s="271"/>
      <c r="AU372" s="270"/>
      <c r="AV372" s="270"/>
      <c r="AW372" s="270"/>
      <c r="AX372" s="270"/>
    </row>
    <row r="373" spans="1:50" ht="14.25" customHeight="1">
      <c r="A373" s="204"/>
      <c r="B373" s="268"/>
      <c r="C373" s="268"/>
      <c r="D373" s="268"/>
      <c r="E373" s="268"/>
      <c r="F373" s="268"/>
      <c r="G373" s="268"/>
      <c r="H373" s="269"/>
      <c r="I373" s="189"/>
      <c r="J373" s="3"/>
      <c r="K373" s="2"/>
      <c r="L373" s="269"/>
      <c r="M373" s="189"/>
      <c r="N373" s="3"/>
      <c r="O373" s="2"/>
      <c r="P373" s="269"/>
      <c r="Q373" s="189"/>
      <c r="R373" s="3"/>
      <c r="S373" s="2"/>
      <c r="T373" s="269"/>
      <c r="U373" s="189"/>
      <c r="V373" s="3"/>
      <c r="W373" s="2"/>
      <c r="X373" s="269"/>
      <c r="Y373" s="189"/>
      <c r="Z373" s="3"/>
      <c r="AA373" s="1"/>
      <c r="AB373" s="1"/>
      <c r="AC373" s="1"/>
      <c r="AD373" s="1"/>
      <c r="AE373" s="2"/>
      <c r="AF373" s="2"/>
      <c r="AG373" s="2"/>
      <c r="AH373" s="2"/>
      <c r="AI373" s="270"/>
      <c r="AJ373" s="270"/>
      <c r="AK373" s="270"/>
      <c r="AL373" s="270"/>
      <c r="AM373" s="270"/>
      <c r="AN373" s="270"/>
      <c r="AO373" s="270"/>
      <c r="AP373" s="270"/>
      <c r="AQ373" s="270"/>
      <c r="AR373" s="270"/>
      <c r="AS373" s="271"/>
      <c r="AT373" s="271"/>
      <c r="AU373" s="270"/>
      <c r="AV373" s="270"/>
      <c r="AW373" s="270"/>
      <c r="AX373" s="270"/>
    </row>
    <row r="374" spans="1:50" ht="14.25" customHeight="1">
      <c r="A374" s="204"/>
      <c r="B374" s="268"/>
      <c r="C374" s="268"/>
      <c r="D374" s="268"/>
      <c r="E374" s="268"/>
      <c r="F374" s="268"/>
      <c r="G374" s="268"/>
      <c r="H374" s="269"/>
      <c r="I374" s="189"/>
      <c r="J374" s="3"/>
      <c r="K374" s="2"/>
      <c r="L374" s="269"/>
      <c r="M374" s="189"/>
      <c r="N374" s="3"/>
      <c r="O374" s="2"/>
      <c r="P374" s="269"/>
      <c r="Q374" s="189"/>
      <c r="R374" s="3"/>
      <c r="S374" s="2"/>
      <c r="T374" s="269"/>
      <c r="U374" s="189"/>
      <c r="V374" s="3"/>
      <c r="W374" s="2"/>
      <c r="X374" s="269"/>
      <c r="Y374" s="189"/>
      <c r="Z374" s="3"/>
      <c r="AA374" s="1"/>
      <c r="AB374" s="1"/>
      <c r="AC374" s="1"/>
      <c r="AD374" s="1"/>
      <c r="AE374" s="2"/>
      <c r="AF374" s="2"/>
      <c r="AG374" s="2"/>
      <c r="AH374" s="2"/>
      <c r="AI374" s="270"/>
      <c r="AJ374" s="270"/>
      <c r="AK374" s="270"/>
      <c r="AL374" s="270"/>
      <c r="AM374" s="270"/>
      <c r="AN374" s="270"/>
      <c r="AO374" s="270"/>
      <c r="AP374" s="270"/>
      <c r="AQ374" s="270"/>
      <c r="AR374" s="270"/>
      <c r="AS374" s="271"/>
      <c r="AT374" s="271"/>
      <c r="AU374" s="270"/>
      <c r="AV374" s="270"/>
      <c r="AW374" s="270"/>
      <c r="AX374" s="270"/>
    </row>
    <row r="375" spans="1:50" ht="14.25" customHeight="1">
      <c r="A375" s="204"/>
      <c r="B375" s="268"/>
      <c r="C375" s="268"/>
      <c r="D375" s="268"/>
      <c r="E375" s="268"/>
      <c r="F375" s="268"/>
      <c r="G375" s="268"/>
      <c r="H375" s="269"/>
      <c r="I375" s="189"/>
      <c r="J375" s="3"/>
      <c r="K375" s="2"/>
      <c r="L375" s="269"/>
      <c r="M375" s="189"/>
      <c r="N375" s="3"/>
      <c r="O375" s="2"/>
      <c r="P375" s="269"/>
      <c r="Q375" s="189"/>
      <c r="R375" s="3"/>
      <c r="S375" s="2"/>
      <c r="T375" s="269"/>
      <c r="U375" s="189"/>
      <c r="V375" s="3"/>
      <c r="W375" s="2"/>
      <c r="X375" s="269"/>
      <c r="Y375" s="189"/>
      <c r="Z375" s="3"/>
      <c r="AA375" s="1"/>
      <c r="AB375" s="1"/>
      <c r="AC375" s="1"/>
      <c r="AD375" s="1"/>
      <c r="AE375" s="2"/>
      <c r="AF375" s="2"/>
      <c r="AG375" s="2"/>
      <c r="AH375" s="2"/>
      <c r="AI375" s="270"/>
      <c r="AJ375" s="270"/>
      <c r="AK375" s="270"/>
      <c r="AL375" s="270"/>
      <c r="AM375" s="270"/>
      <c r="AN375" s="270"/>
      <c r="AO375" s="270"/>
      <c r="AP375" s="270"/>
      <c r="AQ375" s="270"/>
      <c r="AR375" s="270"/>
      <c r="AS375" s="271"/>
      <c r="AT375" s="271"/>
      <c r="AU375" s="270"/>
      <c r="AV375" s="270"/>
      <c r="AW375" s="270"/>
      <c r="AX375" s="270"/>
    </row>
    <row r="376" spans="1:50" ht="14.25" customHeight="1">
      <c r="A376" s="204"/>
      <c r="B376" s="268"/>
      <c r="C376" s="268"/>
      <c r="D376" s="268"/>
      <c r="E376" s="268"/>
      <c r="F376" s="268"/>
      <c r="G376" s="268"/>
      <c r="H376" s="269"/>
      <c r="I376" s="189"/>
      <c r="J376" s="3"/>
      <c r="K376" s="2"/>
      <c r="L376" s="269"/>
      <c r="M376" s="189"/>
      <c r="N376" s="3"/>
      <c r="O376" s="2"/>
      <c r="P376" s="269"/>
      <c r="Q376" s="189"/>
      <c r="R376" s="3"/>
      <c r="S376" s="2"/>
      <c r="T376" s="269"/>
      <c r="U376" s="189"/>
      <c r="V376" s="3"/>
      <c r="W376" s="2"/>
      <c r="X376" s="269"/>
      <c r="Y376" s="189"/>
      <c r="Z376" s="3"/>
      <c r="AA376" s="1"/>
      <c r="AB376" s="1"/>
      <c r="AC376" s="1"/>
      <c r="AD376" s="1"/>
      <c r="AE376" s="2"/>
      <c r="AF376" s="2"/>
      <c r="AG376" s="2"/>
      <c r="AH376" s="2"/>
      <c r="AI376" s="270"/>
      <c r="AJ376" s="270"/>
      <c r="AK376" s="270"/>
      <c r="AL376" s="270"/>
      <c r="AM376" s="270"/>
      <c r="AN376" s="270"/>
      <c r="AO376" s="270"/>
      <c r="AP376" s="270"/>
      <c r="AQ376" s="270"/>
      <c r="AR376" s="270"/>
      <c r="AS376" s="271"/>
      <c r="AT376" s="271"/>
      <c r="AU376" s="270"/>
      <c r="AV376" s="270"/>
      <c r="AW376" s="270"/>
      <c r="AX376" s="270"/>
    </row>
    <row r="377" spans="1:50" ht="14.25" customHeight="1">
      <c r="A377" s="204"/>
      <c r="B377" s="268"/>
      <c r="C377" s="268"/>
      <c r="D377" s="268"/>
      <c r="E377" s="268"/>
      <c r="F377" s="268"/>
      <c r="G377" s="268"/>
      <c r="H377" s="269"/>
      <c r="I377" s="189"/>
      <c r="J377" s="3"/>
      <c r="K377" s="2"/>
      <c r="L377" s="269"/>
      <c r="M377" s="189"/>
      <c r="N377" s="3"/>
      <c r="O377" s="2"/>
      <c r="P377" s="269"/>
      <c r="Q377" s="189"/>
      <c r="R377" s="3"/>
      <c r="S377" s="2"/>
      <c r="T377" s="269"/>
      <c r="U377" s="189"/>
      <c r="V377" s="3"/>
      <c r="W377" s="2"/>
      <c r="X377" s="269"/>
      <c r="Y377" s="189"/>
      <c r="Z377" s="3"/>
      <c r="AA377" s="1"/>
      <c r="AB377" s="1"/>
      <c r="AC377" s="1"/>
      <c r="AD377" s="1"/>
      <c r="AE377" s="2"/>
      <c r="AF377" s="2"/>
      <c r="AG377" s="2"/>
      <c r="AH377" s="2"/>
      <c r="AI377" s="270"/>
      <c r="AJ377" s="270"/>
      <c r="AK377" s="270"/>
      <c r="AL377" s="270"/>
      <c r="AM377" s="270"/>
      <c r="AN377" s="270"/>
      <c r="AO377" s="270"/>
      <c r="AP377" s="270"/>
      <c r="AQ377" s="270"/>
      <c r="AR377" s="270"/>
      <c r="AS377" s="271"/>
      <c r="AT377" s="271"/>
      <c r="AU377" s="270"/>
      <c r="AV377" s="270"/>
      <c r="AW377" s="270"/>
      <c r="AX377" s="270"/>
    </row>
    <row r="378" spans="1:50" ht="14.25" customHeight="1">
      <c r="A378" s="204"/>
      <c r="B378" s="268"/>
      <c r="C378" s="268"/>
      <c r="D378" s="268"/>
      <c r="E378" s="268"/>
      <c r="F378" s="268"/>
      <c r="G378" s="268"/>
      <c r="H378" s="269"/>
      <c r="I378" s="189"/>
      <c r="J378" s="3"/>
      <c r="K378" s="2"/>
      <c r="L378" s="269"/>
      <c r="M378" s="189"/>
      <c r="N378" s="3"/>
      <c r="O378" s="2"/>
      <c r="P378" s="269"/>
      <c r="Q378" s="189"/>
      <c r="R378" s="3"/>
      <c r="S378" s="2"/>
      <c r="T378" s="269"/>
      <c r="U378" s="189"/>
      <c r="V378" s="3"/>
      <c r="W378" s="2"/>
      <c r="X378" s="269"/>
      <c r="Y378" s="189"/>
      <c r="Z378" s="3"/>
      <c r="AA378" s="1"/>
      <c r="AB378" s="1"/>
      <c r="AC378" s="1"/>
      <c r="AD378" s="1"/>
      <c r="AE378" s="2"/>
      <c r="AF378" s="2"/>
      <c r="AG378" s="2"/>
      <c r="AH378" s="2"/>
      <c r="AI378" s="270"/>
      <c r="AJ378" s="270"/>
      <c r="AK378" s="270"/>
      <c r="AL378" s="270"/>
      <c r="AM378" s="270"/>
      <c r="AN378" s="270"/>
      <c r="AO378" s="270"/>
      <c r="AP378" s="270"/>
      <c r="AQ378" s="270"/>
      <c r="AR378" s="270"/>
      <c r="AS378" s="271"/>
      <c r="AT378" s="271"/>
      <c r="AU378" s="270"/>
      <c r="AV378" s="270"/>
      <c r="AW378" s="270"/>
      <c r="AX378" s="270"/>
    </row>
    <row r="379" spans="1:50" ht="14.25" customHeight="1">
      <c r="A379" s="204"/>
      <c r="B379" s="268"/>
      <c r="C379" s="268"/>
      <c r="D379" s="268"/>
      <c r="E379" s="268"/>
      <c r="F379" s="268"/>
      <c r="G379" s="268"/>
      <c r="H379" s="269"/>
      <c r="I379" s="189"/>
      <c r="J379" s="3"/>
      <c r="K379" s="2"/>
      <c r="L379" s="269"/>
      <c r="M379" s="189"/>
      <c r="N379" s="3"/>
      <c r="O379" s="2"/>
      <c r="P379" s="269"/>
      <c r="Q379" s="189"/>
      <c r="R379" s="3"/>
      <c r="S379" s="2"/>
      <c r="T379" s="269"/>
      <c r="U379" s="189"/>
      <c r="V379" s="3"/>
      <c r="W379" s="2"/>
      <c r="X379" s="269"/>
      <c r="Y379" s="189"/>
      <c r="Z379" s="3"/>
      <c r="AA379" s="1"/>
      <c r="AB379" s="1"/>
      <c r="AC379" s="1"/>
      <c r="AD379" s="1"/>
      <c r="AE379" s="2"/>
      <c r="AF379" s="2"/>
      <c r="AG379" s="2"/>
      <c r="AH379" s="2"/>
      <c r="AI379" s="270"/>
      <c r="AJ379" s="270"/>
      <c r="AK379" s="270"/>
      <c r="AL379" s="270"/>
      <c r="AM379" s="270"/>
      <c r="AN379" s="270"/>
      <c r="AO379" s="270"/>
      <c r="AP379" s="270"/>
      <c r="AQ379" s="270"/>
      <c r="AR379" s="270"/>
      <c r="AS379" s="271"/>
      <c r="AT379" s="271"/>
      <c r="AU379" s="270"/>
      <c r="AV379" s="270"/>
      <c r="AW379" s="270"/>
      <c r="AX379" s="270"/>
    </row>
    <row r="380" spans="1:50" ht="14.25" customHeight="1">
      <c r="A380" s="204"/>
      <c r="B380" s="268"/>
      <c r="C380" s="268"/>
      <c r="D380" s="268"/>
      <c r="E380" s="268"/>
      <c r="F380" s="268"/>
      <c r="G380" s="268"/>
      <c r="H380" s="269"/>
      <c r="I380" s="189"/>
      <c r="J380" s="3"/>
      <c r="K380" s="2"/>
      <c r="L380" s="269"/>
      <c r="M380" s="189"/>
      <c r="N380" s="3"/>
      <c r="O380" s="2"/>
      <c r="P380" s="269"/>
      <c r="Q380" s="189"/>
      <c r="R380" s="3"/>
      <c r="S380" s="2"/>
      <c r="T380" s="269"/>
      <c r="U380" s="189"/>
      <c r="V380" s="3"/>
      <c r="W380" s="2"/>
      <c r="X380" s="269"/>
      <c r="Y380" s="189"/>
      <c r="Z380" s="3"/>
      <c r="AA380" s="1"/>
      <c r="AB380" s="1"/>
      <c r="AC380" s="1"/>
      <c r="AD380" s="1"/>
      <c r="AE380" s="2"/>
      <c r="AF380" s="2"/>
      <c r="AG380" s="2"/>
      <c r="AH380" s="2"/>
      <c r="AI380" s="270"/>
      <c r="AJ380" s="270"/>
      <c r="AK380" s="270"/>
      <c r="AL380" s="270"/>
      <c r="AM380" s="270"/>
      <c r="AN380" s="270"/>
      <c r="AO380" s="270"/>
      <c r="AP380" s="270"/>
      <c r="AQ380" s="270"/>
      <c r="AR380" s="270"/>
      <c r="AS380" s="271"/>
      <c r="AT380" s="271"/>
      <c r="AU380" s="270"/>
      <c r="AV380" s="270"/>
      <c r="AW380" s="270"/>
      <c r="AX380" s="270"/>
    </row>
    <row r="381" spans="1:50" ht="14.25" customHeight="1">
      <c r="A381" s="204"/>
      <c r="B381" s="268"/>
      <c r="C381" s="268"/>
      <c r="D381" s="268"/>
      <c r="E381" s="268"/>
      <c r="F381" s="268"/>
      <c r="G381" s="268"/>
      <c r="H381" s="269"/>
      <c r="I381" s="189"/>
      <c r="J381" s="3"/>
      <c r="K381" s="2"/>
      <c r="L381" s="269"/>
      <c r="M381" s="189"/>
      <c r="N381" s="3"/>
      <c r="O381" s="2"/>
      <c r="P381" s="269"/>
      <c r="Q381" s="189"/>
      <c r="R381" s="3"/>
      <c r="S381" s="2"/>
      <c r="T381" s="269"/>
      <c r="U381" s="189"/>
      <c r="V381" s="3"/>
      <c r="W381" s="2"/>
      <c r="X381" s="269"/>
      <c r="Y381" s="189"/>
      <c r="Z381" s="3"/>
      <c r="AA381" s="1"/>
      <c r="AB381" s="1"/>
      <c r="AC381" s="1"/>
      <c r="AD381" s="1"/>
      <c r="AE381" s="2"/>
      <c r="AF381" s="2"/>
      <c r="AG381" s="2"/>
      <c r="AH381" s="2"/>
      <c r="AI381" s="270"/>
      <c r="AJ381" s="270"/>
      <c r="AK381" s="270"/>
      <c r="AL381" s="270"/>
      <c r="AM381" s="270"/>
      <c r="AN381" s="270"/>
      <c r="AO381" s="270"/>
      <c r="AP381" s="270"/>
      <c r="AQ381" s="270"/>
      <c r="AR381" s="270"/>
      <c r="AS381" s="271"/>
      <c r="AT381" s="271"/>
      <c r="AU381" s="270"/>
      <c r="AV381" s="270"/>
      <c r="AW381" s="270"/>
      <c r="AX381" s="270"/>
    </row>
    <row r="382" spans="1:50" ht="14.25" customHeight="1">
      <c r="A382" s="204"/>
      <c r="B382" s="268"/>
      <c r="C382" s="268"/>
      <c r="D382" s="268"/>
      <c r="E382" s="268"/>
      <c r="F382" s="268"/>
      <c r="G382" s="268"/>
      <c r="H382" s="269"/>
      <c r="I382" s="189"/>
      <c r="J382" s="3"/>
      <c r="K382" s="2"/>
      <c r="L382" s="269"/>
      <c r="M382" s="189"/>
      <c r="N382" s="3"/>
      <c r="O382" s="2"/>
      <c r="P382" s="269"/>
      <c r="Q382" s="189"/>
      <c r="R382" s="3"/>
      <c r="S382" s="2"/>
      <c r="T382" s="269"/>
      <c r="U382" s="189"/>
      <c r="V382" s="3"/>
      <c r="W382" s="2"/>
      <c r="X382" s="269"/>
      <c r="Y382" s="189"/>
      <c r="Z382" s="3"/>
      <c r="AA382" s="1"/>
      <c r="AB382" s="1"/>
      <c r="AC382" s="1"/>
      <c r="AD382" s="1"/>
      <c r="AE382" s="2"/>
      <c r="AF382" s="2"/>
      <c r="AG382" s="2"/>
      <c r="AH382" s="2"/>
      <c r="AI382" s="270"/>
      <c r="AJ382" s="270"/>
      <c r="AK382" s="270"/>
      <c r="AL382" s="270"/>
      <c r="AM382" s="270"/>
      <c r="AN382" s="270"/>
      <c r="AO382" s="270"/>
      <c r="AP382" s="270"/>
      <c r="AQ382" s="270"/>
      <c r="AR382" s="270"/>
      <c r="AS382" s="271"/>
      <c r="AT382" s="271"/>
      <c r="AU382" s="270"/>
      <c r="AV382" s="270"/>
      <c r="AW382" s="270"/>
      <c r="AX382" s="270"/>
    </row>
    <row r="383" spans="1:50" ht="14.25" customHeight="1">
      <c r="A383" s="204"/>
      <c r="B383" s="268"/>
      <c r="C383" s="268"/>
      <c r="D383" s="268"/>
      <c r="E383" s="268"/>
      <c r="F383" s="268"/>
      <c r="G383" s="268"/>
      <c r="H383" s="269"/>
      <c r="I383" s="189"/>
      <c r="J383" s="3"/>
      <c r="K383" s="2"/>
      <c r="L383" s="269"/>
      <c r="M383" s="189"/>
      <c r="N383" s="3"/>
      <c r="O383" s="2"/>
      <c r="P383" s="269"/>
      <c r="Q383" s="189"/>
      <c r="R383" s="3"/>
      <c r="S383" s="2"/>
      <c r="T383" s="269"/>
      <c r="U383" s="189"/>
      <c r="V383" s="3"/>
      <c r="W383" s="2"/>
      <c r="X383" s="269"/>
      <c r="Y383" s="189"/>
      <c r="Z383" s="3"/>
      <c r="AA383" s="1"/>
      <c r="AB383" s="1"/>
      <c r="AC383" s="1"/>
      <c r="AD383" s="1"/>
      <c r="AE383" s="2"/>
      <c r="AF383" s="2"/>
      <c r="AG383" s="2"/>
      <c r="AH383" s="2"/>
      <c r="AI383" s="270"/>
      <c r="AJ383" s="270"/>
      <c r="AK383" s="270"/>
      <c r="AL383" s="270"/>
      <c r="AM383" s="270"/>
      <c r="AN383" s="270"/>
      <c r="AO383" s="270"/>
      <c r="AP383" s="270"/>
      <c r="AQ383" s="270"/>
      <c r="AR383" s="270"/>
      <c r="AS383" s="271"/>
      <c r="AT383" s="271"/>
      <c r="AU383" s="270"/>
      <c r="AV383" s="270"/>
      <c r="AW383" s="270"/>
      <c r="AX383" s="270"/>
    </row>
    <row r="384" spans="1:50" ht="14.25" customHeight="1">
      <c r="A384" s="204"/>
      <c r="B384" s="268"/>
      <c r="C384" s="268"/>
      <c r="D384" s="268"/>
      <c r="E384" s="268"/>
      <c r="F384" s="268"/>
      <c r="G384" s="268"/>
      <c r="H384" s="269"/>
      <c r="I384" s="189"/>
      <c r="J384" s="3"/>
      <c r="K384" s="2"/>
      <c r="L384" s="269"/>
      <c r="M384" s="189"/>
      <c r="N384" s="3"/>
      <c r="O384" s="2"/>
      <c r="P384" s="269"/>
      <c r="Q384" s="189"/>
      <c r="R384" s="3"/>
      <c r="S384" s="2"/>
      <c r="T384" s="269"/>
      <c r="U384" s="189"/>
      <c r="V384" s="3"/>
      <c r="W384" s="2"/>
      <c r="X384" s="269"/>
      <c r="Y384" s="189"/>
      <c r="Z384" s="3"/>
      <c r="AA384" s="1"/>
      <c r="AB384" s="1"/>
      <c r="AC384" s="1"/>
      <c r="AD384" s="1"/>
      <c r="AE384" s="2"/>
      <c r="AF384" s="2"/>
      <c r="AG384" s="2"/>
      <c r="AH384" s="2"/>
      <c r="AI384" s="270"/>
      <c r="AJ384" s="270"/>
      <c r="AK384" s="270"/>
      <c r="AL384" s="270"/>
      <c r="AM384" s="270"/>
      <c r="AN384" s="270"/>
      <c r="AO384" s="270"/>
      <c r="AP384" s="270"/>
      <c r="AQ384" s="270"/>
      <c r="AR384" s="270"/>
      <c r="AS384" s="271"/>
      <c r="AT384" s="271"/>
      <c r="AU384" s="270"/>
      <c r="AV384" s="270"/>
      <c r="AW384" s="270"/>
      <c r="AX384" s="270"/>
    </row>
    <row r="385" spans="1:50" ht="14.25" customHeight="1">
      <c r="A385" s="204"/>
      <c r="B385" s="268"/>
      <c r="C385" s="268"/>
      <c r="D385" s="268"/>
      <c r="E385" s="268"/>
      <c r="F385" s="268"/>
      <c r="G385" s="268"/>
      <c r="H385" s="269"/>
      <c r="I385" s="189"/>
      <c r="J385" s="3"/>
      <c r="K385" s="2"/>
      <c r="L385" s="269"/>
      <c r="M385" s="189"/>
      <c r="N385" s="3"/>
      <c r="O385" s="2"/>
      <c r="P385" s="269"/>
      <c r="Q385" s="189"/>
      <c r="R385" s="3"/>
      <c r="S385" s="2"/>
      <c r="T385" s="269"/>
      <c r="U385" s="189"/>
      <c r="V385" s="3"/>
      <c r="W385" s="2"/>
      <c r="X385" s="269"/>
      <c r="Y385" s="189"/>
      <c r="Z385" s="3"/>
      <c r="AA385" s="1"/>
      <c r="AB385" s="1"/>
      <c r="AC385" s="1"/>
      <c r="AD385" s="1"/>
      <c r="AE385" s="2"/>
      <c r="AF385" s="2"/>
      <c r="AG385" s="2"/>
      <c r="AH385" s="2"/>
      <c r="AI385" s="270"/>
      <c r="AJ385" s="270"/>
      <c r="AK385" s="270"/>
      <c r="AL385" s="270"/>
      <c r="AM385" s="270"/>
      <c r="AN385" s="270"/>
      <c r="AO385" s="270"/>
      <c r="AP385" s="270"/>
      <c r="AQ385" s="270"/>
      <c r="AR385" s="270"/>
      <c r="AS385" s="271"/>
      <c r="AT385" s="271"/>
      <c r="AU385" s="270"/>
      <c r="AV385" s="270"/>
      <c r="AW385" s="270"/>
      <c r="AX385" s="270"/>
    </row>
    <row r="386" spans="1:50" ht="14.25" customHeight="1">
      <c r="A386" s="204"/>
      <c r="B386" s="268"/>
      <c r="C386" s="268"/>
      <c r="D386" s="268"/>
      <c r="E386" s="268"/>
      <c r="F386" s="268"/>
      <c r="G386" s="268"/>
      <c r="H386" s="269"/>
      <c r="I386" s="189"/>
      <c r="J386" s="3"/>
      <c r="K386" s="2"/>
      <c r="L386" s="269"/>
      <c r="M386" s="189"/>
      <c r="N386" s="3"/>
      <c r="O386" s="2"/>
      <c r="P386" s="269"/>
      <c r="Q386" s="189"/>
      <c r="R386" s="3"/>
      <c r="S386" s="2"/>
      <c r="T386" s="269"/>
      <c r="U386" s="189"/>
      <c r="V386" s="3"/>
      <c r="W386" s="2"/>
      <c r="X386" s="269"/>
      <c r="Y386" s="189"/>
      <c r="Z386" s="3"/>
      <c r="AA386" s="1"/>
      <c r="AB386" s="1"/>
      <c r="AC386" s="1"/>
      <c r="AD386" s="1"/>
      <c r="AE386" s="2"/>
      <c r="AF386" s="2"/>
      <c r="AG386" s="2"/>
      <c r="AH386" s="2"/>
      <c r="AI386" s="270"/>
      <c r="AJ386" s="270"/>
      <c r="AK386" s="270"/>
      <c r="AL386" s="270"/>
      <c r="AM386" s="270"/>
      <c r="AN386" s="270"/>
      <c r="AO386" s="270"/>
      <c r="AP386" s="270"/>
      <c r="AQ386" s="270"/>
      <c r="AR386" s="270"/>
      <c r="AS386" s="271"/>
      <c r="AT386" s="271"/>
      <c r="AU386" s="270"/>
      <c r="AV386" s="270"/>
      <c r="AW386" s="270"/>
      <c r="AX386" s="270"/>
    </row>
    <row r="387" spans="1:50" ht="14.25" customHeight="1">
      <c r="A387" s="204"/>
      <c r="B387" s="268"/>
      <c r="C387" s="268"/>
      <c r="D387" s="268"/>
      <c r="E387" s="268"/>
      <c r="F387" s="268"/>
      <c r="G387" s="268"/>
      <c r="H387" s="269"/>
      <c r="I387" s="189"/>
      <c r="J387" s="3"/>
      <c r="K387" s="2"/>
      <c r="L387" s="269"/>
      <c r="M387" s="189"/>
      <c r="N387" s="3"/>
      <c r="O387" s="2"/>
      <c r="P387" s="269"/>
      <c r="Q387" s="189"/>
      <c r="R387" s="3"/>
      <c r="S387" s="2"/>
      <c r="T387" s="269"/>
      <c r="U387" s="189"/>
      <c r="V387" s="3"/>
      <c r="W387" s="2"/>
      <c r="X387" s="269"/>
      <c r="Y387" s="189"/>
      <c r="Z387" s="3"/>
      <c r="AA387" s="1"/>
      <c r="AB387" s="1"/>
      <c r="AC387" s="1"/>
      <c r="AD387" s="1"/>
      <c r="AE387" s="2"/>
      <c r="AF387" s="2"/>
      <c r="AG387" s="2"/>
      <c r="AH387" s="2"/>
      <c r="AI387" s="270"/>
      <c r="AJ387" s="270"/>
      <c r="AK387" s="270"/>
      <c r="AL387" s="270"/>
      <c r="AM387" s="270"/>
      <c r="AN387" s="270"/>
      <c r="AO387" s="270"/>
      <c r="AP387" s="270"/>
      <c r="AQ387" s="270"/>
      <c r="AR387" s="270"/>
      <c r="AS387" s="271"/>
      <c r="AT387" s="271"/>
      <c r="AU387" s="270"/>
      <c r="AV387" s="270"/>
      <c r="AW387" s="270"/>
      <c r="AX387" s="270"/>
    </row>
    <row r="388" spans="1:50" ht="14.25" customHeight="1">
      <c r="A388" s="204"/>
      <c r="B388" s="268"/>
      <c r="C388" s="268"/>
      <c r="D388" s="268"/>
      <c r="E388" s="268"/>
      <c r="F388" s="268"/>
      <c r="G388" s="268"/>
      <c r="H388" s="269"/>
      <c r="I388" s="189"/>
      <c r="J388" s="3"/>
      <c r="K388" s="2"/>
      <c r="L388" s="269"/>
      <c r="M388" s="189"/>
      <c r="N388" s="3"/>
      <c r="O388" s="2"/>
      <c r="P388" s="269"/>
      <c r="Q388" s="189"/>
      <c r="R388" s="3"/>
      <c r="S388" s="2"/>
      <c r="T388" s="269"/>
      <c r="U388" s="189"/>
      <c r="V388" s="3"/>
      <c r="W388" s="2"/>
      <c r="X388" s="269"/>
      <c r="Y388" s="189"/>
      <c r="Z388" s="3"/>
      <c r="AA388" s="1"/>
      <c r="AB388" s="1"/>
      <c r="AC388" s="1"/>
      <c r="AD388" s="1"/>
      <c r="AE388" s="2"/>
      <c r="AF388" s="2"/>
      <c r="AG388" s="2"/>
      <c r="AH388" s="2"/>
      <c r="AI388" s="270"/>
      <c r="AJ388" s="270"/>
      <c r="AK388" s="270"/>
      <c r="AL388" s="270"/>
      <c r="AM388" s="270"/>
      <c r="AN388" s="270"/>
      <c r="AO388" s="270"/>
      <c r="AP388" s="270"/>
      <c r="AQ388" s="270"/>
      <c r="AR388" s="270"/>
      <c r="AS388" s="271"/>
      <c r="AT388" s="271"/>
      <c r="AU388" s="270"/>
      <c r="AV388" s="270"/>
      <c r="AW388" s="270"/>
      <c r="AX388" s="270"/>
    </row>
    <row r="389" spans="1:50" ht="14.25" customHeight="1">
      <c r="A389" s="204"/>
      <c r="B389" s="268"/>
      <c r="C389" s="268"/>
      <c r="D389" s="268"/>
      <c r="E389" s="268"/>
      <c r="F389" s="268"/>
      <c r="G389" s="268"/>
      <c r="H389" s="269"/>
      <c r="I389" s="189"/>
      <c r="J389" s="3"/>
      <c r="K389" s="2"/>
      <c r="L389" s="269"/>
      <c r="M389" s="189"/>
      <c r="N389" s="3"/>
      <c r="O389" s="2"/>
      <c r="P389" s="269"/>
      <c r="Q389" s="189"/>
      <c r="R389" s="3"/>
      <c r="S389" s="2"/>
      <c r="T389" s="269"/>
      <c r="U389" s="189"/>
      <c r="V389" s="3"/>
      <c r="W389" s="2"/>
      <c r="X389" s="269"/>
      <c r="Y389" s="189"/>
      <c r="Z389" s="3"/>
      <c r="AA389" s="1"/>
      <c r="AB389" s="1"/>
      <c r="AC389" s="1"/>
      <c r="AD389" s="1"/>
      <c r="AE389" s="2"/>
      <c r="AF389" s="2"/>
      <c r="AG389" s="2"/>
      <c r="AH389" s="2"/>
      <c r="AI389" s="270"/>
      <c r="AJ389" s="270"/>
      <c r="AK389" s="270"/>
      <c r="AL389" s="270"/>
      <c r="AM389" s="270"/>
      <c r="AN389" s="270"/>
      <c r="AO389" s="270"/>
      <c r="AP389" s="270"/>
      <c r="AQ389" s="270"/>
      <c r="AR389" s="270"/>
      <c r="AS389" s="271"/>
      <c r="AT389" s="271"/>
      <c r="AU389" s="270"/>
      <c r="AV389" s="270"/>
      <c r="AW389" s="270"/>
      <c r="AX389" s="270"/>
    </row>
    <row r="390" spans="1:50" ht="14.25" customHeight="1">
      <c r="A390" s="204"/>
      <c r="B390" s="268"/>
      <c r="C390" s="268"/>
      <c r="D390" s="268"/>
      <c r="E390" s="268"/>
      <c r="F390" s="268"/>
      <c r="G390" s="268"/>
      <c r="H390" s="269"/>
      <c r="I390" s="189"/>
      <c r="J390" s="3"/>
      <c r="K390" s="2"/>
      <c r="L390" s="269"/>
      <c r="M390" s="189"/>
      <c r="N390" s="3"/>
      <c r="O390" s="2"/>
      <c r="P390" s="269"/>
      <c r="Q390" s="189"/>
      <c r="R390" s="3"/>
      <c r="S390" s="2"/>
      <c r="T390" s="269"/>
      <c r="U390" s="189"/>
      <c r="V390" s="3"/>
      <c r="W390" s="2"/>
      <c r="X390" s="269"/>
      <c r="Y390" s="189"/>
      <c r="Z390" s="3"/>
      <c r="AA390" s="1"/>
      <c r="AB390" s="1"/>
      <c r="AC390" s="1"/>
      <c r="AD390" s="1"/>
      <c r="AE390" s="2"/>
      <c r="AF390" s="2"/>
      <c r="AG390" s="2"/>
      <c r="AH390" s="2"/>
      <c r="AI390" s="270"/>
      <c r="AJ390" s="270"/>
      <c r="AK390" s="270"/>
      <c r="AL390" s="270"/>
      <c r="AM390" s="270"/>
      <c r="AN390" s="270"/>
      <c r="AO390" s="270"/>
      <c r="AP390" s="270"/>
      <c r="AQ390" s="270"/>
      <c r="AR390" s="270"/>
      <c r="AS390" s="271"/>
      <c r="AT390" s="271"/>
      <c r="AU390" s="270"/>
      <c r="AV390" s="270"/>
      <c r="AW390" s="270"/>
      <c r="AX390" s="270"/>
    </row>
    <row r="391" spans="1:50" ht="14.25" customHeight="1">
      <c r="A391" s="204"/>
      <c r="B391" s="268"/>
      <c r="C391" s="268"/>
      <c r="D391" s="268"/>
      <c r="E391" s="268"/>
      <c r="F391" s="268"/>
      <c r="G391" s="268"/>
      <c r="H391" s="269"/>
      <c r="I391" s="189"/>
      <c r="J391" s="3"/>
      <c r="K391" s="2"/>
      <c r="L391" s="269"/>
      <c r="M391" s="189"/>
      <c r="N391" s="3"/>
      <c r="O391" s="2"/>
      <c r="P391" s="269"/>
      <c r="Q391" s="189"/>
      <c r="R391" s="3"/>
      <c r="S391" s="2"/>
      <c r="T391" s="269"/>
      <c r="U391" s="189"/>
      <c r="V391" s="3"/>
      <c r="W391" s="2"/>
      <c r="X391" s="269"/>
      <c r="Y391" s="189"/>
      <c r="Z391" s="3"/>
      <c r="AA391" s="1"/>
      <c r="AB391" s="1"/>
      <c r="AC391" s="1"/>
      <c r="AD391" s="1"/>
      <c r="AE391" s="2"/>
      <c r="AF391" s="2"/>
      <c r="AG391" s="2"/>
      <c r="AH391" s="2"/>
      <c r="AI391" s="270"/>
      <c r="AJ391" s="270"/>
      <c r="AK391" s="270"/>
      <c r="AL391" s="270"/>
      <c r="AM391" s="270"/>
      <c r="AN391" s="270"/>
      <c r="AO391" s="270"/>
      <c r="AP391" s="270"/>
      <c r="AQ391" s="270"/>
      <c r="AR391" s="270"/>
      <c r="AS391" s="271"/>
      <c r="AT391" s="271"/>
      <c r="AU391" s="270"/>
      <c r="AV391" s="270"/>
      <c r="AW391" s="270"/>
      <c r="AX391" s="270"/>
    </row>
    <row r="392" spans="1:50" ht="14.25" customHeight="1">
      <c r="A392" s="204"/>
      <c r="B392" s="268"/>
      <c r="C392" s="268"/>
      <c r="D392" s="268"/>
      <c r="E392" s="268"/>
      <c r="F392" s="268"/>
      <c r="G392" s="268"/>
      <c r="H392" s="269"/>
      <c r="I392" s="189"/>
      <c r="J392" s="3"/>
      <c r="K392" s="2"/>
      <c r="L392" s="269"/>
      <c r="M392" s="189"/>
      <c r="N392" s="3"/>
      <c r="O392" s="2"/>
      <c r="P392" s="269"/>
      <c r="Q392" s="189"/>
      <c r="R392" s="3"/>
      <c r="S392" s="2"/>
      <c r="T392" s="269"/>
      <c r="U392" s="189"/>
      <c r="V392" s="3"/>
      <c r="W392" s="2"/>
      <c r="X392" s="269"/>
      <c r="Y392" s="189"/>
      <c r="Z392" s="3"/>
      <c r="AA392" s="1"/>
      <c r="AB392" s="1"/>
      <c r="AC392" s="1"/>
      <c r="AD392" s="1"/>
      <c r="AE392" s="2"/>
      <c r="AF392" s="2"/>
      <c r="AG392" s="2"/>
      <c r="AH392" s="2"/>
      <c r="AI392" s="270"/>
      <c r="AJ392" s="270"/>
      <c r="AK392" s="270"/>
      <c r="AL392" s="270"/>
      <c r="AM392" s="270"/>
      <c r="AN392" s="270"/>
      <c r="AO392" s="270"/>
      <c r="AP392" s="270"/>
      <c r="AQ392" s="270"/>
      <c r="AR392" s="270"/>
      <c r="AS392" s="271"/>
      <c r="AT392" s="271"/>
      <c r="AU392" s="270"/>
      <c r="AV392" s="270"/>
      <c r="AW392" s="270"/>
      <c r="AX392" s="270"/>
    </row>
    <row r="393" spans="1:50" ht="14.25" customHeight="1">
      <c r="A393" s="204"/>
      <c r="B393" s="268"/>
      <c r="C393" s="268"/>
      <c r="D393" s="268"/>
      <c r="E393" s="268"/>
      <c r="F393" s="268"/>
      <c r="G393" s="268"/>
      <c r="H393" s="269"/>
      <c r="I393" s="189"/>
      <c r="J393" s="3"/>
      <c r="K393" s="2"/>
      <c r="L393" s="269"/>
      <c r="M393" s="189"/>
      <c r="N393" s="3"/>
      <c r="O393" s="2"/>
      <c r="P393" s="269"/>
      <c r="Q393" s="189"/>
      <c r="R393" s="3"/>
      <c r="S393" s="2"/>
      <c r="T393" s="269"/>
      <c r="U393" s="189"/>
      <c r="V393" s="3"/>
      <c r="W393" s="2"/>
      <c r="X393" s="269"/>
      <c r="Y393" s="189"/>
      <c r="Z393" s="3"/>
      <c r="AA393" s="1"/>
      <c r="AB393" s="1"/>
      <c r="AC393" s="1"/>
      <c r="AD393" s="1"/>
      <c r="AE393" s="2"/>
      <c r="AF393" s="2"/>
      <c r="AG393" s="2"/>
      <c r="AH393" s="2"/>
      <c r="AI393" s="270"/>
      <c r="AJ393" s="270"/>
      <c r="AK393" s="270"/>
      <c r="AL393" s="270"/>
      <c r="AM393" s="270"/>
      <c r="AN393" s="270"/>
      <c r="AO393" s="270"/>
      <c r="AP393" s="270"/>
      <c r="AQ393" s="270"/>
      <c r="AR393" s="270"/>
      <c r="AS393" s="271"/>
      <c r="AT393" s="271"/>
      <c r="AU393" s="270"/>
      <c r="AV393" s="270"/>
      <c r="AW393" s="270"/>
      <c r="AX393" s="270"/>
    </row>
    <row r="394" spans="1:50" ht="14.25" customHeight="1">
      <c r="A394" s="204"/>
      <c r="B394" s="268"/>
      <c r="C394" s="268"/>
      <c r="D394" s="268"/>
      <c r="E394" s="268"/>
      <c r="F394" s="268"/>
      <c r="G394" s="268"/>
      <c r="H394" s="269"/>
      <c r="I394" s="189"/>
      <c r="J394" s="3"/>
      <c r="K394" s="2"/>
      <c r="L394" s="269"/>
      <c r="M394" s="189"/>
      <c r="N394" s="3"/>
      <c r="O394" s="2"/>
      <c r="P394" s="269"/>
      <c r="Q394" s="189"/>
      <c r="R394" s="3"/>
      <c r="S394" s="2"/>
      <c r="T394" s="269"/>
      <c r="U394" s="189"/>
      <c r="V394" s="3"/>
      <c r="W394" s="2"/>
      <c r="X394" s="269"/>
      <c r="Y394" s="189"/>
      <c r="Z394" s="3"/>
      <c r="AA394" s="1"/>
      <c r="AB394" s="1"/>
      <c r="AC394" s="1"/>
      <c r="AD394" s="1"/>
      <c r="AE394" s="2"/>
      <c r="AF394" s="2"/>
      <c r="AG394" s="2"/>
      <c r="AH394" s="2"/>
      <c r="AI394" s="270"/>
      <c r="AJ394" s="270"/>
      <c r="AK394" s="270"/>
      <c r="AL394" s="270"/>
      <c r="AM394" s="270"/>
      <c r="AN394" s="270"/>
      <c r="AO394" s="270"/>
      <c r="AP394" s="270"/>
      <c r="AQ394" s="270"/>
      <c r="AR394" s="270"/>
      <c r="AS394" s="271"/>
      <c r="AT394" s="271"/>
      <c r="AU394" s="270"/>
      <c r="AV394" s="270"/>
      <c r="AW394" s="270"/>
      <c r="AX394" s="270"/>
    </row>
    <row r="395" spans="1:50" ht="14.25" customHeight="1">
      <c r="A395" s="204"/>
      <c r="B395" s="268"/>
      <c r="C395" s="268"/>
      <c r="D395" s="268"/>
      <c r="E395" s="268"/>
      <c r="F395" s="268"/>
      <c r="G395" s="268"/>
      <c r="H395" s="269"/>
      <c r="I395" s="189"/>
      <c r="J395" s="3"/>
      <c r="K395" s="2"/>
      <c r="L395" s="269"/>
      <c r="M395" s="189"/>
      <c r="N395" s="3"/>
      <c r="O395" s="2"/>
      <c r="P395" s="269"/>
      <c r="Q395" s="189"/>
      <c r="R395" s="3"/>
      <c r="S395" s="2"/>
      <c r="T395" s="269"/>
      <c r="U395" s="189"/>
      <c r="V395" s="3"/>
      <c r="W395" s="2"/>
      <c r="X395" s="269"/>
      <c r="Y395" s="189"/>
      <c r="Z395" s="3"/>
      <c r="AA395" s="1"/>
      <c r="AB395" s="1"/>
      <c r="AC395" s="1"/>
      <c r="AD395" s="1"/>
      <c r="AE395" s="2"/>
      <c r="AF395" s="2"/>
      <c r="AG395" s="2"/>
      <c r="AH395" s="2"/>
      <c r="AI395" s="270"/>
      <c r="AJ395" s="270"/>
      <c r="AK395" s="270"/>
      <c r="AL395" s="270"/>
      <c r="AM395" s="270"/>
      <c r="AN395" s="270"/>
      <c r="AO395" s="270"/>
      <c r="AP395" s="270"/>
      <c r="AQ395" s="270"/>
      <c r="AR395" s="270"/>
      <c r="AS395" s="271"/>
      <c r="AT395" s="271"/>
      <c r="AU395" s="270"/>
      <c r="AV395" s="270"/>
      <c r="AW395" s="270"/>
      <c r="AX395" s="270"/>
    </row>
    <row r="396" spans="1:50" ht="14.25" customHeight="1">
      <c r="A396" s="204"/>
      <c r="B396" s="268"/>
      <c r="C396" s="268"/>
      <c r="D396" s="268"/>
      <c r="E396" s="268"/>
      <c r="F396" s="268"/>
      <c r="G396" s="268"/>
      <c r="H396" s="269"/>
      <c r="I396" s="189"/>
      <c r="J396" s="3"/>
      <c r="K396" s="2"/>
      <c r="L396" s="269"/>
      <c r="M396" s="189"/>
      <c r="N396" s="3"/>
      <c r="O396" s="2"/>
      <c r="P396" s="269"/>
      <c r="Q396" s="189"/>
      <c r="R396" s="3"/>
      <c r="S396" s="2"/>
      <c r="T396" s="269"/>
      <c r="U396" s="189"/>
      <c r="V396" s="3"/>
      <c r="W396" s="2"/>
      <c r="X396" s="269"/>
      <c r="Y396" s="189"/>
      <c r="Z396" s="3"/>
      <c r="AA396" s="1"/>
      <c r="AB396" s="1"/>
      <c r="AC396" s="1"/>
      <c r="AD396" s="1"/>
      <c r="AE396" s="2"/>
      <c r="AF396" s="2"/>
      <c r="AG396" s="2"/>
      <c r="AH396" s="2"/>
      <c r="AI396" s="270"/>
      <c r="AJ396" s="270"/>
      <c r="AK396" s="270"/>
      <c r="AL396" s="270"/>
      <c r="AM396" s="270"/>
      <c r="AN396" s="270"/>
      <c r="AO396" s="270"/>
      <c r="AP396" s="270"/>
      <c r="AQ396" s="270"/>
      <c r="AR396" s="270"/>
      <c r="AS396" s="271"/>
      <c r="AT396" s="271"/>
      <c r="AU396" s="270"/>
      <c r="AV396" s="270"/>
      <c r="AW396" s="270"/>
      <c r="AX396" s="270"/>
    </row>
    <row r="397" spans="1:50" ht="14.25" customHeight="1">
      <c r="A397" s="204"/>
      <c r="B397" s="268"/>
      <c r="C397" s="268"/>
      <c r="D397" s="268"/>
      <c r="E397" s="268"/>
      <c r="F397" s="268"/>
      <c r="G397" s="268"/>
      <c r="H397" s="269"/>
      <c r="I397" s="189"/>
      <c r="J397" s="3"/>
      <c r="K397" s="2"/>
      <c r="L397" s="269"/>
      <c r="M397" s="189"/>
      <c r="N397" s="3"/>
      <c r="O397" s="2"/>
      <c r="P397" s="269"/>
      <c r="Q397" s="189"/>
      <c r="R397" s="3"/>
      <c r="S397" s="2"/>
      <c r="T397" s="269"/>
      <c r="U397" s="189"/>
      <c r="V397" s="3"/>
      <c r="W397" s="2"/>
      <c r="X397" s="269"/>
      <c r="Y397" s="189"/>
      <c r="Z397" s="3"/>
      <c r="AA397" s="1"/>
      <c r="AB397" s="1"/>
      <c r="AC397" s="1"/>
      <c r="AD397" s="1"/>
      <c r="AE397" s="2"/>
      <c r="AF397" s="2"/>
      <c r="AG397" s="2"/>
      <c r="AH397" s="2"/>
      <c r="AI397" s="270"/>
      <c r="AJ397" s="270"/>
      <c r="AK397" s="270"/>
      <c r="AL397" s="270"/>
      <c r="AM397" s="270"/>
      <c r="AN397" s="270"/>
      <c r="AO397" s="270"/>
      <c r="AP397" s="270"/>
      <c r="AQ397" s="270"/>
      <c r="AR397" s="270"/>
      <c r="AS397" s="271"/>
      <c r="AT397" s="271"/>
      <c r="AU397" s="270"/>
      <c r="AV397" s="270"/>
      <c r="AW397" s="270"/>
      <c r="AX397" s="270"/>
    </row>
    <row r="398" spans="1:50" ht="14.25" customHeight="1">
      <c r="A398" s="204"/>
      <c r="B398" s="268"/>
      <c r="C398" s="268"/>
      <c r="D398" s="268"/>
      <c r="E398" s="268"/>
      <c r="F398" s="268"/>
      <c r="G398" s="268"/>
      <c r="H398" s="269"/>
      <c r="I398" s="189"/>
      <c r="J398" s="3"/>
      <c r="K398" s="2"/>
      <c r="L398" s="269"/>
      <c r="M398" s="189"/>
      <c r="N398" s="3"/>
      <c r="O398" s="2"/>
      <c r="P398" s="269"/>
      <c r="Q398" s="189"/>
      <c r="R398" s="3"/>
      <c r="S398" s="2"/>
      <c r="T398" s="269"/>
      <c r="U398" s="189"/>
      <c r="V398" s="3"/>
      <c r="W398" s="2"/>
      <c r="X398" s="269"/>
      <c r="Y398" s="189"/>
      <c r="Z398" s="3"/>
      <c r="AA398" s="1"/>
      <c r="AB398" s="1"/>
      <c r="AC398" s="1"/>
      <c r="AD398" s="1"/>
      <c r="AE398" s="2"/>
      <c r="AF398" s="2"/>
      <c r="AG398" s="2"/>
      <c r="AH398" s="2"/>
      <c r="AI398" s="270"/>
      <c r="AJ398" s="270"/>
      <c r="AK398" s="270"/>
      <c r="AL398" s="270"/>
      <c r="AM398" s="270"/>
      <c r="AN398" s="270"/>
      <c r="AO398" s="270"/>
      <c r="AP398" s="270"/>
      <c r="AQ398" s="270"/>
      <c r="AR398" s="270"/>
      <c r="AS398" s="271"/>
      <c r="AT398" s="271"/>
      <c r="AU398" s="270"/>
      <c r="AV398" s="270"/>
      <c r="AW398" s="270"/>
      <c r="AX398" s="270"/>
    </row>
    <row r="399" spans="1:50" ht="14.25" customHeight="1">
      <c r="A399" s="204"/>
      <c r="B399" s="268"/>
      <c r="C399" s="268"/>
      <c r="D399" s="268"/>
      <c r="E399" s="268"/>
      <c r="F399" s="268"/>
      <c r="G399" s="268"/>
      <c r="H399" s="269"/>
      <c r="I399" s="189"/>
      <c r="J399" s="3"/>
      <c r="K399" s="2"/>
      <c r="L399" s="269"/>
      <c r="M399" s="189"/>
      <c r="N399" s="3"/>
      <c r="O399" s="2"/>
      <c r="P399" s="269"/>
      <c r="Q399" s="189"/>
      <c r="R399" s="3"/>
      <c r="S399" s="2"/>
      <c r="T399" s="269"/>
      <c r="U399" s="189"/>
      <c r="V399" s="3"/>
      <c r="W399" s="2"/>
      <c r="X399" s="269"/>
      <c r="Y399" s="189"/>
      <c r="Z399" s="3"/>
      <c r="AA399" s="1"/>
      <c r="AB399" s="1"/>
      <c r="AC399" s="1"/>
      <c r="AD399" s="1"/>
      <c r="AE399" s="2"/>
      <c r="AF399" s="2"/>
      <c r="AG399" s="2"/>
      <c r="AH399" s="2"/>
      <c r="AI399" s="270"/>
      <c r="AJ399" s="270"/>
      <c r="AK399" s="270"/>
      <c r="AL399" s="270"/>
      <c r="AM399" s="270"/>
      <c r="AN399" s="270"/>
      <c r="AO399" s="270"/>
      <c r="AP399" s="270"/>
      <c r="AQ399" s="270"/>
      <c r="AR399" s="270"/>
      <c r="AS399" s="271"/>
      <c r="AT399" s="271"/>
      <c r="AU399" s="270"/>
      <c r="AV399" s="270"/>
      <c r="AW399" s="270"/>
      <c r="AX399" s="270"/>
    </row>
    <row r="400" spans="1:50" ht="14.25" customHeight="1">
      <c r="A400" s="204"/>
      <c r="B400" s="268"/>
      <c r="C400" s="268"/>
      <c r="D400" s="268"/>
      <c r="E400" s="268"/>
      <c r="F400" s="268"/>
      <c r="G400" s="268"/>
      <c r="H400" s="269"/>
      <c r="I400" s="189"/>
      <c r="J400" s="3"/>
      <c r="K400" s="2"/>
      <c r="L400" s="269"/>
      <c r="M400" s="189"/>
      <c r="N400" s="3"/>
      <c r="O400" s="2"/>
      <c r="P400" s="269"/>
      <c r="Q400" s="189"/>
      <c r="R400" s="3"/>
      <c r="S400" s="2"/>
      <c r="T400" s="269"/>
      <c r="U400" s="189"/>
      <c r="V400" s="3"/>
      <c r="W400" s="2"/>
      <c r="X400" s="269"/>
      <c r="Y400" s="189"/>
      <c r="Z400" s="3"/>
      <c r="AA400" s="1"/>
      <c r="AB400" s="1"/>
      <c r="AC400" s="1"/>
      <c r="AD400" s="1"/>
      <c r="AE400" s="2"/>
      <c r="AF400" s="2"/>
      <c r="AG400" s="2"/>
      <c r="AH400" s="2"/>
      <c r="AI400" s="270"/>
      <c r="AJ400" s="270"/>
      <c r="AK400" s="270"/>
      <c r="AL400" s="270"/>
      <c r="AM400" s="270"/>
      <c r="AN400" s="270"/>
      <c r="AO400" s="270"/>
      <c r="AP400" s="270"/>
      <c r="AQ400" s="270"/>
      <c r="AR400" s="270"/>
      <c r="AS400" s="271"/>
      <c r="AT400" s="271"/>
      <c r="AU400" s="270"/>
      <c r="AV400" s="270"/>
      <c r="AW400" s="270"/>
      <c r="AX400" s="270"/>
    </row>
    <row r="401" spans="1:50" ht="14.25" customHeight="1">
      <c r="A401" s="204"/>
      <c r="B401" s="268"/>
      <c r="C401" s="268"/>
      <c r="D401" s="268"/>
      <c r="E401" s="268"/>
      <c r="F401" s="268"/>
      <c r="G401" s="268"/>
      <c r="H401" s="269"/>
      <c r="I401" s="189"/>
      <c r="J401" s="3"/>
      <c r="K401" s="2"/>
      <c r="L401" s="269"/>
      <c r="M401" s="189"/>
      <c r="N401" s="3"/>
      <c r="O401" s="2"/>
      <c r="P401" s="269"/>
      <c r="Q401" s="189"/>
      <c r="R401" s="3"/>
      <c r="S401" s="2"/>
      <c r="T401" s="269"/>
      <c r="U401" s="189"/>
      <c r="V401" s="3"/>
      <c r="W401" s="2"/>
      <c r="X401" s="269"/>
      <c r="Y401" s="189"/>
      <c r="Z401" s="3"/>
      <c r="AA401" s="1"/>
      <c r="AB401" s="1"/>
      <c r="AC401" s="1"/>
      <c r="AD401" s="1"/>
      <c r="AE401" s="2"/>
      <c r="AF401" s="2"/>
      <c r="AG401" s="2"/>
      <c r="AH401" s="2"/>
      <c r="AI401" s="270"/>
      <c r="AJ401" s="270"/>
      <c r="AK401" s="270"/>
      <c r="AL401" s="270"/>
      <c r="AM401" s="270"/>
      <c r="AN401" s="270"/>
      <c r="AO401" s="270"/>
      <c r="AP401" s="270"/>
      <c r="AQ401" s="270"/>
      <c r="AR401" s="270"/>
      <c r="AS401" s="271"/>
      <c r="AT401" s="271"/>
      <c r="AU401" s="270"/>
      <c r="AV401" s="270"/>
      <c r="AW401" s="270"/>
      <c r="AX401" s="270"/>
    </row>
    <row r="402" spans="1:50" ht="14.25" customHeight="1">
      <c r="A402" s="204"/>
      <c r="B402" s="268"/>
      <c r="C402" s="268"/>
      <c r="D402" s="268"/>
      <c r="E402" s="268"/>
      <c r="F402" s="268"/>
      <c r="G402" s="268"/>
      <c r="H402" s="269"/>
      <c r="I402" s="189"/>
      <c r="J402" s="3"/>
      <c r="K402" s="2"/>
      <c r="L402" s="269"/>
      <c r="M402" s="189"/>
      <c r="N402" s="3"/>
      <c r="O402" s="2"/>
      <c r="P402" s="269"/>
      <c r="Q402" s="189"/>
      <c r="R402" s="3"/>
      <c r="S402" s="2"/>
      <c r="T402" s="269"/>
      <c r="U402" s="189"/>
      <c r="V402" s="3"/>
      <c r="W402" s="2"/>
      <c r="X402" s="269"/>
      <c r="Y402" s="189"/>
      <c r="Z402" s="3"/>
      <c r="AA402" s="1"/>
      <c r="AB402" s="1"/>
      <c r="AC402" s="1"/>
      <c r="AD402" s="1"/>
      <c r="AE402" s="2"/>
      <c r="AF402" s="2"/>
      <c r="AG402" s="2"/>
      <c r="AH402" s="2"/>
      <c r="AI402" s="270"/>
      <c r="AJ402" s="270"/>
      <c r="AK402" s="270"/>
      <c r="AL402" s="270"/>
      <c r="AM402" s="270"/>
      <c r="AN402" s="270"/>
      <c r="AO402" s="270"/>
      <c r="AP402" s="270"/>
      <c r="AQ402" s="270"/>
      <c r="AR402" s="270"/>
      <c r="AS402" s="271"/>
      <c r="AT402" s="271"/>
      <c r="AU402" s="270"/>
      <c r="AV402" s="270"/>
      <c r="AW402" s="270"/>
      <c r="AX402" s="270"/>
    </row>
    <row r="403" spans="1:50" ht="14.25" customHeight="1">
      <c r="A403" s="204"/>
      <c r="B403" s="268"/>
      <c r="C403" s="268"/>
      <c r="D403" s="268"/>
      <c r="E403" s="268"/>
      <c r="F403" s="268"/>
      <c r="G403" s="268"/>
      <c r="H403" s="269"/>
      <c r="I403" s="189"/>
      <c r="J403" s="3"/>
      <c r="K403" s="2"/>
      <c r="L403" s="269"/>
      <c r="M403" s="189"/>
      <c r="N403" s="3"/>
      <c r="O403" s="2"/>
      <c r="P403" s="269"/>
      <c r="Q403" s="189"/>
      <c r="R403" s="3"/>
      <c r="S403" s="2"/>
      <c r="T403" s="269"/>
      <c r="U403" s="189"/>
      <c r="V403" s="3"/>
      <c r="W403" s="2"/>
      <c r="X403" s="269"/>
      <c r="Y403" s="189"/>
      <c r="Z403" s="3"/>
      <c r="AA403" s="1"/>
      <c r="AB403" s="1"/>
      <c r="AC403" s="1"/>
      <c r="AD403" s="1"/>
      <c r="AE403" s="2"/>
      <c r="AF403" s="2"/>
      <c r="AG403" s="2"/>
      <c r="AH403" s="2"/>
      <c r="AI403" s="270"/>
      <c r="AJ403" s="270"/>
      <c r="AK403" s="270"/>
      <c r="AL403" s="270"/>
      <c r="AM403" s="270"/>
      <c r="AN403" s="270"/>
      <c r="AO403" s="270"/>
      <c r="AP403" s="270"/>
      <c r="AQ403" s="270"/>
      <c r="AR403" s="270"/>
      <c r="AS403" s="271"/>
      <c r="AT403" s="271"/>
      <c r="AU403" s="270"/>
      <c r="AV403" s="270"/>
      <c r="AW403" s="270"/>
      <c r="AX403" s="270"/>
    </row>
    <row r="404" spans="1:50" ht="14.25" customHeight="1">
      <c r="A404" s="204"/>
      <c r="B404" s="268"/>
      <c r="C404" s="268"/>
      <c r="D404" s="268"/>
      <c r="E404" s="268"/>
      <c r="F404" s="268"/>
      <c r="G404" s="268"/>
      <c r="H404" s="269"/>
      <c r="I404" s="189"/>
      <c r="J404" s="3"/>
      <c r="K404" s="2"/>
      <c r="L404" s="269"/>
      <c r="M404" s="189"/>
      <c r="N404" s="3"/>
      <c r="O404" s="2"/>
      <c r="P404" s="269"/>
      <c r="Q404" s="189"/>
      <c r="R404" s="3"/>
      <c r="S404" s="2"/>
      <c r="T404" s="269"/>
      <c r="U404" s="189"/>
      <c r="V404" s="3"/>
      <c r="W404" s="2"/>
      <c r="X404" s="269"/>
      <c r="Y404" s="189"/>
      <c r="Z404" s="3"/>
      <c r="AA404" s="1"/>
      <c r="AB404" s="1"/>
      <c r="AC404" s="1"/>
      <c r="AD404" s="1"/>
      <c r="AE404" s="2"/>
      <c r="AF404" s="2"/>
      <c r="AG404" s="2"/>
      <c r="AH404" s="2"/>
      <c r="AI404" s="270"/>
      <c r="AJ404" s="270"/>
      <c r="AK404" s="270"/>
      <c r="AL404" s="270"/>
      <c r="AM404" s="270"/>
      <c r="AN404" s="270"/>
      <c r="AO404" s="270"/>
      <c r="AP404" s="270"/>
      <c r="AQ404" s="270"/>
      <c r="AR404" s="270"/>
      <c r="AS404" s="271"/>
      <c r="AT404" s="271"/>
      <c r="AU404" s="270"/>
      <c r="AV404" s="270"/>
      <c r="AW404" s="270"/>
      <c r="AX404" s="270"/>
    </row>
    <row r="405" spans="1:50" ht="14.25" customHeight="1">
      <c r="A405" s="204"/>
      <c r="B405" s="268"/>
      <c r="C405" s="268"/>
      <c r="D405" s="268"/>
      <c r="E405" s="268"/>
      <c r="F405" s="268"/>
      <c r="G405" s="268"/>
      <c r="H405" s="269"/>
      <c r="I405" s="189"/>
      <c r="J405" s="3"/>
      <c r="K405" s="2"/>
      <c r="L405" s="269"/>
      <c r="M405" s="189"/>
      <c r="N405" s="3"/>
      <c r="O405" s="2"/>
      <c r="P405" s="269"/>
      <c r="Q405" s="189"/>
      <c r="R405" s="3"/>
      <c r="S405" s="2"/>
      <c r="T405" s="269"/>
      <c r="U405" s="189"/>
      <c r="V405" s="3"/>
      <c r="W405" s="2"/>
      <c r="X405" s="269"/>
      <c r="Y405" s="189"/>
      <c r="Z405" s="3"/>
      <c r="AA405" s="1"/>
      <c r="AB405" s="1"/>
      <c r="AC405" s="1"/>
      <c r="AD405" s="1"/>
      <c r="AE405" s="2"/>
      <c r="AF405" s="2"/>
      <c r="AG405" s="2"/>
      <c r="AH405" s="2"/>
      <c r="AI405" s="270"/>
      <c r="AJ405" s="270"/>
      <c r="AK405" s="270"/>
      <c r="AL405" s="270"/>
      <c r="AM405" s="270"/>
      <c r="AN405" s="270"/>
      <c r="AO405" s="270"/>
      <c r="AP405" s="270"/>
      <c r="AQ405" s="270"/>
      <c r="AR405" s="270"/>
      <c r="AS405" s="271"/>
      <c r="AT405" s="271"/>
      <c r="AU405" s="270"/>
      <c r="AV405" s="270"/>
      <c r="AW405" s="270"/>
      <c r="AX405" s="270"/>
    </row>
    <row r="406" spans="1:50" ht="14.25" customHeight="1">
      <c r="A406" s="204"/>
      <c r="B406" s="268"/>
      <c r="C406" s="268"/>
      <c r="D406" s="268"/>
      <c r="E406" s="268"/>
      <c r="F406" s="268"/>
      <c r="G406" s="268"/>
      <c r="H406" s="269"/>
      <c r="I406" s="189"/>
      <c r="J406" s="3"/>
      <c r="K406" s="2"/>
      <c r="L406" s="269"/>
      <c r="M406" s="189"/>
      <c r="N406" s="3"/>
      <c r="O406" s="2"/>
      <c r="P406" s="269"/>
      <c r="Q406" s="189"/>
      <c r="R406" s="3"/>
      <c r="S406" s="2"/>
      <c r="T406" s="269"/>
      <c r="U406" s="189"/>
      <c r="V406" s="3"/>
      <c r="W406" s="2"/>
      <c r="X406" s="269"/>
      <c r="Y406" s="189"/>
      <c r="Z406" s="3"/>
      <c r="AA406" s="1"/>
      <c r="AB406" s="1"/>
      <c r="AC406" s="1"/>
      <c r="AD406" s="1"/>
      <c r="AE406" s="2"/>
      <c r="AF406" s="2"/>
      <c r="AG406" s="2"/>
      <c r="AH406" s="2"/>
      <c r="AI406" s="270"/>
      <c r="AJ406" s="270"/>
      <c r="AK406" s="270"/>
      <c r="AL406" s="270"/>
      <c r="AM406" s="270"/>
      <c r="AN406" s="270"/>
      <c r="AO406" s="270"/>
      <c r="AP406" s="270"/>
      <c r="AQ406" s="270"/>
      <c r="AR406" s="270"/>
      <c r="AS406" s="271"/>
      <c r="AT406" s="271"/>
      <c r="AU406" s="270"/>
      <c r="AV406" s="270"/>
      <c r="AW406" s="270"/>
      <c r="AX406" s="270"/>
    </row>
    <row r="407" spans="1:50" ht="14.25" customHeight="1">
      <c r="A407" s="204"/>
      <c r="B407" s="268"/>
      <c r="C407" s="268"/>
      <c r="D407" s="268"/>
      <c r="E407" s="268"/>
      <c r="F407" s="268"/>
      <c r="G407" s="268"/>
      <c r="H407" s="269"/>
      <c r="I407" s="189"/>
      <c r="J407" s="3"/>
      <c r="K407" s="2"/>
      <c r="L407" s="269"/>
      <c r="M407" s="189"/>
      <c r="N407" s="3"/>
      <c r="O407" s="2"/>
      <c r="P407" s="269"/>
      <c r="Q407" s="189"/>
      <c r="R407" s="3"/>
      <c r="S407" s="2"/>
      <c r="T407" s="269"/>
      <c r="U407" s="189"/>
      <c r="V407" s="3"/>
      <c r="W407" s="2"/>
      <c r="X407" s="269"/>
      <c r="Y407" s="189"/>
      <c r="Z407" s="3"/>
      <c r="AA407" s="1"/>
      <c r="AB407" s="1"/>
      <c r="AC407" s="1"/>
      <c r="AD407" s="1"/>
      <c r="AE407" s="2"/>
      <c r="AF407" s="2"/>
      <c r="AG407" s="2"/>
      <c r="AH407" s="2"/>
      <c r="AI407" s="270"/>
      <c r="AJ407" s="270"/>
      <c r="AK407" s="270"/>
      <c r="AL407" s="270"/>
      <c r="AM407" s="270"/>
      <c r="AN407" s="270"/>
      <c r="AO407" s="270"/>
      <c r="AP407" s="270"/>
      <c r="AQ407" s="270"/>
      <c r="AR407" s="270"/>
      <c r="AS407" s="271"/>
      <c r="AT407" s="271"/>
      <c r="AU407" s="270"/>
      <c r="AV407" s="270"/>
      <c r="AW407" s="270"/>
      <c r="AX407" s="270"/>
    </row>
    <row r="408" spans="1:50" ht="14.25" customHeight="1">
      <c r="A408" s="204"/>
      <c r="B408" s="268"/>
      <c r="C408" s="268"/>
      <c r="D408" s="268"/>
      <c r="E408" s="268"/>
      <c r="F408" s="268"/>
      <c r="G408" s="268"/>
      <c r="H408" s="269"/>
      <c r="I408" s="189"/>
      <c r="J408" s="3"/>
      <c r="K408" s="2"/>
      <c r="L408" s="269"/>
      <c r="M408" s="189"/>
      <c r="N408" s="3"/>
      <c r="O408" s="2"/>
      <c r="P408" s="269"/>
      <c r="Q408" s="189"/>
      <c r="R408" s="3"/>
      <c r="S408" s="2"/>
      <c r="T408" s="269"/>
      <c r="U408" s="189"/>
      <c r="V408" s="3"/>
      <c r="W408" s="2"/>
      <c r="X408" s="269"/>
      <c r="Y408" s="189"/>
      <c r="Z408" s="3"/>
      <c r="AA408" s="1"/>
      <c r="AB408" s="1"/>
      <c r="AC408" s="1"/>
      <c r="AD408" s="1"/>
      <c r="AE408" s="2"/>
      <c r="AF408" s="2"/>
      <c r="AG408" s="2"/>
      <c r="AH408" s="2"/>
      <c r="AI408" s="270"/>
      <c r="AJ408" s="270"/>
      <c r="AK408" s="270"/>
      <c r="AL408" s="270"/>
      <c r="AM408" s="270"/>
      <c r="AN408" s="270"/>
      <c r="AO408" s="270"/>
      <c r="AP408" s="270"/>
      <c r="AQ408" s="270"/>
      <c r="AR408" s="270"/>
      <c r="AS408" s="271"/>
      <c r="AT408" s="271"/>
      <c r="AU408" s="270"/>
      <c r="AV408" s="270"/>
      <c r="AW408" s="270"/>
      <c r="AX408" s="270"/>
    </row>
    <row r="409" spans="1:50" ht="14.25" customHeight="1">
      <c r="A409" s="204"/>
      <c r="B409" s="268"/>
      <c r="C409" s="268"/>
      <c r="D409" s="268"/>
      <c r="E409" s="268"/>
      <c r="F409" s="268"/>
      <c r="G409" s="268"/>
      <c r="H409" s="269"/>
      <c r="I409" s="189"/>
      <c r="J409" s="3"/>
      <c r="K409" s="2"/>
      <c r="L409" s="269"/>
      <c r="M409" s="189"/>
      <c r="N409" s="3"/>
      <c r="O409" s="2"/>
      <c r="P409" s="269"/>
      <c r="Q409" s="189"/>
      <c r="R409" s="3"/>
      <c r="S409" s="2"/>
      <c r="T409" s="269"/>
      <c r="U409" s="189"/>
      <c r="V409" s="3"/>
      <c r="W409" s="2"/>
      <c r="X409" s="269"/>
      <c r="Y409" s="189"/>
      <c r="Z409" s="3"/>
      <c r="AA409" s="1"/>
      <c r="AB409" s="1"/>
      <c r="AC409" s="1"/>
      <c r="AD409" s="1"/>
      <c r="AE409" s="2"/>
      <c r="AF409" s="2"/>
      <c r="AG409" s="2"/>
      <c r="AH409" s="2"/>
      <c r="AI409" s="270"/>
      <c r="AJ409" s="270"/>
      <c r="AK409" s="270"/>
      <c r="AL409" s="270"/>
      <c r="AM409" s="270"/>
      <c r="AN409" s="270"/>
      <c r="AO409" s="270"/>
      <c r="AP409" s="270"/>
      <c r="AQ409" s="270"/>
      <c r="AR409" s="270"/>
      <c r="AS409" s="271"/>
      <c r="AT409" s="271"/>
      <c r="AU409" s="270"/>
      <c r="AV409" s="270"/>
      <c r="AW409" s="270"/>
      <c r="AX409" s="270"/>
    </row>
    <row r="410" spans="1:50" ht="14.25" customHeight="1">
      <c r="A410" s="204"/>
      <c r="B410" s="268"/>
      <c r="C410" s="268"/>
      <c r="D410" s="268"/>
      <c r="E410" s="268"/>
      <c r="F410" s="268"/>
      <c r="G410" s="268"/>
      <c r="H410" s="269"/>
      <c r="I410" s="189"/>
      <c r="J410" s="3"/>
      <c r="K410" s="2"/>
      <c r="L410" s="269"/>
      <c r="M410" s="189"/>
      <c r="N410" s="3"/>
      <c r="O410" s="2"/>
      <c r="P410" s="269"/>
      <c r="Q410" s="189"/>
      <c r="R410" s="3"/>
      <c r="S410" s="2"/>
      <c r="T410" s="269"/>
      <c r="U410" s="189"/>
      <c r="V410" s="3"/>
      <c r="W410" s="2"/>
      <c r="X410" s="269"/>
      <c r="Y410" s="189"/>
      <c r="Z410" s="3"/>
      <c r="AA410" s="1"/>
      <c r="AB410" s="1"/>
      <c r="AC410" s="1"/>
      <c r="AD410" s="1"/>
      <c r="AE410" s="2"/>
      <c r="AF410" s="2"/>
      <c r="AG410" s="2"/>
      <c r="AH410" s="2"/>
      <c r="AI410" s="270"/>
      <c r="AJ410" s="270"/>
      <c r="AK410" s="270"/>
      <c r="AL410" s="270"/>
      <c r="AM410" s="270"/>
      <c r="AN410" s="270"/>
      <c r="AO410" s="270"/>
      <c r="AP410" s="270"/>
      <c r="AQ410" s="270"/>
      <c r="AR410" s="270"/>
      <c r="AS410" s="271"/>
      <c r="AT410" s="271"/>
      <c r="AU410" s="270"/>
      <c r="AV410" s="270"/>
      <c r="AW410" s="270"/>
      <c r="AX410" s="270"/>
    </row>
    <row r="411" spans="1:50" ht="14.25" customHeight="1">
      <c r="A411" s="204"/>
      <c r="B411" s="268"/>
      <c r="C411" s="268"/>
      <c r="D411" s="268"/>
      <c r="E411" s="268"/>
      <c r="F411" s="268"/>
      <c r="G411" s="268"/>
      <c r="H411" s="269"/>
      <c r="I411" s="189"/>
      <c r="J411" s="3"/>
      <c r="K411" s="2"/>
      <c r="L411" s="269"/>
      <c r="M411" s="189"/>
      <c r="N411" s="3"/>
      <c r="O411" s="2"/>
      <c r="P411" s="269"/>
      <c r="Q411" s="189"/>
      <c r="R411" s="3"/>
      <c r="S411" s="2"/>
      <c r="T411" s="269"/>
      <c r="U411" s="189"/>
      <c r="V411" s="3"/>
      <c r="W411" s="2"/>
      <c r="X411" s="269"/>
      <c r="Y411" s="189"/>
      <c r="Z411" s="3"/>
      <c r="AA411" s="1"/>
      <c r="AB411" s="1"/>
      <c r="AC411" s="1"/>
      <c r="AD411" s="1"/>
      <c r="AE411" s="2"/>
      <c r="AF411" s="2"/>
      <c r="AG411" s="2"/>
      <c r="AH411" s="2"/>
      <c r="AI411" s="270"/>
      <c r="AJ411" s="270"/>
      <c r="AK411" s="270"/>
      <c r="AL411" s="270"/>
      <c r="AM411" s="270"/>
      <c r="AN411" s="270"/>
      <c r="AO411" s="270"/>
      <c r="AP411" s="270"/>
      <c r="AQ411" s="270"/>
      <c r="AR411" s="270"/>
      <c r="AS411" s="271"/>
      <c r="AT411" s="271"/>
      <c r="AU411" s="270"/>
      <c r="AV411" s="270"/>
      <c r="AW411" s="270"/>
      <c r="AX411" s="270"/>
    </row>
    <row r="412" spans="1:50" ht="14.25" customHeight="1">
      <c r="A412" s="204"/>
      <c r="B412" s="268"/>
      <c r="C412" s="268"/>
      <c r="D412" s="268"/>
      <c r="E412" s="268"/>
      <c r="F412" s="268"/>
      <c r="G412" s="268"/>
      <c r="H412" s="269"/>
      <c r="I412" s="189"/>
      <c r="J412" s="3"/>
      <c r="K412" s="2"/>
      <c r="L412" s="269"/>
      <c r="M412" s="189"/>
      <c r="N412" s="3"/>
      <c r="O412" s="2"/>
      <c r="P412" s="269"/>
      <c r="Q412" s="189"/>
      <c r="R412" s="3"/>
      <c r="S412" s="2"/>
      <c r="T412" s="269"/>
      <c r="U412" s="189"/>
      <c r="V412" s="3"/>
      <c r="W412" s="2"/>
      <c r="X412" s="269"/>
      <c r="Y412" s="189"/>
      <c r="Z412" s="3"/>
      <c r="AA412" s="1"/>
      <c r="AB412" s="1"/>
      <c r="AC412" s="1"/>
      <c r="AD412" s="1"/>
      <c r="AE412" s="2"/>
      <c r="AF412" s="2"/>
      <c r="AG412" s="2"/>
      <c r="AH412" s="2"/>
      <c r="AI412" s="270"/>
      <c r="AJ412" s="270"/>
      <c r="AK412" s="270"/>
      <c r="AL412" s="270"/>
      <c r="AM412" s="270"/>
      <c r="AN412" s="270"/>
      <c r="AO412" s="270"/>
      <c r="AP412" s="270"/>
      <c r="AQ412" s="270"/>
      <c r="AR412" s="270"/>
      <c r="AS412" s="271"/>
      <c r="AT412" s="271"/>
      <c r="AU412" s="270"/>
      <c r="AV412" s="270"/>
      <c r="AW412" s="270"/>
      <c r="AX412" s="270"/>
    </row>
    <row r="413" spans="1:50" ht="14.25" customHeight="1">
      <c r="A413" s="204"/>
      <c r="B413" s="268"/>
      <c r="C413" s="268"/>
      <c r="D413" s="268"/>
      <c r="E413" s="268"/>
      <c r="F413" s="268"/>
      <c r="G413" s="268"/>
      <c r="H413" s="269"/>
      <c r="I413" s="189"/>
      <c r="J413" s="3"/>
      <c r="K413" s="2"/>
      <c r="L413" s="269"/>
      <c r="M413" s="189"/>
      <c r="N413" s="3"/>
      <c r="O413" s="2"/>
      <c r="P413" s="269"/>
      <c r="Q413" s="189"/>
      <c r="R413" s="3"/>
      <c r="S413" s="2"/>
      <c r="T413" s="269"/>
      <c r="U413" s="189"/>
      <c r="V413" s="3"/>
      <c r="W413" s="2"/>
      <c r="X413" s="269"/>
      <c r="Y413" s="189"/>
      <c r="Z413" s="3"/>
      <c r="AA413" s="1"/>
      <c r="AB413" s="1"/>
      <c r="AC413" s="1"/>
      <c r="AD413" s="1"/>
      <c r="AE413" s="2"/>
      <c r="AF413" s="2"/>
      <c r="AG413" s="2"/>
      <c r="AH413" s="2"/>
      <c r="AI413" s="270"/>
      <c r="AJ413" s="270"/>
      <c r="AK413" s="270"/>
      <c r="AL413" s="270"/>
      <c r="AM413" s="270"/>
      <c r="AN413" s="270"/>
      <c r="AO413" s="270"/>
      <c r="AP413" s="270"/>
      <c r="AQ413" s="270"/>
      <c r="AR413" s="270"/>
      <c r="AS413" s="271"/>
      <c r="AT413" s="271"/>
      <c r="AU413" s="270"/>
      <c r="AV413" s="270"/>
      <c r="AW413" s="270"/>
      <c r="AX413" s="270"/>
    </row>
    <row r="414" spans="1:50" ht="14.25" customHeight="1">
      <c r="A414" s="204"/>
      <c r="B414" s="268"/>
      <c r="C414" s="268"/>
      <c r="D414" s="268"/>
      <c r="E414" s="268"/>
      <c r="F414" s="268"/>
      <c r="G414" s="268"/>
      <c r="H414" s="269"/>
      <c r="I414" s="189"/>
      <c r="J414" s="3"/>
      <c r="K414" s="2"/>
      <c r="L414" s="269"/>
      <c r="M414" s="189"/>
      <c r="N414" s="3"/>
      <c r="O414" s="2"/>
      <c r="P414" s="269"/>
      <c r="Q414" s="189"/>
      <c r="R414" s="3"/>
      <c r="S414" s="2"/>
      <c r="T414" s="269"/>
      <c r="U414" s="189"/>
      <c r="V414" s="3"/>
      <c r="W414" s="2"/>
      <c r="X414" s="269"/>
      <c r="Y414" s="189"/>
      <c r="Z414" s="3"/>
      <c r="AA414" s="1"/>
      <c r="AB414" s="1"/>
      <c r="AC414" s="1"/>
      <c r="AD414" s="1"/>
      <c r="AE414" s="2"/>
      <c r="AF414" s="2"/>
      <c r="AG414" s="2"/>
      <c r="AH414" s="2"/>
      <c r="AI414" s="270"/>
      <c r="AJ414" s="270"/>
      <c r="AK414" s="270"/>
      <c r="AL414" s="270"/>
      <c r="AM414" s="270"/>
      <c r="AN414" s="270"/>
      <c r="AO414" s="270"/>
      <c r="AP414" s="270"/>
      <c r="AQ414" s="270"/>
      <c r="AR414" s="270"/>
      <c r="AS414" s="271"/>
      <c r="AT414" s="271"/>
      <c r="AU414" s="270"/>
      <c r="AV414" s="270"/>
      <c r="AW414" s="270"/>
      <c r="AX414" s="270"/>
    </row>
    <row r="415" spans="1:50" ht="14.25" customHeight="1">
      <c r="A415" s="204"/>
      <c r="B415" s="268"/>
      <c r="C415" s="268"/>
      <c r="D415" s="268"/>
      <c r="E415" s="268"/>
      <c r="F415" s="268"/>
      <c r="G415" s="268"/>
      <c r="H415" s="269"/>
      <c r="I415" s="189"/>
      <c r="J415" s="3"/>
      <c r="K415" s="2"/>
      <c r="L415" s="269"/>
      <c r="M415" s="189"/>
      <c r="N415" s="3"/>
      <c r="O415" s="2"/>
      <c r="P415" s="269"/>
      <c r="Q415" s="189"/>
      <c r="R415" s="3"/>
      <c r="S415" s="2"/>
      <c r="T415" s="269"/>
      <c r="U415" s="189"/>
      <c r="V415" s="3"/>
      <c r="W415" s="2"/>
      <c r="X415" s="269"/>
      <c r="Y415" s="189"/>
      <c r="Z415" s="3"/>
      <c r="AA415" s="1"/>
      <c r="AB415" s="1"/>
      <c r="AC415" s="1"/>
      <c r="AD415" s="1"/>
      <c r="AE415" s="2"/>
      <c r="AF415" s="2"/>
      <c r="AG415" s="2"/>
      <c r="AH415" s="2"/>
      <c r="AI415" s="270"/>
      <c r="AJ415" s="270"/>
      <c r="AK415" s="270"/>
      <c r="AL415" s="270"/>
      <c r="AM415" s="270"/>
      <c r="AN415" s="270"/>
      <c r="AO415" s="270"/>
      <c r="AP415" s="270"/>
      <c r="AQ415" s="270"/>
      <c r="AR415" s="270"/>
      <c r="AS415" s="271"/>
      <c r="AT415" s="271"/>
      <c r="AU415" s="270"/>
      <c r="AV415" s="270"/>
      <c r="AW415" s="270"/>
      <c r="AX415" s="270"/>
    </row>
    <row r="416" spans="1:50" ht="14.25" customHeight="1">
      <c r="A416" s="204"/>
      <c r="B416" s="268"/>
      <c r="C416" s="268"/>
      <c r="D416" s="268"/>
      <c r="E416" s="268"/>
      <c r="F416" s="268"/>
      <c r="G416" s="268"/>
      <c r="H416" s="269"/>
      <c r="I416" s="189"/>
      <c r="J416" s="3"/>
      <c r="K416" s="2"/>
      <c r="L416" s="269"/>
      <c r="M416" s="189"/>
      <c r="N416" s="3"/>
      <c r="O416" s="2"/>
      <c r="P416" s="269"/>
      <c r="Q416" s="189"/>
      <c r="R416" s="3"/>
      <c r="S416" s="2"/>
      <c r="T416" s="269"/>
      <c r="U416" s="189"/>
      <c r="V416" s="3"/>
      <c r="W416" s="2"/>
      <c r="X416" s="269"/>
      <c r="Y416" s="189"/>
      <c r="Z416" s="3"/>
      <c r="AA416" s="1"/>
      <c r="AB416" s="1"/>
      <c r="AC416" s="1"/>
      <c r="AD416" s="1"/>
      <c r="AE416" s="2"/>
      <c r="AF416" s="2"/>
      <c r="AG416" s="2"/>
      <c r="AH416" s="2"/>
      <c r="AI416" s="270"/>
      <c r="AJ416" s="270"/>
      <c r="AK416" s="270"/>
      <c r="AL416" s="270"/>
      <c r="AM416" s="270"/>
      <c r="AN416" s="270"/>
      <c r="AO416" s="270"/>
      <c r="AP416" s="270"/>
      <c r="AQ416" s="270"/>
      <c r="AR416" s="270"/>
      <c r="AS416" s="271"/>
      <c r="AT416" s="271"/>
      <c r="AU416" s="270"/>
      <c r="AV416" s="270"/>
      <c r="AW416" s="270"/>
      <c r="AX416" s="270"/>
    </row>
    <row r="417" spans="1:50" ht="14.25" customHeight="1">
      <c r="A417" s="204"/>
      <c r="B417" s="268"/>
      <c r="C417" s="268"/>
      <c r="D417" s="268"/>
      <c r="E417" s="268"/>
      <c r="F417" s="268"/>
      <c r="G417" s="268"/>
      <c r="H417" s="269"/>
      <c r="I417" s="189"/>
      <c r="J417" s="3"/>
      <c r="K417" s="2"/>
      <c r="L417" s="269"/>
      <c r="M417" s="189"/>
      <c r="N417" s="3"/>
      <c r="O417" s="2"/>
      <c r="P417" s="269"/>
      <c r="Q417" s="189"/>
      <c r="R417" s="3"/>
      <c r="S417" s="2"/>
      <c r="T417" s="269"/>
      <c r="U417" s="189"/>
      <c r="V417" s="3"/>
      <c r="W417" s="2"/>
      <c r="X417" s="269"/>
      <c r="Y417" s="189"/>
      <c r="Z417" s="3"/>
      <c r="AA417" s="1"/>
      <c r="AB417" s="1"/>
      <c r="AC417" s="1"/>
      <c r="AD417" s="1"/>
      <c r="AE417" s="2"/>
      <c r="AF417" s="2"/>
      <c r="AG417" s="2"/>
      <c r="AH417" s="2"/>
      <c r="AI417" s="270"/>
      <c r="AJ417" s="270"/>
      <c r="AK417" s="270"/>
      <c r="AL417" s="270"/>
      <c r="AM417" s="270"/>
      <c r="AN417" s="270"/>
      <c r="AO417" s="270"/>
      <c r="AP417" s="270"/>
      <c r="AQ417" s="270"/>
      <c r="AR417" s="270"/>
      <c r="AS417" s="271"/>
      <c r="AT417" s="271"/>
      <c r="AU417" s="270"/>
      <c r="AV417" s="270"/>
      <c r="AW417" s="270"/>
      <c r="AX417" s="270"/>
    </row>
    <row r="418" spans="1:50" ht="14.25" customHeight="1">
      <c r="A418" s="204"/>
      <c r="B418" s="268"/>
      <c r="C418" s="268"/>
      <c r="D418" s="268"/>
      <c r="E418" s="268"/>
      <c r="F418" s="268"/>
      <c r="G418" s="268"/>
      <c r="H418" s="269"/>
      <c r="I418" s="189"/>
      <c r="J418" s="3"/>
      <c r="K418" s="2"/>
      <c r="L418" s="269"/>
      <c r="M418" s="189"/>
      <c r="N418" s="3"/>
      <c r="O418" s="2"/>
      <c r="P418" s="269"/>
      <c r="Q418" s="189"/>
      <c r="R418" s="3"/>
      <c r="S418" s="2"/>
      <c r="T418" s="269"/>
      <c r="U418" s="189"/>
      <c r="V418" s="3"/>
      <c r="W418" s="2"/>
      <c r="X418" s="269"/>
      <c r="Y418" s="189"/>
      <c r="Z418" s="3"/>
      <c r="AA418" s="1"/>
      <c r="AB418" s="1"/>
      <c r="AC418" s="1"/>
      <c r="AD418" s="1"/>
      <c r="AE418" s="2"/>
      <c r="AF418" s="2"/>
      <c r="AG418" s="2"/>
      <c r="AH418" s="2"/>
      <c r="AI418" s="270"/>
      <c r="AJ418" s="270"/>
      <c r="AK418" s="270"/>
      <c r="AL418" s="270"/>
      <c r="AM418" s="270"/>
      <c r="AN418" s="270"/>
      <c r="AO418" s="270"/>
      <c r="AP418" s="270"/>
      <c r="AQ418" s="270"/>
      <c r="AR418" s="270"/>
      <c r="AS418" s="271"/>
      <c r="AT418" s="271"/>
      <c r="AU418" s="270"/>
      <c r="AV418" s="270"/>
      <c r="AW418" s="270"/>
      <c r="AX418" s="270"/>
    </row>
    <row r="419" spans="1:50" ht="14.25" customHeight="1">
      <c r="A419" s="204"/>
      <c r="B419" s="268"/>
      <c r="C419" s="268"/>
      <c r="D419" s="268"/>
      <c r="E419" s="268"/>
      <c r="F419" s="268"/>
      <c r="G419" s="268"/>
      <c r="H419" s="269"/>
      <c r="I419" s="189"/>
      <c r="J419" s="3"/>
      <c r="K419" s="2"/>
      <c r="L419" s="269"/>
      <c r="M419" s="189"/>
      <c r="N419" s="3"/>
      <c r="O419" s="2"/>
      <c r="P419" s="269"/>
      <c r="Q419" s="189"/>
      <c r="R419" s="3"/>
      <c r="S419" s="2"/>
      <c r="T419" s="269"/>
      <c r="U419" s="189"/>
      <c r="V419" s="3"/>
      <c r="W419" s="2"/>
      <c r="X419" s="269"/>
      <c r="Y419" s="189"/>
      <c r="Z419" s="3"/>
      <c r="AA419" s="1"/>
      <c r="AB419" s="1"/>
      <c r="AC419" s="1"/>
      <c r="AD419" s="1"/>
      <c r="AE419" s="2"/>
      <c r="AF419" s="2"/>
      <c r="AG419" s="2"/>
      <c r="AH419" s="2"/>
      <c r="AI419" s="270"/>
      <c r="AJ419" s="270"/>
      <c r="AK419" s="270"/>
      <c r="AL419" s="270"/>
      <c r="AM419" s="270"/>
      <c r="AN419" s="270"/>
      <c r="AO419" s="270"/>
      <c r="AP419" s="270"/>
      <c r="AQ419" s="270"/>
      <c r="AR419" s="270"/>
      <c r="AS419" s="271"/>
      <c r="AT419" s="271"/>
      <c r="AU419" s="270"/>
      <c r="AV419" s="270"/>
      <c r="AW419" s="270"/>
      <c r="AX419" s="270"/>
    </row>
    <row r="420" spans="1:50" ht="14.25" customHeight="1">
      <c r="A420" s="204"/>
      <c r="B420" s="268"/>
      <c r="C420" s="268"/>
      <c r="D420" s="268"/>
      <c r="E420" s="268"/>
      <c r="F420" s="268"/>
      <c r="G420" s="268"/>
      <c r="H420" s="269"/>
      <c r="I420" s="189"/>
      <c r="J420" s="3"/>
      <c r="K420" s="2"/>
      <c r="L420" s="269"/>
      <c r="M420" s="189"/>
      <c r="N420" s="3"/>
      <c r="O420" s="2"/>
      <c r="P420" s="269"/>
      <c r="Q420" s="189"/>
      <c r="R420" s="3"/>
      <c r="S420" s="2"/>
      <c r="T420" s="269"/>
      <c r="U420" s="189"/>
      <c r="V420" s="3"/>
      <c r="W420" s="2"/>
      <c r="X420" s="269"/>
      <c r="Y420" s="189"/>
      <c r="Z420" s="3"/>
      <c r="AA420" s="1"/>
      <c r="AB420" s="1"/>
      <c r="AC420" s="1"/>
      <c r="AD420" s="1"/>
      <c r="AE420" s="2"/>
      <c r="AF420" s="2"/>
      <c r="AG420" s="2"/>
      <c r="AH420" s="2"/>
      <c r="AI420" s="270"/>
      <c r="AJ420" s="270"/>
      <c r="AK420" s="270"/>
      <c r="AL420" s="270"/>
      <c r="AM420" s="270"/>
      <c r="AN420" s="270"/>
      <c r="AO420" s="270"/>
      <c r="AP420" s="270"/>
      <c r="AQ420" s="270"/>
      <c r="AR420" s="270"/>
      <c r="AS420" s="271"/>
      <c r="AT420" s="271"/>
      <c r="AU420" s="270"/>
      <c r="AV420" s="270"/>
      <c r="AW420" s="270"/>
      <c r="AX420" s="270"/>
    </row>
    <row r="421" spans="1:50" ht="14.25" customHeight="1">
      <c r="A421" s="204"/>
      <c r="B421" s="268"/>
      <c r="C421" s="268"/>
      <c r="D421" s="268"/>
      <c r="E421" s="268"/>
      <c r="F421" s="268"/>
      <c r="G421" s="268"/>
      <c r="H421" s="269"/>
      <c r="I421" s="189"/>
      <c r="J421" s="3"/>
      <c r="K421" s="2"/>
      <c r="L421" s="269"/>
      <c r="M421" s="189"/>
      <c r="N421" s="3"/>
      <c r="O421" s="2"/>
      <c r="P421" s="269"/>
      <c r="Q421" s="189"/>
      <c r="R421" s="3"/>
      <c r="S421" s="2"/>
      <c r="T421" s="269"/>
      <c r="U421" s="189"/>
      <c r="V421" s="3"/>
      <c r="W421" s="2"/>
      <c r="X421" s="269"/>
      <c r="Y421" s="189"/>
      <c r="Z421" s="3"/>
      <c r="AA421" s="1"/>
      <c r="AB421" s="1"/>
      <c r="AC421" s="1"/>
      <c r="AD421" s="1"/>
      <c r="AE421" s="2"/>
      <c r="AF421" s="2"/>
      <c r="AG421" s="2"/>
      <c r="AH421" s="2"/>
      <c r="AI421" s="270"/>
      <c r="AJ421" s="270"/>
      <c r="AK421" s="270"/>
      <c r="AL421" s="270"/>
      <c r="AM421" s="270"/>
      <c r="AN421" s="270"/>
      <c r="AO421" s="270"/>
      <c r="AP421" s="270"/>
      <c r="AQ421" s="270"/>
      <c r="AR421" s="270"/>
      <c r="AS421" s="271"/>
      <c r="AT421" s="271"/>
      <c r="AU421" s="270"/>
      <c r="AV421" s="270"/>
      <c r="AW421" s="270"/>
      <c r="AX421" s="270"/>
    </row>
    <row r="422" spans="1:50" ht="14.25" customHeight="1">
      <c r="A422" s="204"/>
      <c r="B422" s="268"/>
      <c r="C422" s="268"/>
      <c r="D422" s="268"/>
      <c r="E422" s="268"/>
      <c r="F422" s="268"/>
      <c r="G422" s="268"/>
      <c r="H422" s="269"/>
      <c r="I422" s="189"/>
      <c r="J422" s="3"/>
      <c r="K422" s="2"/>
      <c r="L422" s="269"/>
      <c r="M422" s="189"/>
      <c r="N422" s="3"/>
      <c r="O422" s="2"/>
      <c r="P422" s="269"/>
      <c r="Q422" s="189"/>
      <c r="R422" s="3"/>
      <c r="S422" s="2"/>
      <c r="T422" s="269"/>
      <c r="U422" s="189"/>
      <c r="V422" s="3"/>
      <c r="W422" s="2"/>
      <c r="X422" s="269"/>
      <c r="Y422" s="189"/>
      <c r="Z422" s="3"/>
      <c r="AA422" s="1"/>
      <c r="AB422" s="1"/>
      <c r="AC422" s="1"/>
      <c r="AD422" s="1"/>
      <c r="AE422" s="2"/>
      <c r="AF422" s="2"/>
      <c r="AG422" s="2"/>
      <c r="AH422" s="2"/>
      <c r="AI422" s="270"/>
      <c r="AJ422" s="270"/>
      <c r="AK422" s="270"/>
      <c r="AL422" s="270"/>
      <c r="AM422" s="270"/>
      <c r="AN422" s="270"/>
      <c r="AO422" s="270"/>
      <c r="AP422" s="270"/>
      <c r="AQ422" s="270"/>
      <c r="AR422" s="270"/>
      <c r="AS422" s="271"/>
      <c r="AT422" s="271"/>
      <c r="AU422" s="270"/>
      <c r="AV422" s="270"/>
      <c r="AW422" s="270"/>
      <c r="AX422" s="270"/>
    </row>
    <row r="423" spans="1:50" ht="14.25" customHeight="1">
      <c r="A423" s="204"/>
      <c r="B423" s="268"/>
      <c r="C423" s="268"/>
      <c r="D423" s="268"/>
      <c r="E423" s="268"/>
      <c r="F423" s="268"/>
      <c r="G423" s="268"/>
      <c r="H423" s="269"/>
      <c r="I423" s="189"/>
      <c r="J423" s="3"/>
      <c r="K423" s="2"/>
      <c r="L423" s="269"/>
      <c r="M423" s="189"/>
      <c r="N423" s="3"/>
      <c r="O423" s="2"/>
      <c r="P423" s="269"/>
      <c r="Q423" s="189"/>
      <c r="R423" s="3"/>
      <c r="S423" s="2"/>
      <c r="T423" s="269"/>
      <c r="U423" s="189"/>
      <c r="V423" s="3"/>
      <c r="W423" s="2"/>
      <c r="X423" s="269"/>
      <c r="Y423" s="189"/>
      <c r="Z423" s="3"/>
      <c r="AA423" s="1"/>
      <c r="AB423" s="1"/>
      <c r="AC423" s="1"/>
      <c r="AD423" s="1"/>
      <c r="AE423" s="2"/>
      <c r="AF423" s="2"/>
      <c r="AG423" s="2"/>
      <c r="AH423" s="2"/>
      <c r="AI423" s="270"/>
      <c r="AJ423" s="270"/>
      <c r="AK423" s="270"/>
      <c r="AL423" s="270"/>
      <c r="AM423" s="270"/>
      <c r="AN423" s="270"/>
      <c r="AO423" s="270"/>
      <c r="AP423" s="270"/>
      <c r="AQ423" s="270"/>
      <c r="AR423" s="270"/>
      <c r="AS423" s="271"/>
      <c r="AT423" s="271"/>
      <c r="AU423" s="270"/>
      <c r="AV423" s="270"/>
      <c r="AW423" s="270"/>
      <c r="AX423" s="270"/>
    </row>
    <row r="424" spans="1:50" ht="14.25" customHeight="1">
      <c r="A424" s="204"/>
      <c r="B424" s="268"/>
      <c r="C424" s="268"/>
      <c r="D424" s="268"/>
      <c r="E424" s="268"/>
      <c r="F424" s="268"/>
      <c r="G424" s="268"/>
      <c r="H424" s="269"/>
      <c r="I424" s="189"/>
      <c r="J424" s="3"/>
      <c r="K424" s="2"/>
      <c r="L424" s="269"/>
      <c r="M424" s="189"/>
      <c r="N424" s="3"/>
      <c r="O424" s="2"/>
      <c r="P424" s="269"/>
      <c r="Q424" s="189"/>
      <c r="R424" s="3"/>
      <c r="S424" s="2"/>
      <c r="T424" s="269"/>
      <c r="U424" s="189"/>
      <c r="V424" s="3"/>
      <c r="W424" s="2"/>
      <c r="X424" s="269"/>
      <c r="Y424" s="189"/>
      <c r="Z424" s="3"/>
      <c r="AA424" s="1"/>
      <c r="AB424" s="1"/>
      <c r="AC424" s="1"/>
      <c r="AD424" s="1"/>
      <c r="AE424" s="2"/>
      <c r="AF424" s="2"/>
      <c r="AG424" s="2"/>
      <c r="AH424" s="2"/>
      <c r="AI424" s="270"/>
      <c r="AJ424" s="270"/>
      <c r="AK424" s="270"/>
      <c r="AL424" s="270"/>
      <c r="AM424" s="270"/>
      <c r="AN424" s="270"/>
      <c r="AO424" s="270"/>
      <c r="AP424" s="270"/>
      <c r="AQ424" s="270"/>
      <c r="AR424" s="270"/>
      <c r="AS424" s="271"/>
      <c r="AT424" s="271"/>
      <c r="AU424" s="270"/>
      <c r="AV424" s="270"/>
      <c r="AW424" s="270"/>
      <c r="AX424" s="270"/>
    </row>
    <row r="425" spans="1:50" ht="14.25" customHeight="1">
      <c r="A425" s="204"/>
      <c r="B425" s="268"/>
      <c r="C425" s="268"/>
      <c r="D425" s="268"/>
      <c r="E425" s="268"/>
      <c r="F425" s="268"/>
      <c r="G425" s="268"/>
      <c r="H425" s="269"/>
      <c r="I425" s="189"/>
      <c r="J425" s="3"/>
      <c r="K425" s="2"/>
      <c r="L425" s="269"/>
      <c r="M425" s="189"/>
      <c r="N425" s="3"/>
      <c r="O425" s="2"/>
      <c r="P425" s="269"/>
      <c r="Q425" s="189"/>
      <c r="R425" s="3"/>
      <c r="S425" s="2"/>
      <c r="T425" s="269"/>
      <c r="U425" s="189"/>
      <c r="V425" s="3"/>
      <c r="W425" s="2"/>
      <c r="X425" s="269"/>
      <c r="Y425" s="189"/>
      <c r="Z425" s="3"/>
      <c r="AA425" s="1"/>
      <c r="AB425" s="1"/>
      <c r="AC425" s="1"/>
      <c r="AD425" s="1"/>
      <c r="AE425" s="2"/>
      <c r="AF425" s="2"/>
      <c r="AG425" s="2"/>
      <c r="AH425" s="2"/>
      <c r="AI425" s="270"/>
      <c r="AJ425" s="270"/>
      <c r="AK425" s="270"/>
      <c r="AL425" s="270"/>
      <c r="AM425" s="270"/>
      <c r="AN425" s="270"/>
      <c r="AO425" s="270"/>
      <c r="AP425" s="270"/>
      <c r="AQ425" s="270"/>
      <c r="AR425" s="270"/>
      <c r="AS425" s="271"/>
      <c r="AT425" s="271"/>
      <c r="AU425" s="270"/>
      <c r="AV425" s="270"/>
      <c r="AW425" s="270"/>
      <c r="AX425" s="270"/>
    </row>
    <row r="426" spans="1:50" ht="14.25" customHeight="1">
      <c r="A426" s="204"/>
      <c r="B426" s="268"/>
      <c r="C426" s="268"/>
      <c r="D426" s="268"/>
      <c r="E426" s="268"/>
      <c r="F426" s="268"/>
      <c r="G426" s="268"/>
      <c r="H426" s="269"/>
      <c r="I426" s="189"/>
      <c r="J426" s="3"/>
      <c r="K426" s="2"/>
      <c r="L426" s="269"/>
      <c r="M426" s="189"/>
      <c r="N426" s="3"/>
      <c r="O426" s="2"/>
      <c r="P426" s="269"/>
      <c r="Q426" s="189"/>
      <c r="R426" s="3"/>
      <c r="S426" s="2"/>
      <c r="T426" s="269"/>
      <c r="U426" s="189"/>
      <c r="V426" s="3"/>
      <c r="W426" s="2"/>
      <c r="X426" s="269"/>
      <c r="Y426" s="189"/>
      <c r="Z426" s="3"/>
      <c r="AA426" s="1"/>
      <c r="AB426" s="1"/>
      <c r="AC426" s="1"/>
      <c r="AD426" s="1"/>
      <c r="AE426" s="2"/>
      <c r="AF426" s="2"/>
      <c r="AG426" s="2"/>
      <c r="AH426" s="2"/>
      <c r="AI426" s="270"/>
      <c r="AJ426" s="270"/>
      <c r="AK426" s="270"/>
      <c r="AL426" s="270"/>
      <c r="AM426" s="270"/>
      <c r="AN426" s="270"/>
      <c r="AO426" s="270"/>
      <c r="AP426" s="270"/>
      <c r="AQ426" s="270"/>
      <c r="AR426" s="270"/>
      <c r="AS426" s="271"/>
      <c r="AT426" s="271"/>
      <c r="AU426" s="270"/>
      <c r="AV426" s="270"/>
      <c r="AW426" s="270"/>
      <c r="AX426" s="270"/>
    </row>
    <row r="427" spans="1:50" ht="14.25" customHeight="1">
      <c r="A427" s="204"/>
      <c r="B427" s="268"/>
      <c r="C427" s="268"/>
      <c r="D427" s="268"/>
      <c r="E427" s="268"/>
      <c r="F427" s="268"/>
      <c r="G427" s="268"/>
      <c r="H427" s="269"/>
      <c r="I427" s="189"/>
      <c r="J427" s="3"/>
      <c r="K427" s="2"/>
      <c r="L427" s="269"/>
      <c r="M427" s="189"/>
      <c r="N427" s="3"/>
      <c r="O427" s="2"/>
      <c r="P427" s="269"/>
      <c r="Q427" s="189"/>
      <c r="R427" s="3"/>
      <c r="S427" s="2"/>
      <c r="T427" s="269"/>
      <c r="U427" s="189"/>
      <c r="V427" s="3"/>
      <c r="W427" s="2"/>
      <c r="X427" s="269"/>
      <c r="Y427" s="189"/>
      <c r="Z427" s="3"/>
      <c r="AA427" s="1"/>
      <c r="AB427" s="1"/>
      <c r="AC427" s="1"/>
      <c r="AD427" s="1"/>
      <c r="AE427" s="2"/>
      <c r="AF427" s="2"/>
      <c r="AG427" s="2"/>
      <c r="AH427" s="2"/>
      <c r="AI427" s="270"/>
      <c r="AJ427" s="270"/>
      <c r="AK427" s="270"/>
      <c r="AL427" s="270"/>
      <c r="AM427" s="270"/>
      <c r="AN427" s="270"/>
      <c r="AO427" s="270"/>
      <c r="AP427" s="270"/>
      <c r="AQ427" s="270"/>
      <c r="AR427" s="270"/>
      <c r="AS427" s="271"/>
      <c r="AT427" s="271"/>
      <c r="AU427" s="270"/>
      <c r="AV427" s="270"/>
      <c r="AW427" s="270"/>
      <c r="AX427" s="270"/>
    </row>
    <row r="428" spans="1:50" ht="14.25" customHeight="1">
      <c r="A428" s="204"/>
      <c r="B428" s="268"/>
      <c r="C428" s="268"/>
      <c r="D428" s="268"/>
      <c r="E428" s="268"/>
      <c r="F428" s="268"/>
      <c r="G428" s="268"/>
      <c r="H428" s="269"/>
      <c r="I428" s="189"/>
      <c r="J428" s="3"/>
      <c r="K428" s="2"/>
      <c r="L428" s="269"/>
      <c r="M428" s="189"/>
      <c r="N428" s="3"/>
      <c r="O428" s="2"/>
      <c r="P428" s="269"/>
      <c r="Q428" s="189"/>
      <c r="R428" s="3"/>
      <c r="S428" s="2"/>
      <c r="T428" s="269"/>
      <c r="U428" s="189"/>
      <c r="V428" s="3"/>
      <c r="W428" s="2"/>
      <c r="X428" s="269"/>
      <c r="Y428" s="189"/>
      <c r="Z428" s="3"/>
      <c r="AA428" s="1"/>
      <c r="AB428" s="1"/>
      <c r="AC428" s="1"/>
      <c r="AD428" s="1"/>
      <c r="AE428" s="2"/>
      <c r="AF428" s="2"/>
      <c r="AG428" s="2"/>
      <c r="AH428" s="2"/>
      <c r="AI428" s="270"/>
      <c r="AJ428" s="270"/>
      <c r="AK428" s="270"/>
      <c r="AL428" s="270"/>
      <c r="AM428" s="270"/>
      <c r="AN428" s="270"/>
      <c r="AO428" s="270"/>
      <c r="AP428" s="270"/>
      <c r="AQ428" s="270"/>
      <c r="AR428" s="270"/>
      <c r="AS428" s="271"/>
      <c r="AT428" s="271"/>
      <c r="AU428" s="270"/>
      <c r="AV428" s="270"/>
      <c r="AW428" s="270"/>
      <c r="AX428" s="270"/>
    </row>
    <row r="429" spans="1:50" ht="14.25" customHeight="1">
      <c r="A429" s="204"/>
      <c r="B429" s="268"/>
      <c r="C429" s="268"/>
      <c r="D429" s="268"/>
      <c r="E429" s="268"/>
      <c r="F429" s="268"/>
      <c r="G429" s="268"/>
      <c r="H429" s="269"/>
      <c r="I429" s="189"/>
      <c r="J429" s="3"/>
      <c r="K429" s="2"/>
      <c r="L429" s="269"/>
      <c r="M429" s="189"/>
      <c r="N429" s="3"/>
      <c r="O429" s="2"/>
      <c r="P429" s="269"/>
      <c r="Q429" s="189"/>
      <c r="R429" s="3"/>
      <c r="S429" s="2"/>
      <c r="T429" s="269"/>
      <c r="U429" s="189"/>
      <c r="V429" s="3"/>
      <c r="W429" s="2"/>
      <c r="X429" s="269"/>
      <c r="Y429" s="189"/>
      <c r="Z429" s="3"/>
      <c r="AA429" s="1"/>
      <c r="AB429" s="1"/>
      <c r="AC429" s="1"/>
      <c r="AD429" s="1"/>
      <c r="AE429" s="2"/>
      <c r="AF429" s="2"/>
      <c r="AG429" s="2"/>
      <c r="AH429" s="2"/>
      <c r="AI429" s="270"/>
      <c r="AJ429" s="270"/>
      <c r="AK429" s="270"/>
      <c r="AL429" s="270"/>
      <c r="AM429" s="270"/>
      <c r="AN429" s="270"/>
      <c r="AO429" s="270"/>
      <c r="AP429" s="270"/>
      <c r="AQ429" s="270"/>
      <c r="AR429" s="270"/>
      <c r="AS429" s="271"/>
      <c r="AT429" s="271"/>
      <c r="AU429" s="270"/>
      <c r="AV429" s="270"/>
      <c r="AW429" s="270"/>
      <c r="AX429" s="270"/>
    </row>
    <row r="430" spans="1:50" ht="14.25" customHeight="1">
      <c r="A430" s="204"/>
      <c r="B430" s="268"/>
      <c r="C430" s="268"/>
      <c r="D430" s="268"/>
      <c r="E430" s="268"/>
      <c r="F430" s="268"/>
      <c r="G430" s="268"/>
      <c r="H430" s="269"/>
      <c r="I430" s="189"/>
      <c r="J430" s="3"/>
      <c r="K430" s="2"/>
      <c r="L430" s="269"/>
      <c r="M430" s="189"/>
      <c r="N430" s="3"/>
      <c r="O430" s="2"/>
      <c r="P430" s="269"/>
      <c r="Q430" s="189"/>
      <c r="R430" s="3"/>
      <c r="S430" s="2"/>
      <c r="T430" s="269"/>
      <c r="U430" s="189"/>
      <c r="V430" s="3"/>
      <c r="W430" s="2"/>
      <c r="X430" s="269"/>
      <c r="Y430" s="189"/>
      <c r="Z430" s="3"/>
      <c r="AA430" s="1"/>
      <c r="AB430" s="1"/>
      <c r="AC430" s="1"/>
      <c r="AD430" s="1"/>
      <c r="AE430" s="2"/>
      <c r="AF430" s="2"/>
      <c r="AG430" s="2"/>
      <c r="AH430" s="2"/>
      <c r="AI430" s="270"/>
      <c r="AJ430" s="270"/>
      <c r="AK430" s="270"/>
      <c r="AL430" s="270"/>
      <c r="AM430" s="270"/>
      <c r="AN430" s="270"/>
      <c r="AO430" s="270"/>
      <c r="AP430" s="270"/>
      <c r="AQ430" s="270"/>
      <c r="AR430" s="270"/>
      <c r="AS430" s="271"/>
      <c r="AT430" s="271"/>
      <c r="AU430" s="270"/>
      <c r="AV430" s="270"/>
      <c r="AW430" s="270"/>
      <c r="AX430" s="270"/>
    </row>
    <row r="431" spans="1:50" ht="14.25" customHeight="1">
      <c r="A431" s="204"/>
      <c r="B431" s="268"/>
      <c r="C431" s="268"/>
      <c r="D431" s="268"/>
      <c r="E431" s="268"/>
      <c r="F431" s="268"/>
      <c r="G431" s="268"/>
      <c r="H431" s="269"/>
      <c r="I431" s="189"/>
      <c r="J431" s="3"/>
      <c r="K431" s="2"/>
      <c r="L431" s="269"/>
      <c r="M431" s="189"/>
      <c r="N431" s="3"/>
      <c r="O431" s="2"/>
      <c r="P431" s="269"/>
      <c r="Q431" s="189"/>
      <c r="R431" s="3"/>
      <c r="S431" s="2"/>
      <c r="T431" s="269"/>
      <c r="U431" s="189"/>
      <c r="V431" s="3"/>
      <c r="W431" s="2"/>
      <c r="X431" s="269"/>
      <c r="Y431" s="189"/>
      <c r="Z431" s="3"/>
      <c r="AA431" s="1"/>
      <c r="AB431" s="1"/>
      <c r="AC431" s="1"/>
      <c r="AD431" s="1"/>
      <c r="AE431" s="2"/>
      <c r="AF431" s="2"/>
      <c r="AG431" s="2"/>
      <c r="AH431" s="2"/>
      <c r="AI431" s="270"/>
      <c r="AJ431" s="270"/>
      <c r="AK431" s="270"/>
      <c r="AL431" s="270"/>
      <c r="AM431" s="270"/>
      <c r="AN431" s="270"/>
      <c r="AO431" s="270"/>
      <c r="AP431" s="270"/>
      <c r="AQ431" s="270"/>
      <c r="AR431" s="270"/>
      <c r="AS431" s="271"/>
      <c r="AT431" s="271"/>
      <c r="AU431" s="270"/>
      <c r="AV431" s="270"/>
      <c r="AW431" s="270"/>
      <c r="AX431" s="270"/>
    </row>
    <row r="432" spans="1:50" ht="14.25" customHeight="1">
      <c r="A432" s="204"/>
      <c r="B432" s="268"/>
      <c r="C432" s="268"/>
      <c r="D432" s="268"/>
      <c r="E432" s="268"/>
      <c r="F432" s="268"/>
      <c r="G432" s="268"/>
      <c r="H432" s="269"/>
      <c r="I432" s="189"/>
      <c r="J432" s="3"/>
      <c r="K432" s="2"/>
      <c r="L432" s="269"/>
      <c r="M432" s="189"/>
      <c r="N432" s="3"/>
      <c r="O432" s="2"/>
      <c r="P432" s="269"/>
      <c r="Q432" s="189"/>
      <c r="R432" s="3"/>
      <c r="S432" s="2"/>
      <c r="T432" s="269"/>
      <c r="U432" s="189"/>
      <c r="V432" s="3"/>
      <c r="W432" s="2"/>
      <c r="X432" s="269"/>
      <c r="Y432" s="189"/>
      <c r="Z432" s="3"/>
      <c r="AA432" s="1"/>
      <c r="AB432" s="1"/>
      <c r="AC432" s="1"/>
      <c r="AD432" s="1"/>
      <c r="AE432" s="2"/>
      <c r="AF432" s="2"/>
      <c r="AG432" s="2"/>
      <c r="AH432" s="2"/>
      <c r="AI432" s="270"/>
      <c r="AJ432" s="270"/>
      <c r="AK432" s="270"/>
      <c r="AL432" s="270"/>
      <c r="AM432" s="270"/>
      <c r="AN432" s="270"/>
      <c r="AO432" s="270"/>
      <c r="AP432" s="270"/>
      <c r="AQ432" s="270"/>
      <c r="AR432" s="270"/>
      <c r="AS432" s="271"/>
      <c r="AT432" s="271"/>
      <c r="AU432" s="270"/>
      <c r="AV432" s="270"/>
      <c r="AW432" s="270"/>
      <c r="AX432" s="270"/>
    </row>
    <row r="433" spans="1:50" ht="14.25" customHeight="1">
      <c r="A433" s="204"/>
      <c r="B433" s="268"/>
      <c r="C433" s="268"/>
      <c r="D433" s="268"/>
      <c r="E433" s="268"/>
      <c r="F433" s="268"/>
      <c r="G433" s="268"/>
      <c r="H433" s="269"/>
      <c r="I433" s="189"/>
      <c r="J433" s="3"/>
      <c r="K433" s="2"/>
      <c r="L433" s="269"/>
      <c r="M433" s="189"/>
      <c r="N433" s="3"/>
      <c r="O433" s="2"/>
      <c r="P433" s="269"/>
      <c r="Q433" s="189"/>
      <c r="R433" s="3"/>
      <c r="S433" s="2"/>
      <c r="T433" s="269"/>
      <c r="U433" s="189"/>
      <c r="V433" s="3"/>
      <c r="W433" s="2"/>
      <c r="X433" s="269"/>
      <c r="Y433" s="189"/>
      <c r="Z433" s="3"/>
      <c r="AA433" s="1"/>
      <c r="AB433" s="1"/>
      <c r="AC433" s="1"/>
      <c r="AD433" s="1"/>
      <c r="AE433" s="2"/>
      <c r="AF433" s="2"/>
      <c r="AG433" s="2"/>
      <c r="AH433" s="2"/>
      <c r="AI433" s="270"/>
      <c r="AJ433" s="270"/>
      <c r="AK433" s="270"/>
      <c r="AL433" s="270"/>
      <c r="AM433" s="270"/>
      <c r="AN433" s="270"/>
      <c r="AO433" s="270"/>
      <c r="AP433" s="270"/>
      <c r="AQ433" s="270"/>
      <c r="AR433" s="270"/>
      <c r="AS433" s="271"/>
      <c r="AT433" s="271"/>
      <c r="AU433" s="270"/>
      <c r="AV433" s="270"/>
      <c r="AW433" s="270"/>
      <c r="AX433" s="270"/>
    </row>
    <row r="434" spans="1:50" ht="14.25" customHeight="1">
      <c r="A434" s="204"/>
      <c r="B434" s="268"/>
      <c r="C434" s="268"/>
      <c r="D434" s="268"/>
      <c r="E434" s="268"/>
      <c r="F434" s="268"/>
      <c r="G434" s="268"/>
      <c r="H434" s="269"/>
      <c r="I434" s="189"/>
      <c r="J434" s="3"/>
      <c r="K434" s="2"/>
      <c r="L434" s="269"/>
      <c r="M434" s="189"/>
      <c r="N434" s="3"/>
      <c r="O434" s="2"/>
      <c r="P434" s="269"/>
      <c r="Q434" s="189"/>
      <c r="R434" s="3"/>
      <c r="S434" s="2"/>
      <c r="T434" s="269"/>
      <c r="U434" s="189"/>
      <c r="V434" s="3"/>
      <c r="W434" s="2"/>
      <c r="X434" s="269"/>
      <c r="Y434" s="189"/>
      <c r="Z434" s="3"/>
      <c r="AA434" s="1"/>
      <c r="AB434" s="1"/>
      <c r="AC434" s="1"/>
      <c r="AD434" s="1"/>
      <c r="AE434" s="2"/>
      <c r="AF434" s="2"/>
      <c r="AG434" s="2"/>
      <c r="AH434" s="2"/>
      <c r="AI434" s="270"/>
      <c r="AJ434" s="270"/>
      <c r="AK434" s="270"/>
      <c r="AL434" s="270"/>
      <c r="AM434" s="270"/>
      <c r="AN434" s="270"/>
      <c r="AO434" s="270"/>
      <c r="AP434" s="270"/>
      <c r="AQ434" s="270"/>
      <c r="AR434" s="270"/>
      <c r="AS434" s="271"/>
      <c r="AT434" s="271"/>
      <c r="AU434" s="270"/>
      <c r="AV434" s="270"/>
      <c r="AW434" s="270"/>
      <c r="AX434" s="270"/>
    </row>
    <row r="435" spans="1:50" ht="14.25" customHeight="1">
      <c r="A435" s="204"/>
      <c r="B435" s="268"/>
      <c r="C435" s="268"/>
      <c r="D435" s="268"/>
      <c r="E435" s="268"/>
      <c r="F435" s="268"/>
      <c r="G435" s="268"/>
      <c r="H435" s="269"/>
      <c r="I435" s="189"/>
      <c r="J435" s="3"/>
      <c r="K435" s="2"/>
      <c r="L435" s="269"/>
      <c r="M435" s="189"/>
      <c r="N435" s="3"/>
      <c r="O435" s="2"/>
      <c r="P435" s="269"/>
      <c r="Q435" s="189"/>
      <c r="R435" s="3"/>
      <c r="S435" s="2"/>
      <c r="T435" s="269"/>
      <c r="U435" s="189"/>
      <c r="V435" s="3"/>
      <c r="W435" s="2"/>
      <c r="X435" s="269"/>
      <c r="Y435" s="189"/>
      <c r="Z435" s="3"/>
      <c r="AA435" s="1"/>
      <c r="AB435" s="1"/>
      <c r="AC435" s="1"/>
      <c r="AD435" s="1"/>
      <c r="AE435" s="2"/>
      <c r="AF435" s="2"/>
      <c r="AG435" s="2"/>
      <c r="AH435" s="2"/>
      <c r="AI435" s="270"/>
      <c r="AJ435" s="270"/>
      <c r="AK435" s="270"/>
      <c r="AL435" s="270"/>
      <c r="AM435" s="270"/>
      <c r="AN435" s="270"/>
      <c r="AO435" s="270"/>
      <c r="AP435" s="270"/>
      <c r="AQ435" s="270"/>
      <c r="AR435" s="270"/>
      <c r="AS435" s="271"/>
      <c r="AT435" s="271"/>
      <c r="AU435" s="270"/>
      <c r="AV435" s="270"/>
      <c r="AW435" s="270"/>
      <c r="AX435" s="270"/>
    </row>
    <row r="436" spans="1:50" ht="14.25" customHeight="1">
      <c r="A436" s="204"/>
      <c r="B436" s="268"/>
      <c r="C436" s="268"/>
      <c r="D436" s="268"/>
      <c r="E436" s="268"/>
      <c r="F436" s="268"/>
      <c r="G436" s="268"/>
      <c r="H436" s="269"/>
      <c r="I436" s="189"/>
      <c r="J436" s="3"/>
      <c r="K436" s="2"/>
      <c r="L436" s="269"/>
      <c r="M436" s="189"/>
      <c r="N436" s="3"/>
      <c r="O436" s="2"/>
      <c r="P436" s="269"/>
      <c r="Q436" s="189"/>
      <c r="R436" s="3"/>
      <c r="S436" s="2"/>
      <c r="T436" s="269"/>
      <c r="U436" s="189"/>
      <c r="V436" s="3"/>
      <c r="W436" s="2"/>
      <c r="X436" s="269"/>
      <c r="Y436" s="189"/>
      <c r="Z436" s="3"/>
      <c r="AA436" s="1"/>
      <c r="AB436" s="1"/>
      <c r="AC436" s="1"/>
      <c r="AD436" s="1"/>
      <c r="AE436" s="2"/>
      <c r="AF436" s="2"/>
      <c r="AG436" s="2"/>
      <c r="AH436" s="2"/>
      <c r="AI436" s="270"/>
      <c r="AJ436" s="270"/>
      <c r="AK436" s="270"/>
      <c r="AL436" s="270"/>
      <c r="AM436" s="270"/>
      <c r="AN436" s="270"/>
      <c r="AO436" s="270"/>
      <c r="AP436" s="270"/>
      <c r="AQ436" s="270"/>
      <c r="AR436" s="270"/>
      <c r="AS436" s="271"/>
      <c r="AT436" s="271"/>
      <c r="AU436" s="270"/>
      <c r="AV436" s="270"/>
      <c r="AW436" s="270"/>
      <c r="AX436" s="270"/>
    </row>
    <row r="437" spans="1:50" ht="14.25" customHeight="1">
      <c r="A437" s="204"/>
      <c r="B437" s="268"/>
      <c r="C437" s="268"/>
      <c r="D437" s="268"/>
      <c r="E437" s="268"/>
      <c r="F437" s="268"/>
      <c r="G437" s="268"/>
      <c r="H437" s="269"/>
      <c r="I437" s="189"/>
      <c r="J437" s="3"/>
      <c r="K437" s="2"/>
      <c r="L437" s="269"/>
      <c r="M437" s="189"/>
      <c r="N437" s="3"/>
      <c r="O437" s="2"/>
      <c r="P437" s="269"/>
      <c r="Q437" s="189"/>
      <c r="R437" s="3"/>
      <c r="S437" s="2"/>
      <c r="T437" s="269"/>
      <c r="U437" s="189"/>
      <c r="V437" s="3"/>
      <c r="W437" s="2"/>
      <c r="X437" s="269"/>
      <c r="Y437" s="189"/>
      <c r="Z437" s="3"/>
      <c r="AA437" s="1"/>
      <c r="AB437" s="1"/>
      <c r="AC437" s="1"/>
      <c r="AD437" s="1"/>
      <c r="AE437" s="2"/>
      <c r="AF437" s="2"/>
      <c r="AG437" s="2"/>
      <c r="AH437" s="2"/>
      <c r="AI437" s="270"/>
      <c r="AJ437" s="270"/>
      <c r="AK437" s="270"/>
      <c r="AL437" s="270"/>
      <c r="AM437" s="270"/>
      <c r="AN437" s="270"/>
      <c r="AO437" s="270"/>
      <c r="AP437" s="270"/>
      <c r="AQ437" s="270"/>
      <c r="AR437" s="270"/>
      <c r="AS437" s="271"/>
      <c r="AT437" s="271"/>
      <c r="AU437" s="270"/>
      <c r="AV437" s="270"/>
      <c r="AW437" s="270"/>
      <c r="AX437" s="270"/>
    </row>
    <row r="438" spans="1:50" ht="14.25" customHeight="1">
      <c r="A438" s="204"/>
      <c r="B438" s="268"/>
      <c r="C438" s="268"/>
      <c r="D438" s="268"/>
      <c r="E438" s="268"/>
      <c r="F438" s="268"/>
      <c r="G438" s="268"/>
      <c r="H438" s="269"/>
      <c r="I438" s="189"/>
      <c r="J438" s="3"/>
      <c r="K438" s="2"/>
      <c r="L438" s="269"/>
      <c r="M438" s="189"/>
      <c r="N438" s="3"/>
      <c r="O438" s="2"/>
      <c r="P438" s="269"/>
      <c r="Q438" s="189"/>
      <c r="R438" s="3"/>
      <c r="S438" s="2"/>
      <c r="T438" s="269"/>
      <c r="U438" s="189"/>
      <c r="V438" s="3"/>
      <c r="W438" s="2"/>
      <c r="X438" s="269"/>
      <c r="Y438" s="189"/>
      <c r="Z438" s="3"/>
      <c r="AA438" s="1"/>
      <c r="AB438" s="1"/>
      <c r="AC438" s="1"/>
      <c r="AD438" s="1"/>
      <c r="AE438" s="2"/>
      <c r="AF438" s="2"/>
      <c r="AG438" s="2"/>
      <c r="AH438" s="2"/>
      <c r="AI438" s="270"/>
      <c r="AJ438" s="270"/>
      <c r="AK438" s="270"/>
      <c r="AL438" s="270"/>
      <c r="AM438" s="270"/>
      <c r="AN438" s="270"/>
      <c r="AO438" s="270"/>
      <c r="AP438" s="270"/>
      <c r="AQ438" s="270"/>
      <c r="AR438" s="270"/>
      <c r="AS438" s="271"/>
      <c r="AT438" s="271"/>
      <c r="AU438" s="270"/>
      <c r="AV438" s="270"/>
      <c r="AW438" s="270"/>
      <c r="AX438" s="270"/>
    </row>
    <row r="439" spans="1:50" ht="14.25" customHeight="1">
      <c r="A439" s="204"/>
      <c r="B439" s="268"/>
      <c r="C439" s="268"/>
      <c r="D439" s="268"/>
      <c r="E439" s="268"/>
      <c r="F439" s="268"/>
      <c r="G439" s="268"/>
      <c r="H439" s="269"/>
      <c r="I439" s="189"/>
      <c r="J439" s="3"/>
      <c r="K439" s="2"/>
      <c r="L439" s="269"/>
      <c r="M439" s="189"/>
      <c r="N439" s="3"/>
      <c r="O439" s="2"/>
      <c r="P439" s="269"/>
      <c r="Q439" s="189"/>
      <c r="R439" s="3"/>
      <c r="S439" s="2"/>
      <c r="T439" s="269"/>
      <c r="U439" s="189"/>
      <c r="V439" s="3"/>
      <c r="W439" s="2"/>
      <c r="X439" s="269"/>
      <c r="Y439" s="189"/>
      <c r="Z439" s="3"/>
      <c r="AA439" s="1"/>
      <c r="AB439" s="1"/>
      <c r="AC439" s="1"/>
      <c r="AD439" s="1"/>
      <c r="AE439" s="2"/>
      <c r="AF439" s="2"/>
      <c r="AG439" s="2"/>
      <c r="AH439" s="2"/>
      <c r="AI439" s="270"/>
      <c r="AJ439" s="270"/>
      <c r="AK439" s="270"/>
      <c r="AL439" s="270"/>
      <c r="AM439" s="270"/>
      <c r="AN439" s="270"/>
      <c r="AO439" s="270"/>
      <c r="AP439" s="270"/>
      <c r="AQ439" s="270"/>
      <c r="AR439" s="270"/>
      <c r="AS439" s="271"/>
      <c r="AT439" s="271"/>
      <c r="AU439" s="270"/>
      <c r="AV439" s="270"/>
      <c r="AW439" s="270"/>
      <c r="AX439" s="270"/>
    </row>
    <row r="440" spans="1:50" ht="14.25" customHeight="1">
      <c r="A440" s="204"/>
      <c r="B440" s="268"/>
      <c r="C440" s="268"/>
      <c r="D440" s="268"/>
      <c r="E440" s="268"/>
      <c r="F440" s="268"/>
      <c r="G440" s="268"/>
      <c r="H440" s="269"/>
      <c r="I440" s="189"/>
      <c r="J440" s="3"/>
      <c r="K440" s="2"/>
      <c r="L440" s="269"/>
      <c r="M440" s="189"/>
      <c r="N440" s="3"/>
      <c r="O440" s="2"/>
      <c r="P440" s="269"/>
      <c r="Q440" s="189"/>
      <c r="R440" s="3"/>
      <c r="S440" s="2"/>
      <c r="T440" s="269"/>
      <c r="U440" s="189"/>
      <c r="V440" s="3"/>
      <c r="W440" s="2"/>
      <c r="X440" s="269"/>
      <c r="Y440" s="189"/>
      <c r="Z440" s="3"/>
      <c r="AA440" s="1"/>
      <c r="AB440" s="1"/>
      <c r="AC440" s="1"/>
      <c r="AD440" s="1"/>
      <c r="AE440" s="2"/>
      <c r="AF440" s="2"/>
      <c r="AG440" s="2"/>
      <c r="AH440" s="2"/>
      <c r="AI440" s="270"/>
      <c r="AJ440" s="270"/>
      <c r="AK440" s="270"/>
      <c r="AL440" s="270"/>
      <c r="AM440" s="270"/>
      <c r="AN440" s="270"/>
      <c r="AO440" s="270"/>
      <c r="AP440" s="270"/>
      <c r="AQ440" s="270"/>
      <c r="AR440" s="270"/>
      <c r="AS440" s="271"/>
      <c r="AT440" s="271"/>
      <c r="AU440" s="270"/>
      <c r="AV440" s="270"/>
      <c r="AW440" s="270"/>
      <c r="AX440" s="270"/>
    </row>
    <row r="441" spans="1:50" ht="14.25" customHeight="1">
      <c r="A441" s="204"/>
      <c r="B441" s="268"/>
      <c r="C441" s="268"/>
      <c r="D441" s="268"/>
      <c r="E441" s="268"/>
      <c r="F441" s="268"/>
      <c r="G441" s="268"/>
      <c r="H441" s="269"/>
      <c r="I441" s="189"/>
      <c r="J441" s="3"/>
      <c r="K441" s="2"/>
      <c r="L441" s="269"/>
      <c r="M441" s="189"/>
      <c r="N441" s="3"/>
      <c r="O441" s="2"/>
      <c r="P441" s="269"/>
      <c r="Q441" s="189"/>
      <c r="R441" s="3"/>
      <c r="S441" s="2"/>
      <c r="T441" s="269"/>
      <c r="U441" s="189"/>
      <c r="V441" s="3"/>
      <c r="W441" s="2"/>
      <c r="X441" s="269"/>
      <c r="Y441" s="189"/>
      <c r="Z441" s="3"/>
      <c r="AA441" s="1"/>
      <c r="AB441" s="1"/>
      <c r="AC441" s="1"/>
      <c r="AD441" s="1"/>
      <c r="AE441" s="2"/>
      <c r="AF441" s="2"/>
      <c r="AG441" s="2"/>
      <c r="AH441" s="2"/>
      <c r="AI441" s="270"/>
      <c r="AJ441" s="270"/>
      <c r="AK441" s="270"/>
      <c r="AL441" s="270"/>
      <c r="AM441" s="270"/>
      <c r="AN441" s="270"/>
      <c r="AO441" s="270"/>
      <c r="AP441" s="270"/>
      <c r="AQ441" s="270"/>
      <c r="AR441" s="270"/>
      <c r="AS441" s="271"/>
      <c r="AT441" s="271"/>
      <c r="AU441" s="270"/>
      <c r="AV441" s="270"/>
      <c r="AW441" s="270"/>
      <c r="AX441" s="270"/>
    </row>
    <row r="442" spans="1:50" ht="14.25" customHeight="1">
      <c r="A442" s="204"/>
      <c r="B442" s="268"/>
      <c r="C442" s="268"/>
      <c r="D442" s="268"/>
      <c r="E442" s="268"/>
      <c r="F442" s="268"/>
      <c r="G442" s="268"/>
      <c r="H442" s="269"/>
      <c r="I442" s="189"/>
      <c r="J442" s="3"/>
      <c r="K442" s="2"/>
      <c r="L442" s="269"/>
      <c r="M442" s="189"/>
      <c r="N442" s="3"/>
      <c r="O442" s="2"/>
      <c r="P442" s="269"/>
      <c r="Q442" s="189"/>
      <c r="R442" s="3"/>
      <c r="S442" s="2"/>
      <c r="T442" s="269"/>
      <c r="U442" s="189"/>
      <c r="V442" s="3"/>
      <c r="W442" s="2"/>
      <c r="X442" s="269"/>
      <c r="Y442" s="189"/>
      <c r="Z442" s="3"/>
      <c r="AA442" s="1"/>
      <c r="AB442" s="1"/>
      <c r="AC442" s="1"/>
      <c r="AD442" s="1"/>
      <c r="AE442" s="2"/>
      <c r="AF442" s="2"/>
      <c r="AG442" s="2"/>
      <c r="AH442" s="2"/>
      <c r="AI442" s="270"/>
      <c r="AJ442" s="270"/>
      <c r="AK442" s="270"/>
      <c r="AL442" s="270"/>
      <c r="AM442" s="270"/>
      <c r="AN442" s="270"/>
      <c r="AO442" s="270"/>
      <c r="AP442" s="270"/>
      <c r="AQ442" s="270"/>
      <c r="AR442" s="270"/>
      <c r="AS442" s="271"/>
      <c r="AT442" s="271"/>
      <c r="AU442" s="270"/>
      <c r="AV442" s="270"/>
      <c r="AW442" s="270"/>
      <c r="AX442" s="270"/>
    </row>
    <row r="443" spans="1:50" ht="14.25" customHeight="1">
      <c r="A443" s="204"/>
      <c r="B443" s="268"/>
      <c r="C443" s="268"/>
      <c r="D443" s="268"/>
      <c r="E443" s="268"/>
      <c r="F443" s="268"/>
      <c r="G443" s="268"/>
      <c r="H443" s="269"/>
      <c r="I443" s="189"/>
      <c r="J443" s="3"/>
      <c r="K443" s="2"/>
      <c r="L443" s="269"/>
      <c r="M443" s="189"/>
      <c r="N443" s="3"/>
      <c r="O443" s="2"/>
      <c r="P443" s="269"/>
      <c r="Q443" s="189"/>
      <c r="R443" s="3"/>
      <c r="S443" s="2"/>
      <c r="T443" s="269"/>
      <c r="U443" s="189"/>
      <c r="V443" s="3"/>
      <c r="W443" s="2"/>
      <c r="X443" s="269"/>
      <c r="Y443" s="189"/>
      <c r="Z443" s="3"/>
      <c r="AA443" s="1"/>
      <c r="AB443" s="1"/>
      <c r="AC443" s="1"/>
      <c r="AD443" s="1"/>
      <c r="AE443" s="2"/>
      <c r="AF443" s="2"/>
      <c r="AG443" s="2"/>
      <c r="AH443" s="2"/>
      <c r="AI443" s="270"/>
      <c r="AJ443" s="270"/>
      <c r="AK443" s="270"/>
      <c r="AL443" s="270"/>
      <c r="AM443" s="270"/>
      <c r="AN443" s="270"/>
      <c r="AO443" s="270"/>
      <c r="AP443" s="270"/>
      <c r="AQ443" s="270"/>
      <c r="AR443" s="270"/>
      <c r="AS443" s="271"/>
      <c r="AT443" s="271"/>
      <c r="AU443" s="270"/>
      <c r="AV443" s="270"/>
      <c r="AW443" s="270"/>
      <c r="AX443" s="270"/>
    </row>
    <row r="444" spans="1:50" ht="14.25" customHeight="1">
      <c r="A444" s="204"/>
      <c r="B444" s="268"/>
      <c r="C444" s="268"/>
      <c r="D444" s="268"/>
      <c r="E444" s="268"/>
      <c r="F444" s="268"/>
      <c r="G444" s="268"/>
      <c r="H444" s="269"/>
      <c r="I444" s="189"/>
      <c r="J444" s="3"/>
      <c r="K444" s="2"/>
      <c r="L444" s="269"/>
      <c r="M444" s="189"/>
      <c r="N444" s="3"/>
      <c r="O444" s="2"/>
      <c r="P444" s="269"/>
      <c r="Q444" s="189"/>
      <c r="R444" s="3"/>
      <c r="S444" s="2"/>
      <c r="T444" s="269"/>
      <c r="U444" s="189"/>
      <c r="V444" s="3"/>
      <c r="W444" s="2"/>
      <c r="X444" s="269"/>
      <c r="Y444" s="189"/>
      <c r="Z444" s="3"/>
      <c r="AA444" s="1"/>
      <c r="AB444" s="1"/>
      <c r="AC444" s="1"/>
      <c r="AD444" s="1"/>
      <c r="AE444" s="2"/>
      <c r="AF444" s="2"/>
      <c r="AG444" s="2"/>
      <c r="AH444" s="2"/>
      <c r="AI444" s="270"/>
      <c r="AJ444" s="270"/>
      <c r="AK444" s="270"/>
      <c r="AL444" s="270"/>
      <c r="AM444" s="270"/>
      <c r="AN444" s="270"/>
      <c r="AO444" s="270"/>
      <c r="AP444" s="270"/>
      <c r="AQ444" s="270"/>
      <c r="AR444" s="270"/>
      <c r="AS444" s="271"/>
      <c r="AT444" s="271"/>
      <c r="AU444" s="270"/>
      <c r="AV444" s="270"/>
      <c r="AW444" s="270"/>
      <c r="AX444" s="270"/>
    </row>
    <row r="445" spans="1:50" ht="14.25" customHeight="1">
      <c r="A445" s="204"/>
      <c r="B445" s="268"/>
      <c r="C445" s="268"/>
      <c r="D445" s="268"/>
      <c r="E445" s="268"/>
      <c r="F445" s="268"/>
      <c r="G445" s="268"/>
      <c r="H445" s="269"/>
      <c r="I445" s="189"/>
      <c r="J445" s="3"/>
      <c r="K445" s="2"/>
      <c r="L445" s="269"/>
      <c r="M445" s="189"/>
      <c r="N445" s="3"/>
      <c r="O445" s="2"/>
      <c r="P445" s="269"/>
      <c r="Q445" s="189"/>
      <c r="R445" s="3"/>
      <c r="S445" s="2"/>
      <c r="T445" s="269"/>
      <c r="U445" s="189"/>
      <c r="V445" s="3"/>
      <c r="W445" s="2"/>
      <c r="X445" s="269"/>
      <c r="Y445" s="189"/>
      <c r="Z445" s="3"/>
      <c r="AA445" s="1"/>
      <c r="AB445" s="1"/>
      <c r="AC445" s="1"/>
      <c r="AD445" s="1"/>
      <c r="AE445" s="2"/>
      <c r="AF445" s="2"/>
      <c r="AG445" s="2"/>
      <c r="AH445" s="2"/>
      <c r="AI445" s="270"/>
      <c r="AJ445" s="270"/>
      <c r="AK445" s="270"/>
      <c r="AL445" s="270"/>
      <c r="AM445" s="270"/>
      <c r="AN445" s="270"/>
      <c r="AO445" s="270"/>
      <c r="AP445" s="270"/>
      <c r="AQ445" s="270"/>
      <c r="AR445" s="270"/>
      <c r="AS445" s="271"/>
      <c r="AT445" s="271"/>
      <c r="AU445" s="270"/>
      <c r="AV445" s="270"/>
      <c r="AW445" s="270"/>
      <c r="AX445" s="270"/>
    </row>
    <row r="446" spans="1:50" ht="14.25" customHeight="1">
      <c r="A446" s="204"/>
      <c r="B446" s="268"/>
      <c r="C446" s="268"/>
      <c r="D446" s="268"/>
      <c r="E446" s="268"/>
      <c r="F446" s="268"/>
      <c r="G446" s="268"/>
      <c r="H446" s="269"/>
      <c r="I446" s="189"/>
      <c r="J446" s="3"/>
      <c r="K446" s="2"/>
      <c r="L446" s="269"/>
      <c r="M446" s="189"/>
      <c r="N446" s="3"/>
      <c r="O446" s="2"/>
      <c r="P446" s="269"/>
      <c r="Q446" s="189"/>
      <c r="R446" s="3"/>
      <c r="S446" s="2"/>
      <c r="T446" s="269"/>
      <c r="U446" s="189"/>
      <c r="V446" s="3"/>
      <c r="W446" s="2"/>
      <c r="X446" s="269"/>
      <c r="Y446" s="189"/>
      <c r="Z446" s="3"/>
      <c r="AA446" s="1"/>
      <c r="AB446" s="1"/>
      <c r="AC446" s="1"/>
      <c r="AD446" s="1"/>
      <c r="AE446" s="2"/>
      <c r="AF446" s="2"/>
      <c r="AG446" s="2"/>
      <c r="AH446" s="2"/>
      <c r="AI446" s="270"/>
      <c r="AJ446" s="270"/>
      <c r="AK446" s="270"/>
      <c r="AL446" s="270"/>
      <c r="AM446" s="270"/>
      <c r="AN446" s="270"/>
      <c r="AO446" s="270"/>
      <c r="AP446" s="270"/>
      <c r="AQ446" s="270"/>
      <c r="AR446" s="270"/>
      <c r="AS446" s="271"/>
      <c r="AT446" s="271"/>
      <c r="AU446" s="270"/>
      <c r="AV446" s="270"/>
      <c r="AW446" s="270"/>
      <c r="AX446" s="270"/>
    </row>
    <row r="447" spans="1:50" ht="14.25" customHeight="1">
      <c r="A447" s="204"/>
      <c r="B447" s="268"/>
      <c r="C447" s="268"/>
      <c r="D447" s="268"/>
      <c r="E447" s="268"/>
      <c r="F447" s="268"/>
      <c r="G447" s="268"/>
      <c r="H447" s="269"/>
      <c r="I447" s="189"/>
      <c r="J447" s="3"/>
      <c r="K447" s="2"/>
      <c r="L447" s="269"/>
      <c r="M447" s="189"/>
      <c r="N447" s="3"/>
      <c r="O447" s="2"/>
      <c r="P447" s="269"/>
      <c r="Q447" s="189"/>
      <c r="R447" s="3"/>
      <c r="S447" s="2"/>
      <c r="T447" s="269"/>
      <c r="U447" s="189"/>
      <c r="V447" s="3"/>
      <c r="W447" s="2"/>
      <c r="X447" s="269"/>
      <c r="Y447" s="189"/>
      <c r="Z447" s="3"/>
      <c r="AA447" s="1"/>
      <c r="AB447" s="1"/>
      <c r="AC447" s="1"/>
      <c r="AD447" s="1"/>
      <c r="AE447" s="2"/>
      <c r="AF447" s="2"/>
      <c r="AG447" s="2"/>
      <c r="AH447" s="2"/>
      <c r="AI447" s="270"/>
      <c r="AJ447" s="270"/>
      <c r="AK447" s="270"/>
      <c r="AL447" s="270"/>
      <c r="AM447" s="270"/>
      <c r="AN447" s="270"/>
      <c r="AO447" s="270"/>
      <c r="AP447" s="270"/>
      <c r="AQ447" s="270"/>
      <c r="AR447" s="270"/>
      <c r="AS447" s="271"/>
      <c r="AT447" s="271"/>
      <c r="AU447" s="270"/>
      <c r="AV447" s="270"/>
      <c r="AW447" s="270"/>
      <c r="AX447" s="270"/>
    </row>
    <row r="448" spans="1:50" ht="14.25" customHeight="1">
      <c r="A448" s="204"/>
      <c r="B448" s="268"/>
      <c r="C448" s="268"/>
      <c r="D448" s="268"/>
      <c r="E448" s="268"/>
      <c r="F448" s="268"/>
      <c r="G448" s="268"/>
      <c r="H448" s="269"/>
      <c r="I448" s="189"/>
      <c r="J448" s="3"/>
      <c r="K448" s="2"/>
      <c r="L448" s="269"/>
      <c r="M448" s="189"/>
      <c r="N448" s="3"/>
      <c r="O448" s="2"/>
      <c r="P448" s="269"/>
      <c r="Q448" s="189"/>
      <c r="R448" s="3"/>
      <c r="S448" s="2"/>
      <c r="T448" s="269"/>
      <c r="U448" s="189"/>
      <c r="V448" s="3"/>
      <c r="W448" s="2"/>
      <c r="X448" s="269"/>
      <c r="Y448" s="189"/>
      <c r="Z448" s="3"/>
      <c r="AA448" s="1"/>
      <c r="AB448" s="1"/>
      <c r="AC448" s="1"/>
      <c r="AD448" s="1"/>
      <c r="AE448" s="2"/>
      <c r="AF448" s="2"/>
      <c r="AG448" s="2"/>
      <c r="AH448" s="2"/>
      <c r="AI448" s="270"/>
      <c r="AJ448" s="270"/>
      <c r="AK448" s="270"/>
      <c r="AL448" s="270"/>
      <c r="AM448" s="270"/>
      <c r="AN448" s="270"/>
      <c r="AO448" s="270"/>
      <c r="AP448" s="270"/>
      <c r="AQ448" s="270"/>
      <c r="AR448" s="270"/>
      <c r="AS448" s="271"/>
      <c r="AT448" s="271"/>
      <c r="AU448" s="270"/>
      <c r="AV448" s="270"/>
      <c r="AW448" s="270"/>
      <c r="AX448" s="270"/>
    </row>
    <row r="449" spans="1:50" ht="14.25" customHeight="1">
      <c r="A449" s="204"/>
      <c r="B449" s="268"/>
      <c r="C449" s="268"/>
      <c r="D449" s="268"/>
      <c r="E449" s="268"/>
      <c r="F449" s="268"/>
      <c r="G449" s="268"/>
      <c r="H449" s="269"/>
      <c r="I449" s="189"/>
      <c r="J449" s="3"/>
      <c r="K449" s="2"/>
      <c r="L449" s="269"/>
      <c r="M449" s="189"/>
      <c r="N449" s="3"/>
      <c r="O449" s="2"/>
      <c r="P449" s="269"/>
      <c r="Q449" s="189"/>
      <c r="R449" s="3"/>
      <c r="S449" s="2"/>
      <c r="T449" s="269"/>
      <c r="U449" s="189"/>
      <c r="V449" s="3"/>
      <c r="W449" s="2"/>
      <c r="X449" s="269"/>
      <c r="Y449" s="189"/>
      <c r="Z449" s="3"/>
      <c r="AA449" s="1"/>
      <c r="AB449" s="1"/>
      <c r="AC449" s="1"/>
      <c r="AD449" s="1"/>
      <c r="AE449" s="2"/>
      <c r="AF449" s="2"/>
      <c r="AG449" s="2"/>
      <c r="AH449" s="2"/>
      <c r="AI449" s="270"/>
      <c r="AJ449" s="270"/>
      <c r="AK449" s="270"/>
      <c r="AL449" s="270"/>
      <c r="AM449" s="270"/>
      <c r="AN449" s="270"/>
      <c r="AO449" s="270"/>
      <c r="AP449" s="270"/>
      <c r="AQ449" s="270"/>
      <c r="AR449" s="270"/>
      <c r="AS449" s="271"/>
      <c r="AT449" s="271"/>
      <c r="AU449" s="270"/>
      <c r="AV449" s="270"/>
      <c r="AW449" s="270"/>
      <c r="AX449" s="270"/>
    </row>
    <row r="450" spans="1:50" ht="14.25" customHeight="1">
      <c r="A450" s="204"/>
      <c r="B450" s="268"/>
      <c r="C450" s="268"/>
      <c r="D450" s="268"/>
      <c r="E450" s="268"/>
      <c r="F450" s="268"/>
      <c r="G450" s="268"/>
      <c r="H450" s="269"/>
      <c r="I450" s="189"/>
      <c r="J450" s="3"/>
      <c r="K450" s="2"/>
      <c r="L450" s="269"/>
      <c r="M450" s="189"/>
      <c r="N450" s="3"/>
      <c r="O450" s="2"/>
      <c r="P450" s="269"/>
      <c r="Q450" s="189"/>
      <c r="R450" s="3"/>
      <c r="S450" s="2"/>
      <c r="T450" s="269"/>
      <c r="U450" s="189"/>
      <c r="V450" s="3"/>
      <c r="W450" s="2"/>
      <c r="X450" s="269"/>
      <c r="Y450" s="189"/>
      <c r="Z450" s="3"/>
      <c r="AA450" s="1"/>
      <c r="AB450" s="1"/>
      <c r="AC450" s="1"/>
      <c r="AD450" s="1"/>
      <c r="AE450" s="2"/>
      <c r="AF450" s="2"/>
      <c r="AG450" s="2"/>
      <c r="AH450" s="2"/>
      <c r="AI450" s="270"/>
      <c r="AJ450" s="270"/>
      <c r="AK450" s="270"/>
      <c r="AL450" s="270"/>
      <c r="AM450" s="270"/>
      <c r="AN450" s="270"/>
      <c r="AO450" s="270"/>
      <c r="AP450" s="270"/>
      <c r="AQ450" s="270"/>
      <c r="AR450" s="270"/>
      <c r="AS450" s="271"/>
      <c r="AT450" s="271"/>
      <c r="AU450" s="270"/>
      <c r="AV450" s="270"/>
      <c r="AW450" s="270"/>
      <c r="AX450" s="270"/>
    </row>
    <row r="451" spans="1:50" ht="14.25" customHeight="1">
      <c r="A451" s="204"/>
      <c r="B451" s="268"/>
      <c r="C451" s="268"/>
      <c r="D451" s="268"/>
      <c r="E451" s="268"/>
      <c r="F451" s="268"/>
      <c r="G451" s="268"/>
      <c r="H451" s="269"/>
      <c r="I451" s="189"/>
      <c r="J451" s="3"/>
      <c r="K451" s="2"/>
      <c r="L451" s="269"/>
      <c r="M451" s="189"/>
      <c r="N451" s="3"/>
      <c r="O451" s="2"/>
      <c r="P451" s="269"/>
      <c r="Q451" s="189"/>
      <c r="R451" s="3"/>
      <c r="S451" s="2"/>
      <c r="T451" s="269"/>
      <c r="U451" s="189"/>
      <c r="V451" s="3"/>
      <c r="W451" s="2"/>
      <c r="X451" s="269"/>
      <c r="Y451" s="189"/>
      <c r="Z451" s="3"/>
      <c r="AA451" s="1"/>
      <c r="AB451" s="1"/>
      <c r="AC451" s="1"/>
      <c r="AD451" s="1"/>
      <c r="AE451" s="2"/>
      <c r="AF451" s="2"/>
      <c r="AG451" s="2"/>
      <c r="AH451" s="2"/>
      <c r="AI451" s="270"/>
      <c r="AJ451" s="270"/>
      <c r="AK451" s="270"/>
      <c r="AL451" s="270"/>
      <c r="AM451" s="270"/>
      <c r="AN451" s="270"/>
      <c r="AO451" s="270"/>
      <c r="AP451" s="270"/>
      <c r="AQ451" s="270"/>
      <c r="AR451" s="270"/>
      <c r="AS451" s="271"/>
      <c r="AT451" s="271"/>
      <c r="AU451" s="270"/>
      <c r="AV451" s="270"/>
      <c r="AW451" s="270"/>
      <c r="AX451" s="270"/>
    </row>
    <row r="452" spans="1:50" ht="14.25" customHeight="1">
      <c r="A452" s="204"/>
      <c r="B452" s="268"/>
      <c r="C452" s="268"/>
      <c r="D452" s="268"/>
      <c r="E452" s="268"/>
      <c r="F452" s="268"/>
      <c r="G452" s="268"/>
      <c r="H452" s="269"/>
      <c r="I452" s="189"/>
      <c r="J452" s="3"/>
      <c r="K452" s="2"/>
      <c r="L452" s="269"/>
      <c r="M452" s="189"/>
      <c r="N452" s="3"/>
      <c r="O452" s="2"/>
      <c r="P452" s="269"/>
      <c r="Q452" s="189"/>
      <c r="R452" s="3"/>
      <c r="S452" s="2"/>
      <c r="T452" s="269"/>
      <c r="U452" s="189"/>
      <c r="V452" s="3"/>
      <c r="W452" s="2"/>
      <c r="X452" s="269"/>
      <c r="Y452" s="189"/>
      <c r="Z452" s="3"/>
      <c r="AA452" s="1"/>
      <c r="AB452" s="1"/>
      <c r="AC452" s="1"/>
      <c r="AD452" s="1"/>
      <c r="AE452" s="2"/>
      <c r="AF452" s="2"/>
      <c r="AG452" s="2"/>
      <c r="AH452" s="2"/>
      <c r="AI452" s="270"/>
      <c r="AJ452" s="270"/>
      <c r="AK452" s="270"/>
      <c r="AL452" s="270"/>
      <c r="AM452" s="270"/>
      <c r="AN452" s="270"/>
      <c r="AO452" s="270"/>
      <c r="AP452" s="270"/>
      <c r="AQ452" s="270"/>
      <c r="AR452" s="270"/>
      <c r="AS452" s="271"/>
      <c r="AT452" s="271"/>
      <c r="AU452" s="270"/>
      <c r="AV452" s="270"/>
      <c r="AW452" s="270"/>
      <c r="AX452" s="270"/>
    </row>
    <row r="453" spans="1:50" ht="14.25" customHeight="1">
      <c r="A453" s="204"/>
      <c r="B453" s="268"/>
      <c r="C453" s="268"/>
      <c r="D453" s="268"/>
      <c r="E453" s="268"/>
      <c r="F453" s="268"/>
      <c r="G453" s="268"/>
      <c r="H453" s="269"/>
      <c r="I453" s="189"/>
      <c r="J453" s="3"/>
      <c r="K453" s="2"/>
      <c r="L453" s="269"/>
      <c r="M453" s="189"/>
      <c r="N453" s="3"/>
      <c r="O453" s="2"/>
      <c r="P453" s="269"/>
      <c r="Q453" s="189"/>
      <c r="R453" s="3"/>
      <c r="S453" s="2"/>
      <c r="T453" s="269"/>
      <c r="U453" s="189"/>
      <c r="V453" s="3"/>
      <c r="W453" s="2"/>
      <c r="X453" s="269"/>
      <c r="Y453" s="189"/>
      <c r="Z453" s="3"/>
      <c r="AA453" s="1"/>
      <c r="AB453" s="1"/>
      <c r="AC453" s="1"/>
      <c r="AD453" s="1"/>
      <c r="AE453" s="2"/>
      <c r="AF453" s="2"/>
      <c r="AG453" s="2"/>
      <c r="AH453" s="2"/>
      <c r="AI453" s="270"/>
      <c r="AJ453" s="270"/>
      <c r="AK453" s="270"/>
      <c r="AL453" s="270"/>
      <c r="AM453" s="270"/>
      <c r="AN453" s="270"/>
      <c r="AO453" s="270"/>
      <c r="AP453" s="270"/>
      <c r="AQ453" s="270"/>
      <c r="AR453" s="270"/>
      <c r="AS453" s="271"/>
      <c r="AT453" s="271"/>
      <c r="AU453" s="270"/>
      <c r="AV453" s="270"/>
      <c r="AW453" s="270"/>
      <c r="AX453" s="270"/>
    </row>
    <row r="454" spans="1:50" ht="14.25" customHeight="1">
      <c r="A454" s="204"/>
      <c r="B454" s="268"/>
      <c r="C454" s="268"/>
      <c r="D454" s="268"/>
      <c r="E454" s="268"/>
      <c r="F454" s="268"/>
      <c r="G454" s="268"/>
      <c r="H454" s="269"/>
      <c r="I454" s="189"/>
      <c r="J454" s="3"/>
      <c r="K454" s="2"/>
      <c r="L454" s="269"/>
      <c r="M454" s="189"/>
      <c r="N454" s="3"/>
      <c r="O454" s="2"/>
      <c r="P454" s="269"/>
      <c r="Q454" s="189"/>
      <c r="R454" s="3"/>
      <c r="S454" s="2"/>
      <c r="T454" s="269"/>
      <c r="U454" s="189"/>
      <c r="V454" s="3"/>
      <c r="W454" s="2"/>
      <c r="X454" s="269"/>
      <c r="Y454" s="189"/>
      <c r="Z454" s="3"/>
      <c r="AA454" s="1"/>
      <c r="AB454" s="1"/>
      <c r="AC454" s="1"/>
      <c r="AD454" s="1"/>
      <c r="AE454" s="2"/>
      <c r="AF454" s="2"/>
      <c r="AG454" s="2"/>
      <c r="AH454" s="2"/>
      <c r="AI454" s="270"/>
      <c r="AJ454" s="270"/>
      <c r="AK454" s="270"/>
      <c r="AL454" s="270"/>
      <c r="AM454" s="270"/>
      <c r="AN454" s="270"/>
      <c r="AO454" s="270"/>
      <c r="AP454" s="270"/>
      <c r="AQ454" s="270"/>
      <c r="AR454" s="270"/>
      <c r="AS454" s="271"/>
      <c r="AT454" s="271"/>
      <c r="AU454" s="270"/>
      <c r="AV454" s="270"/>
      <c r="AW454" s="270"/>
      <c r="AX454" s="270"/>
    </row>
    <row r="455" spans="1:50" ht="14.25" customHeight="1">
      <c r="A455" s="204"/>
      <c r="B455" s="268"/>
      <c r="C455" s="268"/>
      <c r="D455" s="268"/>
      <c r="E455" s="268"/>
      <c r="F455" s="268"/>
      <c r="G455" s="268"/>
      <c r="H455" s="269"/>
      <c r="I455" s="189"/>
      <c r="J455" s="3"/>
      <c r="K455" s="2"/>
      <c r="L455" s="269"/>
      <c r="M455" s="189"/>
      <c r="N455" s="3"/>
      <c r="O455" s="2"/>
      <c r="P455" s="269"/>
      <c r="Q455" s="189"/>
      <c r="R455" s="3"/>
      <c r="S455" s="2"/>
      <c r="T455" s="269"/>
      <c r="U455" s="189"/>
      <c r="V455" s="3"/>
      <c r="W455" s="2"/>
      <c r="X455" s="269"/>
      <c r="Y455" s="189"/>
      <c r="Z455" s="3"/>
      <c r="AA455" s="1"/>
      <c r="AB455" s="1"/>
      <c r="AC455" s="1"/>
      <c r="AD455" s="1"/>
      <c r="AE455" s="2"/>
      <c r="AF455" s="2"/>
      <c r="AG455" s="2"/>
      <c r="AH455" s="2"/>
      <c r="AI455" s="270"/>
      <c r="AJ455" s="270"/>
      <c r="AK455" s="270"/>
      <c r="AL455" s="270"/>
      <c r="AM455" s="270"/>
      <c r="AN455" s="270"/>
      <c r="AO455" s="270"/>
      <c r="AP455" s="270"/>
      <c r="AQ455" s="270"/>
      <c r="AR455" s="270"/>
      <c r="AS455" s="271"/>
      <c r="AT455" s="271"/>
      <c r="AU455" s="270"/>
      <c r="AV455" s="270"/>
      <c r="AW455" s="270"/>
      <c r="AX455" s="270"/>
    </row>
    <row r="456" spans="1:50" ht="14.25" customHeight="1">
      <c r="A456" s="204"/>
      <c r="B456" s="268"/>
      <c r="C456" s="268"/>
      <c r="D456" s="268"/>
      <c r="E456" s="268"/>
      <c r="F456" s="268"/>
      <c r="G456" s="268"/>
      <c r="H456" s="269"/>
      <c r="I456" s="189"/>
      <c r="J456" s="3"/>
      <c r="K456" s="2"/>
      <c r="L456" s="269"/>
      <c r="M456" s="189"/>
      <c r="N456" s="3"/>
      <c r="O456" s="2"/>
      <c r="P456" s="269"/>
      <c r="Q456" s="189"/>
      <c r="R456" s="3"/>
      <c r="S456" s="2"/>
      <c r="T456" s="269"/>
      <c r="U456" s="189"/>
      <c r="V456" s="3"/>
      <c r="W456" s="2"/>
      <c r="X456" s="269"/>
      <c r="Y456" s="189"/>
      <c r="Z456" s="3"/>
      <c r="AA456" s="1"/>
      <c r="AB456" s="1"/>
      <c r="AC456" s="1"/>
      <c r="AD456" s="1"/>
      <c r="AE456" s="2"/>
      <c r="AF456" s="2"/>
      <c r="AG456" s="2"/>
      <c r="AH456" s="2"/>
      <c r="AI456" s="270"/>
      <c r="AJ456" s="270"/>
      <c r="AK456" s="270"/>
      <c r="AL456" s="270"/>
      <c r="AM456" s="270"/>
      <c r="AN456" s="270"/>
      <c r="AO456" s="270"/>
      <c r="AP456" s="270"/>
      <c r="AQ456" s="270"/>
      <c r="AR456" s="270"/>
      <c r="AS456" s="271"/>
      <c r="AT456" s="271"/>
      <c r="AU456" s="270"/>
      <c r="AV456" s="270"/>
      <c r="AW456" s="270"/>
      <c r="AX456" s="270"/>
    </row>
    <row r="457" spans="1:50" ht="14.25" customHeight="1">
      <c r="A457" s="204"/>
      <c r="B457" s="268"/>
      <c r="C457" s="268"/>
      <c r="D457" s="268"/>
      <c r="E457" s="268"/>
      <c r="F457" s="268"/>
      <c r="G457" s="268"/>
      <c r="H457" s="269"/>
      <c r="I457" s="189"/>
      <c r="J457" s="3"/>
      <c r="K457" s="2"/>
      <c r="L457" s="269"/>
      <c r="M457" s="189"/>
      <c r="N457" s="3"/>
      <c r="O457" s="2"/>
      <c r="P457" s="269"/>
      <c r="Q457" s="189"/>
      <c r="R457" s="3"/>
      <c r="S457" s="2"/>
      <c r="T457" s="269"/>
      <c r="U457" s="189"/>
      <c r="V457" s="3"/>
      <c r="W457" s="2"/>
      <c r="X457" s="269"/>
      <c r="Y457" s="189"/>
      <c r="Z457" s="3"/>
      <c r="AA457" s="1"/>
      <c r="AB457" s="1"/>
      <c r="AC457" s="1"/>
      <c r="AD457" s="1"/>
      <c r="AE457" s="2"/>
      <c r="AF457" s="2"/>
      <c r="AG457" s="2"/>
      <c r="AH457" s="2"/>
      <c r="AI457" s="270"/>
      <c r="AJ457" s="270"/>
      <c r="AK457" s="270"/>
      <c r="AL457" s="270"/>
      <c r="AM457" s="270"/>
      <c r="AN457" s="270"/>
      <c r="AO457" s="270"/>
      <c r="AP457" s="270"/>
      <c r="AQ457" s="270"/>
      <c r="AR457" s="270"/>
      <c r="AS457" s="271"/>
      <c r="AT457" s="271"/>
      <c r="AU457" s="270"/>
      <c r="AV457" s="270"/>
      <c r="AW457" s="270"/>
      <c r="AX457" s="270"/>
    </row>
    <row r="458" spans="1:50" ht="14.25" customHeight="1">
      <c r="A458" s="204"/>
      <c r="B458" s="268"/>
      <c r="C458" s="268"/>
      <c r="D458" s="268"/>
      <c r="E458" s="268"/>
      <c r="F458" s="268"/>
      <c r="G458" s="268"/>
      <c r="H458" s="269"/>
      <c r="I458" s="189"/>
      <c r="J458" s="3"/>
      <c r="K458" s="2"/>
      <c r="L458" s="269"/>
      <c r="M458" s="189"/>
      <c r="N458" s="3"/>
      <c r="O458" s="2"/>
      <c r="P458" s="269"/>
      <c r="Q458" s="189"/>
      <c r="R458" s="3"/>
      <c r="S458" s="2"/>
      <c r="T458" s="269"/>
      <c r="U458" s="189"/>
      <c r="V458" s="3"/>
      <c r="W458" s="2"/>
      <c r="X458" s="269"/>
      <c r="Y458" s="189"/>
      <c r="Z458" s="3"/>
      <c r="AA458" s="1"/>
      <c r="AB458" s="1"/>
      <c r="AC458" s="1"/>
      <c r="AD458" s="1"/>
      <c r="AE458" s="2"/>
      <c r="AF458" s="2"/>
      <c r="AG458" s="2"/>
      <c r="AH458" s="2"/>
      <c r="AI458" s="270"/>
      <c r="AJ458" s="270"/>
      <c r="AK458" s="270"/>
      <c r="AL458" s="270"/>
      <c r="AM458" s="270"/>
      <c r="AN458" s="270"/>
      <c r="AO458" s="270"/>
      <c r="AP458" s="270"/>
      <c r="AQ458" s="270"/>
      <c r="AR458" s="270"/>
      <c r="AS458" s="271"/>
      <c r="AT458" s="271"/>
      <c r="AU458" s="270"/>
      <c r="AV458" s="270"/>
      <c r="AW458" s="270"/>
      <c r="AX458" s="270"/>
    </row>
    <row r="459" spans="1:50" ht="14.25" customHeight="1">
      <c r="A459" s="204"/>
      <c r="B459" s="268"/>
      <c r="C459" s="268"/>
      <c r="D459" s="268"/>
      <c r="E459" s="268"/>
      <c r="F459" s="268"/>
      <c r="G459" s="268"/>
      <c r="H459" s="269"/>
      <c r="I459" s="189"/>
      <c r="J459" s="3"/>
      <c r="K459" s="2"/>
      <c r="L459" s="269"/>
      <c r="M459" s="189"/>
      <c r="N459" s="3"/>
      <c r="O459" s="2"/>
      <c r="P459" s="269"/>
      <c r="Q459" s="189"/>
      <c r="R459" s="3"/>
      <c r="S459" s="2"/>
      <c r="T459" s="269"/>
      <c r="U459" s="189"/>
      <c r="V459" s="3"/>
      <c r="W459" s="2"/>
      <c r="X459" s="269"/>
      <c r="Y459" s="189"/>
      <c r="Z459" s="3"/>
      <c r="AA459" s="1"/>
      <c r="AB459" s="1"/>
      <c r="AC459" s="1"/>
      <c r="AD459" s="1"/>
      <c r="AE459" s="2"/>
      <c r="AF459" s="2"/>
      <c r="AG459" s="2"/>
      <c r="AH459" s="2"/>
      <c r="AI459" s="270"/>
      <c r="AJ459" s="270"/>
      <c r="AK459" s="270"/>
      <c r="AL459" s="270"/>
      <c r="AM459" s="270"/>
      <c r="AN459" s="270"/>
      <c r="AO459" s="270"/>
      <c r="AP459" s="270"/>
      <c r="AQ459" s="270"/>
      <c r="AR459" s="270"/>
      <c r="AS459" s="271"/>
      <c r="AT459" s="271"/>
      <c r="AU459" s="270"/>
      <c r="AV459" s="270"/>
      <c r="AW459" s="270"/>
      <c r="AX459" s="270"/>
    </row>
    <row r="460" spans="1:50" ht="14.25" customHeight="1">
      <c r="A460" s="204"/>
      <c r="B460" s="268"/>
      <c r="C460" s="268"/>
      <c r="D460" s="268"/>
      <c r="E460" s="268"/>
      <c r="F460" s="268"/>
      <c r="G460" s="268"/>
      <c r="H460" s="269"/>
      <c r="I460" s="189"/>
      <c r="J460" s="3"/>
      <c r="K460" s="2"/>
      <c r="L460" s="269"/>
      <c r="M460" s="189"/>
      <c r="N460" s="3"/>
      <c r="O460" s="2"/>
      <c r="P460" s="269"/>
      <c r="Q460" s="189"/>
      <c r="R460" s="3"/>
      <c r="S460" s="2"/>
      <c r="T460" s="269"/>
      <c r="U460" s="189"/>
      <c r="V460" s="3"/>
      <c r="W460" s="2"/>
      <c r="X460" s="269"/>
      <c r="Y460" s="189"/>
      <c r="Z460" s="3"/>
      <c r="AA460" s="1"/>
      <c r="AB460" s="1"/>
      <c r="AC460" s="1"/>
      <c r="AD460" s="1"/>
      <c r="AE460" s="2"/>
      <c r="AF460" s="2"/>
      <c r="AG460" s="2"/>
      <c r="AH460" s="2"/>
      <c r="AI460" s="270"/>
      <c r="AJ460" s="270"/>
      <c r="AK460" s="270"/>
      <c r="AL460" s="270"/>
      <c r="AM460" s="270"/>
      <c r="AN460" s="270"/>
      <c r="AO460" s="270"/>
      <c r="AP460" s="270"/>
      <c r="AQ460" s="270"/>
      <c r="AR460" s="270"/>
      <c r="AS460" s="271"/>
      <c r="AT460" s="271"/>
      <c r="AU460" s="270"/>
      <c r="AV460" s="270"/>
      <c r="AW460" s="270"/>
      <c r="AX460" s="270"/>
    </row>
    <row r="461" spans="1:50" ht="14.25" customHeight="1">
      <c r="A461" s="204"/>
      <c r="B461" s="268"/>
      <c r="C461" s="268"/>
      <c r="D461" s="268"/>
      <c r="E461" s="268"/>
      <c r="F461" s="268"/>
      <c r="G461" s="268"/>
      <c r="H461" s="269"/>
      <c r="I461" s="189"/>
      <c r="J461" s="3"/>
      <c r="K461" s="2"/>
      <c r="L461" s="269"/>
      <c r="M461" s="189"/>
      <c r="N461" s="3"/>
      <c r="O461" s="2"/>
      <c r="P461" s="269"/>
      <c r="Q461" s="189"/>
      <c r="R461" s="3"/>
      <c r="S461" s="2"/>
      <c r="T461" s="269"/>
      <c r="U461" s="189"/>
      <c r="V461" s="3"/>
      <c r="W461" s="2"/>
      <c r="X461" s="269"/>
      <c r="Y461" s="189"/>
      <c r="Z461" s="3"/>
      <c r="AA461" s="1"/>
      <c r="AB461" s="1"/>
      <c r="AC461" s="1"/>
      <c r="AD461" s="1"/>
      <c r="AE461" s="2"/>
      <c r="AF461" s="2"/>
      <c r="AG461" s="2"/>
      <c r="AH461" s="2"/>
      <c r="AI461" s="270"/>
      <c r="AJ461" s="270"/>
      <c r="AK461" s="270"/>
      <c r="AL461" s="270"/>
      <c r="AM461" s="270"/>
      <c r="AN461" s="270"/>
      <c r="AO461" s="270"/>
      <c r="AP461" s="270"/>
      <c r="AQ461" s="270"/>
      <c r="AR461" s="270"/>
      <c r="AS461" s="271"/>
      <c r="AT461" s="271"/>
      <c r="AU461" s="270"/>
      <c r="AV461" s="270"/>
      <c r="AW461" s="270"/>
      <c r="AX461" s="270"/>
    </row>
    <row r="462" spans="1:50" ht="14.25" customHeight="1">
      <c r="A462" s="204"/>
      <c r="B462" s="268"/>
      <c r="C462" s="268"/>
      <c r="D462" s="268"/>
      <c r="E462" s="268"/>
      <c r="F462" s="268"/>
      <c r="G462" s="268"/>
      <c r="H462" s="269"/>
      <c r="I462" s="189"/>
      <c r="J462" s="3"/>
      <c r="K462" s="2"/>
      <c r="L462" s="269"/>
      <c r="M462" s="189"/>
      <c r="N462" s="3"/>
      <c r="O462" s="2"/>
      <c r="P462" s="269"/>
      <c r="Q462" s="189"/>
      <c r="R462" s="3"/>
      <c r="S462" s="2"/>
      <c r="T462" s="269"/>
      <c r="U462" s="189"/>
      <c r="V462" s="3"/>
      <c r="W462" s="2"/>
      <c r="X462" s="269"/>
      <c r="Y462" s="189"/>
      <c r="Z462" s="3"/>
      <c r="AA462" s="1"/>
      <c r="AB462" s="1"/>
      <c r="AC462" s="1"/>
      <c r="AD462" s="1"/>
      <c r="AE462" s="2"/>
      <c r="AF462" s="2"/>
      <c r="AG462" s="2"/>
      <c r="AH462" s="2"/>
      <c r="AI462" s="270"/>
      <c r="AJ462" s="270"/>
      <c r="AK462" s="270"/>
      <c r="AL462" s="270"/>
      <c r="AM462" s="270"/>
      <c r="AN462" s="270"/>
      <c r="AO462" s="270"/>
      <c r="AP462" s="270"/>
      <c r="AQ462" s="270"/>
      <c r="AR462" s="270"/>
      <c r="AS462" s="271"/>
      <c r="AT462" s="271"/>
      <c r="AU462" s="270"/>
      <c r="AV462" s="270"/>
      <c r="AW462" s="270"/>
      <c r="AX462" s="270"/>
    </row>
    <row r="463" spans="1:50" ht="14.25" customHeight="1">
      <c r="A463" s="204"/>
      <c r="B463" s="268"/>
      <c r="C463" s="268"/>
      <c r="D463" s="268"/>
      <c r="E463" s="268"/>
      <c r="F463" s="268"/>
      <c r="G463" s="268"/>
      <c r="H463" s="269"/>
      <c r="I463" s="189"/>
      <c r="J463" s="3"/>
      <c r="K463" s="2"/>
      <c r="L463" s="269"/>
      <c r="M463" s="189"/>
      <c r="N463" s="3"/>
      <c r="O463" s="2"/>
      <c r="P463" s="269"/>
      <c r="Q463" s="189"/>
      <c r="R463" s="3"/>
      <c r="S463" s="2"/>
      <c r="T463" s="269"/>
      <c r="U463" s="189"/>
      <c r="V463" s="3"/>
      <c r="W463" s="2"/>
      <c r="X463" s="269"/>
      <c r="Y463" s="189"/>
      <c r="Z463" s="3"/>
      <c r="AA463" s="1"/>
      <c r="AB463" s="1"/>
      <c r="AC463" s="1"/>
      <c r="AD463" s="1"/>
      <c r="AE463" s="2"/>
      <c r="AF463" s="2"/>
      <c r="AG463" s="2"/>
      <c r="AH463" s="2"/>
      <c r="AI463" s="270"/>
      <c r="AJ463" s="270"/>
      <c r="AK463" s="270"/>
      <c r="AL463" s="270"/>
      <c r="AM463" s="270"/>
      <c r="AN463" s="270"/>
      <c r="AO463" s="270"/>
      <c r="AP463" s="270"/>
      <c r="AQ463" s="270"/>
      <c r="AR463" s="270"/>
      <c r="AS463" s="271"/>
      <c r="AT463" s="271"/>
      <c r="AU463" s="270"/>
      <c r="AV463" s="270"/>
      <c r="AW463" s="270"/>
      <c r="AX463" s="270"/>
    </row>
    <row r="464" spans="1:50" ht="14.25" customHeight="1">
      <c r="A464" s="204"/>
      <c r="B464" s="268"/>
      <c r="C464" s="268"/>
      <c r="D464" s="268"/>
      <c r="E464" s="268"/>
      <c r="F464" s="268"/>
      <c r="G464" s="268"/>
      <c r="H464" s="269"/>
      <c r="I464" s="189"/>
      <c r="J464" s="3"/>
      <c r="K464" s="2"/>
      <c r="L464" s="269"/>
      <c r="M464" s="189"/>
      <c r="N464" s="3"/>
      <c r="O464" s="2"/>
      <c r="P464" s="269"/>
      <c r="Q464" s="189"/>
      <c r="R464" s="3"/>
      <c r="S464" s="2"/>
      <c r="T464" s="269"/>
      <c r="U464" s="189"/>
      <c r="V464" s="3"/>
      <c r="W464" s="2"/>
      <c r="X464" s="269"/>
      <c r="Y464" s="189"/>
      <c r="Z464" s="3"/>
      <c r="AA464" s="1"/>
      <c r="AB464" s="1"/>
      <c r="AC464" s="1"/>
      <c r="AD464" s="1"/>
      <c r="AE464" s="2"/>
      <c r="AF464" s="2"/>
      <c r="AG464" s="2"/>
      <c r="AH464" s="2"/>
      <c r="AI464" s="270"/>
      <c r="AJ464" s="270"/>
      <c r="AK464" s="270"/>
      <c r="AL464" s="270"/>
      <c r="AM464" s="270"/>
      <c r="AN464" s="270"/>
      <c r="AO464" s="270"/>
      <c r="AP464" s="270"/>
      <c r="AQ464" s="270"/>
      <c r="AR464" s="270"/>
      <c r="AS464" s="271"/>
      <c r="AT464" s="271"/>
      <c r="AU464" s="270"/>
      <c r="AV464" s="270"/>
      <c r="AW464" s="270"/>
      <c r="AX464" s="270"/>
    </row>
    <row r="465" spans="1:50" ht="14.25" customHeight="1">
      <c r="A465" s="204"/>
      <c r="B465" s="268"/>
      <c r="C465" s="268"/>
      <c r="D465" s="268"/>
      <c r="E465" s="268"/>
      <c r="F465" s="268"/>
      <c r="G465" s="268"/>
      <c r="H465" s="269"/>
      <c r="I465" s="189"/>
      <c r="J465" s="3"/>
      <c r="K465" s="2"/>
      <c r="L465" s="269"/>
      <c r="M465" s="189"/>
      <c r="N465" s="3"/>
      <c r="O465" s="2"/>
      <c r="P465" s="269"/>
      <c r="Q465" s="189"/>
      <c r="R465" s="3"/>
      <c r="S465" s="2"/>
      <c r="T465" s="269"/>
      <c r="U465" s="189"/>
      <c r="V465" s="3"/>
      <c r="W465" s="2"/>
      <c r="X465" s="269"/>
      <c r="Y465" s="189"/>
      <c r="Z465" s="3"/>
      <c r="AA465" s="1"/>
      <c r="AB465" s="1"/>
      <c r="AC465" s="1"/>
      <c r="AD465" s="1"/>
      <c r="AE465" s="2"/>
      <c r="AF465" s="2"/>
      <c r="AG465" s="2"/>
      <c r="AH465" s="2"/>
      <c r="AI465" s="270"/>
      <c r="AJ465" s="270"/>
      <c r="AK465" s="270"/>
      <c r="AL465" s="270"/>
      <c r="AM465" s="270"/>
      <c r="AN465" s="270"/>
      <c r="AO465" s="270"/>
      <c r="AP465" s="270"/>
      <c r="AQ465" s="270"/>
      <c r="AR465" s="270"/>
      <c r="AS465" s="271"/>
      <c r="AT465" s="271"/>
      <c r="AU465" s="270"/>
      <c r="AV465" s="270"/>
      <c r="AW465" s="270"/>
      <c r="AX465" s="270"/>
    </row>
    <row r="466" spans="1:50" ht="14.25" customHeight="1">
      <c r="A466" s="204"/>
      <c r="B466" s="268"/>
      <c r="C466" s="268"/>
      <c r="D466" s="268"/>
      <c r="E466" s="268"/>
      <c r="F466" s="268"/>
      <c r="G466" s="268"/>
      <c r="H466" s="269"/>
      <c r="I466" s="189"/>
      <c r="J466" s="3"/>
      <c r="K466" s="2"/>
      <c r="L466" s="269"/>
      <c r="M466" s="189"/>
      <c r="N466" s="3"/>
      <c r="O466" s="2"/>
      <c r="P466" s="269"/>
      <c r="Q466" s="189"/>
      <c r="R466" s="3"/>
      <c r="S466" s="2"/>
      <c r="T466" s="269"/>
      <c r="U466" s="189"/>
      <c r="V466" s="3"/>
      <c r="W466" s="2"/>
      <c r="X466" s="269"/>
      <c r="Y466" s="189"/>
      <c r="Z466" s="3"/>
      <c r="AA466" s="1"/>
      <c r="AB466" s="1"/>
      <c r="AC466" s="1"/>
      <c r="AD466" s="1"/>
      <c r="AE466" s="2"/>
      <c r="AF466" s="2"/>
      <c r="AG466" s="2"/>
      <c r="AH466" s="2"/>
      <c r="AI466" s="270"/>
      <c r="AJ466" s="270"/>
      <c r="AK466" s="270"/>
      <c r="AL466" s="270"/>
      <c r="AM466" s="270"/>
      <c r="AN466" s="270"/>
      <c r="AO466" s="270"/>
      <c r="AP466" s="270"/>
      <c r="AQ466" s="270"/>
      <c r="AR466" s="270"/>
      <c r="AS466" s="271"/>
      <c r="AT466" s="271"/>
      <c r="AU466" s="270"/>
      <c r="AV466" s="270"/>
      <c r="AW466" s="270"/>
      <c r="AX466" s="270"/>
    </row>
    <row r="467" spans="1:50" ht="14.25" customHeight="1">
      <c r="A467" s="204"/>
      <c r="B467" s="268"/>
      <c r="C467" s="268"/>
      <c r="D467" s="268"/>
      <c r="E467" s="268"/>
      <c r="F467" s="268"/>
      <c r="G467" s="268"/>
      <c r="H467" s="269"/>
      <c r="I467" s="189"/>
      <c r="J467" s="3"/>
      <c r="K467" s="2"/>
      <c r="L467" s="269"/>
      <c r="M467" s="189"/>
      <c r="N467" s="3"/>
      <c r="O467" s="2"/>
      <c r="P467" s="269"/>
      <c r="Q467" s="189"/>
      <c r="R467" s="3"/>
      <c r="S467" s="2"/>
      <c r="T467" s="269"/>
      <c r="U467" s="189"/>
      <c r="V467" s="3"/>
      <c r="W467" s="2"/>
      <c r="X467" s="269"/>
      <c r="Y467" s="189"/>
      <c r="Z467" s="3"/>
      <c r="AA467" s="1"/>
      <c r="AB467" s="1"/>
      <c r="AC467" s="1"/>
      <c r="AD467" s="1"/>
      <c r="AE467" s="2"/>
      <c r="AF467" s="2"/>
      <c r="AG467" s="2"/>
      <c r="AH467" s="2"/>
      <c r="AI467" s="270"/>
      <c r="AJ467" s="270"/>
      <c r="AK467" s="270"/>
      <c r="AL467" s="270"/>
      <c r="AM467" s="270"/>
      <c r="AN467" s="270"/>
      <c r="AO467" s="270"/>
      <c r="AP467" s="270"/>
      <c r="AQ467" s="270"/>
      <c r="AR467" s="270"/>
      <c r="AS467" s="271"/>
      <c r="AT467" s="271"/>
      <c r="AU467" s="270"/>
      <c r="AV467" s="270"/>
      <c r="AW467" s="270"/>
      <c r="AX467" s="270"/>
    </row>
    <row r="468" spans="1:50" ht="14.25" customHeight="1">
      <c r="A468" s="204"/>
      <c r="B468" s="268"/>
      <c r="C468" s="268"/>
      <c r="D468" s="268"/>
      <c r="E468" s="268"/>
      <c r="F468" s="268"/>
      <c r="G468" s="268"/>
      <c r="H468" s="269"/>
      <c r="I468" s="189"/>
      <c r="J468" s="3"/>
      <c r="K468" s="2"/>
      <c r="L468" s="269"/>
      <c r="M468" s="189"/>
      <c r="N468" s="3"/>
      <c r="O468" s="2"/>
      <c r="P468" s="269"/>
      <c r="Q468" s="189"/>
      <c r="R468" s="3"/>
      <c r="S468" s="2"/>
      <c r="T468" s="269"/>
      <c r="U468" s="189"/>
      <c r="V468" s="3"/>
      <c r="W468" s="2"/>
      <c r="X468" s="269"/>
      <c r="Y468" s="189"/>
      <c r="Z468" s="3"/>
      <c r="AA468" s="1"/>
      <c r="AB468" s="1"/>
      <c r="AC468" s="1"/>
      <c r="AD468" s="1"/>
      <c r="AE468" s="2"/>
      <c r="AF468" s="2"/>
      <c r="AG468" s="2"/>
      <c r="AH468" s="2"/>
      <c r="AI468" s="270"/>
      <c r="AJ468" s="270"/>
      <c r="AK468" s="270"/>
      <c r="AL468" s="270"/>
      <c r="AM468" s="270"/>
      <c r="AN468" s="270"/>
      <c r="AO468" s="270"/>
      <c r="AP468" s="270"/>
      <c r="AQ468" s="270"/>
      <c r="AR468" s="270"/>
      <c r="AS468" s="271"/>
      <c r="AT468" s="271"/>
      <c r="AU468" s="270"/>
      <c r="AV468" s="270"/>
      <c r="AW468" s="270"/>
      <c r="AX468" s="270"/>
    </row>
    <row r="469" spans="1:50" ht="14.25" customHeight="1">
      <c r="A469" s="204"/>
      <c r="B469" s="268"/>
      <c r="C469" s="268"/>
      <c r="D469" s="268"/>
      <c r="E469" s="268"/>
      <c r="F469" s="268"/>
      <c r="G469" s="268"/>
      <c r="H469" s="269"/>
      <c r="I469" s="189"/>
      <c r="J469" s="3"/>
      <c r="K469" s="2"/>
      <c r="L469" s="269"/>
      <c r="M469" s="189"/>
      <c r="N469" s="3"/>
      <c r="O469" s="2"/>
      <c r="P469" s="269"/>
      <c r="Q469" s="189"/>
      <c r="R469" s="3"/>
      <c r="S469" s="2"/>
      <c r="T469" s="269"/>
      <c r="U469" s="189"/>
      <c r="V469" s="3"/>
      <c r="W469" s="2"/>
      <c r="X469" s="269"/>
      <c r="Y469" s="189"/>
      <c r="Z469" s="3"/>
      <c r="AA469" s="1"/>
      <c r="AB469" s="1"/>
      <c r="AC469" s="1"/>
      <c r="AD469" s="1"/>
      <c r="AE469" s="2"/>
      <c r="AF469" s="2"/>
      <c r="AG469" s="2"/>
      <c r="AH469" s="2"/>
      <c r="AI469" s="270"/>
      <c r="AJ469" s="270"/>
      <c r="AK469" s="270"/>
      <c r="AL469" s="270"/>
      <c r="AM469" s="270"/>
      <c r="AN469" s="270"/>
      <c r="AO469" s="270"/>
      <c r="AP469" s="270"/>
      <c r="AQ469" s="270"/>
      <c r="AR469" s="270"/>
      <c r="AS469" s="271"/>
      <c r="AT469" s="271"/>
      <c r="AU469" s="270"/>
      <c r="AV469" s="270"/>
      <c r="AW469" s="270"/>
      <c r="AX469" s="270"/>
    </row>
    <row r="470" spans="1:50" ht="14.25" customHeight="1">
      <c r="A470" s="204"/>
      <c r="B470" s="268"/>
      <c r="C470" s="268"/>
      <c r="D470" s="268"/>
      <c r="E470" s="268"/>
      <c r="F470" s="268"/>
      <c r="G470" s="268"/>
      <c r="H470" s="269"/>
      <c r="I470" s="189"/>
      <c r="J470" s="3"/>
      <c r="K470" s="2"/>
      <c r="L470" s="269"/>
      <c r="M470" s="189"/>
      <c r="N470" s="3"/>
      <c r="O470" s="2"/>
      <c r="P470" s="269"/>
      <c r="Q470" s="189"/>
      <c r="R470" s="3"/>
      <c r="S470" s="2"/>
      <c r="T470" s="269"/>
      <c r="U470" s="189"/>
      <c r="V470" s="3"/>
      <c r="W470" s="2"/>
      <c r="X470" s="269"/>
      <c r="Y470" s="189"/>
      <c r="Z470" s="3"/>
      <c r="AA470" s="1"/>
      <c r="AB470" s="1"/>
      <c r="AC470" s="1"/>
      <c r="AD470" s="1"/>
      <c r="AE470" s="2"/>
      <c r="AF470" s="2"/>
      <c r="AG470" s="2"/>
      <c r="AH470" s="2"/>
      <c r="AI470" s="270"/>
      <c r="AJ470" s="270"/>
      <c r="AK470" s="270"/>
      <c r="AL470" s="270"/>
      <c r="AM470" s="270"/>
      <c r="AN470" s="270"/>
      <c r="AO470" s="270"/>
      <c r="AP470" s="270"/>
      <c r="AQ470" s="270"/>
      <c r="AR470" s="270"/>
      <c r="AS470" s="271"/>
      <c r="AT470" s="271"/>
      <c r="AU470" s="270"/>
      <c r="AV470" s="270"/>
      <c r="AW470" s="270"/>
      <c r="AX470" s="270"/>
    </row>
    <row r="471" spans="1:50" ht="14.25" customHeight="1">
      <c r="A471" s="204"/>
      <c r="B471" s="268"/>
      <c r="C471" s="268"/>
      <c r="D471" s="268"/>
      <c r="E471" s="268"/>
      <c r="F471" s="268"/>
      <c r="G471" s="268"/>
      <c r="H471" s="269"/>
      <c r="I471" s="189"/>
      <c r="J471" s="3"/>
      <c r="K471" s="2"/>
      <c r="L471" s="269"/>
      <c r="M471" s="189"/>
      <c r="N471" s="3"/>
      <c r="O471" s="2"/>
      <c r="P471" s="269"/>
      <c r="Q471" s="189"/>
      <c r="R471" s="3"/>
      <c r="S471" s="2"/>
      <c r="T471" s="269"/>
      <c r="U471" s="189"/>
      <c r="V471" s="3"/>
      <c r="W471" s="2"/>
      <c r="X471" s="269"/>
      <c r="Y471" s="189"/>
      <c r="Z471" s="3"/>
      <c r="AA471" s="1"/>
      <c r="AB471" s="1"/>
      <c r="AC471" s="1"/>
      <c r="AD471" s="1"/>
      <c r="AE471" s="2"/>
      <c r="AF471" s="2"/>
      <c r="AG471" s="2"/>
      <c r="AH471" s="2"/>
      <c r="AI471" s="270"/>
      <c r="AJ471" s="270"/>
      <c r="AK471" s="270"/>
      <c r="AL471" s="270"/>
      <c r="AM471" s="270"/>
      <c r="AN471" s="270"/>
      <c r="AO471" s="270"/>
      <c r="AP471" s="270"/>
      <c r="AQ471" s="270"/>
      <c r="AR471" s="270"/>
      <c r="AS471" s="271"/>
      <c r="AT471" s="271"/>
      <c r="AU471" s="270"/>
      <c r="AV471" s="270"/>
      <c r="AW471" s="270"/>
      <c r="AX471" s="270"/>
    </row>
    <row r="472" spans="1:50" ht="14.25" customHeight="1">
      <c r="A472" s="204"/>
      <c r="B472" s="268"/>
      <c r="C472" s="268"/>
      <c r="D472" s="268"/>
      <c r="E472" s="268"/>
      <c r="F472" s="268"/>
      <c r="G472" s="268"/>
      <c r="H472" s="269"/>
      <c r="I472" s="189"/>
      <c r="J472" s="3"/>
      <c r="K472" s="2"/>
      <c r="L472" s="269"/>
      <c r="M472" s="189"/>
      <c r="N472" s="3"/>
      <c r="O472" s="2"/>
      <c r="P472" s="269"/>
      <c r="Q472" s="189"/>
      <c r="R472" s="3"/>
      <c r="S472" s="2"/>
      <c r="T472" s="269"/>
      <c r="U472" s="189"/>
      <c r="V472" s="3"/>
      <c r="W472" s="2"/>
      <c r="X472" s="269"/>
      <c r="Y472" s="189"/>
      <c r="Z472" s="3"/>
      <c r="AA472" s="1"/>
      <c r="AB472" s="1"/>
      <c r="AC472" s="1"/>
      <c r="AD472" s="1"/>
      <c r="AE472" s="2"/>
      <c r="AF472" s="2"/>
      <c r="AG472" s="2"/>
      <c r="AH472" s="2"/>
      <c r="AI472" s="270"/>
      <c r="AJ472" s="270"/>
      <c r="AK472" s="270"/>
      <c r="AL472" s="270"/>
      <c r="AM472" s="270"/>
      <c r="AN472" s="270"/>
      <c r="AO472" s="270"/>
      <c r="AP472" s="270"/>
      <c r="AQ472" s="270"/>
      <c r="AR472" s="270"/>
      <c r="AS472" s="271"/>
      <c r="AT472" s="271"/>
      <c r="AU472" s="270"/>
      <c r="AV472" s="270"/>
      <c r="AW472" s="270"/>
      <c r="AX472" s="270"/>
    </row>
    <row r="473" spans="1:50" ht="14.25" customHeight="1">
      <c r="A473" s="204"/>
      <c r="B473" s="268"/>
      <c r="C473" s="268"/>
      <c r="D473" s="268"/>
      <c r="E473" s="268"/>
      <c r="F473" s="268"/>
      <c r="G473" s="268"/>
      <c r="H473" s="269"/>
      <c r="I473" s="189"/>
      <c r="J473" s="3"/>
      <c r="K473" s="2"/>
      <c r="L473" s="269"/>
      <c r="M473" s="189"/>
      <c r="N473" s="3"/>
      <c r="O473" s="2"/>
      <c r="P473" s="269"/>
      <c r="Q473" s="189"/>
      <c r="R473" s="3"/>
      <c r="S473" s="2"/>
      <c r="T473" s="269"/>
      <c r="U473" s="189"/>
      <c r="V473" s="3"/>
      <c r="W473" s="2"/>
      <c r="X473" s="269"/>
      <c r="Y473" s="189"/>
      <c r="Z473" s="3"/>
      <c r="AA473" s="1"/>
      <c r="AB473" s="1"/>
      <c r="AC473" s="1"/>
      <c r="AD473" s="1"/>
      <c r="AE473" s="2"/>
      <c r="AF473" s="2"/>
      <c r="AG473" s="2"/>
      <c r="AH473" s="2"/>
      <c r="AI473" s="270"/>
      <c r="AJ473" s="270"/>
      <c r="AK473" s="270"/>
      <c r="AL473" s="270"/>
      <c r="AM473" s="270"/>
      <c r="AN473" s="270"/>
      <c r="AO473" s="270"/>
      <c r="AP473" s="270"/>
      <c r="AQ473" s="270"/>
      <c r="AR473" s="270"/>
      <c r="AS473" s="271"/>
      <c r="AT473" s="271"/>
      <c r="AU473" s="270"/>
      <c r="AV473" s="270"/>
      <c r="AW473" s="270"/>
      <c r="AX473" s="270"/>
    </row>
    <row r="474" spans="1:50" ht="14.25" customHeight="1">
      <c r="A474" s="204"/>
      <c r="B474" s="268"/>
      <c r="C474" s="268"/>
      <c r="D474" s="268"/>
      <c r="E474" s="268"/>
      <c r="F474" s="268"/>
      <c r="G474" s="268"/>
      <c r="H474" s="269"/>
      <c r="I474" s="189"/>
      <c r="J474" s="3"/>
      <c r="K474" s="2"/>
      <c r="L474" s="269"/>
      <c r="M474" s="189"/>
      <c r="N474" s="3"/>
      <c r="O474" s="2"/>
      <c r="P474" s="269"/>
      <c r="Q474" s="189"/>
      <c r="R474" s="3"/>
      <c r="S474" s="2"/>
      <c r="T474" s="269"/>
      <c r="U474" s="189"/>
      <c r="V474" s="3"/>
      <c r="W474" s="2"/>
      <c r="X474" s="269"/>
      <c r="Y474" s="189"/>
      <c r="Z474" s="3"/>
      <c r="AA474" s="1"/>
      <c r="AB474" s="1"/>
      <c r="AC474" s="1"/>
      <c r="AD474" s="1"/>
      <c r="AE474" s="2"/>
      <c r="AF474" s="2"/>
      <c r="AG474" s="2"/>
      <c r="AH474" s="2"/>
      <c r="AI474" s="270"/>
      <c r="AJ474" s="270"/>
      <c r="AK474" s="270"/>
      <c r="AL474" s="270"/>
      <c r="AM474" s="270"/>
      <c r="AN474" s="270"/>
      <c r="AO474" s="270"/>
      <c r="AP474" s="270"/>
      <c r="AQ474" s="270"/>
      <c r="AR474" s="270"/>
      <c r="AS474" s="271"/>
      <c r="AT474" s="271"/>
      <c r="AU474" s="270"/>
      <c r="AV474" s="270"/>
      <c r="AW474" s="270"/>
      <c r="AX474" s="270"/>
    </row>
    <row r="475" spans="1:50" ht="14.25" customHeight="1">
      <c r="A475" s="204"/>
      <c r="B475" s="268"/>
      <c r="C475" s="268"/>
      <c r="D475" s="268"/>
      <c r="E475" s="268"/>
      <c r="F475" s="268"/>
      <c r="G475" s="268"/>
      <c r="H475" s="269"/>
      <c r="I475" s="189"/>
      <c r="J475" s="3"/>
      <c r="K475" s="2"/>
      <c r="L475" s="269"/>
      <c r="M475" s="189"/>
      <c r="N475" s="3"/>
      <c r="O475" s="2"/>
      <c r="P475" s="269"/>
      <c r="Q475" s="189"/>
      <c r="R475" s="3"/>
      <c r="S475" s="2"/>
      <c r="T475" s="269"/>
      <c r="U475" s="189"/>
      <c r="V475" s="3"/>
      <c r="W475" s="2"/>
      <c r="X475" s="269"/>
      <c r="Y475" s="189"/>
      <c r="Z475" s="3"/>
      <c r="AA475" s="1"/>
      <c r="AB475" s="1"/>
      <c r="AC475" s="1"/>
      <c r="AD475" s="1"/>
      <c r="AE475" s="2"/>
      <c r="AF475" s="2"/>
      <c r="AG475" s="2"/>
      <c r="AH475" s="2"/>
      <c r="AI475" s="270"/>
      <c r="AJ475" s="270"/>
      <c r="AK475" s="270"/>
      <c r="AL475" s="270"/>
      <c r="AM475" s="270"/>
      <c r="AN475" s="270"/>
      <c r="AO475" s="270"/>
      <c r="AP475" s="270"/>
      <c r="AQ475" s="270"/>
      <c r="AR475" s="270"/>
      <c r="AS475" s="271"/>
      <c r="AT475" s="271"/>
      <c r="AU475" s="270"/>
      <c r="AV475" s="270"/>
      <c r="AW475" s="270"/>
      <c r="AX475" s="270"/>
    </row>
    <row r="476" spans="1:50" ht="14.25" customHeight="1">
      <c r="A476" s="204"/>
      <c r="B476" s="268"/>
      <c r="C476" s="268"/>
      <c r="D476" s="268"/>
      <c r="E476" s="268"/>
      <c r="F476" s="268"/>
      <c r="G476" s="268"/>
      <c r="H476" s="269"/>
      <c r="I476" s="189"/>
      <c r="J476" s="3"/>
      <c r="K476" s="2"/>
      <c r="L476" s="269"/>
      <c r="M476" s="189"/>
      <c r="N476" s="3"/>
      <c r="O476" s="2"/>
      <c r="P476" s="269"/>
      <c r="Q476" s="189"/>
      <c r="R476" s="3"/>
      <c r="S476" s="2"/>
      <c r="T476" s="269"/>
      <c r="U476" s="189"/>
      <c r="V476" s="3"/>
      <c r="W476" s="2"/>
      <c r="X476" s="269"/>
      <c r="Y476" s="189"/>
      <c r="Z476" s="3"/>
      <c r="AA476" s="1"/>
      <c r="AB476" s="1"/>
      <c r="AC476" s="1"/>
      <c r="AD476" s="1"/>
      <c r="AE476" s="2"/>
      <c r="AF476" s="2"/>
      <c r="AG476" s="2"/>
      <c r="AH476" s="2"/>
      <c r="AI476" s="270"/>
      <c r="AJ476" s="270"/>
      <c r="AK476" s="270"/>
      <c r="AL476" s="270"/>
      <c r="AM476" s="270"/>
      <c r="AN476" s="270"/>
      <c r="AO476" s="270"/>
      <c r="AP476" s="270"/>
      <c r="AQ476" s="270"/>
      <c r="AR476" s="270"/>
      <c r="AS476" s="271"/>
      <c r="AT476" s="271"/>
      <c r="AU476" s="270"/>
      <c r="AV476" s="270"/>
      <c r="AW476" s="270"/>
      <c r="AX476" s="270"/>
    </row>
    <row r="477" spans="1:50" ht="14.25" customHeight="1">
      <c r="A477" s="204"/>
      <c r="B477" s="268"/>
      <c r="C477" s="268"/>
      <c r="D477" s="268"/>
      <c r="E477" s="268"/>
      <c r="F477" s="268"/>
      <c r="G477" s="268"/>
      <c r="H477" s="269"/>
      <c r="I477" s="189"/>
      <c r="J477" s="3"/>
      <c r="K477" s="2"/>
      <c r="L477" s="269"/>
      <c r="M477" s="189"/>
      <c r="N477" s="3"/>
      <c r="O477" s="2"/>
      <c r="P477" s="269"/>
      <c r="Q477" s="189"/>
      <c r="R477" s="3"/>
      <c r="S477" s="2"/>
      <c r="T477" s="269"/>
      <c r="U477" s="189"/>
      <c r="V477" s="3"/>
      <c r="W477" s="2"/>
      <c r="X477" s="269"/>
      <c r="Y477" s="189"/>
      <c r="Z477" s="3"/>
      <c r="AA477" s="1"/>
      <c r="AB477" s="1"/>
      <c r="AC477" s="1"/>
      <c r="AD477" s="1"/>
      <c r="AE477" s="2"/>
      <c r="AF477" s="2"/>
      <c r="AG477" s="2"/>
      <c r="AH477" s="2"/>
      <c r="AI477" s="270"/>
      <c r="AJ477" s="270"/>
      <c r="AK477" s="270"/>
      <c r="AL477" s="270"/>
      <c r="AM477" s="270"/>
      <c r="AN477" s="270"/>
      <c r="AO477" s="270"/>
      <c r="AP477" s="270"/>
      <c r="AQ477" s="270"/>
      <c r="AR477" s="270"/>
      <c r="AS477" s="271"/>
      <c r="AT477" s="271"/>
      <c r="AU477" s="270"/>
      <c r="AV477" s="270"/>
      <c r="AW477" s="270"/>
      <c r="AX477" s="270"/>
    </row>
    <row r="478" spans="1:50" ht="14.25" customHeight="1">
      <c r="A478" s="204"/>
      <c r="B478" s="268"/>
      <c r="C478" s="268"/>
      <c r="D478" s="268"/>
      <c r="E478" s="268"/>
      <c r="F478" s="268"/>
      <c r="G478" s="268"/>
      <c r="H478" s="269"/>
      <c r="I478" s="189"/>
      <c r="J478" s="3"/>
      <c r="K478" s="2"/>
      <c r="L478" s="269"/>
      <c r="M478" s="189"/>
      <c r="N478" s="3"/>
      <c r="O478" s="2"/>
      <c r="P478" s="269"/>
      <c r="Q478" s="189"/>
      <c r="R478" s="3"/>
      <c r="S478" s="2"/>
      <c r="T478" s="269"/>
      <c r="U478" s="189"/>
      <c r="V478" s="3"/>
      <c r="W478" s="2"/>
      <c r="X478" s="269"/>
      <c r="Y478" s="189"/>
      <c r="Z478" s="3"/>
      <c r="AA478" s="1"/>
      <c r="AB478" s="1"/>
      <c r="AC478" s="1"/>
      <c r="AD478" s="1"/>
      <c r="AE478" s="2"/>
      <c r="AF478" s="2"/>
      <c r="AG478" s="2"/>
      <c r="AH478" s="2"/>
      <c r="AI478" s="270"/>
      <c r="AJ478" s="270"/>
      <c r="AK478" s="270"/>
      <c r="AL478" s="270"/>
      <c r="AM478" s="270"/>
      <c r="AN478" s="270"/>
      <c r="AO478" s="270"/>
      <c r="AP478" s="270"/>
      <c r="AQ478" s="270"/>
      <c r="AR478" s="270"/>
      <c r="AS478" s="271"/>
      <c r="AT478" s="271"/>
      <c r="AU478" s="270"/>
      <c r="AV478" s="270"/>
      <c r="AW478" s="270"/>
      <c r="AX478" s="270"/>
    </row>
    <row r="479" spans="1:50" ht="14.25" customHeight="1">
      <c r="A479" s="204"/>
      <c r="B479" s="268"/>
      <c r="C479" s="268"/>
      <c r="D479" s="268"/>
      <c r="E479" s="268"/>
      <c r="F479" s="268"/>
      <c r="G479" s="268"/>
      <c r="H479" s="269"/>
      <c r="I479" s="189"/>
      <c r="J479" s="3"/>
      <c r="K479" s="2"/>
      <c r="L479" s="269"/>
      <c r="M479" s="189"/>
      <c r="N479" s="3"/>
      <c r="O479" s="2"/>
      <c r="P479" s="269"/>
      <c r="Q479" s="189"/>
      <c r="R479" s="3"/>
      <c r="S479" s="2"/>
      <c r="T479" s="269"/>
      <c r="U479" s="189"/>
      <c r="V479" s="3"/>
      <c r="W479" s="2"/>
      <c r="X479" s="269"/>
      <c r="Y479" s="189"/>
      <c r="Z479" s="3"/>
      <c r="AA479" s="1"/>
      <c r="AB479" s="1"/>
      <c r="AC479" s="1"/>
      <c r="AD479" s="1"/>
      <c r="AE479" s="2"/>
      <c r="AF479" s="2"/>
      <c r="AG479" s="2"/>
      <c r="AH479" s="2"/>
      <c r="AI479" s="270"/>
      <c r="AJ479" s="270"/>
      <c r="AK479" s="270"/>
      <c r="AL479" s="270"/>
      <c r="AM479" s="270"/>
      <c r="AN479" s="270"/>
      <c r="AO479" s="270"/>
      <c r="AP479" s="270"/>
      <c r="AQ479" s="270"/>
      <c r="AR479" s="270"/>
      <c r="AS479" s="271"/>
      <c r="AT479" s="271"/>
      <c r="AU479" s="270"/>
      <c r="AV479" s="270"/>
      <c r="AW479" s="270"/>
      <c r="AX479" s="270"/>
    </row>
    <row r="480" spans="1:50" ht="14.25" customHeight="1">
      <c r="A480" s="204"/>
      <c r="B480" s="268"/>
      <c r="C480" s="268"/>
      <c r="D480" s="268"/>
      <c r="E480" s="268"/>
      <c r="F480" s="268"/>
      <c r="G480" s="268"/>
      <c r="H480" s="269"/>
      <c r="I480" s="189"/>
      <c r="J480" s="3"/>
      <c r="K480" s="2"/>
      <c r="L480" s="269"/>
      <c r="M480" s="189"/>
      <c r="N480" s="3"/>
      <c r="O480" s="2"/>
      <c r="P480" s="269"/>
      <c r="Q480" s="189"/>
      <c r="R480" s="3"/>
      <c r="S480" s="2"/>
      <c r="T480" s="269"/>
      <c r="U480" s="189"/>
      <c r="V480" s="3"/>
      <c r="W480" s="2"/>
      <c r="X480" s="269"/>
      <c r="Y480" s="189"/>
      <c r="Z480" s="3"/>
      <c r="AA480" s="1"/>
      <c r="AB480" s="1"/>
      <c r="AC480" s="1"/>
      <c r="AD480" s="1"/>
      <c r="AE480" s="2"/>
      <c r="AF480" s="2"/>
      <c r="AG480" s="2"/>
      <c r="AH480" s="2"/>
      <c r="AI480" s="270"/>
      <c r="AJ480" s="270"/>
      <c r="AK480" s="270"/>
      <c r="AL480" s="270"/>
      <c r="AM480" s="270"/>
      <c r="AN480" s="270"/>
      <c r="AO480" s="270"/>
      <c r="AP480" s="270"/>
      <c r="AQ480" s="270"/>
      <c r="AR480" s="270"/>
      <c r="AS480" s="271"/>
      <c r="AT480" s="271"/>
      <c r="AU480" s="270"/>
      <c r="AV480" s="270"/>
      <c r="AW480" s="270"/>
      <c r="AX480" s="270"/>
    </row>
    <row r="481" spans="1:50" ht="14.25" customHeight="1">
      <c r="A481" s="204"/>
      <c r="B481" s="268"/>
      <c r="C481" s="268"/>
      <c r="D481" s="268"/>
      <c r="E481" s="268"/>
      <c r="F481" s="268"/>
      <c r="G481" s="268"/>
      <c r="H481" s="269"/>
      <c r="I481" s="189"/>
      <c r="J481" s="3"/>
      <c r="K481" s="2"/>
      <c r="L481" s="269"/>
      <c r="M481" s="189"/>
      <c r="N481" s="3"/>
      <c r="O481" s="2"/>
      <c r="P481" s="269"/>
      <c r="Q481" s="189"/>
      <c r="R481" s="3"/>
      <c r="S481" s="2"/>
      <c r="T481" s="269"/>
      <c r="U481" s="189"/>
      <c r="V481" s="3"/>
      <c r="W481" s="2"/>
      <c r="X481" s="269"/>
      <c r="Y481" s="189"/>
      <c r="Z481" s="3"/>
      <c r="AA481" s="1"/>
      <c r="AB481" s="1"/>
      <c r="AC481" s="1"/>
      <c r="AD481" s="1"/>
      <c r="AE481" s="2"/>
      <c r="AF481" s="2"/>
      <c r="AG481" s="2"/>
      <c r="AH481" s="2"/>
      <c r="AI481" s="270"/>
      <c r="AJ481" s="270"/>
      <c r="AK481" s="270"/>
      <c r="AL481" s="270"/>
      <c r="AM481" s="270"/>
      <c r="AN481" s="270"/>
      <c r="AO481" s="270"/>
      <c r="AP481" s="270"/>
      <c r="AQ481" s="270"/>
      <c r="AR481" s="270"/>
      <c r="AS481" s="271"/>
      <c r="AT481" s="271"/>
      <c r="AU481" s="270"/>
      <c r="AV481" s="270"/>
      <c r="AW481" s="270"/>
      <c r="AX481" s="270"/>
    </row>
    <row r="482" spans="1:50" ht="14.25" customHeight="1">
      <c r="A482" s="204"/>
      <c r="B482" s="268"/>
      <c r="C482" s="268"/>
      <c r="D482" s="268"/>
      <c r="E482" s="268"/>
      <c r="F482" s="268"/>
      <c r="G482" s="268"/>
      <c r="H482" s="269"/>
      <c r="I482" s="189"/>
      <c r="J482" s="3"/>
      <c r="K482" s="2"/>
      <c r="L482" s="269"/>
      <c r="M482" s="189"/>
      <c r="N482" s="3"/>
      <c r="O482" s="2"/>
      <c r="P482" s="269"/>
      <c r="Q482" s="189"/>
      <c r="R482" s="3"/>
      <c r="S482" s="2"/>
      <c r="T482" s="269"/>
      <c r="U482" s="189"/>
      <c r="V482" s="3"/>
      <c r="W482" s="2"/>
      <c r="X482" s="269"/>
      <c r="Y482" s="189"/>
      <c r="Z482" s="3"/>
      <c r="AA482" s="1"/>
      <c r="AB482" s="1"/>
      <c r="AC482" s="1"/>
      <c r="AD482" s="1"/>
      <c r="AE482" s="2"/>
      <c r="AF482" s="2"/>
      <c r="AG482" s="2"/>
      <c r="AH482" s="2"/>
      <c r="AI482" s="270"/>
      <c r="AJ482" s="270"/>
      <c r="AK482" s="270"/>
      <c r="AL482" s="270"/>
      <c r="AM482" s="270"/>
      <c r="AN482" s="270"/>
      <c r="AO482" s="270"/>
      <c r="AP482" s="270"/>
      <c r="AQ482" s="270"/>
      <c r="AR482" s="270"/>
      <c r="AS482" s="271"/>
      <c r="AT482" s="271"/>
      <c r="AU482" s="270"/>
      <c r="AV482" s="270"/>
      <c r="AW482" s="270"/>
      <c r="AX482" s="270"/>
    </row>
    <row r="483" spans="1:50" ht="14.25" customHeight="1">
      <c r="A483" s="204"/>
      <c r="B483" s="268"/>
      <c r="C483" s="268"/>
      <c r="D483" s="268"/>
      <c r="E483" s="268"/>
      <c r="F483" s="268"/>
      <c r="G483" s="268"/>
      <c r="H483" s="269"/>
      <c r="I483" s="189"/>
      <c r="J483" s="3"/>
      <c r="K483" s="2"/>
      <c r="L483" s="269"/>
      <c r="M483" s="189"/>
      <c r="N483" s="3"/>
      <c r="O483" s="2"/>
      <c r="P483" s="269"/>
      <c r="Q483" s="189"/>
      <c r="R483" s="3"/>
      <c r="S483" s="2"/>
      <c r="T483" s="269"/>
      <c r="U483" s="189"/>
      <c r="V483" s="3"/>
      <c r="W483" s="2"/>
      <c r="X483" s="269"/>
      <c r="Y483" s="189"/>
      <c r="Z483" s="3"/>
      <c r="AA483" s="1"/>
      <c r="AB483" s="1"/>
      <c r="AC483" s="1"/>
      <c r="AD483" s="1"/>
      <c r="AE483" s="2"/>
      <c r="AF483" s="2"/>
      <c r="AG483" s="2"/>
      <c r="AH483" s="2"/>
      <c r="AI483" s="270"/>
      <c r="AJ483" s="270"/>
      <c r="AK483" s="270"/>
      <c r="AL483" s="270"/>
      <c r="AM483" s="270"/>
      <c r="AN483" s="270"/>
      <c r="AO483" s="270"/>
      <c r="AP483" s="270"/>
      <c r="AQ483" s="270"/>
      <c r="AR483" s="270"/>
      <c r="AS483" s="271"/>
      <c r="AT483" s="271"/>
      <c r="AU483" s="270"/>
      <c r="AV483" s="270"/>
      <c r="AW483" s="270"/>
      <c r="AX483" s="270"/>
    </row>
    <row r="484" spans="1:50" ht="14.25" customHeight="1">
      <c r="A484" s="204"/>
      <c r="B484" s="268"/>
      <c r="C484" s="268"/>
      <c r="D484" s="268"/>
      <c r="E484" s="268"/>
      <c r="F484" s="268"/>
      <c r="G484" s="268"/>
      <c r="H484" s="269"/>
      <c r="I484" s="189"/>
      <c r="J484" s="3"/>
      <c r="K484" s="2"/>
      <c r="L484" s="269"/>
      <c r="M484" s="189"/>
      <c r="N484" s="3"/>
      <c r="O484" s="2"/>
      <c r="P484" s="269"/>
      <c r="Q484" s="189"/>
      <c r="R484" s="3"/>
      <c r="S484" s="2"/>
      <c r="T484" s="269"/>
      <c r="U484" s="189"/>
      <c r="V484" s="3"/>
      <c r="W484" s="2"/>
      <c r="X484" s="269"/>
      <c r="Y484" s="189"/>
      <c r="Z484" s="3"/>
      <c r="AA484" s="1"/>
      <c r="AB484" s="1"/>
      <c r="AC484" s="1"/>
      <c r="AD484" s="1"/>
      <c r="AE484" s="2"/>
      <c r="AF484" s="2"/>
      <c r="AG484" s="2"/>
      <c r="AH484" s="2"/>
      <c r="AI484" s="270"/>
      <c r="AJ484" s="270"/>
      <c r="AK484" s="270"/>
      <c r="AL484" s="270"/>
      <c r="AM484" s="270"/>
      <c r="AN484" s="270"/>
      <c r="AO484" s="270"/>
      <c r="AP484" s="270"/>
      <c r="AQ484" s="270"/>
      <c r="AR484" s="270"/>
      <c r="AS484" s="271"/>
      <c r="AT484" s="271"/>
      <c r="AU484" s="270"/>
      <c r="AV484" s="270"/>
      <c r="AW484" s="270"/>
      <c r="AX484" s="270"/>
    </row>
    <row r="485" spans="1:50" ht="14.25" customHeight="1">
      <c r="A485" s="204"/>
      <c r="B485" s="268"/>
      <c r="C485" s="268"/>
      <c r="D485" s="268"/>
      <c r="E485" s="268"/>
      <c r="F485" s="268"/>
      <c r="G485" s="268"/>
      <c r="H485" s="269"/>
      <c r="I485" s="189"/>
      <c r="J485" s="3"/>
      <c r="K485" s="2"/>
      <c r="L485" s="269"/>
      <c r="M485" s="189"/>
      <c r="N485" s="3"/>
      <c r="O485" s="2"/>
      <c r="P485" s="269"/>
      <c r="Q485" s="189"/>
      <c r="R485" s="3"/>
      <c r="S485" s="2"/>
      <c r="T485" s="269"/>
      <c r="U485" s="189"/>
      <c r="V485" s="3"/>
      <c r="W485" s="2"/>
      <c r="X485" s="269"/>
      <c r="Y485" s="189"/>
      <c r="Z485" s="3"/>
      <c r="AA485" s="1"/>
      <c r="AB485" s="1"/>
      <c r="AC485" s="1"/>
      <c r="AD485" s="1"/>
      <c r="AE485" s="2"/>
      <c r="AF485" s="2"/>
      <c r="AG485" s="2"/>
      <c r="AH485" s="2"/>
      <c r="AI485" s="270"/>
      <c r="AJ485" s="270"/>
      <c r="AK485" s="270"/>
      <c r="AL485" s="270"/>
      <c r="AM485" s="270"/>
      <c r="AN485" s="270"/>
      <c r="AO485" s="270"/>
      <c r="AP485" s="270"/>
      <c r="AQ485" s="270"/>
      <c r="AR485" s="270"/>
      <c r="AS485" s="271"/>
      <c r="AT485" s="271"/>
      <c r="AU485" s="270"/>
      <c r="AV485" s="270"/>
      <c r="AW485" s="270"/>
      <c r="AX485" s="270"/>
    </row>
    <row r="486" spans="1:50" ht="14.25" customHeight="1">
      <c r="A486" s="204"/>
      <c r="B486" s="268"/>
      <c r="C486" s="268"/>
      <c r="D486" s="268"/>
      <c r="E486" s="268"/>
      <c r="F486" s="268"/>
      <c r="G486" s="268"/>
      <c r="H486" s="269"/>
      <c r="I486" s="189"/>
      <c r="J486" s="3"/>
      <c r="K486" s="2"/>
      <c r="L486" s="269"/>
      <c r="M486" s="189"/>
      <c r="N486" s="3"/>
      <c r="O486" s="2"/>
      <c r="P486" s="269"/>
      <c r="Q486" s="189"/>
      <c r="R486" s="3"/>
      <c r="S486" s="2"/>
      <c r="T486" s="269"/>
      <c r="U486" s="189"/>
      <c r="V486" s="3"/>
      <c r="W486" s="2"/>
      <c r="X486" s="269"/>
      <c r="Y486" s="189"/>
      <c r="Z486" s="3"/>
      <c r="AA486" s="1"/>
      <c r="AB486" s="1"/>
      <c r="AC486" s="1"/>
      <c r="AD486" s="1"/>
      <c r="AE486" s="2"/>
      <c r="AF486" s="2"/>
      <c r="AG486" s="2"/>
      <c r="AH486" s="2"/>
      <c r="AI486" s="270"/>
      <c r="AJ486" s="270"/>
      <c r="AK486" s="270"/>
      <c r="AL486" s="270"/>
      <c r="AM486" s="270"/>
      <c r="AN486" s="270"/>
      <c r="AO486" s="270"/>
      <c r="AP486" s="270"/>
      <c r="AQ486" s="270"/>
      <c r="AR486" s="270"/>
      <c r="AS486" s="271"/>
      <c r="AT486" s="271"/>
      <c r="AU486" s="270"/>
      <c r="AV486" s="270"/>
      <c r="AW486" s="270"/>
      <c r="AX486" s="270"/>
    </row>
    <row r="487" spans="1:50" ht="14.25" customHeight="1">
      <c r="A487" s="204"/>
      <c r="B487" s="268"/>
      <c r="C487" s="268"/>
      <c r="D487" s="268"/>
      <c r="E487" s="268"/>
      <c r="F487" s="268"/>
      <c r="G487" s="268"/>
      <c r="H487" s="269"/>
      <c r="I487" s="189"/>
      <c r="J487" s="3"/>
      <c r="K487" s="2"/>
      <c r="L487" s="269"/>
      <c r="M487" s="189"/>
      <c r="N487" s="3"/>
      <c r="O487" s="2"/>
      <c r="P487" s="269"/>
      <c r="Q487" s="189"/>
      <c r="R487" s="3"/>
      <c r="S487" s="2"/>
      <c r="T487" s="269"/>
      <c r="U487" s="189"/>
      <c r="V487" s="3"/>
      <c r="W487" s="2"/>
      <c r="X487" s="269"/>
      <c r="Y487" s="189"/>
      <c r="Z487" s="3"/>
      <c r="AA487" s="1"/>
      <c r="AB487" s="1"/>
      <c r="AC487" s="1"/>
      <c r="AD487" s="1"/>
      <c r="AE487" s="2"/>
      <c r="AF487" s="2"/>
      <c r="AG487" s="2"/>
      <c r="AH487" s="2"/>
      <c r="AI487" s="270"/>
      <c r="AJ487" s="270"/>
      <c r="AK487" s="270"/>
      <c r="AL487" s="270"/>
      <c r="AM487" s="270"/>
      <c r="AN487" s="270"/>
      <c r="AO487" s="270"/>
      <c r="AP487" s="270"/>
      <c r="AQ487" s="270"/>
      <c r="AR487" s="270"/>
      <c r="AS487" s="271"/>
      <c r="AT487" s="271"/>
      <c r="AU487" s="270"/>
      <c r="AV487" s="270"/>
      <c r="AW487" s="270"/>
      <c r="AX487" s="270"/>
    </row>
    <row r="488" spans="1:50" ht="14.25" customHeight="1">
      <c r="A488" s="204"/>
      <c r="B488" s="268"/>
      <c r="C488" s="268"/>
      <c r="D488" s="268"/>
      <c r="E488" s="268"/>
      <c r="F488" s="268"/>
      <c r="G488" s="268"/>
      <c r="H488" s="269"/>
      <c r="I488" s="189"/>
      <c r="J488" s="3"/>
      <c r="K488" s="2"/>
      <c r="L488" s="269"/>
      <c r="M488" s="189"/>
      <c r="N488" s="3"/>
      <c r="O488" s="2"/>
      <c r="P488" s="269"/>
      <c r="Q488" s="189"/>
      <c r="R488" s="3"/>
      <c r="S488" s="2"/>
      <c r="T488" s="269"/>
      <c r="U488" s="189"/>
      <c r="V488" s="3"/>
      <c r="W488" s="2"/>
      <c r="X488" s="269"/>
      <c r="Y488" s="189"/>
      <c r="Z488" s="3"/>
      <c r="AA488" s="1"/>
      <c r="AB488" s="1"/>
      <c r="AC488" s="1"/>
      <c r="AD488" s="1"/>
      <c r="AE488" s="2"/>
      <c r="AF488" s="2"/>
      <c r="AG488" s="2"/>
      <c r="AH488" s="2"/>
      <c r="AI488" s="270"/>
      <c r="AJ488" s="270"/>
      <c r="AK488" s="270"/>
      <c r="AL488" s="270"/>
      <c r="AM488" s="270"/>
      <c r="AN488" s="270"/>
      <c r="AO488" s="270"/>
      <c r="AP488" s="270"/>
      <c r="AQ488" s="270"/>
      <c r="AR488" s="270"/>
      <c r="AS488" s="271"/>
      <c r="AT488" s="271"/>
      <c r="AU488" s="270"/>
      <c r="AV488" s="270"/>
      <c r="AW488" s="270"/>
      <c r="AX488" s="270"/>
    </row>
    <row r="489" spans="1:50" ht="14.25" customHeight="1">
      <c r="A489" s="204"/>
      <c r="B489" s="268"/>
      <c r="C489" s="268"/>
      <c r="D489" s="268"/>
      <c r="E489" s="268"/>
      <c r="F489" s="268"/>
      <c r="G489" s="268"/>
      <c r="H489" s="269"/>
      <c r="I489" s="189"/>
      <c r="J489" s="3"/>
      <c r="K489" s="2"/>
      <c r="L489" s="269"/>
      <c r="M489" s="189"/>
      <c r="N489" s="3"/>
      <c r="O489" s="2"/>
      <c r="P489" s="269"/>
      <c r="Q489" s="189"/>
      <c r="R489" s="3"/>
      <c r="S489" s="2"/>
      <c r="T489" s="269"/>
      <c r="U489" s="189"/>
      <c r="V489" s="3"/>
      <c r="W489" s="2"/>
      <c r="X489" s="269"/>
      <c r="Y489" s="189"/>
      <c r="Z489" s="3"/>
      <c r="AA489" s="1"/>
      <c r="AB489" s="1"/>
      <c r="AC489" s="1"/>
      <c r="AD489" s="1"/>
      <c r="AE489" s="2"/>
      <c r="AF489" s="2"/>
      <c r="AG489" s="2"/>
      <c r="AH489" s="2"/>
      <c r="AI489" s="270"/>
      <c r="AJ489" s="270"/>
      <c r="AK489" s="270"/>
      <c r="AL489" s="270"/>
      <c r="AM489" s="270"/>
      <c r="AN489" s="270"/>
      <c r="AO489" s="270"/>
      <c r="AP489" s="270"/>
      <c r="AQ489" s="270"/>
      <c r="AR489" s="270"/>
      <c r="AS489" s="271"/>
      <c r="AT489" s="271"/>
      <c r="AU489" s="270"/>
      <c r="AV489" s="270"/>
      <c r="AW489" s="270"/>
      <c r="AX489" s="270"/>
    </row>
    <row r="490" spans="1:50" ht="14.25" customHeight="1">
      <c r="A490" s="204"/>
      <c r="B490" s="268"/>
      <c r="C490" s="268"/>
      <c r="D490" s="268"/>
      <c r="E490" s="268"/>
      <c r="F490" s="268"/>
      <c r="G490" s="268"/>
      <c r="H490" s="269"/>
      <c r="I490" s="189"/>
      <c r="J490" s="3"/>
      <c r="K490" s="2"/>
      <c r="L490" s="269"/>
      <c r="M490" s="189"/>
      <c r="N490" s="3"/>
      <c r="O490" s="2"/>
      <c r="P490" s="269"/>
      <c r="Q490" s="189"/>
      <c r="R490" s="3"/>
      <c r="S490" s="2"/>
      <c r="T490" s="269"/>
      <c r="U490" s="189"/>
      <c r="V490" s="3"/>
      <c r="W490" s="2"/>
      <c r="X490" s="269"/>
      <c r="Y490" s="189"/>
      <c r="Z490" s="3"/>
      <c r="AA490" s="1"/>
      <c r="AB490" s="1"/>
      <c r="AC490" s="1"/>
      <c r="AD490" s="1"/>
      <c r="AE490" s="2"/>
      <c r="AF490" s="2"/>
      <c r="AG490" s="2"/>
      <c r="AH490" s="2"/>
      <c r="AI490" s="270"/>
      <c r="AJ490" s="270"/>
      <c r="AK490" s="270"/>
      <c r="AL490" s="270"/>
      <c r="AM490" s="270"/>
      <c r="AN490" s="270"/>
      <c r="AO490" s="270"/>
      <c r="AP490" s="270"/>
      <c r="AQ490" s="270"/>
      <c r="AR490" s="270"/>
      <c r="AS490" s="271"/>
      <c r="AT490" s="271"/>
      <c r="AU490" s="270"/>
      <c r="AV490" s="270"/>
      <c r="AW490" s="270"/>
      <c r="AX490" s="270"/>
    </row>
    <row r="491" spans="1:50" ht="14.25" customHeight="1">
      <c r="A491" s="204"/>
      <c r="B491" s="268"/>
      <c r="C491" s="268"/>
      <c r="D491" s="268"/>
      <c r="E491" s="268"/>
      <c r="F491" s="268"/>
      <c r="G491" s="268"/>
      <c r="H491" s="269"/>
      <c r="I491" s="189"/>
      <c r="J491" s="3"/>
      <c r="K491" s="2"/>
      <c r="L491" s="269"/>
      <c r="M491" s="189"/>
      <c r="N491" s="3"/>
      <c r="O491" s="2"/>
      <c r="P491" s="269"/>
      <c r="Q491" s="189"/>
      <c r="R491" s="3"/>
      <c r="S491" s="2"/>
      <c r="T491" s="269"/>
      <c r="U491" s="189"/>
      <c r="V491" s="3"/>
      <c r="W491" s="2"/>
      <c r="X491" s="269"/>
      <c r="Y491" s="189"/>
      <c r="Z491" s="3"/>
      <c r="AA491" s="1"/>
      <c r="AB491" s="1"/>
      <c r="AC491" s="1"/>
      <c r="AD491" s="1"/>
      <c r="AE491" s="2"/>
      <c r="AF491" s="2"/>
      <c r="AG491" s="2"/>
      <c r="AH491" s="2"/>
      <c r="AI491" s="270"/>
      <c r="AJ491" s="270"/>
      <c r="AK491" s="270"/>
      <c r="AL491" s="270"/>
      <c r="AM491" s="270"/>
      <c r="AN491" s="270"/>
      <c r="AO491" s="270"/>
      <c r="AP491" s="270"/>
      <c r="AQ491" s="270"/>
      <c r="AR491" s="270"/>
      <c r="AS491" s="271"/>
      <c r="AT491" s="271"/>
      <c r="AU491" s="270"/>
      <c r="AV491" s="270"/>
      <c r="AW491" s="270"/>
      <c r="AX491" s="270"/>
    </row>
    <row r="492" spans="1:50" ht="14.25" customHeight="1">
      <c r="A492" s="204"/>
      <c r="B492" s="268"/>
      <c r="C492" s="268"/>
      <c r="D492" s="268"/>
      <c r="E492" s="268"/>
      <c r="F492" s="268"/>
      <c r="G492" s="268"/>
      <c r="H492" s="269"/>
      <c r="I492" s="189"/>
      <c r="J492" s="3"/>
      <c r="K492" s="2"/>
      <c r="L492" s="269"/>
      <c r="M492" s="189"/>
      <c r="N492" s="3"/>
      <c r="O492" s="2"/>
      <c r="P492" s="269"/>
      <c r="Q492" s="189"/>
      <c r="R492" s="3"/>
      <c r="S492" s="2"/>
      <c r="T492" s="269"/>
      <c r="U492" s="189"/>
      <c r="V492" s="3"/>
      <c r="W492" s="2"/>
      <c r="X492" s="269"/>
      <c r="Y492" s="189"/>
      <c r="Z492" s="3"/>
      <c r="AA492" s="1"/>
      <c r="AB492" s="1"/>
      <c r="AC492" s="1"/>
      <c r="AD492" s="1"/>
      <c r="AE492" s="2"/>
      <c r="AF492" s="2"/>
      <c r="AG492" s="2"/>
      <c r="AH492" s="2"/>
      <c r="AI492" s="270"/>
      <c r="AJ492" s="270"/>
      <c r="AK492" s="270"/>
      <c r="AL492" s="270"/>
      <c r="AM492" s="270"/>
      <c r="AN492" s="270"/>
      <c r="AO492" s="270"/>
      <c r="AP492" s="270"/>
      <c r="AQ492" s="270"/>
      <c r="AR492" s="270"/>
      <c r="AS492" s="271"/>
      <c r="AT492" s="271"/>
      <c r="AU492" s="270"/>
      <c r="AV492" s="270"/>
      <c r="AW492" s="270"/>
      <c r="AX492" s="270"/>
    </row>
    <row r="493" spans="1:50" ht="14.25" customHeight="1">
      <c r="A493" s="204"/>
      <c r="B493" s="268"/>
      <c r="C493" s="268"/>
      <c r="D493" s="268"/>
      <c r="E493" s="268"/>
      <c r="F493" s="268"/>
      <c r="G493" s="268"/>
      <c r="H493" s="269"/>
      <c r="I493" s="189"/>
      <c r="J493" s="3"/>
      <c r="K493" s="2"/>
      <c r="L493" s="269"/>
      <c r="M493" s="189"/>
      <c r="N493" s="3"/>
      <c r="O493" s="2"/>
      <c r="P493" s="269"/>
      <c r="Q493" s="189"/>
      <c r="R493" s="3"/>
      <c r="S493" s="2"/>
      <c r="T493" s="269"/>
      <c r="U493" s="189"/>
      <c r="V493" s="3"/>
      <c r="W493" s="2"/>
      <c r="X493" s="269"/>
      <c r="Y493" s="189"/>
      <c r="Z493" s="3"/>
      <c r="AA493" s="1"/>
      <c r="AB493" s="1"/>
      <c r="AC493" s="1"/>
      <c r="AD493" s="1"/>
      <c r="AE493" s="2"/>
      <c r="AF493" s="2"/>
      <c r="AG493" s="2"/>
      <c r="AH493" s="2"/>
      <c r="AI493" s="270"/>
      <c r="AJ493" s="270"/>
      <c r="AK493" s="270"/>
      <c r="AL493" s="270"/>
      <c r="AM493" s="270"/>
      <c r="AN493" s="270"/>
      <c r="AO493" s="270"/>
      <c r="AP493" s="270"/>
      <c r="AQ493" s="270"/>
      <c r="AR493" s="270"/>
      <c r="AS493" s="271"/>
      <c r="AT493" s="271"/>
      <c r="AU493" s="270"/>
      <c r="AV493" s="270"/>
      <c r="AW493" s="270"/>
      <c r="AX493" s="270"/>
    </row>
    <row r="494" spans="1:50" ht="14.25" customHeight="1">
      <c r="A494" s="204"/>
      <c r="B494" s="268"/>
      <c r="C494" s="268"/>
      <c r="D494" s="268"/>
      <c r="E494" s="268"/>
      <c r="F494" s="268"/>
      <c r="G494" s="268"/>
      <c r="H494" s="269"/>
      <c r="I494" s="189"/>
      <c r="J494" s="3"/>
      <c r="K494" s="2"/>
      <c r="L494" s="269"/>
      <c r="M494" s="189"/>
      <c r="N494" s="3"/>
      <c r="O494" s="2"/>
      <c r="P494" s="269"/>
      <c r="Q494" s="189"/>
      <c r="R494" s="3"/>
      <c r="S494" s="2"/>
      <c r="T494" s="269"/>
      <c r="U494" s="189"/>
      <c r="V494" s="3"/>
      <c r="W494" s="2"/>
      <c r="X494" s="269"/>
      <c r="Y494" s="189"/>
      <c r="Z494" s="3"/>
      <c r="AA494" s="1"/>
      <c r="AB494" s="1"/>
      <c r="AC494" s="1"/>
      <c r="AD494" s="1"/>
      <c r="AE494" s="2"/>
      <c r="AF494" s="2"/>
      <c r="AG494" s="2"/>
      <c r="AH494" s="2"/>
      <c r="AI494" s="270"/>
      <c r="AJ494" s="270"/>
      <c r="AK494" s="270"/>
      <c r="AL494" s="270"/>
      <c r="AM494" s="270"/>
      <c r="AN494" s="270"/>
      <c r="AO494" s="270"/>
      <c r="AP494" s="270"/>
      <c r="AQ494" s="270"/>
      <c r="AR494" s="270"/>
      <c r="AS494" s="271"/>
      <c r="AT494" s="271"/>
      <c r="AU494" s="270"/>
      <c r="AV494" s="270"/>
      <c r="AW494" s="270"/>
      <c r="AX494" s="270"/>
    </row>
    <row r="495" spans="1:50" ht="14.25" customHeight="1">
      <c r="A495" s="204"/>
      <c r="B495" s="268"/>
      <c r="C495" s="268"/>
      <c r="D495" s="268"/>
      <c r="E495" s="268"/>
      <c r="F495" s="268"/>
      <c r="G495" s="268"/>
      <c r="H495" s="269"/>
      <c r="I495" s="189"/>
      <c r="J495" s="3"/>
      <c r="K495" s="2"/>
      <c r="L495" s="269"/>
      <c r="M495" s="189"/>
      <c r="N495" s="3"/>
      <c r="O495" s="2"/>
      <c r="P495" s="269"/>
      <c r="Q495" s="189"/>
      <c r="R495" s="3"/>
      <c r="S495" s="2"/>
      <c r="T495" s="269"/>
      <c r="U495" s="189"/>
      <c r="V495" s="3"/>
      <c r="W495" s="2"/>
      <c r="X495" s="269"/>
      <c r="Y495" s="189"/>
      <c r="Z495" s="3"/>
      <c r="AA495" s="1"/>
      <c r="AB495" s="1"/>
      <c r="AC495" s="1"/>
      <c r="AD495" s="1"/>
      <c r="AE495" s="2"/>
      <c r="AF495" s="2"/>
      <c r="AG495" s="2"/>
      <c r="AH495" s="2"/>
      <c r="AI495" s="270"/>
      <c r="AJ495" s="270"/>
      <c r="AK495" s="270"/>
      <c r="AL495" s="270"/>
      <c r="AM495" s="270"/>
      <c r="AN495" s="270"/>
      <c r="AO495" s="270"/>
      <c r="AP495" s="270"/>
      <c r="AQ495" s="270"/>
      <c r="AR495" s="270"/>
      <c r="AS495" s="271"/>
      <c r="AT495" s="271"/>
      <c r="AU495" s="270"/>
      <c r="AV495" s="270"/>
      <c r="AW495" s="270"/>
      <c r="AX495" s="270"/>
    </row>
    <row r="496" spans="1:50" ht="14.25" customHeight="1">
      <c r="A496" s="204"/>
      <c r="B496" s="268"/>
      <c r="C496" s="268"/>
      <c r="D496" s="268"/>
      <c r="E496" s="268"/>
      <c r="F496" s="268"/>
      <c r="G496" s="268"/>
      <c r="H496" s="269"/>
      <c r="I496" s="189"/>
      <c r="J496" s="3"/>
      <c r="K496" s="2"/>
      <c r="L496" s="269"/>
      <c r="M496" s="189"/>
      <c r="N496" s="3"/>
      <c r="O496" s="2"/>
      <c r="P496" s="269"/>
      <c r="Q496" s="189"/>
      <c r="R496" s="3"/>
      <c r="S496" s="2"/>
      <c r="T496" s="269"/>
      <c r="U496" s="189"/>
      <c r="V496" s="3"/>
      <c r="W496" s="2"/>
      <c r="X496" s="269"/>
      <c r="Y496" s="189"/>
      <c r="Z496" s="3"/>
      <c r="AA496" s="1"/>
      <c r="AB496" s="1"/>
      <c r="AC496" s="1"/>
      <c r="AD496" s="1"/>
      <c r="AE496" s="2"/>
      <c r="AF496" s="2"/>
      <c r="AG496" s="2"/>
      <c r="AH496" s="2"/>
      <c r="AI496" s="270"/>
      <c r="AJ496" s="270"/>
      <c r="AK496" s="270"/>
      <c r="AL496" s="270"/>
      <c r="AM496" s="270"/>
      <c r="AN496" s="270"/>
      <c r="AO496" s="270"/>
      <c r="AP496" s="270"/>
      <c r="AQ496" s="270"/>
      <c r="AR496" s="270"/>
      <c r="AS496" s="271"/>
      <c r="AT496" s="271"/>
      <c r="AU496" s="270"/>
      <c r="AV496" s="270"/>
      <c r="AW496" s="270"/>
      <c r="AX496" s="270"/>
    </row>
    <row r="497" spans="1:50" ht="14.25" customHeight="1">
      <c r="A497" s="204"/>
      <c r="B497" s="268"/>
      <c r="C497" s="268"/>
      <c r="D497" s="268"/>
      <c r="E497" s="268"/>
      <c r="F497" s="268"/>
      <c r="G497" s="268"/>
      <c r="H497" s="269"/>
      <c r="I497" s="189"/>
      <c r="J497" s="3"/>
      <c r="K497" s="2"/>
      <c r="L497" s="269"/>
      <c r="M497" s="189"/>
      <c r="N497" s="3"/>
      <c r="O497" s="2"/>
      <c r="P497" s="269"/>
      <c r="Q497" s="189"/>
      <c r="R497" s="3"/>
      <c r="S497" s="2"/>
      <c r="T497" s="269"/>
      <c r="U497" s="189"/>
      <c r="V497" s="3"/>
      <c r="W497" s="2"/>
      <c r="X497" s="269"/>
      <c r="Y497" s="189"/>
      <c r="Z497" s="3"/>
      <c r="AA497" s="1"/>
      <c r="AB497" s="1"/>
      <c r="AC497" s="1"/>
      <c r="AD497" s="1"/>
      <c r="AE497" s="2"/>
      <c r="AF497" s="2"/>
      <c r="AG497" s="2"/>
      <c r="AH497" s="2"/>
      <c r="AI497" s="270"/>
      <c r="AJ497" s="270"/>
      <c r="AK497" s="270"/>
      <c r="AL497" s="270"/>
      <c r="AM497" s="270"/>
      <c r="AN497" s="270"/>
      <c r="AO497" s="270"/>
      <c r="AP497" s="270"/>
      <c r="AQ497" s="270"/>
      <c r="AR497" s="270"/>
      <c r="AS497" s="271"/>
      <c r="AT497" s="271"/>
      <c r="AU497" s="270"/>
      <c r="AV497" s="270"/>
      <c r="AW497" s="270"/>
      <c r="AX497" s="270"/>
    </row>
    <row r="498" spans="1:50" ht="14.25" customHeight="1">
      <c r="A498" s="204"/>
      <c r="B498" s="268"/>
      <c r="C498" s="268"/>
      <c r="D498" s="268"/>
      <c r="E498" s="268"/>
      <c r="F498" s="268"/>
      <c r="G498" s="268"/>
      <c r="H498" s="269"/>
      <c r="I498" s="189"/>
      <c r="J498" s="3"/>
      <c r="K498" s="2"/>
      <c r="L498" s="269"/>
      <c r="M498" s="189"/>
      <c r="N498" s="3"/>
      <c r="O498" s="2"/>
      <c r="P498" s="269"/>
      <c r="Q498" s="189"/>
      <c r="R498" s="3"/>
      <c r="S498" s="2"/>
      <c r="T498" s="269"/>
      <c r="U498" s="189"/>
      <c r="V498" s="3"/>
      <c r="W498" s="2"/>
      <c r="X498" s="269"/>
      <c r="Y498" s="189"/>
      <c r="Z498" s="3"/>
      <c r="AA498" s="1"/>
      <c r="AB498" s="1"/>
      <c r="AC498" s="1"/>
      <c r="AD498" s="1"/>
      <c r="AE498" s="2"/>
      <c r="AF498" s="2"/>
      <c r="AG498" s="2"/>
      <c r="AH498" s="2"/>
      <c r="AI498" s="270"/>
      <c r="AJ498" s="270"/>
      <c r="AK498" s="270"/>
      <c r="AL498" s="270"/>
      <c r="AM498" s="270"/>
      <c r="AN498" s="270"/>
      <c r="AO498" s="270"/>
      <c r="AP498" s="270"/>
      <c r="AQ498" s="270"/>
      <c r="AR498" s="270"/>
      <c r="AS498" s="271"/>
      <c r="AT498" s="271"/>
      <c r="AU498" s="270"/>
      <c r="AV498" s="270"/>
      <c r="AW498" s="270"/>
      <c r="AX498" s="270"/>
    </row>
    <row r="499" spans="1:50" ht="14.25" customHeight="1">
      <c r="A499" s="204"/>
      <c r="B499" s="268"/>
      <c r="C499" s="268"/>
      <c r="D499" s="268"/>
      <c r="E499" s="268"/>
      <c r="F499" s="268"/>
      <c r="G499" s="268"/>
      <c r="H499" s="269"/>
      <c r="I499" s="189"/>
      <c r="J499" s="3"/>
      <c r="K499" s="2"/>
      <c r="L499" s="269"/>
      <c r="M499" s="189"/>
      <c r="N499" s="3"/>
      <c r="O499" s="2"/>
      <c r="P499" s="269"/>
      <c r="Q499" s="189"/>
      <c r="R499" s="3"/>
      <c r="S499" s="2"/>
      <c r="T499" s="269"/>
      <c r="U499" s="189"/>
      <c r="V499" s="3"/>
      <c r="W499" s="2"/>
      <c r="X499" s="269"/>
      <c r="Y499" s="189"/>
      <c r="Z499" s="3"/>
      <c r="AA499" s="1"/>
      <c r="AB499" s="1"/>
      <c r="AC499" s="1"/>
      <c r="AD499" s="1"/>
      <c r="AE499" s="2"/>
      <c r="AF499" s="2"/>
      <c r="AG499" s="2"/>
      <c r="AH499" s="2"/>
      <c r="AI499" s="270"/>
      <c r="AJ499" s="270"/>
      <c r="AK499" s="270"/>
      <c r="AL499" s="270"/>
      <c r="AM499" s="270"/>
      <c r="AN499" s="270"/>
      <c r="AO499" s="270"/>
      <c r="AP499" s="270"/>
      <c r="AQ499" s="270"/>
      <c r="AR499" s="270"/>
      <c r="AS499" s="271"/>
      <c r="AT499" s="271"/>
      <c r="AU499" s="270"/>
      <c r="AV499" s="270"/>
      <c r="AW499" s="270"/>
      <c r="AX499" s="270"/>
    </row>
    <row r="500" spans="1:50" ht="14.25" customHeight="1">
      <c r="A500" s="204"/>
      <c r="B500" s="268"/>
      <c r="C500" s="268"/>
      <c r="D500" s="268"/>
      <c r="E500" s="268"/>
      <c r="F500" s="268"/>
      <c r="G500" s="268"/>
      <c r="H500" s="269"/>
      <c r="I500" s="189"/>
      <c r="J500" s="3"/>
      <c r="K500" s="2"/>
      <c r="L500" s="269"/>
      <c r="M500" s="189"/>
      <c r="N500" s="3"/>
      <c r="O500" s="2"/>
      <c r="P500" s="269"/>
      <c r="Q500" s="189"/>
      <c r="R500" s="3"/>
      <c r="S500" s="2"/>
      <c r="T500" s="269"/>
      <c r="U500" s="189"/>
      <c r="V500" s="3"/>
      <c r="W500" s="2"/>
      <c r="X500" s="269"/>
      <c r="Y500" s="189"/>
      <c r="Z500" s="3"/>
      <c r="AA500" s="1"/>
      <c r="AB500" s="1"/>
      <c r="AC500" s="1"/>
      <c r="AD500" s="1"/>
      <c r="AE500" s="2"/>
      <c r="AF500" s="2"/>
      <c r="AG500" s="2"/>
      <c r="AH500" s="2"/>
      <c r="AI500" s="270"/>
      <c r="AJ500" s="270"/>
      <c r="AK500" s="270"/>
      <c r="AL500" s="270"/>
      <c r="AM500" s="270"/>
      <c r="AN500" s="270"/>
      <c r="AO500" s="270"/>
      <c r="AP500" s="270"/>
      <c r="AQ500" s="270"/>
      <c r="AR500" s="270"/>
      <c r="AS500" s="271"/>
      <c r="AT500" s="271"/>
      <c r="AU500" s="270"/>
      <c r="AV500" s="270"/>
      <c r="AW500" s="270"/>
      <c r="AX500" s="270"/>
    </row>
    <row r="501" spans="1:50" ht="14.25" customHeight="1">
      <c r="A501" s="204"/>
      <c r="B501" s="268"/>
      <c r="C501" s="268"/>
      <c r="D501" s="268"/>
      <c r="E501" s="268"/>
      <c r="F501" s="268"/>
      <c r="G501" s="268"/>
      <c r="H501" s="269"/>
      <c r="I501" s="189"/>
      <c r="J501" s="3"/>
      <c r="K501" s="2"/>
      <c r="L501" s="269"/>
      <c r="M501" s="189"/>
      <c r="N501" s="3"/>
      <c r="O501" s="2"/>
      <c r="P501" s="269"/>
      <c r="Q501" s="189"/>
      <c r="R501" s="3"/>
      <c r="S501" s="2"/>
      <c r="T501" s="269"/>
      <c r="U501" s="189"/>
      <c r="V501" s="3"/>
      <c r="W501" s="2"/>
      <c r="X501" s="269"/>
      <c r="Y501" s="189"/>
      <c r="Z501" s="3"/>
      <c r="AA501" s="1"/>
      <c r="AB501" s="1"/>
      <c r="AC501" s="1"/>
      <c r="AD501" s="1"/>
      <c r="AE501" s="2"/>
      <c r="AF501" s="2"/>
      <c r="AG501" s="2"/>
      <c r="AH501" s="2"/>
      <c r="AI501" s="270"/>
      <c r="AJ501" s="270"/>
      <c r="AK501" s="270"/>
      <c r="AL501" s="270"/>
      <c r="AM501" s="270"/>
      <c r="AN501" s="270"/>
      <c r="AO501" s="270"/>
      <c r="AP501" s="270"/>
      <c r="AQ501" s="270"/>
      <c r="AR501" s="270"/>
      <c r="AS501" s="271"/>
      <c r="AT501" s="271"/>
      <c r="AU501" s="270"/>
      <c r="AV501" s="270"/>
      <c r="AW501" s="270"/>
      <c r="AX501" s="270"/>
    </row>
    <row r="502" spans="1:50" ht="14.25" customHeight="1">
      <c r="A502" s="204"/>
      <c r="B502" s="268"/>
      <c r="C502" s="268"/>
      <c r="D502" s="268"/>
      <c r="E502" s="268"/>
      <c r="F502" s="268"/>
      <c r="G502" s="268"/>
      <c r="H502" s="269"/>
      <c r="I502" s="189"/>
      <c r="J502" s="3"/>
      <c r="K502" s="2"/>
      <c r="L502" s="269"/>
      <c r="M502" s="189"/>
      <c r="N502" s="3"/>
      <c r="O502" s="2"/>
      <c r="P502" s="269"/>
      <c r="Q502" s="189"/>
      <c r="R502" s="3"/>
      <c r="S502" s="2"/>
      <c r="T502" s="269"/>
      <c r="U502" s="189"/>
      <c r="V502" s="3"/>
      <c r="W502" s="2"/>
      <c r="X502" s="269"/>
      <c r="Y502" s="189"/>
      <c r="Z502" s="3"/>
      <c r="AA502" s="1"/>
      <c r="AB502" s="1"/>
      <c r="AC502" s="1"/>
      <c r="AD502" s="1"/>
      <c r="AE502" s="2"/>
      <c r="AF502" s="2"/>
      <c r="AG502" s="2"/>
      <c r="AH502" s="2"/>
      <c r="AI502" s="270"/>
      <c r="AJ502" s="270"/>
      <c r="AK502" s="270"/>
      <c r="AL502" s="270"/>
      <c r="AM502" s="270"/>
      <c r="AN502" s="270"/>
      <c r="AO502" s="270"/>
      <c r="AP502" s="270"/>
      <c r="AQ502" s="270"/>
      <c r="AR502" s="270"/>
      <c r="AS502" s="271"/>
      <c r="AT502" s="271"/>
      <c r="AU502" s="270"/>
      <c r="AV502" s="270"/>
      <c r="AW502" s="270"/>
      <c r="AX502" s="270"/>
    </row>
    <row r="503" spans="1:50" ht="14.25" customHeight="1">
      <c r="A503" s="204"/>
      <c r="B503" s="268"/>
      <c r="C503" s="268"/>
      <c r="D503" s="268"/>
      <c r="E503" s="268"/>
      <c r="F503" s="268"/>
      <c r="G503" s="268"/>
      <c r="H503" s="269"/>
      <c r="I503" s="189"/>
      <c r="J503" s="3"/>
      <c r="K503" s="2"/>
      <c r="L503" s="269"/>
      <c r="M503" s="189"/>
      <c r="N503" s="3"/>
      <c r="O503" s="2"/>
      <c r="P503" s="269"/>
      <c r="Q503" s="189"/>
      <c r="R503" s="3"/>
      <c r="S503" s="2"/>
      <c r="T503" s="269"/>
      <c r="U503" s="189"/>
      <c r="V503" s="3"/>
      <c r="W503" s="2"/>
      <c r="X503" s="269"/>
      <c r="Y503" s="189"/>
      <c r="Z503" s="3"/>
      <c r="AA503" s="1"/>
      <c r="AB503" s="1"/>
      <c r="AC503" s="1"/>
      <c r="AD503" s="1"/>
      <c r="AE503" s="2"/>
      <c r="AF503" s="2"/>
      <c r="AG503" s="2"/>
      <c r="AH503" s="2"/>
      <c r="AI503" s="270"/>
      <c r="AJ503" s="270"/>
      <c r="AK503" s="270"/>
      <c r="AL503" s="270"/>
      <c r="AM503" s="270"/>
      <c r="AN503" s="270"/>
      <c r="AO503" s="270"/>
      <c r="AP503" s="270"/>
      <c r="AQ503" s="270"/>
      <c r="AR503" s="270"/>
      <c r="AS503" s="271"/>
      <c r="AT503" s="271"/>
      <c r="AU503" s="270"/>
      <c r="AV503" s="270"/>
      <c r="AW503" s="270"/>
      <c r="AX503" s="270"/>
    </row>
    <row r="504" spans="1:50" ht="14.25" customHeight="1">
      <c r="A504" s="204"/>
      <c r="B504" s="268"/>
      <c r="C504" s="268"/>
      <c r="D504" s="268"/>
      <c r="E504" s="268"/>
      <c r="F504" s="268"/>
      <c r="G504" s="268"/>
      <c r="H504" s="269"/>
      <c r="I504" s="189"/>
      <c r="J504" s="3"/>
      <c r="K504" s="2"/>
      <c r="L504" s="269"/>
      <c r="M504" s="189"/>
      <c r="N504" s="3"/>
      <c r="O504" s="2"/>
      <c r="P504" s="269"/>
      <c r="Q504" s="189"/>
      <c r="R504" s="3"/>
      <c r="S504" s="2"/>
      <c r="T504" s="269"/>
      <c r="U504" s="189"/>
      <c r="V504" s="3"/>
      <c r="W504" s="2"/>
      <c r="X504" s="269"/>
      <c r="Y504" s="189"/>
      <c r="Z504" s="3"/>
      <c r="AA504" s="1"/>
      <c r="AB504" s="1"/>
      <c r="AC504" s="1"/>
      <c r="AD504" s="1"/>
      <c r="AE504" s="2"/>
      <c r="AF504" s="2"/>
      <c r="AG504" s="2"/>
      <c r="AH504" s="2"/>
      <c r="AI504" s="270"/>
      <c r="AJ504" s="270"/>
      <c r="AK504" s="270"/>
      <c r="AL504" s="270"/>
      <c r="AM504" s="270"/>
      <c r="AN504" s="270"/>
      <c r="AO504" s="270"/>
      <c r="AP504" s="270"/>
      <c r="AQ504" s="270"/>
      <c r="AR504" s="270"/>
      <c r="AS504" s="271"/>
      <c r="AT504" s="271"/>
      <c r="AU504" s="270"/>
      <c r="AV504" s="270"/>
      <c r="AW504" s="270"/>
      <c r="AX504" s="270"/>
    </row>
    <row r="505" spans="1:50" ht="14.25" customHeight="1">
      <c r="A505" s="204"/>
      <c r="B505" s="268"/>
      <c r="C505" s="268"/>
      <c r="D505" s="268"/>
      <c r="E505" s="268"/>
      <c r="F505" s="268"/>
      <c r="G505" s="268"/>
      <c r="H505" s="269"/>
      <c r="I505" s="189"/>
      <c r="J505" s="3"/>
      <c r="K505" s="2"/>
      <c r="L505" s="269"/>
      <c r="M505" s="189"/>
      <c r="N505" s="3"/>
      <c r="O505" s="2"/>
      <c r="P505" s="269"/>
      <c r="Q505" s="189"/>
      <c r="R505" s="3"/>
      <c r="S505" s="2"/>
      <c r="T505" s="269"/>
      <c r="U505" s="189"/>
      <c r="V505" s="3"/>
      <c r="W505" s="2"/>
      <c r="X505" s="269"/>
      <c r="Y505" s="189"/>
      <c r="Z505" s="3"/>
      <c r="AA505" s="1"/>
      <c r="AB505" s="1"/>
      <c r="AC505" s="1"/>
      <c r="AD505" s="1"/>
      <c r="AE505" s="2"/>
      <c r="AF505" s="2"/>
      <c r="AG505" s="2"/>
      <c r="AH505" s="2"/>
      <c r="AI505" s="270"/>
      <c r="AJ505" s="270"/>
      <c r="AK505" s="270"/>
      <c r="AL505" s="270"/>
      <c r="AM505" s="270"/>
      <c r="AN505" s="270"/>
      <c r="AO505" s="270"/>
      <c r="AP505" s="270"/>
      <c r="AQ505" s="270"/>
      <c r="AR505" s="270"/>
      <c r="AS505" s="271"/>
      <c r="AT505" s="271"/>
      <c r="AU505" s="270"/>
      <c r="AV505" s="270"/>
      <c r="AW505" s="270"/>
      <c r="AX505" s="270"/>
    </row>
    <row r="506" spans="1:50" ht="14.25" customHeight="1">
      <c r="A506" s="204"/>
      <c r="B506" s="268"/>
      <c r="C506" s="268"/>
      <c r="D506" s="268"/>
      <c r="E506" s="268"/>
      <c r="F506" s="268"/>
      <c r="G506" s="268"/>
      <c r="H506" s="269"/>
      <c r="I506" s="189"/>
      <c r="J506" s="3"/>
      <c r="K506" s="2"/>
      <c r="L506" s="269"/>
      <c r="M506" s="189"/>
      <c r="N506" s="3"/>
      <c r="O506" s="2"/>
      <c r="P506" s="269"/>
      <c r="Q506" s="189"/>
      <c r="R506" s="3"/>
      <c r="S506" s="2"/>
      <c r="T506" s="269"/>
      <c r="U506" s="189"/>
      <c r="V506" s="3"/>
      <c r="W506" s="2"/>
      <c r="X506" s="269"/>
      <c r="Y506" s="189"/>
      <c r="Z506" s="3"/>
      <c r="AA506" s="1"/>
      <c r="AB506" s="1"/>
      <c r="AC506" s="1"/>
      <c r="AD506" s="1"/>
      <c r="AE506" s="2"/>
      <c r="AF506" s="2"/>
      <c r="AG506" s="2"/>
      <c r="AH506" s="2"/>
      <c r="AI506" s="270"/>
      <c r="AJ506" s="270"/>
      <c r="AK506" s="270"/>
      <c r="AL506" s="270"/>
      <c r="AM506" s="270"/>
      <c r="AN506" s="270"/>
      <c r="AO506" s="270"/>
      <c r="AP506" s="270"/>
      <c r="AQ506" s="270"/>
      <c r="AR506" s="270"/>
      <c r="AS506" s="271"/>
      <c r="AT506" s="271"/>
      <c r="AU506" s="270"/>
      <c r="AV506" s="270"/>
      <c r="AW506" s="270"/>
      <c r="AX506" s="270"/>
    </row>
    <row r="507" spans="1:50" ht="14.25" customHeight="1">
      <c r="A507" s="204"/>
      <c r="B507" s="268"/>
      <c r="C507" s="268"/>
      <c r="D507" s="268"/>
      <c r="E507" s="268"/>
      <c r="F507" s="268"/>
      <c r="G507" s="268"/>
      <c r="H507" s="269"/>
      <c r="I507" s="189"/>
      <c r="J507" s="3"/>
      <c r="K507" s="2"/>
      <c r="L507" s="269"/>
      <c r="M507" s="189"/>
      <c r="N507" s="3"/>
      <c r="O507" s="2"/>
      <c r="P507" s="269"/>
      <c r="Q507" s="189"/>
      <c r="R507" s="3"/>
      <c r="S507" s="2"/>
      <c r="T507" s="269"/>
      <c r="U507" s="189"/>
      <c r="V507" s="3"/>
      <c r="W507" s="2"/>
      <c r="X507" s="269"/>
      <c r="Y507" s="189"/>
      <c r="Z507" s="3"/>
      <c r="AA507" s="1"/>
      <c r="AB507" s="1"/>
      <c r="AC507" s="1"/>
      <c r="AD507" s="1"/>
      <c r="AE507" s="2"/>
      <c r="AF507" s="2"/>
      <c r="AG507" s="2"/>
      <c r="AH507" s="2"/>
      <c r="AI507" s="270"/>
      <c r="AJ507" s="270"/>
      <c r="AK507" s="270"/>
      <c r="AL507" s="270"/>
      <c r="AM507" s="270"/>
      <c r="AN507" s="270"/>
      <c r="AO507" s="270"/>
      <c r="AP507" s="270"/>
      <c r="AQ507" s="270"/>
      <c r="AR507" s="270"/>
      <c r="AS507" s="271"/>
      <c r="AT507" s="271"/>
      <c r="AU507" s="270"/>
      <c r="AV507" s="270"/>
      <c r="AW507" s="270"/>
      <c r="AX507" s="270"/>
    </row>
    <row r="508" spans="1:50" ht="14.25" customHeight="1">
      <c r="A508" s="204"/>
      <c r="B508" s="268"/>
      <c r="C508" s="268"/>
      <c r="D508" s="268"/>
      <c r="E508" s="268"/>
      <c r="F508" s="268"/>
      <c r="G508" s="268"/>
      <c r="H508" s="269"/>
      <c r="I508" s="189"/>
      <c r="J508" s="3"/>
      <c r="K508" s="2"/>
      <c r="L508" s="269"/>
      <c r="M508" s="189"/>
      <c r="N508" s="3"/>
      <c r="O508" s="2"/>
      <c r="P508" s="269"/>
      <c r="Q508" s="189"/>
      <c r="R508" s="3"/>
      <c r="S508" s="2"/>
      <c r="T508" s="269"/>
      <c r="U508" s="189"/>
      <c r="V508" s="3"/>
      <c r="W508" s="2"/>
      <c r="X508" s="269"/>
      <c r="Y508" s="189"/>
      <c r="Z508" s="3"/>
      <c r="AA508" s="1"/>
      <c r="AB508" s="1"/>
      <c r="AC508" s="1"/>
      <c r="AD508" s="1"/>
      <c r="AE508" s="2"/>
      <c r="AF508" s="2"/>
      <c r="AG508" s="2"/>
      <c r="AH508" s="2"/>
      <c r="AI508" s="270"/>
      <c r="AJ508" s="270"/>
      <c r="AK508" s="270"/>
      <c r="AL508" s="270"/>
      <c r="AM508" s="270"/>
      <c r="AN508" s="270"/>
      <c r="AO508" s="270"/>
      <c r="AP508" s="270"/>
      <c r="AQ508" s="270"/>
      <c r="AR508" s="270"/>
      <c r="AS508" s="271"/>
      <c r="AT508" s="271"/>
      <c r="AU508" s="270"/>
      <c r="AV508" s="270"/>
      <c r="AW508" s="270"/>
      <c r="AX508" s="270"/>
    </row>
    <row r="509" spans="1:50" ht="14.25" customHeight="1">
      <c r="A509" s="204"/>
      <c r="B509" s="268"/>
      <c r="C509" s="268"/>
      <c r="D509" s="268"/>
      <c r="E509" s="268"/>
      <c r="F509" s="268"/>
      <c r="G509" s="268"/>
      <c r="H509" s="269"/>
      <c r="I509" s="189"/>
      <c r="J509" s="3"/>
      <c r="K509" s="2"/>
      <c r="L509" s="269"/>
      <c r="M509" s="189"/>
      <c r="N509" s="3"/>
      <c r="O509" s="2"/>
      <c r="P509" s="269"/>
      <c r="Q509" s="189"/>
      <c r="R509" s="3"/>
      <c r="S509" s="2"/>
      <c r="T509" s="269"/>
      <c r="U509" s="189"/>
      <c r="V509" s="3"/>
      <c r="W509" s="2"/>
      <c r="X509" s="269"/>
      <c r="Y509" s="189"/>
      <c r="Z509" s="3"/>
      <c r="AA509" s="1"/>
      <c r="AB509" s="1"/>
      <c r="AC509" s="1"/>
      <c r="AD509" s="1"/>
      <c r="AE509" s="2"/>
      <c r="AF509" s="2"/>
      <c r="AG509" s="2"/>
      <c r="AH509" s="2"/>
      <c r="AI509" s="270"/>
      <c r="AJ509" s="270"/>
      <c r="AK509" s="270"/>
      <c r="AL509" s="270"/>
      <c r="AM509" s="270"/>
      <c r="AN509" s="270"/>
      <c r="AO509" s="270"/>
      <c r="AP509" s="270"/>
      <c r="AQ509" s="270"/>
      <c r="AR509" s="270"/>
      <c r="AS509" s="271"/>
      <c r="AT509" s="271"/>
      <c r="AU509" s="270"/>
      <c r="AV509" s="270"/>
      <c r="AW509" s="270"/>
      <c r="AX509" s="270"/>
    </row>
    <row r="510" spans="1:50" ht="14.25" customHeight="1">
      <c r="A510" s="204"/>
      <c r="B510" s="268"/>
      <c r="C510" s="268"/>
      <c r="D510" s="268"/>
      <c r="E510" s="268"/>
      <c r="F510" s="268"/>
      <c r="G510" s="268"/>
      <c r="H510" s="269"/>
      <c r="I510" s="189"/>
      <c r="J510" s="3"/>
      <c r="K510" s="2"/>
      <c r="L510" s="269"/>
      <c r="M510" s="189"/>
      <c r="N510" s="3"/>
      <c r="O510" s="2"/>
      <c r="P510" s="269"/>
      <c r="Q510" s="189"/>
      <c r="R510" s="3"/>
      <c r="S510" s="2"/>
      <c r="T510" s="269"/>
      <c r="U510" s="189"/>
      <c r="V510" s="3"/>
      <c r="W510" s="2"/>
      <c r="X510" s="269"/>
      <c r="Y510" s="189"/>
      <c r="Z510" s="3"/>
      <c r="AA510" s="1"/>
      <c r="AB510" s="1"/>
      <c r="AC510" s="1"/>
      <c r="AD510" s="1"/>
      <c r="AE510" s="2"/>
      <c r="AF510" s="2"/>
      <c r="AG510" s="2"/>
      <c r="AH510" s="2"/>
      <c r="AI510" s="270"/>
      <c r="AJ510" s="270"/>
      <c r="AK510" s="270"/>
      <c r="AL510" s="270"/>
      <c r="AM510" s="270"/>
      <c r="AN510" s="270"/>
      <c r="AO510" s="270"/>
      <c r="AP510" s="270"/>
      <c r="AQ510" s="270"/>
      <c r="AR510" s="270"/>
      <c r="AS510" s="271"/>
      <c r="AT510" s="271"/>
      <c r="AU510" s="270"/>
      <c r="AV510" s="270"/>
      <c r="AW510" s="270"/>
      <c r="AX510" s="270"/>
    </row>
    <row r="511" spans="1:50" ht="14.25" customHeight="1">
      <c r="A511" s="204"/>
      <c r="B511" s="268"/>
      <c r="C511" s="268"/>
      <c r="D511" s="268"/>
      <c r="E511" s="268"/>
      <c r="F511" s="268"/>
      <c r="G511" s="268"/>
      <c r="H511" s="269"/>
      <c r="I511" s="189"/>
      <c r="J511" s="3"/>
      <c r="K511" s="2"/>
      <c r="L511" s="269"/>
      <c r="M511" s="189"/>
      <c r="N511" s="3"/>
      <c r="O511" s="2"/>
      <c r="P511" s="269"/>
      <c r="Q511" s="189"/>
      <c r="R511" s="3"/>
      <c r="S511" s="2"/>
      <c r="T511" s="269"/>
      <c r="U511" s="189"/>
      <c r="V511" s="3"/>
      <c r="W511" s="2"/>
      <c r="X511" s="269"/>
      <c r="Y511" s="189"/>
      <c r="Z511" s="3"/>
      <c r="AA511" s="1"/>
      <c r="AB511" s="1"/>
      <c r="AC511" s="1"/>
      <c r="AD511" s="1"/>
      <c r="AE511" s="2"/>
      <c r="AF511" s="2"/>
      <c r="AG511" s="2"/>
      <c r="AH511" s="2"/>
      <c r="AI511" s="270"/>
      <c r="AJ511" s="270"/>
      <c r="AK511" s="270"/>
      <c r="AL511" s="270"/>
      <c r="AM511" s="270"/>
      <c r="AN511" s="270"/>
      <c r="AO511" s="270"/>
      <c r="AP511" s="270"/>
      <c r="AQ511" s="270"/>
      <c r="AR511" s="270"/>
      <c r="AS511" s="271"/>
      <c r="AT511" s="271"/>
      <c r="AU511" s="270"/>
      <c r="AV511" s="270"/>
      <c r="AW511" s="270"/>
      <c r="AX511" s="270"/>
    </row>
    <row r="512" spans="1:50" ht="14.25" customHeight="1">
      <c r="A512" s="204"/>
      <c r="B512" s="268"/>
      <c r="C512" s="268"/>
      <c r="D512" s="268"/>
      <c r="E512" s="268"/>
      <c r="F512" s="268"/>
      <c r="G512" s="268"/>
      <c r="H512" s="269"/>
      <c r="I512" s="189"/>
      <c r="J512" s="3"/>
      <c r="K512" s="2"/>
      <c r="L512" s="269"/>
      <c r="M512" s="189"/>
      <c r="N512" s="3"/>
      <c r="O512" s="2"/>
      <c r="P512" s="269"/>
      <c r="Q512" s="189"/>
      <c r="R512" s="3"/>
      <c r="S512" s="2"/>
      <c r="T512" s="269"/>
      <c r="U512" s="189"/>
      <c r="V512" s="3"/>
      <c r="W512" s="2"/>
      <c r="X512" s="269"/>
      <c r="Y512" s="189"/>
      <c r="Z512" s="3"/>
      <c r="AA512" s="1"/>
      <c r="AB512" s="1"/>
      <c r="AC512" s="1"/>
      <c r="AD512" s="1"/>
      <c r="AE512" s="2"/>
      <c r="AF512" s="2"/>
      <c r="AG512" s="2"/>
      <c r="AH512" s="2"/>
      <c r="AI512" s="270"/>
      <c r="AJ512" s="270"/>
      <c r="AK512" s="270"/>
      <c r="AL512" s="270"/>
      <c r="AM512" s="270"/>
      <c r="AN512" s="270"/>
      <c r="AO512" s="270"/>
      <c r="AP512" s="270"/>
      <c r="AQ512" s="270"/>
      <c r="AR512" s="270"/>
      <c r="AS512" s="271"/>
      <c r="AT512" s="271"/>
      <c r="AU512" s="270"/>
      <c r="AV512" s="270"/>
      <c r="AW512" s="270"/>
      <c r="AX512" s="270"/>
    </row>
    <row r="513" spans="1:50" ht="14.25" customHeight="1">
      <c r="A513" s="204"/>
      <c r="B513" s="268"/>
      <c r="C513" s="268"/>
      <c r="D513" s="268"/>
      <c r="E513" s="268"/>
      <c r="F513" s="268"/>
      <c r="G513" s="268"/>
      <c r="H513" s="269"/>
      <c r="I513" s="189"/>
      <c r="J513" s="3"/>
      <c r="K513" s="2"/>
      <c r="L513" s="269"/>
      <c r="M513" s="189"/>
      <c r="N513" s="3"/>
      <c r="O513" s="2"/>
      <c r="P513" s="269"/>
      <c r="Q513" s="189"/>
      <c r="R513" s="3"/>
      <c r="S513" s="2"/>
      <c r="T513" s="269"/>
      <c r="U513" s="189"/>
      <c r="V513" s="3"/>
      <c r="W513" s="2"/>
      <c r="X513" s="269"/>
      <c r="Y513" s="189"/>
      <c r="Z513" s="3"/>
      <c r="AA513" s="1"/>
      <c r="AB513" s="1"/>
      <c r="AC513" s="1"/>
      <c r="AD513" s="1"/>
      <c r="AE513" s="2"/>
      <c r="AF513" s="2"/>
      <c r="AG513" s="2"/>
      <c r="AH513" s="2"/>
      <c r="AI513" s="270"/>
      <c r="AJ513" s="270"/>
      <c r="AK513" s="270"/>
      <c r="AL513" s="270"/>
      <c r="AM513" s="270"/>
      <c r="AN513" s="270"/>
      <c r="AO513" s="270"/>
      <c r="AP513" s="270"/>
      <c r="AQ513" s="270"/>
      <c r="AR513" s="270"/>
      <c r="AS513" s="271"/>
      <c r="AT513" s="271"/>
      <c r="AU513" s="270"/>
      <c r="AV513" s="270"/>
      <c r="AW513" s="270"/>
      <c r="AX513" s="270"/>
    </row>
    <row r="514" spans="1:50" ht="14.25" customHeight="1">
      <c r="A514" s="204"/>
      <c r="B514" s="268"/>
      <c r="C514" s="268"/>
      <c r="D514" s="268"/>
      <c r="E514" s="268"/>
      <c r="F514" s="268"/>
      <c r="G514" s="268"/>
      <c r="H514" s="269"/>
      <c r="I514" s="189"/>
      <c r="J514" s="3"/>
      <c r="K514" s="2"/>
      <c r="L514" s="269"/>
      <c r="M514" s="189"/>
      <c r="N514" s="3"/>
      <c r="O514" s="2"/>
      <c r="P514" s="269"/>
      <c r="Q514" s="189"/>
      <c r="R514" s="3"/>
      <c r="S514" s="2"/>
      <c r="T514" s="269"/>
      <c r="U514" s="189"/>
      <c r="V514" s="3"/>
      <c r="W514" s="2"/>
      <c r="X514" s="269"/>
      <c r="Y514" s="189"/>
      <c r="Z514" s="3"/>
      <c r="AA514" s="1"/>
      <c r="AB514" s="1"/>
      <c r="AC514" s="1"/>
      <c r="AD514" s="1"/>
      <c r="AE514" s="2"/>
      <c r="AF514" s="2"/>
      <c r="AG514" s="2"/>
      <c r="AH514" s="2"/>
      <c r="AI514" s="270"/>
      <c r="AJ514" s="270"/>
      <c r="AK514" s="270"/>
      <c r="AL514" s="270"/>
      <c r="AM514" s="270"/>
      <c r="AN514" s="270"/>
      <c r="AO514" s="270"/>
      <c r="AP514" s="270"/>
      <c r="AQ514" s="270"/>
      <c r="AR514" s="270"/>
      <c r="AS514" s="271"/>
      <c r="AT514" s="271"/>
      <c r="AU514" s="270"/>
      <c r="AV514" s="270"/>
      <c r="AW514" s="270"/>
      <c r="AX514" s="270"/>
    </row>
    <row r="515" spans="1:50" ht="14.25" customHeight="1">
      <c r="A515" s="204"/>
      <c r="B515" s="268"/>
      <c r="C515" s="268"/>
      <c r="D515" s="268"/>
      <c r="E515" s="268"/>
      <c r="F515" s="268"/>
      <c r="G515" s="268"/>
      <c r="H515" s="269"/>
      <c r="I515" s="189"/>
      <c r="J515" s="3"/>
      <c r="K515" s="2"/>
      <c r="L515" s="269"/>
      <c r="M515" s="189"/>
      <c r="N515" s="3"/>
      <c r="O515" s="2"/>
      <c r="P515" s="269"/>
      <c r="Q515" s="189"/>
      <c r="R515" s="3"/>
      <c r="S515" s="2"/>
      <c r="T515" s="269"/>
      <c r="U515" s="189"/>
      <c r="V515" s="3"/>
      <c r="W515" s="2"/>
      <c r="X515" s="269"/>
      <c r="Y515" s="189"/>
      <c r="Z515" s="3"/>
      <c r="AA515" s="1"/>
      <c r="AB515" s="1"/>
      <c r="AC515" s="1"/>
      <c r="AD515" s="1"/>
      <c r="AE515" s="2"/>
      <c r="AF515" s="2"/>
      <c r="AG515" s="2"/>
      <c r="AH515" s="2"/>
      <c r="AI515" s="270"/>
      <c r="AJ515" s="270"/>
      <c r="AK515" s="270"/>
      <c r="AL515" s="270"/>
      <c r="AM515" s="270"/>
      <c r="AN515" s="270"/>
      <c r="AO515" s="270"/>
      <c r="AP515" s="270"/>
      <c r="AQ515" s="270"/>
      <c r="AR515" s="270"/>
      <c r="AS515" s="271"/>
      <c r="AT515" s="271"/>
      <c r="AU515" s="270"/>
      <c r="AV515" s="270"/>
      <c r="AW515" s="270"/>
      <c r="AX515" s="270"/>
    </row>
    <row r="516" spans="1:50" ht="14.25" customHeight="1">
      <c r="A516" s="204"/>
      <c r="B516" s="268"/>
      <c r="C516" s="268"/>
      <c r="D516" s="268"/>
      <c r="E516" s="268"/>
      <c r="F516" s="268"/>
      <c r="G516" s="268"/>
      <c r="H516" s="269"/>
      <c r="I516" s="189"/>
      <c r="J516" s="3"/>
      <c r="K516" s="2"/>
      <c r="L516" s="269"/>
      <c r="M516" s="189"/>
      <c r="N516" s="3"/>
      <c r="O516" s="2"/>
      <c r="P516" s="269"/>
      <c r="Q516" s="189"/>
      <c r="R516" s="3"/>
      <c r="S516" s="2"/>
      <c r="T516" s="269"/>
      <c r="U516" s="189"/>
      <c r="V516" s="3"/>
      <c r="W516" s="2"/>
      <c r="X516" s="269"/>
      <c r="Y516" s="189"/>
      <c r="Z516" s="3"/>
      <c r="AA516" s="1"/>
      <c r="AB516" s="1"/>
      <c r="AC516" s="1"/>
      <c r="AD516" s="1"/>
      <c r="AE516" s="2"/>
      <c r="AF516" s="2"/>
      <c r="AG516" s="2"/>
      <c r="AH516" s="2"/>
      <c r="AI516" s="270"/>
      <c r="AJ516" s="270"/>
      <c r="AK516" s="270"/>
      <c r="AL516" s="270"/>
      <c r="AM516" s="270"/>
      <c r="AN516" s="270"/>
      <c r="AO516" s="270"/>
      <c r="AP516" s="270"/>
      <c r="AQ516" s="270"/>
      <c r="AR516" s="270"/>
      <c r="AS516" s="271"/>
      <c r="AT516" s="271"/>
      <c r="AU516" s="270"/>
      <c r="AV516" s="270"/>
      <c r="AW516" s="270"/>
      <c r="AX516" s="270"/>
    </row>
    <row r="517" spans="1:50" ht="14.25" customHeight="1">
      <c r="A517" s="204"/>
      <c r="B517" s="268"/>
      <c r="C517" s="268"/>
      <c r="D517" s="268"/>
      <c r="E517" s="268"/>
      <c r="F517" s="268"/>
      <c r="G517" s="268"/>
      <c r="H517" s="269"/>
      <c r="I517" s="189"/>
      <c r="J517" s="3"/>
      <c r="K517" s="2"/>
      <c r="L517" s="269"/>
      <c r="M517" s="189"/>
      <c r="N517" s="3"/>
      <c r="O517" s="2"/>
      <c r="P517" s="269"/>
      <c r="Q517" s="189"/>
      <c r="R517" s="3"/>
      <c r="S517" s="2"/>
      <c r="T517" s="269"/>
      <c r="U517" s="189"/>
      <c r="V517" s="3"/>
      <c r="W517" s="2"/>
      <c r="X517" s="269"/>
      <c r="Y517" s="189"/>
      <c r="Z517" s="3"/>
      <c r="AA517" s="1"/>
      <c r="AB517" s="1"/>
      <c r="AC517" s="1"/>
      <c r="AD517" s="1"/>
      <c r="AE517" s="2"/>
      <c r="AF517" s="2"/>
      <c r="AG517" s="2"/>
      <c r="AH517" s="2"/>
      <c r="AI517" s="270"/>
      <c r="AJ517" s="270"/>
      <c r="AK517" s="270"/>
      <c r="AL517" s="270"/>
      <c r="AM517" s="270"/>
      <c r="AN517" s="270"/>
      <c r="AO517" s="270"/>
      <c r="AP517" s="270"/>
      <c r="AQ517" s="270"/>
      <c r="AR517" s="270"/>
      <c r="AS517" s="271"/>
      <c r="AT517" s="271"/>
      <c r="AU517" s="270"/>
      <c r="AV517" s="270"/>
      <c r="AW517" s="270"/>
      <c r="AX517" s="270"/>
    </row>
    <row r="518" spans="1:50" ht="14.25" customHeight="1">
      <c r="A518" s="204"/>
      <c r="B518" s="268"/>
      <c r="C518" s="268"/>
      <c r="D518" s="268"/>
      <c r="E518" s="268"/>
      <c r="F518" s="268"/>
      <c r="G518" s="268"/>
      <c r="H518" s="269"/>
      <c r="I518" s="189"/>
      <c r="J518" s="3"/>
      <c r="K518" s="2"/>
      <c r="L518" s="269"/>
      <c r="M518" s="189"/>
      <c r="N518" s="3"/>
      <c r="O518" s="2"/>
      <c r="P518" s="269"/>
      <c r="Q518" s="189"/>
      <c r="R518" s="3"/>
      <c r="S518" s="2"/>
      <c r="T518" s="269"/>
      <c r="U518" s="189"/>
      <c r="V518" s="3"/>
      <c r="W518" s="2"/>
      <c r="X518" s="269"/>
      <c r="Y518" s="189"/>
      <c r="Z518" s="3"/>
      <c r="AA518" s="1"/>
      <c r="AB518" s="1"/>
      <c r="AC518" s="1"/>
      <c r="AD518" s="1"/>
      <c r="AE518" s="2"/>
      <c r="AF518" s="2"/>
      <c r="AG518" s="2"/>
      <c r="AH518" s="2"/>
      <c r="AI518" s="270"/>
      <c r="AJ518" s="270"/>
      <c r="AK518" s="270"/>
      <c r="AL518" s="270"/>
      <c r="AM518" s="270"/>
      <c r="AN518" s="270"/>
      <c r="AO518" s="270"/>
      <c r="AP518" s="270"/>
      <c r="AQ518" s="270"/>
      <c r="AR518" s="270"/>
      <c r="AS518" s="271"/>
      <c r="AT518" s="271"/>
      <c r="AU518" s="270"/>
      <c r="AV518" s="270"/>
      <c r="AW518" s="270"/>
      <c r="AX518" s="270"/>
    </row>
    <row r="519" spans="1:50" ht="14.25" customHeight="1">
      <c r="A519" s="204"/>
      <c r="B519" s="268"/>
      <c r="C519" s="268"/>
      <c r="D519" s="268"/>
      <c r="E519" s="268"/>
      <c r="F519" s="268"/>
      <c r="G519" s="268"/>
      <c r="H519" s="269"/>
      <c r="I519" s="189"/>
      <c r="J519" s="3"/>
      <c r="K519" s="2"/>
      <c r="L519" s="269"/>
      <c r="M519" s="189"/>
      <c r="N519" s="3"/>
      <c r="O519" s="2"/>
      <c r="P519" s="269"/>
      <c r="Q519" s="189"/>
      <c r="R519" s="3"/>
      <c r="S519" s="2"/>
      <c r="T519" s="269"/>
      <c r="U519" s="189"/>
      <c r="V519" s="3"/>
      <c r="W519" s="2"/>
      <c r="X519" s="269"/>
      <c r="Y519" s="189"/>
      <c r="Z519" s="3"/>
      <c r="AA519" s="1"/>
      <c r="AB519" s="1"/>
      <c r="AC519" s="1"/>
      <c r="AD519" s="1"/>
      <c r="AE519" s="2"/>
      <c r="AF519" s="2"/>
      <c r="AG519" s="2"/>
      <c r="AH519" s="2"/>
      <c r="AI519" s="270"/>
      <c r="AJ519" s="270"/>
      <c r="AK519" s="270"/>
      <c r="AL519" s="270"/>
      <c r="AM519" s="270"/>
      <c r="AN519" s="270"/>
      <c r="AO519" s="270"/>
      <c r="AP519" s="270"/>
      <c r="AQ519" s="270"/>
      <c r="AR519" s="270"/>
      <c r="AS519" s="271"/>
      <c r="AT519" s="271"/>
      <c r="AU519" s="270"/>
      <c r="AV519" s="270"/>
      <c r="AW519" s="270"/>
      <c r="AX519" s="270"/>
    </row>
    <row r="520" spans="1:50" ht="14.25" customHeight="1">
      <c r="A520" s="204"/>
      <c r="B520" s="268"/>
      <c r="C520" s="268"/>
      <c r="D520" s="268"/>
      <c r="E520" s="268"/>
      <c r="F520" s="268"/>
      <c r="G520" s="268"/>
      <c r="H520" s="269"/>
      <c r="I520" s="189"/>
      <c r="J520" s="3"/>
      <c r="K520" s="2"/>
      <c r="L520" s="269"/>
      <c r="M520" s="189"/>
      <c r="N520" s="3"/>
      <c r="O520" s="2"/>
      <c r="P520" s="269"/>
      <c r="Q520" s="189"/>
      <c r="R520" s="3"/>
      <c r="S520" s="2"/>
      <c r="T520" s="269"/>
      <c r="U520" s="189"/>
      <c r="V520" s="3"/>
      <c r="W520" s="2"/>
      <c r="X520" s="269"/>
      <c r="Y520" s="189"/>
      <c r="Z520" s="3"/>
      <c r="AA520" s="1"/>
      <c r="AB520" s="1"/>
      <c r="AC520" s="1"/>
      <c r="AD520" s="1"/>
      <c r="AE520" s="2"/>
      <c r="AF520" s="2"/>
      <c r="AG520" s="2"/>
      <c r="AH520" s="2"/>
      <c r="AI520" s="270"/>
      <c r="AJ520" s="270"/>
      <c r="AK520" s="270"/>
      <c r="AL520" s="270"/>
      <c r="AM520" s="270"/>
      <c r="AN520" s="270"/>
      <c r="AO520" s="270"/>
      <c r="AP520" s="270"/>
      <c r="AQ520" s="270"/>
      <c r="AR520" s="270"/>
      <c r="AS520" s="271"/>
      <c r="AT520" s="271"/>
      <c r="AU520" s="270"/>
      <c r="AV520" s="270"/>
      <c r="AW520" s="270"/>
      <c r="AX520" s="270"/>
    </row>
    <row r="521" spans="1:50" ht="14.25" customHeight="1">
      <c r="A521" s="204"/>
      <c r="B521" s="268"/>
      <c r="C521" s="268"/>
      <c r="D521" s="268"/>
      <c r="E521" s="268"/>
      <c r="F521" s="268"/>
      <c r="G521" s="268"/>
      <c r="H521" s="269"/>
      <c r="I521" s="189"/>
      <c r="J521" s="3"/>
      <c r="K521" s="2"/>
      <c r="L521" s="269"/>
      <c r="M521" s="189"/>
      <c r="N521" s="3"/>
      <c r="O521" s="2"/>
      <c r="P521" s="269"/>
      <c r="Q521" s="189"/>
      <c r="R521" s="3"/>
      <c r="S521" s="2"/>
      <c r="T521" s="269"/>
      <c r="U521" s="189"/>
      <c r="V521" s="3"/>
      <c r="W521" s="2"/>
      <c r="X521" s="269"/>
      <c r="Y521" s="189"/>
      <c r="Z521" s="3"/>
      <c r="AA521" s="1"/>
      <c r="AB521" s="1"/>
      <c r="AC521" s="1"/>
      <c r="AD521" s="1"/>
      <c r="AE521" s="2"/>
      <c r="AF521" s="2"/>
      <c r="AG521" s="2"/>
      <c r="AH521" s="2"/>
      <c r="AI521" s="270"/>
      <c r="AJ521" s="270"/>
      <c r="AK521" s="270"/>
      <c r="AL521" s="270"/>
      <c r="AM521" s="270"/>
      <c r="AN521" s="270"/>
      <c r="AO521" s="270"/>
      <c r="AP521" s="270"/>
      <c r="AQ521" s="270"/>
      <c r="AR521" s="270"/>
      <c r="AS521" s="271"/>
      <c r="AT521" s="271"/>
      <c r="AU521" s="270"/>
      <c r="AV521" s="270"/>
      <c r="AW521" s="270"/>
      <c r="AX521" s="270"/>
    </row>
    <row r="522" spans="1:50" ht="14.25" customHeight="1">
      <c r="A522" s="204"/>
      <c r="B522" s="268"/>
      <c r="C522" s="268"/>
      <c r="D522" s="268"/>
      <c r="E522" s="268"/>
      <c r="F522" s="268"/>
      <c r="G522" s="268"/>
      <c r="H522" s="269"/>
      <c r="I522" s="189"/>
      <c r="J522" s="3"/>
      <c r="K522" s="2"/>
      <c r="L522" s="269"/>
      <c r="M522" s="189"/>
      <c r="N522" s="3"/>
      <c r="O522" s="2"/>
      <c r="P522" s="269"/>
      <c r="Q522" s="189"/>
      <c r="R522" s="3"/>
      <c r="S522" s="2"/>
      <c r="T522" s="269"/>
      <c r="U522" s="189"/>
      <c r="V522" s="3"/>
      <c r="W522" s="2"/>
      <c r="X522" s="269"/>
      <c r="Y522" s="189"/>
      <c r="Z522" s="3"/>
      <c r="AA522" s="1"/>
      <c r="AB522" s="1"/>
      <c r="AC522" s="1"/>
      <c r="AD522" s="1"/>
      <c r="AE522" s="2"/>
      <c r="AF522" s="2"/>
      <c r="AG522" s="2"/>
      <c r="AH522" s="2"/>
      <c r="AI522" s="270"/>
      <c r="AJ522" s="270"/>
      <c r="AK522" s="270"/>
      <c r="AL522" s="270"/>
      <c r="AM522" s="270"/>
      <c r="AN522" s="270"/>
      <c r="AO522" s="270"/>
      <c r="AP522" s="270"/>
      <c r="AQ522" s="270"/>
      <c r="AR522" s="270"/>
      <c r="AS522" s="271"/>
      <c r="AT522" s="271"/>
      <c r="AU522" s="270"/>
      <c r="AV522" s="270"/>
      <c r="AW522" s="270"/>
      <c r="AX522" s="270"/>
    </row>
    <row r="523" spans="1:50" ht="14.25" customHeight="1">
      <c r="A523" s="204"/>
      <c r="B523" s="268"/>
      <c r="C523" s="268"/>
      <c r="D523" s="268"/>
      <c r="E523" s="268"/>
      <c r="F523" s="268"/>
      <c r="G523" s="268"/>
      <c r="H523" s="269"/>
      <c r="I523" s="189"/>
      <c r="J523" s="3"/>
      <c r="K523" s="2"/>
      <c r="L523" s="269"/>
      <c r="M523" s="189"/>
      <c r="N523" s="3"/>
      <c r="O523" s="2"/>
      <c r="P523" s="269"/>
      <c r="Q523" s="189"/>
      <c r="R523" s="3"/>
      <c r="S523" s="2"/>
      <c r="T523" s="269"/>
      <c r="U523" s="189"/>
      <c r="V523" s="3"/>
      <c r="W523" s="2"/>
      <c r="X523" s="269"/>
      <c r="Y523" s="189"/>
      <c r="Z523" s="3"/>
      <c r="AA523" s="1"/>
      <c r="AB523" s="1"/>
      <c r="AC523" s="1"/>
      <c r="AD523" s="1"/>
      <c r="AE523" s="2"/>
      <c r="AF523" s="2"/>
      <c r="AG523" s="2"/>
      <c r="AH523" s="2"/>
      <c r="AI523" s="270"/>
      <c r="AJ523" s="270"/>
      <c r="AK523" s="270"/>
      <c r="AL523" s="270"/>
      <c r="AM523" s="270"/>
      <c r="AN523" s="270"/>
      <c r="AO523" s="270"/>
      <c r="AP523" s="270"/>
      <c r="AQ523" s="270"/>
      <c r="AR523" s="270"/>
      <c r="AS523" s="271"/>
      <c r="AT523" s="271"/>
      <c r="AU523" s="270"/>
      <c r="AV523" s="270"/>
      <c r="AW523" s="270"/>
      <c r="AX523" s="270"/>
    </row>
    <row r="524" spans="1:50" ht="14.25" customHeight="1">
      <c r="A524" s="204"/>
      <c r="B524" s="268"/>
      <c r="C524" s="268"/>
      <c r="D524" s="268"/>
      <c r="E524" s="268"/>
      <c r="F524" s="268"/>
      <c r="G524" s="268"/>
      <c r="H524" s="269"/>
      <c r="I524" s="189"/>
      <c r="J524" s="3"/>
      <c r="K524" s="2"/>
      <c r="L524" s="269"/>
      <c r="M524" s="189"/>
      <c r="N524" s="3"/>
      <c r="O524" s="2"/>
      <c r="P524" s="269"/>
      <c r="Q524" s="189"/>
      <c r="R524" s="3"/>
      <c r="S524" s="2"/>
      <c r="T524" s="269"/>
      <c r="U524" s="189"/>
      <c r="V524" s="3"/>
      <c r="W524" s="2"/>
      <c r="X524" s="269"/>
      <c r="Y524" s="189"/>
      <c r="Z524" s="3"/>
      <c r="AA524" s="1"/>
      <c r="AB524" s="1"/>
      <c r="AC524" s="1"/>
      <c r="AD524" s="1"/>
      <c r="AE524" s="2"/>
      <c r="AF524" s="2"/>
      <c r="AG524" s="2"/>
      <c r="AH524" s="2"/>
      <c r="AI524" s="270"/>
      <c r="AJ524" s="270"/>
      <c r="AK524" s="270"/>
      <c r="AL524" s="270"/>
      <c r="AM524" s="270"/>
      <c r="AN524" s="270"/>
      <c r="AO524" s="270"/>
      <c r="AP524" s="270"/>
      <c r="AQ524" s="270"/>
      <c r="AR524" s="270"/>
      <c r="AS524" s="271"/>
      <c r="AT524" s="271"/>
      <c r="AU524" s="270"/>
      <c r="AV524" s="270"/>
      <c r="AW524" s="270"/>
      <c r="AX524" s="270"/>
    </row>
    <row r="525" spans="1:50" ht="14.25" customHeight="1">
      <c r="A525" s="204"/>
      <c r="B525" s="268"/>
      <c r="C525" s="268"/>
      <c r="D525" s="268"/>
      <c r="E525" s="268"/>
      <c r="F525" s="268"/>
      <c r="G525" s="268"/>
      <c r="H525" s="269"/>
      <c r="I525" s="189"/>
      <c r="J525" s="3"/>
      <c r="K525" s="2"/>
      <c r="L525" s="269"/>
      <c r="M525" s="189"/>
      <c r="N525" s="3"/>
      <c r="O525" s="2"/>
      <c r="P525" s="269"/>
      <c r="Q525" s="189"/>
      <c r="R525" s="3"/>
      <c r="S525" s="2"/>
      <c r="T525" s="269"/>
      <c r="U525" s="189"/>
      <c r="V525" s="3"/>
      <c r="W525" s="2"/>
      <c r="X525" s="269"/>
      <c r="Y525" s="189"/>
      <c r="Z525" s="3"/>
      <c r="AA525" s="1"/>
      <c r="AB525" s="1"/>
      <c r="AC525" s="1"/>
      <c r="AD525" s="1"/>
      <c r="AE525" s="2"/>
      <c r="AF525" s="2"/>
      <c r="AG525" s="2"/>
      <c r="AH525" s="2"/>
      <c r="AI525" s="270"/>
      <c r="AJ525" s="270"/>
      <c r="AK525" s="270"/>
      <c r="AL525" s="270"/>
      <c r="AM525" s="270"/>
      <c r="AN525" s="270"/>
      <c r="AO525" s="270"/>
      <c r="AP525" s="270"/>
      <c r="AQ525" s="270"/>
      <c r="AR525" s="270"/>
      <c r="AS525" s="271"/>
      <c r="AT525" s="271"/>
      <c r="AU525" s="270"/>
      <c r="AV525" s="270"/>
      <c r="AW525" s="270"/>
      <c r="AX525" s="270"/>
    </row>
    <row r="526" spans="1:50" ht="14.25" customHeight="1">
      <c r="A526" s="204"/>
      <c r="B526" s="268"/>
      <c r="C526" s="268"/>
      <c r="D526" s="268"/>
      <c r="E526" s="268"/>
      <c r="F526" s="268"/>
      <c r="G526" s="268"/>
      <c r="H526" s="269"/>
      <c r="I526" s="189"/>
      <c r="J526" s="3"/>
      <c r="K526" s="2"/>
      <c r="L526" s="269"/>
      <c r="M526" s="189"/>
      <c r="N526" s="3"/>
      <c r="O526" s="2"/>
      <c r="P526" s="269"/>
      <c r="Q526" s="189"/>
      <c r="R526" s="3"/>
      <c r="S526" s="2"/>
      <c r="T526" s="269"/>
      <c r="U526" s="189"/>
      <c r="V526" s="3"/>
      <c r="W526" s="2"/>
      <c r="X526" s="269"/>
      <c r="Y526" s="189"/>
      <c r="Z526" s="3"/>
      <c r="AA526" s="1"/>
      <c r="AB526" s="1"/>
      <c r="AC526" s="1"/>
      <c r="AD526" s="1"/>
      <c r="AE526" s="2"/>
      <c r="AF526" s="2"/>
      <c r="AG526" s="2"/>
      <c r="AH526" s="2"/>
      <c r="AI526" s="270"/>
      <c r="AJ526" s="270"/>
      <c r="AK526" s="270"/>
      <c r="AL526" s="270"/>
      <c r="AM526" s="270"/>
      <c r="AN526" s="270"/>
      <c r="AO526" s="270"/>
      <c r="AP526" s="270"/>
      <c r="AQ526" s="270"/>
      <c r="AR526" s="270"/>
      <c r="AS526" s="271"/>
      <c r="AT526" s="271"/>
      <c r="AU526" s="270"/>
      <c r="AV526" s="270"/>
      <c r="AW526" s="270"/>
      <c r="AX526" s="270"/>
    </row>
    <row r="527" spans="1:50" ht="14.25" customHeight="1">
      <c r="A527" s="204"/>
      <c r="B527" s="268"/>
      <c r="C527" s="268"/>
      <c r="D527" s="268"/>
      <c r="E527" s="268"/>
      <c r="F527" s="268"/>
      <c r="G527" s="268"/>
      <c r="H527" s="269"/>
      <c r="I527" s="189"/>
      <c r="J527" s="3"/>
      <c r="K527" s="2"/>
      <c r="L527" s="269"/>
      <c r="M527" s="189"/>
      <c r="N527" s="3"/>
      <c r="O527" s="2"/>
      <c r="P527" s="269"/>
      <c r="Q527" s="189"/>
      <c r="R527" s="3"/>
      <c r="S527" s="2"/>
      <c r="T527" s="269"/>
      <c r="U527" s="189"/>
      <c r="V527" s="3"/>
      <c r="W527" s="2"/>
      <c r="X527" s="269"/>
      <c r="Y527" s="189"/>
      <c r="Z527" s="3"/>
      <c r="AA527" s="1"/>
      <c r="AB527" s="1"/>
      <c r="AC527" s="1"/>
      <c r="AD527" s="1"/>
      <c r="AE527" s="2"/>
      <c r="AF527" s="2"/>
      <c r="AG527" s="2"/>
      <c r="AH527" s="2"/>
      <c r="AI527" s="270"/>
      <c r="AJ527" s="270"/>
      <c r="AK527" s="270"/>
      <c r="AL527" s="270"/>
      <c r="AM527" s="270"/>
      <c r="AN527" s="270"/>
      <c r="AO527" s="270"/>
      <c r="AP527" s="270"/>
      <c r="AQ527" s="270"/>
      <c r="AR527" s="270"/>
      <c r="AS527" s="271"/>
      <c r="AT527" s="271"/>
      <c r="AU527" s="270"/>
      <c r="AV527" s="270"/>
      <c r="AW527" s="270"/>
      <c r="AX527" s="270"/>
    </row>
    <row r="528" spans="1:50" ht="14.25" customHeight="1">
      <c r="A528" s="204"/>
      <c r="B528" s="268"/>
      <c r="C528" s="268"/>
      <c r="D528" s="268"/>
      <c r="E528" s="268"/>
      <c r="F528" s="268"/>
      <c r="G528" s="268"/>
      <c r="H528" s="269"/>
      <c r="I528" s="189"/>
      <c r="J528" s="3"/>
      <c r="K528" s="2"/>
      <c r="L528" s="269"/>
      <c r="M528" s="189"/>
      <c r="N528" s="3"/>
      <c r="O528" s="2"/>
      <c r="P528" s="269"/>
      <c r="Q528" s="189"/>
      <c r="R528" s="3"/>
      <c r="S528" s="2"/>
      <c r="T528" s="269"/>
      <c r="U528" s="189"/>
      <c r="V528" s="3"/>
      <c r="W528" s="2"/>
      <c r="X528" s="269"/>
      <c r="Y528" s="189"/>
      <c r="Z528" s="3"/>
      <c r="AA528" s="1"/>
      <c r="AB528" s="1"/>
      <c r="AC528" s="1"/>
      <c r="AD528" s="1"/>
      <c r="AE528" s="2"/>
      <c r="AF528" s="2"/>
      <c r="AG528" s="2"/>
      <c r="AH528" s="2"/>
      <c r="AI528" s="270"/>
      <c r="AJ528" s="270"/>
      <c r="AK528" s="270"/>
      <c r="AL528" s="270"/>
      <c r="AM528" s="270"/>
      <c r="AN528" s="270"/>
      <c r="AO528" s="270"/>
      <c r="AP528" s="270"/>
      <c r="AQ528" s="270"/>
      <c r="AR528" s="270"/>
      <c r="AS528" s="271"/>
      <c r="AT528" s="271"/>
      <c r="AU528" s="270"/>
      <c r="AV528" s="270"/>
      <c r="AW528" s="270"/>
      <c r="AX528" s="270"/>
    </row>
    <row r="529" spans="1:50" ht="14.25" customHeight="1">
      <c r="A529" s="204"/>
      <c r="B529" s="268"/>
      <c r="C529" s="268"/>
      <c r="D529" s="268"/>
      <c r="E529" s="268"/>
      <c r="F529" s="268"/>
      <c r="G529" s="268"/>
      <c r="H529" s="269"/>
      <c r="I529" s="189"/>
      <c r="J529" s="3"/>
      <c r="K529" s="2"/>
      <c r="L529" s="269"/>
      <c r="M529" s="189"/>
      <c r="N529" s="3"/>
      <c r="O529" s="2"/>
      <c r="P529" s="269"/>
      <c r="Q529" s="189"/>
      <c r="R529" s="3"/>
      <c r="S529" s="2"/>
      <c r="T529" s="269"/>
      <c r="U529" s="189"/>
      <c r="V529" s="3"/>
      <c r="W529" s="2"/>
      <c r="X529" s="269"/>
      <c r="Y529" s="189"/>
      <c r="Z529" s="3"/>
      <c r="AA529" s="1"/>
      <c r="AB529" s="1"/>
      <c r="AC529" s="1"/>
      <c r="AD529" s="1"/>
      <c r="AE529" s="2"/>
      <c r="AF529" s="2"/>
      <c r="AG529" s="2"/>
      <c r="AH529" s="2"/>
      <c r="AI529" s="270"/>
      <c r="AJ529" s="270"/>
      <c r="AK529" s="270"/>
      <c r="AL529" s="270"/>
      <c r="AM529" s="270"/>
      <c r="AN529" s="270"/>
      <c r="AO529" s="270"/>
      <c r="AP529" s="270"/>
      <c r="AQ529" s="270"/>
      <c r="AR529" s="270"/>
      <c r="AS529" s="271"/>
      <c r="AT529" s="271"/>
      <c r="AU529" s="270"/>
      <c r="AV529" s="270"/>
      <c r="AW529" s="270"/>
      <c r="AX529" s="270"/>
    </row>
    <row r="530" spans="1:50" ht="14.25" customHeight="1">
      <c r="A530" s="204"/>
      <c r="B530" s="268"/>
      <c r="C530" s="268"/>
      <c r="D530" s="268"/>
      <c r="E530" s="268"/>
      <c r="F530" s="268"/>
      <c r="G530" s="268"/>
      <c r="H530" s="269"/>
      <c r="I530" s="189"/>
      <c r="J530" s="3"/>
      <c r="K530" s="2"/>
      <c r="L530" s="269"/>
      <c r="M530" s="189"/>
      <c r="N530" s="3"/>
      <c r="O530" s="2"/>
      <c r="P530" s="269"/>
      <c r="Q530" s="189"/>
      <c r="R530" s="3"/>
      <c r="S530" s="2"/>
      <c r="T530" s="269"/>
      <c r="U530" s="189"/>
      <c r="V530" s="3"/>
      <c r="W530" s="2"/>
      <c r="X530" s="269"/>
      <c r="Y530" s="189"/>
      <c r="Z530" s="3"/>
      <c r="AA530" s="1"/>
      <c r="AB530" s="1"/>
      <c r="AC530" s="1"/>
      <c r="AD530" s="1"/>
      <c r="AE530" s="2"/>
      <c r="AF530" s="2"/>
      <c r="AG530" s="2"/>
      <c r="AH530" s="2"/>
      <c r="AI530" s="270"/>
      <c r="AJ530" s="270"/>
      <c r="AK530" s="270"/>
      <c r="AL530" s="270"/>
      <c r="AM530" s="270"/>
      <c r="AN530" s="270"/>
      <c r="AO530" s="270"/>
      <c r="AP530" s="270"/>
      <c r="AQ530" s="270"/>
      <c r="AR530" s="270"/>
      <c r="AS530" s="271"/>
      <c r="AT530" s="271"/>
      <c r="AU530" s="270"/>
      <c r="AV530" s="270"/>
      <c r="AW530" s="270"/>
      <c r="AX530" s="270"/>
    </row>
    <row r="531" spans="1:50" ht="14.25" customHeight="1">
      <c r="A531" s="204"/>
      <c r="B531" s="268"/>
      <c r="C531" s="268"/>
      <c r="D531" s="268"/>
      <c r="E531" s="268"/>
      <c r="F531" s="268"/>
      <c r="G531" s="268"/>
      <c r="H531" s="269"/>
      <c r="I531" s="189"/>
      <c r="J531" s="3"/>
      <c r="K531" s="2"/>
      <c r="L531" s="269"/>
      <c r="M531" s="189"/>
      <c r="N531" s="3"/>
      <c r="O531" s="2"/>
      <c r="P531" s="269"/>
      <c r="Q531" s="189"/>
      <c r="R531" s="3"/>
      <c r="S531" s="2"/>
      <c r="T531" s="269"/>
      <c r="U531" s="189"/>
      <c r="V531" s="3"/>
      <c r="W531" s="2"/>
      <c r="X531" s="269"/>
      <c r="Y531" s="189"/>
      <c r="Z531" s="3"/>
      <c r="AA531" s="1"/>
      <c r="AB531" s="1"/>
      <c r="AC531" s="1"/>
      <c r="AD531" s="1"/>
      <c r="AE531" s="2"/>
      <c r="AF531" s="2"/>
      <c r="AG531" s="2"/>
      <c r="AH531" s="2"/>
      <c r="AI531" s="270"/>
      <c r="AJ531" s="270"/>
      <c r="AK531" s="270"/>
      <c r="AL531" s="270"/>
      <c r="AM531" s="270"/>
      <c r="AN531" s="270"/>
      <c r="AO531" s="270"/>
      <c r="AP531" s="270"/>
      <c r="AQ531" s="270"/>
      <c r="AR531" s="270"/>
      <c r="AS531" s="271"/>
      <c r="AT531" s="271"/>
      <c r="AU531" s="270"/>
      <c r="AV531" s="270"/>
      <c r="AW531" s="270"/>
      <c r="AX531" s="270"/>
    </row>
    <row r="532" spans="1:50" ht="14.25" customHeight="1">
      <c r="A532" s="204"/>
      <c r="B532" s="268"/>
      <c r="C532" s="268"/>
      <c r="D532" s="268"/>
      <c r="E532" s="268"/>
      <c r="F532" s="268"/>
      <c r="G532" s="268"/>
      <c r="H532" s="269"/>
      <c r="I532" s="189"/>
      <c r="J532" s="3"/>
      <c r="K532" s="2"/>
      <c r="L532" s="269"/>
      <c r="M532" s="189"/>
      <c r="N532" s="3"/>
      <c r="O532" s="2"/>
      <c r="P532" s="269"/>
      <c r="Q532" s="189"/>
      <c r="R532" s="3"/>
      <c r="S532" s="2"/>
      <c r="T532" s="269"/>
      <c r="U532" s="189"/>
      <c r="V532" s="3"/>
      <c r="W532" s="2"/>
      <c r="X532" s="269"/>
      <c r="Y532" s="189"/>
      <c r="Z532" s="3"/>
      <c r="AA532" s="1"/>
      <c r="AB532" s="1"/>
      <c r="AC532" s="1"/>
      <c r="AD532" s="1"/>
      <c r="AE532" s="2"/>
      <c r="AF532" s="2"/>
      <c r="AG532" s="2"/>
      <c r="AH532" s="2"/>
      <c r="AI532" s="270"/>
      <c r="AJ532" s="270"/>
      <c r="AK532" s="270"/>
      <c r="AL532" s="270"/>
      <c r="AM532" s="270"/>
      <c r="AN532" s="270"/>
      <c r="AO532" s="270"/>
      <c r="AP532" s="270"/>
      <c r="AQ532" s="270"/>
      <c r="AR532" s="270"/>
      <c r="AS532" s="271"/>
      <c r="AT532" s="271"/>
      <c r="AU532" s="270"/>
      <c r="AV532" s="270"/>
      <c r="AW532" s="270"/>
      <c r="AX532" s="270"/>
    </row>
    <row r="533" spans="1:50" ht="14.25" customHeight="1">
      <c r="A533" s="204"/>
      <c r="B533" s="268"/>
      <c r="C533" s="268"/>
      <c r="D533" s="268"/>
      <c r="E533" s="268"/>
      <c r="F533" s="268"/>
      <c r="G533" s="268"/>
      <c r="H533" s="269"/>
      <c r="I533" s="189"/>
      <c r="J533" s="3"/>
      <c r="K533" s="2"/>
      <c r="L533" s="269"/>
      <c r="M533" s="189"/>
      <c r="N533" s="3"/>
      <c r="O533" s="2"/>
      <c r="P533" s="269"/>
      <c r="Q533" s="189"/>
      <c r="R533" s="3"/>
      <c r="S533" s="2"/>
      <c r="T533" s="269"/>
      <c r="U533" s="189"/>
      <c r="V533" s="3"/>
      <c r="W533" s="2"/>
      <c r="X533" s="269"/>
      <c r="Y533" s="189"/>
      <c r="Z533" s="3"/>
      <c r="AA533" s="1"/>
      <c r="AB533" s="1"/>
      <c r="AC533" s="1"/>
      <c r="AD533" s="1"/>
      <c r="AE533" s="2"/>
      <c r="AF533" s="2"/>
      <c r="AG533" s="2"/>
      <c r="AH533" s="2"/>
      <c r="AI533" s="270"/>
      <c r="AJ533" s="270"/>
      <c r="AK533" s="270"/>
      <c r="AL533" s="270"/>
      <c r="AM533" s="270"/>
      <c r="AN533" s="270"/>
      <c r="AO533" s="270"/>
      <c r="AP533" s="270"/>
      <c r="AQ533" s="270"/>
      <c r="AR533" s="270"/>
      <c r="AS533" s="271"/>
      <c r="AT533" s="271"/>
      <c r="AU533" s="270"/>
      <c r="AV533" s="270"/>
      <c r="AW533" s="270"/>
      <c r="AX533" s="270"/>
    </row>
    <row r="534" spans="1:50" ht="14.25" customHeight="1">
      <c r="A534" s="204"/>
      <c r="B534" s="268"/>
      <c r="C534" s="268"/>
      <c r="D534" s="268"/>
      <c r="E534" s="268"/>
      <c r="F534" s="268"/>
      <c r="G534" s="268"/>
      <c r="H534" s="269"/>
      <c r="I534" s="189"/>
      <c r="J534" s="3"/>
      <c r="K534" s="2"/>
      <c r="L534" s="269"/>
      <c r="M534" s="189"/>
      <c r="N534" s="3"/>
      <c r="O534" s="2"/>
      <c r="P534" s="269"/>
      <c r="Q534" s="189"/>
      <c r="R534" s="3"/>
      <c r="S534" s="2"/>
      <c r="T534" s="269"/>
      <c r="U534" s="189"/>
      <c r="V534" s="3"/>
      <c r="W534" s="2"/>
      <c r="X534" s="269"/>
      <c r="Y534" s="189"/>
      <c r="Z534" s="3"/>
      <c r="AA534" s="1"/>
      <c r="AB534" s="1"/>
      <c r="AC534" s="1"/>
      <c r="AD534" s="1"/>
      <c r="AE534" s="2"/>
      <c r="AF534" s="2"/>
      <c r="AG534" s="2"/>
      <c r="AH534" s="2"/>
      <c r="AI534" s="270"/>
      <c r="AJ534" s="270"/>
      <c r="AK534" s="270"/>
      <c r="AL534" s="270"/>
      <c r="AM534" s="270"/>
      <c r="AN534" s="270"/>
      <c r="AO534" s="270"/>
      <c r="AP534" s="270"/>
      <c r="AQ534" s="270"/>
      <c r="AR534" s="270"/>
      <c r="AS534" s="271"/>
      <c r="AT534" s="271"/>
      <c r="AU534" s="270"/>
      <c r="AV534" s="270"/>
      <c r="AW534" s="270"/>
      <c r="AX534" s="270"/>
    </row>
    <row r="535" spans="1:50" ht="14.25" customHeight="1">
      <c r="A535" s="204"/>
      <c r="B535" s="268"/>
      <c r="C535" s="268"/>
      <c r="D535" s="268"/>
      <c r="E535" s="268"/>
      <c r="F535" s="268"/>
      <c r="G535" s="268"/>
      <c r="H535" s="269"/>
      <c r="I535" s="189"/>
      <c r="J535" s="3"/>
      <c r="K535" s="2"/>
      <c r="L535" s="269"/>
      <c r="M535" s="189"/>
      <c r="N535" s="3"/>
      <c r="O535" s="2"/>
      <c r="P535" s="269"/>
      <c r="Q535" s="189"/>
      <c r="R535" s="3"/>
      <c r="S535" s="2"/>
      <c r="T535" s="269"/>
      <c r="U535" s="189"/>
      <c r="V535" s="3"/>
      <c r="W535" s="2"/>
      <c r="X535" s="269"/>
      <c r="Y535" s="189"/>
      <c r="Z535" s="3"/>
      <c r="AA535" s="1"/>
      <c r="AB535" s="1"/>
      <c r="AC535" s="1"/>
      <c r="AD535" s="1"/>
      <c r="AE535" s="2"/>
      <c r="AF535" s="2"/>
      <c r="AG535" s="2"/>
      <c r="AH535" s="2"/>
      <c r="AI535" s="270"/>
      <c r="AJ535" s="270"/>
      <c r="AK535" s="270"/>
      <c r="AL535" s="270"/>
      <c r="AM535" s="270"/>
      <c r="AN535" s="270"/>
      <c r="AO535" s="270"/>
      <c r="AP535" s="270"/>
      <c r="AQ535" s="270"/>
      <c r="AR535" s="270"/>
      <c r="AS535" s="271"/>
      <c r="AT535" s="271"/>
      <c r="AU535" s="270"/>
      <c r="AV535" s="270"/>
      <c r="AW535" s="270"/>
      <c r="AX535" s="270"/>
    </row>
    <row r="536" spans="1:50" ht="14.25" customHeight="1">
      <c r="A536" s="204"/>
      <c r="B536" s="268"/>
      <c r="C536" s="268"/>
      <c r="D536" s="268"/>
      <c r="E536" s="268"/>
      <c r="F536" s="268"/>
      <c r="G536" s="268"/>
      <c r="H536" s="269"/>
      <c r="I536" s="189"/>
      <c r="J536" s="3"/>
      <c r="K536" s="2"/>
      <c r="L536" s="269"/>
      <c r="M536" s="189"/>
      <c r="N536" s="3"/>
      <c r="O536" s="2"/>
      <c r="P536" s="269"/>
      <c r="Q536" s="189"/>
      <c r="R536" s="3"/>
      <c r="S536" s="2"/>
      <c r="T536" s="269"/>
      <c r="U536" s="189"/>
      <c r="V536" s="3"/>
      <c r="W536" s="2"/>
      <c r="X536" s="269"/>
      <c r="Y536" s="189"/>
      <c r="Z536" s="3"/>
      <c r="AA536" s="1"/>
      <c r="AB536" s="1"/>
      <c r="AC536" s="1"/>
      <c r="AD536" s="1"/>
      <c r="AE536" s="2"/>
      <c r="AF536" s="2"/>
      <c r="AG536" s="2"/>
      <c r="AH536" s="2"/>
      <c r="AI536" s="270"/>
      <c r="AJ536" s="270"/>
      <c r="AK536" s="270"/>
      <c r="AL536" s="270"/>
      <c r="AM536" s="270"/>
      <c r="AN536" s="270"/>
      <c r="AO536" s="270"/>
      <c r="AP536" s="270"/>
      <c r="AQ536" s="270"/>
      <c r="AR536" s="270"/>
      <c r="AS536" s="271"/>
      <c r="AT536" s="271"/>
      <c r="AU536" s="270"/>
      <c r="AV536" s="270"/>
      <c r="AW536" s="270"/>
      <c r="AX536" s="270"/>
    </row>
    <row r="537" spans="1:50" ht="14.25" customHeight="1">
      <c r="A537" s="204"/>
      <c r="B537" s="268"/>
      <c r="C537" s="268"/>
      <c r="D537" s="268"/>
      <c r="E537" s="268"/>
      <c r="F537" s="268"/>
      <c r="G537" s="268"/>
      <c r="H537" s="269"/>
      <c r="I537" s="189"/>
      <c r="J537" s="3"/>
      <c r="K537" s="2"/>
      <c r="L537" s="269"/>
      <c r="M537" s="189"/>
      <c r="N537" s="3"/>
      <c r="O537" s="2"/>
      <c r="P537" s="269"/>
      <c r="Q537" s="189"/>
      <c r="R537" s="3"/>
      <c r="S537" s="2"/>
      <c r="T537" s="269"/>
      <c r="U537" s="189"/>
      <c r="V537" s="3"/>
      <c r="W537" s="2"/>
      <c r="X537" s="269"/>
      <c r="Y537" s="189"/>
      <c r="Z537" s="3"/>
      <c r="AA537" s="1"/>
      <c r="AB537" s="1"/>
      <c r="AC537" s="1"/>
      <c r="AD537" s="1"/>
      <c r="AE537" s="2"/>
      <c r="AF537" s="2"/>
      <c r="AG537" s="2"/>
      <c r="AH537" s="2"/>
      <c r="AI537" s="270"/>
      <c r="AJ537" s="270"/>
      <c r="AK537" s="270"/>
      <c r="AL537" s="270"/>
      <c r="AM537" s="270"/>
      <c r="AN537" s="270"/>
      <c r="AO537" s="270"/>
      <c r="AP537" s="270"/>
      <c r="AQ537" s="270"/>
      <c r="AR537" s="270"/>
      <c r="AS537" s="271"/>
      <c r="AT537" s="271"/>
      <c r="AU537" s="270"/>
      <c r="AV537" s="270"/>
      <c r="AW537" s="270"/>
      <c r="AX537" s="270"/>
    </row>
    <row r="538" spans="1:50" ht="14.25" customHeight="1">
      <c r="A538" s="204"/>
      <c r="B538" s="268"/>
      <c r="C538" s="268"/>
      <c r="D538" s="268"/>
      <c r="E538" s="268"/>
      <c r="F538" s="268"/>
      <c r="G538" s="268"/>
      <c r="H538" s="269"/>
      <c r="I538" s="189"/>
      <c r="J538" s="3"/>
      <c r="K538" s="2"/>
      <c r="L538" s="269"/>
      <c r="M538" s="189"/>
      <c r="N538" s="3"/>
      <c r="O538" s="2"/>
      <c r="P538" s="269"/>
      <c r="Q538" s="189"/>
      <c r="R538" s="3"/>
      <c r="S538" s="2"/>
      <c r="T538" s="269"/>
      <c r="U538" s="189"/>
      <c r="V538" s="3"/>
      <c r="W538" s="2"/>
      <c r="X538" s="269"/>
      <c r="Y538" s="189"/>
      <c r="Z538" s="3"/>
      <c r="AA538" s="1"/>
      <c r="AB538" s="1"/>
      <c r="AC538" s="1"/>
      <c r="AD538" s="1"/>
      <c r="AE538" s="2"/>
      <c r="AF538" s="2"/>
      <c r="AG538" s="2"/>
      <c r="AH538" s="2"/>
      <c r="AI538" s="270"/>
      <c r="AJ538" s="270"/>
      <c r="AK538" s="270"/>
      <c r="AL538" s="270"/>
      <c r="AM538" s="270"/>
      <c r="AN538" s="270"/>
      <c r="AO538" s="270"/>
      <c r="AP538" s="270"/>
      <c r="AQ538" s="270"/>
      <c r="AR538" s="270"/>
      <c r="AS538" s="271"/>
      <c r="AT538" s="271"/>
      <c r="AU538" s="270"/>
      <c r="AV538" s="270"/>
      <c r="AW538" s="270"/>
      <c r="AX538" s="270"/>
    </row>
    <row r="539" spans="1:50" ht="14.25" customHeight="1">
      <c r="A539" s="204"/>
      <c r="B539" s="268"/>
      <c r="C539" s="268"/>
      <c r="D539" s="268"/>
      <c r="E539" s="268"/>
      <c r="F539" s="268"/>
      <c r="G539" s="268"/>
      <c r="H539" s="269"/>
      <c r="I539" s="189"/>
      <c r="J539" s="3"/>
      <c r="K539" s="2"/>
      <c r="L539" s="269"/>
      <c r="M539" s="189"/>
      <c r="N539" s="3"/>
      <c r="O539" s="2"/>
      <c r="P539" s="269"/>
      <c r="Q539" s="189"/>
      <c r="R539" s="3"/>
      <c r="S539" s="2"/>
      <c r="T539" s="269"/>
      <c r="U539" s="189"/>
      <c r="V539" s="3"/>
      <c r="W539" s="2"/>
      <c r="X539" s="269"/>
      <c r="Y539" s="189"/>
      <c r="Z539" s="3"/>
      <c r="AA539" s="1"/>
      <c r="AB539" s="1"/>
      <c r="AC539" s="1"/>
      <c r="AD539" s="1"/>
      <c r="AE539" s="2"/>
      <c r="AF539" s="2"/>
      <c r="AG539" s="2"/>
      <c r="AH539" s="2"/>
      <c r="AI539" s="270"/>
      <c r="AJ539" s="270"/>
      <c r="AK539" s="270"/>
      <c r="AL539" s="270"/>
      <c r="AM539" s="270"/>
      <c r="AN539" s="270"/>
      <c r="AO539" s="270"/>
      <c r="AP539" s="270"/>
      <c r="AQ539" s="270"/>
      <c r="AR539" s="270"/>
      <c r="AS539" s="271"/>
      <c r="AT539" s="271"/>
      <c r="AU539" s="270"/>
      <c r="AV539" s="270"/>
      <c r="AW539" s="270"/>
      <c r="AX539" s="270"/>
    </row>
    <row r="540" spans="1:50" ht="14.25" customHeight="1">
      <c r="A540" s="204"/>
      <c r="B540" s="268"/>
      <c r="C540" s="268"/>
      <c r="D540" s="268"/>
      <c r="E540" s="268"/>
      <c r="F540" s="268"/>
      <c r="G540" s="268"/>
      <c r="H540" s="269"/>
      <c r="I540" s="189"/>
      <c r="J540" s="3"/>
      <c r="K540" s="2"/>
      <c r="L540" s="269"/>
      <c r="M540" s="189"/>
      <c r="N540" s="3"/>
      <c r="O540" s="2"/>
      <c r="P540" s="269"/>
      <c r="Q540" s="189"/>
      <c r="R540" s="3"/>
      <c r="S540" s="2"/>
      <c r="T540" s="269"/>
      <c r="U540" s="189"/>
      <c r="V540" s="3"/>
      <c r="W540" s="2"/>
      <c r="X540" s="269"/>
      <c r="Y540" s="189"/>
      <c r="Z540" s="3"/>
      <c r="AA540" s="1"/>
      <c r="AB540" s="1"/>
      <c r="AC540" s="1"/>
      <c r="AD540" s="1"/>
      <c r="AE540" s="2"/>
      <c r="AF540" s="2"/>
      <c r="AG540" s="2"/>
      <c r="AH540" s="2"/>
      <c r="AI540" s="270"/>
      <c r="AJ540" s="270"/>
      <c r="AK540" s="270"/>
      <c r="AL540" s="270"/>
      <c r="AM540" s="270"/>
      <c r="AN540" s="270"/>
      <c r="AO540" s="270"/>
      <c r="AP540" s="270"/>
      <c r="AQ540" s="270"/>
      <c r="AR540" s="270"/>
      <c r="AS540" s="271"/>
      <c r="AT540" s="271"/>
      <c r="AU540" s="270"/>
      <c r="AV540" s="270"/>
      <c r="AW540" s="270"/>
      <c r="AX540" s="270"/>
    </row>
    <row r="541" spans="1:50" ht="14.25" customHeight="1">
      <c r="A541" s="204"/>
      <c r="B541" s="268"/>
      <c r="C541" s="268"/>
      <c r="D541" s="268"/>
      <c r="E541" s="268"/>
      <c r="F541" s="268"/>
      <c r="G541" s="268"/>
      <c r="H541" s="269"/>
      <c r="I541" s="189"/>
      <c r="J541" s="3"/>
      <c r="K541" s="2"/>
      <c r="L541" s="269"/>
      <c r="M541" s="189"/>
      <c r="N541" s="3"/>
      <c r="O541" s="2"/>
      <c r="P541" s="269"/>
      <c r="Q541" s="189"/>
      <c r="R541" s="3"/>
      <c r="S541" s="2"/>
      <c r="T541" s="269"/>
      <c r="U541" s="189"/>
      <c r="V541" s="3"/>
      <c r="W541" s="2"/>
      <c r="X541" s="269"/>
      <c r="Y541" s="189"/>
      <c r="Z541" s="3"/>
      <c r="AA541" s="1"/>
      <c r="AB541" s="1"/>
      <c r="AC541" s="1"/>
      <c r="AD541" s="1"/>
      <c r="AE541" s="2"/>
      <c r="AF541" s="2"/>
      <c r="AG541" s="2"/>
      <c r="AH541" s="2"/>
      <c r="AI541" s="270"/>
      <c r="AJ541" s="270"/>
      <c r="AK541" s="270"/>
      <c r="AL541" s="270"/>
      <c r="AM541" s="270"/>
      <c r="AN541" s="270"/>
      <c r="AO541" s="270"/>
      <c r="AP541" s="270"/>
      <c r="AQ541" s="270"/>
      <c r="AR541" s="270"/>
      <c r="AS541" s="271"/>
      <c r="AT541" s="271"/>
      <c r="AU541" s="270"/>
      <c r="AV541" s="270"/>
      <c r="AW541" s="270"/>
      <c r="AX541" s="270"/>
    </row>
    <row r="542" spans="1:50" ht="14.25" customHeight="1">
      <c r="A542" s="204"/>
      <c r="B542" s="268"/>
      <c r="C542" s="268"/>
      <c r="D542" s="268"/>
      <c r="E542" s="268"/>
      <c r="F542" s="268"/>
      <c r="G542" s="268"/>
      <c r="H542" s="269"/>
      <c r="I542" s="189"/>
      <c r="J542" s="3"/>
      <c r="K542" s="2"/>
      <c r="L542" s="269"/>
      <c r="M542" s="189"/>
      <c r="N542" s="3"/>
      <c r="O542" s="2"/>
      <c r="P542" s="269"/>
      <c r="Q542" s="189"/>
      <c r="R542" s="3"/>
      <c r="S542" s="2"/>
      <c r="T542" s="269"/>
      <c r="U542" s="189"/>
      <c r="V542" s="3"/>
      <c r="W542" s="2"/>
      <c r="X542" s="269"/>
      <c r="Y542" s="189"/>
      <c r="Z542" s="3"/>
      <c r="AA542" s="1"/>
      <c r="AB542" s="1"/>
      <c r="AC542" s="1"/>
      <c r="AD542" s="1"/>
      <c r="AE542" s="2"/>
      <c r="AF542" s="2"/>
      <c r="AG542" s="2"/>
      <c r="AH542" s="2"/>
      <c r="AI542" s="270"/>
      <c r="AJ542" s="270"/>
      <c r="AK542" s="270"/>
      <c r="AL542" s="270"/>
      <c r="AM542" s="270"/>
      <c r="AN542" s="270"/>
      <c r="AO542" s="270"/>
      <c r="AP542" s="270"/>
      <c r="AQ542" s="270"/>
      <c r="AR542" s="270"/>
      <c r="AS542" s="271"/>
      <c r="AT542" s="271"/>
      <c r="AU542" s="270"/>
      <c r="AV542" s="270"/>
      <c r="AW542" s="270"/>
      <c r="AX542" s="270"/>
    </row>
    <row r="543" spans="1:50" ht="14.25" customHeight="1">
      <c r="A543" s="204"/>
      <c r="B543" s="268"/>
      <c r="C543" s="268"/>
      <c r="D543" s="268"/>
      <c r="E543" s="268"/>
      <c r="F543" s="268"/>
      <c r="G543" s="268"/>
      <c r="H543" s="269"/>
      <c r="I543" s="189"/>
      <c r="J543" s="3"/>
      <c r="K543" s="2"/>
      <c r="L543" s="269"/>
      <c r="M543" s="189"/>
      <c r="N543" s="3"/>
      <c r="O543" s="2"/>
      <c r="P543" s="269"/>
      <c r="Q543" s="189"/>
      <c r="R543" s="3"/>
      <c r="S543" s="2"/>
      <c r="T543" s="269"/>
      <c r="U543" s="189"/>
      <c r="V543" s="3"/>
      <c r="W543" s="2"/>
      <c r="X543" s="269"/>
      <c r="Y543" s="189"/>
      <c r="Z543" s="3"/>
      <c r="AA543" s="1"/>
      <c r="AB543" s="1"/>
      <c r="AC543" s="1"/>
      <c r="AD543" s="1"/>
      <c r="AE543" s="2"/>
      <c r="AF543" s="2"/>
      <c r="AG543" s="2"/>
      <c r="AH543" s="2"/>
      <c r="AI543" s="270"/>
      <c r="AJ543" s="270"/>
      <c r="AK543" s="270"/>
      <c r="AL543" s="270"/>
      <c r="AM543" s="270"/>
      <c r="AN543" s="270"/>
      <c r="AO543" s="270"/>
      <c r="AP543" s="270"/>
      <c r="AQ543" s="270"/>
      <c r="AR543" s="270"/>
      <c r="AS543" s="271"/>
      <c r="AT543" s="271"/>
      <c r="AU543" s="270"/>
      <c r="AV543" s="270"/>
      <c r="AW543" s="270"/>
      <c r="AX543" s="270"/>
    </row>
    <row r="544" spans="1:50" ht="14.25" customHeight="1">
      <c r="A544" s="204"/>
      <c r="B544" s="268"/>
      <c r="C544" s="268"/>
      <c r="D544" s="268"/>
      <c r="E544" s="268"/>
      <c r="F544" s="268"/>
      <c r="G544" s="268"/>
      <c r="H544" s="269"/>
      <c r="I544" s="189"/>
      <c r="J544" s="3"/>
      <c r="K544" s="2"/>
      <c r="L544" s="269"/>
      <c r="M544" s="189"/>
      <c r="N544" s="3"/>
      <c r="O544" s="2"/>
      <c r="P544" s="269"/>
      <c r="Q544" s="189"/>
      <c r="R544" s="3"/>
      <c r="S544" s="2"/>
      <c r="T544" s="269"/>
      <c r="U544" s="189"/>
      <c r="V544" s="3"/>
      <c r="W544" s="2"/>
      <c r="X544" s="269"/>
      <c r="Y544" s="189"/>
      <c r="Z544" s="3"/>
      <c r="AA544" s="1"/>
      <c r="AB544" s="1"/>
      <c r="AC544" s="1"/>
      <c r="AD544" s="1"/>
      <c r="AE544" s="2"/>
      <c r="AF544" s="2"/>
      <c r="AG544" s="2"/>
      <c r="AH544" s="2"/>
      <c r="AI544" s="270"/>
      <c r="AJ544" s="270"/>
      <c r="AK544" s="270"/>
      <c r="AL544" s="270"/>
      <c r="AM544" s="270"/>
      <c r="AN544" s="270"/>
      <c r="AO544" s="270"/>
      <c r="AP544" s="270"/>
      <c r="AQ544" s="270"/>
      <c r="AR544" s="270"/>
      <c r="AS544" s="271"/>
      <c r="AT544" s="271"/>
      <c r="AU544" s="270"/>
      <c r="AV544" s="270"/>
      <c r="AW544" s="270"/>
      <c r="AX544" s="270"/>
    </row>
    <row r="545" spans="1:50" ht="14.25" customHeight="1">
      <c r="A545" s="204"/>
      <c r="B545" s="268"/>
      <c r="C545" s="268"/>
      <c r="D545" s="268"/>
      <c r="E545" s="268"/>
      <c r="F545" s="268"/>
      <c r="G545" s="268"/>
      <c r="H545" s="269"/>
      <c r="I545" s="189"/>
      <c r="J545" s="3"/>
      <c r="K545" s="2"/>
      <c r="L545" s="269"/>
      <c r="M545" s="189"/>
      <c r="N545" s="3"/>
      <c r="O545" s="2"/>
      <c r="P545" s="269"/>
      <c r="Q545" s="189"/>
      <c r="R545" s="3"/>
      <c r="S545" s="2"/>
      <c r="T545" s="269"/>
      <c r="U545" s="189"/>
      <c r="V545" s="3"/>
      <c r="W545" s="2"/>
      <c r="X545" s="269"/>
      <c r="Y545" s="189"/>
      <c r="Z545" s="3"/>
      <c r="AA545" s="1"/>
      <c r="AB545" s="1"/>
      <c r="AC545" s="1"/>
      <c r="AD545" s="1"/>
      <c r="AE545" s="2"/>
      <c r="AF545" s="2"/>
      <c r="AG545" s="2"/>
      <c r="AH545" s="2"/>
      <c r="AI545" s="270"/>
      <c r="AJ545" s="270"/>
      <c r="AK545" s="270"/>
      <c r="AL545" s="270"/>
      <c r="AM545" s="270"/>
      <c r="AN545" s="270"/>
      <c r="AO545" s="270"/>
      <c r="AP545" s="270"/>
      <c r="AQ545" s="270"/>
      <c r="AR545" s="270"/>
      <c r="AS545" s="271"/>
      <c r="AT545" s="271"/>
      <c r="AU545" s="270"/>
      <c r="AV545" s="270"/>
      <c r="AW545" s="270"/>
      <c r="AX545" s="270"/>
    </row>
    <row r="546" spans="1:50" ht="14.25" customHeight="1">
      <c r="A546" s="204"/>
      <c r="B546" s="268"/>
      <c r="C546" s="268"/>
      <c r="D546" s="268"/>
      <c r="E546" s="268"/>
      <c r="F546" s="268"/>
      <c r="G546" s="268"/>
      <c r="H546" s="269"/>
      <c r="I546" s="189"/>
      <c r="J546" s="3"/>
      <c r="K546" s="2"/>
      <c r="L546" s="269"/>
      <c r="M546" s="189"/>
      <c r="N546" s="3"/>
      <c r="O546" s="2"/>
      <c r="P546" s="269"/>
      <c r="Q546" s="189"/>
      <c r="R546" s="3"/>
      <c r="S546" s="2"/>
      <c r="T546" s="269"/>
      <c r="U546" s="189"/>
      <c r="V546" s="3"/>
      <c r="W546" s="2"/>
      <c r="X546" s="269"/>
      <c r="Y546" s="189"/>
      <c r="Z546" s="3"/>
      <c r="AA546" s="1"/>
      <c r="AB546" s="1"/>
      <c r="AC546" s="1"/>
      <c r="AD546" s="1"/>
      <c r="AE546" s="2"/>
      <c r="AF546" s="2"/>
      <c r="AG546" s="2"/>
      <c r="AH546" s="2"/>
      <c r="AI546" s="270"/>
      <c r="AJ546" s="270"/>
      <c r="AK546" s="270"/>
      <c r="AL546" s="270"/>
      <c r="AM546" s="270"/>
      <c r="AN546" s="270"/>
      <c r="AO546" s="270"/>
      <c r="AP546" s="270"/>
      <c r="AQ546" s="270"/>
      <c r="AR546" s="270"/>
      <c r="AS546" s="271"/>
      <c r="AT546" s="271"/>
      <c r="AU546" s="270"/>
      <c r="AV546" s="270"/>
      <c r="AW546" s="270"/>
      <c r="AX546" s="270"/>
    </row>
    <row r="547" spans="1:50" ht="14.25" customHeight="1">
      <c r="A547" s="204"/>
      <c r="B547" s="268"/>
      <c r="C547" s="268"/>
      <c r="D547" s="268"/>
      <c r="E547" s="268"/>
      <c r="F547" s="268"/>
      <c r="G547" s="268"/>
      <c r="H547" s="269"/>
      <c r="I547" s="189"/>
      <c r="J547" s="3"/>
      <c r="K547" s="2"/>
      <c r="L547" s="269"/>
      <c r="M547" s="189"/>
      <c r="N547" s="3"/>
      <c r="O547" s="2"/>
      <c r="P547" s="269"/>
      <c r="Q547" s="189"/>
      <c r="R547" s="3"/>
      <c r="S547" s="2"/>
      <c r="T547" s="269"/>
      <c r="U547" s="189"/>
      <c r="V547" s="3"/>
      <c r="W547" s="2"/>
      <c r="X547" s="269"/>
      <c r="Y547" s="189"/>
      <c r="Z547" s="3"/>
      <c r="AA547" s="1"/>
      <c r="AB547" s="1"/>
      <c r="AC547" s="1"/>
      <c r="AD547" s="1"/>
      <c r="AE547" s="2"/>
      <c r="AF547" s="2"/>
      <c r="AG547" s="2"/>
      <c r="AH547" s="2"/>
      <c r="AI547" s="270"/>
      <c r="AJ547" s="270"/>
      <c r="AK547" s="270"/>
      <c r="AL547" s="270"/>
      <c r="AM547" s="270"/>
      <c r="AN547" s="270"/>
      <c r="AO547" s="270"/>
      <c r="AP547" s="270"/>
      <c r="AQ547" s="270"/>
      <c r="AR547" s="270"/>
      <c r="AS547" s="271"/>
      <c r="AT547" s="271"/>
      <c r="AU547" s="270"/>
      <c r="AV547" s="270"/>
      <c r="AW547" s="270"/>
      <c r="AX547" s="270"/>
    </row>
    <row r="548" spans="1:50" ht="14.25" customHeight="1">
      <c r="A548" s="204"/>
      <c r="B548" s="268"/>
      <c r="C548" s="268"/>
      <c r="D548" s="268"/>
      <c r="E548" s="268"/>
      <c r="F548" s="268"/>
      <c r="G548" s="268"/>
      <c r="H548" s="269"/>
      <c r="I548" s="189"/>
      <c r="J548" s="3"/>
      <c r="K548" s="2"/>
      <c r="L548" s="269"/>
      <c r="M548" s="189"/>
      <c r="N548" s="3"/>
      <c r="O548" s="2"/>
      <c r="P548" s="269"/>
      <c r="Q548" s="189"/>
      <c r="R548" s="3"/>
      <c r="S548" s="2"/>
      <c r="T548" s="269"/>
      <c r="U548" s="189"/>
      <c r="V548" s="3"/>
      <c r="W548" s="2"/>
      <c r="X548" s="269"/>
      <c r="Y548" s="189"/>
      <c r="Z548" s="3"/>
      <c r="AA548" s="1"/>
      <c r="AB548" s="1"/>
      <c r="AC548" s="1"/>
      <c r="AD548" s="1"/>
      <c r="AE548" s="2"/>
      <c r="AF548" s="2"/>
      <c r="AG548" s="2"/>
      <c r="AH548" s="2"/>
      <c r="AI548" s="270"/>
      <c r="AJ548" s="270"/>
      <c r="AK548" s="270"/>
      <c r="AL548" s="270"/>
      <c r="AM548" s="270"/>
      <c r="AN548" s="270"/>
      <c r="AO548" s="270"/>
      <c r="AP548" s="270"/>
      <c r="AQ548" s="270"/>
      <c r="AR548" s="270"/>
      <c r="AS548" s="271"/>
      <c r="AT548" s="271"/>
      <c r="AU548" s="270"/>
      <c r="AV548" s="270"/>
      <c r="AW548" s="270"/>
      <c r="AX548" s="270"/>
    </row>
    <row r="549" spans="1:50" ht="14.25" customHeight="1">
      <c r="A549" s="204"/>
      <c r="B549" s="268"/>
      <c r="C549" s="268"/>
      <c r="D549" s="268"/>
      <c r="E549" s="268"/>
      <c r="F549" s="268"/>
      <c r="G549" s="268"/>
      <c r="H549" s="269"/>
      <c r="I549" s="189"/>
      <c r="J549" s="3"/>
      <c r="K549" s="2"/>
      <c r="L549" s="269"/>
      <c r="M549" s="189"/>
      <c r="N549" s="3"/>
      <c r="O549" s="2"/>
      <c r="P549" s="269"/>
      <c r="Q549" s="189"/>
      <c r="R549" s="3"/>
      <c r="S549" s="2"/>
      <c r="T549" s="269"/>
      <c r="U549" s="189"/>
      <c r="V549" s="3"/>
      <c r="W549" s="2"/>
      <c r="X549" s="269"/>
      <c r="Y549" s="189"/>
      <c r="Z549" s="3"/>
      <c r="AA549" s="1"/>
      <c r="AB549" s="1"/>
      <c r="AC549" s="1"/>
      <c r="AD549" s="1"/>
      <c r="AE549" s="2"/>
      <c r="AF549" s="2"/>
      <c r="AG549" s="2"/>
      <c r="AH549" s="2"/>
      <c r="AI549" s="270"/>
      <c r="AJ549" s="270"/>
      <c r="AK549" s="270"/>
      <c r="AL549" s="270"/>
      <c r="AM549" s="270"/>
      <c r="AN549" s="270"/>
      <c r="AO549" s="270"/>
      <c r="AP549" s="270"/>
      <c r="AQ549" s="270"/>
      <c r="AR549" s="270"/>
      <c r="AS549" s="271"/>
      <c r="AT549" s="271"/>
      <c r="AU549" s="270"/>
      <c r="AV549" s="270"/>
      <c r="AW549" s="270"/>
      <c r="AX549" s="270"/>
    </row>
    <row r="550" spans="1:50" ht="14.25" customHeight="1">
      <c r="A550" s="204"/>
      <c r="B550" s="268"/>
      <c r="C550" s="268"/>
      <c r="D550" s="268"/>
      <c r="E550" s="268"/>
      <c r="F550" s="268"/>
      <c r="G550" s="268"/>
      <c r="H550" s="269"/>
      <c r="I550" s="189"/>
      <c r="J550" s="3"/>
      <c r="K550" s="2"/>
      <c r="L550" s="269"/>
      <c r="M550" s="189"/>
      <c r="N550" s="3"/>
      <c r="O550" s="2"/>
      <c r="P550" s="269"/>
      <c r="Q550" s="189"/>
      <c r="R550" s="3"/>
      <c r="S550" s="2"/>
      <c r="T550" s="269"/>
      <c r="U550" s="189"/>
      <c r="V550" s="3"/>
      <c r="W550" s="2"/>
      <c r="X550" s="269"/>
      <c r="Y550" s="189"/>
      <c r="Z550" s="3"/>
      <c r="AA550" s="1"/>
      <c r="AB550" s="1"/>
      <c r="AC550" s="1"/>
      <c r="AD550" s="1"/>
      <c r="AE550" s="2"/>
      <c r="AF550" s="2"/>
      <c r="AG550" s="2"/>
      <c r="AH550" s="2"/>
      <c r="AI550" s="270"/>
      <c r="AJ550" s="270"/>
      <c r="AK550" s="270"/>
      <c r="AL550" s="270"/>
      <c r="AM550" s="270"/>
      <c r="AN550" s="270"/>
      <c r="AO550" s="270"/>
      <c r="AP550" s="270"/>
      <c r="AQ550" s="270"/>
      <c r="AR550" s="270"/>
      <c r="AS550" s="271"/>
      <c r="AT550" s="271"/>
      <c r="AU550" s="270"/>
      <c r="AV550" s="270"/>
      <c r="AW550" s="270"/>
      <c r="AX550" s="270"/>
    </row>
    <row r="551" spans="1:50" ht="14.25" customHeight="1">
      <c r="A551" s="204"/>
      <c r="B551" s="268"/>
      <c r="C551" s="268"/>
      <c r="D551" s="268"/>
      <c r="E551" s="268"/>
      <c r="F551" s="268"/>
      <c r="G551" s="268"/>
      <c r="H551" s="269"/>
      <c r="I551" s="189"/>
      <c r="J551" s="3"/>
      <c r="K551" s="2"/>
      <c r="L551" s="269"/>
      <c r="M551" s="189"/>
      <c r="N551" s="3"/>
      <c r="O551" s="2"/>
      <c r="P551" s="269"/>
      <c r="Q551" s="189"/>
      <c r="R551" s="3"/>
      <c r="S551" s="2"/>
      <c r="T551" s="269"/>
      <c r="U551" s="189"/>
      <c r="V551" s="3"/>
      <c r="W551" s="2"/>
      <c r="X551" s="269"/>
      <c r="Y551" s="189"/>
      <c r="Z551" s="3"/>
      <c r="AA551" s="1"/>
      <c r="AB551" s="1"/>
      <c r="AC551" s="1"/>
      <c r="AD551" s="1"/>
      <c r="AE551" s="2"/>
      <c r="AF551" s="2"/>
      <c r="AG551" s="2"/>
      <c r="AH551" s="2"/>
      <c r="AI551" s="270"/>
      <c r="AJ551" s="270"/>
      <c r="AK551" s="270"/>
      <c r="AL551" s="270"/>
      <c r="AM551" s="270"/>
      <c r="AN551" s="270"/>
      <c r="AO551" s="270"/>
      <c r="AP551" s="270"/>
      <c r="AQ551" s="270"/>
      <c r="AR551" s="270"/>
      <c r="AS551" s="271"/>
      <c r="AT551" s="271"/>
      <c r="AU551" s="270"/>
      <c r="AV551" s="270"/>
      <c r="AW551" s="270"/>
      <c r="AX551" s="270"/>
    </row>
    <row r="552" spans="1:50" ht="14.25" customHeight="1">
      <c r="A552" s="204"/>
      <c r="B552" s="268"/>
      <c r="C552" s="268"/>
      <c r="D552" s="268"/>
      <c r="E552" s="268"/>
      <c r="F552" s="268"/>
      <c r="G552" s="268"/>
      <c r="H552" s="269"/>
      <c r="I552" s="189"/>
      <c r="J552" s="3"/>
      <c r="K552" s="2"/>
      <c r="L552" s="269"/>
      <c r="M552" s="189"/>
      <c r="N552" s="3"/>
      <c r="O552" s="2"/>
      <c r="P552" s="269"/>
      <c r="Q552" s="189"/>
      <c r="R552" s="3"/>
      <c r="S552" s="2"/>
      <c r="T552" s="269"/>
      <c r="U552" s="189"/>
      <c r="V552" s="3"/>
      <c r="W552" s="2"/>
      <c r="X552" s="269"/>
      <c r="Y552" s="189"/>
      <c r="Z552" s="3"/>
      <c r="AA552" s="1"/>
      <c r="AB552" s="1"/>
      <c r="AC552" s="1"/>
      <c r="AD552" s="1"/>
      <c r="AE552" s="2"/>
      <c r="AF552" s="2"/>
      <c r="AG552" s="2"/>
      <c r="AH552" s="2"/>
      <c r="AI552" s="270"/>
      <c r="AJ552" s="270"/>
      <c r="AK552" s="270"/>
      <c r="AL552" s="270"/>
      <c r="AM552" s="270"/>
      <c r="AN552" s="270"/>
      <c r="AO552" s="270"/>
      <c r="AP552" s="270"/>
      <c r="AQ552" s="270"/>
      <c r="AR552" s="270"/>
      <c r="AS552" s="271"/>
      <c r="AT552" s="271"/>
      <c r="AU552" s="270"/>
      <c r="AV552" s="270"/>
      <c r="AW552" s="270"/>
      <c r="AX552" s="270"/>
    </row>
    <row r="553" spans="1:50" ht="14.25" customHeight="1">
      <c r="A553" s="204"/>
      <c r="B553" s="268"/>
      <c r="C553" s="268"/>
      <c r="D553" s="268"/>
      <c r="E553" s="268"/>
      <c r="F553" s="268"/>
      <c r="G553" s="268"/>
      <c r="H553" s="269"/>
      <c r="I553" s="189"/>
      <c r="J553" s="3"/>
      <c r="K553" s="2"/>
      <c r="L553" s="269"/>
      <c r="M553" s="189"/>
      <c r="N553" s="3"/>
      <c r="O553" s="2"/>
      <c r="P553" s="269"/>
      <c r="Q553" s="189"/>
      <c r="R553" s="3"/>
      <c r="S553" s="2"/>
      <c r="T553" s="269"/>
      <c r="U553" s="189"/>
      <c r="V553" s="3"/>
      <c r="W553" s="2"/>
      <c r="X553" s="269"/>
      <c r="Y553" s="189"/>
      <c r="Z553" s="3"/>
      <c r="AA553" s="1"/>
      <c r="AB553" s="1"/>
      <c r="AC553" s="1"/>
      <c r="AD553" s="1"/>
      <c r="AE553" s="2"/>
      <c r="AF553" s="2"/>
      <c r="AG553" s="2"/>
      <c r="AH553" s="2"/>
      <c r="AI553" s="270"/>
      <c r="AJ553" s="270"/>
      <c r="AK553" s="270"/>
      <c r="AL553" s="270"/>
      <c r="AM553" s="270"/>
      <c r="AN553" s="270"/>
      <c r="AO553" s="270"/>
      <c r="AP553" s="270"/>
      <c r="AQ553" s="270"/>
      <c r="AR553" s="270"/>
      <c r="AS553" s="271"/>
      <c r="AT553" s="271"/>
      <c r="AU553" s="270"/>
      <c r="AV553" s="270"/>
      <c r="AW553" s="270"/>
      <c r="AX553" s="270"/>
    </row>
    <row r="554" spans="1:50" ht="14.25" customHeight="1">
      <c r="A554" s="204"/>
      <c r="B554" s="268"/>
      <c r="C554" s="268"/>
      <c r="D554" s="268"/>
      <c r="E554" s="268"/>
      <c r="F554" s="268"/>
      <c r="G554" s="268"/>
      <c r="H554" s="269"/>
      <c r="I554" s="189"/>
      <c r="J554" s="3"/>
      <c r="K554" s="2"/>
      <c r="L554" s="269"/>
      <c r="M554" s="189"/>
      <c r="N554" s="3"/>
      <c r="O554" s="2"/>
      <c r="P554" s="269"/>
      <c r="Q554" s="189"/>
      <c r="R554" s="3"/>
      <c r="S554" s="2"/>
      <c r="T554" s="269"/>
      <c r="U554" s="189"/>
      <c r="V554" s="3"/>
      <c r="W554" s="2"/>
      <c r="X554" s="269"/>
      <c r="Y554" s="189"/>
      <c r="Z554" s="3"/>
      <c r="AA554" s="1"/>
      <c r="AB554" s="1"/>
      <c r="AC554" s="1"/>
      <c r="AD554" s="1"/>
      <c r="AE554" s="2"/>
      <c r="AF554" s="2"/>
      <c r="AG554" s="2"/>
      <c r="AH554" s="2"/>
      <c r="AI554" s="270"/>
      <c r="AJ554" s="270"/>
      <c r="AK554" s="270"/>
      <c r="AL554" s="270"/>
      <c r="AM554" s="270"/>
      <c r="AN554" s="270"/>
      <c r="AO554" s="270"/>
      <c r="AP554" s="270"/>
      <c r="AQ554" s="270"/>
      <c r="AR554" s="270"/>
      <c r="AS554" s="271"/>
      <c r="AT554" s="271"/>
      <c r="AU554" s="270"/>
      <c r="AV554" s="270"/>
      <c r="AW554" s="270"/>
      <c r="AX554" s="270"/>
    </row>
    <row r="555" spans="1:50" ht="14.25" customHeight="1">
      <c r="A555" s="204"/>
      <c r="B555" s="268"/>
      <c r="C555" s="268"/>
      <c r="D555" s="268"/>
      <c r="E555" s="268"/>
      <c r="F555" s="268"/>
      <c r="G555" s="268"/>
      <c r="H555" s="269"/>
      <c r="I555" s="189"/>
      <c r="J555" s="3"/>
      <c r="K555" s="2"/>
      <c r="L555" s="269"/>
      <c r="M555" s="189"/>
      <c r="N555" s="3"/>
      <c r="O555" s="2"/>
      <c r="P555" s="269"/>
      <c r="Q555" s="189"/>
      <c r="R555" s="3"/>
      <c r="S555" s="2"/>
      <c r="T555" s="269"/>
      <c r="U555" s="189"/>
      <c r="V555" s="3"/>
      <c r="W555" s="2"/>
      <c r="X555" s="269"/>
      <c r="Y555" s="189"/>
      <c r="Z555" s="3"/>
      <c r="AA555" s="1"/>
      <c r="AB555" s="1"/>
      <c r="AC555" s="1"/>
      <c r="AD555" s="1"/>
      <c r="AE555" s="2"/>
      <c r="AF555" s="2"/>
      <c r="AG555" s="2"/>
      <c r="AH555" s="2"/>
      <c r="AI555" s="270"/>
      <c r="AJ555" s="270"/>
      <c r="AK555" s="270"/>
      <c r="AL555" s="270"/>
      <c r="AM555" s="270"/>
      <c r="AN555" s="270"/>
      <c r="AO555" s="270"/>
      <c r="AP555" s="270"/>
      <c r="AQ555" s="270"/>
      <c r="AR555" s="270"/>
      <c r="AS555" s="271"/>
      <c r="AT555" s="271"/>
      <c r="AU555" s="270"/>
      <c r="AV555" s="270"/>
      <c r="AW555" s="270"/>
      <c r="AX555" s="270"/>
    </row>
    <row r="556" spans="1:50" ht="14.25" customHeight="1">
      <c r="A556" s="204"/>
      <c r="B556" s="268"/>
      <c r="C556" s="268"/>
      <c r="D556" s="268"/>
      <c r="E556" s="268"/>
      <c r="F556" s="268"/>
      <c r="G556" s="268"/>
      <c r="H556" s="269"/>
      <c r="I556" s="189"/>
      <c r="J556" s="3"/>
      <c r="K556" s="2"/>
      <c r="L556" s="269"/>
      <c r="M556" s="189"/>
      <c r="N556" s="3"/>
      <c r="O556" s="2"/>
      <c r="P556" s="269"/>
      <c r="Q556" s="189"/>
      <c r="R556" s="3"/>
      <c r="S556" s="2"/>
      <c r="T556" s="269"/>
      <c r="U556" s="189"/>
      <c r="V556" s="3"/>
      <c r="W556" s="2"/>
      <c r="X556" s="269"/>
      <c r="Y556" s="189"/>
      <c r="Z556" s="3"/>
      <c r="AA556" s="1"/>
      <c r="AB556" s="1"/>
      <c r="AC556" s="1"/>
      <c r="AD556" s="1"/>
      <c r="AE556" s="2"/>
      <c r="AF556" s="2"/>
      <c r="AG556" s="2"/>
      <c r="AH556" s="2"/>
      <c r="AI556" s="270"/>
      <c r="AJ556" s="270"/>
      <c r="AK556" s="270"/>
      <c r="AL556" s="270"/>
      <c r="AM556" s="270"/>
      <c r="AN556" s="270"/>
      <c r="AO556" s="270"/>
      <c r="AP556" s="270"/>
      <c r="AQ556" s="270"/>
      <c r="AR556" s="270"/>
      <c r="AS556" s="271"/>
      <c r="AT556" s="271"/>
      <c r="AU556" s="270"/>
      <c r="AV556" s="270"/>
      <c r="AW556" s="270"/>
      <c r="AX556" s="270"/>
    </row>
    <row r="557" spans="1:50" ht="14.25" customHeight="1">
      <c r="A557" s="204"/>
      <c r="B557" s="268"/>
      <c r="C557" s="268"/>
      <c r="D557" s="268"/>
      <c r="E557" s="268"/>
      <c r="F557" s="268"/>
      <c r="G557" s="268"/>
      <c r="H557" s="269"/>
      <c r="I557" s="189"/>
      <c r="J557" s="3"/>
      <c r="K557" s="2"/>
      <c r="L557" s="269"/>
      <c r="M557" s="189"/>
      <c r="N557" s="3"/>
      <c r="O557" s="2"/>
      <c r="P557" s="269"/>
      <c r="Q557" s="189"/>
      <c r="R557" s="3"/>
      <c r="S557" s="2"/>
      <c r="T557" s="269"/>
      <c r="U557" s="189"/>
      <c r="V557" s="3"/>
      <c r="W557" s="2"/>
      <c r="X557" s="269"/>
      <c r="Y557" s="189"/>
      <c r="Z557" s="3"/>
      <c r="AA557" s="1"/>
      <c r="AB557" s="1"/>
      <c r="AC557" s="1"/>
      <c r="AD557" s="1"/>
      <c r="AE557" s="2"/>
      <c r="AF557" s="2"/>
      <c r="AG557" s="2"/>
      <c r="AH557" s="2"/>
      <c r="AI557" s="270"/>
      <c r="AJ557" s="270"/>
      <c r="AK557" s="270"/>
      <c r="AL557" s="270"/>
      <c r="AM557" s="270"/>
      <c r="AN557" s="270"/>
      <c r="AO557" s="270"/>
      <c r="AP557" s="270"/>
      <c r="AQ557" s="270"/>
      <c r="AR557" s="270"/>
      <c r="AS557" s="271"/>
      <c r="AT557" s="271"/>
      <c r="AU557" s="270"/>
      <c r="AV557" s="270"/>
      <c r="AW557" s="270"/>
      <c r="AX557" s="270"/>
    </row>
    <row r="558" spans="1:50" ht="14.25" customHeight="1">
      <c r="A558" s="204"/>
      <c r="B558" s="268"/>
      <c r="C558" s="268"/>
      <c r="D558" s="268"/>
      <c r="E558" s="268"/>
      <c r="F558" s="268"/>
      <c r="G558" s="268"/>
      <c r="H558" s="269"/>
      <c r="I558" s="189"/>
      <c r="J558" s="3"/>
      <c r="K558" s="2"/>
      <c r="L558" s="269"/>
      <c r="M558" s="189"/>
      <c r="N558" s="3"/>
      <c r="O558" s="2"/>
      <c r="P558" s="269"/>
      <c r="Q558" s="189"/>
      <c r="R558" s="3"/>
      <c r="S558" s="2"/>
      <c r="T558" s="269"/>
      <c r="U558" s="189"/>
      <c r="V558" s="3"/>
      <c r="W558" s="2"/>
      <c r="X558" s="269"/>
      <c r="Y558" s="189"/>
      <c r="Z558" s="3"/>
      <c r="AA558" s="1"/>
      <c r="AB558" s="1"/>
      <c r="AC558" s="1"/>
      <c r="AD558" s="1"/>
      <c r="AE558" s="2"/>
      <c r="AF558" s="2"/>
      <c r="AG558" s="2"/>
      <c r="AH558" s="2"/>
      <c r="AI558" s="270"/>
      <c r="AJ558" s="270"/>
      <c r="AK558" s="270"/>
      <c r="AL558" s="270"/>
      <c r="AM558" s="270"/>
      <c r="AN558" s="270"/>
      <c r="AO558" s="270"/>
      <c r="AP558" s="270"/>
      <c r="AQ558" s="270"/>
      <c r="AR558" s="270"/>
      <c r="AS558" s="271"/>
      <c r="AT558" s="271"/>
      <c r="AU558" s="270"/>
      <c r="AV558" s="270"/>
      <c r="AW558" s="270"/>
      <c r="AX558" s="270"/>
    </row>
    <row r="559" spans="1:50" ht="14.25" customHeight="1">
      <c r="A559" s="204"/>
      <c r="B559" s="268"/>
      <c r="C559" s="268"/>
      <c r="D559" s="268"/>
      <c r="E559" s="268"/>
      <c r="F559" s="268"/>
      <c r="G559" s="268"/>
      <c r="H559" s="269"/>
      <c r="I559" s="189"/>
      <c r="J559" s="3"/>
      <c r="K559" s="2"/>
      <c r="L559" s="269"/>
      <c r="M559" s="189"/>
      <c r="N559" s="3"/>
      <c r="O559" s="2"/>
      <c r="P559" s="269"/>
      <c r="Q559" s="189"/>
      <c r="R559" s="3"/>
      <c r="S559" s="2"/>
      <c r="T559" s="269"/>
      <c r="U559" s="189"/>
      <c r="V559" s="3"/>
      <c r="W559" s="2"/>
      <c r="X559" s="269"/>
      <c r="Y559" s="189"/>
      <c r="Z559" s="3"/>
      <c r="AA559" s="1"/>
      <c r="AB559" s="1"/>
      <c r="AC559" s="1"/>
      <c r="AD559" s="1"/>
      <c r="AE559" s="2"/>
      <c r="AF559" s="2"/>
      <c r="AG559" s="2"/>
      <c r="AH559" s="2"/>
      <c r="AI559" s="270"/>
      <c r="AJ559" s="270"/>
      <c r="AK559" s="270"/>
      <c r="AL559" s="270"/>
      <c r="AM559" s="270"/>
      <c r="AN559" s="270"/>
      <c r="AO559" s="270"/>
      <c r="AP559" s="270"/>
      <c r="AQ559" s="270"/>
      <c r="AR559" s="270"/>
      <c r="AS559" s="271"/>
      <c r="AT559" s="271"/>
      <c r="AU559" s="270"/>
      <c r="AV559" s="270"/>
      <c r="AW559" s="270"/>
      <c r="AX559" s="270"/>
    </row>
    <row r="560" spans="1:50" ht="14.25" customHeight="1">
      <c r="A560" s="204"/>
      <c r="B560" s="268"/>
      <c r="C560" s="268"/>
      <c r="D560" s="268"/>
      <c r="E560" s="268"/>
      <c r="F560" s="268"/>
      <c r="G560" s="268"/>
      <c r="H560" s="269"/>
      <c r="I560" s="189"/>
      <c r="J560" s="3"/>
      <c r="K560" s="2"/>
      <c r="L560" s="269"/>
      <c r="M560" s="189"/>
      <c r="N560" s="3"/>
      <c r="O560" s="2"/>
      <c r="P560" s="269"/>
      <c r="Q560" s="189"/>
      <c r="R560" s="3"/>
      <c r="S560" s="2"/>
      <c r="T560" s="269"/>
      <c r="U560" s="189"/>
      <c r="V560" s="3"/>
      <c r="W560" s="2"/>
      <c r="X560" s="269"/>
      <c r="Y560" s="189"/>
      <c r="Z560" s="3"/>
      <c r="AA560" s="1"/>
      <c r="AB560" s="1"/>
      <c r="AC560" s="1"/>
      <c r="AD560" s="1"/>
      <c r="AE560" s="2"/>
      <c r="AF560" s="2"/>
      <c r="AG560" s="2"/>
      <c r="AH560" s="2"/>
      <c r="AI560" s="270"/>
      <c r="AJ560" s="270"/>
      <c r="AK560" s="270"/>
      <c r="AL560" s="270"/>
      <c r="AM560" s="270"/>
      <c r="AN560" s="270"/>
      <c r="AO560" s="270"/>
      <c r="AP560" s="270"/>
      <c r="AQ560" s="270"/>
      <c r="AR560" s="270"/>
      <c r="AS560" s="271"/>
      <c r="AT560" s="271"/>
      <c r="AU560" s="270"/>
      <c r="AV560" s="270"/>
      <c r="AW560" s="270"/>
      <c r="AX560" s="270"/>
    </row>
    <row r="561" spans="1:50" ht="14.25" customHeight="1">
      <c r="A561" s="204"/>
      <c r="B561" s="268"/>
      <c r="C561" s="268"/>
      <c r="D561" s="268"/>
      <c r="E561" s="268"/>
      <c r="F561" s="268"/>
      <c r="G561" s="268"/>
      <c r="H561" s="269"/>
      <c r="I561" s="189"/>
      <c r="J561" s="3"/>
      <c r="K561" s="2"/>
      <c r="L561" s="269"/>
      <c r="M561" s="189"/>
      <c r="N561" s="3"/>
      <c r="O561" s="2"/>
      <c r="P561" s="269"/>
      <c r="Q561" s="189"/>
      <c r="R561" s="3"/>
      <c r="S561" s="2"/>
      <c r="T561" s="269"/>
      <c r="U561" s="189"/>
      <c r="V561" s="3"/>
      <c r="W561" s="2"/>
      <c r="X561" s="269"/>
      <c r="Y561" s="189"/>
      <c r="Z561" s="3"/>
      <c r="AA561" s="1"/>
      <c r="AB561" s="1"/>
      <c r="AC561" s="1"/>
      <c r="AD561" s="1"/>
      <c r="AE561" s="2"/>
      <c r="AF561" s="2"/>
      <c r="AG561" s="2"/>
      <c r="AH561" s="2"/>
      <c r="AI561" s="270"/>
      <c r="AJ561" s="270"/>
      <c r="AK561" s="270"/>
      <c r="AL561" s="270"/>
      <c r="AM561" s="270"/>
      <c r="AN561" s="270"/>
      <c r="AO561" s="270"/>
      <c r="AP561" s="270"/>
      <c r="AQ561" s="270"/>
      <c r="AR561" s="270"/>
      <c r="AS561" s="271"/>
      <c r="AT561" s="271"/>
      <c r="AU561" s="270"/>
      <c r="AV561" s="270"/>
      <c r="AW561" s="270"/>
      <c r="AX561" s="270"/>
    </row>
    <row r="562" spans="1:50" ht="14.25" customHeight="1">
      <c r="A562" s="204"/>
      <c r="B562" s="268"/>
      <c r="C562" s="268"/>
      <c r="D562" s="268"/>
      <c r="E562" s="268"/>
      <c r="F562" s="268"/>
      <c r="G562" s="268"/>
      <c r="H562" s="269"/>
      <c r="I562" s="189"/>
      <c r="J562" s="3"/>
      <c r="K562" s="2"/>
      <c r="L562" s="269"/>
      <c r="M562" s="189"/>
      <c r="N562" s="3"/>
      <c r="O562" s="2"/>
      <c r="P562" s="269"/>
      <c r="Q562" s="189"/>
      <c r="R562" s="3"/>
      <c r="S562" s="2"/>
      <c r="T562" s="269"/>
      <c r="U562" s="189"/>
      <c r="V562" s="3"/>
      <c r="W562" s="2"/>
      <c r="X562" s="269"/>
      <c r="Y562" s="189"/>
      <c r="Z562" s="3"/>
      <c r="AA562" s="1"/>
      <c r="AB562" s="1"/>
      <c r="AC562" s="1"/>
      <c r="AD562" s="1"/>
      <c r="AE562" s="2"/>
      <c r="AF562" s="2"/>
      <c r="AG562" s="2"/>
      <c r="AH562" s="2"/>
      <c r="AI562" s="270"/>
      <c r="AJ562" s="270"/>
      <c r="AK562" s="270"/>
      <c r="AL562" s="270"/>
      <c r="AM562" s="270"/>
      <c r="AN562" s="270"/>
      <c r="AO562" s="270"/>
      <c r="AP562" s="270"/>
      <c r="AQ562" s="270"/>
      <c r="AR562" s="270"/>
      <c r="AS562" s="271"/>
      <c r="AT562" s="271"/>
      <c r="AU562" s="270"/>
      <c r="AV562" s="270"/>
      <c r="AW562" s="270"/>
      <c r="AX562" s="270"/>
    </row>
    <row r="563" spans="1:50" ht="14.25" customHeight="1">
      <c r="A563" s="204"/>
      <c r="B563" s="268"/>
      <c r="C563" s="268"/>
      <c r="D563" s="268"/>
      <c r="E563" s="268"/>
      <c r="F563" s="268"/>
      <c r="G563" s="268"/>
      <c r="H563" s="269"/>
      <c r="I563" s="189"/>
      <c r="J563" s="3"/>
      <c r="K563" s="2"/>
      <c r="L563" s="269"/>
      <c r="M563" s="189"/>
      <c r="N563" s="3"/>
      <c r="O563" s="2"/>
      <c r="P563" s="269"/>
      <c r="Q563" s="189"/>
      <c r="R563" s="3"/>
      <c r="S563" s="2"/>
      <c r="T563" s="269"/>
      <c r="U563" s="189"/>
      <c r="V563" s="3"/>
      <c r="W563" s="2"/>
      <c r="X563" s="269"/>
      <c r="Y563" s="189"/>
      <c r="Z563" s="3"/>
      <c r="AA563" s="1"/>
      <c r="AB563" s="1"/>
      <c r="AC563" s="1"/>
      <c r="AD563" s="1"/>
      <c r="AE563" s="2"/>
      <c r="AF563" s="2"/>
      <c r="AG563" s="2"/>
      <c r="AH563" s="2"/>
      <c r="AI563" s="270"/>
      <c r="AJ563" s="270"/>
      <c r="AK563" s="270"/>
      <c r="AL563" s="270"/>
      <c r="AM563" s="270"/>
      <c r="AN563" s="270"/>
      <c r="AO563" s="270"/>
      <c r="AP563" s="270"/>
      <c r="AQ563" s="270"/>
      <c r="AR563" s="270"/>
      <c r="AS563" s="271"/>
      <c r="AT563" s="271"/>
      <c r="AU563" s="270"/>
      <c r="AV563" s="270"/>
      <c r="AW563" s="270"/>
      <c r="AX563" s="270"/>
    </row>
    <row r="564" spans="1:50" ht="14.25" customHeight="1">
      <c r="A564" s="204"/>
      <c r="B564" s="268"/>
      <c r="C564" s="268"/>
      <c r="D564" s="268"/>
      <c r="E564" s="268"/>
      <c r="F564" s="268"/>
      <c r="G564" s="268"/>
      <c r="H564" s="269"/>
      <c r="I564" s="189"/>
      <c r="J564" s="3"/>
      <c r="K564" s="2"/>
      <c r="L564" s="269"/>
      <c r="M564" s="189"/>
      <c r="N564" s="3"/>
      <c r="O564" s="2"/>
      <c r="P564" s="269"/>
      <c r="Q564" s="189"/>
      <c r="R564" s="3"/>
      <c r="S564" s="2"/>
      <c r="T564" s="269"/>
      <c r="U564" s="189"/>
      <c r="V564" s="3"/>
      <c r="W564" s="2"/>
      <c r="X564" s="269"/>
      <c r="Y564" s="189"/>
      <c r="Z564" s="3"/>
      <c r="AA564" s="1"/>
      <c r="AB564" s="1"/>
      <c r="AC564" s="1"/>
      <c r="AD564" s="1"/>
      <c r="AE564" s="2"/>
      <c r="AF564" s="2"/>
      <c r="AG564" s="2"/>
      <c r="AH564" s="2"/>
      <c r="AI564" s="270"/>
      <c r="AJ564" s="270"/>
      <c r="AK564" s="270"/>
      <c r="AL564" s="270"/>
      <c r="AM564" s="270"/>
      <c r="AN564" s="270"/>
      <c r="AO564" s="270"/>
      <c r="AP564" s="270"/>
      <c r="AQ564" s="270"/>
      <c r="AR564" s="270"/>
      <c r="AS564" s="271"/>
      <c r="AT564" s="271"/>
      <c r="AU564" s="270"/>
      <c r="AV564" s="270"/>
      <c r="AW564" s="270"/>
      <c r="AX564" s="270"/>
    </row>
    <row r="565" spans="1:50" ht="14.25" customHeight="1">
      <c r="A565" s="204"/>
      <c r="B565" s="268"/>
      <c r="C565" s="268"/>
      <c r="D565" s="268"/>
      <c r="E565" s="268"/>
      <c r="F565" s="268"/>
      <c r="G565" s="268"/>
      <c r="H565" s="269"/>
      <c r="I565" s="189"/>
      <c r="J565" s="3"/>
      <c r="K565" s="2"/>
      <c r="L565" s="269"/>
      <c r="M565" s="189"/>
      <c r="N565" s="3"/>
      <c r="O565" s="2"/>
      <c r="P565" s="269"/>
      <c r="Q565" s="189"/>
      <c r="R565" s="3"/>
      <c r="S565" s="2"/>
      <c r="T565" s="269"/>
      <c r="U565" s="189"/>
      <c r="V565" s="3"/>
      <c r="W565" s="2"/>
      <c r="X565" s="269"/>
      <c r="Y565" s="189"/>
      <c r="Z565" s="3"/>
      <c r="AA565" s="1"/>
      <c r="AB565" s="1"/>
      <c r="AC565" s="1"/>
      <c r="AD565" s="1"/>
      <c r="AE565" s="2"/>
      <c r="AF565" s="2"/>
      <c r="AG565" s="2"/>
      <c r="AH565" s="2"/>
      <c r="AI565" s="270"/>
      <c r="AJ565" s="270"/>
      <c r="AK565" s="270"/>
      <c r="AL565" s="270"/>
      <c r="AM565" s="270"/>
      <c r="AN565" s="270"/>
      <c r="AO565" s="270"/>
      <c r="AP565" s="270"/>
      <c r="AQ565" s="270"/>
      <c r="AR565" s="270"/>
      <c r="AS565" s="271"/>
      <c r="AT565" s="271"/>
      <c r="AU565" s="270"/>
      <c r="AV565" s="270"/>
      <c r="AW565" s="270"/>
      <c r="AX565" s="270"/>
    </row>
    <row r="566" spans="1:50" ht="14.25" customHeight="1">
      <c r="A566" s="204"/>
      <c r="B566" s="268"/>
      <c r="C566" s="268"/>
      <c r="D566" s="268"/>
      <c r="E566" s="268"/>
      <c r="F566" s="268"/>
      <c r="G566" s="268"/>
      <c r="H566" s="269"/>
      <c r="I566" s="189"/>
      <c r="J566" s="3"/>
      <c r="K566" s="2"/>
      <c r="L566" s="269"/>
      <c r="M566" s="189"/>
      <c r="N566" s="3"/>
      <c r="O566" s="2"/>
      <c r="P566" s="269"/>
      <c r="Q566" s="189"/>
      <c r="R566" s="3"/>
      <c r="S566" s="2"/>
      <c r="T566" s="269"/>
      <c r="U566" s="189"/>
      <c r="V566" s="3"/>
      <c r="W566" s="2"/>
      <c r="X566" s="269"/>
      <c r="Y566" s="189"/>
      <c r="Z566" s="3"/>
      <c r="AA566" s="1"/>
      <c r="AB566" s="1"/>
      <c r="AC566" s="1"/>
      <c r="AD566" s="1"/>
      <c r="AE566" s="2"/>
      <c r="AF566" s="2"/>
      <c r="AG566" s="2"/>
      <c r="AH566" s="2"/>
      <c r="AI566" s="270"/>
      <c r="AJ566" s="270"/>
      <c r="AK566" s="270"/>
      <c r="AL566" s="270"/>
      <c r="AM566" s="270"/>
      <c r="AN566" s="270"/>
      <c r="AO566" s="270"/>
      <c r="AP566" s="270"/>
      <c r="AQ566" s="270"/>
      <c r="AR566" s="270"/>
      <c r="AS566" s="271"/>
      <c r="AT566" s="271"/>
      <c r="AU566" s="270"/>
      <c r="AV566" s="270"/>
      <c r="AW566" s="270"/>
      <c r="AX566" s="270"/>
    </row>
    <row r="567" spans="1:50" ht="14.25" customHeight="1">
      <c r="A567" s="204"/>
      <c r="B567" s="268"/>
      <c r="C567" s="268"/>
      <c r="D567" s="268"/>
      <c r="E567" s="268"/>
      <c r="F567" s="268"/>
      <c r="G567" s="268"/>
      <c r="H567" s="269"/>
      <c r="I567" s="189"/>
      <c r="J567" s="3"/>
      <c r="K567" s="2"/>
      <c r="L567" s="269"/>
      <c r="M567" s="189"/>
      <c r="N567" s="3"/>
      <c r="O567" s="2"/>
      <c r="P567" s="269"/>
      <c r="Q567" s="189"/>
      <c r="R567" s="3"/>
      <c r="S567" s="2"/>
      <c r="T567" s="269"/>
      <c r="U567" s="189"/>
      <c r="V567" s="3"/>
      <c r="W567" s="2"/>
      <c r="X567" s="269"/>
      <c r="Y567" s="189"/>
      <c r="Z567" s="3"/>
      <c r="AA567" s="1"/>
      <c r="AB567" s="1"/>
      <c r="AC567" s="1"/>
      <c r="AD567" s="1"/>
      <c r="AE567" s="2"/>
      <c r="AF567" s="2"/>
      <c r="AG567" s="2"/>
      <c r="AH567" s="2"/>
      <c r="AI567" s="270"/>
      <c r="AJ567" s="270"/>
      <c r="AK567" s="270"/>
      <c r="AL567" s="270"/>
      <c r="AM567" s="270"/>
      <c r="AN567" s="270"/>
      <c r="AO567" s="270"/>
      <c r="AP567" s="270"/>
      <c r="AQ567" s="270"/>
      <c r="AR567" s="270"/>
      <c r="AS567" s="271"/>
      <c r="AT567" s="271"/>
      <c r="AU567" s="270"/>
      <c r="AV567" s="270"/>
      <c r="AW567" s="270"/>
      <c r="AX567" s="270"/>
    </row>
    <row r="568" spans="1:50" ht="14.25" customHeight="1">
      <c r="A568" s="204"/>
      <c r="B568" s="268"/>
      <c r="C568" s="268"/>
      <c r="D568" s="268"/>
      <c r="E568" s="268"/>
      <c r="F568" s="268"/>
      <c r="G568" s="268"/>
      <c r="H568" s="269"/>
      <c r="I568" s="189"/>
      <c r="J568" s="3"/>
      <c r="K568" s="2"/>
      <c r="L568" s="269"/>
      <c r="M568" s="189"/>
      <c r="N568" s="3"/>
      <c r="O568" s="2"/>
      <c r="P568" s="269"/>
      <c r="Q568" s="189"/>
      <c r="R568" s="3"/>
      <c r="S568" s="2"/>
      <c r="T568" s="269"/>
      <c r="U568" s="189"/>
      <c r="V568" s="3"/>
      <c r="W568" s="2"/>
      <c r="X568" s="269"/>
      <c r="Y568" s="189"/>
      <c r="Z568" s="3"/>
      <c r="AA568" s="1"/>
      <c r="AB568" s="1"/>
      <c r="AC568" s="1"/>
      <c r="AD568" s="1"/>
      <c r="AE568" s="2"/>
      <c r="AF568" s="2"/>
      <c r="AG568" s="2"/>
      <c r="AH568" s="2"/>
      <c r="AI568" s="270"/>
      <c r="AJ568" s="270"/>
      <c r="AK568" s="270"/>
      <c r="AL568" s="270"/>
      <c r="AM568" s="270"/>
      <c r="AN568" s="270"/>
      <c r="AO568" s="270"/>
      <c r="AP568" s="270"/>
      <c r="AQ568" s="270"/>
      <c r="AR568" s="270"/>
      <c r="AS568" s="271"/>
      <c r="AT568" s="271"/>
      <c r="AU568" s="270"/>
      <c r="AV568" s="270"/>
      <c r="AW568" s="270"/>
      <c r="AX568" s="270"/>
    </row>
    <row r="569" spans="1:50" ht="14.25" customHeight="1">
      <c r="A569" s="204"/>
      <c r="B569" s="268"/>
      <c r="C569" s="268"/>
      <c r="D569" s="268"/>
      <c r="E569" s="268"/>
      <c r="F569" s="268"/>
      <c r="G569" s="268"/>
      <c r="H569" s="269"/>
      <c r="I569" s="189"/>
      <c r="J569" s="3"/>
      <c r="K569" s="2"/>
      <c r="L569" s="269"/>
      <c r="M569" s="189"/>
      <c r="N569" s="3"/>
      <c r="O569" s="2"/>
      <c r="P569" s="269"/>
      <c r="Q569" s="189"/>
      <c r="R569" s="3"/>
      <c r="S569" s="2"/>
      <c r="T569" s="269"/>
      <c r="U569" s="189"/>
      <c r="V569" s="3"/>
      <c r="W569" s="2"/>
      <c r="X569" s="269"/>
      <c r="Y569" s="189"/>
      <c r="Z569" s="3"/>
      <c r="AA569" s="1"/>
      <c r="AB569" s="1"/>
      <c r="AC569" s="1"/>
      <c r="AD569" s="1"/>
      <c r="AE569" s="2"/>
      <c r="AF569" s="2"/>
      <c r="AG569" s="2"/>
      <c r="AH569" s="2"/>
      <c r="AI569" s="270"/>
      <c r="AJ569" s="270"/>
      <c r="AK569" s="270"/>
      <c r="AL569" s="270"/>
      <c r="AM569" s="270"/>
      <c r="AN569" s="270"/>
      <c r="AO569" s="270"/>
      <c r="AP569" s="270"/>
      <c r="AQ569" s="270"/>
      <c r="AR569" s="270"/>
      <c r="AS569" s="271"/>
      <c r="AT569" s="271"/>
      <c r="AU569" s="270"/>
      <c r="AV569" s="270"/>
      <c r="AW569" s="270"/>
      <c r="AX569" s="270"/>
    </row>
    <row r="570" spans="1:50" ht="14.25" customHeight="1">
      <c r="A570" s="204"/>
      <c r="B570" s="268"/>
      <c r="C570" s="268"/>
      <c r="D570" s="268"/>
      <c r="E570" s="268"/>
      <c r="F570" s="268"/>
      <c r="G570" s="268"/>
      <c r="H570" s="269"/>
      <c r="I570" s="189"/>
      <c r="J570" s="3"/>
      <c r="K570" s="2"/>
      <c r="L570" s="269"/>
      <c r="M570" s="189"/>
      <c r="N570" s="3"/>
      <c r="O570" s="2"/>
      <c r="P570" s="269"/>
      <c r="Q570" s="189"/>
      <c r="R570" s="3"/>
      <c r="S570" s="2"/>
      <c r="T570" s="269"/>
      <c r="U570" s="189"/>
      <c r="V570" s="3"/>
      <c r="W570" s="2"/>
      <c r="X570" s="269"/>
      <c r="Y570" s="189"/>
      <c r="Z570" s="3"/>
      <c r="AA570" s="1"/>
      <c r="AB570" s="1"/>
      <c r="AC570" s="1"/>
      <c r="AD570" s="1"/>
      <c r="AE570" s="2"/>
      <c r="AF570" s="2"/>
      <c r="AG570" s="2"/>
      <c r="AH570" s="2"/>
      <c r="AI570" s="270"/>
      <c r="AJ570" s="270"/>
      <c r="AK570" s="270"/>
      <c r="AL570" s="270"/>
      <c r="AM570" s="270"/>
      <c r="AN570" s="270"/>
      <c r="AO570" s="270"/>
      <c r="AP570" s="270"/>
      <c r="AQ570" s="270"/>
      <c r="AR570" s="270"/>
      <c r="AS570" s="271"/>
      <c r="AT570" s="271"/>
      <c r="AU570" s="270"/>
      <c r="AV570" s="270"/>
      <c r="AW570" s="270"/>
      <c r="AX570" s="270"/>
    </row>
    <row r="571" spans="1:50" ht="14.25" customHeight="1">
      <c r="A571" s="204"/>
      <c r="B571" s="268"/>
      <c r="C571" s="268"/>
      <c r="D571" s="268"/>
      <c r="E571" s="268"/>
      <c r="F571" s="268"/>
      <c r="G571" s="268"/>
      <c r="H571" s="269"/>
      <c r="I571" s="189"/>
      <c r="J571" s="3"/>
      <c r="K571" s="2"/>
      <c r="L571" s="269"/>
      <c r="M571" s="189"/>
      <c r="N571" s="3"/>
      <c r="O571" s="2"/>
      <c r="P571" s="269"/>
      <c r="Q571" s="189"/>
      <c r="R571" s="3"/>
      <c r="S571" s="2"/>
      <c r="T571" s="269"/>
      <c r="U571" s="189"/>
      <c r="V571" s="3"/>
      <c r="W571" s="2"/>
      <c r="X571" s="269"/>
      <c r="Y571" s="189"/>
      <c r="Z571" s="3"/>
      <c r="AA571" s="1"/>
      <c r="AB571" s="1"/>
      <c r="AC571" s="1"/>
      <c r="AD571" s="1"/>
      <c r="AE571" s="2"/>
      <c r="AF571" s="2"/>
      <c r="AG571" s="2"/>
      <c r="AH571" s="2"/>
      <c r="AI571" s="270"/>
      <c r="AJ571" s="270"/>
      <c r="AK571" s="270"/>
      <c r="AL571" s="270"/>
      <c r="AM571" s="270"/>
      <c r="AN571" s="270"/>
      <c r="AO571" s="270"/>
      <c r="AP571" s="270"/>
      <c r="AQ571" s="270"/>
      <c r="AR571" s="270"/>
      <c r="AS571" s="271"/>
      <c r="AT571" s="271"/>
      <c r="AU571" s="270"/>
      <c r="AV571" s="270"/>
      <c r="AW571" s="270"/>
      <c r="AX571" s="270"/>
    </row>
    <row r="572" spans="1:50" ht="14.25" customHeight="1">
      <c r="A572" s="204"/>
      <c r="B572" s="268"/>
      <c r="C572" s="268"/>
      <c r="D572" s="268"/>
      <c r="E572" s="268"/>
      <c r="F572" s="268"/>
      <c r="G572" s="268"/>
      <c r="H572" s="269"/>
      <c r="I572" s="189"/>
      <c r="J572" s="3"/>
      <c r="K572" s="2"/>
      <c r="L572" s="269"/>
      <c r="M572" s="189"/>
      <c r="N572" s="3"/>
      <c r="O572" s="2"/>
      <c r="P572" s="269"/>
      <c r="Q572" s="189"/>
      <c r="R572" s="3"/>
      <c r="S572" s="2"/>
      <c r="T572" s="269"/>
      <c r="U572" s="189"/>
      <c r="V572" s="3"/>
      <c r="W572" s="2"/>
      <c r="X572" s="269"/>
      <c r="Y572" s="189"/>
      <c r="Z572" s="3"/>
      <c r="AA572" s="1"/>
      <c r="AB572" s="1"/>
      <c r="AC572" s="1"/>
      <c r="AD572" s="1"/>
      <c r="AE572" s="2"/>
      <c r="AF572" s="2"/>
      <c r="AG572" s="2"/>
      <c r="AH572" s="2"/>
      <c r="AI572" s="270"/>
      <c r="AJ572" s="270"/>
      <c r="AK572" s="270"/>
      <c r="AL572" s="270"/>
      <c r="AM572" s="270"/>
      <c r="AN572" s="270"/>
      <c r="AO572" s="270"/>
      <c r="AP572" s="270"/>
      <c r="AQ572" s="270"/>
      <c r="AR572" s="270"/>
      <c r="AS572" s="271"/>
      <c r="AT572" s="271"/>
      <c r="AU572" s="270"/>
      <c r="AV572" s="270"/>
      <c r="AW572" s="270"/>
      <c r="AX572" s="270"/>
    </row>
    <row r="573" spans="1:50" ht="14.25" customHeight="1">
      <c r="A573" s="204"/>
      <c r="B573" s="268"/>
      <c r="C573" s="268"/>
      <c r="D573" s="268"/>
      <c r="E573" s="268"/>
      <c r="F573" s="268"/>
      <c r="G573" s="268"/>
      <c r="H573" s="269"/>
      <c r="I573" s="189"/>
      <c r="J573" s="3"/>
      <c r="K573" s="2"/>
      <c r="L573" s="269"/>
      <c r="M573" s="189"/>
      <c r="N573" s="3"/>
      <c r="O573" s="2"/>
      <c r="P573" s="269"/>
      <c r="Q573" s="189"/>
      <c r="R573" s="3"/>
      <c r="S573" s="2"/>
      <c r="T573" s="269"/>
      <c r="U573" s="189"/>
      <c r="V573" s="3"/>
      <c r="W573" s="2"/>
      <c r="X573" s="269"/>
      <c r="Y573" s="189"/>
      <c r="Z573" s="3"/>
      <c r="AA573" s="1"/>
      <c r="AB573" s="1"/>
      <c r="AC573" s="1"/>
      <c r="AD573" s="1"/>
      <c r="AE573" s="2"/>
      <c r="AF573" s="2"/>
      <c r="AG573" s="2"/>
      <c r="AH573" s="2"/>
      <c r="AI573" s="270"/>
      <c r="AJ573" s="270"/>
      <c r="AK573" s="270"/>
      <c r="AL573" s="270"/>
      <c r="AM573" s="270"/>
      <c r="AN573" s="270"/>
      <c r="AO573" s="270"/>
      <c r="AP573" s="270"/>
      <c r="AQ573" s="270"/>
      <c r="AR573" s="270"/>
      <c r="AS573" s="271"/>
      <c r="AT573" s="271"/>
      <c r="AU573" s="270"/>
      <c r="AV573" s="270"/>
      <c r="AW573" s="270"/>
      <c r="AX573" s="270"/>
    </row>
    <row r="574" spans="1:50" ht="14.25" customHeight="1">
      <c r="A574" s="204"/>
      <c r="B574" s="268"/>
      <c r="C574" s="268"/>
      <c r="D574" s="268"/>
      <c r="E574" s="268"/>
      <c r="F574" s="268"/>
      <c r="G574" s="268"/>
      <c r="H574" s="269"/>
      <c r="I574" s="189"/>
      <c r="J574" s="3"/>
      <c r="K574" s="2"/>
      <c r="L574" s="269"/>
      <c r="M574" s="189"/>
      <c r="N574" s="3"/>
      <c r="O574" s="2"/>
      <c r="P574" s="269"/>
      <c r="Q574" s="189"/>
      <c r="R574" s="3"/>
      <c r="S574" s="2"/>
      <c r="T574" s="269"/>
      <c r="U574" s="189"/>
      <c r="V574" s="3"/>
      <c r="W574" s="2"/>
      <c r="X574" s="269"/>
      <c r="Y574" s="189"/>
      <c r="Z574" s="3"/>
      <c r="AA574" s="1"/>
      <c r="AB574" s="1"/>
      <c r="AC574" s="1"/>
      <c r="AD574" s="1"/>
      <c r="AE574" s="2"/>
      <c r="AF574" s="2"/>
      <c r="AG574" s="2"/>
      <c r="AH574" s="2"/>
      <c r="AI574" s="270"/>
      <c r="AJ574" s="270"/>
      <c r="AK574" s="270"/>
      <c r="AL574" s="270"/>
      <c r="AM574" s="270"/>
      <c r="AN574" s="270"/>
      <c r="AO574" s="270"/>
      <c r="AP574" s="270"/>
      <c r="AQ574" s="270"/>
      <c r="AR574" s="270"/>
      <c r="AS574" s="271"/>
      <c r="AT574" s="271"/>
      <c r="AU574" s="270"/>
      <c r="AV574" s="270"/>
      <c r="AW574" s="270"/>
      <c r="AX574" s="270"/>
    </row>
    <row r="575" spans="1:50" ht="14.25" customHeight="1">
      <c r="A575" s="204"/>
      <c r="B575" s="268"/>
      <c r="C575" s="268"/>
      <c r="D575" s="268"/>
      <c r="E575" s="268"/>
      <c r="F575" s="268"/>
      <c r="G575" s="268"/>
      <c r="H575" s="269"/>
      <c r="I575" s="189"/>
      <c r="J575" s="3"/>
      <c r="K575" s="2"/>
      <c r="L575" s="269"/>
      <c r="M575" s="189"/>
      <c r="N575" s="3"/>
      <c r="O575" s="2"/>
      <c r="P575" s="269"/>
      <c r="Q575" s="189"/>
      <c r="R575" s="3"/>
      <c r="S575" s="2"/>
      <c r="T575" s="269"/>
      <c r="U575" s="189"/>
      <c r="V575" s="3"/>
      <c r="W575" s="2"/>
      <c r="X575" s="269"/>
      <c r="Y575" s="189"/>
      <c r="Z575" s="3"/>
      <c r="AA575" s="1"/>
      <c r="AB575" s="1"/>
      <c r="AC575" s="1"/>
      <c r="AD575" s="1"/>
      <c r="AE575" s="2"/>
      <c r="AF575" s="2"/>
      <c r="AG575" s="2"/>
      <c r="AH575" s="2"/>
      <c r="AI575" s="270"/>
      <c r="AJ575" s="270"/>
      <c r="AK575" s="270"/>
      <c r="AL575" s="270"/>
      <c r="AM575" s="270"/>
      <c r="AN575" s="270"/>
      <c r="AO575" s="270"/>
      <c r="AP575" s="270"/>
      <c r="AQ575" s="270"/>
      <c r="AR575" s="270"/>
      <c r="AS575" s="271"/>
      <c r="AT575" s="271"/>
      <c r="AU575" s="270"/>
      <c r="AV575" s="270"/>
      <c r="AW575" s="270"/>
      <c r="AX575" s="270"/>
    </row>
    <row r="576" spans="1:50" ht="14.25" customHeight="1">
      <c r="A576" s="204"/>
      <c r="B576" s="268"/>
      <c r="C576" s="268"/>
      <c r="D576" s="268"/>
      <c r="E576" s="268"/>
      <c r="F576" s="268"/>
      <c r="G576" s="268"/>
      <c r="H576" s="269"/>
      <c r="I576" s="189"/>
      <c r="J576" s="3"/>
      <c r="K576" s="2"/>
      <c r="L576" s="269"/>
      <c r="M576" s="189"/>
      <c r="N576" s="3"/>
      <c r="O576" s="2"/>
      <c r="P576" s="269"/>
      <c r="Q576" s="189"/>
      <c r="R576" s="3"/>
      <c r="S576" s="2"/>
      <c r="T576" s="269"/>
      <c r="U576" s="189"/>
      <c r="V576" s="3"/>
      <c r="W576" s="2"/>
      <c r="X576" s="269"/>
      <c r="Y576" s="189"/>
      <c r="Z576" s="3"/>
      <c r="AA576" s="1"/>
      <c r="AB576" s="1"/>
      <c r="AC576" s="1"/>
      <c r="AD576" s="1"/>
      <c r="AE576" s="2"/>
      <c r="AF576" s="2"/>
      <c r="AG576" s="2"/>
      <c r="AH576" s="2"/>
      <c r="AI576" s="270"/>
      <c r="AJ576" s="270"/>
      <c r="AK576" s="270"/>
      <c r="AL576" s="270"/>
      <c r="AM576" s="270"/>
      <c r="AN576" s="270"/>
      <c r="AO576" s="270"/>
      <c r="AP576" s="270"/>
      <c r="AQ576" s="270"/>
      <c r="AR576" s="270"/>
      <c r="AS576" s="271"/>
      <c r="AT576" s="271"/>
      <c r="AU576" s="270"/>
      <c r="AV576" s="270"/>
      <c r="AW576" s="270"/>
      <c r="AX576" s="270"/>
    </row>
    <row r="577" spans="1:50" ht="14.25" customHeight="1">
      <c r="A577" s="204"/>
      <c r="B577" s="268"/>
      <c r="C577" s="268"/>
      <c r="D577" s="268"/>
      <c r="E577" s="268"/>
      <c r="F577" s="268"/>
      <c r="G577" s="268"/>
      <c r="H577" s="269"/>
      <c r="I577" s="189"/>
      <c r="J577" s="3"/>
      <c r="K577" s="2"/>
      <c r="L577" s="269"/>
      <c r="M577" s="189"/>
      <c r="N577" s="3"/>
      <c r="O577" s="2"/>
      <c r="P577" s="269"/>
      <c r="Q577" s="189"/>
      <c r="R577" s="3"/>
      <c r="S577" s="2"/>
      <c r="T577" s="269"/>
      <c r="U577" s="189"/>
      <c r="V577" s="3"/>
      <c r="W577" s="2"/>
      <c r="X577" s="269"/>
      <c r="Y577" s="189"/>
      <c r="Z577" s="3"/>
      <c r="AA577" s="1"/>
      <c r="AB577" s="1"/>
      <c r="AC577" s="1"/>
      <c r="AD577" s="1"/>
      <c r="AE577" s="2"/>
      <c r="AF577" s="2"/>
      <c r="AG577" s="2"/>
      <c r="AH577" s="2"/>
      <c r="AI577" s="270"/>
      <c r="AJ577" s="270"/>
      <c r="AK577" s="270"/>
      <c r="AL577" s="270"/>
      <c r="AM577" s="270"/>
      <c r="AN577" s="270"/>
      <c r="AO577" s="270"/>
      <c r="AP577" s="270"/>
      <c r="AQ577" s="270"/>
      <c r="AR577" s="270"/>
      <c r="AS577" s="271"/>
      <c r="AT577" s="271"/>
      <c r="AU577" s="270"/>
      <c r="AV577" s="270"/>
      <c r="AW577" s="270"/>
      <c r="AX577" s="270"/>
    </row>
    <row r="578" spans="1:50" ht="14.25" customHeight="1">
      <c r="A578" s="204"/>
      <c r="B578" s="268"/>
      <c r="C578" s="268"/>
      <c r="D578" s="268"/>
      <c r="E578" s="268"/>
      <c r="F578" s="268"/>
      <c r="G578" s="268"/>
      <c r="H578" s="269"/>
      <c r="I578" s="189"/>
      <c r="J578" s="3"/>
      <c r="K578" s="2"/>
      <c r="L578" s="269"/>
      <c r="M578" s="189"/>
      <c r="N578" s="3"/>
      <c r="O578" s="2"/>
      <c r="P578" s="269"/>
      <c r="Q578" s="189"/>
      <c r="R578" s="3"/>
      <c r="S578" s="2"/>
      <c r="T578" s="269"/>
      <c r="U578" s="189"/>
      <c r="V578" s="3"/>
      <c r="W578" s="2"/>
      <c r="X578" s="269"/>
      <c r="Y578" s="189"/>
      <c r="Z578" s="3"/>
      <c r="AA578" s="1"/>
      <c r="AB578" s="1"/>
      <c r="AC578" s="1"/>
      <c r="AD578" s="1"/>
      <c r="AE578" s="2"/>
      <c r="AF578" s="2"/>
      <c r="AG578" s="2"/>
      <c r="AH578" s="2"/>
      <c r="AI578" s="270"/>
      <c r="AJ578" s="270"/>
      <c r="AK578" s="270"/>
      <c r="AL578" s="270"/>
      <c r="AM578" s="270"/>
      <c r="AN578" s="270"/>
      <c r="AO578" s="270"/>
      <c r="AP578" s="270"/>
      <c r="AQ578" s="270"/>
      <c r="AR578" s="270"/>
      <c r="AS578" s="271"/>
      <c r="AT578" s="271"/>
      <c r="AU578" s="270"/>
      <c r="AV578" s="270"/>
      <c r="AW578" s="270"/>
      <c r="AX578" s="270"/>
    </row>
    <row r="579" spans="1:50" ht="14.25" customHeight="1">
      <c r="A579" s="204"/>
      <c r="B579" s="268"/>
      <c r="C579" s="268"/>
      <c r="D579" s="268"/>
      <c r="E579" s="268"/>
      <c r="F579" s="268"/>
      <c r="G579" s="268"/>
      <c r="H579" s="269"/>
      <c r="I579" s="189"/>
      <c r="J579" s="3"/>
      <c r="K579" s="2"/>
      <c r="L579" s="269"/>
      <c r="M579" s="189"/>
      <c r="N579" s="3"/>
      <c r="O579" s="2"/>
      <c r="P579" s="269"/>
      <c r="Q579" s="189"/>
      <c r="R579" s="3"/>
      <c r="S579" s="2"/>
      <c r="T579" s="269"/>
      <c r="U579" s="189"/>
      <c r="V579" s="3"/>
      <c r="W579" s="2"/>
      <c r="X579" s="269"/>
      <c r="Y579" s="189"/>
      <c r="Z579" s="3"/>
      <c r="AA579" s="1"/>
      <c r="AB579" s="1"/>
      <c r="AC579" s="1"/>
      <c r="AD579" s="1"/>
      <c r="AE579" s="2"/>
      <c r="AF579" s="2"/>
      <c r="AG579" s="2"/>
      <c r="AH579" s="2"/>
      <c r="AI579" s="270"/>
      <c r="AJ579" s="270"/>
      <c r="AK579" s="270"/>
      <c r="AL579" s="270"/>
      <c r="AM579" s="270"/>
      <c r="AN579" s="270"/>
      <c r="AO579" s="270"/>
      <c r="AP579" s="270"/>
      <c r="AQ579" s="270"/>
      <c r="AR579" s="270"/>
      <c r="AS579" s="271"/>
      <c r="AT579" s="271"/>
      <c r="AU579" s="270"/>
      <c r="AV579" s="270"/>
      <c r="AW579" s="270"/>
      <c r="AX579" s="270"/>
    </row>
    <row r="580" spans="1:50" ht="14.25" customHeight="1">
      <c r="A580" s="204"/>
      <c r="B580" s="268"/>
      <c r="C580" s="268"/>
      <c r="D580" s="268"/>
      <c r="E580" s="268"/>
      <c r="F580" s="268"/>
      <c r="G580" s="268"/>
      <c r="H580" s="269"/>
      <c r="I580" s="189"/>
      <c r="J580" s="3"/>
      <c r="K580" s="2"/>
      <c r="L580" s="269"/>
      <c r="M580" s="189"/>
      <c r="N580" s="3"/>
      <c r="O580" s="2"/>
      <c r="P580" s="269"/>
      <c r="Q580" s="189"/>
      <c r="R580" s="3"/>
      <c r="S580" s="2"/>
      <c r="T580" s="269"/>
      <c r="U580" s="189"/>
      <c r="V580" s="3"/>
      <c r="W580" s="2"/>
      <c r="X580" s="269"/>
      <c r="Y580" s="189"/>
      <c r="Z580" s="3"/>
      <c r="AA580" s="1"/>
      <c r="AB580" s="1"/>
      <c r="AC580" s="1"/>
      <c r="AD580" s="1"/>
      <c r="AE580" s="2"/>
      <c r="AF580" s="2"/>
      <c r="AG580" s="2"/>
      <c r="AH580" s="2"/>
      <c r="AI580" s="270"/>
      <c r="AJ580" s="270"/>
      <c r="AK580" s="270"/>
      <c r="AL580" s="270"/>
      <c r="AM580" s="270"/>
      <c r="AN580" s="270"/>
      <c r="AO580" s="270"/>
      <c r="AP580" s="270"/>
      <c r="AQ580" s="270"/>
      <c r="AR580" s="270"/>
      <c r="AS580" s="271"/>
      <c r="AT580" s="271"/>
      <c r="AU580" s="270"/>
      <c r="AV580" s="270"/>
      <c r="AW580" s="270"/>
      <c r="AX580" s="270"/>
    </row>
    <row r="581" spans="1:50" ht="14.25" customHeight="1">
      <c r="A581" s="204"/>
      <c r="B581" s="268"/>
      <c r="C581" s="268"/>
      <c r="D581" s="268"/>
      <c r="E581" s="268"/>
      <c r="F581" s="268"/>
      <c r="G581" s="268"/>
      <c r="H581" s="269"/>
      <c r="I581" s="189"/>
      <c r="J581" s="3"/>
      <c r="K581" s="2"/>
      <c r="L581" s="269"/>
      <c r="M581" s="189"/>
      <c r="N581" s="3"/>
      <c r="O581" s="2"/>
      <c r="P581" s="269"/>
      <c r="Q581" s="189"/>
      <c r="R581" s="3"/>
      <c r="S581" s="2"/>
      <c r="T581" s="269"/>
      <c r="U581" s="189"/>
      <c r="V581" s="3"/>
      <c r="W581" s="2"/>
      <c r="X581" s="269"/>
      <c r="Y581" s="189"/>
      <c r="Z581" s="3"/>
      <c r="AA581" s="1"/>
      <c r="AB581" s="1"/>
      <c r="AC581" s="1"/>
      <c r="AD581" s="1"/>
      <c r="AE581" s="2"/>
      <c r="AF581" s="2"/>
      <c r="AG581" s="2"/>
      <c r="AH581" s="2"/>
      <c r="AI581" s="270"/>
      <c r="AJ581" s="270"/>
      <c r="AK581" s="270"/>
      <c r="AL581" s="270"/>
      <c r="AM581" s="270"/>
      <c r="AN581" s="270"/>
      <c r="AO581" s="270"/>
      <c r="AP581" s="270"/>
      <c r="AQ581" s="270"/>
      <c r="AR581" s="270"/>
      <c r="AS581" s="271"/>
      <c r="AT581" s="271"/>
      <c r="AU581" s="270"/>
      <c r="AV581" s="270"/>
      <c r="AW581" s="270"/>
      <c r="AX581" s="270"/>
    </row>
    <row r="582" spans="1:50" ht="14.25" customHeight="1">
      <c r="A582" s="204"/>
      <c r="B582" s="268"/>
      <c r="C582" s="268"/>
      <c r="D582" s="268"/>
      <c r="E582" s="268"/>
      <c r="F582" s="268"/>
      <c r="G582" s="268"/>
      <c r="H582" s="269"/>
      <c r="I582" s="189"/>
      <c r="J582" s="3"/>
      <c r="K582" s="2"/>
      <c r="L582" s="269"/>
      <c r="M582" s="189"/>
      <c r="N582" s="3"/>
      <c r="O582" s="2"/>
      <c r="P582" s="269"/>
      <c r="Q582" s="189"/>
      <c r="R582" s="3"/>
      <c r="S582" s="2"/>
      <c r="T582" s="269"/>
      <c r="U582" s="189"/>
      <c r="V582" s="3"/>
      <c r="W582" s="2"/>
      <c r="X582" s="269"/>
      <c r="Y582" s="189"/>
      <c r="Z582" s="3"/>
      <c r="AA582" s="1"/>
      <c r="AB582" s="1"/>
      <c r="AC582" s="1"/>
      <c r="AD582" s="1"/>
      <c r="AE582" s="2"/>
      <c r="AF582" s="2"/>
      <c r="AG582" s="2"/>
      <c r="AH582" s="2"/>
      <c r="AI582" s="270"/>
      <c r="AJ582" s="270"/>
      <c r="AK582" s="270"/>
      <c r="AL582" s="270"/>
      <c r="AM582" s="270"/>
      <c r="AN582" s="270"/>
      <c r="AO582" s="270"/>
      <c r="AP582" s="270"/>
      <c r="AQ582" s="270"/>
      <c r="AR582" s="270"/>
      <c r="AS582" s="271"/>
      <c r="AT582" s="271"/>
      <c r="AU582" s="270"/>
      <c r="AV582" s="270"/>
      <c r="AW582" s="270"/>
      <c r="AX582" s="270"/>
    </row>
    <row r="583" spans="1:50" ht="14.25" customHeight="1">
      <c r="A583" s="204"/>
      <c r="B583" s="268"/>
      <c r="C583" s="268"/>
      <c r="D583" s="268"/>
      <c r="E583" s="268"/>
      <c r="F583" s="268"/>
      <c r="G583" s="268"/>
      <c r="H583" s="269"/>
      <c r="I583" s="189"/>
      <c r="J583" s="3"/>
      <c r="K583" s="2"/>
      <c r="L583" s="269"/>
      <c r="M583" s="189"/>
      <c r="N583" s="3"/>
      <c r="O583" s="2"/>
      <c r="P583" s="269"/>
      <c r="Q583" s="189"/>
      <c r="R583" s="3"/>
      <c r="S583" s="2"/>
      <c r="T583" s="269"/>
      <c r="U583" s="189"/>
      <c r="V583" s="3"/>
      <c r="W583" s="2"/>
      <c r="X583" s="269"/>
      <c r="Y583" s="189"/>
      <c r="Z583" s="3"/>
      <c r="AA583" s="1"/>
      <c r="AB583" s="1"/>
      <c r="AC583" s="1"/>
      <c r="AD583" s="1"/>
      <c r="AE583" s="2"/>
      <c r="AF583" s="2"/>
      <c r="AG583" s="2"/>
      <c r="AH583" s="2"/>
      <c r="AI583" s="270"/>
      <c r="AJ583" s="270"/>
      <c r="AK583" s="270"/>
      <c r="AL583" s="270"/>
      <c r="AM583" s="270"/>
      <c r="AN583" s="270"/>
      <c r="AO583" s="270"/>
      <c r="AP583" s="270"/>
      <c r="AQ583" s="270"/>
      <c r="AR583" s="270"/>
      <c r="AS583" s="271"/>
      <c r="AT583" s="271"/>
      <c r="AU583" s="270"/>
      <c r="AV583" s="270"/>
      <c r="AW583" s="270"/>
      <c r="AX583" s="270"/>
    </row>
    <row r="584" spans="1:50" ht="14.25" customHeight="1">
      <c r="A584" s="204"/>
      <c r="B584" s="268"/>
      <c r="C584" s="268"/>
      <c r="D584" s="268"/>
      <c r="E584" s="268"/>
      <c r="F584" s="268"/>
      <c r="G584" s="268"/>
      <c r="H584" s="269"/>
      <c r="I584" s="189"/>
      <c r="J584" s="3"/>
      <c r="K584" s="2"/>
      <c r="L584" s="269"/>
      <c r="M584" s="189"/>
      <c r="N584" s="3"/>
      <c r="O584" s="2"/>
      <c r="P584" s="269"/>
      <c r="Q584" s="189"/>
      <c r="R584" s="3"/>
      <c r="S584" s="2"/>
      <c r="T584" s="269"/>
      <c r="U584" s="189"/>
      <c r="V584" s="3"/>
      <c r="W584" s="2"/>
      <c r="X584" s="269"/>
      <c r="Y584" s="189"/>
      <c r="Z584" s="3"/>
      <c r="AA584" s="1"/>
      <c r="AB584" s="1"/>
      <c r="AC584" s="1"/>
      <c r="AD584" s="1"/>
      <c r="AE584" s="2"/>
      <c r="AF584" s="2"/>
      <c r="AG584" s="2"/>
      <c r="AH584" s="2"/>
      <c r="AI584" s="270"/>
      <c r="AJ584" s="270"/>
      <c r="AK584" s="270"/>
      <c r="AL584" s="270"/>
      <c r="AM584" s="270"/>
      <c r="AN584" s="270"/>
      <c r="AO584" s="270"/>
      <c r="AP584" s="270"/>
      <c r="AQ584" s="270"/>
      <c r="AR584" s="270"/>
      <c r="AS584" s="271"/>
      <c r="AT584" s="271"/>
      <c r="AU584" s="270"/>
      <c r="AV584" s="270"/>
      <c r="AW584" s="270"/>
      <c r="AX584" s="270"/>
    </row>
    <row r="585" spans="1:50" ht="14.25" customHeight="1">
      <c r="A585" s="204"/>
      <c r="B585" s="268"/>
      <c r="C585" s="268"/>
      <c r="D585" s="268"/>
      <c r="E585" s="268"/>
      <c r="F585" s="268"/>
      <c r="G585" s="268"/>
      <c r="H585" s="269"/>
      <c r="I585" s="189"/>
      <c r="J585" s="3"/>
      <c r="K585" s="2"/>
      <c r="L585" s="269"/>
      <c r="M585" s="189"/>
      <c r="N585" s="3"/>
      <c r="O585" s="2"/>
      <c r="P585" s="269"/>
      <c r="Q585" s="189"/>
      <c r="R585" s="3"/>
      <c r="S585" s="2"/>
      <c r="T585" s="269"/>
      <c r="U585" s="189"/>
      <c r="V585" s="3"/>
      <c r="W585" s="2"/>
      <c r="X585" s="269"/>
      <c r="Y585" s="189"/>
      <c r="Z585" s="3"/>
      <c r="AA585" s="1"/>
      <c r="AB585" s="1"/>
      <c r="AC585" s="1"/>
      <c r="AD585" s="1"/>
      <c r="AE585" s="2"/>
      <c r="AF585" s="2"/>
      <c r="AG585" s="2"/>
      <c r="AH585" s="2"/>
      <c r="AI585" s="270"/>
      <c r="AJ585" s="270"/>
      <c r="AK585" s="270"/>
      <c r="AL585" s="270"/>
      <c r="AM585" s="270"/>
      <c r="AN585" s="270"/>
      <c r="AO585" s="270"/>
      <c r="AP585" s="270"/>
      <c r="AQ585" s="270"/>
      <c r="AR585" s="270"/>
      <c r="AS585" s="271"/>
      <c r="AT585" s="271"/>
      <c r="AU585" s="270"/>
      <c r="AV585" s="270"/>
      <c r="AW585" s="270"/>
      <c r="AX585" s="270"/>
    </row>
    <row r="586" spans="1:50" ht="14.25" customHeight="1">
      <c r="A586" s="204"/>
      <c r="B586" s="268"/>
      <c r="C586" s="268"/>
      <c r="D586" s="268"/>
      <c r="E586" s="268"/>
      <c r="F586" s="268"/>
      <c r="G586" s="268"/>
      <c r="H586" s="269"/>
      <c r="I586" s="189"/>
      <c r="J586" s="3"/>
      <c r="K586" s="2"/>
      <c r="L586" s="269"/>
      <c r="M586" s="189"/>
      <c r="N586" s="3"/>
      <c r="O586" s="2"/>
      <c r="P586" s="269"/>
      <c r="Q586" s="189"/>
      <c r="R586" s="3"/>
      <c r="S586" s="2"/>
      <c r="T586" s="269"/>
      <c r="U586" s="189"/>
      <c r="V586" s="3"/>
      <c r="W586" s="2"/>
      <c r="X586" s="269"/>
      <c r="Y586" s="189"/>
      <c r="Z586" s="3"/>
      <c r="AA586" s="1"/>
      <c r="AB586" s="1"/>
      <c r="AC586" s="1"/>
      <c r="AD586" s="1"/>
      <c r="AE586" s="2"/>
      <c r="AF586" s="2"/>
      <c r="AG586" s="2"/>
      <c r="AH586" s="2"/>
      <c r="AI586" s="270"/>
      <c r="AJ586" s="270"/>
      <c r="AK586" s="270"/>
      <c r="AL586" s="270"/>
      <c r="AM586" s="270"/>
      <c r="AN586" s="270"/>
      <c r="AO586" s="270"/>
      <c r="AP586" s="270"/>
      <c r="AQ586" s="270"/>
      <c r="AR586" s="270"/>
      <c r="AS586" s="271"/>
      <c r="AT586" s="271"/>
      <c r="AU586" s="270"/>
      <c r="AV586" s="270"/>
      <c r="AW586" s="270"/>
      <c r="AX586" s="270"/>
    </row>
    <row r="587" spans="1:50" ht="14.25" customHeight="1">
      <c r="A587" s="204"/>
      <c r="B587" s="268"/>
      <c r="C587" s="268"/>
      <c r="D587" s="268"/>
      <c r="E587" s="268"/>
      <c r="F587" s="268"/>
      <c r="G587" s="268"/>
      <c r="H587" s="269"/>
      <c r="I587" s="189"/>
      <c r="J587" s="3"/>
      <c r="K587" s="2"/>
      <c r="L587" s="269"/>
      <c r="M587" s="189"/>
      <c r="N587" s="3"/>
      <c r="O587" s="2"/>
      <c r="P587" s="269"/>
      <c r="Q587" s="189"/>
      <c r="R587" s="3"/>
      <c r="S587" s="2"/>
      <c r="T587" s="269"/>
      <c r="U587" s="189"/>
      <c r="V587" s="3"/>
      <c r="W587" s="2"/>
      <c r="X587" s="269"/>
      <c r="Y587" s="189"/>
      <c r="Z587" s="3"/>
      <c r="AA587" s="1"/>
      <c r="AB587" s="1"/>
      <c r="AC587" s="1"/>
      <c r="AD587" s="1"/>
      <c r="AE587" s="2"/>
      <c r="AF587" s="2"/>
      <c r="AG587" s="2"/>
      <c r="AH587" s="2"/>
      <c r="AI587" s="270"/>
      <c r="AJ587" s="270"/>
      <c r="AK587" s="270"/>
      <c r="AL587" s="270"/>
      <c r="AM587" s="270"/>
      <c r="AN587" s="270"/>
      <c r="AO587" s="270"/>
      <c r="AP587" s="270"/>
      <c r="AQ587" s="270"/>
      <c r="AR587" s="270"/>
      <c r="AS587" s="271"/>
      <c r="AT587" s="271"/>
      <c r="AU587" s="270"/>
      <c r="AV587" s="270"/>
      <c r="AW587" s="270"/>
      <c r="AX587" s="270"/>
    </row>
    <row r="588" spans="1:50" ht="14.25" customHeight="1">
      <c r="A588" s="204"/>
      <c r="B588" s="268"/>
      <c r="C588" s="268"/>
      <c r="D588" s="268"/>
      <c r="E588" s="268"/>
      <c r="F588" s="268"/>
      <c r="G588" s="268"/>
      <c r="H588" s="269"/>
      <c r="I588" s="189"/>
      <c r="J588" s="3"/>
      <c r="K588" s="2"/>
      <c r="L588" s="269"/>
      <c r="M588" s="189"/>
      <c r="N588" s="3"/>
      <c r="O588" s="2"/>
      <c r="P588" s="269"/>
      <c r="Q588" s="189"/>
      <c r="R588" s="3"/>
      <c r="S588" s="2"/>
      <c r="T588" s="269"/>
      <c r="U588" s="189"/>
      <c r="V588" s="3"/>
      <c r="W588" s="2"/>
      <c r="X588" s="269"/>
      <c r="Y588" s="189"/>
      <c r="Z588" s="3"/>
      <c r="AA588" s="1"/>
      <c r="AB588" s="1"/>
      <c r="AC588" s="1"/>
      <c r="AD588" s="1"/>
      <c r="AE588" s="2"/>
      <c r="AF588" s="2"/>
      <c r="AG588" s="2"/>
      <c r="AH588" s="2"/>
      <c r="AI588" s="270"/>
      <c r="AJ588" s="270"/>
      <c r="AK588" s="270"/>
      <c r="AL588" s="270"/>
      <c r="AM588" s="270"/>
      <c r="AN588" s="270"/>
      <c r="AO588" s="270"/>
      <c r="AP588" s="270"/>
      <c r="AQ588" s="270"/>
      <c r="AR588" s="270"/>
      <c r="AS588" s="271"/>
      <c r="AT588" s="271"/>
      <c r="AU588" s="270"/>
      <c r="AV588" s="270"/>
      <c r="AW588" s="270"/>
      <c r="AX588" s="270"/>
    </row>
    <row r="589" spans="1:50" ht="14.25" customHeight="1">
      <c r="A589" s="204"/>
      <c r="B589" s="268"/>
      <c r="C589" s="268"/>
      <c r="D589" s="268"/>
      <c r="E589" s="268"/>
      <c r="F589" s="268"/>
      <c r="G589" s="268"/>
      <c r="H589" s="269"/>
      <c r="I589" s="189"/>
      <c r="J589" s="3"/>
      <c r="K589" s="2"/>
      <c r="L589" s="269"/>
      <c r="M589" s="189"/>
      <c r="N589" s="3"/>
      <c r="O589" s="2"/>
      <c r="P589" s="269"/>
      <c r="Q589" s="189"/>
      <c r="R589" s="3"/>
      <c r="S589" s="2"/>
      <c r="T589" s="269"/>
      <c r="U589" s="189"/>
      <c r="V589" s="3"/>
      <c r="W589" s="2"/>
      <c r="X589" s="269"/>
      <c r="Y589" s="189"/>
      <c r="Z589" s="3"/>
      <c r="AA589" s="1"/>
      <c r="AB589" s="1"/>
      <c r="AC589" s="1"/>
      <c r="AD589" s="1"/>
      <c r="AE589" s="2"/>
      <c r="AF589" s="2"/>
      <c r="AG589" s="2"/>
      <c r="AH589" s="2"/>
      <c r="AI589" s="270"/>
      <c r="AJ589" s="270"/>
      <c r="AK589" s="270"/>
      <c r="AL589" s="270"/>
      <c r="AM589" s="270"/>
      <c r="AN589" s="270"/>
      <c r="AO589" s="270"/>
      <c r="AP589" s="270"/>
      <c r="AQ589" s="270"/>
      <c r="AR589" s="270"/>
      <c r="AS589" s="271"/>
      <c r="AT589" s="271"/>
      <c r="AU589" s="270"/>
      <c r="AV589" s="270"/>
      <c r="AW589" s="270"/>
      <c r="AX589" s="270"/>
    </row>
    <row r="590" spans="1:50" ht="14.25" customHeight="1">
      <c r="A590" s="204"/>
      <c r="B590" s="268"/>
      <c r="C590" s="268"/>
      <c r="D590" s="268"/>
      <c r="E590" s="268"/>
      <c r="F590" s="268"/>
      <c r="G590" s="268"/>
      <c r="H590" s="269"/>
      <c r="I590" s="189"/>
      <c r="J590" s="3"/>
      <c r="K590" s="2"/>
      <c r="L590" s="269"/>
      <c r="M590" s="189"/>
      <c r="N590" s="3"/>
      <c r="O590" s="2"/>
      <c r="P590" s="269"/>
      <c r="Q590" s="189"/>
      <c r="R590" s="3"/>
      <c r="S590" s="2"/>
      <c r="T590" s="269"/>
      <c r="U590" s="189"/>
      <c r="V590" s="3"/>
      <c r="W590" s="2"/>
      <c r="X590" s="269"/>
      <c r="Y590" s="189"/>
      <c r="Z590" s="3"/>
      <c r="AA590" s="1"/>
      <c r="AB590" s="1"/>
      <c r="AC590" s="1"/>
      <c r="AD590" s="1"/>
      <c r="AE590" s="2"/>
      <c r="AF590" s="2"/>
      <c r="AG590" s="2"/>
      <c r="AH590" s="2"/>
      <c r="AI590" s="270"/>
      <c r="AJ590" s="270"/>
      <c r="AK590" s="270"/>
      <c r="AL590" s="270"/>
      <c r="AM590" s="270"/>
      <c r="AN590" s="270"/>
      <c r="AO590" s="270"/>
      <c r="AP590" s="270"/>
      <c r="AQ590" s="270"/>
      <c r="AR590" s="270"/>
      <c r="AS590" s="271"/>
      <c r="AT590" s="271"/>
      <c r="AU590" s="270"/>
      <c r="AV590" s="270"/>
      <c r="AW590" s="270"/>
      <c r="AX590" s="270"/>
    </row>
    <row r="591" spans="1:50" ht="14.25" customHeight="1">
      <c r="A591" s="204"/>
      <c r="B591" s="268"/>
      <c r="C591" s="268"/>
      <c r="D591" s="268"/>
      <c r="E591" s="268"/>
      <c r="F591" s="268"/>
      <c r="G591" s="268"/>
      <c r="H591" s="269"/>
      <c r="I591" s="189"/>
      <c r="J591" s="3"/>
      <c r="K591" s="2"/>
      <c r="L591" s="269"/>
      <c r="M591" s="189"/>
      <c r="N591" s="3"/>
      <c r="O591" s="2"/>
      <c r="P591" s="269"/>
      <c r="Q591" s="189"/>
      <c r="R591" s="3"/>
      <c r="S591" s="2"/>
      <c r="T591" s="269"/>
      <c r="U591" s="189"/>
      <c r="V591" s="3"/>
      <c r="W591" s="2"/>
      <c r="X591" s="269"/>
      <c r="Y591" s="189"/>
      <c r="Z591" s="3"/>
      <c r="AA591" s="1"/>
      <c r="AB591" s="1"/>
      <c r="AC591" s="1"/>
      <c r="AD591" s="1"/>
      <c r="AE591" s="2"/>
      <c r="AF591" s="2"/>
      <c r="AG591" s="2"/>
      <c r="AH591" s="2"/>
      <c r="AI591" s="270"/>
      <c r="AJ591" s="270"/>
      <c r="AK591" s="270"/>
      <c r="AL591" s="270"/>
      <c r="AM591" s="270"/>
      <c r="AN591" s="270"/>
      <c r="AO591" s="270"/>
      <c r="AP591" s="270"/>
      <c r="AQ591" s="270"/>
      <c r="AR591" s="270"/>
      <c r="AS591" s="271"/>
      <c r="AT591" s="271"/>
      <c r="AU591" s="270"/>
      <c r="AV591" s="270"/>
      <c r="AW591" s="270"/>
      <c r="AX591" s="270"/>
    </row>
    <row r="592" spans="1:50" ht="14.25" customHeight="1">
      <c r="A592" s="204"/>
      <c r="B592" s="268"/>
      <c r="C592" s="268"/>
      <c r="D592" s="268"/>
      <c r="E592" s="268"/>
      <c r="F592" s="268"/>
      <c r="G592" s="268"/>
      <c r="H592" s="269"/>
      <c r="I592" s="189"/>
      <c r="J592" s="3"/>
      <c r="K592" s="2"/>
      <c r="L592" s="269"/>
      <c r="M592" s="189"/>
      <c r="N592" s="3"/>
      <c r="O592" s="2"/>
      <c r="P592" s="269"/>
      <c r="Q592" s="189"/>
      <c r="R592" s="3"/>
      <c r="S592" s="2"/>
      <c r="T592" s="269"/>
      <c r="U592" s="189"/>
      <c r="V592" s="3"/>
      <c r="W592" s="2"/>
      <c r="X592" s="269"/>
      <c r="Y592" s="189"/>
      <c r="Z592" s="3"/>
      <c r="AA592" s="1"/>
      <c r="AB592" s="1"/>
      <c r="AC592" s="1"/>
      <c r="AD592" s="1"/>
      <c r="AE592" s="2"/>
      <c r="AF592" s="2"/>
      <c r="AG592" s="2"/>
      <c r="AH592" s="2"/>
      <c r="AI592" s="270"/>
      <c r="AJ592" s="270"/>
      <c r="AK592" s="270"/>
      <c r="AL592" s="270"/>
      <c r="AM592" s="270"/>
      <c r="AN592" s="270"/>
      <c r="AO592" s="270"/>
      <c r="AP592" s="270"/>
      <c r="AQ592" s="270"/>
      <c r="AR592" s="270"/>
      <c r="AS592" s="271"/>
      <c r="AT592" s="271"/>
      <c r="AU592" s="270"/>
      <c r="AV592" s="270"/>
      <c r="AW592" s="270"/>
      <c r="AX592" s="270"/>
    </row>
    <row r="593" spans="1:50" ht="14.25" customHeight="1">
      <c r="A593" s="204"/>
      <c r="B593" s="268"/>
      <c r="C593" s="268"/>
      <c r="D593" s="268"/>
      <c r="E593" s="268"/>
      <c r="F593" s="268"/>
      <c r="G593" s="268"/>
      <c r="H593" s="269"/>
      <c r="I593" s="189"/>
      <c r="J593" s="3"/>
      <c r="K593" s="2"/>
      <c r="L593" s="269"/>
      <c r="M593" s="189"/>
      <c r="N593" s="3"/>
      <c r="O593" s="2"/>
      <c r="P593" s="269"/>
      <c r="Q593" s="189"/>
      <c r="R593" s="3"/>
      <c r="S593" s="2"/>
      <c r="T593" s="269"/>
      <c r="U593" s="189"/>
      <c r="V593" s="3"/>
      <c r="W593" s="2"/>
      <c r="X593" s="269"/>
      <c r="Y593" s="189"/>
      <c r="Z593" s="3"/>
      <c r="AA593" s="1"/>
      <c r="AB593" s="1"/>
      <c r="AC593" s="1"/>
      <c r="AD593" s="1"/>
      <c r="AE593" s="2"/>
      <c r="AF593" s="2"/>
      <c r="AG593" s="2"/>
      <c r="AH593" s="2"/>
      <c r="AI593" s="270"/>
      <c r="AJ593" s="270"/>
      <c r="AK593" s="270"/>
      <c r="AL593" s="270"/>
      <c r="AM593" s="270"/>
      <c r="AN593" s="270"/>
      <c r="AO593" s="270"/>
      <c r="AP593" s="270"/>
      <c r="AQ593" s="270"/>
      <c r="AR593" s="270"/>
      <c r="AS593" s="271"/>
      <c r="AT593" s="271"/>
      <c r="AU593" s="270"/>
      <c r="AV593" s="270"/>
      <c r="AW593" s="270"/>
      <c r="AX593" s="270"/>
    </row>
    <row r="594" spans="1:50" ht="14.25" customHeight="1">
      <c r="A594" s="204"/>
      <c r="B594" s="268"/>
      <c r="C594" s="268"/>
      <c r="D594" s="268"/>
      <c r="E594" s="268"/>
      <c r="F594" s="268"/>
      <c r="G594" s="268"/>
      <c r="H594" s="269"/>
      <c r="I594" s="189"/>
      <c r="J594" s="3"/>
      <c r="K594" s="2"/>
      <c r="L594" s="269"/>
      <c r="M594" s="189"/>
      <c r="N594" s="3"/>
      <c r="O594" s="2"/>
      <c r="P594" s="269"/>
      <c r="Q594" s="189"/>
      <c r="R594" s="3"/>
      <c r="S594" s="2"/>
      <c r="T594" s="269"/>
      <c r="U594" s="189"/>
      <c r="V594" s="3"/>
      <c r="W594" s="2"/>
      <c r="X594" s="269"/>
      <c r="Y594" s="189"/>
      <c r="Z594" s="3"/>
      <c r="AA594" s="1"/>
      <c r="AB594" s="1"/>
      <c r="AC594" s="1"/>
      <c r="AD594" s="1"/>
      <c r="AE594" s="2"/>
      <c r="AF594" s="2"/>
      <c r="AG594" s="2"/>
      <c r="AH594" s="2"/>
      <c r="AI594" s="270"/>
      <c r="AJ594" s="270"/>
      <c r="AK594" s="270"/>
      <c r="AL594" s="270"/>
      <c r="AM594" s="270"/>
      <c r="AN594" s="270"/>
      <c r="AO594" s="270"/>
      <c r="AP594" s="270"/>
      <c r="AQ594" s="270"/>
      <c r="AR594" s="270"/>
      <c r="AS594" s="271"/>
      <c r="AT594" s="271"/>
      <c r="AU594" s="270"/>
      <c r="AV594" s="270"/>
      <c r="AW594" s="270"/>
      <c r="AX594" s="270"/>
    </row>
    <row r="595" spans="1:50" ht="14.25" customHeight="1">
      <c r="A595" s="204"/>
      <c r="B595" s="268"/>
      <c r="C595" s="268"/>
      <c r="D595" s="268"/>
      <c r="E595" s="268"/>
      <c r="F595" s="268"/>
      <c r="G595" s="268"/>
      <c r="H595" s="269"/>
      <c r="I595" s="189"/>
      <c r="J595" s="3"/>
      <c r="K595" s="2"/>
      <c r="L595" s="269"/>
      <c r="M595" s="189"/>
      <c r="N595" s="3"/>
      <c r="O595" s="2"/>
      <c r="P595" s="269"/>
      <c r="Q595" s="189"/>
      <c r="R595" s="3"/>
      <c r="S595" s="2"/>
      <c r="T595" s="269"/>
      <c r="U595" s="189"/>
      <c r="V595" s="3"/>
      <c r="W595" s="2"/>
      <c r="X595" s="269"/>
      <c r="Y595" s="189"/>
      <c r="Z595" s="3"/>
      <c r="AA595" s="1"/>
      <c r="AB595" s="1"/>
      <c r="AC595" s="1"/>
      <c r="AD595" s="1"/>
      <c r="AE595" s="2"/>
      <c r="AF595" s="2"/>
      <c r="AG595" s="2"/>
      <c r="AH595" s="2"/>
      <c r="AI595" s="270"/>
      <c r="AJ595" s="270"/>
      <c r="AK595" s="270"/>
      <c r="AL595" s="270"/>
      <c r="AM595" s="270"/>
      <c r="AN595" s="270"/>
      <c r="AO595" s="270"/>
      <c r="AP595" s="270"/>
      <c r="AQ595" s="270"/>
      <c r="AR595" s="270"/>
      <c r="AS595" s="271"/>
      <c r="AT595" s="271"/>
      <c r="AU595" s="270"/>
      <c r="AV595" s="270"/>
      <c r="AW595" s="270"/>
      <c r="AX595" s="270"/>
    </row>
    <row r="596" spans="1:50" ht="14.25" customHeight="1">
      <c r="A596" s="204"/>
      <c r="B596" s="268"/>
      <c r="C596" s="268"/>
      <c r="D596" s="268"/>
      <c r="E596" s="268"/>
      <c r="F596" s="268"/>
      <c r="G596" s="268"/>
      <c r="H596" s="269"/>
      <c r="I596" s="189"/>
      <c r="J596" s="3"/>
      <c r="K596" s="2"/>
      <c r="L596" s="269"/>
      <c r="M596" s="189"/>
      <c r="N596" s="3"/>
      <c r="O596" s="2"/>
      <c r="P596" s="269"/>
      <c r="Q596" s="189"/>
      <c r="R596" s="3"/>
      <c r="S596" s="2"/>
      <c r="T596" s="269"/>
      <c r="U596" s="189"/>
      <c r="V596" s="3"/>
      <c r="W596" s="2"/>
      <c r="X596" s="269"/>
      <c r="Y596" s="189"/>
      <c r="Z596" s="3"/>
      <c r="AA596" s="1"/>
      <c r="AB596" s="1"/>
      <c r="AC596" s="1"/>
      <c r="AD596" s="1"/>
      <c r="AE596" s="2"/>
      <c r="AF596" s="2"/>
      <c r="AG596" s="2"/>
      <c r="AH596" s="2"/>
      <c r="AI596" s="270"/>
      <c r="AJ596" s="270"/>
      <c r="AK596" s="270"/>
      <c r="AL596" s="270"/>
      <c r="AM596" s="270"/>
      <c r="AN596" s="270"/>
      <c r="AO596" s="270"/>
      <c r="AP596" s="270"/>
      <c r="AQ596" s="270"/>
      <c r="AR596" s="270"/>
      <c r="AS596" s="271"/>
      <c r="AT596" s="271"/>
      <c r="AU596" s="270"/>
      <c r="AV596" s="270"/>
      <c r="AW596" s="270"/>
      <c r="AX596" s="270"/>
    </row>
    <row r="597" spans="1:50" ht="14.25" customHeight="1">
      <c r="A597" s="204"/>
      <c r="B597" s="268"/>
      <c r="C597" s="268"/>
      <c r="D597" s="268"/>
      <c r="E597" s="268"/>
      <c r="F597" s="268"/>
      <c r="G597" s="268"/>
      <c r="H597" s="269"/>
      <c r="I597" s="189"/>
      <c r="J597" s="3"/>
      <c r="K597" s="2"/>
      <c r="L597" s="269"/>
      <c r="M597" s="189"/>
      <c r="N597" s="3"/>
      <c r="O597" s="2"/>
      <c r="P597" s="269"/>
      <c r="Q597" s="189"/>
      <c r="R597" s="3"/>
      <c r="S597" s="2"/>
      <c r="T597" s="269"/>
      <c r="U597" s="189"/>
      <c r="V597" s="3"/>
      <c r="W597" s="2"/>
      <c r="X597" s="269"/>
      <c r="Y597" s="189"/>
      <c r="Z597" s="3"/>
      <c r="AA597" s="1"/>
      <c r="AB597" s="1"/>
      <c r="AC597" s="1"/>
      <c r="AD597" s="1"/>
      <c r="AE597" s="2"/>
      <c r="AF597" s="2"/>
      <c r="AG597" s="2"/>
      <c r="AH597" s="2"/>
      <c r="AI597" s="270"/>
      <c r="AJ597" s="270"/>
      <c r="AK597" s="270"/>
      <c r="AL597" s="270"/>
      <c r="AM597" s="270"/>
      <c r="AN597" s="270"/>
      <c r="AO597" s="270"/>
      <c r="AP597" s="270"/>
      <c r="AQ597" s="270"/>
      <c r="AR597" s="270"/>
      <c r="AS597" s="271"/>
      <c r="AT597" s="271"/>
      <c r="AU597" s="270"/>
      <c r="AV597" s="270"/>
      <c r="AW597" s="270"/>
      <c r="AX597" s="270"/>
    </row>
    <row r="598" spans="1:50" ht="14.25" customHeight="1">
      <c r="A598" s="204"/>
      <c r="B598" s="268"/>
      <c r="C598" s="268"/>
      <c r="D598" s="268"/>
      <c r="E598" s="268"/>
      <c r="F598" s="268"/>
      <c r="G598" s="268"/>
      <c r="H598" s="269"/>
      <c r="I598" s="189"/>
      <c r="J598" s="3"/>
      <c r="K598" s="2"/>
      <c r="L598" s="269"/>
      <c r="M598" s="189"/>
      <c r="N598" s="3"/>
      <c r="O598" s="2"/>
      <c r="P598" s="269"/>
      <c r="Q598" s="189"/>
      <c r="R598" s="3"/>
      <c r="S598" s="2"/>
      <c r="T598" s="269"/>
      <c r="U598" s="189"/>
      <c r="V598" s="3"/>
      <c r="W598" s="2"/>
      <c r="X598" s="269"/>
      <c r="Y598" s="189"/>
      <c r="Z598" s="3"/>
      <c r="AA598" s="1"/>
      <c r="AB598" s="1"/>
      <c r="AC598" s="1"/>
      <c r="AD598" s="1"/>
      <c r="AE598" s="2"/>
      <c r="AF598" s="2"/>
      <c r="AG598" s="2"/>
      <c r="AH598" s="2"/>
      <c r="AI598" s="270"/>
      <c r="AJ598" s="270"/>
      <c r="AK598" s="270"/>
      <c r="AL598" s="270"/>
      <c r="AM598" s="270"/>
      <c r="AN598" s="270"/>
      <c r="AO598" s="270"/>
      <c r="AP598" s="270"/>
      <c r="AQ598" s="270"/>
      <c r="AR598" s="270"/>
      <c r="AS598" s="271"/>
      <c r="AT598" s="271"/>
      <c r="AU598" s="270"/>
      <c r="AV598" s="270"/>
      <c r="AW598" s="270"/>
      <c r="AX598" s="270"/>
    </row>
    <row r="599" spans="1:50" ht="14.25" customHeight="1">
      <c r="A599" s="204"/>
      <c r="B599" s="268"/>
      <c r="C599" s="268"/>
      <c r="D599" s="268"/>
      <c r="E599" s="268"/>
      <c r="F599" s="268"/>
      <c r="G599" s="268"/>
      <c r="H599" s="269"/>
      <c r="I599" s="189"/>
      <c r="J599" s="3"/>
      <c r="K599" s="2"/>
      <c r="L599" s="269"/>
      <c r="M599" s="189"/>
      <c r="N599" s="3"/>
      <c r="O599" s="2"/>
      <c r="P599" s="269"/>
      <c r="Q599" s="189"/>
      <c r="R599" s="3"/>
      <c r="S599" s="2"/>
      <c r="T599" s="269"/>
      <c r="U599" s="189"/>
      <c r="V599" s="3"/>
      <c r="W599" s="2"/>
      <c r="X599" s="269"/>
      <c r="Y599" s="189"/>
      <c r="Z599" s="3"/>
      <c r="AA599" s="1"/>
      <c r="AB599" s="1"/>
      <c r="AC599" s="1"/>
      <c r="AD599" s="1"/>
      <c r="AE599" s="2"/>
      <c r="AF599" s="2"/>
      <c r="AG599" s="2"/>
      <c r="AH599" s="2"/>
      <c r="AI599" s="270"/>
      <c r="AJ599" s="270"/>
      <c r="AK599" s="270"/>
      <c r="AL599" s="270"/>
      <c r="AM599" s="270"/>
      <c r="AN599" s="270"/>
      <c r="AO599" s="270"/>
      <c r="AP599" s="270"/>
      <c r="AQ599" s="270"/>
      <c r="AR599" s="270"/>
      <c r="AS599" s="271"/>
      <c r="AT599" s="271"/>
      <c r="AU599" s="270"/>
      <c r="AV599" s="270"/>
      <c r="AW599" s="270"/>
      <c r="AX599" s="270"/>
    </row>
    <row r="600" spans="1:50" ht="14.25" customHeight="1">
      <c r="A600" s="204"/>
      <c r="B600" s="268"/>
      <c r="C600" s="268"/>
      <c r="D600" s="268"/>
      <c r="E600" s="268"/>
      <c r="F600" s="268"/>
      <c r="G600" s="268"/>
      <c r="H600" s="269"/>
      <c r="I600" s="189"/>
      <c r="J600" s="3"/>
      <c r="K600" s="2"/>
      <c r="L600" s="269"/>
      <c r="M600" s="189"/>
      <c r="N600" s="3"/>
      <c r="O600" s="2"/>
      <c r="P600" s="269"/>
      <c r="Q600" s="189"/>
      <c r="R600" s="3"/>
      <c r="S600" s="2"/>
      <c r="T600" s="269"/>
      <c r="U600" s="189"/>
      <c r="V600" s="3"/>
      <c r="W600" s="2"/>
      <c r="X600" s="269"/>
      <c r="Y600" s="189"/>
      <c r="Z600" s="3"/>
      <c r="AA600" s="1"/>
      <c r="AB600" s="1"/>
      <c r="AC600" s="1"/>
      <c r="AD600" s="1"/>
      <c r="AE600" s="2"/>
      <c r="AF600" s="2"/>
      <c r="AG600" s="2"/>
      <c r="AH600" s="2"/>
      <c r="AI600" s="270"/>
      <c r="AJ600" s="270"/>
      <c r="AK600" s="270"/>
      <c r="AL600" s="270"/>
      <c r="AM600" s="270"/>
      <c r="AN600" s="270"/>
      <c r="AO600" s="270"/>
      <c r="AP600" s="270"/>
      <c r="AQ600" s="270"/>
      <c r="AR600" s="270"/>
      <c r="AS600" s="271"/>
      <c r="AT600" s="271"/>
      <c r="AU600" s="270"/>
      <c r="AV600" s="270"/>
      <c r="AW600" s="270"/>
      <c r="AX600" s="270"/>
    </row>
    <row r="601" spans="1:50" ht="14.25" customHeight="1">
      <c r="A601" s="204"/>
      <c r="B601" s="268"/>
      <c r="C601" s="268"/>
      <c r="D601" s="268"/>
      <c r="E601" s="268"/>
      <c r="F601" s="268"/>
      <c r="G601" s="268"/>
      <c r="H601" s="269"/>
      <c r="I601" s="189"/>
      <c r="J601" s="3"/>
      <c r="K601" s="2"/>
      <c r="L601" s="269"/>
      <c r="M601" s="189"/>
      <c r="N601" s="3"/>
      <c r="O601" s="2"/>
      <c r="P601" s="269"/>
      <c r="Q601" s="189"/>
      <c r="R601" s="3"/>
      <c r="S601" s="2"/>
      <c r="T601" s="269"/>
      <c r="U601" s="189"/>
      <c r="V601" s="3"/>
      <c r="W601" s="2"/>
      <c r="X601" s="269"/>
      <c r="Y601" s="189"/>
      <c r="Z601" s="3"/>
      <c r="AA601" s="1"/>
      <c r="AB601" s="1"/>
      <c r="AC601" s="1"/>
      <c r="AD601" s="1"/>
      <c r="AE601" s="2"/>
      <c r="AF601" s="2"/>
      <c r="AG601" s="2"/>
      <c r="AH601" s="2"/>
      <c r="AI601" s="270"/>
      <c r="AJ601" s="270"/>
      <c r="AK601" s="270"/>
      <c r="AL601" s="270"/>
      <c r="AM601" s="270"/>
      <c r="AN601" s="270"/>
      <c r="AO601" s="270"/>
      <c r="AP601" s="270"/>
      <c r="AQ601" s="270"/>
      <c r="AR601" s="270"/>
      <c r="AS601" s="271"/>
      <c r="AT601" s="271"/>
      <c r="AU601" s="270"/>
      <c r="AV601" s="270"/>
      <c r="AW601" s="270"/>
      <c r="AX601" s="270"/>
    </row>
    <row r="602" spans="1:50" ht="14.25" customHeight="1">
      <c r="A602" s="204"/>
      <c r="B602" s="268"/>
      <c r="C602" s="268"/>
      <c r="D602" s="268"/>
      <c r="E602" s="268"/>
      <c r="F602" s="268"/>
      <c r="G602" s="268"/>
      <c r="H602" s="269"/>
      <c r="I602" s="189"/>
      <c r="J602" s="3"/>
      <c r="K602" s="2"/>
      <c r="L602" s="269"/>
      <c r="M602" s="189"/>
      <c r="N602" s="3"/>
      <c r="O602" s="2"/>
      <c r="P602" s="269"/>
      <c r="Q602" s="189"/>
      <c r="R602" s="3"/>
      <c r="S602" s="2"/>
      <c r="T602" s="269"/>
      <c r="U602" s="189"/>
      <c r="V602" s="3"/>
      <c r="W602" s="2"/>
      <c r="X602" s="269"/>
      <c r="Y602" s="189"/>
      <c r="Z602" s="3"/>
      <c r="AA602" s="1"/>
      <c r="AB602" s="1"/>
      <c r="AC602" s="1"/>
      <c r="AD602" s="1"/>
      <c r="AE602" s="2"/>
      <c r="AF602" s="2"/>
      <c r="AG602" s="2"/>
      <c r="AH602" s="2"/>
      <c r="AI602" s="270"/>
      <c r="AJ602" s="270"/>
      <c r="AK602" s="270"/>
      <c r="AL602" s="270"/>
      <c r="AM602" s="270"/>
      <c r="AN602" s="270"/>
      <c r="AO602" s="270"/>
      <c r="AP602" s="270"/>
      <c r="AQ602" s="270"/>
      <c r="AR602" s="270"/>
      <c r="AS602" s="271"/>
      <c r="AT602" s="271"/>
      <c r="AU602" s="270"/>
      <c r="AV602" s="270"/>
      <c r="AW602" s="270"/>
      <c r="AX602" s="270"/>
    </row>
    <row r="603" spans="1:50" ht="14.25" customHeight="1">
      <c r="A603" s="204"/>
      <c r="B603" s="268"/>
      <c r="C603" s="268"/>
      <c r="D603" s="268"/>
      <c r="E603" s="268"/>
      <c r="F603" s="268"/>
      <c r="G603" s="268"/>
      <c r="H603" s="269"/>
      <c r="I603" s="189"/>
      <c r="J603" s="3"/>
      <c r="K603" s="2"/>
      <c r="L603" s="269"/>
      <c r="M603" s="189"/>
      <c r="N603" s="3"/>
      <c r="O603" s="2"/>
      <c r="P603" s="269"/>
      <c r="Q603" s="189"/>
      <c r="R603" s="3"/>
      <c r="S603" s="2"/>
      <c r="T603" s="269"/>
      <c r="U603" s="189"/>
      <c r="V603" s="3"/>
      <c r="W603" s="2"/>
      <c r="X603" s="269"/>
      <c r="Y603" s="189"/>
      <c r="Z603" s="3"/>
      <c r="AA603" s="1"/>
      <c r="AB603" s="1"/>
      <c r="AC603" s="1"/>
      <c r="AD603" s="1"/>
      <c r="AE603" s="2"/>
      <c r="AF603" s="2"/>
      <c r="AG603" s="2"/>
      <c r="AH603" s="2"/>
      <c r="AI603" s="270"/>
      <c r="AJ603" s="270"/>
      <c r="AK603" s="270"/>
      <c r="AL603" s="270"/>
      <c r="AM603" s="270"/>
      <c r="AN603" s="270"/>
      <c r="AO603" s="270"/>
      <c r="AP603" s="270"/>
      <c r="AQ603" s="270"/>
      <c r="AR603" s="270"/>
      <c r="AS603" s="271"/>
      <c r="AT603" s="271"/>
      <c r="AU603" s="270"/>
      <c r="AV603" s="270"/>
      <c r="AW603" s="270"/>
      <c r="AX603" s="270"/>
    </row>
    <row r="604" spans="1:50" ht="14.25" customHeight="1">
      <c r="A604" s="204"/>
      <c r="B604" s="268"/>
      <c r="C604" s="268"/>
      <c r="D604" s="268"/>
      <c r="E604" s="268"/>
      <c r="F604" s="268"/>
      <c r="G604" s="268"/>
      <c r="H604" s="269"/>
      <c r="I604" s="189"/>
      <c r="J604" s="3"/>
      <c r="K604" s="2"/>
      <c r="L604" s="269"/>
      <c r="M604" s="189"/>
      <c r="N604" s="3"/>
      <c r="O604" s="2"/>
      <c r="P604" s="269"/>
      <c r="Q604" s="189"/>
      <c r="R604" s="3"/>
      <c r="S604" s="2"/>
      <c r="T604" s="269"/>
      <c r="U604" s="189"/>
      <c r="V604" s="3"/>
      <c r="W604" s="2"/>
      <c r="X604" s="269"/>
      <c r="Y604" s="189"/>
      <c r="Z604" s="3"/>
      <c r="AA604" s="1"/>
      <c r="AB604" s="1"/>
      <c r="AC604" s="1"/>
      <c r="AD604" s="1"/>
      <c r="AE604" s="2"/>
      <c r="AF604" s="2"/>
      <c r="AG604" s="2"/>
      <c r="AH604" s="2"/>
      <c r="AI604" s="270"/>
      <c r="AJ604" s="270"/>
      <c r="AK604" s="270"/>
      <c r="AL604" s="270"/>
      <c r="AM604" s="270"/>
      <c r="AN604" s="270"/>
      <c r="AO604" s="270"/>
      <c r="AP604" s="270"/>
      <c r="AQ604" s="270"/>
      <c r="AR604" s="270"/>
      <c r="AS604" s="271"/>
      <c r="AT604" s="271"/>
      <c r="AU604" s="270"/>
      <c r="AV604" s="270"/>
      <c r="AW604" s="270"/>
      <c r="AX604" s="270"/>
    </row>
    <row r="605" spans="1:50" ht="14.25" customHeight="1">
      <c r="A605" s="204"/>
      <c r="B605" s="268"/>
      <c r="C605" s="268"/>
      <c r="D605" s="268"/>
      <c r="E605" s="268"/>
      <c r="F605" s="268"/>
      <c r="G605" s="268"/>
      <c r="H605" s="269"/>
      <c r="I605" s="189"/>
      <c r="J605" s="3"/>
      <c r="K605" s="2"/>
      <c r="L605" s="269"/>
      <c r="M605" s="189"/>
      <c r="N605" s="3"/>
      <c r="O605" s="2"/>
      <c r="P605" s="269"/>
      <c r="Q605" s="189"/>
      <c r="R605" s="3"/>
      <c r="S605" s="2"/>
      <c r="T605" s="269"/>
      <c r="U605" s="189"/>
      <c r="V605" s="3"/>
      <c r="W605" s="2"/>
      <c r="X605" s="269"/>
      <c r="Y605" s="189"/>
      <c r="Z605" s="3"/>
      <c r="AA605" s="1"/>
      <c r="AB605" s="1"/>
      <c r="AC605" s="1"/>
      <c r="AD605" s="1"/>
      <c r="AE605" s="2"/>
      <c r="AF605" s="2"/>
      <c r="AG605" s="2"/>
      <c r="AH605" s="2"/>
      <c r="AI605" s="270"/>
      <c r="AJ605" s="270"/>
      <c r="AK605" s="270"/>
      <c r="AL605" s="270"/>
      <c r="AM605" s="270"/>
      <c r="AN605" s="270"/>
      <c r="AO605" s="270"/>
      <c r="AP605" s="270"/>
      <c r="AQ605" s="270"/>
      <c r="AR605" s="270"/>
      <c r="AS605" s="271"/>
      <c r="AT605" s="271"/>
      <c r="AU605" s="270"/>
      <c r="AV605" s="270"/>
      <c r="AW605" s="270"/>
      <c r="AX605" s="270"/>
    </row>
    <row r="606" spans="1:50" ht="14.25" customHeight="1">
      <c r="A606" s="204"/>
      <c r="B606" s="268"/>
      <c r="C606" s="268"/>
      <c r="D606" s="268"/>
      <c r="E606" s="268"/>
      <c r="F606" s="268"/>
      <c r="G606" s="268"/>
      <c r="H606" s="269"/>
      <c r="I606" s="189"/>
      <c r="J606" s="3"/>
      <c r="K606" s="2"/>
      <c r="L606" s="269"/>
      <c r="M606" s="189"/>
      <c r="N606" s="3"/>
      <c r="O606" s="2"/>
      <c r="P606" s="269"/>
      <c r="Q606" s="189"/>
      <c r="R606" s="3"/>
      <c r="S606" s="2"/>
      <c r="T606" s="269"/>
      <c r="U606" s="189"/>
      <c r="V606" s="3"/>
      <c r="W606" s="2"/>
      <c r="X606" s="269"/>
      <c r="Y606" s="189"/>
      <c r="Z606" s="3"/>
      <c r="AA606" s="1"/>
      <c r="AB606" s="1"/>
      <c r="AC606" s="1"/>
      <c r="AD606" s="1"/>
      <c r="AE606" s="2"/>
      <c r="AF606" s="2"/>
      <c r="AG606" s="2"/>
      <c r="AH606" s="2"/>
      <c r="AI606" s="270"/>
      <c r="AJ606" s="270"/>
      <c r="AK606" s="270"/>
      <c r="AL606" s="270"/>
      <c r="AM606" s="270"/>
      <c r="AN606" s="270"/>
      <c r="AO606" s="270"/>
      <c r="AP606" s="270"/>
      <c r="AQ606" s="270"/>
      <c r="AR606" s="270"/>
      <c r="AS606" s="271"/>
      <c r="AT606" s="271"/>
      <c r="AU606" s="270"/>
      <c r="AV606" s="270"/>
      <c r="AW606" s="270"/>
      <c r="AX606" s="270"/>
    </row>
    <row r="607" spans="1:50" ht="14.25" customHeight="1">
      <c r="A607" s="204"/>
      <c r="B607" s="268"/>
      <c r="C607" s="268"/>
      <c r="D607" s="268"/>
      <c r="E607" s="268"/>
      <c r="F607" s="268"/>
      <c r="G607" s="268"/>
      <c r="H607" s="269"/>
      <c r="I607" s="189"/>
      <c r="J607" s="3"/>
      <c r="K607" s="2"/>
      <c r="L607" s="269"/>
      <c r="M607" s="189"/>
      <c r="N607" s="3"/>
      <c r="O607" s="2"/>
      <c r="P607" s="269"/>
      <c r="Q607" s="189"/>
      <c r="R607" s="3"/>
      <c r="S607" s="2"/>
      <c r="T607" s="269"/>
      <c r="U607" s="189"/>
      <c r="V607" s="3"/>
      <c r="W607" s="2"/>
      <c r="X607" s="269"/>
      <c r="Y607" s="189"/>
      <c r="Z607" s="3"/>
      <c r="AA607" s="1"/>
      <c r="AB607" s="1"/>
      <c r="AC607" s="1"/>
      <c r="AD607" s="1"/>
      <c r="AE607" s="2"/>
      <c r="AF607" s="2"/>
      <c r="AG607" s="2"/>
      <c r="AH607" s="2"/>
      <c r="AI607" s="270"/>
      <c r="AJ607" s="270"/>
      <c r="AK607" s="270"/>
      <c r="AL607" s="270"/>
      <c r="AM607" s="270"/>
      <c r="AN607" s="270"/>
      <c r="AO607" s="270"/>
      <c r="AP607" s="270"/>
      <c r="AQ607" s="270"/>
      <c r="AR607" s="270"/>
      <c r="AS607" s="271"/>
      <c r="AT607" s="271"/>
      <c r="AU607" s="270"/>
      <c r="AV607" s="270"/>
      <c r="AW607" s="270"/>
      <c r="AX607" s="270"/>
    </row>
    <row r="608" spans="1:50" ht="14.25" customHeight="1">
      <c r="A608" s="204"/>
      <c r="B608" s="268"/>
      <c r="C608" s="268"/>
      <c r="D608" s="268"/>
      <c r="E608" s="268"/>
      <c r="F608" s="268"/>
      <c r="G608" s="268"/>
      <c r="H608" s="269"/>
      <c r="I608" s="189"/>
      <c r="J608" s="3"/>
      <c r="K608" s="2"/>
      <c r="L608" s="269"/>
      <c r="M608" s="189"/>
      <c r="N608" s="3"/>
      <c r="O608" s="2"/>
      <c r="P608" s="269"/>
      <c r="Q608" s="189"/>
      <c r="R608" s="3"/>
      <c r="S608" s="2"/>
      <c r="T608" s="269"/>
      <c r="U608" s="189"/>
      <c r="V608" s="3"/>
      <c r="W608" s="2"/>
      <c r="X608" s="269"/>
      <c r="Y608" s="189"/>
      <c r="Z608" s="3"/>
      <c r="AA608" s="1"/>
      <c r="AB608" s="1"/>
      <c r="AC608" s="1"/>
      <c r="AD608" s="1"/>
      <c r="AE608" s="2"/>
      <c r="AF608" s="2"/>
      <c r="AG608" s="2"/>
      <c r="AH608" s="2"/>
      <c r="AI608" s="270"/>
      <c r="AJ608" s="270"/>
      <c r="AK608" s="270"/>
      <c r="AL608" s="270"/>
      <c r="AM608" s="270"/>
      <c r="AN608" s="270"/>
      <c r="AO608" s="270"/>
      <c r="AP608" s="270"/>
      <c r="AQ608" s="270"/>
      <c r="AR608" s="270"/>
      <c r="AS608" s="271"/>
      <c r="AT608" s="271"/>
      <c r="AU608" s="270"/>
      <c r="AV608" s="270"/>
      <c r="AW608" s="270"/>
      <c r="AX608" s="270"/>
    </row>
    <row r="609" spans="1:50" ht="14.25" customHeight="1">
      <c r="A609" s="204"/>
      <c r="B609" s="268"/>
      <c r="C609" s="268"/>
      <c r="D609" s="268"/>
      <c r="E609" s="268"/>
      <c r="F609" s="268"/>
      <c r="G609" s="268"/>
      <c r="H609" s="269"/>
      <c r="I609" s="189"/>
      <c r="J609" s="3"/>
      <c r="K609" s="2"/>
      <c r="L609" s="269"/>
      <c r="M609" s="189"/>
      <c r="N609" s="3"/>
      <c r="O609" s="2"/>
      <c r="P609" s="269"/>
      <c r="Q609" s="189"/>
      <c r="R609" s="3"/>
      <c r="S609" s="2"/>
      <c r="T609" s="269"/>
      <c r="U609" s="189"/>
      <c r="V609" s="3"/>
      <c r="W609" s="2"/>
      <c r="X609" s="269"/>
      <c r="Y609" s="189"/>
      <c r="Z609" s="3"/>
      <c r="AA609" s="1"/>
      <c r="AB609" s="1"/>
      <c r="AC609" s="1"/>
      <c r="AD609" s="1"/>
      <c r="AE609" s="2"/>
      <c r="AF609" s="2"/>
      <c r="AG609" s="2"/>
      <c r="AH609" s="2"/>
      <c r="AI609" s="270"/>
      <c r="AJ609" s="270"/>
      <c r="AK609" s="270"/>
      <c r="AL609" s="270"/>
      <c r="AM609" s="270"/>
      <c r="AN609" s="270"/>
      <c r="AO609" s="270"/>
      <c r="AP609" s="270"/>
      <c r="AQ609" s="270"/>
      <c r="AR609" s="270"/>
      <c r="AS609" s="271"/>
      <c r="AT609" s="271"/>
      <c r="AU609" s="270"/>
      <c r="AV609" s="270"/>
      <c r="AW609" s="270"/>
      <c r="AX609" s="270"/>
    </row>
    <row r="610" spans="1:50" ht="14.25" customHeight="1">
      <c r="A610" s="204"/>
      <c r="B610" s="268"/>
      <c r="C610" s="268"/>
      <c r="D610" s="268"/>
      <c r="E610" s="268"/>
      <c r="F610" s="268"/>
      <c r="G610" s="268"/>
      <c r="H610" s="269"/>
      <c r="I610" s="189"/>
      <c r="J610" s="3"/>
      <c r="K610" s="2"/>
      <c r="L610" s="269"/>
      <c r="M610" s="189"/>
      <c r="N610" s="3"/>
      <c r="O610" s="2"/>
      <c r="P610" s="269"/>
      <c r="Q610" s="189"/>
      <c r="R610" s="3"/>
      <c r="S610" s="2"/>
      <c r="T610" s="269"/>
      <c r="U610" s="189"/>
      <c r="V610" s="3"/>
      <c r="W610" s="2"/>
      <c r="X610" s="269"/>
      <c r="Y610" s="189"/>
      <c r="Z610" s="3"/>
      <c r="AA610" s="1"/>
      <c r="AB610" s="1"/>
      <c r="AC610" s="1"/>
      <c r="AD610" s="1"/>
      <c r="AE610" s="2"/>
      <c r="AF610" s="2"/>
      <c r="AG610" s="2"/>
      <c r="AH610" s="2"/>
      <c r="AI610" s="270"/>
      <c r="AJ610" s="270"/>
      <c r="AK610" s="270"/>
      <c r="AL610" s="270"/>
      <c r="AM610" s="270"/>
      <c r="AN610" s="270"/>
      <c r="AO610" s="270"/>
      <c r="AP610" s="270"/>
      <c r="AQ610" s="270"/>
      <c r="AR610" s="270"/>
      <c r="AS610" s="271"/>
      <c r="AT610" s="271"/>
      <c r="AU610" s="270"/>
      <c r="AV610" s="270"/>
      <c r="AW610" s="270"/>
      <c r="AX610" s="270"/>
    </row>
    <row r="611" spans="1:50" ht="14.25" customHeight="1">
      <c r="A611" s="204"/>
      <c r="B611" s="268"/>
      <c r="C611" s="268"/>
      <c r="D611" s="268"/>
      <c r="E611" s="268"/>
      <c r="F611" s="268"/>
      <c r="G611" s="268"/>
      <c r="H611" s="269"/>
      <c r="I611" s="189"/>
      <c r="J611" s="3"/>
      <c r="K611" s="2"/>
      <c r="L611" s="269"/>
      <c r="M611" s="189"/>
      <c r="N611" s="3"/>
      <c r="O611" s="2"/>
      <c r="P611" s="269"/>
      <c r="Q611" s="189"/>
      <c r="R611" s="3"/>
      <c r="S611" s="2"/>
      <c r="T611" s="269"/>
      <c r="U611" s="189"/>
      <c r="V611" s="3"/>
      <c r="W611" s="2"/>
      <c r="X611" s="269"/>
      <c r="Y611" s="189"/>
      <c r="Z611" s="3"/>
      <c r="AA611" s="1"/>
      <c r="AB611" s="1"/>
      <c r="AC611" s="1"/>
      <c r="AD611" s="1"/>
      <c r="AE611" s="2"/>
      <c r="AF611" s="2"/>
      <c r="AG611" s="2"/>
      <c r="AH611" s="2"/>
      <c r="AI611" s="270"/>
      <c r="AJ611" s="270"/>
      <c r="AK611" s="270"/>
      <c r="AL611" s="270"/>
      <c r="AM611" s="270"/>
      <c r="AN611" s="270"/>
      <c r="AO611" s="270"/>
      <c r="AP611" s="270"/>
      <c r="AQ611" s="270"/>
      <c r="AR611" s="270"/>
      <c r="AS611" s="271"/>
      <c r="AT611" s="271"/>
      <c r="AU611" s="270"/>
      <c r="AV611" s="270"/>
      <c r="AW611" s="270"/>
      <c r="AX611" s="270"/>
    </row>
    <row r="612" spans="1:50" ht="14.25" customHeight="1">
      <c r="A612" s="204"/>
      <c r="B612" s="268"/>
      <c r="C612" s="268"/>
      <c r="D612" s="268"/>
      <c r="E612" s="268"/>
      <c r="F612" s="268"/>
      <c r="G612" s="268"/>
      <c r="H612" s="269"/>
      <c r="I612" s="189"/>
      <c r="J612" s="3"/>
      <c r="K612" s="2"/>
      <c r="L612" s="269"/>
      <c r="M612" s="189"/>
      <c r="N612" s="3"/>
      <c r="O612" s="2"/>
      <c r="P612" s="269"/>
      <c r="Q612" s="189"/>
      <c r="R612" s="3"/>
      <c r="S612" s="2"/>
      <c r="T612" s="269"/>
      <c r="U612" s="189"/>
      <c r="V612" s="3"/>
      <c r="W612" s="2"/>
      <c r="X612" s="269"/>
      <c r="Y612" s="189"/>
      <c r="Z612" s="3"/>
      <c r="AA612" s="1"/>
      <c r="AB612" s="1"/>
      <c r="AC612" s="1"/>
      <c r="AD612" s="1"/>
      <c r="AE612" s="2"/>
      <c r="AF612" s="2"/>
      <c r="AG612" s="2"/>
      <c r="AH612" s="2"/>
      <c r="AI612" s="270"/>
      <c r="AJ612" s="270"/>
      <c r="AK612" s="270"/>
      <c r="AL612" s="270"/>
      <c r="AM612" s="270"/>
      <c r="AN612" s="270"/>
      <c r="AO612" s="270"/>
      <c r="AP612" s="270"/>
      <c r="AQ612" s="270"/>
      <c r="AR612" s="270"/>
      <c r="AS612" s="271"/>
      <c r="AT612" s="271"/>
      <c r="AU612" s="270"/>
      <c r="AV612" s="270"/>
      <c r="AW612" s="270"/>
      <c r="AX612" s="270"/>
    </row>
    <row r="613" spans="1:50" ht="14.25" customHeight="1">
      <c r="A613" s="204"/>
      <c r="B613" s="268"/>
      <c r="C613" s="268"/>
      <c r="D613" s="268"/>
      <c r="E613" s="268"/>
      <c r="F613" s="268"/>
      <c r="G613" s="268"/>
      <c r="H613" s="269"/>
      <c r="I613" s="189"/>
      <c r="J613" s="3"/>
      <c r="K613" s="2"/>
      <c r="L613" s="269"/>
      <c r="M613" s="189"/>
      <c r="N613" s="3"/>
      <c r="O613" s="2"/>
      <c r="P613" s="269"/>
      <c r="Q613" s="189"/>
      <c r="R613" s="3"/>
      <c r="S613" s="2"/>
      <c r="T613" s="269"/>
      <c r="U613" s="189"/>
      <c r="V613" s="3"/>
      <c r="W613" s="2"/>
      <c r="X613" s="269"/>
      <c r="Y613" s="189"/>
      <c r="Z613" s="3"/>
      <c r="AA613" s="1"/>
      <c r="AB613" s="1"/>
      <c r="AC613" s="1"/>
      <c r="AD613" s="1"/>
      <c r="AE613" s="2"/>
      <c r="AF613" s="2"/>
      <c r="AG613" s="2"/>
      <c r="AH613" s="2"/>
      <c r="AI613" s="270"/>
      <c r="AJ613" s="270"/>
      <c r="AK613" s="270"/>
      <c r="AL613" s="270"/>
      <c r="AM613" s="270"/>
      <c r="AN613" s="270"/>
      <c r="AO613" s="270"/>
      <c r="AP613" s="270"/>
      <c r="AQ613" s="270"/>
      <c r="AR613" s="270"/>
      <c r="AS613" s="271"/>
      <c r="AT613" s="271"/>
      <c r="AU613" s="270"/>
      <c r="AV613" s="270"/>
      <c r="AW613" s="270"/>
      <c r="AX613" s="270"/>
    </row>
    <row r="614" spans="1:50" ht="14.25" customHeight="1">
      <c r="A614" s="204"/>
      <c r="B614" s="268"/>
      <c r="C614" s="268"/>
      <c r="D614" s="268"/>
      <c r="E614" s="268"/>
      <c r="F614" s="268"/>
      <c r="G614" s="268"/>
      <c r="H614" s="269"/>
      <c r="I614" s="189"/>
      <c r="J614" s="3"/>
      <c r="K614" s="2"/>
      <c r="L614" s="269"/>
      <c r="M614" s="189"/>
      <c r="N614" s="3"/>
      <c r="O614" s="2"/>
      <c r="P614" s="269"/>
      <c r="Q614" s="189"/>
      <c r="R614" s="3"/>
      <c r="S614" s="2"/>
      <c r="T614" s="269"/>
      <c r="U614" s="189"/>
      <c r="V614" s="3"/>
      <c r="W614" s="2"/>
      <c r="X614" s="269"/>
      <c r="Y614" s="189"/>
      <c r="Z614" s="3"/>
      <c r="AA614" s="1"/>
      <c r="AB614" s="1"/>
      <c r="AC614" s="1"/>
      <c r="AD614" s="1"/>
      <c r="AE614" s="2"/>
      <c r="AF614" s="2"/>
      <c r="AG614" s="2"/>
      <c r="AH614" s="2"/>
      <c r="AI614" s="270"/>
      <c r="AJ614" s="270"/>
      <c r="AK614" s="270"/>
      <c r="AL614" s="270"/>
      <c r="AM614" s="270"/>
      <c r="AN614" s="270"/>
      <c r="AO614" s="270"/>
      <c r="AP614" s="270"/>
      <c r="AQ614" s="270"/>
      <c r="AR614" s="270"/>
      <c r="AS614" s="271"/>
      <c r="AT614" s="271"/>
      <c r="AU614" s="270"/>
      <c r="AV614" s="270"/>
      <c r="AW614" s="270"/>
      <c r="AX614" s="270"/>
    </row>
    <row r="615" spans="1:50" ht="14.25" customHeight="1">
      <c r="A615" s="204"/>
      <c r="B615" s="268"/>
      <c r="C615" s="268"/>
      <c r="D615" s="268"/>
      <c r="E615" s="268"/>
      <c r="F615" s="268"/>
      <c r="G615" s="268"/>
      <c r="H615" s="269"/>
      <c r="I615" s="189"/>
      <c r="J615" s="3"/>
      <c r="K615" s="2"/>
      <c r="L615" s="269"/>
      <c r="M615" s="189"/>
      <c r="N615" s="3"/>
      <c r="O615" s="2"/>
      <c r="P615" s="269"/>
      <c r="Q615" s="189"/>
      <c r="R615" s="3"/>
      <c r="S615" s="2"/>
      <c r="T615" s="269"/>
      <c r="U615" s="189"/>
      <c r="V615" s="3"/>
      <c r="W615" s="2"/>
      <c r="X615" s="269"/>
      <c r="Y615" s="189"/>
      <c r="Z615" s="3"/>
      <c r="AA615" s="1"/>
      <c r="AB615" s="1"/>
      <c r="AC615" s="1"/>
      <c r="AD615" s="1"/>
      <c r="AE615" s="2"/>
      <c r="AF615" s="2"/>
      <c r="AG615" s="2"/>
      <c r="AH615" s="2"/>
      <c r="AI615" s="270"/>
      <c r="AJ615" s="270"/>
      <c r="AK615" s="270"/>
      <c r="AL615" s="270"/>
      <c r="AM615" s="270"/>
      <c r="AN615" s="270"/>
      <c r="AO615" s="270"/>
      <c r="AP615" s="270"/>
      <c r="AQ615" s="270"/>
      <c r="AR615" s="270"/>
      <c r="AS615" s="271"/>
      <c r="AT615" s="271"/>
      <c r="AU615" s="270"/>
      <c r="AV615" s="270"/>
      <c r="AW615" s="270"/>
      <c r="AX615" s="270"/>
    </row>
    <row r="616" spans="1:50" ht="14.25" customHeight="1">
      <c r="A616" s="204"/>
      <c r="B616" s="268"/>
      <c r="C616" s="268"/>
      <c r="D616" s="268"/>
      <c r="E616" s="268"/>
      <c r="F616" s="268"/>
      <c r="G616" s="268"/>
      <c r="H616" s="269"/>
      <c r="I616" s="189"/>
      <c r="J616" s="3"/>
      <c r="K616" s="2"/>
      <c r="L616" s="269"/>
      <c r="M616" s="189"/>
      <c r="N616" s="3"/>
      <c r="O616" s="2"/>
      <c r="P616" s="269"/>
      <c r="Q616" s="189"/>
      <c r="R616" s="3"/>
      <c r="S616" s="2"/>
      <c r="T616" s="269"/>
      <c r="U616" s="189"/>
      <c r="V616" s="3"/>
      <c r="W616" s="2"/>
      <c r="X616" s="269"/>
      <c r="Y616" s="189"/>
      <c r="Z616" s="3"/>
      <c r="AA616" s="1"/>
      <c r="AB616" s="1"/>
      <c r="AC616" s="1"/>
      <c r="AD616" s="1"/>
      <c r="AE616" s="2"/>
      <c r="AF616" s="2"/>
      <c r="AG616" s="2"/>
      <c r="AH616" s="2"/>
      <c r="AI616" s="270"/>
      <c r="AJ616" s="270"/>
      <c r="AK616" s="270"/>
      <c r="AL616" s="270"/>
      <c r="AM616" s="270"/>
      <c r="AN616" s="270"/>
      <c r="AO616" s="270"/>
      <c r="AP616" s="270"/>
      <c r="AQ616" s="270"/>
      <c r="AR616" s="270"/>
      <c r="AS616" s="271"/>
      <c r="AT616" s="271"/>
      <c r="AU616" s="270"/>
      <c r="AV616" s="270"/>
      <c r="AW616" s="270"/>
      <c r="AX616" s="270"/>
    </row>
    <row r="617" spans="1:50" ht="14.25" customHeight="1">
      <c r="A617" s="204"/>
      <c r="B617" s="268"/>
      <c r="C617" s="268"/>
      <c r="D617" s="268"/>
      <c r="E617" s="268"/>
      <c r="F617" s="268"/>
      <c r="G617" s="268"/>
      <c r="H617" s="269"/>
      <c r="I617" s="189"/>
      <c r="J617" s="3"/>
      <c r="K617" s="2"/>
      <c r="L617" s="269"/>
      <c r="M617" s="189"/>
      <c r="N617" s="3"/>
      <c r="O617" s="2"/>
      <c r="P617" s="269"/>
      <c r="Q617" s="189"/>
      <c r="R617" s="3"/>
      <c r="S617" s="2"/>
      <c r="T617" s="269"/>
      <c r="U617" s="189"/>
      <c r="V617" s="3"/>
      <c r="W617" s="2"/>
      <c r="X617" s="269"/>
      <c r="Y617" s="189"/>
      <c r="Z617" s="3"/>
      <c r="AA617" s="1"/>
      <c r="AB617" s="1"/>
      <c r="AC617" s="1"/>
      <c r="AD617" s="1"/>
      <c r="AE617" s="2"/>
      <c r="AF617" s="2"/>
      <c r="AG617" s="2"/>
      <c r="AH617" s="2"/>
      <c r="AI617" s="270"/>
      <c r="AJ617" s="270"/>
      <c r="AK617" s="270"/>
      <c r="AL617" s="270"/>
      <c r="AM617" s="270"/>
      <c r="AN617" s="270"/>
      <c r="AO617" s="270"/>
      <c r="AP617" s="270"/>
      <c r="AQ617" s="270"/>
      <c r="AR617" s="270"/>
      <c r="AS617" s="271"/>
      <c r="AT617" s="271"/>
      <c r="AU617" s="270"/>
      <c r="AV617" s="270"/>
      <c r="AW617" s="270"/>
      <c r="AX617" s="270"/>
    </row>
    <row r="618" spans="1:50" ht="14.25" customHeight="1">
      <c r="A618" s="204"/>
      <c r="B618" s="268"/>
      <c r="C618" s="268"/>
      <c r="D618" s="268"/>
      <c r="E618" s="268"/>
      <c r="F618" s="268"/>
      <c r="G618" s="268"/>
      <c r="H618" s="269"/>
      <c r="I618" s="189"/>
      <c r="J618" s="3"/>
      <c r="K618" s="2"/>
      <c r="L618" s="269"/>
      <c r="M618" s="189"/>
      <c r="N618" s="3"/>
      <c r="O618" s="2"/>
      <c r="P618" s="269"/>
      <c r="Q618" s="189"/>
      <c r="R618" s="3"/>
      <c r="S618" s="2"/>
      <c r="T618" s="269"/>
      <c r="U618" s="189"/>
      <c r="V618" s="3"/>
      <c r="W618" s="2"/>
      <c r="X618" s="269"/>
      <c r="Y618" s="189"/>
      <c r="Z618" s="3"/>
      <c r="AA618" s="1"/>
      <c r="AB618" s="1"/>
      <c r="AC618" s="1"/>
      <c r="AD618" s="1"/>
      <c r="AE618" s="2"/>
      <c r="AF618" s="2"/>
      <c r="AG618" s="2"/>
      <c r="AH618" s="2"/>
      <c r="AI618" s="270"/>
      <c r="AJ618" s="270"/>
      <c r="AK618" s="270"/>
      <c r="AL618" s="270"/>
      <c r="AM618" s="270"/>
      <c r="AN618" s="270"/>
      <c r="AO618" s="270"/>
      <c r="AP618" s="270"/>
      <c r="AQ618" s="270"/>
      <c r="AR618" s="270"/>
      <c r="AS618" s="271"/>
      <c r="AT618" s="271"/>
      <c r="AU618" s="270"/>
      <c r="AV618" s="270"/>
      <c r="AW618" s="270"/>
      <c r="AX618" s="270"/>
    </row>
    <row r="619" spans="1:50" ht="14.25" customHeight="1">
      <c r="A619" s="204"/>
      <c r="B619" s="268"/>
      <c r="C619" s="268"/>
      <c r="D619" s="268"/>
      <c r="E619" s="268"/>
      <c r="F619" s="268"/>
      <c r="G619" s="268"/>
      <c r="H619" s="269"/>
      <c r="I619" s="189"/>
      <c r="J619" s="3"/>
      <c r="K619" s="2"/>
      <c r="L619" s="269"/>
      <c r="M619" s="189"/>
      <c r="N619" s="3"/>
      <c r="O619" s="2"/>
      <c r="P619" s="269"/>
      <c r="Q619" s="189"/>
      <c r="R619" s="3"/>
      <c r="S619" s="2"/>
      <c r="T619" s="269"/>
      <c r="U619" s="189"/>
      <c r="V619" s="3"/>
      <c r="W619" s="2"/>
      <c r="X619" s="269"/>
      <c r="Y619" s="189"/>
      <c r="Z619" s="3"/>
      <c r="AA619" s="1"/>
      <c r="AB619" s="1"/>
      <c r="AC619" s="1"/>
      <c r="AD619" s="1"/>
      <c r="AE619" s="2"/>
      <c r="AF619" s="2"/>
      <c r="AG619" s="2"/>
      <c r="AH619" s="2"/>
      <c r="AI619" s="270"/>
      <c r="AJ619" s="270"/>
      <c r="AK619" s="270"/>
      <c r="AL619" s="270"/>
      <c r="AM619" s="270"/>
      <c r="AN619" s="270"/>
      <c r="AO619" s="270"/>
      <c r="AP619" s="270"/>
      <c r="AQ619" s="270"/>
      <c r="AR619" s="270"/>
      <c r="AS619" s="271"/>
      <c r="AT619" s="271"/>
      <c r="AU619" s="270"/>
      <c r="AV619" s="270"/>
      <c r="AW619" s="270"/>
      <c r="AX619" s="270"/>
    </row>
    <row r="620" spans="1:50" ht="14.25" customHeight="1">
      <c r="A620" s="204"/>
      <c r="B620" s="268"/>
      <c r="C620" s="268"/>
      <c r="D620" s="268"/>
      <c r="E620" s="268"/>
      <c r="F620" s="268"/>
      <c r="G620" s="268"/>
      <c r="H620" s="269"/>
      <c r="I620" s="189"/>
      <c r="J620" s="3"/>
      <c r="K620" s="2"/>
      <c r="L620" s="269"/>
      <c r="M620" s="189"/>
      <c r="N620" s="3"/>
      <c r="O620" s="2"/>
      <c r="P620" s="269"/>
      <c r="Q620" s="189"/>
      <c r="R620" s="3"/>
      <c r="S620" s="2"/>
      <c r="T620" s="269"/>
      <c r="U620" s="189"/>
      <c r="V620" s="3"/>
      <c r="W620" s="2"/>
      <c r="X620" s="269"/>
      <c r="Y620" s="189"/>
      <c r="Z620" s="3"/>
      <c r="AA620" s="1"/>
      <c r="AB620" s="1"/>
      <c r="AC620" s="1"/>
      <c r="AD620" s="1"/>
      <c r="AE620" s="2"/>
      <c r="AF620" s="2"/>
      <c r="AG620" s="2"/>
      <c r="AH620" s="2"/>
      <c r="AI620" s="270"/>
      <c r="AJ620" s="270"/>
      <c r="AK620" s="270"/>
      <c r="AL620" s="270"/>
      <c r="AM620" s="270"/>
      <c r="AN620" s="270"/>
      <c r="AO620" s="270"/>
      <c r="AP620" s="270"/>
      <c r="AQ620" s="270"/>
      <c r="AR620" s="270"/>
      <c r="AS620" s="271"/>
      <c r="AT620" s="271"/>
      <c r="AU620" s="270"/>
      <c r="AV620" s="270"/>
      <c r="AW620" s="270"/>
      <c r="AX620" s="270"/>
    </row>
    <row r="621" spans="1:50" ht="14.25" customHeight="1">
      <c r="A621" s="204"/>
      <c r="B621" s="268"/>
      <c r="C621" s="268"/>
      <c r="D621" s="268"/>
      <c r="E621" s="268"/>
      <c r="F621" s="268"/>
      <c r="G621" s="268"/>
      <c r="H621" s="269"/>
      <c r="I621" s="189"/>
      <c r="J621" s="3"/>
      <c r="K621" s="2"/>
      <c r="L621" s="269"/>
      <c r="M621" s="189"/>
      <c r="N621" s="3"/>
      <c r="O621" s="2"/>
      <c r="P621" s="269"/>
      <c r="Q621" s="189"/>
      <c r="R621" s="3"/>
      <c r="S621" s="2"/>
      <c r="T621" s="269"/>
      <c r="U621" s="189"/>
      <c r="V621" s="3"/>
      <c r="W621" s="2"/>
      <c r="X621" s="269"/>
      <c r="Y621" s="189"/>
      <c r="Z621" s="3"/>
      <c r="AA621" s="1"/>
      <c r="AB621" s="1"/>
      <c r="AC621" s="1"/>
      <c r="AD621" s="1"/>
      <c r="AE621" s="2"/>
      <c r="AF621" s="2"/>
      <c r="AG621" s="2"/>
      <c r="AH621" s="2"/>
      <c r="AI621" s="270"/>
      <c r="AJ621" s="270"/>
      <c r="AK621" s="270"/>
      <c r="AL621" s="270"/>
      <c r="AM621" s="270"/>
      <c r="AN621" s="270"/>
      <c r="AO621" s="270"/>
      <c r="AP621" s="270"/>
      <c r="AQ621" s="270"/>
      <c r="AR621" s="270"/>
      <c r="AS621" s="271"/>
      <c r="AT621" s="271"/>
      <c r="AU621" s="270"/>
      <c r="AV621" s="270"/>
      <c r="AW621" s="270"/>
      <c r="AX621" s="270"/>
    </row>
    <row r="622" spans="1:50" ht="14.25" customHeight="1">
      <c r="A622" s="204"/>
      <c r="B622" s="268"/>
      <c r="C622" s="268"/>
      <c r="D622" s="268"/>
      <c r="E622" s="268"/>
      <c r="F622" s="268"/>
      <c r="G622" s="268"/>
      <c r="H622" s="269"/>
      <c r="I622" s="189"/>
      <c r="J622" s="3"/>
      <c r="K622" s="2"/>
      <c r="L622" s="269"/>
      <c r="M622" s="189"/>
      <c r="N622" s="3"/>
      <c r="O622" s="2"/>
      <c r="P622" s="269"/>
      <c r="Q622" s="189"/>
      <c r="R622" s="3"/>
      <c r="S622" s="2"/>
      <c r="T622" s="269"/>
      <c r="U622" s="189"/>
      <c r="V622" s="3"/>
      <c r="W622" s="2"/>
      <c r="X622" s="269"/>
      <c r="Y622" s="189"/>
      <c r="Z622" s="3"/>
      <c r="AA622" s="1"/>
      <c r="AB622" s="1"/>
      <c r="AC622" s="1"/>
      <c r="AD622" s="1"/>
      <c r="AE622" s="2"/>
      <c r="AF622" s="2"/>
      <c r="AG622" s="2"/>
      <c r="AH622" s="2"/>
      <c r="AI622" s="270"/>
      <c r="AJ622" s="270"/>
      <c r="AK622" s="270"/>
      <c r="AL622" s="270"/>
      <c r="AM622" s="270"/>
      <c r="AN622" s="270"/>
      <c r="AO622" s="270"/>
      <c r="AP622" s="270"/>
      <c r="AQ622" s="270"/>
      <c r="AR622" s="270"/>
      <c r="AS622" s="271"/>
      <c r="AT622" s="271"/>
      <c r="AU622" s="270"/>
      <c r="AV622" s="270"/>
      <c r="AW622" s="270"/>
      <c r="AX622" s="270"/>
    </row>
    <row r="623" spans="1:50" ht="14.25" customHeight="1">
      <c r="A623" s="204"/>
      <c r="B623" s="268"/>
      <c r="C623" s="268"/>
      <c r="D623" s="268"/>
      <c r="E623" s="268"/>
      <c r="F623" s="268"/>
      <c r="G623" s="268"/>
      <c r="H623" s="269"/>
      <c r="I623" s="189"/>
      <c r="J623" s="3"/>
      <c r="K623" s="2"/>
      <c r="L623" s="269"/>
      <c r="M623" s="189"/>
      <c r="N623" s="3"/>
      <c r="O623" s="2"/>
      <c r="P623" s="269"/>
      <c r="Q623" s="189"/>
      <c r="R623" s="3"/>
      <c r="S623" s="2"/>
      <c r="T623" s="269"/>
      <c r="U623" s="189"/>
      <c r="V623" s="3"/>
      <c r="W623" s="2"/>
      <c r="X623" s="269"/>
      <c r="Y623" s="189"/>
      <c r="Z623" s="3"/>
      <c r="AA623" s="1"/>
      <c r="AB623" s="1"/>
      <c r="AC623" s="1"/>
      <c r="AD623" s="1"/>
      <c r="AE623" s="2"/>
      <c r="AF623" s="2"/>
      <c r="AG623" s="2"/>
      <c r="AH623" s="2"/>
      <c r="AI623" s="270"/>
      <c r="AJ623" s="270"/>
      <c r="AK623" s="270"/>
      <c r="AL623" s="270"/>
      <c r="AM623" s="270"/>
      <c r="AN623" s="270"/>
      <c r="AO623" s="270"/>
      <c r="AP623" s="270"/>
      <c r="AQ623" s="270"/>
      <c r="AR623" s="270"/>
      <c r="AS623" s="271"/>
      <c r="AT623" s="271"/>
      <c r="AU623" s="270"/>
      <c r="AV623" s="270"/>
      <c r="AW623" s="270"/>
      <c r="AX623" s="270"/>
    </row>
    <row r="624" spans="1:50" ht="14.25" customHeight="1">
      <c r="A624" s="204"/>
      <c r="B624" s="268"/>
      <c r="C624" s="268"/>
      <c r="D624" s="268"/>
      <c r="E624" s="268"/>
      <c r="F624" s="268"/>
      <c r="G624" s="268"/>
      <c r="H624" s="269"/>
      <c r="I624" s="189"/>
      <c r="J624" s="3"/>
      <c r="K624" s="2"/>
      <c r="L624" s="269"/>
      <c r="M624" s="189"/>
      <c r="N624" s="3"/>
      <c r="O624" s="2"/>
      <c r="P624" s="269"/>
      <c r="Q624" s="189"/>
      <c r="R624" s="3"/>
      <c r="S624" s="2"/>
      <c r="T624" s="269"/>
      <c r="U624" s="189"/>
      <c r="V624" s="3"/>
      <c r="W624" s="2"/>
      <c r="X624" s="269"/>
      <c r="Y624" s="189"/>
      <c r="Z624" s="3"/>
      <c r="AA624" s="1"/>
      <c r="AB624" s="1"/>
      <c r="AC624" s="1"/>
      <c r="AD624" s="1"/>
      <c r="AE624" s="2"/>
      <c r="AF624" s="2"/>
      <c r="AG624" s="2"/>
      <c r="AH624" s="2"/>
      <c r="AI624" s="270"/>
      <c r="AJ624" s="270"/>
      <c r="AK624" s="270"/>
      <c r="AL624" s="270"/>
      <c r="AM624" s="270"/>
      <c r="AN624" s="270"/>
      <c r="AO624" s="270"/>
      <c r="AP624" s="270"/>
      <c r="AQ624" s="270"/>
      <c r="AR624" s="270"/>
      <c r="AS624" s="271"/>
      <c r="AT624" s="271"/>
      <c r="AU624" s="270"/>
      <c r="AV624" s="270"/>
      <c r="AW624" s="270"/>
      <c r="AX624" s="270"/>
    </row>
    <row r="625" spans="1:50" ht="14.25" customHeight="1">
      <c r="A625" s="204"/>
      <c r="B625" s="268"/>
      <c r="C625" s="268"/>
      <c r="D625" s="268"/>
      <c r="E625" s="268"/>
      <c r="F625" s="268"/>
      <c r="G625" s="268"/>
      <c r="H625" s="269"/>
      <c r="I625" s="189"/>
      <c r="J625" s="3"/>
      <c r="K625" s="2"/>
      <c r="L625" s="269"/>
      <c r="M625" s="189"/>
      <c r="N625" s="3"/>
      <c r="O625" s="2"/>
      <c r="P625" s="269"/>
      <c r="Q625" s="189"/>
      <c r="R625" s="3"/>
      <c r="S625" s="2"/>
      <c r="T625" s="269"/>
      <c r="U625" s="189"/>
      <c r="V625" s="3"/>
      <c r="W625" s="2"/>
      <c r="X625" s="269"/>
      <c r="Y625" s="189"/>
      <c r="Z625" s="3"/>
      <c r="AA625" s="1"/>
      <c r="AB625" s="1"/>
      <c r="AC625" s="1"/>
      <c r="AD625" s="1"/>
      <c r="AE625" s="2"/>
      <c r="AF625" s="2"/>
      <c r="AG625" s="2"/>
      <c r="AH625" s="2"/>
      <c r="AI625" s="270"/>
      <c r="AJ625" s="270"/>
      <c r="AK625" s="270"/>
      <c r="AL625" s="270"/>
      <c r="AM625" s="270"/>
      <c r="AN625" s="270"/>
      <c r="AO625" s="270"/>
      <c r="AP625" s="270"/>
      <c r="AQ625" s="270"/>
      <c r="AR625" s="270"/>
      <c r="AS625" s="271"/>
      <c r="AT625" s="271"/>
      <c r="AU625" s="270"/>
      <c r="AV625" s="270"/>
      <c r="AW625" s="270"/>
      <c r="AX625" s="270"/>
    </row>
    <row r="626" spans="1:50" ht="14.25" customHeight="1">
      <c r="A626" s="204"/>
      <c r="B626" s="268"/>
      <c r="C626" s="268"/>
      <c r="D626" s="268"/>
      <c r="E626" s="268"/>
      <c r="F626" s="268"/>
      <c r="G626" s="268"/>
      <c r="H626" s="269"/>
      <c r="I626" s="189"/>
      <c r="J626" s="3"/>
      <c r="K626" s="2"/>
      <c r="L626" s="269"/>
      <c r="M626" s="189"/>
      <c r="N626" s="3"/>
      <c r="O626" s="2"/>
      <c r="P626" s="269"/>
      <c r="Q626" s="189"/>
      <c r="R626" s="3"/>
      <c r="S626" s="2"/>
      <c r="T626" s="269"/>
      <c r="U626" s="189"/>
      <c r="V626" s="3"/>
      <c r="W626" s="2"/>
      <c r="X626" s="269"/>
      <c r="Y626" s="189"/>
      <c r="Z626" s="3"/>
      <c r="AA626" s="1"/>
      <c r="AB626" s="1"/>
      <c r="AC626" s="1"/>
      <c r="AD626" s="1"/>
      <c r="AE626" s="2"/>
      <c r="AF626" s="2"/>
      <c r="AG626" s="2"/>
      <c r="AH626" s="2"/>
      <c r="AI626" s="270"/>
      <c r="AJ626" s="270"/>
      <c r="AK626" s="270"/>
      <c r="AL626" s="270"/>
      <c r="AM626" s="270"/>
      <c r="AN626" s="270"/>
      <c r="AO626" s="270"/>
      <c r="AP626" s="270"/>
      <c r="AQ626" s="270"/>
      <c r="AR626" s="270"/>
      <c r="AS626" s="271"/>
      <c r="AT626" s="271"/>
      <c r="AU626" s="270"/>
      <c r="AV626" s="270"/>
      <c r="AW626" s="270"/>
      <c r="AX626" s="270"/>
    </row>
    <row r="627" spans="1:50" ht="14.25" customHeight="1">
      <c r="A627" s="204"/>
      <c r="B627" s="268"/>
      <c r="C627" s="268"/>
      <c r="D627" s="268"/>
      <c r="E627" s="268"/>
      <c r="F627" s="268"/>
      <c r="G627" s="268"/>
      <c r="H627" s="269"/>
      <c r="I627" s="189"/>
      <c r="J627" s="3"/>
      <c r="K627" s="2"/>
      <c r="L627" s="269"/>
      <c r="M627" s="189"/>
      <c r="N627" s="3"/>
      <c r="O627" s="2"/>
      <c r="P627" s="269"/>
      <c r="Q627" s="189"/>
      <c r="R627" s="3"/>
      <c r="S627" s="2"/>
      <c r="T627" s="269"/>
      <c r="U627" s="189"/>
      <c r="V627" s="3"/>
      <c r="W627" s="2"/>
      <c r="X627" s="269"/>
      <c r="Y627" s="189"/>
      <c r="Z627" s="3"/>
      <c r="AA627" s="1"/>
      <c r="AB627" s="1"/>
      <c r="AC627" s="1"/>
      <c r="AD627" s="1"/>
      <c r="AE627" s="2"/>
      <c r="AF627" s="2"/>
      <c r="AG627" s="2"/>
      <c r="AH627" s="2"/>
      <c r="AI627" s="270"/>
      <c r="AJ627" s="270"/>
      <c r="AK627" s="270"/>
      <c r="AL627" s="270"/>
      <c r="AM627" s="270"/>
      <c r="AN627" s="270"/>
      <c r="AO627" s="270"/>
      <c r="AP627" s="270"/>
      <c r="AQ627" s="270"/>
      <c r="AR627" s="270"/>
      <c r="AS627" s="271"/>
      <c r="AT627" s="271"/>
      <c r="AU627" s="270"/>
      <c r="AV627" s="270"/>
      <c r="AW627" s="270"/>
      <c r="AX627" s="270"/>
    </row>
    <row r="628" spans="1:50" ht="14.25" customHeight="1">
      <c r="A628" s="204"/>
      <c r="B628" s="268"/>
      <c r="C628" s="268"/>
      <c r="D628" s="268"/>
      <c r="E628" s="268"/>
      <c r="F628" s="268"/>
      <c r="G628" s="268"/>
      <c r="H628" s="269"/>
      <c r="I628" s="189"/>
      <c r="J628" s="3"/>
      <c r="K628" s="2"/>
      <c r="L628" s="269"/>
      <c r="M628" s="189"/>
      <c r="N628" s="3"/>
      <c r="O628" s="2"/>
      <c r="P628" s="269"/>
      <c r="Q628" s="189"/>
      <c r="R628" s="3"/>
      <c r="S628" s="2"/>
      <c r="T628" s="269"/>
      <c r="U628" s="189"/>
      <c r="V628" s="3"/>
      <c r="W628" s="2"/>
      <c r="X628" s="269"/>
      <c r="Y628" s="189"/>
      <c r="Z628" s="3"/>
      <c r="AA628" s="1"/>
      <c r="AB628" s="1"/>
      <c r="AC628" s="1"/>
      <c r="AD628" s="1"/>
      <c r="AE628" s="2"/>
      <c r="AF628" s="2"/>
      <c r="AG628" s="2"/>
      <c r="AH628" s="2"/>
      <c r="AI628" s="270"/>
      <c r="AJ628" s="270"/>
      <c r="AK628" s="270"/>
      <c r="AL628" s="270"/>
      <c r="AM628" s="270"/>
      <c r="AN628" s="270"/>
      <c r="AO628" s="270"/>
      <c r="AP628" s="270"/>
      <c r="AQ628" s="270"/>
      <c r="AR628" s="270"/>
      <c r="AS628" s="271"/>
      <c r="AT628" s="271"/>
      <c r="AU628" s="270"/>
      <c r="AV628" s="270"/>
      <c r="AW628" s="270"/>
      <c r="AX628" s="270"/>
    </row>
    <row r="629" spans="1:50" ht="14.25" customHeight="1">
      <c r="A629" s="204"/>
      <c r="B629" s="268"/>
      <c r="C629" s="268"/>
      <c r="D629" s="268"/>
      <c r="E629" s="268"/>
      <c r="F629" s="268"/>
      <c r="G629" s="268"/>
      <c r="H629" s="269"/>
      <c r="I629" s="189"/>
      <c r="J629" s="3"/>
      <c r="K629" s="2"/>
      <c r="L629" s="269"/>
      <c r="M629" s="189"/>
      <c r="N629" s="3"/>
      <c r="O629" s="2"/>
      <c r="P629" s="269"/>
      <c r="Q629" s="189"/>
      <c r="R629" s="3"/>
      <c r="S629" s="2"/>
      <c r="T629" s="269"/>
      <c r="U629" s="189"/>
      <c r="V629" s="3"/>
      <c r="W629" s="2"/>
      <c r="X629" s="269"/>
      <c r="Y629" s="189"/>
      <c r="Z629" s="3"/>
      <c r="AA629" s="1"/>
      <c r="AB629" s="1"/>
      <c r="AC629" s="1"/>
      <c r="AD629" s="1"/>
      <c r="AE629" s="2"/>
      <c r="AF629" s="2"/>
      <c r="AG629" s="2"/>
      <c r="AH629" s="2"/>
      <c r="AI629" s="270"/>
      <c r="AJ629" s="270"/>
      <c r="AK629" s="270"/>
      <c r="AL629" s="270"/>
      <c r="AM629" s="270"/>
      <c r="AN629" s="270"/>
      <c r="AO629" s="270"/>
      <c r="AP629" s="270"/>
      <c r="AQ629" s="270"/>
      <c r="AR629" s="270"/>
      <c r="AS629" s="271"/>
      <c r="AT629" s="271"/>
      <c r="AU629" s="270"/>
      <c r="AV629" s="270"/>
      <c r="AW629" s="270"/>
      <c r="AX629" s="270"/>
    </row>
    <row r="630" spans="1:50" ht="14.25" customHeight="1">
      <c r="A630" s="204"/>
      <c r="B630" s="268"/>
      <c r="C630" s="268"/>
      <c r="D630" s="268"/>
      <c r="E630" s="268"/>
      <c r="F630" s="268"/>
      <c r="G630" s="268"/>
      <c r="H630" s="269"/>
      <c r="I630" s="189"/>
      <c r="J630" s="3"/>
      <c r="K630" s="2"/>
      <c r="L630" s="269"/>
      <c r="M630" s="189"/>
      <c r="N630" s="3"/>
      <c r="O630" s="2"/>
      <c r="P630" s="269"/>
      <c r="Q630" s="189"/>
      <c r="R630" s="3"/>
      <c r="S630" s="2"/>
      <c r="T630" s="269"/>
      <c r="U630" s="189"/>
      <c r="V630" s="3"/>
      <c r="W630" s="2"/>
      <c r="X630" s="269"/>
      <c r="Y630" s="189"/>
      <c r="Z630" s="3"/>
      <c r="AA630" s="1"/>
      <c r="AB630" s="1"/>
      <c r="AC630" s="1"/>
      <c r="AD630" s="1"/>
      <c r="AE630" s="2"/>
      <c r="AF630" s="2"/>
      <c r="AG630" s="2"/>
      <c r="AH630" s="2"/>
      <c r="AI630" s="270"/>
      <c r="AJ630" s="270"/>
      <c r="AK630" s="270"/>
      <c r="AL630" s="270"/>
      <c r="AM630" s="270"/>
      <c r="AN630" s="270"/>
      <c r="AO630" s="270"/>
      <c r="AP630" s="270"/>
      <c r="AQ630" s="270"/>
      <c r="AR630" s="270"/>
      <c r="AS630" s="271"/>
      <c r="AT630" s="271"/>
      <c r="AU630" s="270"/>
      <c r="AV630" s="270"/>
      <c r="AW630" s="270"/>
      <c r="AX630" s="270"/>
    </row>
    <row r="631" spans="1:50" ht="14.25" customHeight="1">
      <c r="A631" s="204"/>
      <c r="B631" s="268"/>
      <c r="C631" s="268"/>
      <c r="D631" s="268"/>
      <c r="E631" s="268"/>
      <c r="F631" s="268"/>
      <c r="G631" s="268"/>
      <c r="H631" s="269"/>
      <c r="I631" s="189"/>
      <c r="J631" s="3"/>
      <c r="K631" s="2"/>
      <c r="L631" s="269"/>
      <c r="M631" s="189"/>
      <c r="N631" s="3"/>
      <c r="O631" s="2"/>
      <c r="P631" s="269"/>
      <c r="Q631" s="189"/>
      <c r="R631" s="3"/>
      <c r="S631" s="2"/>
      <c r="T631" s="269"/>
      <c r="U631" s="189"/>
      <c r="V631" s="3"/>
      <c r="W631" s="2"/>
      <c r="X631" s="269"/>
      <c r="Y631" s="189"/>
      <c r="Z631" s="3"/>
      <c r="AA631" s="1"/>
      <c r="AB631" s="1"/>
      <c r="AC631" s="1"/>
      <c r="AD631" s="1"/>
      <c r="AE631" s="2"/>
      <c r="AF631" s="2"/>
      <c r="AG631" s="2"/>
      <c r="AH631" s="2"/>
      <c r="AI631" s="270"/>
      <c r="AJ631" s="270"/>
      <c r="AK631" s="270"/>
      <c r="AL631" s="270"/>
      <c r="AM631" s="270"/>
      <c r="AN631" s="270"/>
      <c r="AO631" s="270"/>
      <c r="AP631" s="270"/>
      <c r="AQ631" s="270"/>
      <c r="AR631" s="270"/>
      <c r="AS631" s="271"/>
      <c r="AT631" s="271"/>
      <c r="AU631" s="270"/>
      <c r="AV631" s="270"/>
      <c r="AW631" s="270"/>
      <c r="AX631" s="270"/>
    </row>
    <row r="632" spans="1:50" ht="14.25" customHeight="1">
      <c r="A632" s="204"/>
      <c r="B632" s="268"/>
      <c r="C632" s="268"/>
      <c r="D632" s="268"/>
      <c r="E632" s="268"/>
      <c r="F632" s="268"/>
      <c r="G632" s="268"/>
      <c r="H632" s="269"/>
      <c r="I632" s="189"/>
      <c r="J632" s="3"/>
      <c r="K632" s="2"/>
      <c r="L632" s="269"/>
      <c r="M632" s="189"/>
      <c r="N632" s="3"/>
      <c r="O632" s="2"/>
      <c r="P632" s="269"/>
      <c r="Q632" s="189"/>
      <c r="R632" s="3"/>
      <c r="S632" s="2"/>
      <c r="T632" s="269"/>
      <c r="U632" s="189"/>
      <c r="V632" s="3"/>
      <c r="W632" s="2"/>
      <c r="X632" s="269"/>
      <c r="Y632" s="189"/>
      <c r="Z632" s="3"/>
      <c r="AA632" s="1"/>
      <c r="AB632" s="1"/>
      <c r="AC632" s="1"/>
      <c r="AD632" s="1"/>
      <c r="AE632" s="2"/>
      <c r="AF632" s="2"/>
      <c r="AG632" s="2"/>
      <c r="AH632" s="2"/>
      <c r="AI632" s="270"/>
      <c r="AJ632" s="270"/>
      <c r="AK632" s="270"/>
      <c r="AL632" s="270"/>
      <c r="AM632" s="270"/>
      <c r="AN632" s="270"/>
      <c r="AO632" s="270"/>
      <c r="AP632" s="270"/>
      <c r="AQ632" s="270"/>
      <c r="AR632" s="270"/>
      <c r="AS632" s="271"/>
      <c r="AT632" s="271"/>
      <c r="AU632" s="270"/>
      <c r="AV632" s="270"/>
      <c r="AW632" s="270"/>
      <c r="AX632" s="270"/>
    </row>
    <row r="633" spans="1:50" ht="14.25" customHeight="1">
      <c r="A633" s="204"/>
      <c r="B633" s="268"/>
      <c r="C633" s="268"/>
      <c r="D633" s="268"/>
      <c r="E633" s="268"/>
      <c r="F633" s="268"/>
      <c r="G633" s="268"/>
      <c r="H633" s="269"/>
      <c r="I633" s="189"/>
      <c r="J633" s="3"/>
      <c r="K633" s="2"/>
      <c r="L633" s="269"/>
      <c r="M633" s="189"/>
      <c r="N633" s="3"/>
      <c r="O633" s="2"/>
      <c r="P633" s="269"/>
      <c r="Q633" s="189"/>
      <c r="R633" s="3"/>
      <c r="S633" s="2"/>
      <c r="T633" s="269"/>
      <c r="U633" s="189"/>
      <c r="V633" s="3"/>
      <c r="W633" s="2"/>
      <c r="X633" s="269"/>
      <c r="Y633" s="189"/>
      <c r="Z633" s="3"/>
      <c r="AA633" s="1"/>
      <c r="AB633" s="1"/>
      <c r="AC633" s="1"/>
      <c r="AD633" s="1"/>
      <c r="AE633" s="2"/>
      <c r="AF633" s="2"/>
      <c r="AG633" s="2"/>
      <c r="AH633" s="2"/>
      <c r="AI633" s="270"/>
      <c r="AJ633" s="270"/>
      <c r="AK633" s="270"/>
      <c r="AL633" s="270"/>
      <c r="AM633" s="270"/>
      <c r="AN633" s="270"/>
      <c r="AO633" s="270"/>
      <c r="AP633" s="270"/>
      <c r="AQ633" s="270"/>
      <c r="AR633" s="270"/>
      <c r="AS633" s="271"/>
      <c r="AT633" s="271"/>
      <c r="AU633" s="270"/>
      <c r="AV633" s="270"/>
      <c r="AW633" s="270"/>
      <c r="AX633" s="270"/>
    </row>
    <row r="634" spans="1:50" ht="14.25" customHeight="1">
      <c r="A634" s="204"/>
      <c r="B634" s="268"/>
      <c r="C634" s="268"/>
      <c r="D634" s="268"/>
      <c r="E634" s="268"/>
      <c r="F634" s="268"/>
      <c r="G634" s="268"/>
      <c r="H634" s="269"/>
      <c r="I634" s="189"/>
      <c r="J634" s="3"/>
      <c r="K634" s="2"/>
      <c r="L634" s="269"/>
      <c r="M634" s="189"/>
      <c r="N634" s="3"/>
      <c r="O634" s="2"/>
      <c r="P634" s="269"/>
      <c r="Q634" s="189"/>
      <c r="R634" s="3"/>
      <c r="S634" s="2"/>
      <c r="T634" s="269"/>
      <c r="U634" s="189"/>
      <c r="V634" s="3"/>
      <c r="W634" s="2"/>
      <c r="X634" s="269"/>
      <c r="Y634" s="189"/>
      <c r="Z634" s="3"/>
      <c r="AA634" s="1"/>
      <c r="AB634" s="1"/>
      <c r="AC634" s="1"/>
      <c r="AD634" s="1"/>
      <c r="AE634" s="2"/>
      <c r="AF634" s="2"/>
      <c r="AG634" s="2"/>
      <c r="AH634" s="2"/>
      <c r="AI634" s="270"/>
      <c r="AJ634" s="270"/>
      <c r="AK634" s="270"/>
      <c r="AL634" s="270"/>
      <c r="AM634" s="270"/>
      <c r="AN634" s="270"/>
      <c r="AO634" s="270"/>
      <c r="AP634" s="270"/>
      <c r="AQ634" s="270"/>
      <c r="AR634" s="270"/>
      <c r="AS634" s="271"/>
      <c r="AT634" s="271"/>
      <c r="AU634" s="270"/>
      <c r="AV634" s="270"/>
      <c r="AW634" s="270"/>
      <c r="AX634" s="270"/>
    </row>
    <row r="635" spans="1:50" ht="14.25" customHeight="1">
      <c r="A635" s="204"/>
      <c r="B635" s="268"/>
      <c r="C635" s="268"/>
      <c r="D635" s="268"/>
      <c r="E635" s="268"/>
      <c r="F635" s="268"/>
      <c r="G635" s="268"/>
      <c r="H635" s="269"/>
      <c r="I635" s="189"/>
      <c r="J635" s="3"/>
      <c r="K635" s="2"/>
      <c r="L635" s="269"/>
      <c r="M635" s="189"/>
      <c r="N635" s="3"/>
      <c r="O635" s="2"/>
      <c r="P635" s="269"/>
      <c r="Q635" s="189"/>
      <c r="R635" s="3"/>
      <c r="S635" s="2"/>
      <c r="T635" s="269"/>
      <c r="U635" s="189"/>
      <c r="V635" s="3"/>
      <c r="W635" s="2"/>
      <c r="X635" s="269"/>
      <c r="Y635" s="189"/>
      <c r="Z635" s="3"/>
      <c r="AA635" s="1"/>
      <c r="AB635" s="1"/>
      <c r="AC635" s="1"/>
      <c r="AD635" s="1"/>
      <c r="AE635" s="2"/>
      <c r="AF635" s="2"/>
      <c r="AG635" s="2"/>
      <c r="AH635" s="2"/>
      <c r="AI635" s="270"/>
      <c r="AJ635" s="270"/>
      <c r="AK635" s="270"/>
      <c r="AL635" s="270"/>
      <c r="AM635" s="270"/>
      <c r="AN635" s="270"/>
      <c r="AO635" s="270"/>
      <c r="AP635" s="270"/>
      <c r="AQ635" s="270"/>
      <c r="AR635" s="270"/>
      <c r="AS635" s="271"/>
      <c r="AT635" s="271"/>
      <c r="AU635" s="270"/>
      <c r="AV635" s="270"/>
      <c r="AW635" s="270"/>
      <c r="AX635" s="270"/>
    </row>
    <row r="636" spans="1:50" ht="14.25" customHeight="1">
      <c r="A636" s="204"/>
      <c r="B636" s="268"/>
      <c r="C636" s="268"/>
      <c r="D636" s="268"/>
      <c r="E636" s="268"/>
      <c r="F636" s="268"/>
      <c r="G636" s="268"/>
      <c r="H636" s="269"/>
      <c r="I636" s="189"/>
      <c r="J636" s="3"/>
      <c r="K636" s="2"/>
      <c r="L636" s="269"/>
      <c r="M636" s="189"/>
      <c r="N636" s="3"/>
      <c r="O636" s="2"/>
      <c r="P636" s="269"/>
      <c r="Q636" s="189"/>
      <c r="R636" s="3"/>
      <c r="S636" s="2"/>
      <c r="T636" s="269"/>
      <c r="U636" s="189"/>
      <c r="V636" s="3"/>
      <c r="W636" s="2"/>
      <c r="X636" s="269"/>
      <c r="Y636" s="189"/>
      <c r="Z636" s="3"/>
      <c r="AA636" s="1"/>
      <c r="AB636" s="1"/>
      <c r="AC636" s="1"/>
      <c r="AD636" s="1"/>
      <c r="AE636" s="2"/>
      <c r="AF636" s="2"/>
      <c r="AG636" s="2"/>
      <c r="AH636" s="2"/>
      <c r="AI636" s="270"/>
      <c r="AJ636" s="270"/>
      <c r="AK636" s="270"/>
      <c r="AL636" s="270"/>
      <c r="AM636" s="270"/>
      <c r="AN636" s="270"/>
      <c r="AO636" s="270"/>
      <c r="AP636" s="270"/>
      <c r="AQ636" s="270"/>
      <c r="AR636" s="270"/>
      <c r="AS636" s="271"/>
      <c r="AT636" s="271"/>
      <c r="AU636" s="270"/>
      <c r="AV636" s="270"/>
      <c r="AW636" s="270"/>
      <c r="AX636" s="270"/>
    </row>
    <row r="637" spans="1:50" ht="14.25" customHeight="1">
      <c r="A637" s="204"/>
      <c r="B637" s="268"/>
      <c r="C637" s="268"/>
      <c r="D637" s="268"/>
      <c r="E637" s="268"/>
      <c r="F637" s="268"/>
      <c r="G637" s="268"/>
      <c r="H637" s="269"/>
      <c r="I637" s="189"/>
      <c r="J637" s="3"/>
      <c r="K637" s="2"/>
      <c r="L637" s="269"/>
      <c r="M637" s="189"/>
      <c r="N637" s="3"/>
      <c r="O637" s="2"/>
      <c r="P637" s="269"/>
      <c r="Q637" s="189"/>
      <c r="R637" s="3"/>
      <c r="S637" s="2"/>
      <c r="T637" s="269"/>
      <c r="U637" s="189"/>
      <c r="V637" s="3"/>
      <c r="W637" s="2"/>
      <c r="X637" s="269"/>
      <c r="Y637" s="189"/>
      <c r="Z637" s="3"/>
      <c r="AA637" s="1"/>
      <c r="AB637" s="1"/>
      <c r="AC637" s="1"/>
      <c r="AD637" s="1"/>
      <c r="AE637" s="2"/>
      <c r="AF637" s="2"/>
      <c r="AG637" s="2"/>
      <c r="AH637" s="2"/>
      <c r="AI637" s="270"/>
      <c r="AJ637" s="270"/>
      <c r="AK637" s="270"/>
      <c r="AL637" s="270"/>
      <c r="AM637" s="270"/>
      <c r="AN637" s="270"/>
      <c r="AO637" s="270"/>
      <c r="AP637" s="270"/>
      <c r="AQ637" s="270"/>
      <c r="AR637" s="270"/>
      <c r="AS637" s="271"/>
      <c r="AT637" s="271"/>
      <c r="AU637" s="270"/>
      <c r="AV637" s="270"/>
      <c r="AW637" s="270"/>
      <c r="AX637" s="270"/>
    </row>
    <row r="638" spans="1:50" ht="14.25" customHeight="1">
      <c r="A638" s="204"/>
      <c r="B638" s="268"/>
      <c r="C638" s="268"/>
      <c r="D638" s="268"/>
      <c r="E638" s="268"/>
      <c r="F638" s="268"/>
      <c r="G638" s="268"/>
      <c r="H638" s="269"/>
      <c r="I638" s="189"/>
      <c r="J638" s="3"/>
      <c r="K638" s="2"/>
      <c r="L638" s="269"/>
      <c r="M638" s="189"/>
      <c r="N638" s="3"/>
      <c r="O638" s="2"/>
      <c r="P638" s="269"/>
      <c r="Q638" s="189"/>
      <c r="R638" s="3"/>
      <c r="S638" s="2"/>
      <c r="T638" s="269"/>
      <c r="U638" s="189"/>
      <c r="V638" s="3"/>
      <c r="W638" s="2"/>
      <c r="X638" s="269"/>
      <c r="Y638" s="189"/>
      <c r="Z638" s="3"/>
      <c r="AA638" s="1"/>
      <c r="AB638" s="1"/>
      <c r="AC638" s="1"/>
      <c r="AD638" s="1"/>
      <c r="AE638" s="2"/>
      <c r="AF638" s="2"/>
      <c r="AG638" s="2"/>
      <c r="AH638" s="2"/>
      <c r="AI638" s="270"/>
      <c r="AJ638" s="270"/>
      <c r="AK638" s="270"/>
      <c r="AL638" s="270"/>
      <c r="AM638" s="270"/>
      <c r="AN638" s="270"/>
      <c r="AO638" s="270"/>
      <c r="AP638" s="270"/>
      <c r="AQ638" s="270"/>
      <c r="AR638" s="270"/>
      <c r="AS638" s="271"/>
      <c r="AT638" s="271"/>
      <c r="AU638" s="270"/>
      <c r="AV638" s="270"/>
      <c r="AW638" s="270"/>
      <c r="AX638" s="270"/>
    </row>
    <row r="639" spans="1:50" ht="14.25" customHeight="1">
      <c r="A639" s="204"/>
      <c r="B639" s="268"/>
      <c r="C639" s="268"/>
      <c r="D639" s="268"/>
      <c r="E639" s="268"/>
      <c r="F639" s="268"/>
      <c r="G639" s="268"/>
      <c r="H639" s="269"/>
      <c r="I639" s="189"/>
      <c r="J639" s="3"/>
      <c r="K639" s="2"/>
      <c r="L639" s="269"/>
      <c r="M639" s="189"/>
      <c r="N639" s="3"/>
      <c r="O639" s="2"/>
      <c r="P639" s="269"/>
      <c r="Q639" s="189"/>
      <c r="R639" s="3"/>
      <c r="S639" s="2"/>
      <c r="T639" s="269"/>
      <c r="U639" s="189"/>
      <c r="V639" s="3"/>
      <c r="W639" s="2"/>
      <c r="X639" s="269"/>
      <c r="Y639" s="189"/>
      <c r="Z639" s="3"/>
      <c r="AA639" s="1"/>
      <c r="AB639" s="1"/>
      <c r="AC639" s="1"/>
      <c r="AD639" s="1"/>
      <c r="AE639" s="2"/>
      <c r="AF639" s="2"/>
      <c r="AG639" s="2"/>
      <c r="AH639" s="2"/>
      <c r="AI639" s="270"/>
      <c r="AJ639" s="270"/>
      <c r="AK639" s="270"/>
      <c r="AL639" s="270"/>
      <c r="AM639" s="270"/>
      <c r="AN639" s="270"/>
      <c r="AO639" s="270"/>
      <c r="AP639" s="270"/>
      <c r="AQ639" s="270"/>
      <c r="AR639" s="270"/>
      <c r="AS639" s="271"/>
      <c r="AT639" s="271"/>
      <c r="AU639" s="270"/>
      <c r="AV639" s="270"/>
      <c r="AW639" s="270"/>
      <c r="AX639" s="270"/>
    </row>
    <row r="640" spans="1:50" ht="14.25" customHeight="1">
      <c r="A640" s="204"/>
      <c r="B640" s="268"/>
      <c r="C640" s="268"/>
      <c r="D640" s="268"/>
      <c r="E640" s="268"/>
      <c r="F640" s="268"/>
      <c r="G640" s="268"/>
      <c r="H640" s="269"/>
      <c r="I640" s="189"/>
      <c r="J640" s="3"/>
      <c r="K640" s="2"/>
      <c r="L640" s="269"/>
      <c r="M640" s="189"/>
      <c r="N640" s="3"/>
      <c r="O640" s="2"/>
      <c r="P640" s="269"/>
      <c r="Q640" s="189"/>
      <c r="R640" s="3"/>
      <c r="S640" s="2"/>
      <c r="T640" s="269"/>
      <c r="U640" s="189"/>
      <c r="V640" s="3"/>
      <c r="W640" s="2"/>
      <c r="X640" s="269"/>
      <c r="Y640" s="189"/>
      <c r="Z640" s="3"/>
      <c r="AA640" s="1"/>
      <c r="AB640" s="1"/>
      <c r="AC640" s="1"/>
      <c r="AD640" s="1"/>
      <c r="AE640" s="2"/>
      <c r="AF640" s="2"/>
      <c r="AG640" s="2"/>
      <c r="AH640" s="2"/>
      <c r="AI640" s="270"/>
      <c r="AJ640" s="270"/>
      <c r="AK640" s="270"/>
      <c r="AL640" s="270"/>
      <c r="AM640" s="270"/>
      <c r="AN640" s="270"/>
      <c r="AO640" s="270"/>
      <c r="AP640" s="270"/>
      <c r="AQ640" s="270"/>
      <c r="AR640" s="270"/>
      <c r="AS640" s="271"/>
      <c r="AT640" s="271"/>
      <c r="AU640" s="270"/>
      <c r="AV640" s="270"/>
      <c r="AW640" s="270"/>
      <c r="AX640" s="270"/>
    </row>
    <row r="641" spans="1:50" ht="14.25" customHeight="1">
      <c r="A641" s="204"/>
      <c r="B641" s="268"/>
      <c r="C641" s="268"/>
      <c r="D641" s="268"/>
      <c r="E641" s="268"/>
      <c r="F641" s="268"/>
      <c r="G641" s="268"/>
      <c r="H641" s="269"/>
      <c r="I641" s="189"/>
      <c r="J641" s="3"/>
      <c r="K641" s="2"/>
      <c r="L641" s="269"/>
      <c r="M641" s="189"/>
      <c r="N641" s="3"/>
      <c r="O641" s="2"/>
      <c r="P641" s="269"/>
      <c r="Q641" s="189"/>
      <c r="R641" s="3"/>
      <c r="S641" s="2"/>
      <c r="T641" s="269"/>
      <c r="U641" s="189"/>
      <c r="V641" s="3"/>
      <c r="W641" s="2"/>
      <c r="X641" s="269"/>
      <c r="Y641" s="189"/>
      <c r="Z641" s="3"/>
      <c r="AA641" s="1"/>
      <c r="AB641" s="1"/>
      <c r="AC641" s="1"/>
      <c r="AD641" s="1"/>
      <c r="AE641" s="2"/>
      <c r="AF641" s="2"/>
      <c r="AG641" s="2"/>
      <c r="AH641" s="2"/>
      <c r="AI641" s="270"/>
      <c r="AJ641" s="270"/>
      <c r="AK641" s="270"/>
      <c r="AL641" s="270"/>
      <c r="AM641" s="270"/>
      <c r="AN641" s="270"/>
      <c r="AO641" s="270"/>
      <c r="AP641" s="270"/>
      <c r="AQ641" s="270"/>
      <c r="AR641" s="270"/>
      <c r="AS641" s="271"/>
      <c r="AT641" s="271"/>
      <c r="AU641" s="270"/>
      <c r="AV641" s="270"/>
      <c r="AW641" s="270"/>
      <c r="AX641" s="270"/>
    </row>
    <row r="642" spans="1:50" ht="14.25" customHeight="1">
      <c r="A642" s="204"/>
      <c r="B642" s="268"/>
      <c r="C642" s="268"/>
      <c r="D642" s="268"/>
      <c r="E642" s="268"/>
      <c r="F642" s="268"/>
      <c r="G642" s="268"/>
      <c r="H642" s="269"/>
      <c r="I642" s="189"/>
      <c r="J642" s="3"/>
      <c r="K642" s="2"/>
      <c r="L642" s="269"/>
      <c r="M642" s="189"/>
      <c r="N642" s="3"/>
      <c r="O642" s="2"/>
      <c r="P642" s="269"/>
      <c r="Q642" s="189"/>
      <c r="R642" s="3"/>
      <c r="S642" s="2"/>
      <c r="T642" s="269"/>
      <c r="U642" s="189"/>
      <c r="V642" s="3"/>
      <c r="W642" s="2"/>
      <c r="X642" s="269"/>
      <c r="Y642" s="189"/>
      <c r="Z642" s="3"/>
      <c r="AA642" s="1"/>
      <c r="AB642" s="1"/>
      <c r="AC642" s="1"/>
      <c r="AD642" s="1"/>
      <c r="AE642" s="2"/>
      <c r="AF642" s="2"/>
      <c r="AG642" s="2"/>
      <c r="AH642" s="2"/>
      <c r="AI642" s="270"/>
      <c r="AJ642" s="270"/>
      <c r="AK642" s="270"/>
      <c r="AL642" s="270"/>
      <c r="AM642" s="270"/>
      <c r="AN642" s="270"/>
      <c r="AO642" s="270"/>
      <c r="AP642" s="270"/>
      <c r="AQ642" s="270"/>
      <c r="AR642" s="270"/>
      <c r="AS642" s="271"/>
      <c r="AT642" s="271"/>
      <c r="AU642" s="270"/>
      <c r="AV642" s="270"/>
      <c r="AW642" s="270"/>
      <c r="AX642" s="270"/>
    </row>
    <row r="643" spans="1:50" ht="14.25" customHeight="1">
      <c r="A643" s="204"/>
      <c r="B643" s="268"/>
      <c r="C643" s="268"/>
      <c r="D643" s="268"/>
      <c r="E643" s="268"/>
      <c r="F643" s="268"/>
      <c r="G643" s="268"/>
      <c r="H643" s="269"/>
      <c r="I643" s="189"/>
      <c r="J643" s="3"/>
      <c r="K643" s="2"/>
      <c r="L643" s="269"/>
      <c r="M643" s="189"/>
      <c r="N643" s="3"/>
      <c r="O643" s="2"/>
      <c r="P643" s="269"/>
      <c r="Q643" s="189"/>
      <c r="R643" s="3"/>
      <c r="S643" s="2"/>
      <c r="T643" s="269"/>
      <c r="U643" s="189"/>
      <c r="V643" s="3"/>
      <c r="W643" s="2"/>
      <c r="X643" s="269"/>
      <c r="Y643" s="189"/>
      <c r="Z643" s="3"/>
      <c r="AA643" s="1"/>
      <c r="AB643" s="1"/>
      <c r="AC643" s="1"/>
      <c r="AD643" s="1"/>
      <c r="AE643" s="2"/>
      <c r="AF643" s="2"/>
      <c r="AG643" s="2"/>
      <c r="AH643" s="2"/>
      <c r="AI643" s="270"/>
      <c r="AJ643" s="270"/>
      <c r="AK643" s="270"/>
      <c r="AL643" s="270"/>
      <c r="AM643" s="270"/>
      <c r="AN643" s="270"/>
      <c r="AO643" s="270"/>
      <c r="AP643" s="270"/>
      <c r="AQ643" s="270"/>
      <c r="AR643" s="270"/>
      <c r="AS643" s="271"/>
      <c r="AT643" s="271"/>
      <c r="AU643" s="270"/>
      <c r="AV643" s="270"/>
      <c r="AW643" s="270"/>
      <c r="AX643" s="270"/>
    </row>
    <row r="644" spans="1:50" ht="14.25" customHeight="1">
      <c r="A644" s="204"/>
      <c r="B644" s="268"/>
      <c r="C644" s="268"/>
      <c r="D644" s="268"/>
      <c r="E644" s="268"/>
      <c r="F644" s="268"/>
      <c r="G644" s="268"/>
      <c r="H644" s="269"/>
      <c r="I644" s="189"/>
      <c r="J644" s="3"/>
      <c r="K644" s="2"/>
      <c r="L644" s="269"/>
      <c r="M644" s="189"/>
      <c r="N644" s="3"/>
      <c r="O644" s="2"/>
      <c r="P644" s="269"/>
      <c r="Q644" s="189"/>
      <c r="R644" s="3"/>
      <c r="S644" s="2"/>
      <c r="T644" s="269"/>
      <c r="U644" s="189"/>
      <c r="V644" s="3"/>
      <c r="W644" s="2"/>
      <c r="X644" s="269"/>
      <c r="Y644" s="189"/>
      <c r="Z644" s="3"/>
      <c r="AA644" s="1"/>
      <c r="AB644" s="1"/>
      <c r="AC644" s="1"/>
      <c r="AD644" s="1"/>
      <c r="AE644" s="2"/>
      <c r="AF644" s="2"/>
      <c r="AG644" s="2"/>
      <c r="AH644" s="2"/>
      <c r="AI644" s="270"/>
      <c r="AJ644" s="270"/>
      <c r="AK644" s="270"/>
      <c r="AL644" s="270"/>
      <c r="AM644" s="270"/>
      <c r="AN644" s="270"/>
      <c r="AO644" s="270"/>
      <c r="AP644" s="270"/>
      <c r="AQ644" s="270"/>
      <c r="AR644" s="270"/>
      <c r="AS644" s="271"/>
      <c r="AT644" s="271"/>
      <c r="AU644" s="270"/>
      <c r="AV644" s="270"/>
      <c r="AW644" s="270"/>
      <c r="AX644" s="270"/>
    </row>
    <row r="645" spans="1:50" ht="14.25" customHeight="1">
      <c r="A645" s="204"/>
      <c r="B645" s="268"/>
      <c r="C645" s="268"/>
      <c r="D645" s="268"/>
      <c r="E645" s="268"/>
      <c r="F645" s="268"/>
      <c r="G645" s="268"/>
      <c r="H645" s="269"/>
      <c r="I645" s="189"/>
      <c r="J645" s="3"/>
      <c r="K645" s="2"/>
      <c r="L645" s="269"/>
      <c r="M645" s="189"/>
      <c r="N645" s="3"/>
      <c r="O645" s="2"/>
      <c r="P645" s="269"/>
      <c r="Q645" s="189"/>
      <c r="R645" s="3"/>
      <c r="S645" s="2"/>
      <c r="T645" s="269"/>
      <c r="U645" s="189"/>
      <c r="V645" s="3"/>
      <c r="W645" s="2"/>
      <c r="X645" s="269"/>
      <c r="Y645" s="189"/>
      <c r="Z645" s="3"/>
      <c r="AA645" s="1"/>
      <c r="AB645" s="1"/>
      <c r="AC645" s="1"/>
      <c r="AD645" s="1"/>
      <c r="AE645" s="2"/>
      <c r="AF645" s="2"/>
      <c r="AG645" s="2"/>
      <c r="AH645" s="2"/>
      <c r="AI645" s="270"/>
      <c r="AJ645" s="270"/>
      <c r="AK645" s="270"/>
      <c r="AL645" s="270"/>
      <c r="AM645" s="270"/>
      <c r="AN645" s="270"/>
      <c r="AO645" s="270"/>
      <c r="AP645" s="270"/>
      <c r="AQ645" s="270"/>
      <c r="AR645" s="270"/>
      <c r="AS645" s="271"/>
      <c r="AT645" s="271"/>
      <c r="AU645" s="270"/>
      <c r="AV645" s="270"/>
      <c r="AW645" s="270"/>
      <c r="AX645" s="270"/>
    </row>
    <row r="646" spans="1:50" ht="14.25" customHeight="1">
      <c r="A646" s="204"/>
      <c r="B646" s="268"/>
      <c r="C646" s="268"/>
      <c r="D646" s="268"/>
      <c r="E646" s="268"/>
      <c r="F646" s="268"/>
      <c r="G646" s="268"/>
      <c r="H646" s="269"/>
      <c r="I646" s="189"/>
      <c r="J646" s="3"/>
      <c r="K646" s="2"/>
      <c r="L646" s="269"/>
      <c r="M646" s="189"/>
      <c r="N646" s="3"/>
      <c r="O646" s="2"/>
      <c r="P646" s="269"/>
      <c r="Q646" s="189"/>
      <c r="R646" s="3"/>
      <c r="S646" s="2"/>
      <c r="T646" s="269"/>
      <c r="U646" s="189"/>
      <c r="V646" s="3"/>
      <c r="W646" s="2"/>
      <c r="X646" s="269"/>
      <c r="Y646" s="189"/>
      <c r="Z646" s="3"/>
      <c r="AA646" s="1"/>
      <c r="AB646" s="1"/>
      <c r="AC646" s="1"/>
      <c r="AD646" s="1"/>
      <c r="AE646" s="2"/>
      <c r="AF646" s="2"/>
      <c r="AG646" s="2"/>
      <c r="AH646" s="2"/>
      <c r="AI646" s="270"/>
      <c r="AJ646" s="270"/>
      <c r="AK646" s="270"/>
      <c r="AL646" s="270"/>
      <c r="AM646" s="270"/>
      <c r="AN646" s="270"/>
      <c r="AO646" s="270"/>
      <c r="AP646" s="270"/>
      <c r="AQ646" s="270"/>
      <c r="AR646" s="270"/>
      <c r="AS646" s="271"/>
      <c r="AT646" s="271"/>
      <c r="AU646" s="270"/>
      <c r="AV646" s="270"/>
      <c r="AW646" s="270"/>
      <c r="AX646" s="270"/>
    </row>
    <row r="647" spans="1:50" ht="14.25" customHeight="1">
      <c r="A647" s="204"/>
      <c r="B647" s="268"/>
      <c r="C647" s="268"/>
      <c r="D647" s="268"/>
      <c r="E647" s="268"/>
      <c r="F647" s="268"/>
      <c r="G647" s="268"/>
      <c r="H647" s="269"/>
      <c r="I647" s="189"/>
      <c r="J647" s="3"/>
      <c r="K647" s="2"/>
      <c r="L647" s="269"/>
      <c r="M647" s="189"/>
      <c r="N647" s="3"/>
      <c r="O647" s="2"/>
      <c r="P647" s="269"/>
      <c r="Q647" s="189"/>
      <c r="R647" s="3"/>
      <c r="S647" s="2"/>
      <c r="T647" s="269"/>
      <c r="U647" s="189"/>
      <c r="V647" s="3"/>
      <c r="W647" s="2"/>
      <c r="X647" s="269"/>
      <c r="Y647" s="189"/>
      <c r="Z647" s="3"/>
      <c r="AA647" s="1"/>
      <c r="AB647" s="1"/>
      <c r="AC647" s="1"/>
      <c r="AD647" s="1"/>
      <c r="AE647" s="2"/>
      <c r="AF647" s="2"/>
      <c r="AG647" s="2"/>
      <c r="AH647" s="2"/>
      <c r="AI647" s="270"/>
      <c r="AJ647" s="270"/>
      <c r="AK647" s="270"/>
      <c r="AL647" s="270"/>
      <c r="AM647" s="270"/>
      <c r="AN647" s="270"/>
      <c r="AO647" s="270"/>
      <c r="AP647" s="270"/>
      <c r="AQ647" s="270"/>
      <c r="AR647" s="270"/>
      <c r="AS647" s="271"/>
      <c r="AT647" s="271"/>
      <c r="AU647" s="270"/>
      <c r="AV647" s="270"/>
      <c r="AW647" s="270"/>
      <c r="AX647" s="270"/>
    </row>
    <row r="648" spans="1:50" ht="14.25" customHeight="1">
      <c r="A648" s="204"/>
      <c r="B648" s="268"/>
      <c r="C648" s="268"/>
      <c r="D648" s="268"/>
      <c r="E648" s="268"/>
      <c r="F648" s="268"/>
      <c r="G648" s="268"/>
      <c r="H648" s="269"/>
      <c r="I648" s="189"/>
      <c r="J648" s="3"/>
      <c r="K648" s="2"/>
      <c r="L648" s="269"/>
      <c r="M648" s="189"/>
      <c r="N648" s="3"/>
      <c r="O648" s="2"/>
      <c r="P648" s="269"/>
      <c r="Q648" s="189"/>
      <c r="R648" s="3"/>
      <c r="S648" s="2"/>
      <c r="T648" s="269"/>
      <c r="U648" s="189"/>
      <c r="V648" s="3"/>
      <c r="W648" s="2"/>
      <c r="X648" s="269"/>
      <c r="Y648" s="189"/>
      <c r="Z648" s="3"/>
      <c r="AA648" s="1"/>
      <c r="AB648" s="1"/>
      <c r="AC648" s="1"/>
      <c r="AD648" s="1"/>
      <c r="AE648" s="2"/>
      <c r="AF648" s="2"/>
      <c r="AG648" s="2"/>
      <c r="AH648" s="2"/>
      <c r="AI648" s="270"/>
      <c r="AJ648" s="270"/>
      <c r="AK648" s="270"/>
      <c r="AL648" s="270"/>
      <c r="AM648" s="270"/>
      <c r="AN648" s="270"/>
      <c r="AO648" s="270"/>
      <c r="AP648" s="270"/>
      <c r="AQ648" s="270"/>
      <c r="AR648" s="270"/>
      <c r="AS648" s="271"/>
      <c r="AT648" s="271"/>
      <c r="AU648" s="270"/>
      <c r="AV648" s="270"/>
      <c r="AW648" s="270"/>
      <c r="AX648" s="270"/>
    </row>
    <row r="649" spans="1:50" ht="14.25" customHeight="1">
      <c r="A649" s="204"/>
      <c r="B649" s="268"/>
      <c r="C649" s="268"/>
      <c r="D649" s="268"/>
      <c r="E649" s="268"/>
      <c r="F649" s="268"/>
      <c r="G649" s="268"/>
      <c r="H649" s="269"/>
      <c r="I649" s="189"/>
      <c r="J649" s="3"/>
      <c r="K649" s="2"/>
      <c r="L649" s="269"/>
      <c r="M649" s="189"/>
      <c r="N649" s="3"/>
      <c r="O649" s="2"/>
      <c r="P649" s="269"/>
      <c r="Q649" s="189"/>
      <c r="R649" s="3"/>
      <c r="S649" s="2"/>
      <c r="T649" s="269"/>
      <c r="U649" s="189"/>
      <c r="V649" s="3"/>
      <c r="W649" s="2"/>
      <c r="X649" s="269"/>
      <c r="Y649" s="189"/>
      <c r="Z649" s="3"/>
      <c r="AA649" s="1"/>
      <c r="AB649" s="1"/>
      <c r="AC649" s="1"/>
      <c r="AD649" s="1"/>
      <c r="AE649" s="2"/>
      <c r="AF649" s="2"/>
      <c r="AG649" s="2"/>
      <c r="AH649" s="2"/>
      <c r="AI649" s="270"/>
      <c r="AJ649" s="270"/>
      <c r="AK649" s="270"/>
      <c r="AL649" s="270"/>
      <c r="AM649" s="270"/>
      <c r="AN649" s="270"/>
      <c r="AO649" s="270"/>
      <c r="AP649" s="270"/>
      <c r="AQ649" s="270"/>
      <c r="AR649" s="270"/>
      <c r="AS649" s="271"/>
      <c r="AT649" s="271"/>
      <c r="AU649" s="270"/>
      <c r="AV649" s="270"/>
      <c r="AW649" s="270"/>
      <c r="AX649" s="270"/>
    </row>
    <row r="650" spans="1:50" ht="14.25" customHeight="1">
      <c r="A650" s="204"/>
      <c r="B650" s="268"/>
      <c r="C650" s="268"/>
      <c r="D650" s="268"/>
      <c r="E650" s="268"/>
      <c r="F650" s="268"/>
      <c r="G650" s="268"/>
      <c r="H650" s="269"/>
      <c r="I650" s="189"/>
      <c r="J650" s="3"/>
      <c r="K650" s="2"/>
      <c r="L650" s="269"/>
      <c r="M650" s="189"/>
      <c r="N650" s="3"/>
      <c r="O650" s="2"/>
      <c r="P650" s="269"/>
      <c r="Q650" s="189"/>
      <c r="R650" s="3"/>
      <c r="S650" s="2"/>
      <c r="T650" s="269"/>
      <c r="U650" s="189"/>
      <c r="V650" s="3"/>
      <c r="W650" s="2"/>
      <c r="X650" s="269"/>
      <c r="Y650" s="189"/>
      <c r="Z650" s="3"/>
      <c r="AA650" s="1"/>
      <c r="AB650" s="1"/>
      <c r="AC650" s="1"/>
      <c r="AD650" s="1"/>
      <c r="AE650" s="2"/>
      <c r="AF650" s="2"/>
      <c r="AG650" s="2"/>
      <c r="AH650" s="2"/>
      <c r="AI650" s="270"/>
      <c r="AJ650" s="270"/>
      <c r="AK650" s="270"/>
      <c r="AL650" s="270"/>
      <c r="AM650" s="270"/>
      <c r="AN650" s="270"/>
      <c r="AO650" s="270"/>
      <c r="AP650" s="270"/>
      <c r="AQ650" s="270"/>
      <c r="AR650" s="270"/>
      <c r="AS650" s="271"/>
      <c r="AT650" s="271"/>
      <c r="AU650" s="270"/>
      <c r="AV650" s="270"/>
      <c r="AW650" s="270"/>
      <c r="AX650" s="270"/>
    </row>
    <row r="651" spans="1:50" ht="14.25" customHeight="1">
      <c r="A651" s="204"/>
      <c r="B651" s="268"/>
      <c r="C651" s="268"/>
      <c r="D651" s="268"/>
      <c r="E651" s="268"/>
      <c r="F651" s="268"/>
      <c r="G651" s="268"/>
      <c r="H651" s="269"/>
      <c r="I651" s="189"/>
      <c r="J651" s="3"/>
      <c r="K651" s="2"/>
      <c r="L651" s="269"/>
      <c r="M651" s="189"/>
      <c r="N651" s="3"/>
      <c r="O651" s="2"/>
      <c r="P651" s="269"/>
      <c r="Q651" s="189"/>
      <c r="R651" s="3"/>
      <c r="S651" s="2"/>
      <c r="T651" s="269"/>
      <c r="U651" s="189"/>
      <c r="V651" s="3"/>
      <c r="W651" s="2"/>
      <c r="X651" s="269"/>
      <c r="Y651" s="189"/>
      <c r="Z651" s="3"/>
      <c r="AA651" s="1"/>
      <c r="AB651" s="1"/>
      <c r="AC651" s="1"/>
      <c r="AD651" s="1"/>
      <c r="AE651" s="2"/>
      <c r="AF651" s="2"/>
      <c r="AG651" s="2"/>
      <c r="AH651" s="2"/>
      <c r="AI651" s="270"/>
      <c r="AJ651" s="270"/>
      <c r="AK651" s="270"/>
      <c r="AL651" s="270"/>
      <c r="AM651" s="270"/>
      <c r="AN651" s="270"/>
      <c r="AO651" s="270"/>
      <c r="AP651" s="270"/>
      <c r="AQ651" s="270"/>
      <c r="AR651" s="270"/>
      <c r="AS651" s="271"/>
      <c r="AT651" s="271"/>
      <c r="AU651" s="270"/>
      <c r="AV651" s="270"/>
      <c r="AW651" s="270"/>
      <c r="AX651" s="270"/>
    </row>
    <row r="652" spans="1:50" ht="14.25" customHeight="1">
      <c r="A652" s="204"/>
      <c r="B652" s="268"/>
      <c r="C652" s="268"/>
      <c r="D652" s="268"/>
      <c r="E652" s="268"/>
      <c r="F652" s="268"/>
      <c r="G652" s="268"/>
      <c r="H652" s="269"/>
      <c r="I652" s="189"/>
      <c r="J652" s="3"/>
      <c r="K652" s="2"/>
      <c r="L652" s="269"/>
      <c r="M652" s="189"/>
      <c r="N652" s="3"/>
      <c r="O652" s="2"/>
      <c r="P652" s="269"/>
      <c r="Q652" s="189"/>
      <c r="R652" s="3"/>
      <c r="S652" s="2"/>
      <c r="T652" s="269"/>
      <c r="U652" s="189"/>
      <c r="V652" s="3"/>
      <c r="W652" s="2"/>
      <c r="X652" s="269"/>
      <c r="Y652" s="189"/>
      <c r="Z652" s="3"/>
      <c r="AA652" s="1"/>
      <c r="AB652" s="1"/>
      <c r="AC652" s="1"/>
      <c r="AD652" s="1"/>
      <c r="AE652" s="2"/>
      <c r="AF652" s="2"/>
      <c r="AG652" s="2"/>
      <c r="AH652" s="2"/>
      <c r="AI652" s="270"/>
      <c r="AJ652" s="270"/>
      <c r="AK652" s="270"/>
      <c r="AL652" s="270"/>
      <c r="AM652" s="270"/>
      <c r="AN652" s="270"/>
      <c r="AO652" s="270"/>
      <c r="AP652" s="270"/>
      <c r="AQ652" s="270"/>
      <c r="AR652" s="270"/>
      <c r="AS652" s="271"/>
      <c r="AT652" s="271"/>
      <c r="AU652" s="270"/>
      <c r="AV652" s="270"/>
      <c r="AW652" s="270"/>
      <c r="AX652" s="270"/>
    </row>
    <row r="653" spans="1:50" ht="14.25" customHeight="1">
      <c r="A653" s="204"/>
      <c r="B653" s="268"/>
      <c r="C653" s="268"/>
      <c r="D653" s="268"/>
      <c r="E653" s="268"/>
      <c r="F653" s="268"/>
      <c r="G653" s="268"/>
      <c r="H653" s="269"/>
      <c r="I653" s="189"/>
      <c r="J653" s="3"/>
      <c r="K653" s="2"/>
      <c r="L653" s="269"/>
      <c r="M653" s="189"/>
      <c r="N653" s="3"/>
      <c r="O653" s="2"/>
      <c r="P653" s="269"/>
      <c r="Q653" s="189"/>
      <c r="R653" s="3"/>
      <c r="S653" s="2"/>
      <c r="T653" s="269"/>
      <c r="U653" s="189"/>
      <c r="V653" s="3"/>
      <c r="W653" s="2"/>
      <c r="X653" s="269"/>
      <c r="Y653" s="189"/>
      <c r="Z653" s="3"/>
      <c r="AA653" s="1"/>
      <c r="AB653" s="1"/>
      <c r="AC653" s="1"/>
      <c r="AD653" s="1"/>
      <c r="AE653" s="2"/>
      <c r="AF653" s="2"/>
      <c r="AG653" s="2"/>
      <c r="AH653" s="2"/>
      <c r="AI653" s="270"/>
      <c r="AJ653" s="270"/>
      <c r="AK653" s="270"/>
      <c r="AL653" s="270"/>
      <c r="AM653" s="270"/>
      <c r="AN653" s="270"/>
      <c r="AO653" s="270"/>
      <c r="AP653" s="270"/>
      <c r="AQ653" s="270"/>
      <c r="AR653" s="270"/>
      <c r="AS653" s="271"/>
      <c r="AT653" s="271"/>
      <c r="AU653" s="270"/>
      <c r="AV653" s="270"/>
      <c r="AW653" s="270"/>
      <c r="AX653" s="270"/>
    </row>
    <row r="654" spans="1:50" ht="14.25" customHeight="1">
      <c r="A654" s="204"/>
      <c r="B654" s="268"/>
      <c r="C654" s="268"/>
      <c r="D654" s="268"/>
      <c r="E654" s="268"/>
      <c r="F654" s="268"/>
      <c r="G654" s="268"/>
      <c r="H654" s="269"/>
      <c r="I654" s="189"/>
      <c r="J654" s="3"/>
      <c r="K654" s="2"/>
      <c r="L654" s="269"/>
      <c r="M654" s="189"/>
      <c r="N654" s="3"/>
      <c r="O654" s="2"/>
      <c r="P654" s="269"/>
      <c r="Q654" s="189"/>
      <c r="R654" s="3"/>
      <c r="S654" s="2"/>
      <c r="T654" s="269"/>
      <c r="U654" s="189"/>
      <c r="V654" s="3"/>
      <c r="W654" s="2"/>
      <c r="X654" s="269"/>
      <c r="Y654" s="189"/>
      <c r="Z654" s="3"/>
      <c r="AA654" s="1"/>
      <c r="AB654" s="1"/>
      <c r="AC654" s="1"/>
      <c r="AD654" s="1"/>
      <c r="AE654" s="2"/>
      <c r="AF654" s="2"/>
      <c r="AG654" s="2"/>
      <c r="AH654" s="2"/>
      <c r="AI654" s="270"/>
      <c r="AJ654" s="270"/>
      <c r="AK654" s="270"/>
      <c r="AL654" s="270"/>
      <c r="AM654" s="270"/>
      <c r="AN654" s="270"/>
      <c r="AO654" s="270"/>
      <c r="AP654" s="270"/>
      <c r="AQ654" s="270"/>
      <c r="AR654" s="270"/>
      <c r="AS654" s="271"/>
      <c r="AT654" s="271"/>
      <c r="AU654" s="270"/>
      <c r="AV654" s="270"/>
      <c r="AW654" s="270"/>
      <c r="AX654" s="270"/>
    </row>
    <row r="655" spans="1:50" ht="14.25" customHeight="1">
      <c r="A655" s="204"/>
      <c r="B655" s="268"/>
      <c r="C655" s="268"/>
      <c r="D655" s="268"/>
      <c r="E655" s="268"/>
      <c r="F655" s="268"/>
      <c r="G655" s="268"/>
      <c r="H655" s="269"/>
      <c r="I655" s="189"/>
      <c r="J655" s="3"/>
      <c r="K655" s="2"/>
      <c r="L655" s="269"/>
      <c r="M655" s="189"/>
      <c r="N655" s="3"/>
      <c r="O655" s="2"/>
      <c r="P655" s="269"/>
      <c r="Q655" s="189"/>
      <c r="R655" s="3"/>
      <c r="S655" s="2"/>
      <c r="T655" s="269"/>
      <c r="U655" s="189"/>
      <c r="V655" s="3"/>
      <c r="W655" s="2"/>
      <c r="X655" s="269"/>
      <c r="Y655" s="189"/>
      <c r="Z655" s="3"/>
      <c r="AA655" s="1"/>
      <c r="AB655" s="1"/>
      <c r="AC655" s="1"/>
      <c r="AD655" s="1"/>
      <c r="AE655" s="2"/>
      <c r="AF655" s="2"/>
      <c r="AG655" s="2"/>
      <c r="AH655" s="2"/>
      <c r="AI655" s="270"/>
      <c r="AJ655" s="270"/>
      <c r="AK655" s="270"/>
      <c r="AL655" s="270"/>
      <c r="AM655" s="270"/>
      <c r="AN655" s="270"/>
      <c r="AO655" s="270"/>
      <c r="AP655" s="270"/>
      <c r="AQ655" s="270"/>
      <c r="AR655" s="270"/>
      <c r="AS655" s="271"/>
      <c r="AT655" s="271"/>
      <c r="AU655" s="270"/>
      <c r="AV655" s="270"/>
      <c r="AW655" s="270"/>
      <c r="AX655" s="270"/>
    </row>
    <row r="656" spans="1:50" ht="14.25" customHeight="1">
      <c r="A656" s="204"/>
      <c r="B656" s="268"/>
      <c r="C656" s="268"/>
      <c r="D656" s="268"/>
      <c r="E656" s="268"/>
      <c r="F656" s="268"/>
      <c r="G656" s="268"/>
      <c r="H656" s="269"/>
      <c r="I656" s="189"/>
      <c r="J656" s="3"/>
      <c r="K656" s="2"/>
      <c r="L656" s="269"/>
      <c r="M656" s="189"/>
      <c r="N656" s="3"/>
      <c r="O656" s="2"/>
      <c r="P656" s="269"/>
      <c r="Q656" s="189"/>
      <c r="R656" s="3"/>
      <c r="S656" s="2"/>
      <c r="T656" s="269"/>
      <c r="U656" s="189"/>
      <c r="V656" s="3"/>
      <c r="W656" s="2"/>
      <c r="X656" s="269"/>
      <c r="Y656" s="189"/>
      <c r="Z656" s="3"/>
      <c r="AA656" s="1"/>
      <c r="AB656" s="1"/>
      <c r="AC656" s="1"/>
      <c r="AD656" s="1"/>
      <c r="AE656" s="2"/>
      <c r="AF656" s="2"/>
      <c r="AG656" s="2"/>
      <c r="AH656" s="2"/>
      <c r="AI656" s="270"/>
      <c r="AJ656" s="270"/>
      <c r="AK656" s="270"/>
      <c r="AL656" s="270"/>
      <c r="AM656" s="270"/>
      <c r="AN656" s="270"/>
      <c r="AO656" s="270"/>
      <c r="AP656" s="270"/>
      <c r="AQ656" s="270"/>
      <c r="AR656" s="270"/>
      <c r="AS656" s="271"/>
      <c r="AT656" s="271"/>
      <c r="AU656" s="270"/>
      <c r="AV656" s="270"/>
      <c r="AW656" s="270"/>
      <c r="AX656" s="270"/>
    </row>
    <row r="657" spans="1:50" ht="14.25" customHeight="1">
      <c r="A657" s="204"/>
      <c r="B657" s="268"/>
      <c r="C657" s="268"/>
      <c r="D657" s="268"/>
      <c r="E657" s="268"/>
      <c r="F657" s="268"/>
      <c r="G657" s="268"/>
      <c r="H657" s="269"/>
      <c r="I657" s="189"/>
      <c r="J657" s="3"/>
      <c r="K657" s="2"/>
      <c r="L657" s="269"/>
      <c r="M657" s="189"/>
      <c r="N657" s="3"/>
      <c r="O657" s="2"/>
      <c r="P657" s="269"/>
      <c r="Q657" s="189"/>
      <c r="R657" s="3"/>
      <c r="S657" s="2"/>
      <c r="T657" s="269"/>
      <c r="U657" s="189"/>
      <c r="V657" s="3"/>
      <c r="W657" s="2"/>
      <c r="X657" s="269"/>
      <c r="Y657" s="189"/>
      <c r="Z657" s="3"/>
      <c r="AA657" s="1"/>
      <c r="AB657" s="1"/>
      <c r="AC657" s="1"/>
      <c r="AD657" s="1"/>
      <c r="AE657" s="2"/>
      <c r="AF657" s="2"/>
      <c r="AG657" s="2"/>
      <c r="AH657" s="2"/>
      <c r="AI657" s="270"/>
      <c r="AJ657" s="270"/>
      <c r="AK657" s="270"/>
      <c r="AL657" s="270"/>
      <c r="AM657" s="270"/>
      <c r="AN657" s="270"/>
      <c r="AO657" s="270"/>
      <c r="AP657" s="270"/>
      <c r="AQ657" s="270"/>
      <c r="AR657" s="270"/>
      <c r="AS657" s="271"/>
      <c r="AT657" s="271"/>
      <c r="AU657" s="270"/>
      <c r="AV657" s="270"/>
      <c r="AW657" s="270"/>
      <c r="AX657" s="270"/>
    </row>
    <row r="658" spans="1:50" ht="14.25" customHeight="1">
      <c r="A658" s="204"/>
      <c r="B658" s="268"/>
      <c r="C658" s="268"/>
      <c r="D658" s="268"/>
      <c r="E658" s="268"/>
      <c r="F658" s="268"/>
      <c r="G658" s="268"/>
      <c r="H658" s="269"/>
      <c r="I658" s="189"/>
      <c r="J658" s="3"/>
      <c r="K658" s="2"/>
      <c r="L658" s="269"/>
      <c r="M658" s="189"/>
      <c r="N658" s="3"/>
      <c r="O658" s="2"/>
      <c r="P658" s="269"/>
      <c r="Q658" s="189"/>
      <c r="R658" s="3"/>
      <c r="S658" s="2"/>
      <c r="T658" s="269"/>
      <c r="U658" s="189"/>
      <c r="V658" s="3"/>
      <c r="W658" s="2"/>
      <c r="X658" s="269"/>
      <c r="Y658" s="189"/>
      <c r="Z658" s="3"/>
      <c r="AA658" s="1"/>
      <c r="AB658" s="1"/>
      <c r="AC658" s="1"/>
      <c r="AD658" s="1"/>
      <c r="AE658" s="2"/>
      <c r="AF658" s="2"/>
      <c r="AG658" s="2"/>
      <c r="AH658" s="2"/>
      <c r="AI658" s="270"/>
      <c r="AJ658" s="270"/>
      <c r="AK658" s="270"/>
      <c r="AL658" s="270"/>
      <c r="AM658" s="270"/>
      <c r="AN658" s="270"/>
      <c r="AO658" s="270"/>
      <c r="AP658" s="270"/>
      <c r="AQ658" s="270"/>
      <c r="AR658" s="270"/>
      <c r="AS658" s="271"/>
      <c r="AT658" s="271"/>
      <c r="AU658" s="270"/>
      <c r="AV658" s="270"/>
      <c r="AW658" s="270"/>
      <c r="AX658" s="270"/>
    </row>
    <row r="659" spans="1:50" ht="14.25" customHeight="1">
      <c r="A659" s="204"/>
      <c r="B659" s="268"/>
      <c r="C659" s="268"/>
      <c r="D659" s="268"/>
      <c r="E659" s="268"/>
      <c r="F659" s="268"/>
      <c r="G659" s="268"/>
      <c r="H659" s="269"/>
      <c r="I659" s="189"/>
      <c r="J659" s="3"/>
      <c r="K659" s="2"/>
      <c r="L659" s="269"/>
      <c r="M659" s="189"/>
      <c r="N659" s="3"/>
      <c r="O659" s="2"/>
      <c r="P659" s="269"/>
      <c r="Q659" s="189"/>
      <c r="R659" s="3"/>
      <c r="S659" s="2"/>
      <c r="T659" s="269"/>
      <c r="U659" s="189"/>
      <c r="V659" s="3"/>
      <c r="W659" s="2"/>
      <c r="X659" s="269"/>
      <c r="Y659" s="189"/>
      <c r="Z659" s="3"/>
      <c r="AA659" s="1"/>
      <c r="AB659" s="1"/>
      <c r="AC659" s="1"/>
      <c r="AD659" s="1"/>
      <c r="AE659" s="2"/>
      <c r="AF659" s="2"/>
      <c r="AG659" s="2"/>
      <c r="AH659" s="2"/>
      <c r="AI659" s="270"/>
      <c r="AJ659" s="270"/>
      <c r="AK659" s="270"/>
      <c r="AL659" s="270"/>
      <c r="AM659" s="270"/>
      <c r="AN659" s="270"/>
      <c r="AO659" s="270"/>
      <c r="AP659" s="270"/>
      <c r="AQ659" s="270"/>
      <c r="AR659" s="270"/>
      <c r="AS659" s="271"/>
      <c r="AT659" s="271"/>
      <c r="AU659" s="270"/>
      <c r="AV659" s="270"/>
      <c r="AW659" s="270"/>
      <c r="AX659" s="270"/>
    </row>
    <row r="660" spans="1:50" ht="14.25" customHeight="1">
      <c r="A660" s="204"/>
      <c r="B660" s="268"/>
      <c r="C660" s="268"/>
      <c r="D660" s="268"/>
      <c r="E660" s="268"/>
      <c r="F660" s="268"/>
      <c r="G660" s="268"/>
      <c r="H660" s="269"/>
      <c r="I660" s="189"/>
      <c r="J660" s="3"/>
      <c r="K660" s="2"/>
      <c r="L660" s="269"/>
      <c r="M660" s="189"/>
      <c r="N660" s="3"/>
      <c r="O660" s="2"/>
      <c r="P660" s="269"/>
      <c r="Q660" s="189"/>
      <c r="R660" s="3"/>
      <c r="S660" s="2"/>
      <c r="T660" s="269"/>
      <c r="U660" s="189"/>
      <c r="V660" s="3"/>
      <c r="W660" s="2"/>
      <c r="X660" s="269"/>
      <c r="Y660" s="189"/>
      <c r="Z660" s="3"/>
      <c r="AA660" s="1"/>
      <c r="AB660" s="1"/>
      <c r="AC660" s="1"/>
      <c r="AD660" s="1"/>
      <c r="AE660" s="2"/>
      <c r="AF660" s="2"/>
      <c r="AG660" s="2"/>
      <c r="AH660" s="2"/>
      <c r="AI660" s="270"/>
      <c r="AJ660" s="270"/>
      <c r="AK660" s="270"/>
      <c r="AL660" s="270"/>
      <c r="AM660" s="270"/>
      <c r="AN660" s="270"/>
      <c r="AO660" s="270"/>
      <c r="AP660" s="270"/>
      <c r="AQ660" s="270"/>
      <c r="AR660" s="270"/>
      <c r="AS660" s="271"/>
      <c r="AT660" s="271"/>
      <c r="AU660" s="270"/>
      <c r="AV660" s="270"/>
      <c r="AW660" s="270"/>
      <c r="AX660" s="270"/>
    </row>
    <row r="661" spans="1:50" ht="14.25" customHeight="1">
      <c r="A661" s="204"/>
      <c r="B661" s="268"/>
      <c r="C661" s="268"/>
      <c r="D661" s="268"/>
      <c r="E661" s="268"/>
      <c r="F661" s="268"/>
      <c r="G661" s="268"/>
      <c r="H661" s="269"/>
      <c r="I661" s="189"/>
      <c r="J661" s="3"/>
      <c r="K661" s="2"/>
      <c r="L661" s="269"/>
      <c r="M661" s="189"/>
      <c r="N661" s="3"/>
      <c r="O661" s="2"/>
      <c r="P661" s="269"/>
      <c r="Q661" s="189"/>
      <c r="R661" s="3"/>
      <c r="S661" s="2"/>
      <c r="T661" s="269"/>
      <c r="U661" s="189"/>
      <c r="V661" s="3"/>
      <c r="W661" s="2"/>
      <c r="X661" s="269"/>
      <c r="Y661" s="189"/>
      <c r="Z661" s="3"/>
      <c r="AA661" s="1"/>
      <c r="AB661" s="1"/>
      <c r="AC661" s="1"/>
      <c r="AD661" s="1"/>
      <c r="AE661" s="2"/>
      <c r="AF661" s="2"/>
      <c r="AG661" s="2"/>
      <c r="AH661" s="2"/>
      <c r="AI661" s="270"/>
      <c r="AJ661" s="270"/>
      <c r="AK661" s="270"/>
      <c r="AL661" s="270"/>
      <c r="AM661" s="270"/>
      <c r="AN661" s="270"/>
      <c r="AO661" s="270"/>
      <c r="AP661" s="270"/>
      <c r="AQ661" s="270"/>
      <c r="AR661" s="270"/>
      <c r="AS661" s="271"/>
      <c r="AT661" s="271"/>
      <c r="AU661" s="270"/>
      <c r="AV661" s="270"/>
      <c r="AW661" s="270"/>
      <c r="AX661" s="270"/>
    </row>
    <row r="662" spans="1:50" ht="14.25" customHeight="1">
      <c r="A662" s="204"/>
      <c r="B662" s="268"/>
      <c r="C662" s="268"/>
      <c r="D662" s="268"/>
      <c r="E662" s="268"/>
      <c r="F662" s="268"/>
      <c r="G662" s="268"/>
      <c r="H662" s="269"/>
      <c r="I662" s="189"/>
      <c r="J662" s="3"/>
      <c r="K662" s="2"/>
      <c r="L662" s="269"/>
      <c r="M662" s="189"/>
      <c r="N662" s="3"/>
      <c r="O662" s="2"/>
      <c r="P662" s="269"/>
      <c r="Q662" s="189"/>
      <c r="R662" s="3"/>
      <c r="S662" s="2"/>
      <c r="T662" s="269"/>
      <c r="U662" s="189"/>
      <c r="V662" s="3"/>
      <c r="W662" s="2"/>
      <c r="X662" s="269"/>
      <c r="Y662" s="189"/>
      <c r="Z662" s="3"/>
      <c r="AA662" s="1"/>
      <c r="AB662" s="1"/>
      <c r="AC662" s="1"/>
      <c r="AD662" s="1"/>
      <c r="AE662" s="2"/>
      <c r="AF662" s="2"/>
      <c r="AG662" s="2"/>
      <c r="AH662" s="2"/>
      <c r="AI662" s="270"/>
      <c r="AJ662" s="270"/>
      <c r="AK662" s="270"/>
      <c r="AL662" s="270"/>
      <c r="AM662" s="270"/>
      <c r="AN662" s="270"/>
      <c r="AO662" s="270"/>
      <c r="AP662" s="270"/>
      <c r="AQ662" s="270"/>
      <c r="AR662" s="270"/>
      <c r="AS662" s="271"/>
      <c r="AT662" s="271"/>
      <c r="AU662" s="270"/>
      <c r="AV662" s="270"/>
      <c r="AW662" s="270"/>
      <c r="AX662" s="270"/>
    </row>
    <row r="663" spans="1:50" ht="14.25" customHeight="1">
      <c r="A663" s="204"/>
      <c r="B663" s="268"/>
      <c r="C663" s="268"/>
      <c r="D663" s="268"/>
      <c r="E663" s="268"/>
      <c r="F663" s="268"/>
      <c r="G663" s="268"/>
      <c r="H663" s="269"/>
      <c r="I663" s="189"/>
      <c r="J663" s="3"/>
      <c r="K663" s="2"/>
      <c r="L663" s="269"/>
      <c r="M663" s="189"/>
      <c r="N663" s="3"/>
      <c r="O663" s="2"/>
      <c r="P663" s="269"/>
      <c r="Q663" s="189"/>
      <c r="R663" s="3"/>
      <c r="S663" s="2"/>
      <c r="T663" s="269"/>
      <c r="U663" s="189"/>
      <c r="V663" s="3"/>
      <c r="W663" s="2"/>
      <c r="X663" s="269"/>
      <c r="Y663" s="189"/>
      <c r="Z663" s="3"/>
      <c r="AA663" s="1"/>
      <c r="AB663" s="1"/>
      <c r="AC663" s="1"/>
      <c r="AD663" s="1"/>
      <c r="AE663" s="2"/>
      <c r="AF663" s="2"/>
      <c r="AG663" s="2"/>
      <c r="AH663" s="2"/>
      <c r="AI663" s="270"/>
      <c r="AJ663" s="270"/>
      <c r="AK663" s="270"/>
      <c r="AL663" s="270"/>
      <c r="AM663" s="270"/>
      <c r="AN663" s="270"/>
      <c r="AO663" s="270"/>
      <c r="AP663" s="270"/>
      <c r="AQ663" s="270"/>
      <c r="AR663" s="270"/>
      <c r="AS663" s="271"/>
      <c r="AT663" s="271"/>
      <c r="AU663" s="270"/>
      <c r="AV663" s="270"/>
      <c r="AW663" s="270"/>
      <c r="AX663" s="270"/>
    </row>
    <row r="664" spans="1:50" ht="14.25" customHeight="1">
      <c r="A664" s="204"/>
      <c r="B664" s="268"/>
      <c r="C664" s="268"/>
      <c r="D664" s="268"/>
      <c r="E664" s="268"/>
      <c r="F664" s="268"/>
      <c r="G664" s="268"/>
      <c r="H664" s="269"/>
      <c r="I664" s="189"/>
      <c r="J664" s="3"/>
      <c r="K664" s="2"/>
      <c r="L664" s="269"/>
      <c r="M664" s="189"/>
      <c r="N664" s="3"/>
      <c r="O664" s="2"/>
      <c r="P664" s="269"/>
      <c r="Q664" s="189"/>
      <c r="R664" s="3"/>
      <c r="S664" s="2"/>
      <c r="T664" s="269"/>
      <c r="U664" s="189"/>
      <c r="V664" s="3"/>
      <c r="W664" s="2"/>
      <c r="X664" s="269"/>
      <c r="Y664" s="189"/>
      <c r="Z664" s="3"/>
      <c r="AA664" s="1"/>
      <c r="AB664" s="1"/>
      <c r="AC664" s="1"/>
      <c r="AD664" s="1"/>
      <c r="AE664" s="2"/>
      <c r="AF664" s="2"/>
      <c r="AG664" s="2"/>
      <c r="AH664" s="2"/>
      <c r="AI664" s="270"/>
      <c r="AJ664" s="270"/>
      <c r="AK664" s="270"/>
      <c r="AL664" s="270"/>
      <c r="AM664" s="270"/>
      <c r="AN664" s="270"/>
      <c r="AO664" s="270"/>
      <c r="AP664" s="270"/>
      <c r="AQ664" s="270"/>
      <c r="AR664" s="270"/>
      <c r="AS664" s="271"/>
      <c r="AT664" s="271"/>
      <c r="AU664" s="270"/>
      <c r="AV664" s="270"/>
      <c r="AW664" s="270"/>
      <c r="AX664" s="270"/>
    </row>
    <row r="665" spans="1:50" ht="14.25" customHeight="1">
      <c r="A665" s="204"/>
      <c r="B665" s="268"/>
      <c r="C665" s="268"/>
      <c r="D665" s="268"/>
      <c r="E665" s="268"/>
      <c r="F665" s="268"/>
      <c r="G665" s="268"/>
      <c r="H665" s="269"/>
      <c r="I665" s="189"/>
      <c r="J665" s="3"/>
      <c r="K665" s="2"/>
      <c r="L665" s="269"/>
      <c r="M665" s="189"/>
      <c r="N665" s="3"/>
      <c r="O665" s="2"/>
      <c r="P665" s="269"/>
      <c r="Q665" s="189"/>
      <c r="R665" s="3"/>
      <c r="S665" s="2"/>
      <c r="T665" s="269"/>
      <c r="U665" s="189"/>
      <c r="V665" s="3"/>
      <c r="W665" s="2"/>
      <c r="X665" s="269"/>
      <c r="Y665" s="189"/>
      <c r="Z665" s="3"/>
      <c r="AA665" s="1"/>
      <c r="AB665" s="1"/>
      <c r="AC665" s="1"/>
      <c r="AD665" s="1"/>
      <c r="AE665" s="2"/>
      <c r="AF665" s="2"/>
      <c r="AG665" s="2"/>
      <c r="AH665" s="2"/>
      <c r="AI665" s="270"/>
      <c r="AJ665" s="270"/>
      <c r="AK665" s="270"/>
      <c r="AL665" s="270"/>
      <c r="AM665" s="270"/>
      <c r="AN665" s="270"/>
      <c r="AO665" s="270"/>
      <c r="AP665" s="270"/>
      <c r="AQ665" s="270"/>
      <c r="AR665" s="270"/>
      <c r="AS665" s="271"/>
      <c r="AT665" s="271"/>
      <c r="AU665" s="270"/>
      <c r="AV665" s="270"/>
      <c r="AW665" s="270"/>
      <c r="AX665" s="270"/>
    </row>
    <row r="666" spans="1:50" ht="14.25" customHeight="1">
      <c r="A666" s="204"/>
      <c r="B666" s="268"/>
      <c r="C666" s="268"/>
      <c r="D666" s="268"/>
      <c r="E666" s="268"/>
      <c r="F666" s="268"/>
      <c r="G666" s="268"/>
      <c r="H666" s="269"/>
      <c r="I666" s="189"/>
      <c r="J666" s="3"/>
      <c r="K666" s="2"/>
      <c r="L666" s="269"/>
      <c r="M666" s="189"/>
      <c r="N666" s="3"/>
      <c r="O666" s="2"/>
      <c r="P666" s="269"/>
      <c r="Q666" s="189"/>
      <c r="R666" s="3"/>
      <c r="S666" s="2"/>
      <c r="T666" s="269"/>
      <c r="U666" s="189"/>
      <c r="V666" s="3"/>
      <c r="W666" s="2"/>
      <c r="X666" s="269"/>
      <c r="Y666" s="189"/>
      <c r="Z666" s="3"/>
      <c r="AA666" s="1"/>
      <c r="AB666" s="1"/>
      <c r="AC666" s="1"/>
      <c r="AD666" s="1"/>
      <c r="AE666" s="2"/>
      <c r="AF666" s="2"/>
      <c r="AG666" s="2"/>
      <c r="AH666" s="2"/>
      <c r="AI666" s="270"/>
      <c r="AJ666" s="270"/>
      <c r="AK666" s="270"/>
      <c r="AL666" s="270"/>
      <c r="AM666" s="270"/>
      <c r="AN666" s="270"/>
      <c r="AO666" s="270"/>
      <c r="AP666" s="270"/>
      <c r="AQ666" s="270"/>
      <c r="AR666" s="270"/>
      <c r="AS666" s="271"/>
      <c r="AT666" s="271"/>
      <c r="AU666" s="270"/>
      <c r="AV666" s="270"/>
      <c r="AW666" s="270"/>
      <c r="AX666" s="270"/>
    </row>
    <row r="667" spans="1:50" ht="14.25" customHeight="1">
      <c r="A667" s="204"/>
      <c r="B667" s="268"/>
      <c r="C667" s="268"/>
      <c r="D667" s="268"/>
      <c r="E667" s="268"/>
      <c r="F667" s="268"/>
      <c r="G667" s="268"/>
      <c r="H667" s="269"/>
      <c r="I667" s="189"/>
      <c r="J667" s="3"/>
      <c r="K667" s="2"/>
      <c r="L667" s="269"/>
      <c r="M667" s="189"/>
      <c r="N667" s="3"/>
      <c r="O667" s="2"/>
      <c r="P667" s="269"/>
      <c r="Q667" s="189"/>
      <c r="R667" s="3"/>
      <c r="S667" s="2"/>
      <c r="T667" s="269"/>
      <c r="U667" s="189"/>
      <c r="V667" s="3"/>
      <c r="W667" s="2"/>
      <c r="X667" s="269"/>
      <c r="Y667" s="189"/>
      <c r="Z667" s="3"/>
      <c r="AA667" s="1"/>
      <c r="AB667" s="1"/>
      <c r="AC667" s="1"/>
      <c r="AD667" s="1"/>
      <c r="AE667" s="2"/>
      <c r="AF667" s="2"/>
      <c r="AG667" s="2"/>
      <c r="AH667" s="2"/>
      <c r="AI667" s="270"/>
      <c r="AJ667" s="270"/>
      <c r="AK667" s="270"/>
      <c r="AL667" s="270"/>
      <c r="AM667" s="270"/>
      <c r="AN667" s="270"/>
      <c r="AO667" s="270"/>
      <c r="AP667" s="270"/>
      <c r="AQ667" s="270"/>
      <c r="AR667" s="270"/>
      <c r="AS667" s="271"/>
      <c r="AT667" s="271"/>
      <c r="AU667" s="270"/>
      <c r="AV667" s="270"/>
      <c r="AW667" s="270"/>
      <c r="AX667" s="270"/>
    </row>
    <row r="668" spans="1:50" ht="14.25" customHeight="1">
      <c r="A668" s="204"/>
      <c r="B668" s="268"/>
      <c r="C668" s="268"/>
      <c r="D668" s="268"/>
      <c r="E668" s="268"/>
      <c r="F668" s="268"/>
      <c r="G668" s="268"/>
      <c r="H668" s="269"/>
      <c r="I668" s="189"/>
      <c r="J668" s="3"/>
      <c r="K668" s="2"/>
      <c r="L668" s="269"/>
      <c r="M668" s="189"/>
      <c r="N668" s="3"/>
      <c r="O668" s="2"/>
      <c r="P668" s="269"/>
      <c r="Q668" s="189"/>
      <c r="R668" s="3"/>
      <c r="S668" s="2"/>
      <c r="T668" s="269"/>
      <c r="U668" s="189"/>
      <c r="V668" s="3"/>
      <c r="W668" s="2"/>
      <c r="X668" s="269"/>
      <c r="Y668" s="189"/>
      <c r="Z668" s="3"/>
      <c r="AA668" s="1"/>
      <c r="AB668" s="1"/>
      <c r="AC668" s="1"/>
      <c r="AD668" s="1"/>
      <c r="AE668" s="2"/>
      <c r="AF668" s="2"/>
      <c r="AG668" s="2"/>
      <c r="AH668" s="2"/>
      <c r="AI668" s="270"/>
      <c r="AJ668" s="270"/>
      <c r="AK668" s="270"/>
      <c r="AL668" s="270"/>
      <c r="AM668" s="270"/>
      <c r="AN668" s="270"/>
      <c r="AO668" s="270"/>
      <c r="AP668" s="270"/>
      <c r="AQ668" s="270"/>
      <c r="AR668" s="270"/>
      <c r="AS668" s="271"/>
      <c r="AT668" s="271"/>
      <c r="AU668" s="270"/>
      <c r="AV668" s="270"/>
      <c r="AW668" s="270"/>
      <c r="AX668" s="270"/>
    </row>
    <row r="669" spans="1:50" ht="14.25" customHeight="1">
      <c r="A669" s="204"/>
      <c r="B669" s="268"/>
      <c r="C669" s="268"/>
      <c r="D669" s="268"/>
      <c r="E669" s="268"/>
      <c r="F669" s="268"/>
      <c r="G669" s="268"/>
      <c r="H669" s="269"/>
      <c r="I669" s="189"/>
      <c r="J669" s="3"/>
      <c r="K669" s="2"/>
      <c r="L669" s="269"/>
      <c r="M669" s="189"/>
      <c r="N669" s="3"/>
      <c r="O669" s="2"/>
      <c r="P669" s="269"/>
      <c r="Q669" s="189"/>
      <c r="R669" s="3"/>
      <c r="S669" s="2"/>
      <c r="T669" s="269"/>
      <c r="U669" s="189"/>
      <c r="V669" s="3"/>
      <c r="W669" s="2"/>
      <c r="X669" s="269"/>
      <c r="Y669" s="189"/>
      <c r="Z669" s="3"/>
      <c r="AA669" s="1"/>
      <c r="AB669" s="1"/>
      <c r="AC669" s="1"/>
      <c r="AD669" s="1"/>
      <c r="AE669" s="2"/>
      <c r="AF669" s="2"/>
      <c r="AG669" s="2"/>
      <c r="AH669" s="2"/>
      <c r="AI669" s="270"/>
      <c r="AJ669" s="270"/>
      <c r="AK669" s="270"/>
      <c r="AL669" s="270"/>
      <c r="AM669" s="270"/>
      <c r="AN669" s="270"/>
      <c r="AO669" s="270"/>
      <c r="AP669" s="270"/>
      <c r="AQ669" s="270"/>
      <c r="AR669" s="270"/>
      <c r="AS669" s="271"/>
      <c r="AT669" s="271"/>
      <c r="AU669" s="270"/>
      <c r="AV669" s="270"/>
      <c r="AW669" s="270"/>
      <c r="AX669" s="270"/>
    </row>
    <row r="670" spans="1:50" ht="14.25" customHeight="1">
      <c r="A670" s="204"/>
      <c r="B670" s="268"/>
      <c r="C670" s="268"/>
      <c r="D670" s="268"/>
      <c r="E670" s="268"/>
      <c r="F670" s="268"/>
      <c r="G670" s="268"/>
      <c r="H670" s="269"/>
      <c r="I670" s="189"/>
      <c r="J670" s="3"/>
      <c r="K670" s="2"/>
      <c r="L670" s="269"/>
      <c r="M670" s="189"/>
      <c r="N670" s="3"/>
      <c r="O670" s="2"/>
      <c r="P670" s="269"/>
      <c r="Q670" s="189"/>
      <c r="R670" s="3"/>
      <c r="S670" s="2"/>
      <c r="T670" s="269"/>
      <c r="U670" s="189"/>
      <c r="V670" s="3"/>
      <c r="W670" s="2"/>
      <c r="X670" s="269"/>
      <c r="Y670" s="189"/>
      <c r="Z670" s="3"/>
      <c r="AA670" s="1"/>
      <c r="AB670" s="1"/>
      <c r="AC670" s="1"/>
      <c r="AD670" s="1"/>
      <c r="AE670" s="2"/>
      <c r="AF670" s="2"/>
      <c r="AG670" s="2"/>
      <c r="AH670" s="2"/>
      <c r="AI670" s="270"/>
      <c r="AJ670" s="270"/>
      <c r="AK670" s="270"/>
      <c r="AL670" s="270"/>
      <c r="AM670" s="270"/>
      <c r="AN670" s="270"/>
      <c r="AO670" s="270"/>
      <c r="AP670" s="270"/>
      <c r="AQ670" s="270"/>
      <c r="AR670" s="270"/>
      <c r="AS670" s="271"/>
      <c r="AT670" s="271"/>
      <c r="AU670" s="270"/>
      <c r="AV670" s="270"/>
      <c r="AW670" s="270"/>
      <c r="AX670" s="270"/>
    </row>
    <row r="671" spans="1:50" ht="14.25" customHeight="1">
      <c r="A671" s="204"/>
      <c r="B671" s="268"/>
      <c r="C671" s="268"/>
      <c r="D671" s="268"/>
      <c r="E671" s="268"/>
      <c r="F671" s="268"/>
      <c r="G671" s="268"/>
      <c r="H671" s="269"/>
      <c r="I671" s="189"/>
      <c r="J671" s="3"/>
      <c r="K671" s="2"/>
      <c r="L671" s="269"/>
      <c r="M671" s="189"/>
      <c r="N671" s="3"/>
      <c r="O671" s="2"/>
      <c r="P671" s="269"/>
      <c r="Q671" s="189"/>
      <c r="R671" s="3"/>
      <c r="S671" s="2"/>
      <c r="T671" s="269"/>
      <c r="U671" s="189"/>
      <c r="V671" s="3"/>
      <c r="W671" s="2"/>
      <c r="X671" s="269"/>
      <c r="Y671" s="189"/>
      <c r="Z671" s="3"/>
      <c r="AA671" s="1"/>
      <c r="AB671" s="1"/>
      <c r="AC671" s="1"/>
      <c r="AD671" s="1"/>
      <c r="AE671" s="2"/>
      <c r="AF671" s="2"/>
      <c r="AG671" s="2"/>
      <c r="AH671" s="2"/>
      <c r="AI671" s="270"/>
      <c r="AJ671" s="270"/>
      <c r="AK671" s="270"/>
      <c r="AL671" s="270"/>
      <c r="AM671" s="270"/>
      <c r="AN671" s="270"/>
      <c r="AO671" s="270"/>
      <c r="AP671" s="270"/>
      <c r="AQ671" s="270"/>
      <c r="AR671" s="270"/>
      <c r="AS671" s="271"/>
      <c r="AT671" s="271"/>
      <c r="AU671" s="270"/>
      <c r="AV671" s="270"/>
      <c r="AW671" s="270"/>
      <c r="AX671" s="270"/>
    </row>
    <row r="672" spans="1:50" ht="14.25" customHeight="1">
      <c r="A672" s="204"/>
      <c r="B672" s="268"/>
      <c r="C672" s="268"/>
      <c r="D672" s="268"/>
      <c r="E672" s="268"/>
      <c r="F672" s="268"/>
      <c r="G672" s="268"/>
      <c r="H672" s="269"/>
      <c r="I672" s="189"/>
      <c r="J672" s="3"/>
      <c r="K672" s="2"/>
      <c r="L672" s="269"/>
      <c r="M672" s="189"/>
      <c r="N672" s="3"/>
      <c r="O672" s="2"/>
      <c r="P672" s="269"/>
      <c r="Q672" s="189"/>
      <c r="R672" s="3"/>
      <c r="S672" s="2"/>
      <c r="T672" s="269"/>
      <c r="U672" s="189"/>
      <c r="V672" s="3"/>
      <c r="W672" s="2"/>
      <c r="X672" s="269"/>
      <c r="Y672" s="189"/>
      <c r="Z672" s="3"/>
      <c r="AA672" s="1"/>
      <c r="AB672" s="1"/>
      <c r="AC672" s="1"/>
      <c r="AD672" s="1"/>
      <c r="AE672" s="2"/>
      <c r="AF672" s="2"/>
      <c r="AG672" s="2"/>
      <c r="AH672" s="2"/>
      <c r="AI672" s="270"/>
      <c r="AJ672" s="270"/>
      <c r="AK672" s="270"/>
      <c r="AL672" s="270"/>
      <c r="AM672" s="270"/>
      <c r="AN672" s="270"/>
      <c r="AO672" s="270"/>
      <c r="AP672" s="270"/>
      <c r="AQ672" s="270"/>
      <c r="AR672" s="270"/>
      <c r="AS672" s="271"/>
      <c r="AT672" s="271"/>
      <c r="AU672" s="270"/>
      <c r="AV672" s="270"/>
      <c r="AW672" s="270"/>
      <c r="AX672" s="270"/>
    </row>
    <row r="673" spans="1:50" ht="14.25" customHeight="1">
      <c r="A673" s="204"/>
      <c r="B673" s="268"/>
      <c r="C673" s="268"/>
      <c r="D673" s="268"/>
      <c r="E673" s="268"/>
      <c r="F673" s="268"/>
      <c r="G673" s="268"/>
      <c r="H673" s="269"/>
      <c r="I673" s="189"/>
      <c r="J673" s="3"/>
      <c r="K673" s="2"/>
      <c r="L673" s="269"/>
      <c r="M673" s="189"/>
      <c r="N673" s="3"/>
      <c r="O673" s="2"/>
      <c r="P673" s="269"/>
      <c r="Q673" s="189"/>
      <c r="R673" s="3"/>
      <c r="S673" s="2"/>
      <c r="T673" s="269"/>
      <c r="U673" s="189"/>
      <c r="V673" s="3"/>
      <c r="W673" s="2"/>
      <c r="X673" s="269"/>
      <c r="Y673" s="189"/>
      <c r="Z673" s="3"/>
      <c r="AA673" s="1"/>
      <c r="AB673" s="1"/>
      <c r="AC673" s="1"/>
      <c r="AD673" s="1"/>
      <c r="AE673" s="2"/>
      <c r="AF673" s="2"/>
      <c r="AG673" s="2"/>
      <c r="AH673" s="2"/>
      <c r="AI673" s="270"/>
      <c r="AJ673" s="270"/>
      <c r="AK673" s="270"/>
      <c r="AL673" s="270"/>
      <c r="AM673" s="270"/>
      <c r="AN673" s="270"/>
      <c r="AO673" s="270"/>
      <c r="AP673" s="270"/>
      <c r="AQ673" s="270"/>
      <c r="AR673" s="270"/>
      <c r="AS673" s="271"/>
      <c r="AT673" s="271"/>
      <c r="AU673" s="270"/>
      <c r="AV673" s="270"/>
      <c r="AW673" s="270"/>
      <c r="AX673" s="270"/>
    </row>
    <row r="674" spans="1:50" ht="14.25" customHeight="1">
      <c r="A674" s="204"/>
      <c r="B674" s="268"/>
      <c r="C674" s="268"/>
      <c r="D674" s="268"/>
      <c r="E674" s="268"/>
      <c r="F674" s="268"/>
      <c r="G674" s="268"/>
      <c r="H674" s="269"/>
      <c r="I674" s="189"/>
      <c r="J674" s="3"/>
      <c r="K674" s="2"/>
      <c r="L674" s="269"/>
      <c r="M674" s="189"/>
      <c r="N674" s="3"/>
      <c r="O674" s="2"/>
      <c r="P674" s="269"/>
      <c r="Q674" s="189"/>
      <c r="R674" s="3"/>
      <c r="S674" s="2"/>
      <c r="T674" s="269"/>
      <c r="U674" s="189"/>
      <c r="V674" s="3"/>
      <c r="W674" s="2"/>
      <c r="X674" s="269"/>
      <c r="Y674" s="189"/>
      <c r="Z674" s="3"/>
      <c r="AA674" s="1"/>
      <c r="AB674" s="1"/>
      <c r="AC674" s="1"/>
      <c r="AD674" s="1"/>
      <c r="AE674" s="2"/>
      <c r="AF674" s="2"/>
      <c r="AG674" s="2"/>
      <c r="AH674" s="2"/>
      <c r="AI674" s="270"/>
      <c r="AJ674" s="270"/>
      <c r="AK674" s="270"/>
      <c r="AL674" s="270"/>
      <c r="AM674" s="270"/>
      <c r="AN674" s="270"/>
      <c r="AO674" s="270"/>
      <c r="AP674" s="270"/>
      <c r="AQ674" s="270"/>
      <c r="AR674" s="270"/>
      <c r="AS674" s="271"/>
      <c r="AT674" s="271"/>
      <c r="AU674" s="270"/>
      <c r="AV674" s="270"/>
      <c r="AW674" s="270"/>
      <c r="AX674" s="270"/>
    </row>
    <row r="675" spans="1:50" ht="14.25" customHeight="1">
      <c r="A675" s="204"/>
      <c r="B675" s="268"/>
      <c r="C675" s="268"/>
      <c r="D675" s="268"/>
      <c r="E675" s="268"/>
      <c r="F675" s="268"/>
      <c r="G675" s="268"/>
      <c r="H675" s="269"/>
      <c r="I675" s="189"/>
      <c r="J675" s="3"/>
      <c r="K675" s="2"/>
      <c r="L675" s="269"/>
      <c r="M675" s="189"/>
      <c r="N675" s="3"/>
      <c r="O675" s="2"/>
      <c r="P675" s="269"/>
      <c r="Q675" s="189"/>
      <c r="R675" s="3"/>
      <c r="S675" s="2"/>
      <c r="T675" s="269"/>
      <c r="U675" s="189"/>
      <c r="V675" s="3"/>
      <c r="W675" s="2"/>
      <c r="X675" s="269"/>
      <c r="Y675" s="189"/>
      <c r="Z675" s="3"/>
      <c r="AA675" s="1"/>
      <c r="AB675" s="1"/>
      <c r="AC675" s="1"/>
      <c r="AD675" s="1"/>
      <c r="AE675" s="2"/>
      <c r="AF675" s="2"/>
      <c r="AG675" s="2"/>
      <c r="AH675" s="2"/>
      <c r="AI675" s="270"/>
      <c r="AJ675" s="270"/>
      <c r="AK675" s="270"/>
      <c r="AL675" s="270"/>
      <c r="AM675" s="270"/>
      <c r="AN675" s="270"/>
      <c r="AO675" s="270"/>
      <c r="AP675" s="270"/>
      <c r="AQ675" s="270"/>
      <c r="AR675" s="270"/>
      <c r="AS675" s="271"/>
      <c r="AT675" s="271"/>
      <c r="AU675" s="270"/>
      <c r="AV675" s="270"/>
      <c r="AW675" s="270"/>
      <c r="AX675" s="270"/>
    </row>
    <row r="676" spans="1:50" ht="14.25" customHeight="1">
      <c r="A676" s="204"/>
      <c r="B676" s="268"/>
      <c r="C676" s="268"/>
      <c r="D676" s="268"/>
      <c r="E676" s="268"/>
      <c r="F676" s="268"/>
      <c r="G676" s="268"/>
      <c r="H676" s="269"/>
      <c r="I676" s="189"/>
      <c r="J676" s="3"/>
      <c r="K676" s="2"/>
      <c r="L676" s="269"/>
      <c r="M676" s="189"/>
      <c r="N676" s="3"/>
      <c r="O676" s="2"/>
      <c r="P676" s="269"/>
      <c r="Q676" s="189"/>
      <c r="R676" s="3"/>
      <c r="S676" s="2"/>
      <c r="T676" s="269"/>
      <c r="U676" s="189"/>
      <c r="V676" s="3"/>
      <c r="W676" s="2"/>
      <c r="X676" s="269"/>
      <c r="Y676" s="189"/>
      <c r="Z676" s="3"/>
      <c r="AA676" s="1"/>
      <c r="AB676" s="1"/>
      <c r="AC676" s="1"/>
      <c r="AD676" s="1"/>
      <c r="AE676" s="2"/>
      <c r="AF676" s="2"/>
      <c r="AG676" s="2"/>
      <c r="AH676" s="2"/>
      <c r="AI676" s="270"/>
      <c r="AJ676" s="270"/>
      <c r="AK676" s="270"/>
      <c r="AL676" s="270"/>
      <c r="AM676" s="270"/>
      <c r="AN676" s="270"/>
      <c r="AO676" s="270"/>
      <c r="AP676" s="270"/>
      <c r="AQ676" s="270"/>
      <c r="AR676" s="270"/>
      <c r="AS676" s="271"/>
      <c r="AT676" s="271"/>
      <c r="AU676" s="270"/>
      <c r="AV676" s="270"/>
      <c r="AW676" s="270"/>
      <c r="AX676" s="270"/>
    </row>
    <row r="677" spans="1:50" ht="14.25" customHeight="1">
      <c r="A677" s="204"/>
      <c r="B677" s="268"/>
      <c r="C677" s="268"/>
      <c r="D677" s="268"/>
      <c r="E677" s="268"/>
      <c r="F677" s="268"/>
      <c r="G677" s="268"/>
      <c r="H677" s="269"/>
      <c r="I677" s="189"/>
      <c r="J677" s="3"/>
      <c r="K677" s="2"/>
      <c r="L677" s="269"/>
      <c r="M677" s="189"/>
      <c r="N677" s="3"/>
      <c r="O677" s="2"/>
      <c r="P677" s="269"/>
      <c r="Q677" s="189"/>
      <c r="R677" s="3"/>
      <c r="S677" s="2"/>
      <c r="T677" s="269"/>
      <c r="U677" s="189"/>
      <c r="V677" s="3"/>
      <c r="W677" s="2"/>
      <c r="X677" s="269"/>
      <c r="Y677" s="189"/>
      <c r="Z677" s="3"/>
      <c r="AA677" s="1"/>
      <c r="AB677" s="1"/>
      <c r="AC677" s="1"/>
      <c r="AD677" s="1"/>
      <c r="AE677" s="2"/>
      <c r="AF677" s="2"/>
      <c r="AG677" s="2"/>
      <c r="AH677" s="2"/>
      <c r="AI677" s="270"/>
      <c r="AJ677" s="270"/>
      <c r="AK677" s="270"/>
      <c r="AL677" s="270"/>
      <c r="AM677" s="270"/>
      <c r="AN677" s="270"/>
      <c r="AO677" s="270"/>
      <c r="AP677" s="270"/>
      <c r="AQ677" s="270"/>
      <c r="AR677" s="270"/>
      <c r="AS677" s="271"/>
      <c r="AT677" s="271"/>
      <c r="AU677" s="270"/>
      <c r="AV677" s="270"/>
      <c r="AW677" s="270"/>
      <c r="AX677" s="270"/>
    </row>
    <row r="678" spans="1:50" ht="14.25" customHeight="1">
      <c r="A678" s="204"/>
      <c r="B678" s="268"/>
      <c r="C678" s="268"/>
      <c r="D678" s="268"/>
      <c r="E678" s="268"/>
      <c r="F678" s="268"/>
      <c r="G678" s="268"/>
      <c r="H678" s="269"/>
      <c r="I678" s="189"/>
      <c r="J678" s="3"/>
      <c r="K678" s="2"/>
      <c r="L678" s="269"/>
      <c r="M678" s="189"/>
      <c r="N678" s="3"/>
      <c r="O678" s="2"/>
      <c r="P678" s="269"/>
      <c r="Q678" s="189"/>
      <c r="R678" s="3"/>
      <c r="S678" s="2"/>
      <c r="T678" s="269"/>
      <c r="U678" s="189"/>
      <c r="V678" s="3"/>
      <c r="W678" s="2"/>
      <c r="X678" s="269"/>
      <c r="Y678" s="189"/>
      <c r="Z678" s="3"/>
      <c r="AA678" s="1"/>
      <c r="AB678" s="1"/>
      <c r="AC678" s="1"/>
      <c r="AD678" s="1"/>
      <c r="AE678" s="2"/>
      <c r="AF678" s="2"/>
      <c r="AG678" s="2"/>
      <c r="AH678" s="2"/>
      <c r="AI678" s="270"/>
      <c r="AJ678" s="270"/>
      <c r="AK678" s="270"/>
      <c r="AL678" s="270"/>
      <c r="AM678" s="270"/>
      <c r="AN678" s="270"/>
      <c r="AO678" s="270"/>
      <c r="AP678" s="270"/>
      <c r="AQ678" s="270"/>
      <c r="AR678" s="270"/>
      <c r="AS678" s="271"/>
      <c r="AT678" s="271"/>
      <c r="AU678" s="270"/>
      <c r="AV678" s="270"/>
      <c r="AW678" s="270"/>
      <c r="AX678" s="270"/>
    </row>
    <row r="679" spans="1:50" ht="14.25" customHeight="1">
      <c r="A679" s="204"/>
      <c r="B679" s="268"/>
      <c r="C679" s="268"/>
      <c r="D679" s="268"/>
      <c r="E679" s="268"/>
      <c r="F679" s="268"/>
      <c r="G679" s="268"/>
      <c r="H679" s="269"/>
      <c r="I679" s="189"/>
      <c r="J679" s="3"/>
      <c r="K679" s="2"/>
      <c r="L679" s="269"/>
      <c r="M679" s="189"/>
      <c r="N679" s="3"/>
      <c r="O679" s="2"/>
      <c r="P679" s="269"/>
      <c r="Q679" s="189"/>
      <c r="R679" s="3"/>
      <c r="S679" s="2"/>
      <c r="T679" s="269"/>
      <c r="U679" s="189"/>
      <c r="V679" s="3"/>
      <c r="W679" s="2"/>
      <c r="X679" s="269"/>
      <c r="Y679" s="189"/>
      <c r="Z679" s="3"/>
      <c r="AA679" s="1"/>
      <c r="AB679" s="1"/>
      <c r="AC679" s="1"/>
      <c r="AD679" s="1"/>
      <c r="AE679" s="2"/>
      <c r="AF679" s="2"/>
      <c r="AG679" s="2"/>
      <c r="AH679" s="2"/>
      <c r="AI679" s="270"/>
      <c r="AJ679" s="270"/>
      <c r="AK679" s="270"/>
      <c r="AL679" s="270"/>
      <c r="AM679" s="270"/>
      <c r="AN679" s="270"/>
      <c r="AO679" s="270"/>
      <c r="AP679" s="270"/>
      <c r="AQ679" s="270"/>
      <c r="AR679" s="270"/>
      <c r="AS679" s="271"/>
      <c r="AT679" s="271"/>
      <c r="AU679" s="270"/>
      <c r="AV679" s="270"/>
      <c r="AW679" s="270"/>
      <c r="AX679" s="270"/>
    </row>
    <row r="680" spans="1:50" ht="14.25" customHeight="1">
      <c r="A680" s="204"/>
      <c r="B680" s="268"/>
      <c r="C680" s="268"/>
      <c r="D680" s="268"/>
      <c r="E680" s="268"/>
      <c r="F680" s="268"/>
      <c r="G680" s="268"/>
      <c r="H680" s="269"/>
      <c r="I680" s="189"/>
      <c r="J680" s="3"/>
      <c r="K680" s="2"/>
      <c r="L680" s="269"/>
      <c r="M680" s="189"/>
      <c r="N680" s="3"/>
      <c r="O680" s="2"/>
      <c r="P680" s="269"/>
      <c r="Q680" s="189"/>
      <c r="R680" s="3"/>
      <c r="S680" s="2"/>
      <c r="T680" s="269"/>
      <c r="U680" s="189"/>
      <c r="V680" s="3"/>
      <c r="W680" s="2"/>
      <c r="X680" s="269"/>
      <c r="Y680" s="189"/>
      <c r="Z680" s="3"/>
      <c r="AA680" s="1"/>
      <c r="AB680" s="1"/>
      <c r="AC680" s="1"/>
      <c r="AD680" s="1"/>
      <c r="AE680" s="2"/>
      <c r="AF680" s="2"/>
      <c r="AG680" s="2"/>
      <c r="AH680" s="2"/>
      <c r="AI680" s="270"/>
      <c r="AJ680" s="270"/>
      <c r="AK680" s="270"/>
      <c r="AL680" s="270"/>
      <c r="AM680" s="270"/>
      <c r="AN680" s="270"/>
      <c r="AO680" s="270"/>
      <c r="AP680" s="270"/>
      <c r="AQ680" s="270"/>
      <c r="AR680" s="270"/>
      <c r="AS680" s="271"/>
      <c r="AT680" s="271"/>
      <c r="AU680" s="270"/>
      <c r="AV680" s="270"/>
      <c r="AW680" s="270"/>
      <c r="AX680" s="270"/>
    </row>
    <row r="681" spans="1:50" ht="14.25" customHeight="1">
      <c r="A681" s="204"/>
      <c r="B681" s="268"/>
      <c r="C681" s="268"/>
      <c r="D681" s="268"/>
      <c r="E681" s="268"/>
      <c r="F681" s="268"/>
      <c r="G681" s="268"/>
      <c r="H681" s="269"/>
      <c r="I681" s="189"/>
      <c r="J681" s="3"/>
      <c r="K681" s="2"/>
      <c r="L681" s="269"/>
      <c r="M681" s="189"/>
      <c r="N681" s="3"/>
      <c r="O681" s="2"/>
      <c r="P681" s="269"/>
      <c r="Q681" s="189"/>
      <c r="R681" s="3"/>
      <c r="S681" s="2"/>
      <c r="T681" s="269"/>
      <c r="U681" s="189"/>
      <c r="V681" s="3"/>
      <c r="W681" s="2"/>
      <c r="X681" s="269"/>
      <c r="Y681" s="189"/>
      <c r="Z681" s="3"/>
      <c r="AA681" s="1"/>
      <c r="AB681" s="1"/>
      <c r="AC681" s="1"/>
      <c r="AD681" s="1"/>
      <c r="AE681" s="2"/>
      <c r="AF681" s="2"/>
      <c r="AG681" s="2"/>
      <c r="AH681" s="2"/>
      <c r="AI681" s="270"/>
      <c r="AJ681" s="270"/>
      <c r="AK681" s="270"/>
      <c r="AL681" s="270"/>
      <c r="AM681" s="270"/>
      <c r="AN681" s="270"/>
      <c r="AO681" s="270"/>
      <c r="AP681" s="270"/>
      <c r="AQ681" s="270"/>
      <c r="AR681" s="270"/>
      <c r="AS681" s="271"/>
      <c r="AT681" s="271"/>
      <c r="AU681" s="270"/>
      <c r="AV681" s="270"/>
      <c r="AW681" s="270"/>
      <c r="AX681" s="270"/>
    </row>
    <row r="682" spans="1:50" ht="14.25" customHeight="1">
      <c r="A682" s="204"/>
      <c r="B682" s="268"/>
      <c r="C682" s="268"/>
      <c r="D682" s="268"/>
      <c r="E682" s="268"/>
      <c r="F682" s="268"/>
      <c r="G682" s="268"/>
      <c r="H682" s="269"/>
      <c r="I682" s="189"/>
      <c r="J682" s="3"/>
      <c r="K682" s="2"/>
      <c r="L682" s="269"/>
      <c r="M682" s="189"/>
      <c r="N682" s="3"/>
      <c r="O682" s="2"/>
      <c r="P682" s="269"/>
      <c r="Q682" s="189"/>
      <c r="R682" s="3"/>
      <c r="S682" s="2"/>
      <c r="T682" s="269"/>
      <c r="U682" s="189"/>
      <c r="V682" s="3"/>
      <c r="W682" s="2"/>
      <c r="X682" s="269"/>
      <c r="Y682" s="189"/>
      <c r="Z682" s="3"/>
      <c r="AA682" s="1"/>
      <c r="AB682" s="1"/>
      <c r="AC682" s="1"/>
      <c r="AD682" s="1"/>
      <c r="AE682" s="2"/>
      <c r="AF682" s="2"/>
      <c r="AG682" s="2"/>
      <c r="AH682" s="2"/>
      <c r="AI682" s="270"/>
      <c r="AJ682" s="270"/>
      <c r="AK682" s="270"/>
      <c r="AL682" s="270"/>
      <c r="AM682" s="270"/>
      <c r="AN682" s="270"/>
      <c r="AO682" s="270"/>
      <c r="AP682" s="270"/>
      <c r="AQ682" s="270"/>
      <c r="AR682" s="270"/>
      <c r="AS682" s="271"/>
      <c r="AT682" s="271"/>
      <c r="AU682" s="270"/>
      <c r="AV682" s="270"/>
      <c r="AW682" s="270"/>
      <c r="AX682" s="270"/>
    </row>
    <row r="683" spans="1:50" ht="14.25" customHeight="1">
      <c r="A683" s="204"/>
      <c r="B683" s="268"/>
      <c r="C683" s="268"/>
      <c r="D683" s="268"/>
      <c r="E683" s="268"/>
      <c r="F683" s="268"/>
      <c r="G683" s="268"/>
      <c r="H683" s="269"/>
      <c r="I683" s="189"/>
      <c r="J683" s="3"/>
      <c r="K683" s="2"/>
      <c r="L683" s="269"/>
      <c r="M683" s="189"/>
      <c r="N683" s="3"/>
      <c r="O683" s="2"/>
      <c r="P683" s="269"/>
      <c r="Q683" s="189"/>
      <c r="R683" s="3"/>
      <c r="S683" s="2"/>
      <c r="T683" s="269"/>
      <c r="U683" s="189"/>
      <c r="V683" s="3"/>
      <c r="W683" s="2"/>
      <c r="X683" s="269"/>
      <c r="Y683" s="189"/>
      <c r="Z683" s="3"/>
      <c r="AA683" s="1"/>
      <c r="AB683" s="1"/>
      <c r="AC683" s="1"/>
      <c r="AD683" s="1"/>
      <c r="AE683" s="2"/>
      <c r="AF683" s="2"/>
      <c r="AG683" s="2"/>
      <c r="AH683" s="2"/>
      <c r="AI683" s="270"/>
      <c r="AJ683" s="270"/>
      <c r="AK683" s="270"/>
      <c r="AL683" s="270"/>
      <c r="AM683" s="270"/>
      <c r="AN683" s="270"/>
      <c r="AO683" s="270"/>
      <c r="AP683" s="270"/>
      <c r="AQ683" s="270"/>
      <c r="AR683" s="270"/>
      <c r="AS683" s="271"/>
      <c r="AT683" s="271"/>
      <c r="AU683" s="270"/>
      <c r="AV683" s="270"/>
      <c r="AW683" s="270"/>
      <c r="AX683" s="270"/>
    </row>
    <row r="684" spans="1:50" ht="14.25" customHeight="1">
      <c r="A684" s="204"/>
      <c r="B684" s="268"/>
      <c r="C684" s="268"/>
      <c r="D684" s="268"/>
      <c r="E684" s="268"/>
      <c r="F684" s="268"/>
      <c r="G684" s="268"/>
      <c r="H684" s="269"/>
      <c r="I684" s="189"/>
      <c r="J684" s="3"/>
      <c r="K684" s="2"/>
      <c r="L684" s="269"/>
      <c r="M684" s="189"/>
      <c r="N684" s="3"/>
      <c r="O684" s="2"/>
      <c r="P684" s="269"/>
      <c r="Q684" s="189"/>
      <c r="R684" s="3"/>
      <c r="S684" s="2"/>
      <c r="T684" s="269"/>
      <c r="U684" s="189"/>
      <c r="V684" s="3"/>
      <c r="W684" s="2"/>
      <c r="X684" s="269"/>
      <c r="Y684" s="189"/>
      <c r="Z684" s="3"/>
      <c r="AA684" s="1"/>
      <c r="AB684" s="1"/>
      <c r="AC684" s="1"/>
      <c r="AD684" s="1"/>
      <c r="AE684" s="2"/>
      <c r="AF684" s="2"/>
      <c r="AG684" s="2"/>
      <c r="AH684" s="2"/>
      <c r="AI684" s="270"/>
      <c r="AJ684" s="270"/>
      <c r="AK684" s="270"/>
      <c r="AL684" s="270"/>
      <c r="AM684" s="270"/>
      <c r="AN684" s="270"/>
      <c r="AO684" s="270"/>
      <c r="AP684" s="270"/>
      <c r="AQ684" s="270"/>
      <c r="AR684" s="270"/>
      <c r="AS684" s="271"/>
      <c r="AT684" s="271"/>
      <c r="AU684" s="270"/>
      <c r="AV684" s="270"/>
      <c r="AW684" s="270"/>
      <c r="AX684" s="270"/>
    </row>
    <row r="685" spans="1:50" ht="14.25" customHeight="1">
      <c r="A685" s="204"/>
      <c r="B685" s="268"/>
      <c r="C685" s="268"/>
      <c r="D685" s="268"/>
      <c r="E685" s="268"/>
      <c r="F685" s="268"/>
      <c r="G685" s="268"/>
      <c r="H685" s="269"/>
      <c r="I685" s="189"/>
      <c r="J685" s="3"/>
      <c r="K685" s="2"/>
      <c r="L685" s="269"/>
      <c r="M685" s="189"/>
      <c r="N685" s="3"/>
      <c r="O685" s="2"/>
      <c r="P685" s="269"/>
      <c r="Q685" s="189"/>
      <c r="R685" s="3"/>
      <c r="S685" s="2"/>
      <c r="T685" s="269"/>
      <c r="U685" s="189"/>
      <c r="V685" s="3"/>
      <c r="W685" s="2"/>
      <c r="X685" s="269"/>
      <c r="Y685" s="189"/>
      <c r="Z685" s="3"/>
      <c r="AA685" s="1"/>
      <c r="AB685" s="1"/>
      <c r="AC685" s="1"/>
      <c r="AD685" s="1"/>
      <c r="AE685" s="2"/>
      <c r="AF685" s="2"/>
      <c r="AG685" s="2"/>
      <c r="AH685" s="2"/>
      <c r="AI685" s="270"/>
      <c r="AJ685" s="270"/>
      <c r="AK685" s="270"/>
      <c r="AL685" s="270"/>
      <c r="AM685" s="270"/>
      <c r="AN685" s="270"/>
      <c r="AO685" s="270"/>
      <c r="AP685" s="270"/>
      <c r="AQ685" s="270"/>
      <c r="AR685" s="270"/>
      <c r="AS685" s="271"/>
      <c r="AT685" s="271"/>
      <c r="AU685" s="270"/>
      <c r="AV685" s="270"/>
      <c r="AW685" s="270"/>
      <c r="AX685" s="270"/>
    </row>
    <row r="686" spans="1:50" ht="14.25" customHeight="1">
      <c r="A686" s="204"/>
      <c r="B686" s="268"/>
      <c r="C686" s="268"/>
      <c r="D686" s="268"/>
      <c r="E686" s="268"/>
      <c r="F686" s="268"/>
      <c r="G686" s="268"/>
      <c r="H686" s="269"/>
      <c r="I686" s="189"/>
      <c r="J686" s="3"/>
      <c r="K686" s="2"/>
      <c r="L686" s="269"/>
      <c r="M686" s="189"/>
      <c r="N686" s="3"/>
      <c r="O686" s="2"/>
      <c r="P686" s="269"/>
      <c r="Q686" s="189"/>
      <c r="R686" s="3"/>
      <c r="S686" s="2"/>
      <c r="T686" s="269"/>
      <c r="U686" s="189"/>
      <c r="V686" s="3"/>
      <c r="W686" s="2"/>
      <c r="X686" s="269"/>
      <c r="Y686" s="189"/>
      <c r="Z686" s="3"/>
      <c r="AA686" s="1"/>
      <c r="AB686" s="1"/>
      <c r="AC686" s="1"/>
      <c r="AD686" s="1"/>
      <c r="AE686" s="2"/>
      <c r="AF686" s="2"/>
      <c r="AG686" s="2"/>
      <c r="AH686" s="2"/>
      <c r="AI686" s="270"/>
      <c r="AJ686" s="270"/>
      <c r="AK686" s="270"/>
      <c r="AL686" s="270"/>
      <c r="AM686" s="270"/>
      <c r="AN686" s="270"/>
      <c r="AO686" s="270"/>
      <c r="AP686" s="270"/>
      <c r="AQ686" s="270"/>
      <c r="AR686" s="270"/>
      <c r="AS686" s="271"/>
      <c r="AT686" s="271"/>
      <c r="AU686" s="270"/>
      <c r="AV686" s="270"/>
      <c r="AW686" s="270"/>
      <c r="AX686" s="270"/>
    </row>
    <row r="687" spans="1:50" ht="14.25" customHeight="1">
      <c r="A687" s="204"/>
      <c r="B687" s="268"/>
      <c r="C687" s="268"/>
      <c r="D687" s="268"/>
      <c r="E687" s="268"/>
      <c r="F687" s="268"/>
      <c r="G687" s="268"/>
      <c r="H687" s="269"/>
      <c r="I687" s="189"/>
      <c r="J687" s="3"/>
      <c r="K687" s="2"/>
      <c r="L687" s="269"/>
      <c r="M687" s="189"/>
      <c r="N687" s="3"/>
      <c r="O687" s="2"/>
      <c r="P687" s="269"/>
      <c r="Q687" s="189"/>
      <c r="R687" s="3"/>
      <c r="S687" s="2"/>
      <c r="T687" s="269"/>
      <c r="U687" s="189"/>
      <c r="V687" s="3"/>
      <c r="W687" s="2"/>
      <c r="X687" s="269"/>
      <c r="Y687" s="189"/>
      <c r="Z687" s="3"/>
      <c r="AA687" s="1"/>
      <c r="AB687" s="1"/>
      <c r="AC687" s="1"/>
      <c r="AD687" s="1"/>
      <c r="AE687" s="2"/>
      <c r="AF687" s="2"/>
      <c r="AG687" s="2"/>
      <c r="AH687" s="2"/>
      <c r="AI687" s="270"/>
      <c r="AJ687" s="270"/>
      <c r="AK687" s="270"/>
      <c r="AL687" s="270"/>
      <c r="AM687" s="270"/>
      <c r="AN687" s="270"/>
      <c r="AO687" s="270"/>
      <c r="AP687" s="270"/>
      <c r="AQ687" s="270"/>
      <c r="AR687" s="270"/>
      <c r="AS687" s="271"/>
      <c r="AT687" s="271"/>
      <c r="AU687" s="270"/>
      <c r="AV687" s="270"/>
      <c r="AW687" s="270"/>
      <c r="AX687" s="270"/>
    </row>
    <row r="688" spans="1:50" ht="14.25" customHeight="1">
      <c r="A688" s="204"/>
      <c r="B688" s="268"/>
      <c r="C688" s="268"/>
      <c r="D688" s="268"/>
      <c r="E688" s="268"/>
      <c r="F688" s="268"/>
      <c r="G688" s="268"/>
      <c r="H688" s="269"/>
      <c r="I688" s="189"/>
      <c r="J688" s="3"/>
      <c r="K688" s="2"/>
      <c r="L688" s="269"/>
      <c r="M688" s="189"/>
      <c r="N688" s="3"/>
      <c r="O688" s="2"/>
      <c r="P688" s="269"/>
      <c r="Q688" s="189"/>
      <c r="R688" s="3"/>
      <c r="S688" s="2"/>
      <c r="T688" s="269"/>
      <c r="U688" s="189"/>
      <c r="V688" s="3"/>
      <c r="W688" s="2"/>
      <c r="X688" s="269"/>
      <c r="Y688" s="189"/>
      <c r="Z688" s="3"/>
      <c r="AA688" s="1"/>
      <c r="AB688" s="1"/>
      <c r="AC688" s="1"/>
      <c r="AD688" s="1"/>
      <c r="AE688" s="2"/>
      <c r="AF688" s="2"/>
      <c r="AG688" s="2"/>
      <c r="AH688" s="2"/>
      <c r="AI688" s="270"/>
      <c r="AJ688" s="270"/>
      <c r="AK688" s="270"/>
      <c r="AL688" s="270"/>
      <c r="AM688" s="270"/>
      <c r="AN688" s="270"/>
      <c r="AO688" s="270"/>
      <c r="AP688" s="270"/>
      <c r="AQ688" s="270"/>
      <c r="AR688" s="270"/>
      <c r="AS688" s="271"/>
      <c r="AT688" s="271"/>
      <c r="AU688" s="270"/>
      <c r="AV688" s="270"/>
      <c r="AW688" s="270"/>
      <c r="AX688" s="270"/>
    </row>
    <row r="689" spans="1:50" ht="14.25" customHeight="1">
      <c r="A689" s="204"/>
      <c r="B689" s="268"/>
      <c r="C689" s="268"/>
      <c r="D689" s="268"/>
      <c r="E689" s="268"/>
      <c r="F689" s="268"/>
      <c r="G689" s="268"/>
      <c r="H689" s="269"/>
      <c r="I689" s="189"/>
      <c r="J689" s="3"/>
      <c r="K689" s="2"/>
      <c r="L689" s="269"/>
      <c r="M689" s="189"/>
      <c r="N689" s="3"/>
      <c r="O689" s="2"/>
      <c r="P689" s="269"/>
      <c r="Q689" s="189"/>
      <c r="R689" s="3"/>
      <c r="S689" s="2"/>
      <c r="T689" s="269"/>
      <c r="U689" s="189"/>
      <c r="V689" s="3"/>
      <c r="W689" s="2"/>
      <c r="X689" s="269"/>
      <c r="Y689" s="189"/>
      <c r="Z689" s="3"/>
      <c r="AA689" s="1"/>
      <c r="AB689" s="1"/>
      <c r="AC689" s="1"/>
      <c r="AD689" s="1"/>
      <c r="AE689" s="2"/>
      <c r="AF689" s="2"/>
      <c r="AG689" s="2"/>
      <c r="AH689" s="2"/>
      <c r="AI689" s="270"/>
      <c r="AJ689" s="270"/>
      <c r="AK689" s="270"/>
      <c r="AL689" s="270"/>
      <c r="AM689" s="270"/>
      <c r="AN689" s="270"/>
      <c r="AO689" s="270"/>
      <c r="AP689" s="270"/>
      <c r="AQ689" s="270"/>
      <c r="AR689" s="270"/>
      <c r="AS689" s="271"/>
      <c r="AT689" s="271"/>
      <c r="AU689" s="270"/>
      <c r="AV689" s="270"/>
      <c r="AW689" s="270"/>
      <c r="AX689" s="270"/>
    </row>
    <row r="690" spans="1:50" ht="14.25" customHeight="1">
      <c r="A690" s="204"/>
      <c r="B690" s="268"/>
      <c r="C690" s="268"/>
      <c r="D690" s="268"/>
      <c r="E690" s="268"/>
      <c r="F690" s="268"/>
      <c r="G690" s="268"/>
      <c r="H690" s="269"/>
      <c r="I690" s="189"/>
      <c r="J690" s="3"/>
      <c r="K690" s="2"/>
      <c r="L690" s="269"/>
      <c r="M690" s="189"/>
      <c r="N690" s="3"/>
      <c r="O690" s="2"/>
      <c r="P690" s="269"/>
      <c r="Q690" s="189"/>
      <c r="R690" s="3"/>
      <c r="S690" s="2"/>
      <c r="T690" s="269"/>
      <c r="U690" s="189"/>
      <c r="V690" s="3"/>
      <c r="W690" s="2"/>
      <c r="X690" s="269"/>
      <c r="Y690" s="189"/>
      <c r="Z690" s="3"/>
      <c r="AA690" s="1"/>
      <c r="AB690" s="1"/>
      <c r="AC690" s="1"/>
      <c r="AD690" s="1"/>
      <c r="AE690" s="2"/>
      <c r="AF690" s="2"/>
      <c r="AG690" s="2"/>
      <c r="AH690" s="2"/>
      <c r="AI690" s="270"/>
      <c r="AJ690" s="270"/>
      <c r="AK690" s="270"/>
      <c r="AL690" s="270"/>
      <c r="AM690" s="270"/>
      <c r="AN690" s="270"/>
      <c r="AO690" s="270"/>
      <c r="AP690" s="270"/>
      <c r="AQ690" s="270"/>
      <c r="AR690" s="270"/>
      <c r="AS690" s="271"/>
      <c r="AT690" s="271"/>
      <c r="AU690" s="270"/>
      <c r="AV690" s="270"/>
      <c r="AW690" s="270"/>
      <c r="AX690" s="270"/>
    </row>
    <row r="691" spans="1:50" ht="14.25" customHeight="1">
      <c r="A691" s="204"/>
      <c r="B691" s="268"/>
      <c r="C691" s="268"/>
      <c r="D691" s="268"/>
      <c r="E691" s="268"/>
      <c r="F691" s="268"/>
      <c r="G691" s="268"/>
      <c r="H691" s="269"/>
      <c r="I691" s="189"/>
      <c r="J691" s="3"/>
      <c r="K691" s="2"/>
      <c r="L691" s="269"/>
      <c r="M691" s="189"/>
      <c r="N691" s="3"/>
      <c r="O691" s="2"/>
      <c r="P691" s="269"/>
      <c r="Q691" s="189"/>
      <c r="R691" s="3"/>
      <c r="S691" s="2"/>
      <c r="T691" s="269"/>
      <c r="U691" s="189"/>
      <c r="V691" s="3"/>
      <c r="W691" s="2"/>
      <c r="X691" s="269"/>
      <c r="Y691" s="189"/>
      <c r="Z691" s="3"/>
      <c r="AA691" s="1"/>
      <c r="AB691" s="1"/>
      <c r="AC691" s="1"/>
      <c r="AD691" s="1"/>
      <c r="AE691" s="2"/>
      <c r="AF691" s="2"/>
      <c r="AG691" s="2"/>
      <c r="AH691" s="2"/>
      <c r="AI691" s="270"/>
      <c r="AJ691" s="270"/>
      <c r="AK691" s="270"/>
      <c r="AL691" s="270"/>
      <c r="AM691" s="270"/>
      <c r="AN691" s="270"/>
      <c r="AO691" s="270"/>
      <c r="AP691" s="270"/>
      <c r="AQ691" s="270"/>
      <c r="AR691" s="270"/>
      <c r="AS691" s="271"/>
      <c r="AT691" s="271"/>
      <c r="AU691" s="270"/>
      <c r="AV691" s="270"/>
      <c r="AW691" s="270"/>
      <c r="AX691" s="270"/>
    </row>
    <row r="692" spans="1:50" ht="14.25" customHeight="1">
      <c r="A692" s="204"/>
      <c r="B692" s="268"/>
      <c r="C692" s="268"/>
      <c r="D692" s="268"/>
      <c r="E692" s="268"/>
      <c r="F692" s="268"/>
      <c r="G692" s="268"/>
      <c r="H692" s="269"/>
      <c r="I692" s="189"/>
      <c r="J692" s="3"/>
      <c r="K692" s="2"/>
      <c r="L692" s="269"/>
      <c r="M692" s="189"/>
      <c r="N692" s="3"/>
      <c r="O692" s="2"/>
      <c r="P692" s="269"/>
      <c r="Q692" s="189"/>
      <c r="R692" s="3"/>
      <c r="S692" s="2"/>
      <c r="T692" s="269"/>
      <c r="U692" s="189"/>
      <c r="V692" s="3"/>
      <c r="W692" s="2"/>
      <c r="X692" s="269"/>
      <c r="Y692" s="189"/>
      <c r="Z692" s="3"/>
      <c r="AA692" s="1"/>
      <c r="AB692" s="1"/>
      <c r="AC692" s="1"/>
      <c r="AD692" s="1"/>
      <c r="AE692" s="2"/>
      <c r="AF692" s="2"/>
      <c r="AG692" s="2"/>
      <c r="AH692" s="2"/>
      <c r="AI692" s="270"/>
      <c r="AJ692" s="270"/>
      <c r="AK692" s="270"/>
      <c r="AL692" s="270"/>
      <c r="AM692" s="270"/>
      <c r="AN692" s="270"/>
      <c r="AO692" s="270"/>
      <c r="AP692" s="270"/>
      <c r="AQ692" s="270"/>
      <c r="AR692" s="270"/>
      <c r="AS692" s="271"/>
      <c r="AT692" s="271"/>
      <c r="AU692" s="270"/>
      <c r="AV692" s="270"/>
      <c r="AW692" s="270"/>
      <c r="AX692" s="270"/>
    </row>
    <row r="693" spans="1:50" ht="14.25" customHeight="1">
      <c r="A693" s="204"/>
      <c r="B693" s="268"/>
      <c r="C693" s="268"/>
      <c r="D693" s="268"/>
      <c r="E693" s="268"/>
      <c r="F693" s="268"/>
      <c r="G693" s="268"/>
      <c r="H693" s="269"/>
      <c r="I693" s="189"/>
      <c r="J693" s="3"/>
      <c r="K693" s="2"/>
      <c r="L693" s="269"/>
      <c r="M693" s="189"/>
      <c r="N693" s="3"/>
      <c r="O693" s="2"/>
      <c r="P693" s="269"/>
      <c r="Q693" s="189"/>
      <c r="R693" s="3"/>
      <c r="S693" s="2"/>
      <c r="T693" s="269"/>
      <c r="U693" s="189"/>
      <c r="V693" s="3"/>
      <c r="W693" s="2"/>
      <c r="X693" s="269"/>
      <c r="Y693" s="189"/>
      <c r="Z693" s="3"/>
      <c r="AA693" s="1"/>
      <c r="AB693" s="1"/>
      <c r="AC693" s="1"/>
      <c r="AD693" s="1"/>
      <c r="AE693" s="2"/>
      <c r="AF693" s="2"/>
      <c r="AG693" s="2"/>
      <c r="AH693" s="2"/>
      <c r="AI693" s="270"/>
      <c r="AJ693" s="270"/>
      <c r="AK693" s="270"/>
      <c r="AL693" s="270"/>
      <c r="AM693" s="270"/>
      <c r="AN693" s="270"/>
      <c r="AO693" s="270"/>
      <c r="AP693" s="270"/>
      <c r="AQ693" s="270"/>
      <c r="AR693" s="270"/>
      <c r="AS693" s="271"/>
      <c r="AT693" s="271"/>
      <c r="AU693" s="270"/>
      <c r="AV693" s="270"/>
      <c r="AW693" s="270"/>
      <c r="AX693" s="270"/>
    </row>
    <row r="694" spans="1:50" ht="14.25" customHeight="1">
      <c r="A694" s="204"/>
      <c r="B694" s="268"/>
      <c r="C694" s="268"/>
      <c r="D694" s="268"/>
      <c r="E694" s="268"/>
      <c r="F694" s="268"/>
      <c r="G694" s="268"/>
      <c r="H694" s="269"/>
      <c r="I694" s="189"/>
      <c r="J694" s="3"/>
      <c r="K694" s="2"/>
      <c r="L694" s="269"/>
      <c r="M694" s="189"/>
      <c r="N694" s="3"/>
      <c r="O694" s="2"/>
      <c r="P694" s="269"/>
      <c r="Q694" s="189"/>
      <c r="R694" s="3"/>
      <c r="S694" s="2"/>
      <c r="T694" s="269"/>
      <c r="U694" s="189"/>
      <c r="V694" s="3"/>
      <c r="W694" s="2"/>
      <c r="X694" s="269"/>
      <c r="Y694" s="189"/>
      <c r="Z694" s="3"/>
      <c r="AA694" s="1"/>
      <c r="AB694" s="1"/>
      <c r="AC694" s="1"/>
      <c r="AD694" s="1"/>
      <c r="AE694" s="2"/>
      <c r="AF694" s="2"/>
      <c r="AG694" s="2"/>
      <c r="AH694" s="2"/>
      <c r="AI694" s="270"/>
      <c r="AJ694" s="270"/>
      <c r="AK694" s="270"/>
      <c r="AL694" s="270"/>
      <c r="AM694" s="270"/>
      <c r="AN694" s="270"/>
      <c r="AO694" s="270"/>
      <c r="AP694" s="270"/>
      <c r="AQ694" s="270"/>
      <c r="AR694" s="270"/>
      <c r="AS694" s="271"/>
      <c r="AT694" s="271"/>
      <c r="AU694" s="270"/>
      <c r="AV694" s="270"/>
      <c r="AW694" s="270"/>
      <c r="AX694" s="270"/>
    </row>
    <row r="695" spans="1:50" ht="14.25" customHeight="1">
      <c r="A695" s="204"/>
      <c r="B695" s="268"/>
      <c r="C695" s="268"/>
      <c r="D695" s="268"/>
      <c r="E695" s="268"/>
      <c r="F695" s="268"/>
      <c r="G695" s="268"/>
      <c r="H695" s="269"/>
      <c r="I695" s="189"/>
      <c r="J695" s="3"/>
      <c r="K695" s="2"/>
      <c r="L695" s="269"/>
      <c r="M695" s="189"/>
      <c r="N695" s="3"/>
      <c r="O695" s="2"/>
      <c r="P695" s="269"/>
      <c r="Q695" s="189"/>
      <c r="R695" s="3"/>
      <c r="S695" s="2"/>
      <c r="T695" s="269"/>
      <c r="U695" s="189"/>
      <c r="V695" s="3"/>
      <c r="W695" s="2"/>
      <c r="X695" s="269"/>
      <c r="Y695" s="189"/>
      <c r="Z695" s="3"/>
      <c r="AA695" s="1"/>
      <c r="AB695" s="1"/>
      <c r="AC695" s="1"/>
      <c r="AD695" s="1"/>
      <c r="AE695" s="2"/>
      <c r="AF695" s="2"/>
      <c r="AG695" s="2"/>
      <c r="AH695" s="2"/>
      <c r="AI695" s="270"/>
      <c r="AJ695" s="270"/>
      <c r="AK695" s="270"/>
      <c r="AL695" s="270"/>
      <c r="AM695" s="270"/>
      <c r="AN695" s="270"/>
      <c r="AO695" s="270"/>
      <c r="AP695" s="270"/>
      <c r="AQ695" s="270"/>
      <c r="AR695" s="270"/>
      <c r="AS695" s="271"/>
      <c r="AT695" s="271"/>
      <c r="AU695" s="270"/>
      <c r="AV695" s="270"/>
      <c r="AW695" s="270"/>
      <c r="AX695" s="270"/>
    </row>
    <row r="696" spans="1:50" ht="14.25" customHeight="1">
      <c r="A696" s="204"/>
      <c r="B696" s="268"/>
      <c r="C696" s="268"/>
      <c r="D696" s="268"/>
      <c r="E696" s="268"/>
      <c r="F696" s="268"/>
      <c r="G696" s="268"/>
      <c r="H696" s="269"/>
      <c r="I696" s="189"/>
      <c r="J696" s="3"/>
      <c r="K696" s="2"/>
      <c r="L696" s="269"/>
      <c r="M696" s="189"/>
      <c r="N696" s="3"/>
      <c r="O696" s="2"/>
      <c r="P696" s="269"/>
      <c r="Q696" s="189"/>
      <c r="R696" s="3"/>
      <c r="S696" s="2"/>
      <c r="T696" s="269"/>
      <c r="U696" s="189"/>
      <c r="V696" s="3"/>
      <c r="W696" s="2"/>
      <c r="X696" s="269"/>
      <c r="Y696" s="189"/>
      <c r="Z696" s="3"/>
      <c r="AA696" s="1"/>
      <c r="AB696" s="1"/>
      <c r="AC696" s="1"/>
      <c r="AD696" s="1"/>
      <c r="AE696" s="2"/>
      <c r="AF696" s="2"/>
      <c r="AG696" s="2"/>
      <c r="AH696" s="2"/>
      <c r="AI696" s="270"/>
      <c r="AJ696" s="270"/>
      <c r="AK696" s="270"/>
      <c r="AL696" s="270"/>
      <c r="AM696" s="270"/>
      <c r="AN696" s="270"/>
      <c r="AO696" s="270"/>
      <c r="AP696" s="270"/>
      <c r="AQ696" s="270"/>
      <c r="AR696" s="270"/>
      <c r="AS696" s="271"/>
      <c r="AT696" s="271"/>
      <c r="AU696" s="270"/>
      <c r="AV696" s="270"/>
      <c r="AW696" s="270"/>
      <c r="AX696" s="270"/>
    </row>
    <row r="697" spans="1:50" ht="14.25" customHeight="1">
      <c r="A697" s="204"/>
      <c r="B697" s="268"/>
      <c r="C697" s="268"/>
      <c r="D697" s="268"/>
      <c r="E697" s="268"/>
      <c r="F697" s="268"/>
      <c r="G697" s="268"/>
      <c r="H697" s="269"/>
      <c r="I697" s="189"/>
      <c r="J697" s="3"/>
      <c r="K697" s="2"/>
      <c r="L697" s="269"/>
      <c r="M697" s="189"/>
      <c r="N697" s="3"/>
      <c r="O697" s="2"/>
      <c r="P697" s="269"/>
      <c r="Q697" s="189"/>
      <c r="R697" s="3"/>
      <c r="S697" s="2"/>
      <c r="T697" s="269"/>
      <c r="U697" s="189"/>
      <c r="V697" s="3"/>
      <c r="W697" s="2"/>
      <c r="X697" s="269"/>
      <c r="Y697" s="189"/>
      <c r="Z697" s="3"/>
      <c r="AA697" s="1"/>
      <c r="AB697" s="1"/>
      <c r="AC697" s="1"/>
      <c r="AD697" s="1"/>
      <c r="AE697" s="2"/>
      <c r="AF697" s="2"/>
      <c r="AG697" s="2"/>
      <c r="AH697" s="2"/>
      <c r="AI697" s="270"/>
      <c r="AJ697" s="270"/>
      <c r="AK697" s="270"/>
      <c r="AL697" s="270"/>
      <c r="AM697" s="270"/>
      <c r="AN697" s="270"/>
      <c r="AO697" s="270"/>
      <c r="AP697" s="270"/>
      <c r="AQ697" s="270"/>
      <c r="AR697" s="270"/>
      <c r="AS697" s="271"/>
      <c r="AT697" s="271"/>
      <c r="AU697" s="270"/>
      <c r="AV697" s="270"/>
      <c r="AW697" s="270"/>
      <c r="AX697" s="270"/>
    </row>
    <row r="698" spans="1:50" ht="14.25" customHeight="1">
      <c r="A698" s="204"/>
      <c r="B698" s="268"/>
      <c r="C698" s="268"/>
      <c r="D698" s="268"/>
      <c r="E698" s="268"/>
      <c r="F698" s="268"/>
      <c r="G698" s="268"/>
      <c r="H698" s="269"/>
      <c r="I698" s="189"/>
      <c r="J698" s="3"/>
      <c r="K698" s="2"/>
      <c r="L698" s="269"/>
      <c r="M698" s="189"/>
      <c r="N698" s="3"/>
      <c r="O698" s="2"/>
      <c r="P698" s="269"/>
      <c r="Q698" s="189"/>
      <c r="R698" s="3"/>
      <c r="S698" s="2"/>
      <c r="T698" s="269"/>
      <c r="U698" s="189"/>
      <c r="V698" s="3"/>
      <c r="W698" s="2"/>
      <c r="X698" s="269"/>
      <c r="Y698" s="189"/>
      <c r="Z698" s="3"/>
      <c r="AA698" s="1"/>
      <c r="AB698" s="1"/>
      <c r="AC698" s="1"/>
      <c r="AD698" s="1"/>
      <c r="AE698" s="2"/>
      <c r="AF698" s="2"/>
      <c r="AG698" s="2"/>
      <c r="AH698" s="2"/>
      <c r="AI698" s="270"/>
      <c r="AJ698" s="270"/>
      <c r="AK698" s="270"/>
      <c r="AL698" s="270"/>
      <c r="AM698" s="270"/>
      <c r="AN698" s="270"/>
      <c r="AO698" s="270"/>
      <c r="AP698" s="270"/>
      <c r="AQ698" s="270"/>
      <c r="AR698" s="270"/>
      <c r="AS698" s="271"/>
      <c r="AT698" s="271"/>
      <c r="AU698" s="270"/>
      <c r="AV698" s="270"/>
      <c r="AW698" s="270"/>
      <c r="AX698" s="270"/>
    </row>
    <row r="699" spans="1:50" ht="14.25" customHeight="1">
      <c r="A699" s="204"/>
      <c r="B699" s="268"/>
      <c r="C699" s="268"/>
      <c r="D699" s="268"/>
      <c r="E699" s="268"/>
      <c r="F699" s="268"/>
      <c r="G699" s="268"/>
      <c r="H699" s="269"/>
      <c r="I699" s="189"/>
      <c r="J699" s="3"/>
      <c r="K699" s="2"/>
      <c r="L699" s="269"/>
      <c r="M699" s="189"/>
      <c r="N699" s="3"/>
      <c r="O699" s="2"/>
      <c r="P699" s="269"/>
      <c r="Q699" s="189"/>
      <c r="R699" s="3"/>
      <c r="S699" s="2"/>
      <c r="T699" s="269"/>
      <c r="U699" s="189"/>
      <c r="V699" s="3"/>
      <c r="W699" s="2"/>
      <c r="X699" s="269"/>
      <c r="Y699" s="189"/>
      <c r="Z699" s="3"/>
      <c r="AA699" s="1"/>
      <c r="AB699" s="1"/>
      <c r="AC699" s="1"/>
      <c r="AD699" s="1"/>
      <c r="AE699" s="2"/>
      <c r="AF699" s="2"/>
      <c r="AG699" s="2"/>
      <c r="AH699" s="2"/>
      <c r="AI699" s="270"/>
      <c r="AJ699" s="270"/>
      <c r="AK699" s="270"/>
      <c r="AL699" s="270"/>
      <c r="AM699" s="270"/>
      <c r="AN699" s="270"/>
      <c r="AO699" s="270"/>
      <c r="AP699" s="270"/>
      <c r="AQ699" s="270"/>
      <c r="AR699" s="270"/>
      <c r="AS699" s="271"/>
      <c r="AT699" s="271"/>
      <c r="AU699" s="270"/>
      <c r="AV699" s="270"/>
      <c r="AW699" s="270"/>
      <c r="AX699" s="270"/>
    </row>
    <row r="700" spans="1:50" ht="14.25" customHeight="1">
      <c r="A700" s="204"/>
      <c r="B700" s="268"/>
      <c r="C700" s="268"/>
      <c r="D700" s="268"/>
      <c r="E700" s="268"/>
      <c r="F700" s="268"/>
      <c r="G700" s="268"/>
      <c r="H700" s="269"/>
      <c r="I700" s="189"/>
      <c r="J700" s="3"/>
      <c r="K700" s="2"/>
      <c r="L700" s="269"/>
      <c r="M700" s="189"/>
      <c r="N700" s="3"/>
      <c r="O700" s="2"/>
      <c r="P700" s="269"/>
      <c r="Q700" s="189"/>
      <c r="R700" s="3"/>
      <c r="S700" s="2"/>
      <c r="T700" s="269"/>
      <c r="U700" s="189"/>
      <c r="V700" s="3"/>
      <c r="W700" s="2"/>
      <c r="X700" s="269"/>
      <c r="Y700" s="189"/>
      <c r="Z700" s="3"/>
      <c r="AA700" s="1"/>
      <c r="AB700" s="1"/>
      <c r="AC700" s="1"/>
      <c r="AD700" s="1"/>
      <c r="AE700" s="2"/>
      <c r="AF700" s="2"/>
      <c r="AG700" s="2"/>
      <c r="AH700" s="2"/>
      <c r="AI700" s="270"/>
      <c r="AJ700" s="270"/>
      <c r="AK700" s="270"/>
      <c r="AL700" s="270"/>
      <c r="AM700" s="270"/>
      <c r="AN700" s="270"/>
      <c r="AO700" s="270"/>
      <c r="AP700" s="270"/>
      <c r="AQ700" s="270"/>
      <c r="AR700" s="270"/>
      <c r="AS700" s="271"/>
      <c r="AT700" s="271"/>
      <c r="AU700" s="270"/>
      <c r="AV700" s="270"/>
      <c r="AW700" s="270"/>
      <c r="AX700" s="270"/>
    </row>
    <row r="701" spans="1:50" ht="14.25" customHeight="1">
      <c r="A701" s="204"/>
      <c r="B701" s="268"/>
      <c r="C701" s="268"/>
      <c r="D701" s="268"/>
      <c r="E701" s="268"/>
      <c r="F701" s="268"/>
      <c r="G701" s="268"/>
      <c r="H701" s="269"/>
      <c r="I701" s="189"/>
      <c r="J701" s="3"/>
      <c r="K701" s="2"/>
      <c r="L701" s="269"/>
      <c r="M701" s="189"/>
      <c r="N701" s="3"/>
      <c r="O701" s="2"/>
      <c r="P701" s="269"/>
      <c r="Q701" s="189"/>
      <c r="R701" s="3"/>
      <c r="S701" s="2"/>
      <c r="T701" s="269"/>
      <c r="U701" s="189"/>
      <c r="V701" s="3"/>
      <c r="W701" s="2"/>
      <c r="X701" s="269"/>
      <c r="Y701" s="189"/>
      <c r="Z701" s="3"/>
      <c r="AA701" s="1"/>
      <c r="AB701" s="1"/>
      <c r="AC701" s="1"/>
      <c r="AD701" s="1"/>
      <c r="AE701" s="2"/>
      <c r="AF701" s="2"/>
      <c r="AG701" s="2"/>
      <c r="AH701" s="2"/>
      <c r="AI701" s="270"/>
      <c r="AJ701" s="270"/>
      <c r="AK701" s="270"/>
      <c r="AL701" s="270"/>
      <c r="AM701" s="270"/>
      <c r="AN701" s="270"/>
      <c r="AO701" s="270"/>
      <c r="AP701" s="270"/>
      <c r="AQ701" s="270"/>
      <c r="AR701" s="270"/>
      <c r="AS701" s="271"/>
      <c r="AT701" s="271"/>
      <c r="AU701" s="270"/>
      <c r="AV701" s="270"/>
      <c r="AW701" s="270"/>
      <c r="AX701" s="270"/>
    </row>
    <row r="702" spans="1:50" ht="14.25" customHeight="1">
      <c r="A702" s="204"/>
      <c r="B702" s="268"/>
      <c r="C702" s="268"/>
      <c r="D702" s="268"/>
      <c r="E702" s="268"/>
      <c r="F702" s="268"/>
      <c r="G702" s="268"/>
      <c r="H702" s="269"/>
      <c r="I702" s="189"/>
      <c r="J702" s="3"/>
      <c r="K702" s="2"/>
      <c r="L702" s="269"/>
      <c r="M702" s="189"/>
      <c r="N702" s="3"/>
      <c r="O702" s="2"/>
      <c r="P702" s="269"/>
      <c r="Q702" s="189"/>
      <c r="R702" s="3"/>
      <c r="S702" s="2"/>
      <c r="T702" s="269"/>
      <c r="U702" s="189"/>
      <c r="V702" s="3"/>
      <c r="W702" s="2"/>
      <c r="X702" s="269"/>
      <c r="Y702" s="189"/>
      <c r="Z702" s="3"/>
      <c r="AA702" s="1"/>
      <c r="AB702" s="1"/>
      <c r="AC702" s="1"/>
      <c r="AD702" s="1"/>
      <c r="AE702" s="2"/>
      <c r="AF702" s="2"/>
      <c r="AG702" s="2"/>
      <c r="AH702" s="2"/>
      <c r="AI702" s="270"/>
      <c r="AJ702" s="270"/>
      <c r="AK702" s="270"/>
      <c r="AL702" s="270"/>
      <c r="AM702" s="270"/>
      <c r="AN702" s="270"/>
      <c r="AO702" s="270"/>
      <c r="AP702" s="270"/>
      <c r="AQ702" s="270"/>
      <c r="AR702" s="270"/>
      <c r="AS702" s="271"/>
      <c r="AT702" s="271"/>
      <c r="AU702" s="270"/>
      <c r="AV702" s="270"/>
      <c r="AW702" s="270"/>
      <c r="AX702" s="270"/>
    </row>
    <row r="703" spans="1:50" ht="14.25" customHeight="1">
      <c r="A703" s="204"/>
      <c r="B703" s="268"/>
      <c r="C703" s="268"/>
      <c r="D703" s="268"/>
      <c r="E703" s="268"/>
      <c r="F703" s="268"/>
      <c r="G703" s="268"/>
      <c r="H703" s="269"/>
      <c r="I703" s="189"/>
      <c r="J703" s="3"/>
      <c r="K703" s="2"/>
      <c r="L703" s="269"/>
      <c r="M703" s="189"/>
      <c r="N703" s="3"/>
      <c r="O703" s="2"/>
      <c r="P703" s="269"/>
      <c r="Q703" s="189"/>
      <c r="R703" s="3"/>
      <c r="S703" s="2"/>
      <c r="T703" s="269"/>
      <c r="U703" s="189"/>
      <c r="V703" s="3"/>
      <c r="W703" s="2"/>
      <c r="X703" s="269"/>
      <c r="Y703" s="189"/>
      <c r="Z703" s="3"/>
      <c r="AA703" s="1"/>
      <c r="AB703" s="1"/>
      <c r="AC703" s="1"/>
      <c r="AD703" s="1"/>
      <c r="AE703" s="2"/>
      <c r="AF703" s="2"/>
      <c r="AG703" s="2"/>
      <c r="AH703" s="2"/>
      <c r="AI703" s="270"/>
      <c r="AJ703" s="270"/>
      <c r="AK703" s="270"/>
      <c r="AL703" s="270"/>
      <c r="AM703" s="270"/>
      <c r="AN703" s="270"/>
      <c r="AO703" s="270"/>
      <c r="AP703" s="270"/>
      <c r="AQ703" s="270"/>
      <c r="AR703" s="270"/>
      <c r="AS703" s="271"/>
      <c r="AT703" s="271"/>
      <c r="AU703" s="270"/>
      <c r="AV703" s="270"/>
      <c r="AW703" s="270"/>
      <c r="AX703" s="270"/>
    </row>
    <row r="704" spans="1:50" ht="14.25" customHeight="1">
      <c r="A704" s="204"/>
      <c r="B704" s="268"/>
      <c r="C704" s="268"/>
      <c r="D704" s="268"/>
      <c r="E704" s="268"/>
      <c r="F704" s="268"/>
      <c r="G704" s="268"/>
      <c r="H704" s="269"/>
      <c r="I704" s="189"/>
      <c r="J704" s="3"/>
      <c r="K704" s="2"/>
      <c r="L704" s="269"/>
      <c r="M704" s="189"/>
      <c r="N704" s="3"/>
      <c r="O704" s="2"/>
      <c r="P704" s="269"/>
      <c r="Q704" s="189"/>
      <c r="R704" s="3"/>
      <c r="S704" s="2"/>
      <c r="T704" s="269"/>
      <c r="U704" s="189"/>
      <c r="V704" s="3"/>
      <c r="W704" s="2"/>
      <c r="X704" s="269"/>
      <c r="Y704" s="189"/>
      <c r="Z704" s="3"/>
      <c r="AA704" s="1"/>
      <c r="AB704" s="1"/>
      <c r="AC704" s="1"/>
      <c r="AD704" s="1"/>
      <c r="AE704" s="2"/>
      <c r="AF704" s="2"/>
      <c r="AG704" s="2"/>
      <c r="AH704" s="2"/>
      <c r="AI704" s="270"/>
      <c r="AJ704" s="270"/>
      <c r="AK704" s="270"/>
      <c r="AL704" s="270"/>
      <c r="AM704" s="270"/>
      <c r="AN704" s="270"/>
      <c r="AO704" s="270"/>
      <c r="AP704" s="270"/>
      <c r="AQ704" s="270"/>
      <c r="AR704" s="270"/>
      <c r="AS704" s="271"/>
      <c r="AT704" s="271"/>
      <c r="AU704" s="270"/>
      <c r="AV704" s="270"/>
      <c r="AW704" s="270"/>
      <c r="AX704" s="270"/>
    </row>
    <row r="705" spans="1:50" ht="14.25" customHeight="1">
      <c r="A705" s="204"/>
      <c r="B705" s="268"/>
      <c r="C705" s="268"/>
      <c r="D705" s="268"/>
      <c r="E705" s="268"/>
      <c r="F705" s="268"/>
      <c r="G705" s="268"/>
      <c r="H705" s="269"/>
      <c r="I705" s="189"/>
      <c r="J705" s="3"/>
      <c r="K705" s="2"/>
      <c r="L705" s="269"/>
      <c r="M705" s="189"/>
      <c r="N705" s="3"/>
      <c r="O705" s="2"/>
      <c r="P705" s="269"/>
      <c r="Q705" s="189"/>
      <c r="R705" s="3"/>
      <c r="S705" s="2"/>
      <c r="T705" s="269"/>
      <c r="U705" s="189"/>
      <c r="V705" s="3"/>
      <c r="W705" s="2"/>
      <c r="X705" s="269"/>
      <c r="Y705" s="189"/>
      <c r="Z705" s="3"/>
      <c r="AA705" s="1"/>
      <c r="AB705" s="1"/>
      <c r="AC705" s="1"/>
      <c r="AD705" s="1"/>
      <c r="AE705" s="2"/>
      <c r="AF705" s="2"/>
      <c r="AG705" s="2"/>
      <c r="AH705" s="2"/>
      <c r="AI705" s="270"/>
      <c r="AJ705" s="270"/>
      <c r="AK705" s="270"/>
      <c r="AL705" s="270"/>
      <c r="AM705" s="270"/>
      <c r="AN705" s="270"/>
      <c r="AO705" s="270"/>
      <c r="AP705" s="270"/>
      <c r="AQ705" s="270"/>
      <c r="AR705" s="270"/>
      <c r="AS705" s="271"/>
      <c r="AT705" s="271"/>
      <c r="AU705" s="270"/>
      <c r="AV705" s="270"/>
      <c r="AW705" s="270"/>
      <c r="AX705" s="270"/>
    </row>
    <row r="706" spans="1:50" ht="14.25" customHeight="1">
      <c r="A706" s="204"/>
      <c r="B706" s="268"/>
      <c r="C706" s="268"/>
      <c r="D706" s="268"/>
      <c r="E706" s="268"/>
      <c r="F706" s="268"/>
      <c r="G706" s="268"/>
      <c r="H706" s="269"/>
      <c r="I706" s="189"/>
      <c r="J706" s="3"/>
      <c r="K706" s="2"/>
      <c r="L706" s="269"/>
      <c r="M706" s="189"/>
      <c r="N706" s="3"/>
      <c r="O706" s="2"/>
      <c r="P706" s="269"/>
      <c r="Q706" s="189"/>
      <c r="R706" s="3"/>
      <c r="S706" s="2"/>
      <c r="T706" s="269"/>
      <c r="U706" s="189"/>
      <c r="V706" s="3"/>
      <c r="W706" s="2"/>
      <c r="X706" s="269"/>
      <c r="Y706" s="189"/>
      <c r="Z706" s="3"/>
      <c r="AA706" s="1"/>
      <c r="AB706" s="1"/>
      <c r="AC706" s="1"/>
      <c r="AD706" s="1"/>
      <c r="AE706" s="2"/>
      <c r="AF706" s="2"/>
      <c r="AG706" s="2"/>
      <c r="AH706" s="2"/>
      <c r="AI706" s="270"/>
      <c r="AJ706" s="270"/>
      <c r="AK706" s="270"/>
      <c r="AL706" s="270"/>
      <c r="AM706" s="270"/>
      <c r="AN706" s="270"/>
      <c r="AO706" s="270"/>
      <c r="AP706" s="270"/>
      <c r="AQ706" s="270"/>
      <c r="AR706" s="270"/>
      <c r="AS706" s="271"/>
      <c r="AT706" s="271"/>
      <c r="AU706" s="270"/>
      <c r="AV706" s="270"/>
      <c r="AW706" s="270"/>
      <c r="AX706" s="270"/>
    </row>
    <row r="707" spans="1:50" ht="14.25" customHeight="1">
      <c r="A707" s="204"/>
      <c r="B707" s="268"/>
      <c r="C707" s="268"/>
      <c r="D707" s="268"/>
      <c r="E707" s="268"/>
      <c r="F707" s="268"/>
      <c r="G707" s="268"/>
      <c r="H707" s="269"/>
      <c r="I707" s="189"/>
      <c r="J707" s="3"/>
      <c r="K707" s="2"/>
      <c r="L707" s="269"/>
      <c r="M707" s="189"/>
      <c r="N707" s="3"/>
      <c r="O707" s="2"/>
      <c r="P707" s="269"/>
      <c r="Q707" s="189"/>
      <c r="R707" s="3"/>
      <c r="S707" s="2"/>
      <c r="T707" s="269"/>
      <c r="U707" s="189"/>
      <c r="V707" s="3"/>
      <c r="W707" s="2"/>
      <c r="X707" s="269"/>
      <c r="Y707" s="189"/>
      <c r="Z707" s="3"/>
      <c r="AA707" s="1"/>
      <c r="AB707" s="1"/>
      <c r="AC707" s="1"/>
      <c r="AD707" s="1"/>
      <c r="AE707" s="2"/>
      <c r="AF707" s="2"/>
      <c r="AG707" s="2"/>
      <c r="AH707" s="2"/>
      <c r="AI707" s="270"/>
      <c r="AJ707" s="270"/>
      <c r="AK707" s="270"/>
      <c r="AL707" s="270"/>
      <c r="AM707" s="270"/>
      <c r="AN707" s="270"/>
      <c r="AO707" s="270"/>
      <c r="AP707" s="270"/>
      <c r="AQ707" s="270"/>
      <c r="AR707" s="270"/>
      <c r="AS707" s="271"/>
      <c r="AT707" s="271"/>
      <c r="AU707" s="270"/>
      <c r="AV707" s="270"/>
      <c r="AW707" s="270"/>
      <c r="AX707" s="270"/>
    </row>
    <row r="708" spans="1:50" ht="14.25" customHeight="1">
      <c r="A708" s="204"/>
      <c r="B708" s="268"/>
      <c r="C708" s="268"/>
      <c r="D708" s="268"/>
      <c r="E708" s="268"/>
      <c r="F708" s="268"/>
      <c r="G708" s="268"/>
      <c r="H708" s="269"/>
      <c r="I708" s="189"/>
      <c r="J708" s="3"/>
      <c r="K708" s="2"/>
      <c r="L708" s="269"/>
      <c r="M708" s="189"/>
      <c r="N708" s="3"/>
      <c r="O708" s="2"/>
      <c r="P708" s="269"/>
      <c r="Q708" s="189"/>
      <c r="R708" s="3"/>
      <c r="S708" s="2"/>
      <c r="T708" s="269"/>
      <c r="U708" s="189"/>
      <c r="V708" s="3"/>
      <c r="W708" s="2"/>
      <c r="X708" s="269"/>
      <c r="Y708" s="189"/>
      <c r="Z708" s="3"/>
      <c r="AA708" s="1"/>
      <c r="AB708" s="1"/>
      <c r="AC708" s="1"/>
      <c r="AD708" s="1"/>
      <c r="AE708" s="2"/>
      <c r="AF708" s="2"/>
      <c r="AG708" s="2"/>
      <c r="AH708" s="2"/>
      <c r="AI708" s="270"/>
      <c r="AJ708" s="270"/>
      <c r="AK708" s="270"/>
      <c r="AL708" s="270"/>
      <c r="AM708" s="270"/>
      <c r="AN708" s="270"/>
      <c r="AO708" s="270"/>
      <c r="AP708" s="270"/>
      <c r="AQ708" s="270"/>
      <c r="AR708" s="270"/>
      <c r="AS708" s="271"/>
      <c r="AT708" s="271"/>
      <c r="AU708" s="270"/>
      <c r="AV708" s="270"/>
      <c r="AW708" s="270"/>
      <c r="AX708" s="270"/>
    </row>
    <row r="709" spans="1:50" ht="14.25" customHeight="1">
      <c r="A709" s="204"/>
      <c r="B709" s="268"/>
      <c r="C709" s="268"/>
      <c r="D709" s="268"/>
      <c r="E709" s="268"/>
      <c r="F709" s="268"/>
      <c r="G709" s="268"/>
      <c r="H709" s="269"/>
      <c r="I709" s="189"/>
      <c r="J709" s="3"/>
      <c r="K709" s="2"/>
      <c r="L709" s="269"/>
      <c r="M709" s="189"/>
      <c r="N709" s="3"/>
      <c r="O709" s="2"/>
      <c r="P709" s="269"/>
      <c r="Q709" s="189"/>
      <c r="R709" s="3"/>
      <c r="S709" s="2"/>
      <c r="T709" s="269"/>
      <c r="U709" s="189"/>
      <c r="V709" s="3"/>
      <c r="W709" s="2"/>
      <c r="X709" s="269"/>
      <c r="Y709" s="189"/>
      <c r="Z709" s="3"/>
      <c r="AA709" s="1"/>
      <c r="AB709" s="1"/>
      <c r="AC709" s="1"/>
      <c r="AD709" s="1"/>
      <c r="AE709" s="2"/>
      <c r="AF709" s="2"/>
      <c r="AG709" s="2"/>
      <c r="AH709" s="2"/>
      <c r="AI709" s="270"/>
      <c r="AJ709" s="270"/>
      <c r="AK709" s="270"/>
      <c r="AL709" s="270"/>
      <c r="AM709" s="270"/>
      <c r="AN709" s="270"/>
      <c r="AO709" s="270"/>
      <c r="AP709" s="270"/>
      <c r="AQ709" s="270"/>
      <c r="AR709" s="270"/>
      <c r="AS709" s="271"/>
      <c r="AT709" s="271"/>
      <c r="AU709" s="270"/>
      <c r="AV709" s="270"/>
      <c r="AW709" s="270"/>
      <c r="AX709" s="270"/>
    </row>
    <row r="710" spans="1:50" ht="14.25" customHeight="1">
      <c r="A710" s="204"/>
      <c r="B710" s="268"/>
      <c r="C710" s="268"/>
      <c r="D710" s="268"/>
      <c r="E710" s="268"/>
      <c r="F710" s="268"/>
      <c r="G710" s="268"/>
      <c r="H710" s="269"/>
      <c r="I710" s="189"/>
      <c r="J710" s="3"/>
      <c r="K710" s="2"/>
      <c r="L710" s="269"/>
      <c r="M710" s="189"/>
      <c r="N710" s="3"/>
      <c r="O710" s="2"/>
      <c r="P710" s="269"/>
      <c r="Q710" s="189"/>
      <c r="R710" s="3"/>
      <c r="S710" s="2"/>
      <c r="T710" s="269"/>
      <c r="U710" s="189"/>
      <c r="V710" s="3"/>
      <c r="W710" s="2"/>
      <c r="X710" s="269"/>
      <c r="Y710" s="189"/>
      <c r="Z710" s="3"/>
      <c r="AA710" s="1"/>
      <c r="AB710" s="1"/>
      <c r="AC710" s="1"/>
      <c r="AD710" s="1"/>
      <c r="AE710" s="2"/>
      <c r="AF710" s="2"/>
      <c r="AG710" s="2"/>
      <c r="AH710" s="2"/>
      <c r="AI710" s="270"/>
      <c r="AJ710" s="270"/>
      <c r="AK710" s="270"/>
      <c r="AL710" s="270"/>
      <c r="AM710" s="270"/>
      <c r="AN710" s="270"/>
      <c r="AO710" s="270"/>
      <c r="AP710" s="270"/>
      <c r="AQ710" s="270"/>
      <c r="AR710" s="270"/>
      <c r="AS710" s="271"/>
      <c r="AT710" s="271"/>
      <c r="AU710" s="270"/>
      <c r="AV710" s="270"/>
      <c r="AW710" s="270"/>
      <c r="AX710" s="270"/>
    </row>
    <row r="711" spans="1:50" ht="14.25" customHeight="1">
      <c r="A711" s="204"/>
      <c r="B711" s="268"/>
      <c r="C711" s="268"/>
      <c r="D711" s="268"/>
      <c r="E711" s="268"/>
      <c r="F711" s="268"/>
      <c r="G711" s="268"/>
      <c r="H711" s="269"/>
      <c r="I711" s="189"/>
      <c r="J711" s="3"/>
      <c r="K711" s="2"/>
      <c r="L711" s="269"/>
      <c r="M711" s="189"/>
      <c r="N711" s="3"/>
      <c r="O711" s="2"/>
      <c r="P711" s="269"/>
      <c r="Q711" s="189"/>
      <c r="R711" s="3"/>
      <c r="S711" s="2"/>
      <c r="T711" s="269"/>
      <c r="U711" s="189"/>
      <c r="V711" s="3"/>
      <c r="W711" s="2"/>
      <c r="X711" s="269"/>
      <c r="Y711" s="189"/>
      <c r="Z711" s="3"/>
      <c r="AA711" s="1"/>
      <c r="AB711" s="1"/>
      <c r="AC711" s="1"/>
      <c r="AD711" s="1"/>
      <c r="AE711" s="2"/>
      <c r="AF711" s="2"/>
      <c r="AG711" s="2"/>
      <c r="AH711" s="2"/>
      <c r="AI711" s="270"/>
      <c r="AJ711" s="270"/>
      <c r="AK711" s="270"/>
      <c r="AL711" s="270"/>
      <c r="AM711" s="270"/>
      <c r="AN711" s="270"/>
      <c r="AO711" s="270"/>
      <c r="AP711" s="270"/>
      <c r="AQ711" s="270"/>
      <c r="AR711" s="270"/>
      <c r="AS711" s="271"/>
      <c r="AT711" s="271"/>
      <c r="AU711" s="270"/>
      <c r="AV711" s="270"/>
      <c r="AW711" s="270"/>
      <c r="AX711" s="270"/>
    </row>
    <row r="712" spans="1:50" ht="14.25" customHeight="1">
      <c r="A712" s="204"/>
      <c r="B712" s="268"/>
      <c r="C712" s="268"/>
      <c r="D712" s="268"/>
      <c r="E712" s="268"/>
      <c r="F712" s="268"/>
      <c r="G712" s="268"/>
      <c r="H712" s="269"/>
      <c r="I712" s="189"/>
      <c r="J712" s="3"/>
      <c r="K712" s="2"/>
      <c r="L712" s="269"/>
      <c r="M712" s="189"/>
      <c r="N712" s="3"/>
      <c r="O712" s="2"/>
      <c r="P712" s="269"/>
      <c r="Q712" s="189"/>
      <c r="R712" s="3"/>
      <c r="S712" s="2"/>
      <c r="T712" s="269"/>
      <c r="U712" s="189"/>
      <c r="V712" s="3"/>
      <c r="W712" s="2"/>
      <c r="X712" s="269"/>
      <c r="Y712" s="189"/>
      <c r="Z712" s="3"/>
      <c r="AA712" s="1"/>
      <c r="AB712" s="1"/>
      <c r="AC712" s="1"/>
      <c r="AD712" s="1"/>
      <c r="AE712" s="2"/>
      <c r="AF712" s="2"/>
      <c r="AG712" s="2"/>
      <c r="AH712" s="2"/>
      <c r="AI712" s="270"/>
      <c r="AJ712" s="270"/>
      <c r="AK712" s="270"/>
      <c r="AL712" s="270"/>
      <c r="AM712" s="270"/>
      <c r="AN712" s="270"/>
      <c r="AO712" s="270"/>
      <c r="AP712" s="270"/>
      <c r="AQ712" s="270"/>
      <c r="AR712" s="270"/>
      <c r="AS712" s="271"/>
      <c r="AT712" s="271"/>
      <c r="AU712" s="270"/>
      <c r="AV712" s="270"/>
      <c r="AW712" s="270"/>
      <c r="AX712" s="270"/>
    </row>
    <row r="713" spans="1:50" ht="14.25" customHeight="1">
      <c r="A713" s="204"/>
      <c r="B713" s="268"/>
      <c r="C713" s="268"/>
      <c r="D713" s="268"/>
      <c r="E713" s="268"/>
      <c r="F713" s="268"/>
      <c r="G713" s="268"/>
      <c r="H713" s="269"/>
      <c r="I713" s="189"/>
      <c r="J713" s="3"/>
      <c r="K713" s="2"/>
      <c r="L713" s="269"/>
      <c r="M713" s="189"/>
      <c r="N713" s="3"/>
      <c r="O713" s="2"/>
      <c r="P713" s="269"/>
      <c r="Q713" s="189"/>
      <c r="R713" s="3"/>
      <c r="S713" s="2"/>
      <c r="T713" s="269"/>
      <c r="U713" s="189"/>
      <c r="V713" s="3"/>
      <c r="W713" s="2"/>
      <c r="X713" s="269"/>
      <c r="Y713" s="189"/>
      <c r="Z713" s="3"/>
      <c r="AA713" s="1"/>
      <c r="AB713" s="1"/>
      <c r="AC713" s="1"/>
      <c r="AD713" s="1"/>
      <c r="AE713" s="2"/>
      <c r="AF713" s="2"/>
      <c r="AG713" s="2"/>
      <c r="AH713" s="2"/>
      <c r="AI713" s="270"/>
      <c r="AJ713" s="270"/>
      <c r="AK713" s="270"/>
      <c r="AL713" s="270"/>
      <c r="AM713" s="270"/>
      <c r="AN713" s="270"/>
      <c r="AO713" s="270"/>
      <c r="AP713" s="270"/>
      <c r="AQ713" s="270"/>
      <c r="AR713" s="270"/>
      <c r="AS713" s="271"/>
      <c r="AT713" s="271"/>
      <c r="AU713" s="270"/>
      <c r="AV713" s="270"/>
      <c r="AW713" s="270"/>
      <c r="AX713" s="270"/>
    </row>
    <row r="714" spans="1:50" ht="14.25" customHeight="1">
      <c r="A714" s="204"/>
      <c r="B714" s="268"/>
      <c r="C714" s="268"/>
      <c r="D714" s="268"/>
      <c r="E714" s="268"/>
      <c r="F714" s="268"/>
      <c r="G714" s="268"/>
      <c r="H714" s="269"/>
      <c r="I714" s="189"/>
      <c r="J714" s="3"/>
      <c r="K714" s="2"/>
      <c r="L714" s="269"/>
      <c r="M714" s="189"/>
      <c r="N714" s="3"/>
      <c r="O714" s="2"/>
      <c r="P714" s="269"/>
      <c r="Q714" s="189"/>
      <c r="R714" s="3"/>
      <c r="S714" s="2"/>
      <c r="T714" s="269"/>
      <c r="U714" s="189"/>
      <c r="V714" s="3"/>
      <c r="W714" s="2"/>
      <c r="X714" s="269"/>
      <c r="Y714" s="189"/>
      <c r="Z714" s="3"/>
      <c r="AA714" s="1"/>
      <c r="AB714" s="1"/>
      <c r="AC714" s="1"/>
      <c r="AD714" s="1"/>
      <c r="AE714" s="2"/>
      <c r="AF714" s="2"/>
      <c r="AG714" s="2"/>
      <c r="AH714" s="2"/>
      <c r="AI714" s="270"/>
      <c r="AJ714" s="270"/>
      <c r="AK714" s="270"/>
      <c r="AL714" s="270"/>
      <c r="AM714" s="270"/>
      <c r="AN714" s="270"/>
      <c r="AO714" s="270"/>
      <c r="AP714" s="270"/>
      <c r="AQ714" s="270"/>
      <c r="AR714" s="270"/>
      <c r="AS714" s="271"/>
      <c r="AT714" s="271"/>
      <c r="AU714" s="270"/>
      <c r="AV714" s="270"/>
      <c r="AW714" s="270"/>
      <c r="AX714" s="270"/>
    </row>
    <row r="715" spans="1:50" ht="14.25" customHeight="1">
      <c r="A715" s="204"/>
      <c r="B715" s="268"/>
      <c r="C715" s="268"/>
      <c r="D715" s="268"/>
      <c r="E715" s="268"/>
      <c r="F715" s="268"/>
      <c r="G715" s="268"/>
      <c r="H715" s="269"/>
      <c r="I715" s="189"/>
      <c r="J715" s="3"/>
      <c r="K715" s="2"/>
      <c r="L715" s="269"/>
      <c r="M715" s="189"/>
      <c r="N715" s="3"/>
      <c r="O715" s="2"/>
      <c r="P715" s="269"/>
      <c r="Q715" s="189"/>
      <c r="R715" s="3"/>
      <c r="S715" s="2"/>
      <c r="T715" s="269"/>
      <c r="U715" s="189"/>
      <c r="V715" s="3"/>
      <c r="W715" s="2"/>
      <c r="X715" s="269"/>
      <c r="Y715" s="189"/>
      <c r="Z715" s="3"/>
      <c r="AA715" s="1"/>
      <c r="AB715" s="1"/>
      <c r="AC715" s="1"/>
      <c r="AD715" s="1"/>
      <c r="AE715" s="2"/>
      <c r="AF715" s="2"/>
      <c r="AG715" s="2"/>
      <c r="AH715" s="2"/>
      <c r="AI715" s="270"/>
      <c r="AJ715" s="270"/>
      <c r="AK715" s="270"/>
      <c r="AL715" s="270"/>
      <c r="AM715" s="270"/>
      <c r="AN715" s="270"/>
      <c r="AO715" s="270"/>
      <c r="AP715" s="270"/>
      <c r="AQ715" s="270"/>
      <c r="AR715" s="270"/>
      <c r="AS715" s="271"/>
      <c r="AT715" s="271"/>
      <c r="AU715" s="270"/>
      <c r="AV715" s="270"/>
      <c r="AW715" s="270"/>
      <c r="AX715" s="270"/>
    </row>
    <row r="716" spans="1:50" ht="14.25" customHeight="1">
      <c r="A716" s="204"/>
      <c r="B716" s="268"/>
      <c r="C716" s="268"/>
      <c r="D716" s="268"/>
      <c r="E716" s="268"/>
      <c r="F716" s="268"/>
      <c r="G716" s="268"/>
      <c r="H716" s="269"/>
      <c r="I716" s="189"/>
      <c r="J716" s="3"/>
      <c r="K716" s="2"/>
      <c r="L716" s="269"/>
      <c r="M716" s="189"/>
      <c r="N716" s="3"/>
      <c r="O716" s="2"/>
      <c r="P716" s="269"/>
      <c r="Q716" s="189"/>
      <c r="R716" s="3"/>
      <c r="S716" s="2"/>
      <c r="T716" s="269"/>
      <c r="U716" s="189"/>
      <c r="V716" s="3"/>
      <c r="W716" s="2"/>
      <c r="X716" s="269"/>
      <c r="Y716" s="189"/>
      <c r="Z716" s="3"/>
      <c r="AA716" s="1"/>
      <c r="AB716" s="1"/>
      <c r="AC716" s="1"/>
      <c r="AD716" s="1"/>
      <c r="AE716" s="2"/>
      <c r="AF716" s="2"/>
      <c r="AG716" s="2"/>
      <c r="AH716" s="2"/>
      <c r="AI716" s="270"/>
      <c r="AJ716" s="270"/>
      <c r="AK716" s="270"/>
      <c r="AL716" s="270"/>
      <c r="AM716" s="270"/>
      <c r="AN716" s="270"/>
      <c r="AO716" s="270"/>
      <c r="AP716" s="270"/>
      <c r="AQ716" s="270"/>
      <c r="AR716" s="270"/>
      <c r="AS716" s="271"/>
      <c r="AT716" s="271"/>
      <c r="AU716" s="270"/>
      <c r="AV716" s="270"/>
      <c r="AW716" s="270"/>
      <c r="AX716" s="270"/>
    </row>
    <row r="717" spans="1:50" ht="14.25" customHeight="1">
      <c r="A717" s="204"/>
      <c r="B717" s="268"/>
      <c r="C717" s="268"/>
      <c r="D717" s="268"/>
      <c r="E717" s="268"/>
      <c r="F717" s="268"/>
      <c r="G717" s="268"/>
      <c r="H717" s="269"/>
      <c r="I717" s="189"/>
      <c r="J717" s="3"/>
      <c r="K717" s="2"/>
      <c r="L717" s="269"/>
      <c r="M717" s="189"/>
      <c r="N717" s="3"/>
      <c r="O717" s="2"/>
      <c r="P717" s="269"/>
      <c r="Q717" s="189"/>
      <c r="R717" s="3"/>
      <c r="S717" s="2"/>
      <c r="T717" s="269"/>
      <c r="U717" s="189"/>
      <c r="V717" s="3"/>
      <c r="W717" s="2"/>
      <c r="X717" s="269"/>
      <c r="Y717" s="189"/>
      <c r="Z717" s="3"/>
      <c r="AA717" s="1"/>
      <c r="AB717" s="1"/>
      <c r="AC717" s="1"/>
      <c r="AD717" s="1"/>
      <c r="AE717" s="2"/>
      <c r="AF717" s="2"/>
      <c r="AG717" s="2"/>
      <c r="AH717" s="2"/>
      <c r="AI717" s="270"/>
      <c r="AJ717" s="270"/>
      <c r="AK717" s="270"/>
      <c r="AL717" s="270"/>
      <c r="AM717" s="270"/>
      <c r="AN717" s="270"/>
      <c r="AO717" s="270"/>
      <c r="AP717" s="270"/>
      <c r="AQ717" s="270"/>
      <c r="AR717" s="270"/>
      <c r="AS717" s="271"/>
      <c r="AT717" s="271"/>
      <c r="AU717" s="270"/>
      <c r="AV717" s="270"/>
      <c r="AW717" s="270"/>
      <c r="AX717" s="270"/>
    </row>
    <row r="718" spans="1:50" ht="14.25" customHeight="1">
      <c r="A718" s="204"/>
      <c r="B718" s="268"/>
      <c r="C718" s="268"/>
      <c r="D718" s="268"/>
      <c r="E718" s="268"/>
      <c r="F718" s="268"/>
      <c r="G718" s="268"/>
      <c r="H718" s="269"/>
      <c r="I718" s="189"/>
      <c r="J718" s="3"/>
      <c r="K718" s="2"/>
      <c r="L718" s="269"/>
      <c r="M718" s="189"/>
      <c r="N718" s="3"/>
      <c r="O718" s="2"/>
      <c r="P718" s="269"/>
      <c r="Q718" s="189"/>
      <c r="R718" s="3"/>
      <c r="S718" s="2"/>
      <c r="T718" s="269"/>
      <c r="U718" s="189"/>
      <c r="V718" s="3"/>
      <c r="W718" s="2"/>
      <c r="X718" s="269"/>
      <c r="Y718" s="189"/>
      <c r="Z718" s="3"/>
      <c r="AA718" s="1"/>
      <c r="AB718" s="1"/>
      <c r="AC718" s="1"/>
      <c r="AD718" s="1"/>
      <c r="AE718" s="2"/>
      <c r="AF718" s="2"/>
      <c r="AG718" s="2"/>
      <c r="AH718" s="2"/>
      <c r="AI718" s="270"/>
      <c r="AJ718" s="270"/>
      <c r="AK718" s="270"/>
      <c r="AL718" s="270"/>
      <c r="AM718" s="270"/>
      <c r="AN718" s="270"/>
      <c r="AO718" s="270"/>
      <c r="AP718" s="270"/>
      <c r="AQ718" s="270"/>
      <c r="AR718" s="270"/>
      <c r="AS718" s="271"/>
      <c r="AT718" s="271"/>
      <c r="AU718" s="270"/>
      <c r="AV718" s="270"/>
      <c r="AW718" s="270"/>
      <c r="AX718" s="270"/>
    </row>
    <row r="719" spans="1:50" ht="14.25" customHeight="1">
      <c r="A719" s="204"/>
      <c r="B719" s="268"/>
      <c r="C719" s="268"/>
      <c r="D719" s="268"/>
      <c r="E719" s="268"/>
      <c r="F719" s="268"/>
      <c r="G719" s="268"/>
      <c r="H719" s="269"/>
      <c r="I719" s="189"/>
      <c r="J719" s="3"/>
      <c r="K719" s="2"/>
      <c r="L719" s="269"/>
      <c r="M719" s="189"/>
      <c r="N719" s="3"/>
      <c r="O719" s="2"/>
      <c r="P719" s="269"/>
      <c r="Q719" s="189"/>
      <c r="R719" s="3"/>
      <c r="S719" s="2"/>
      <c r="T719" s="269"/>
      <c r="U719" s="189"/>
      <c r="V719" s="3"/>
      <c r="W719" s="2"/>
      <c r="X719" s="269"/>
      <c r="Y719" s="189"/>
      <c r="Z719" s="3"/>
      <c r="AA719" s="1"/>
      <c r="AB719" s="1"/>
      <c r="AC719" s="1"/>
      <c r="AD719" s="1"/>
      <c r="AE719" s="2"/>
      <c r="AF719" s="2"/>
      <c r="AG719" s="2"/>
      <c r="AH719" s="2"/>
      <c r="AI719" s="270"/>
      <c r="AJ719" s="270"/>
      <c r="AK719" s="270"/>
      <c r="AL719" s="270"/>
      <c r="AM719" s="270"/>
      <c r="AN719" s="270"/>
      <c r="AO719" s="270"/>
      <c r="AP719" s="270"/>
      <c r="AQ719" s="270"/>
      <c r="AR719" s="270"/>
      <c r="AS719" s="271"/>
      <c r="AT719" s="271"/>
      <c r="AU719" s="270"/>
      <c r="AV719" s="270"/>
      <c r="AW719" s="270"/>
      <c r="AX719" s="270"/>
    </row>
    <row r="720" spans="1:50" ht="14.25" customHeight="1">
      <c r="A720" s="204"/>
      <c r="B720" s="268"/>
      <c r="C720" s="268"/>
      <c r="D720" s="268"/>
      <c r="E720" s="268"/>
      <c r="F720" s="268"/>
      <c r="G720" s="268"/>
      <c r="H720" s="269"/>
      <c r="I720" s="189"/>
      <c r="J720" s="3"/>
      <c r="K720" s="2"/>
      <c r="L720" s="269"/>
      <c r="M720" s="189"/>
      <c r="N720" s="3"/>
      <c r="O720" s="2"/>
      <c r="P720" s="269"/>
      <c r="Q720" s="189"/>
      <c r="R720" s="3"/>
      <c r="S720" s="2"/>
      <c r="T720" s="269"/>
      <c r="U720" s="189"/>
      <c r="V720" s="3"/>
      <c r="W720" s="2"/>
      <c r="X720" s="269"/>
      <c r="Y720" s="189"/>
      <c r="Z720" s="3"/>
      <c r="AA720" s="1"/>
      <c r="AB720" s="1"/>
      <c r="AC720" s="1"/>
      <c r="AD720" s="1"/>
      <c r="AE720" s="2"/>
      <c r="AF720" s="2"/>
      <c r="AG720" s="2"/>
      <c r="AH720" s="2"/>
      <c r="AI720" s="270"/>
      <c r="AJ720" s="270"/>
      <c r="AK720" s="270"/>
      <c r="AL720" s="270"/>
      <c r="AM720" s="270"/>
      <c r="AN720" s="270"/>
      <c r="AO720" s="270"/>
      <c r="AP720" s="270"/>
      <c r="AQ720" s="270"/>
      <c r="AR720" s="270"/>
      <c r="AS720" s="271"/>
      <c r="AT720" s="271"/>
      <c r="AU720" s="270"/>
      <c r="AV720" s="270"/>
      <c r="AW720" s="270"/>
      <c r="AX720" s="270"/>
    </row>
    <row r="721" spans="1:50" ht="14.25" customHeight="1">
      <c r="A721" s="204"/>
      <c r="B721" s="268"/>
      <c r="C721" s="268"/>
      <c r="D721" s="268"/>
      <c r="E721" s="268"/>
      <c r="F721" s="268"/>
      <c r="G721" s="268"/>
      <c r="H721" s="269"/>
      <c r="I721" s="189"/>
      <c r="J721" s="3"/>
      <c r="K721" s="2"/>
      <c r="L721" s="269"/>
      <c r="M721" s="189"/>
      <c r="N721" s="3"/>
      <c r="O721" s="2"/>
      <c r="P721" s="269"/>
      <c r="Q721" s="189"/>
      <c r="R721" s="3"/>
      <c r="S721" s="2"/>
      <c r="T721" s="269"/>
      <c r="U721" s="189"/>
      <c r="V721" s="3"/>
      <c r="W721" s="2"/>
      <c r="X721" s="269"/>
      <c r="Y721" s="189"/>
      <c r="Z721" s="3"/>
      <c r="AA721" s="1"/>
      <c r="AB721" s="1"/>
      <c r="AC721" s="1"/>
      <c r="AD721" s="1"/>
      <c r="AE721" s="2"/>
      <c r="AF721" s="2"/>
      <c r="AG721" s="2"/>
      <c r="AH721" s="2"/>
      <c r="AI721" s="270"/>
      <c r="AJ721" s="270"/>
      <c r="AK721" s="270"/>
      <c r="AL721" s="270"/>
      <c r="AM721" s="270"/>
      <c r="AN721" s="270"/>
      <c r="AO721" s="270"/>
      <c r="AP721" s="270"/>
      <c r="AQ721" s="270"/>
      <c r="AR721" s="270"/>
      <c r="AS721" s="271"/>
      <c r="AT721" s="271"/>
      <c r="AU721" s="270"/>
      <c r="AV721" s="270"/>
      <c r="AW721" s="270"/>
      <c r="AX721" s="270"/>
    </row>
    <row r="722" spans="1:50" ht="14.25" customHeight="1">
      <c r="A722" s="204"/>
      <c r="B722" s="268"/>
      <c r="C722" s="268"/>
      <c r="D722" s="268"/>
      <c r="E722" s="268"/>
      <c r="F722" s="268"/>
      <c r="G722" s="268"/>
      <c r="H722" s="269"/>
      <c r="I722" s="189"/>
      <c r="J722" s="3"/>
      <c r="K722" s="2"/>
      <c r="L722" s="269"/>
      <c r="M722" s="189"/>
      <c r="N722" s="3"/>
      <c r="O722" s="2"/>
      <c r="P722" s="269"/>
      <c r="Q722" s="189"/>
      <c r="R722" s="3"/>
      <c r="S722" s="2"/>
      <c r="T722" s="269"/>
      <c r="U722" s="189"/>
      <c r="V722" s="3"/>
      <c r="W722" s="2"/>
      <c r="X722" s="269"/>
      <c r="Y722" s="189"/>
      <c r="Z722" s="3"/>
      <c r="AA722" s="1"/>
      <c r="AB722" s="1"/>
      <c r="AC722" s="1"/>
      <c r="AD722" s="1"/>
      <c r="AE722" s="2"/>
      <c r="AF722" s="2"/>
      <c r="AG722" s="2"/>
      <c r="AH722" s="2"/>
      <c r="AI722" s="270"/>
      <c r="AJ722" s="270"/>
      <c r="AK722" s="270"/>
      <c r="AL722" s="270"/>
      <c r="AM722" s="270"/>
      <c r="AN722" s="270"/>
      <c r="AO722" s="270"/>
      <c r="AP722" s="270"/>
      <c r="AQ722" s="270"/>
      <c r="AR722" s="270"/>
      <c r="AS722" s="271"/>
      <c r="AT722" s="271"/>
      <c r="AU722" s="270"/>
      <c r="AV722" s="270"/>
      <c r="AW722" s="270"/>
      <c r="AX722" s="270"/>
    </row>
    <row r="723" spans="1:50" ht="14.25" customHeight="1">
      <c r="A723" s="204"/>
      <c r="B723" s="268"/>
      <c r="C723" s="268"/>
      <c r="D723" s="268"/>
      <c r="E723" s="268"/>
      <c r="F723" s="268"/>
      <c r="G723" s="268"/>
      <c r="H723" s="269"/>
      <c r="I723" s="189"/>
      <c r="J723" s="3"/>
      <c r="K723" s="2"/>
      <c r="L723" s="269"/>
      <c r="M723" s="189"/>
      <c r="N723" s="3"/>
      <c r="O723" s="2"/>
      <c r="P723" s="269"/>
      <c r="Q723" s="189"/>
      <c r="R723" s="3"/>
      <c r="S723" s="2"/>
      <c r="T723" s="269"/>
      <c r="U723" s="189"/>
      <c r="V723" s="3"/>
      <c r="W723" s="2"/>
      <c r="X723" s="269"/>
      <c r="Y723" s="189"/>
      <c r="Z723" s="3"/>
      <c r="AA723" s="1"/>
      <c r="AB723" s="1"/>
      <c r="AC723" s="1"/>
      <c r="AD723" s="1"/>
      <c r="AE723" s="2"/>
      <c r="AF723" s="2"/>
      <c r="AG723" s="2"/>
      <c r="AH723" s="2"/>
      <c r="AI723" s="270"/>
      <c r="AJ723" s="270"/>
      <c r="AK723" s="270"/>
      <c r="AL723" s="270"/>
      <c r="AM723" s="270"/>
      <c r="AN723" s="270"/>
      <c r="AO723" s="270"/>
      <c r="AP723" s="270"/>
      <c r="AQ723" s="270"/>
      <c r="AR723" s="270"/>
      <c r="AS723" s="271"/>
      <c r="AT723" s="271"/>
      <c r="AU723" s="270"/>
      <c r="AV723" s="270"/>
      <c r="AW723" s="270"/>
      <c r="AX723" s="270"/>
    </row>
    <row r="724" spans="1:50" ht="14.25" customHeight="1">
      <c r="A724" s="204"/>
      <c r="B724" s="268"/>
      <c r="C724" s="268"/>
      <c r="D724" s="268"/>
      <c r="E724" s="268"/>
      <c r="F724" s="268"/>
      <c r="G724" s="268"/>
      <c r="H724" s="269"/>
      <c r="I724" s="189"/>
      <c r="J724" s="3"/>
      <c r="K724" s="2"/>
      <c r="L724" s="269"/>
      <c r="M724" s="189"/>
      <c r="N724" s="3"/>
      <c r="O724" s="2"/>
      <c r="P724" s="269"/>
      <c r="Q724" s="189"/>
      <c r="R724" s="3"/>
      <c r="S724" s="2"/>
      <c r="T724" s="269"/>
      <c r="U724" s="189"/>
      <c r="V724" s="3"/>
      <c r="W724" s="2"/>
      <c r="X724" s="269"/>
      <c r="Y724" s="189"/>
      <c r="Z724" s="3"/>
      <c r="AA724" s="1"/>
      <c r="AB724" s="1"/>
      <c r="AC724" s="1"/>
      <c r="AD724" s="1"/>
      <c r="AE724" s="2"/>
      <c r="AF724" s="2"/>
      <c r="AG724" s="2"/>
      <c r="AH724" s="2"/>
      <c r="AI724" s="270"/>
      <c r="AJ724" s="270"/>
      <c r="AK724" s="270"/>
      <c r="AL724" s="270"/>
      <c r="AM724" s="270"/>
      <c r="AN724" s="270"/>
      <c r="AO724" s="270"/>
      <c r="AP724" s="270"/>
      <c r="AQ724" s="270"/>
      <c r="AR724" s="270"/>
      <c r="AS724" s="271"/>
      <c r="AT724" s="271"/>
      <c r="AU724" s="270"/>
      <c r="AV724" s="270"/>
      <c r="AW724" s="270"/>
      <c r="AX724" s="270"/>
    </row>
    <row r="725" spans="1:50" ht="14.25" customHeight="1">
      <c r="A725" s="204"/>
      <c r="B725" s="268"/>
      <c r="C725" s="268"/>
      <c r="D725" s="268"/>
      <c r="E725" s="268"/>
      <c r="F725" s="268"/>
      <c r="G725" s="268"/>
      <c r="H725" s="269"/>
      <c r="I725" s="189"/>
      <c r="J725" s="3"/>
      <c r="K725" s="2"/>
      <c r="L725" s="269"/>
      <c r="M725" s="189"/>
      <c r="N725" s="3"/>
      <c r="O725" s="2"/>
      <c r="P725" s="269"/>
      <c r="Q725" s="189"/>
      <c r="R725" s="3"/>
      <c r="S725" s="2"/>
      <c r="T725" s="269"/>
      <c r="U725" s="189"/>
      <c r="V725" s="3"/>
      <c r="W725" s="2"/>
      <c r="X725" s="269"/>
      <c r="Y725" s="189"/>
      <c r="Z725" s="3"/>
      <c r="AA725" s="1"/>
      <c r="AB725" s="1"/>
      <c r="AC725" s="1"/>
      <c r="AD725" s="1"/>
      <c r="AE725" s="2"/>
      <c r="AF725" s="2"/>
      <c r="AG725" s="2"/>
      <c r="AH725" s="2"/>
      <c r="AI725" s="270"/>
      <c r="AJ725" s="270"/>
      <c r="AK725" s="270"/>
      <c r="AL725" s="270"/>
      <c r="AM725" s="270"/>
      <c r="AN725" s="270"/>
      <c r="AO725" s="270"/>
      <c r="AP725" s="270"/>
      <c r="AQ725" s="270"/>
      <c r="AR725" s="270"/>
      <c r="AS725" s="271"/>
      <c r="AT725" s="271"/>
      <c r="AU725" s="270"/>
      <c r="AV725" s="270"/>
      <c r="AW725" s="270"/>
      <c r="AX725" s="270"/>
    </row>
    <row r="726" spans="1:50" ht="14.25" customHeight="1">
      <c r="A726" s="204"/>
      <c r="B726" s="268"/>
      <c r="C726" s="268"/>
      <c r="D726" s="268"/>
      <c r="E726" s="268"/>
      <c r="F726" s="268"/>
      <c r="G726" s="268"/>
      <c r="H726" s="269"/>
      <c r="I726" s="189"/>
      <c r="J726" s="3"/>
      <c r="K726" s="2"/>
      <c r="L726" s="269"/>
      <c r="M726" s="189"/>
      <c r="N726" s="3"/>
      <c r="O726" s="2"/>
      <c r="P726" s="269"/>
      <c r="Q726" s="189"/>
      <c r="R726" s="3"/>
      <c r="S726" s="2"/>
      <c r="T726" s="269"/>
      <c r="U726" s="189"/>
      <c r="V726" s="3"/>
      <c r="W726" s="2"/>
      <c r="X726" s="269"/>
      <c r="Y726" s="189"/>
      <c r="Z726" s="3"/>
      <c r="AA726" s="1"/>
      <c r="AB726" s="1"/>
      <c r="AC726" s="1"/>
      <c r="AD726" s="1"/>
      <c r="AE726" s="2"/>
      <c r="AF726" s="2"/>
      <c r="AG726" s="2"/>
      <c r="AH726" s="2"/>
      <c r="AI726" s="270"/>
      <c r="AJ726" s="270"/>
      <c r="AK726" s="270"/>
      <c r="AL726" s="270"/>
      <c r="AM726" s="270"/>
      <c r="AN726" s="270"/>
      <c r="AO726" s="270"/>
      <c r="AP726" s="270"/>
      <c r="AQ726" s="270"/>
      <c r="AR726" s="270"/>
      <c r="AS726" s="271"/>
      <c r="AT726" s="271"/>
      <c r="AU726" s="270"/>
      <c r="AV726" s="270"/>
      <c r="AW726" s="270"/>
      <c r="AX726" s="270"/>
    </row>
    <row r="727" spans="1:50" ht="14.25" customHeight="1">
      <c r="A727" s="204"/>
      <c r="B727" s="268"/>
      <c r="C727" s="268"/>
      <c r="D727" s="268"/>
      <c r="E727" s="268"/>
      <c r="F727" s="268"/>
      <c r="G727" s="268"/>
      <c r="H727" s="269"/>
      <c r="I727" s="189"/>
      <c r="J727" s="3"/>
      <c r="K727" s="2"/>
      <c r="L727" s="269"/>
      <c r="M727" s="189"/>
      <c r="N727" s="3"/>
      <c r="O727" s="2"/>
      <c r="P727" s="269"/>
      <c r="Q727" s="189"/>
      <c r="R727" s="3"/>
      <c r="S727" s="2"/>
      <c r="T727" s="269"/>
      <c r="U727" s="189"/>
      <c r="V727" s="3"/>
      <c r="W727" s="2"/>
      <c r="X727" s="269"/>
      <c r="Y727" s="189"/>
      <c r="Z727" s="3"/>
      <c r="AA727" s="1"/>
      <c r="AB727" s="1"/>
      <c r="AC727" s="1"/>
      <c r="AD727" s="1"/>
      <c r="AE727" s="2"/>
      <c r="AF727" s="2"/>
      <c r="AG727" s="2"/>
      <c r="AH727" s="2"/>
      <c r="AI727" s="270"/>
      <c r="AJ727" s="270"/>
      <c r="AK727" s="270"/>
      <c r="AL727" s="270"/>
      <c r="AM727" s="270"/>
      <c r="AN727" s="270"/>
      <c r="AO727" s="270"/>
      <c r="AP727" s="270"/>
      <c r="AQ727" s="270"/>
      <c r="AR727" s="270"/>
      <c r="AS727" s="271"/>
      <c r="AT727" s="271"/>
      <c r="AU727" s="270"/>
      <c r="AV727" s="270"/>
      <c r="AW727" s="270"/>
      <c r="AX727" s="270"/>
    </row>
    <row r="728" spans="1:50" ht="14.25" customHeight="1">
      <c r="A728" s="204"/>
      <c r="B728" s="268"/>
      <c r="C728" s="268"/>
      <c r="D728" s="268"/>
      <c r="E728" s="268"/>
      <c r="F728" s="268"/>
      <c r="G728" s="268"/>
      <c r="H728" s="269"/>
      <c r="I728" s="189"/>
      <c r="J728" s="3"/>
      <c r="K728" s="2"/>
      <c r="L728" s="269"/>
      <c r="M728" s="189"/>
      <c r="N728" s="3"/>
      <c r="O728" s="2"/>
      <c r="P728" s="269"/>
      <c r="Q728" s="189"/>
      <c r="R728" s="3"/>
      <c r="S728" s="2"/>
      <c r="T728" s="269"/>
      <c r="U728" s="189"/>
      <c r="V728" s="3"/>
      <c r="W728" s="2"/>
      <c r="X728" s="269"/>
      <c r="Y728" s="189"/>
      <c r="Z728" s="3"/>
      <c r="AA728" s="1"/>
      <c r="AB728" s="1"/>
      <c r="AC728" s="1"/>
      <c r="AD728" s="1"/>
      <c r="AE728" s="2"/>
      <c r="AF728" s="2"/>
      <c r="AG728" s="2"/>
      <c r="AH728" s="2"/>
      <c r="AI728" s="270"/>
      <c r="AJ728" s="270"/>
      <c r="AK728" s="270"/>
      <c r="AL728" s="270"/>
      <c r="AM728" s="270"/>
      <c r="AN728" s="270"/>
      <c r="AO728" s="270"/>
      <c r="AP728" s="270"/>
      <c r="AQ728" s="270"/>
      <c r="AR728" s="270"/>
      <c r="AS728" s="271"/>
      <c r="AT728" s="271"/>
      <c r="AU728" s="270"/>
      <c r="AV728" s="270"/>
      <c r="AW728" s="270"/>
      <c r="AX728" s="270"/>
    </row>
    <row r="729" spans="1:50" ht="14.25" customHeight="1">
      <c r="A729" s="204"/>
      <c r="B729" s="268"/>
      <c r="C729" s="268"/>
      <c r="D729" s="268"/>
      <c r="E729" s="268"/>
      <c r="F729" s="268"/>
      <c r="G729" s="268"/>
      <c r="H729" s="269"/>
      <c r="I729" s="189"/>
      <c r="J729" s="3"/>
      <c r="K729" s="2"/>
      <c r="L729" s="269"/>
      <c r="M729" s="189"/>
      <c r="N729" s="3"/>
      <c r="O729" s="2"/>
      <c r="P729" s="269"/>
      <c r="Q729" s="189"/>
      <c r="R729" s="3"/>
      <c r="S729" s="2"/>
      <c r="T729" s="269"/>
      <c r="U729" s="189"/>
      <c r="V729" s="3"/>
      <c r="W729" s="2"/>
      <c r="X729" s="269"/>
      <c r="Y729" s="189"/>
      <c r="Z729" s="3"/>
      <c r="AA729" s="1"/>
      <c r="AB729" s="1"/>
      <c r="AC729" s="1"/>
      <c r="AD729" s="1"/>
      <c r="AE729" s="2"/>
      <c r="AF729" s="2"/>
      <c r="AG729" s="2"/>
      <c r="AH729" s="2"/>
      <c r="AI729" s="270"/>
      <c r="AJ729" s="270"/>
      <c r="AK729" s="270"/>
      <c r="AL729" s="270"/>
      <c r="AM729" s="270"/>
      <c r="AN729" s="270"/>
      <c r="AO729" s="270"/>
      <c r="AP729" s="270"/>
      <c r="AQ729" s="270"/>
      <c r="AR729" s="270"/>
      <c r="AS729" s="271"/>
      <c r="AT729" s="271"/>
      <c r="AU729" s="270"/>
      <c r="AV729" s="270"/>
      <c r="AW729" s="270"/>
      <c r="AX729" s="270"/>
    </row>
    <row r="730" spans="1:50" ht="14.25" customHeight="1">
      <c r="A730" s="204"/>
      <c r="B730" s="268"/>
      <c r="C730" s="268"/>
      <c r="D730" s="268"/>
      <c r="E730" s="268"/>
      <c r="F730" s="268"/>
      <c r="G730" s="268"/>
      <c r="H730" s="269"/>
      <c r="I730" s="189"/>
      <c r="J730" s="3"/>
      <c r="K730" s="2"/>
      <c r="L730" s="269"/>
      <c r="M730" s="189"/>
      <c r="N730" s="3"/>
      <c r="O730" s="2"/>
      <c r="P730" s="269"/>
      <c r="Q730" s="189"/>
      <c r="R730" s="3"/>
      <c r="S730" s="2"/>
      <c r="T730" s="269"/>
      <c r="U730" s="189"/>
      <c r="V730" s="3"/>
      <c r="W730" s="2"/>
      <c r="X730" s="269"/>
      <c r="Y730" s="189"/>
      <c r="Z730" s="3"/>
      <c r="AA730" s="1"/>
      <c r="AB730" s="1"/>
      <c r="AC730" s="1"/>
      <c r="AD730" s="1"/>
      <c r="AE730" s="2"/>
      <c r="AF730" s="2"/>
      <c r="AG730" s="2"/>
      <c r="AH730" s="2"/>
      <c r="AI730" s="270"/>
      <c r="AJ730" s="270"/>
      <c r="AK730" s="270"/>
      <c r="AL730" s="270"/>
      <c r="AM730" s="270"/>
      <c r="AN730" s="270"/>
      <c r="AO730" s="270"/>
      <c r="AP730" s="270"/>
      <c r="AQ730" s="270"/>
      <c r="AR730" s="270"/>
      <c r="AS730" s="271"/>
      <c r="AT730" s="271"/>
      <c r="AU730" s="270"/>
      <c r="AV730" s="270"/>
      <c r="AW730" s="270"/>
      <c r="AX730" s="270"/>
    </row>
    <row r="731" spans="1:50" ht="14.25" customHeight="1">
      <c r="A731" s="204"/>
      <c r="B731" s="268"/>
      <c r="C731" s="268"/>
      <c r="D731" s="268"/>
      <c r="E731" s="268"/>
      <c r="F731" s="268"/>
      <c r="G731" s="268"/>
      <c r="H731" s="269"/>
      <c r="I731" s="189"/>
      <c r="J731" s="3"/>
      <c r="K731" s="2"/>
      <c r="L731" s="269"/>
      <c r="M731" s="189"/>
      <c r="N731" s="3"/>
      <c r="O731" s="2"/>
      <c r="P731" s="269"/>
      <c r="Q731" s="189"/>
      <c r="R731" s="3"/>
      <c r="S731" s="2"/>
      <c r="T731" s="269"/>
      <c r="U731" s="189"/>
      <c r="V731" s="3"/>
      <c r="W731" s="2"/>
      <c r="X731" s="269"/>
      <c r="Y731" s="189"/>
      <c r="Z731" s="3"/>
      <c r="AA731" s="1"/>
      <c r="AB731" s="1"/>
      <c r="AC731" s="1"/>
      <c r="AD731" s="1"/>
      <c r="AE731" s="2"/>
      <c r="AF731" s="2"/>
      <c r="AG731" s="2"/>
      <c r="AH731" s="2"/>
      <c r="AI731" s="270"/>
      <c r="AJ731" s="270"/>
      <c r="AK731" s="270"/>
      <c r="AL731" s="270"/>
      <c r="AM731" s="270"/>
      <c r="AN731" s="270"/>
      <c r="AO731" s="270"/>
      <c r="AP731" s="270"/>
      <c r="AQ731" s="270"/>
      <c r="AR731" s="270"/>
      <c r="AS731" s="271"/>
      <c r="AT731" s="271"/>
      <c r="AU731" s="270"/>
      <c r="AV731" s="270"/>
      <c r="AW731" s="270"/>
      <c r="AX731" s="270"/>
    </row>
    <row r="732" spans="1:50" ht="14.25" customHeight="1">
      <c r="A732" s="204"/>
      <c r="B732" s="268"/>
      <c r="C732" s="268"/>
      <c r="D732" s="268"/>
      <c r="E732" s="268"/>
      <c r="F732" s="268"/>
      <c r="G732" s="268"/>
      <c r="H732" s="269"/>
      <c r="I732" s="189"/>
      <c r="J732" s="3"/>
      <c r="K732" s="2"/>
      <c r="L732" s="269"/>
      <c r="M732" s="189"/>
      <c r="N732" s="3"/>
      <c r="O732" s="2"/>
      <c r="P732" s="269"/>
      <c r="Q732" s="189"/>
      <c r="R732" s="3"/>
      <c r="S732" s="2"/>
      <c r="T732" s="269"/>
      <c r="U732" s="189"/>
      <c r="V732" s="3"/>
      <c r="W732" s="2"/>
      <c r="X732" s="269"/>
      <c r="Y732" s="189"/>
      <c r="Z732" s="3"/>
      <c r="AA732" s="1"/>
      <c r="AB732" s="1"/>
      <c r="AC732" s="1"/>
      <c r="AD732" s="1"/>
      <c r="AE732" s="2"/>
      <c r="AF732" s="2"/>
      <c r="AG732" s="2"/>
      <c r="AH732" s="2"/>
      <c r="AI732" s="270"/>
      <c r="AJ732" s="270"/>
      <c r="AK732" s="270"/>
      <c r="AL732" s="270"/>
      <c r="AM732" s="270"/>
      <c r="AN732" s="270"/>
      <c r="AO732" s="270"/>
      <c r="AP732" s="270"/>
      <c r="AQ732" s="270"/>
      <c r="AR732" s="270"/>
      <c r="AS732" s="271"/>
      <c r="AT732" s="271"/>
      <c r="AU732" s="270"/>
      <c r="AV732" s="270"/>
      <c r="AW732" s="270"/>
      <c r="AX732" s="270"/>
    </row>
    <row r="733" spans="1:50" ht="14.25" customHeight="1">
      <c r="A733" s="204"/>
      <c r="B733" s="268"/>
      <c r="C733" s="268"/>
      <c r="D733" s="268"/>
      <c r="E733" s="268"/>
      <c r="F733" s="268"/>
      <c r="G733" s="268"/>
      <c r="H733" s="269"/>
      <c r="I733" s="189"/>
      <c r="J733" s="3"/>
      <c r="K733" s="2"/>
      <c r="L733" s="269"/>
      <c r="M733" s="189"/>
      <c r="N733" s="3"/>
      <c r="O733" s="2"/>
      <c r="P733" s="269"/>
      <c r="Q733" s="189"/>
      <c r="R733" s="3"/>
      <c r="S733" s="2"/>
      <c r="T733" s="269"/>
      <c r="U733" s="189"/>
      <c r="V733" s="3"/>
      <c r="W733" s="2"/>
      <c r="X733" s="269"/>
      <c r="Y733" s="189"/>
      <c r="Z733" s="3"/>
      <c r="AA733" s="1"/>
      <c r="AB733" s="1"/>
      <c r="AC733" s="1"/>
      <c r="AD733" s="1"/>
      <c r="AE733" s="2"/>
      <c r="AF733" s="2"/>
      <c r="AG733" s="2"/>
      <c r="AH733" s="2"/>
      <c r="AI733" s="270"/>
      <c r="AJ733" s="270"/>
      <c r="AK733" s="270"/>
      <c r="AL733" s="270"/>
      <c r="AM733" s="270"/>
      <c r="AN733" s="270"/>
      <c r="AO733" s="270"/>
      <c r="AP733" s="270"/>
      <c r="AQ733" s="270"/>
      <c r="AR733" s="270"/>
      <c r="AS733" s="271"/>
      <c r="AT733" s="271"/>
      <c r="AU733" s="270"/>
      <c r="AV733" s="270"/>
      <c r="AW733" s="270"/>
      <c r="AX733" s="270"/>
    </row>
    <row r="734" spans="1:50" ht="14.25" customHeight="1">
      <c r="A734" s="204"/>
      <c r="B734" s="268"/>
      <c r="C734" s="268"/>
      <c r="D734" s="268"/>
      <c r="E734" s="268"/>
      <c r="F734" s="268"/>
      <c r="G734" s="268"/>
      <c r="H734" s="269"/>
      <c r="I734" s="189"/>
      <c r="J734" s="3"/>
      <c r="K734" s="2"/>
      <c r="L734" s="269"/>
      <c r="M734" s="189"/>
      <c r="N734" s="3"/>
      <c r="O734" s="2"/>
      <c r="P734" s="269"/>
      <c r="Q734" s="189"/>
      <c r="R734" s="3"/>
      <c r="S734" s="2"/>
      <c r="T734" s="269"/>
      <c r="U734" s="189"/>
      <c r="V734" s="3"/>
      <c r="W734" s="2"/>
      <c r="X734" s="269"/>
      <c r="Y734" s="189"/>
      <c r="Z734" s="3"/>
      <c r="AA734" s="1"/>
      <c r="AB734" s="1"/>
      <c r="AC734" s="1"/>
      <c r="AD734" s="1"/>
      <c r="AE734" s="2"/>
      <c r="AF734" s="2"/>
      <c r="AG734" s="2"/>
      <c r="AH734" s="2"/>
      <c r="AI734" s="270"/>
      <c r="AJ734" s="270"/>
      <c r="AK734" s="270"/>
      <c r="AL734" s="270"/>
      <c r="AM734" s="270"/>
      <c r="AN734" s="270"/>
      <c r="AO734" s="270"/>
      <c r="AP734" s="270"/>
      <c r="AQ734" s="270"/>
      <c r="AR734" s="270"/>
      <c r="AS734" s="271"/>
      <c r="AT734" s="271"/>
      <c r="AU734" s="270"/>
      <c r="AV734" s="270"/>
      <c r="AW734" s="270"/>
      <c r="AX734" s="270"/>
    </row>
    <row r="735" spans="1:50" ht="14.25" customHeight="1">
      <c r="A735" s="204"/>
      <c r="B735" s="268"/>
      <c r="C735" s="268"/>
      <c r="D735" s="268"/>
      <c r="E735" s="268"/>
      <c r="F735" s="268"/>
      <c r="G735" s="268"/>
      <c r="H735" s="269"/>
      <c r="I735" s="189"/>
      <c r="J735" s="3"/>
      <c r="K735" s="2"/>
      <c r="L735" s="269"/>
      <c r="M735" s="189"/>
      <c r="N735" s="3"/>
      <c r="O735" s="2"/>
      <c r="P735" s="269"/>
      <c r="Q735" s="189"/>
      <c r="R735" s="3"/>
      <c r="S735" s="2"/>
      <c r="T735" s="269"/>
      <c r="U735" s="189"/>
      <c r="V735" s="3"/>
      <c r="W735" s="2"/>
      <c r="X735" s="269"/>
      <c r="Y735" s="189"/>
      <c r="Z735" s="3"/>
      <c r="AA735" s="1"/>
      <c r="AB735" s="1"/>
      <c r="AC735" s="1"/>
      <c r="AD735" s="1"/>
      <c r="AE735" s="2"/>
      <c r="AF735" s="2"/>
      <c r="AG735" s="2"/>
      <c r="AH735" s="2"/>
      <c r="AI735" s="270"/>
      <c r="AJ735" s="270"/>
      <c r="AK735" s="270"/>
      <c r="AL735" s="270"/>
      <c r="AM735" s="270"/>
      <c r="AN735" s="270"/>
      <c r="AO735" s="270"/>
      <c r="AP735" s="270"/>
      <c r="AQ735" s="270"/>
      <c r="AR735" s="270"/>
      <c r="AS735" s="271"/>
      <c r="AT735" s="271"/>
      <c r="AU735" s="270"/>
      <c r="AV735" s="270"/>
      <c r="AW735" s="270"/>
      <c r="AX735" s="270"/>
    </row>
    <row r="736" spans="1:50" ht="14.25" customHeight="1">
      <c r="A736" s="204"/>
      <c r="B736" s="268"/>
      <c r="C736" s="268"/>
      <c r="D736" s="268"/>
      <c r="E736" s="268"/>
      <c r="F736" s="268"/>
      <c r="G736" s="268"/>
      <c r="H736" s="269"/>
      <c r="I736" s="189"/>
      <c r="J736" s="3"/>
      <c r="K736" s="2"/>
      <c r="L736" s="269"/>
      <c r="M736" s="189"/>
      <c r="N736" s="3"/>
      <c r="O736" s="2"/>
      <c r="P736" s="269"/>
      <c r="Q736" s="189"/>
      <c r="R736" s="3"/>
      <c r="S736" s="2"/>
      <c r="T736" s="269"/>
      <c r="U736" s="189"/>
      <c r="V736" s="3"/>
      <c r="W736" s="2"/>
      <c r="X736" s="269"/>
      <c r="Y736" s="189"/>
      <c r="Z736" s="3"/>
      <c r="AA736" s="1"/>
      <c r="AB736" s="1"/>
      <c r="AC736" s="1"/>
      <c r="AD736" s="1"/>
      <c r="AE736" s="2"/>
      <c r="AF736" s="2"/>
      <c r="AG736" s="2"/>
      <c r="AH736" s="2"/>
      <c r="AI736" s="270"/>
      <c r="AJ736" s="270"/>
      <c r="AK736" s="270"/>
      <c r="AL736" s="270"/>
      <c r="AM736" s="270"/>
      <c r="AN736" s="270"/>
      <c r="AO736" s="270"/>
      <c r="AP736" s="270"/>
      <c r="AQ736" s="270"/>
      <c r="AR736" s="270"/>
      <c r="AS736" s="271"/>
      <c r="AT736" s="271"/>
      <c r="AU736" s="270"/>
      <c r="AV736" s="270"/>
      <c r="AW736" s="270"/>
      <c r="AX736" s="270"/>
    </row>
    <row r="737" spans="1:50" ht="14.25" customHeight="1">
      <c r="A737" s="204"/>
      <c r="B737" s="268"/>
      <c r="C737" s="268"/>
      <c r="D737" s="268"/>
      <c r="E737" s="268"/>
      <c r="F737" s="268"/>
      <c r="G737" s="268"/>
      <c r="H737" s="269"/>
      <c r="I737" s="189"/>
      <c r="J737" s="3"/>
      <c r="K737" s="2"/>
      <c r="L737" s="269"/>
      <c r="M737" s="189"/>
      <c r="N737" s="3"/>
      <c r="O737" s="2"/>
      <c r="P737" s="269"/>
      <c r="Q737" s="189"/>
      <c r="R737" s="3"/>
      <c r="S737" s="2"/>
      <c r="T737" s="269"/>
      <c r="U737" s="189"/>
      <c r="V737" s="3"/>
      <c r="W737" s="2"/>
      <c r="X737" s="269"/>
      <c r="Y737" s="189"/>
      <c r="Z737" s="3"/>
      <c r="AA737" s="1"/>
      <c r="AB737" s="1"/>
      <c r="AC737" s="1"/>
      <c r="AD737" s="1"/>
      <c r="AE737" s="2"/>
      <c r="AF737" s="2"/>
      <c r="AG737" s="2"/>
      <c r="AH737" s="2"/>
      <c r="AI737" s="270"/>
      <c r="AJ737" s="270"/>
      <c r="AK737" s="270"/>
      <c r="AL737" s="270"/>
      <c r="AM737" s="270"/>
      <c r="AN737" s="270"/>
      <c r="AO737" s="270"/>
      <c r="AP737" s="270"/>
      <c r="AQ737" s="270"/>
      <c r="AR737" s="270"/>
      <c r="AS737" s="271"/>
      <c r="AT737" s="271"/>
      <c r="AU737" s="270"/>
      <c r="AV737" s="270"/>
      <c r="AW737" s="270"/>
      <c r="AX737" s="270"/>
    </row>
    <row r="738" spans="1:50" ht="14.25" customHeight="1">
      <c r="A738" s="204"/>
      <c r="B738" s="268"/>
      <c r="C738" s="268"/>
      <c r="D738" s="268"/>
      <c r="E738" s="268"/>
      <c r="F738" s="268"/>
      <c r="G738" s="268"/>
      <c r="H738" s="269"/>
      <c r="I738" s="189"/>
      <c r="J738" s="3"/>
      <c r="K738" s="2"/>
      <c r="L738" s="269"/>
      <c r="M738" s="189"/>
      <c r="N738" s="3"/>
      <c r="O738" s="2"/>
      <c r="P738" s="269"/>
      <c r="Q738" s="189"/>
      <c r="R738" s="3"/>
      <c r="S738" s="2"/>
      <c r="T738" s="269"/>
      <c r="U738" s="189"/>
      <c r="V738" s="3"/>
      <c r="W738" s="2"/>
      <c r="X738" s="269"/>
      <c r="Y738" s="189"/>
      <c r="Z738" s="3"/>
      <c r="AA738" s="1"/>
      <c r="AB738" s="1"/>
      <c r="AC738" s="1"/>
      <c r="AD738" s="1"/>
      <c r="AE738" s="2"/>
      <c r="AF738" s="2"/>
      <c r="AG738" s="2"/>
      <c r="AH738" s="2"/>
      <c r="AI738" s="270"/>
      <c r="AJ738" s="270"/>
      <c r="AK738" s="270"/>
      <c r="AL738" s="270"/>
      <c r="AM738" s="270"/>
      <c r="AN738" s="270"/>
      <c r="AO738" s="270"/>
      <c r="AP738" s="270"/>
      <c r="AQ738" s="270"/>
      <c r="AR738" s="270"/>
      <c r="AS738" s="271"/>
      <c r="AT738" s="271"/>
      <c r="AU738" s="270"/>
      <c r="AV738" s="270"/>
      <c r="AW738" s="270"/>
      <c r="AX738" s="270"/>
    </row>
    <row r="739" spans="1:50" ht="14.25" customHeight="1">
      <c r="A739" s="204"/>
      <c r="B739" s="268"/>
      <c r="C739" s="268"/>
      <c r="D739" s="268"/>
      <c r="E739" s="268"/>
      <c r="F739" s="268"/>
      <c r="G739" s="268"/>
      <c r="H739" s="269"/>
      <c r="I739" s="189"/>
      <c r="J739" s="3"/>
      <c r="K739" s="2"/>
      <c r="L739" s="269"/>
      <c r="M739" s="189"/>
      <c r="N739" s="3"/>
      <c r="O739" s="2"/>
      <c r="P739" s="269"/>
      <c r="Q739" s="189"/>
      <c r="R739" s="3"/>
      <c r="S739" s="2"/>
      <c r="T739" s="269"/>
      <c r="U739" s="189"/>
      <c r="V739" s="3"/>
      <c r="W739" s="2"/>
      <c r="X739" s="269"/>
      <c r="Y739" s="189"/>
      <c r="Z739" s="3"/>
      <c r="AA739" s="1"/>
      <c r="AB739" s="1"/>
      <c r="AC739" s="1"/>
      <c r="AD739" s="1"/>
      <c r="AE739" s="2"/>
      <c r="AF739" s="2"/>
      <c r="AG739" s="2"/>
      <c r="AH739" s="2"/>
      <c r="AI739" s="270"/>
      <c r="AJ739" s="270"/>
      <c r="AK739" s="270"/>
      <c r="AL739" s="270"/>
      <c r="AM739" s="270"/>
      <c r="AN739" s="270"/>
      <c r="AO739" s="270"/>
      <c r="AP739" s="270"/>
      <c r="AQ739" s="270"/>
      <c r="AR739" s="270"/>
      <c r="AS739" s="271"/>
      <c r="AT739" s="271"/>
      <c r="AU739" s="270"/>
      <c r="AV739" s="270"/>
      <c r="AW739" s="270"/>
      <c r="AX739" s="270"/>
    </row>
    <row r="740" spans="1:50" ht="14.25" customHeight="1">
      <c r="A740" s="204"/>
      <c r="B740" s="268"/>
      <c r="C740" s="268"/>
      <c r="D740" s="268"/>
      <c r="E740" s="268"/>
      <c r="F740" s="268"/>
      <c r="G740" s="268"/>
      <c r="H740" s="269"/>
      <c r="I740" s="189"/>
      <c r="J740" s="3"/>
      <c r="K740" s="2"/>
      <c r="L740" s="269"/>
      <c r="M740" s="189"/>
      <c r="N740" s="3"/>
      <c r="O740" s="2"/>
      <c r="P740" s="269"/>
      <c r="Q740" s="189"/>
      <c r="R740" s="3"/>
      <c r="S740" s="2"/>
      <c r="T740" s="269"/>
      <c r="U740" s="189"/>
      <c r="V740" s="3"/>
      <c r="W740" s="2"/>
      <c r="X740" s="269"/>
      <c r="Y740" s="189"/>
      <c r="Z740" s="3"/>
      <c r="AA740" s="1"/>
      <c r="AB740" s="1"/>
      <c r="AC740" s="1"/>
      <c r="AD740" s="1"/>
      <c r="AE740" s="2"/>
      <c r="AF740" s="2"/>
      <c r="AG740" s="2"/>
      <c r="AH740" s="2"/>
      <c r="AI740" s="270"/>
      <c r="AJ740" s="270"/>
      <c r="AK740" s="270"/>
      <c r="AL740" s="270"/>
      <c r="AM740" s="270"/>
      <c r="AN740" s="270"/>
      <c r="AO740" s="270"/>
      <c r="AP740" s="270"/>
      <c r="AQ740" s="270"/>
      <c r="AR740" s="270"/>
      <c r="AS740" s="271"/>
      <c r="AT740" s="271"/>
      <c r="AU740" s="270"/>
      <c r="AV740" s="270"/>
      <c r="AW740" s="270"/>
      <c r="AX740" s="270"/>
    </row>
    <row r="741" spans="1:50" ht="14.25" customHeight="1">
      <c r="A741" s="204"/>
      <c r="B741" s="268"/>
      <c r="C741" s="268"/>
      <c r="D741" s="268"/>
      <c r="E741" s="268"/>
      <c r="F741" s="268"/>
      <c r="G741" s="268"/>
      <c r="H741" s="269"/>
      <c r="I741" s="189"/>
      <c r="J741" s="3"/>
      <c r="K741" s="2"/>
      <c r="L741" s="269"/>
      <c r="M741" s="189"/>
      <c r="N741" s="3"/>
      <c r="O741" s="2"/>
      <c r="P741" s="269"/>
      <c r="Q741" s="189"/>
      <c r="R741" s="3"/>
      <c r="S741" s="2"/>
      <c r="T741" s="269"/>
      <c r="U741" s="189"/>
      <c r="V741" s="3"/>
      <c r="W741" s="2"/>
      <c r="X741" s="269"/>
      <c r="Y741" s="189"/>
      <c r="Z741" s="3"/>
      <c r="AA741" s="1"/>
      <c r="AB741" s="1"/>
      <c r="AC741" s="1"/>
      <c r="AD741" s="1"/>
      <c r="AE741" s="2"/>
      <c r="AF741" s="2"/>
      <c r="AG741" s="2"/>
      <c r="AH741" s="2"/>
      <c r="AI741" s="270"/>
      <c r="AJ741" s="270"/>
      <c r="AK741" s="270"/>
      <c r="AL741" s="270"/>
      <c r="AM741" s="270"/>
      <c r="AN741" s="270"/>
      <c r="AO741" s="270"/>
      <c r="AP741" s="270"/>
      <c r="AQ741" s="270"/>
      <c r="AR741" s="270"/>
      <c r="AS741" s="271"/>
      <c r="AT741" s="271"/>
      <c r="AU741" s="270"/>
      <c r="AV741" s="270"/>
      <c r="AW741" s="270"/>
      <c r="AX741" s="270"/>
    </row>
    <row r="742" spans="1:50" ht="14.25" customHeight="1">
      <c r="A742" s="204"/>
      <c r="B742" s="268"/>
      <c r="C742" s="268"/>
      <c r="D742" s="268"/>
      <c r="E742" s="268"/>
      <c r="F742" s="268"/>
      <c r="G742" s="268"/>
      <c r="H742" s="269"/>
      <c r="I742" s="189"/>
      <c r="J742" s="3"/>
      <c r="K742" s="2"/>
      <c r="L742" s="269"/>
      <c r="M742" s="189"/>
      <c r="N742" s="3"/>
      <c r="O742" s="2"/>
      <c r="P742" s="269"/>
      <c r="Q742" s="189"/>
      <c r="R742" s="3"/>
      <c r="S742" s="2"/>
      <c r="T742" s="269"/>
      <c r="U742" s="189"/>
      <c r="V742" s="3"/>
      <c r="W742" s="2"/>
      <c r="X742" s="269"/>
      <c r="Y742" s="189"/>
      <c r="Z742" s="3"/>
      <c r="AA742" s="1"/>
      <c r="AB742" s="1"/>
      <c r="AC742" s="1"/>
      <c r="AD742" s="1"/>
      <c r="AE742" s="2"/>
      <c r="AF742" s="2"/>
      <c r="AG742" s="2"/>
      <c r="AH742" s="2"/>
      <c r="AI742" s="270"/>
      <c r="AJ742" s="270"/>
      <c r="AK742" s="270"/>
      <c r="AL742" s="270"/>
      <c r="AM742" s="270"/>
      <c r="AN742" s="270"/>
      <c r="AO742" s="270"/>
      <c r="AP742" s="270"/>
      <c r="AQ742" s="270"/>
      <c r="AR742" s="270"/>
      <c r="AS742" s="271"/>
      <c r="AT742" s="271"/>
      <c r="AU742" s="270"/>
      <c r="AV742" s="270"/>
      <c r="AW742" s="270"/>
      <c r="AX742" s="270"/>
    </row>
    <row r="743" spans="1:50" ht="14.25" customHeight="1">
      <c r="A743" s="204"/>
      <c r="B743" s="268"/>
      <c r="C743" s="268"/>
      <c r="D743" s="268"/>
      <c r="E743" s="268"/>
      <c r="F743" s="268"/>
      <c r="G743" s="268"/>
      <c r="H743" s="269"/>
      <c r="I743" s="189"/>
      <c r="J743" s="3"/>
      <c r="K743" s="2"/>
      <c r="L743" s="269"/>
      <c r="M743" s="189"/>
      <c r="N743" s="3"/>
      <c r="O743" s="2"/>
      <c r="P743" s="269"/>
      <c r="Q743" s="189"/>
      <c r="R743" s="3"/>
      <c r="S743" s="2"/>
      <c r="T743" s="269"/>
      <c r="U743" s="189"/>
      <c r="V743" s="3"/>
      <c r="W743" s="2"/>
      <c r="X743" s="269"/>
      <c r="Y743" s="189"/>
      <c r="Z743" s="3"/>
      <c r="AA743" s="1"/>
      <c r="AB743" s="1"/>
      <c r="AC743" s="1"/>
      <c r="AD743" s="1"/>
      <c r="AE743" s="2"/>
      <c r="AF743" s="2"/>
      <c r="AG743" s="2"/>
      <c r="AH743" s="2"/>
      <c r="AI743" s="270"/>
      <c r="AJ743" s="270"/>
      <c r="AK743" s="270"/>
      <c r="AL743" s="270"/>
      <c r="AM743" s="270"/>
      <c r="AN743" s="270"/>
      <c r="AO743" s="270"/>
      <c r="AP743" s="270"/>
      <c r="AQ743" s="270"/>
      <c r="AR743" s="270"/>
      <c r="AS743" s="271"/>
      <c r="AT743" s="271"/>
      <c r="AU743" s="270"/>
      <c r="AV743" s="270"/>
      <c r="AW743" s="270"/>
      <c r="AX743" s="270"/>
    </row>
    <row r="744" spans="1:50" ht="14.25" customHeight="1">
      <c r="A744" s="204"/>
      <c r="B744" s="268"/>
      <c r="C744" s="268"/>
      <c r="D744" s="268"/>
      <c r="E744" s="268"/>
      <c r="F744" s="268"/>
      <c r="G744" s="268"/>
      <c r="H744" s="269"/>
      <c r="I744" s="189"/>
      <c r="J744" s="3"/>
      <c r="K744" s="2"/>
      <c r="L744" s="269"/>
      <c r="M744" s="189"/>
      <c r="N744" s="3"/>
      <c r="O744" s="2"/>
      <c r="P744" s="269"/>
      <c r="Q744" s="189"/>
      <c r="R744" s="3"/>
      <c r="S744" s="2"/>
      <c r="T744" s="269"/>
      <c r="U744" s="189"/>
      <c r="V744" s="3"/>
      <c r="W744" s="2"/>
      <c r="X744" s="269"/>
      <c r="Y744" s="189"/>
      <c r="Z744" s="3"/>
      <c r="AA744" s="1"/>
      <c r="AB744" s="1"/>
      <c r="AC744" s="1"/>
      <c r="AD744" s="1"/>
      <c r="AE744" s="2"/>
      <c r="AF744" s="2"/>
      <c r="AG744" s="2"/>
      <c r="AH744" s="2"/>
      <c r="AI744" s="270"/>
      <c r="AJ744" s="270"/>
      <c r="AK744" s="270"/>
      <c r="AL744" s="270"/>
      <c r="AM744" s="270"/>
      <c r="AN744" s="270"/>
      <c r="AO744" s="270"/>
      <c r="AP744" s="270"/>
      <c r="AQ744" s="270"/>
      <c r="AR744" s="270"/>
      <c r="AS744" s="271"/>
      <c r="AT744" s="271"/>
      <c r="AU744" s="270"/>
      <c r="AV744" s="270"/>
      <c r="AW744" s="270"/>
      <c r="AX744" s="270"/>
    </row>
    <row r="745" spans="1:50" ht="14.25" customHeight="1">
      <c r="A745" s="204"/>
      <c r="B745" s="268"/>
      <c r="C745" s="268"/>
      <c r="D745" s="268"/>
      <c r="E745" s="268"/>
      <c r="F745" s="268"/>
      <c r="G745" s="268"/>
      <c r="H745" s="269"/>
      <c r="I745" s="189"/>
      <c r="J745" s="3"/>
      <c r="K745" s="2"/>
      <c r="L745" s="269"/>
      <c r="M745" s="189"/>
      <c r="N745" s="3"/>
      <c r="O745" s="2"/>
      <c r="P745" s="269"/>
      <c r="Q745" s="189"/>
      <c r="R745" s="3"/>
      <c r="S745" s="2"/>
      <c r="T745" s="269"/>
      <c r="U745" s="189"/>
      <c r="V745" s="3"/>
      <c r="W745" s="2"/>
      <c r="X745" s="269"/>
      <c r="Y745" s="189"/>
      <c r="Z745" s="3"/>
      <c r="AA745" s="1"/>
      <c r="AB745" s="1"/>
      <c r="AC745" s="1"/>
      <c r="AD745" s="1"/>
      <c r="AE745" s="2"/>
      <c r="AF745" s="2"/>
      <c r="AG745" s="2"/>
      <c r="AH745" s="2"/>
      <c r="AI745" s="270"/>
      <c r="AJ745" s="270"/>
      <c r="AK745" s="270"/>
      <c r="AL745" s="270"/>
      <c r="AM745" s="270"/>
      <c r="AN745" s="270"/>
      <c r="AO745" s="270"/>
      <c r="AP745" s="270"/>
      <c r="AQ745" s="270"/>
      <c r="AR745" s="270"/>
      <c r="AS745" s="271"/>
      <c r="AT745" s="271"/>
      <c r="AU745" s="270"/>
      <c r="AV745" s="270"/>
      <c r="AW745" s="270"/>
      <c r="AX745" s="270"/>
    </row>
    <row r="746" spans="1:50" ht="14.25" customHeight="1">
      <c r="A746" s="204"/>
      <c r="B746" s="268"/>
      <c r="C746" s="268"/>
      <c r="D746" s="268"/>
      <c r="E746" s="268"/>
      <c r="F746" s="268"/>
      <c r="G746" s="268"/>
      <c r="H746" s="269"/>
      <c r="I746" s="189"/>
      <c r="J746" s="3"/>
      <c r="K746" s="2"/>
      <c r="L746" s="269"/>
      <c r="M746" s="189"/>
      <c r="N746" s="3"/>
      <c r="O746" s="2"/>
      <c r="P746" s="269"/>
      <c r="Q746" s="189"/>
      <c r="R746" s="3"/>
      <c r="S746" s="2"/>
      <c r="T746" s="269"/>
      <c r="U746" s="189"/>
      <c r="V746" s="3"/>
      <c r="W746" s="2"/>
      <c r="X746" s="269"/>
      <c r="Y746" s="189"/>
      <c r="Z746" s="3"/>
      <c r="AA746" s="1"/>
      <c r="AB746" s="1"/>
      <c r="AC746" s="1"/>
      <c r="AD746" s="1"/>
      <c r="AE746" s="2"/>
      <c r="AF746" s="2"/>
      <c r="AG746" s="2"/>
      <c r="AH746" s="2"/>
      <c r="AI746" s="270"/>
      <c r="AJ746" s="270"/>
      <c r="AK746" s="270"/>
      <c r="AL746" s="270"/>
      <c r="AM746" s="270"/>
      <c r="AN746" s="270"/>
      <c r="AO746" s="270"/>
      <c r="AP746" s="270"/>
      <c r="AQ746" s="270"/>
      <c r="AR746" s="270"/>
      <c r="AS746" s="271"/>
      <c r="AT746" s="271"/>
      <c r="AU746" s="270"/>
      <c r="AV746" s="270"/>
      <c r="AW746" s="270"/>
      <c r="AX746" s="270"/>
    </row>
    <row r="747" spans="1:50" ht="14.25" customHeight="1">
      <c r="A747" s="204"/>
      <c r="B747" s="268"/>
      <c r="C747" s="268"/>
      <c r="D747" s="268"/>
      <c r="E747" s="268"/>
      <c r="F747" s="268"/>
      <c r="G747" s="268"/>
      <c r="H747" s="269"/>
      <c r="I747" s="189"/>
      <c r="J747" s="3"/>
      <c r="K747" s="2"/>
      <c r="L747" s="269"/>
      <c r="M747" s="189"/>
      <c r="N747" s="3"/>
      <c r="O747" s="2"/>
      <c r="P747" s="269"/>
      <c r="Q747" s="189"/>
      <c r="R747" s="3"/>
      <c r="S747" s="2"/>
      <c r="T747" s="269"/>
      <c r="U747" s="189"/>
      <c r="V747" s="3"/>
      <c r="W747" s="2"/>
      <c r="X747" s="269"/>
      <c r="Y747" s="189"/>
      <c r="Z747" s="3"/>
      <c r="AA747" s="1"/>
      <c r="AB747" s="1"/>
      <c r="AC747" s="1"/>
      <c r="AD747" s="1"/>
      <c r="AE747" s="2"/>
      <c r="AF747" s="2"/>
      <c r="AG747" s="2"/>
      <c r="AH747" s="2"/>
      <c r="AI747" s="270"/>
      <c r="AJ747" s="270"/>
      <c r="AK747" s="270"/>
      <c r="AL747" s="270"/>
      <c r="AM747" s="270"/>
      <c r="AN747" s="270"/>
      <c r="AO747" s="270"/>
      <c r="AP747" s="270"/>
      <c r="AQ747" s="270"/>
      <c r="AR747" s="270"/>
      <c r="AS747" s="271"/>
      <c r="AT747" s="271"/>
      <c r="AU747" s="270"/>
      <c r="AV747" s="270"/>
      <c r="AW747" s="270"/>
      <c r="AX747" s="270"/>
    </row>
    <row r="748" spans="1:50" ht="14.25" customHeight="1">
      <c r="A748" s="204"/>
      <c r="B748" s="268"/>
      <c r="C748" s="268"/>
      <c r="D748" s="268"/>
      <c r="E748" s="268"/>
      <c r="F748" s="268"/>
      <c r="G748" s="268"/>
      <c r="H748" s="269"/>
      <c r="I748" s="189"/>
      <c r="J748" s="3"/>
      <c r="K748" s="2"/>
      <c r="L748" s="269"/>
      <c r="M748" s="189"/>
      <c r="N748" s="3"/>
      <c r="O748" s="2"/>
      <c r="P748" s="269"/>
      <c r="Q748" s="189"/>
      <c r="R748" s="3"/>
      <c r="S748" s="2"/>
      <c r="T748" s="269"/>
      <c r="U748" s="189"/>
      <c r="V748" s="3"/>
      <c r="W748" s="2"/>
      <c r="X748" s="269"/>
      <c r="Y748" s="189"/>
      <c r="Z748" s="3"/>
      <c r="AA748" s="1"/>
      <c r="AB748" s="1"/>
      <c r="AC748" s="1"/>
      <c r="AD748" s="1"/>
      <c r="AE748" s="2"/>
      <c r="AF748" s="2"/>
      <c r="AG748" s="2"/>
      <c r="AH748" s="2"/>
      <c r="AI748" s="270"/>
      <c r="AJ748" s="270"/>
      <c r="AK748" s="270"/>
      <c r="AL748" s="270"/>
      <c r="AM748" s="270"/>
      <c r="AN748" s="270"/>
      <c r="AO748" s="270"/>
      <c r="AP748" s="270"/>
      <c r="AQ748" s="270"/>
      <c r="AR748" s="270"/>
      <c r="AS748" s="271"/>
      <c r="AT748" s="271"/>
      <c r="AU748" s="270"/>
      <c r="AV748" s="270"/>
      <c r="AW748" s="270"/>
      <c r="AX748" s="270"/>
    </row>
    <row r="749" spans="1:50" ht="14.25" customHeight="1">
      <c r="A749" s="204"/>
      <c r="B749" s="268"/>
      <c r="C749" s="268"/>
      <c r="D749" s="268"/>
      <c r="E749" s="268"/>
      <c r="F749" s="268"/>
      <c r="G749" s="268"/>
      <c r="H749" s="269"/>
      <c r="I749" s="189"/>
      <c r="J749" s="3"/>
      <c r="K749" s="2"/>
      <c r="L749" s="269"/>
      <c r="M749" s="189"/>
      <c r="N749" s="3"/>
      <c r="O749" s="2"/>
      <c r="P749" s="269"/>
      <c r="Q749" s="189"/>
      <c r="R749" s="3"/>
      <c r="S749" s="2"/>
      <c r="T749" s="269"/>
      <c r="U749" s="189"/>
      <c r="V749" s="3"/>
      <c r="W749" s="2"/>
      <c r="X749" s="269"/>
      <c r="Y749" s="189"/>
      <c r="Z749" s="3"/>
      <c r="AA749" s="1"/>
      <c r="AB749" s="1"/>
      <c r="AC749" s="1"/>
      <c r="AD749" s="1"/>
      <c r="AE749" s="2"/>
      <c r="AF749" s="2"/>
      <c r="AG749" s="2"/>
      <c r="AH749" s="2"/>
      <c r="AI749" s="270"/>
      <c r="AJ749" s="270"/>
      <c r="AK749" s="270"/>
      <c r="AL749" s="270"/>
      <c r="AM749" s="270"/>
      <c r="AN749" s="270"/>
      <c r="AO749" s="270"/>
      <c r="AP749" s="270"/>
      <c r="AQ749" s="270"/>
      <c r="AR749" s="270"/>
      <c r="AS749" s="271"/>
      <c r="AT749" s="271"/>
      <c r="AU749" s="270"/>
      <c r="AV749" s="270"/>
      <c r="AW749" s="270"/>
      <c r="AX749" s="270"/>
    </row>
    <row r="750" spans="1:50" ht="14.25" customHeight="1">
      <c r="A750" s="204"/>
      <c r="B750" s="268"/>
      <c r="C750" s="268"/>
      <c r="D750" s="268"/>
      <c r="E750" s="268"/>
      <c r="F750" s="268"/>
      <c r="G750" s="268"/>
      <c r="H750" s="269"/>
      <c r="I750" s="189"/>
      <c r="J750" s="3"/>
      <c r="K750" s="2"/>
      <c r="L750" s="269"/>
      <c r="M750" s="189"/>
      <c r="N750" s="3"/>
      <c r="O750" s="2"/>
      <c r="P750" s="269"/>
      <c r="Q750" s="189"/>
      <c r="R750" s="3"/>
      <c r="S750" s="2"/>
      <c r="T750" s="269"/>
      <c r="U750" s="189"/>
      <c r="V750" s="3"/>
      <c r="W750" s="2"/>
      <c r="X750" s="269"/>
      <c r="Y750" s="189"/>
      <c r="Z750" s="3"/>
      <c r="AA750" s="1"/>
      <c r="AB750" s="1"/>
      <c r="AC750" s="1"/>
      <c r="AD750" s="1"/>
      <c r="AE750" s="2"/>
      <c r="AF750" s="2"/>
      <c r="AG750" s="2"/>
      <c r="AH750" s="2"/>
      <c r="AI750" s="270"/>
      <c r="AJ750" s="270"/>
      <c r="AK750" s="270"/>
      <c r="AL750" s="270"/>
      <c r="AM750" s="270"/>
      <c r="AN750" s="270"/>
      <c r="AO750" s="270"/>
      <c r="AP750" s="270"/>
      <c r="AQ750" s="270"/>
      <c r="AR750" s="270"/>
      <c r="AS750" s="271"/>
      <c r="AT750" s="271"/>
      <c r="AU750" s="270"/>
      <c r="AV750" s="270"/>
      <c r="AW750" s="270"/>
      <c r="AX750" s="270"/>
    </row>
    <row r="751" spans="1:50" ht="14.25" customHeight="1">
      <c r="A751" s="204"/>
      <c r="B751" s="268"/>
      <c r="C751" s="268"/>
      <c r="D751" s="268"/>
      <c r="E751" s="268"/>
      <c r="F751" s="268"/>
      <c r="G751" s="268"/>
      <c r="H751" s="269"/>
      <c r="I751" s="189"/>
      <c r="J751" s="3"/>
      <c r="K751" s="2"/>
      <c r="L751" s="269"/>
      <c r="M751" s="189"/>
      <c r="N751" s="3"/>
      <c r="O751" s="2"/>
      <c r="P751" s="269"/>
      <c r="Q751" s="189"/>
      <c r="R751" s="3"/>
      <c r="S751" s="2"/>
      <c r="T751" s="269"/>
      <c r="U751" s="189"/>
      <c r="V751" s="3"/>
      <c r="W751" s="2"/>
      <c r="X751" s="269"/>
      <c r="Y751" s="189"/>
      <c r="Z751" s="3"/>
      <c r="AA751" s="1"/>
      <c r="AB751" s="1"/>
      <c r="AC751" s="1"/>
      <c r="AD751" s="1"/>
      <c r="AE751" s="2"/>
      <c r="AF751" s="2"/>
      <c r="AG751" s="2"/>
      <c r="AH751" s="2"/>
      <c r="AI751" s="270"/>
      <c r="AJ751" s="270"/>
      <c r="AK751" s="270"/>
      <c r="AL751" s="270"/>
      <c r="AM751" s="270"/>
      <c r="AN751" s="270"/>
      <c r="AO751" s="270"/>
      <c r="AP751" s="270"/>
      <c r="AQ751" s="270"/>
      <c r="AR751" s="270"/>
      <c r="AS751" s="271"/>
      <c r="AT751" s="271"/>
      <c r="AU751" s="270"/>
      <c r="AV751" s="270"/>
      <c r="AW751" s="270"/>
      <c r="AX751" s="270"/>
    </row>
    <row r="752" spans="1:50" ht="14.25" customHeight="1">
      <c r="A752" s="204"/>
      <c r="B752" s="268"/>
      <c r="C752" s="268"/>
      <c r="D752" s="268"/>
      <c r="E752" s="268"/>
      <c r="F752" s="268"/>
      <c r="G752" s="268"/>
      <c r="H752" s="269"/>
      <c r="I752" s="189"/>
      <c r="J752" s="3"/>
      <c r="K752" s="2"/>
      <c r="L752" s="269"/>
      <c r="M752" s="189"/>
      <c r="N752" s="3"/>
      <c r="O752" s="2"/>
      <c r="P752" s="269"/>
      <c r="Q752" s="189"/>
      <c r="R752" s="3"/>
      <c r="S752" s="2"/>
      <c r="T752" s="269"/>
      <c r="U752" s="189"/>
      <c r="V752" s="3"/>
      <c r="W752" s="2"/>
      <c r="X752" s="269"/>
      <c r="Y752" s="189"/>
      <c r="Z752" s="3"/>
      <c r="AA752" s="1"/>
      <c r="AB752" s="1"/>
      <c r="AC752" s="1"/>
      <c r="AD752" s="1"/>
      <c r="AE752" s="2"/>
      <c r="AF752" s="2"/>
      <c r="AG752" s="2"/>
      <c r="AH752" s="2"/>
      <c r="AI752" s="270"/>
      <c r="AJ752" s="270"/>
      <c r="AK752" s="270"/>
      <c r="AL752" s="270"/>
      <c r="AM752" s="270"/>
      <c r="AN752" s="270"/>
      <c r="AO752" s="270"/>
      <c r="AP752" s="270"/>
      <c r="AQ752" s="270"/>
      <c r="AR752" s="270"/>
      <c r="AS752" s="271"/>
      <c r="AT752" s="271"/>
      <c r="AU752" s="270"/>
      <c r="AV752" s="270"/>
      <c r="AW752" s="270"/>
      <c r="AX752" s="270"/>
    </row>
    <row r="753" spans="1:50" ht="14.25" customHeight="1">
      <c r="A753" s="204"/>
      <c r="B753" s="268"/>
      <c r="C753" s="268"/>
      <c r="D753" s="268"/>
      <c r="E753" s="268"/>
      <c r="F753" s="268"/>
      <c r="G753" s="268"/>
      <c r="H753" s="269"/>
      <c r="I753" s="189"/>
      <c r="J753" s="3"/>
      <c r="K753" s="2"/>
      <c r="L753" s="269"/>
      <c r="M753" s="189"/>
      <c r="N753" s="3"/>
      <c r="O753" s="2"/>
      <c r="P753" s="269"/>
      <c r="Q753" s="189"/>
      <c r="R753" s="3"/>
      <c r="S753" s="2"/>
      <c r="T753" s="269"/>
      <c r="U753" s="189"/>
      <c r="V753" s="3"/>
      <c r="W753" s="2"/>
      <c r="X753" s="269"/>
      <c r="Y753" s="189"/>
      <c r="Z753" s="3"/>
      <c r="AA753" s="1"/>
      <c r="AB753" s="1"/>
      <c r="AC753" s="1"/>
      <c r="AD753" s="1"/>
      <c r="AE753" s="2"/>
      <c r="AF753" s="2"/>
      <c r="AG753" s="2"/>
      <c r="AH753" s="2"/>
      <c r="AI753" s="270"/>
      <c r="AJ753" s="270"/>
      <c r="AK753" s="270"/>
      <c r="AL753" s="270"/>
      <c r="AM753" s="270"/>
      <c r="AN753" s="270"/>
      <c r="AO753" s="270"/>
      <c r="AP753" s="270"/>
      <c r="AQ753" s="270"/>
      <c r="AR753" s="270"/>
      <c r="AS753" s="271"/>
      <c r="AT753" s="271"/>
      <c r="AU753" s="270"/>
      <c r="AV753" s="270"/>
      <c r="AW753" s="270"/>
      <c r="AX753" s="270"/>
    </row>
    <row r="754" spans="1:50" ht="14.25" customHeight="1">
      <c r="A754" s="204"/>
      <c r="B754" s="268"/>
      <c r="C754" s="268"/>
      <c r="D754" s="268"/>
      <c r="E754" s="268"/>
      <c r="F754" s="268"/>
      <c r="G754" s="268"/>
      <c r="H754" s="269"/>
      <c r="I754" s="189"/>
      <c r="J754" s="3"/>
      <c r="K754" s="2"/>
      <c r="L754" s="269"/>
      <c r="M754" s="189"/>
      <c r="N754" s="3"/>
      <c r="O754" s="2"/>
      <c r="P754" s="269"/>
      <c r="Q754" s="189"/>
      <c r="R754" s="3"/>
      <c r="S754" s="2"/>
      <c r="T754" s="269"/>
      <c r="U754" s="189"/>
      <c r="V754" s="3"/>
      <c r="W754" s="2"/>
      <c r="X754" s="269"/>
      <c r="Y754" s="189"/>
      <c r="Z754" s="3"/>
      <c r="AA754" s="1"/>
      <c r="AB754" s="1"/>
      <c r="AC754" s="1"/>
      <c r="AD754" s="1"/>
      <c r="AE754" s="2"/>
      <c r="AF754" s="2"/>
      <c r="AG754" s="2"/>
      <c r="AH754" s="2"/>
      <c r="AI754" s="270"/>
      <c r="AJ754" s="270"/>
      <c r="AK754" s="270"/>
      <c r="AL754" s="270"/>
      <c r="AM754" s="270"/>
      <c r="AN754" s="270"/>
      <c r="AO754" s="270"/>
      <c r="AP754" s="270"/>
      <c r="AQ754" s="270"/>
      <c r="AR754" s="270"/>
      <c r="AS754" s="271"/>
      <c r="AT754" s="271"/>
      <c r="AU754" s="270"/>
      <c r="AV754" s="270"/>
      <c r="AW754" s="270"/>
      <c r="AX754" s="270"/>
    </row>
    <row r="755" spans="1:50" ht="14.25" customHeight="1">
      <c r="A755" s="204"/>
      <c r="B755" s="268"/>
      <c r="C755" s="268"/>
      <c r="D755" s="268"/>
      <c r="E755" s="268"/>
      <c r="F755" s="268"/>
      <c r="G755" s="268"/>
      <c r="H755" s="269"/>
      <c r="I755" s="189"/>
      <c r="J755" s="3"/>
      <c r="K755" s="2"/>
      <c r="L755" s="269"/>
      <c r="M755" s="189"/>
      <c r="N755" s="3"/>
      <c r="O755" s="2"/>
      <c r="P755" s="269"/>
      <c r="Q755" s="189"/>
      <c r="R755" s="3"/>
      <c r="S755" s="2"/>
      <c r="T755" s="269"/>
      <c r="U755" s="189"/>
      <c r="V755" s="3"/>
      <c r="W755" s="2"/>
      <c r="X755" s="269"/>
      <c r="Y755" s="189"/>
      <c r="Z755" s="3"/>
      <c r="AA755" s="1"/>
      <c r="AB755" s="1"/>
      <c r="AC755" s="1"/>
      <c r="AD755" s="1"/>
      <c r="AE755" s="2"/>
      <c r="AF755" s="2"/>
      <c r="AG755" s="2"/>
      <c r="AH755" s="2"/>
      <c r="AI755" s="270"/>
      <c r="AJ755" s="270"/>
      <c r="AK755" s="270"/>
      <c r="AL755" s="270"/>
      <c r="AM755" s="270"/>
      <c r="AN755" s="270"/>
      <c r="AO755" s="270"/>
      <c r="AP755" s="270"/>
      <c r="AQ755" s="270"/>
      <c r="AR755" s="270"/>
      <c r="AS755" s="271"/>
      <c r="AT755" s="271"/>
      <c r="AU755" s="270"/>
      <c r="AV755" s="270"/>
      <c r="AW755" s="270"/>
      <c r="AX755" s="270"/>
    </row>
    <row r="756" spans="1:50" ht="14.25" customHeight="1">
      <c r="A756" s="204"/>
      <c r="B756" s="268"/>
      <c r="C756" s="268"/>
      <c r="D756" s="268"/>
      <c r="E756" s="268"/>
      <c r="F756" s="268"/>
      <c r="G756" s="268"/>
      <c r="H756" s="269"/>
      <c r="I756" s="189"/>
      <c r="J756" s="3"/>
      <c r="K756" s="2"/>
      <c r="L756" s="269"/>
      <c r="M756" s="189"/>
      <c r="N756" s="3"/>
      <c r="O756" s="2"/>
      <c r="P756" s="269"/>
      <c r="Q756" s="189"/>
      <c r="R756" s="3"/>
      <c r="S756" s="2"/>
      <c r="T756" s="269"/>
      <c r="U756" s="189"/>
      <c r="V756" s="3"/>
      <c r="W756" s="2"/>
      <c r="X756" s="269"/>
      <c r="Y756" s="189"/>
      <c r="Z756" s="3"/>
      <c r="AA756" s="1"/>
      <c r="AB756" s="1"/>
      <c r="AC756" s="1"/>
      <c r="AD756" s="1"/>
      <c r="AE756" s="2"/>
      <c r="AF756" s="2"/>
      <c r="AG756" s="2"/>
      <c r="AH756" s="2"/>
      <c r="AI756" s="270"/>
      <c r="AJ756" s="270"/>
      <c r="AK756" s="270"/>
      <c r="AL756" s="270"/>
      <c r="AM756" s="270"/>
      <c r="AN756" s="270"/>
      <c r="AO756" s="270"/>
      <c r="AP756" s="270"/>
      <c r="AQ756" s="270"/>
      <c r="AR756" s="270"/>
      <c r="AS756" s="271"/>
      <c r="AT756" s="271"/>
      <c r="AU756" s="270"/>
      <c r="AV756" s="270"/>
      <c r="AW756" s="270"/>
      <c r="AX756" s="270"/>
    </row>
    <row r="757" spans="1:50" ht="14.25" customHeight="1">
      <c r="A757" s="204"/>
      <c r="B757" s="268"/>
      <c r="C757" s="268"/>
      <c r="D757" s="268"/>
      <c r="E757" s="268"/>
      <c r="F757" s="268"/>
      <c r="G757" s="268"/>
      <c r="H757" s="269"/>
      <c r="I757" s="189"/>
      <c r="J757" s="3"/>
      <c r="K757" s="2"/>
      <c r="L757" s="269"/>
      <c r="M757" s="189"/>
      <c r="N757" s="3"/>
      <c r="O757" s="2"/>
      <c r="P757" s="269"/>
      <c r="Q757" s="189"/>
      <c r="R757" s="3"/>
      <c r="S757" s="2"/>
      <c r="T757" s="269"/>
      <c r="U757" s="189"/>
      <c r="V757" s="3"/>
      <c r="W757" s="2"/>
      <c r="X757" s="269"/>
      <c r="Y757" s="189"/>
      <c r="Z757" s="3"/>
      <c r="AA757" s="1"/>
      <c r="AB757" s="1"/>
      <c r="AC757" s="1"/>
      <c r="AD757" s="1"/>
      <c r="AE757" s="2"/>
      <c r="AF757" s="2"/>
      <c r="AG757" s="2"/>
      <c r="AH757" s="2"/>
      <c r="AI757" s="270"/>
      <c r="AJ757" s="270"/>
      <c r="AK757" s="270"/>
      <c r="AL757" s="270"/>
      <c r="AM757" s="270"/>
      <c r="AN757" s="270"/>
      <c r="AO757" s="270"/>
      <c r="AP757" s="270"/>
      <c r="AQ757" s="270"/>
      <c r="AR757" s="270"/>
      <c r="AS757" s="271"/>
      <c r="AT757" s="271"/>
      <c r="AU757" s="270"/>
      <c r="AV757" s="270"/>
      <c r="AW757" s="270"/>
      <c r="AX757" s="270"/>
    </row>
    <row r="758" spans="1:50" ht="14.25" customHeight="1">
      <c r="A758" s="204"/>
      <c r="B758" s="268"/>
      <c r="C758" s="268"/>
      <c r="D758" s="268"/>
      <c r="E758" s="268"/>
      <c r="F758" s="268"/>
      <c r="G758" s="268"/>
      <c r="H758" s="269"/>
      <c r="I758" s="189"/>
      <c r="J758" s="3"/>
      <c r="K758" s="2"/>
      <c r="L758" s="269"/>
      <c r="M758" s="189"/>
      <c r="N758" s="3"/>
      <c r="O758" s="2"/>
      <c r="P758" s="269"/>
      <c r="Q758" s="189"/>
      <c r="R758" s="3"/>
      <c r="S758" s="2"/>
      <c r="T758" s="269"/>
      <c r="U758" s="189"/>
      <c r="V758" s="3"/>
      <c r="W758" s="2"/>
      <c r="X758" s="269"/>
      <c r="Y758" s="189"/>
      <c r="Z758" s="3"/>
      <c r="AA758" s="1"/>
      <c r="AB758" s="1"/>
      <c r="AC758" s="1"/>
      <c r="AD758" s="1"/>
      <c r="AE758" s="2"/>
      <c r="AF758" s="2"/>
      <c r="AG758" s="2"/>
      <c r="AH758" s="2"/>
      <c r="AI758" s="270"/>
      <c r="AJ758" s="270"/>
      <c r="AK758" s="270"/>
      <c r="AL758" s="270"/>
      <c r="AM758" s="270"/>
      <c r="AN758" s="270"/>
      <c r="AO758" s="270"/>
      <c r="AP758" s="270"/>
      <c r="AQ758" s="270"/>
      <c r="AR758" s="270"/>
      <c r="AS758" s="271"/>
      <c r="AT758" s="271"/>
      <c r="AU758" s="270"/>
      <c r="AV758" s="270"/>
      <c r="AW758" s="270"/>
      <c r="AX758" s="270"/>
    </row>
    <row r="759" spans="1:50" ht="14.25" customHeight="1">
      <c r="A759" s="204"/>
      <c r="B759" s="268"/>
      <c r="C759" s="268"/>
      <c r="D759" s="268"/>
      <c r="E759" s="268"/>
      <c r="F759" s="268"/>
      <c r="G759" s="268"/>
      <c r="H759" s="269"/>
      <c r="I759" s="189"/>
      <c r="J759" s="3"/>
      <c r="K759" s="2"/>
      <c r="L759" s="269"/>
      <c r="M759" s="189"/>
      <c r="N759" s="3"/>
      <c r="O759" s="2"/>
      <c r="P759" s="269"/>
      <c r="Q759" s="189"/>
      <c r="R759" s="3"/>
      <c r="S759" s="2"/>
      <c r="T759" s="269"/>
      <c r="U759" s="189"/>
      <c r="V759" s="3"/>
      <c r="W759" s="2"/>
      <c r="X759" s="269"/>
      <c r="Y759" s="189"/>
      <c r="Z759" s="3"/>
      <c r="AA759" s="1"/>
      <c r="AB759" s="1"/>
      <c r="AC759" s="1"/>
      <c r="AD759" s="1"/>
      <c r="AE759" s="2"/>
      <c r="AF759" s="2"/>
      <c r="AG759" s="2"/>
      <c r="AH759" s="2"/>
      <c r="AI759" s="270"/>
      <c r="AJ759" s="270"/>
      <c r="AK759" s="270"/>
      <c r="AL759" s="270"/>
      <c r="AM759" s="270"/>
      <c r="AN759" s="270"/>
      <c r="AO759" s="270"/>
      <c r="AP759" s="270"/>
      <c r="AQ759" s="270"/>
      <c r="AR759" s="270"/>
      <c r="AS759" s="271"/>
      <c r="AT759" s="271"/>
      <c r="AU759" s="270"/>
      <c r="AV759" s="270"/>
      <c r="AW759" s="270"/>
      <c r="AX759" s="270"/>
    </row>
    <row r="760" spans="1:50" ht="14.25" customHeight="1">
      <c r="A760" s="204"/>
      <c r="B760" s="268"/>
      <c r="C760" s="268"/>
      <c r="D760" s="268"/>
      <c r="E760" s="268"/>
      <c r="F760" s="268"/>
      <c r="G760" s="268"/>
      <c r="H760" s="269"/>
      <c r="I760" s="189"/>
      <c r="J760" s="3"/>
      <c r="K760" s="2"/>
      <c r="L760" s="269"/>
      <c r="M760" s="189"/>
      <c r="N760" s="3"/>
      <c r="O760" s="2"/>
      <c r="P760" s="269"/>
      <c r="Q760" s="189"/>
      <c r="R760" s="3"/>
      <c r="S760" s="2"/>
      <c r="T760" s="269"/>
      <c r="U760" s="189"/>
      <c r="V760" s="3"/>
      <c r="W760" s="2"/>
      <c r="X760" s="269"/>
      <c r="Y760" s="189"/>
      <c r="Z760" s="3"/>
      <c r="AA760" s="1"/>
      <c r="AB760" s="1"/>
      <c r="AC760" s="1"/>
      <c r="AD760" s="1"/>
      <c r="AE760" s="2"/>
      <c r="AF760" s="2"/>
      <c r="AG760" s="2"/>
      <c r="AH760" s="2"/>
      <c r="AI760" s="270"/>
      <c r="AJ760" s="270"/>
      <c r="AK760" s="270"/>
      <c r="AL760" s="270"/>
      <c r="AM760" s="270"/>
      <c r="AN760" s="270"/>
      <c r="AO760" s="270"/>
      <c r="AP760" s="270"/>
      <c r="AQ760" s="270"/>
      <c r="AR760" s="270"/>
      <c r="AS760" s="271"/>
      <c r="AT760" s="271"/>
      <c r="AU760" s="270"/>
      <c r="AV760" s="270"/>
      <c r="AW760" s="270"/>
      <c r="AX760" s="270"/>
    </row>
    <row r="761" spans="1:50" ht="14.25" customHeight="1">
      <c r="A761" s="204"/>
      <c r="B761" s="268"/>
      <c r="C761" s="268"/>
      <c r="D761" s="268"/>
      <c r="E761" s="268"/>
      <c r="F761" s="268"/>
      <c r="G761" s="268"/>
      <c r="H761" s="269"/>
      <c r="I761" s="189"/>
      <c r="J761" s="3"/>
      <c r="K761" s="2"/>
      <c r="L761" s="269"/>
      <c r="M761" s="189"/>
      <c r="N761" s="3"/>
      <c r="O761" s="2"/>
      <c r="P761" s="269"/>
      <c r="Q761" s="189"/>
      <c r="R761" s="3"/>
      <c r="S761" s="2"/>
      <c r="T761" s="269"/>
      <c r="U761" s="189"/>
      <c r="V761" s="3"/>
      <c r="W761" s="2"/>
      <c r="X761" s="269"/>
      <c r="Y761" s="189"/>
      <c r="Z761" s="3"/>
      <c r="AA761" s="1"/>
      <c r="AB761" s="1"/>
      <c r="AC761" s="1"/>
      <c r="AD761" s="1"/>
      <c r="AE761" s="2"/>
      <c r="AF761" s="2"/>
      <c r="AG761" s="2"/>
      <c r="AH761" s="2"/>
      <c r="AI761" s="270"/>
      <c r="AJ761" s="270"/>
      <c r="AK761" s="270"/>
      <c r="AL761" s="270"/>
      <c r="AM761" s="270"/>
      <c r="AN761" s="270"/>
      <c r="AO761" s="270"/>
      <c r="AP761" s="270"/>
      <c r="AQ761" s="270"/>
      <c r="AR761" s="270"/>
      <c r="AS761" s="271"/>
      <c r="AT761" s="271"/>
      <c r="AU761" s="270"/>
      <c r="AV761" s="270"/>
      <c r="AW761" s="270"/>
      <c r="AX761" s="270"/>
    </row>
    <row r="762" spans="1:50" ht="14.25" customHeight="1">
      <c r="A762" s="204"/>
      <c r="B762" s="268"/>
      <c r="C762" s="268"/>
      <c r="D762" s="268"/>
      <c r="E762" s="268"/>
      <c r="F762" s="268"/>
      <c r="G762" s="268"/>
      <c r="H762" s="269"/>
      <c r="I762" s="189"/>
      <c r="J762" s="3"/>
      <c r="K762" s="2"/>
      <c r="L762" s="269"/>
      <c r="M762" s="189"/>
      <c r="N762" s="3"/>
      <c r="O762" s="2"/>
      <c r="P762" s="269"/>
      <c r="Q762" s="189"/>
      <c r="R762" s="3"/>
      <c r="S762" s="2"/>
      <c r="T762" s="269"/>
      <c r="U762" s="189"/>
      <c r="V762" s="3"/>
      <c r="W762" s="2"/>
      <c r="X762" s="269"/>
      <c r="Y762" s="189"/>
      <c r="Z762" s="3"/>
      <c r="AA762" s="1"/>
      <c r="AB762" s="1"/>
      <c r="AC762" s="1"/>
      <c r="AD762" s="1"/>
      <c r="AE762" s="2"/>
      <c r="AF762" s="2"/>
      <c r="AG762" s="2"/>
      <c r="AH762" s="2"/>
      <c r="AI762" s="270"/>
      <c r="AJ762" s="270"/>
      <c r="AK762" s="270"/>
      <c r="AL762" s="270"/>
      <c r="AM762" s="270"/>
      <c r="AN762" s="270"/>
      <c r="AO762" s="270"/>
      <c r="AP762" s="270"/>
      <c r="AQ762" s="270"/>
      <c r="AR762" s="270"/>
      <c r="AS762" s="271"/>
      <c r="AT762" s="271"/>
      <c r="AU762" s="270"/>
      <c r="AV762" s="270"/>
      <c r="AW762" s="270"/>
      <c r="AX762" s="270"/>
    </row>
    <row r="763" spans="1:50" ht="14.25" customHeight="1">
      <c r="A763" s="204"/>
      <c r="B763" s="268"/>
      <c r="C763" s="268"/>
      <c r="D763" s="268"/>
      <c r="E763" s="268"/>
      <c r="F763" s="268"/>
      <c r="G763" s="268"/>
      <c r="H763" s="269"/>
      <c r="I763" s="189"/>
      <c r="J763" s="3"/>
      <c r="K763" s="2"/>
      <c r="L763" s="269"/>
      <c r="M763" s="189"/>
      <c r="N763" s="3"/>
      <c r="O763" s="2"/>
      <c r="P763" s="269"/>
      <c r="Q763" s="189"/>
      <c r="R763" s="3"/>
      <c r="S763" s="2"/>
      <c r="T763" s="269"/>
      <c r="U763" s="189"/>
      <c r="V763" s="3"/>
      <c r="W763" s="2"/>
      <c r="X763" s="269"/>
      <c r="Y763" s="189"/>
      <c r="Z763" s="3"/>
      <c r="AA763" s="1"/>
      <c r="AB763" s="1"/>
      <c r="AC763" s="1"/>
      <c r="AD763" s="1"/>
      <c r="AE763" s="2"/>
      <c r="AF763" s="2"/>
      <c r="AG763" s="2"/>
      <c r="AH763" s="2"/>
      <c r="AI763" s="270"/>
      <c r="AJ763" s="270"/>
      <c r="AK763" s="270"/>
      <c r="AL763" s="270"/>
      <c r="AM763" s="270"/>
      <c r="AN763" s="270"/>
      <c r="AO763" s="270"/>
      <c r="AP763" s="270"/>
      <c r="AQ763" s="270"/>
      <c r="AR763" s="270"/>
      <c r="AS763" s="271"/>
      <c r="AT763" s="271"/>
      <c r="AU763" s="270"/>
      <c r="AV763" s="270"/>
      <c r="AW763" s="270"/>
      <c r="AX763" s="270"/>
    </row>
    <row r="764" spans="1:50" ht="14.25" customHeight="1">
      <c r="A764" s="204"/>
      <c r="B764" s="268"/>
      <c r="C764" s="268"/>
      <c r="D764" s="268"/>
      <c r="E764" s="268"/>
      <c r="F764" s="268"/>
      <c r="G764" s="268"/>
      <c r="H764" s="269"/>
      <c r="I764" s="189"/>
      <c r="J764" s="3"/>
      <c r="K764" s="2"/>
      <c r="L764" s="269"/>
      <c r="M764" s="189"/>
      <c r="N764" s="3"/>
      <c r="O764" s="2"/>
      <c r="P764" s="269"/>
      <c r="Q764" s="189"/>
      <c r="R764" s="3"/>
      <c r="S764" s="2"/>
      <c r="T764" s="269"/>
      <c r="U764" s="189"/>
      <c r="V764" s="3"/>
      <c r="W764" s="2"/>
      <c r="X764" s="269"/>
      <c r="Y764" s="189"/>
      <c r="Z764" s="3"/>
      <c r="AA764" s="1"/>
      <c r="AB764" s="1"/>
      <c r="AC764" s="1"/>
      <c r="AD764" s="1"/>
      <c r="AE764" s="2"/>
      <c r="AF764" s="2"/>
      <c r="AG764" s="2"/>
      <c r="AH764" s="2"/>
      <c r="AI764" s="270"/>
      <c r="AJ764" s="270"/>
      <c r="AK764" s="270"/>
      <c r="AL764" s="270"/>
      <c r="AM764" s="270"/>
      <c r="AN764" s="270"/>
      <c r="AO764" s="270"/>
      <c r="AP764" s="270"/>
      <c r="AQ764" s="270"/>
      <c r="AR764" s="270"/>
      <c r="AS764" s="271"/>
      <c r="AT764" s="271"/>
      <c r="AU764" s="270"/>
      <c r="AV764" s="270"/>
      <c r="AW764" s="270"/>
      <c r="AX764" s="270"/>
    </row>
    <row r="765" spans="1:50" ht="14.25" customHeight="1">
      <c r="A765" s="204"/>
      <c r="B765" s="268"/>
      <c r="C765" s="268"/>
      <c r="D765" s="268"/>
      <c r="E765" s="268"/>
      <c r="F765" s="268"/>
      <c r="G765" s="268"/>
      <c r="H765" s="269"/>
      <c r="I765" s="189"/>
      <c r="J765" s="3"/>
      <c r="K765" s="2"/>
      <c r="L765" s="269"/>
      <c r="M765" s="189"/>
      <c r="N765" s="3"/>
      <c r="O765" s="2"/>
      <c r="P765" s="269"/>
      <c r="Q765" s="189"/>
      <c r="R765" s="3"/>
      <c r="S765" s="2"/>
      <c r="T765" s="269"/>
      <c r="U765" s="189"/>
      <c r="V765" s="3"/>
      <c r="W765" s="2"/>
      <c r="X765" s="269"/>
      <c r="Y765" s="189"/>
      <c r="Z765" s="3"/>
      <c r="AA765" s="1"/>
      <c r="AB765" s="1"/>
      <c r="AC765" s="1"/>
      <c r="AD765" s="1"/>
      <c r="AE765" s="2"/>
      <c r="AF765" s="2"/>
      <c r="AG765" s="2"/>
      <c r="AH765" s="2"/>
      <c r="AI765" s="270"/>
      <c r="AJ765" s="270"/>
      <c r="AK765" s="270"/>
      <c r="AL765" s="270"/>
      <c r="AM765" s="270"/>
      <c r="AN765" s="270"/>
      <c r="AO765" s="270"/>
      <c r="AP765" s="270"/>
      <c r="AQ765" s="270"/>
      <c r="AR765" s="270"/>
      <c r="AS765" s="271"/>
      <c r="AT765" s="271"/>
      <c r="AU765" s="270"/>
      <c r="AV765" s="270"/>
      <c r="AW765" s="270"/>
      <c r="AX765" s="270"/>
    </row>
    <row r="766" spans="1:50" ht="14.25" customHeight="1">
      <c r="A766" s="204"/>
      <c r="B766" s="268"/>
      <c r="C766" s="268"/>
      <c r="D766" s="268"/>
      <c r="E766" s="268"/>
      <c r="F766" s="268"/>
      <c r="G766" s="268"/>
      <c r="H766" s="269"/>
      <c r="I766" s="189"/>
      <c r="J766" s="3"/>
      <c r="K766" s="2"/>
      <c r="L766" s="269"/>
      <c r="M766" s="189"/>
      <c r="N766" s="3"/>
      <c r="O766" s="2"/>
      <c r="P766" s="269"/>
      <c r="Q766" s="189"/>
      <c r="R766" s="3"/>
      <c r="S766" s="2"/>
      <c r="T766" s="269"/>
      <c r="U766" s="189"/>
      <c r="V766" s="3"/>
      <c r="W766" s="2"/>
      <c r="X766" s="269"/>
      <c r="Y766" s="189"/>
      <c r="Z766" s="3"/>
      <c r="AA766" s="1"/>
      <c r="AB766" s="1"/>
      <c r="AC766" s="1"/>
      <c r="AD766" s="1"/>
      <c r="AE766" s="2"/>
      <c r="AF766" s="2"/>
      <c r="AG766" s="2"/>
      <c r="AH766" s="2"/>
      <c r="AI766" s="270"/>
      <c r="AJ766" s="270"/>
      <c r="AK766" s="270"/>
      <c r="AL766" s="270"/>
      <c r="AM766" s="270"/>
      <c r="AN766" s="270"/>
      <c r="AO766" s="270"/>
      <c r="AP766" s="270"/>
      <c r="AQ766" s="270"/>
      <c r="AR766" s="270"/>
      <c r="AS766" s="271"/>
      <c r="AT766" s="271"/>
      <c r="AU766" s="270"/>
      <c r="AV766" s="270"/>
      <c r="AW766" s="270"/>
      <c r="AX766" s="270"/>
    </row>
    <row r="767" spans="1:50" ht="14.25" customHeight="1">
      <c r="A767" s="204"/>
      <c r="B767" s="268"/>
      <c r="C767" s="268"/>
      <c r="D767" s="268"/>
      <c r="E767" s="268"/>
      <c r="F767" s="268"/>
      <c r="G767" s="268"/>
      <c r="H767" s="269"/>
      <c r="I767" s="189"/>
      <c r="J767" s="3"/>
      <c r="K767" s="2"/>
      <c r="L767" s="269"/>
      <c r="M767" s="189"/>
      <c r="N767" s="3"/>
      <c r="O767" s="2"/>
      <c r="P767" s="269"/>
      <c r="Q767" s="189"/>
      <c r="R767" s="3"/>
      <c r="S767" s="2"/>
      <c r="T767" s="269"/>
      <c r="U767" s="189"/>
      <c r="V767" s="3"/>
      <c r="W767" s="2"/>
      <c r="X767" s="269"/>
      <c r="Y767" s="189"/>
      <c r="Z767" s="3"/>
      <c r="AA767" s="1"/>
      <c r="AB767" s="1"/>
      <c r="AC767" s="1"/>
      <c r="AD767" s="1"/>
      <c r="AE767" s="2"/>
      <c r="AF767" s="2"/>
      <c r="AG767" s="2"/>
      <c r="AH767" s="2"/>
      <c r="AI767" s="270"/>
      <c r="AJ767" s="270"/>
      <c r="AK767" s="270"/>
      <c r="AL767" s="270"/>
      <c r="AM767" s="270"/>
      <c r="AN767" s="270"/>
      <c r="AO767" s="270"/>
      <c r="AP767" s="270"/>
      <c r="AQ767" s="270"/>
      <c r="AR767" s="270"/>
      <c r="AS767" s="271"/>
      <c r="AT767" s="271"/>
      <c r="AU767" s="270"/>
      <c r="AV767" s="270"/>
      <c r="AW767" s="270"/>
      <c r="AX767" s="270"/>
    </row>
    <row r="768" spans="1:50" ht="14.25" customHeight="1">
      <c r="A768" s="204"/>
      <c r="B768" s="268"/>
      <c r="C768" s="268"/>
      <c r="D768" s="268"/>
      <c r="E768" s="268"/>
      <c r="F768" s="268"/>
      <c r="G768" s="268"/>
      <c r="H768" s="269"/>
      <c r="I768" s="189"/>
      <c r="J768" s="3"/>
      <c r="K768" s="2"/>
      <c r="L768" s="269"/>
      <c r="M768" s="189"/>
      <c r="N768" s="3"/>
      <c r="O768" s="2"/>
      <c r="P768" s="269"/>
      <c r="Q768" s="189"/>
      <c r="R768" s="3"/>
      <c r="S768" s="2"/>
      <c r="T768" s="269"/>
      <c r="U768" s="189"/>
      <c r="V768" s="3"/>
      <c r="W768" s="2"/>
      <c r="X768" s="269"/>
      <c r="Y768" s="189"/>
      <c r="Z768" s="3"/>
      <c r="AA768" s="1"/>
      <c r="AB768" s="1"/>
      <c r="AC768" s="1"/>
      <c r="AD768" s="1"/>
      <c r="AE768" s="2"/>
      <c r="AF768" s="2"/>
      <c r="AG768" s="2"/>
      <c r="AH768" s="2"/>
      <c r="AI768" s="270"/>
      <c r="AJ768" s="270"/>
      <c r="AK768" s="270"/>
      <c r="AL768" s="270"/>
      <c r="AM768" s="270"/>
      <c r="AN768" s="270"/>
      <c r="AO768" s="270"/>
      <c r="AP768" s="270"/>
      <c r="AQ768" s="270"/>
      <c r="AR768" s="270"/>
      <c r="AS768" s="271"/>
      <c r="AT768" s="271"/>
      <c r="AU768" s="270"/>
      <c r="AV768" s="270"/>
      <c r="AW768" s="270"/>
      <c r="AX768" s="270"/>
    </row>
    <row r="769" spans="1:50" ht="14.25" customHeight="1">
      <c r="A769" s="204"/>
      <c r="B769" s="268"/>
      <c r="C769" s="268"/>
      <c r="D769" s="268"/>
      <c r="E769" s="268"/>
      <c r="F769" s="268"/>
      <c r="G769" s="268"/>
      <c r="H769" s="269"/>
      <c r="I769" s="189"/>
      <c r="J769" s="3"/>
      <c r="K769" s="2"/>
      <c r="L769" s="269"/>
      <c r="M769" s="189"/>
      <c r="N769" s="3"/>
      <c r="O769" s="2"/>
      <c r="P769" s="269"/>
      <c r="Q769" s="189"/>
      <c r="R769" s="3"/>
      <c r="S769" s="2"/>
      <c r="T769" s="269"/>
      <c r="U769" s="189"/>
      <c r="V769" s="3"/>
      <c r="W769" s="2"/>
      <c r="X769" s="269"/>
      <c r="Y769" s="189"/>
      <c r="Z769" s="3"/>
      <c r="AA769" s="1"/>
      <c r="AB769" s="1"/>
      <c r="AC769" s="1"/>
      <c r="AD769" s="1"/>
      <c r="AE769" s="2"/>
      <c r="AF769" s="2"/>
      <c r="AG769" s="2"/>
      <c r="AH769" s="2"/>
      <c r="AI769" s="270"/>
      <c r="AJ769" s="270"/>
      <c r="AK769" s="270"/>
      <c r="AL769" s="270"/>
      <c r="AM769" s="270"/>
      <c r="AN769" s="270"/>
      <c r="AO769" s="270"/>
      <c r="AP769" s="270"/>
      <c r="AQ769" s="270"/>
      <c r="AR769" s="270"/>
      <c r="AS769" s="271"/>
      <c r="AT769" s="271"/>
      <c r="AU769" s="270"/>
      <c r="AV769" s="270"/>
      <c r="AW769" s="270"/>
      <c r="AX769" s="270"/>
    </row>
    <row r="770" spans="1:50" ht="14.25" customHeight="1">
      <c r="A770" s="204"/>
      <c r="B770" s="268"/>
      <c r="C770" s="268"/>
      <c r="D770" s="268"/>
      <c r="E770" s="268"/>
      <c r="F770" s="268"/>
      <c r="G770" s="268"/>
      <c r="H770" s="269"/>
      <c r="I770" s="189"/>
      <c r="J770" s="3"/>
      <c r="K770" s="2"/>
      <c r="L770" s="269"/>
      <c r="M770" s="189"/>
      <c r="N770" s="3"/>
      <c r="O770" s="2"/>
      <c r="P770" s="269"/>
      <c r="Q770" s="189"/>
      <c r="R770" s="3"/>
      <c r="S770" s="2"/>
      <c r="T770" s="269"/>
      <c r="U770" s="189"/>
      <c r="V770" s="3"/>
      <c r="W770" s="2"/>
      <c r="X770" s="269"/>
      <c r="Y770" s="189"/>
      <c r="Z770" s="3"/>
      <c r="AA770" s="1"/>
      <c r="AB770" s="1"/>
      <c r="AC770" s="1"/>
      <c r="AD770" s="1"/>
      <c r="AE770" s="2"/>
      <c r="AF770" s="2"/>
      <c r="AG770" s="2"/>
      <c r="AH770" s="2"/>
      <c r="AI770" s="270"/>
      <c r="AJ770" s="270"/>
      <c r="AK770" s="270"/>
      <c r="AL770" s="270"/>
      <c r="AM770" s="270"/>
      <c r="AN770" s="270"/>
      <c r="AO770" s="270"/>
      <c r="AP770" s="270"/>
      <c r="AQ770" s="270"/>
      <c r="AR770" s="270"/>
      <c r="AS770" s="271"/>
      <c r="AT770" s="271"/>
      <c r="AU770" s="270"/>
      <c r="AV770" s="270"/>
      <c r="AW770" s="270"/>
      <c r="AX770" s="270"/>
    </row>
    <row r="771" spans="1:50" ht="14.25" customHeight="1">
      <c r="A771" s="204"/>
      <c r="B771" s="268"/>
      <c r="C771" s="268"/>
      <c r="D771" s="268"/>
      <c r="E771" s="268"/>
      <c r="F771" s="268"/>
      <c r="G771" s="268"/>
      <c r="H771" s="269"/>
      <c r="I771" s="189"/>
      <c r="J771" s="3"/>
      <c r="K771" s="2"/>
      <c r="L771" s="269"/>
      <c r="M771" s="189"/>
      <c r="N771" s="3"/>
      <c r="O771" s="2"/>
      <c r="P771" s="269"/>
      <c r="Q771" s="189"/>
      <c r="R771" s="3"/>
      <c r="S771" s="2"/>
      <c r="T771" s="269"/>
      <c r="U771" s="189"/>
      <c r="V771" s="3"/>
      <c r="W771" s="2"/>
      <c r="X771" s="269"/>
      <c r="Y771" s="189"/>
      <c r="Z771" s="3"/>
      <c r="AA771" s="1"/>
      <c r="AB771" s="1"/>
      <c r="AC771" s="1"/>
      <c r="AD771" s="1"/>
      <c r="AE771" s="2"/>
      <c r="AF771" s="2"/>
      <c r="AG771" s="2"/>
      <c r="AH771" s="2"/>
      <c r="AI771" s="270"/>
      <c r="AJ771" s="270"/>
      <c r="AK771" s="270"/>
      <c r="AL771" s="270"/>
      <c r="AM771" s="270"/>
      <c r="AN771" s="270"/>
      <c r="AO771" s="270"/>
      <c r="AP771" s="270"/>
      <c r="AQ771" s="270"/>
      <c r="AR771" s="270"/>
      <c r="AS771" s="271"/>
      <c r="AT771" s="271"/>
      <c r="AU771" s="270"/>
      <c r="AV771" s="270"/>
      <c r="AW771" s="270"/>
      <c r="AX771" s="270"/>
    </row>
    <row r="772" spans="1:50" ht="14.25" customHeight="1">
      <c r="A772" s="204"/>
      <c r="B772" s="268"/>
      <c r="C772" s="268"/>
      <c r="D772" s="268"/>
      <c r="E772" s="268"/>
      <c r="F772" s="268"/>
      <c r="G772" s="268"/>
      <c r="H772" s="269"/>
      <c r="I772" s="189"/>
      <c r="J772" s="3"/>
      <c r="K772" s="2"/>
      <c r="L772" s="269"/>
      <c r="M772" s="189"/>
      <c r="N772" s="3"/>
      <c r="O772" s="2"/>
      <c r="P772" s="269"/>
      <c r="Q772" s="189"/>
      <c r="R772" s="3"/>
      <c r="S772" s="2"/>
      <c r="T772" s="269"/>
      <c r="U772" s="189"/>
      <c r="V772" s="3"/>
      <c r="W772" s="2"/>
      <c r="X772" s="269"/>
      <c r="Y772" s="189"/>
      <c r="Z772" s="3"/>
      <c r="AA772" s="1"/>
      <c r="AB772" s="1"/>
      <c r="AC772" s="1"/>
      <c r="AD772" s="1"/>
      <c r="AE772" s="2"/>
      <c r="AF772" s="2"/>
      <c r="AG772" s="2"/>
      <c r="AH772" s="2"/>
      <c r="AI772" s="270"/>
      <c r="AJ772" s="270"/>
      <c r="AK772" s="270"/>
      <c r="AL772" s="270"/>
      <c r="AM772" s="270"/>
      <c r="AN772" s="270"/>
      <c r="AO772" s="270"/>
      <c r="AP772" s="270"/>
      <c r="AQ772" s="270"/>
      <c r="AR772" s="270"/>
      <c r="AS772" s="271"/>
      <c r="AT772" s="271"/>
      <c r="AU772" s="270"/>
      <c r="AV772" s="270"/>
      <c r="AW772" s="270"/>
      <c r="AX772" s="270"/>
    </row>
    <row r="773" spans="1:50" ht="14.25" customHeight="1">
      <c r="A773" s="204"/>
      <c r="B773" s="268"/>
      <c r="C773" s="268"/>
      <c r="D773" s="268"/>
      <c r="E773" s="268"/>
      <c r="F773" s="268"/>
      <c r="G773" s="268"/>
      <c r="H773" s="269"/>
      <c r="I773" s="189"/>
      <c r="J773" s="3"/>
      <c r="K773" s="2"/>
      <c r="L773" s="269"/>
      <c r="M773" s="189"/>
      <c r="N773" s="3"/>
      <c r="O773" s="2"/>
      <c r="P773" s="269"/>
      <c r="Q773" s="189"/>
      <c r="R773" s="3"/>
      <c r="S773" s="2"/>
      <c r="T773" s="269"/>
      <c r="U773" s="189"/>
      <c r="V773" s="3"/>
      <c r="W773" s="2"/>
      <c r="X773" s="269"/>
      <c r="Y773" s="189"/>
      <c r="Z773" s="3"/>
      <c r="AA773" s="1"/>
      <c r="AB773" s="1"/>
      <c r="AC773" s="1"/>
      <c r="AD773" s="1"/>
      <c r="AE773" s="2"/>
      <c r="AF773" s="2"/>
      <c r="AG773" s="2"/>
      <c r="AH773" s="2"/>
      <c r="AI773" s="270"/>
      <c r="AJ773" s="270"/>
      <c r="AK773" s="270"/>
      <c r="AL773" s="270"/>
      <c r="AM773" s="270"/>
      <c r="AN773" s="270"/>
      <c r="AO773" s="270"/>
      <c r="AP773" s="270"/>
      <c r="AQ773" s="270"/>
      <c r="AR773" s="270"/>
      <c r="AS773" s="271"/>
      <c r="AT773" s="271"/>
      <c r="AU773" s="270"/>
      <c r="AV773" s="270"/>
      <c r="AW773" s="270"/>
      <c r="AX773" s="270"/>
    </row>
    <row r="774" spans="1:50" ht="14.25" customHeight="1">
      <c r="A774" s="204"/>
      <c r="B774" s="268"/>
      <c r="C774" s="268"/>
      <c r="D774" s="268"/>
      <c r="E774" s="268"/>
      <c r="F774" s="268"/>
      <c r="G774" s="268"/>
      <c r="H774" s="269"/>
      <c r="I774" s="189"/>
      <c r="J774" s="3"/>
      <c r="K774" s="2"/>
      <c r="L774" s="269"/>
      <c r="M774" s="189"/>
      <c r="N774" s="3"/>
      <c r="O774" s="2"/>
      <c r="P774" s="269"/>
      <c r="Q774" s="189"/>
      <c r="R774" s="3"/>
      <c r="S774" s="2"/>
      <c r="T774" s="269"/>
      <c r="U774" s="189"/>
      <c r="V774" s="3"/>
      <c r="W774" s="2"/>
      <c r="X774" s="269"/>
      <c r="Y774" s="189"/>
      <c r="Z774" s="3"/>
      <c r="AA774" s="1"/>
      <c r="AB774" s="1"/>
      <c r="AC774" s="1"/>
      <c r="AD774" s="1"/>
      <c r="AE774" s="2"/>
      <c r="AF774" s="2"/>
      <c r="AG774" s="2"/>
      <c r="AH774" s="2"/>
      <c r="AI774" s="270"/>
      <c r="AJ774" s="270"/>
      <c r="AK774" s="270"/>
      <c r="AL774" s="270"/>
      <c r="AM774" s="270"/>
      <c r="AN774" s="270"/>
      <c r="AO774" s="270"/>
      <c r="AP774" s="270"/>
      <c r="AQ774" s="270"/>
      <c r="AR774" s="270"/>
      <c r="AS774" s="271"/>
      <c r="AT774" s="271"/>
      <c r="AU774" s="270"/>
      <c r="AV774" s="270"/>
      <c r="AW774" s="270"/>
      <c r="AX774" s="270"/>
    </row>
    <row r="775" spans="1:50" ht="14.25" customHeight="1">
      <c r="A775" s="204"/>
      <c r="B775" s="268"/>
      <c r="C775" s="268"/>
      <c r="D775" s="268"/>
      <c r="E775" s="268"/>
      <c r="F775" s="268"/>
      <c r="G775" s="268"/>
      <c r="H775" s="269"/>
      <c r="I775" s="189"/>
      <c r="J775" s="3"/>
      <c r="K775" s="2"/>
      <c r="L775" s="269"/>
      <c r="M775" s="189"/>
      <c r="N775" s="3"/>
      <c r="O775" s="2"/>
      <c r="P775" s="269"/>
      <c r="Q775" s="189"/>
      <c r="R775" s="3"/>
      <c r="S775" s="2"/>
      <c r="T775" s="269"/>
      <c r="U775" s="189"/>
      <c r="V775" s="3"/>
      <c r="W775" s="2"/>
      <c r="X775" s="269"/>
      <c r="Y775" s="189"/>
      <c r="Z775" s="3"/>
      <c r="AA775" s="1"/>
      <c r="AB775" s="1"/>
      <c r="AC775" s="1"/>
      <c r="AD775" s="1"/>
      <c r="AE775" s="2"/>
      <c r="AF775" s="2"/>
      <c r="AG775" s="2"/>
      <c r="AH775" s="2"/>
      <c r="AI775" s="270"/>
      <c r="AJ775" s="270"/>
      <c r="AK775" s="270"/>
      <c r="AL775" s="270"/>
      <c r="AM775" s="270"/>
      <c r="AN775" s="270"/>
      <c r="AO775" s="270"/>
      <c r="AP775" s="270"/>
      <c r="AQ775" s="270"/>
      <c r="AR775" s="270"/>
      <c r="AS775" s="271"/>
      <c r="AT775" s="271"/>
      <c r="AU775" s="270"/>
      <c r="AV775" s="270"/>
      <c r="AW775" s="270"/>
      <c r="AX775" s="270"/>
    </row>
    <row r="776" spans="1:50" ht="14.25" customHeight="1">
      <c r="A776" s="204"/>
      <c r="B776" s="268"/>
      <c r="C776" s="268"/>
      <c r="D776" s="268"/>
      <c r="E776" s="268"/>
      <c r="F776" s="268"/>
      <c r="G776" s="268"/>
      <c r="H776" s="269"/>
      <c r="I776" s="189"/>
      <c r="J776" s="3"/>
      <c r="K776" s="2"/>
      <c r="L776" s="269"/>
      <c r="M776" s="189"/>
      <c r="N776" s="3"/>
      <c r="O776" s="2"/>
      <c r="P776" s="269"/>
      <c r="Q776" s="189"/>
      <c r="R776" s="3"/>
      <c r="S776" s="2"/>
      <c r="T776" s="269"/>
      <c r="U776" s="189"/>
      <c r="V776" s="3"/>
      <c r="W776" s="2"/>
      <c r="X776" s="269"/>
      <c r="Y776" s="189"/>
      <c r="Z776" s="3"/>
      <c r="AA776" s="1"/>
      <c r="AB776" s="1"/>
      <c r="AC776" s="1"/>
      <c r="AD776" s="1"/>
      <c r="AE776" s="2"/>
      <c r="AF776" s="2"/>
      <c r="AG776" s="2"/>
      <c r="AH776" s="2"/>
      <c r="AI776" s="270"/>
      <c r="AJ776" s="270"/>
      <c r="AK776" s="270"/>
      <c r="AL776" s="270"/>
      <c r="AM776" s="270"/>
      <c r="AN776" s="270"/>
      <c r="AO776" s="270"/>
      <c r="AP776" s="270"/>
      <c r="AQ776" s="270"/>
      <c r="AR776" s="270"/>
      <c r="AS776" s="271"/>
      <c r="AT776" s="271"/>
      <c r="AU776" s="270"/>
      <c r="AV776" s="270"/>
      <c r="AW776" s="270"/>
      <c r="AX776" s="270"/>
    </row>
    <row r="777" spans="1:50" ht="14.25" customHeight="1">
      <c r="A777" s="204"/>
      <c r="B777" s="268"/>
      <c r="C777" s="268"/>
      <c r="D777" s="268"/>
      <c r="E777" s="268"/>
      <c r="F777" s="268"/>
      <c r="G777" s="268"/>
      <c r="H777" s="269"/>
      <c r="I777" s="189"/>
      <c r="J777" s="3"/>
      <c r="K777" s="2"/>
      <c r="L777" s="269"/>
      <c r="M777" s="189"/>
      <c r="N777" s="3"/>
      <c r="O777" s="2"/>
      <c r="P777" s="269"/>
      <c r="Q777" s="189"/>
      <c r="R777" s="3"/>
      <c r="S777" s="2"/>
      <c r="T777" s="269"/>
      <c r="U777" s="189"/>
      <c r="V777" s="3"/>
      <c r="W777" s="2"/>
      <c r="X777" s="269"/>
      <c r="Y777" s="189"/>
      <c r="Z777" s="3"/>
      <c r="AA777" s="1"/>
      <c r="AB777" s="1"/>
      <c r="AC777" s="1"/>
      <c r="AD777" s="1"/>
      <c r="AE777" s="2"/>
      <c r="AF777" s="2"/>
      <c r="AG777" s="2"/>
      <c r="AH777" s="2"/>
      <c r="AI777" s="270"/>
      <c r="AJ777" s="270"/>
      <c r="AK777" s="270"/>
      <c r="AL777" s="270"/>
      <c r="AM777" s="270"/>
      <c r="AN777" s="270"/>
      <c r="AO777" s="270"/>
      <c r="AP777" s="270"/>
      <c r="AQ777" s="270"/>
      <c r="AR777" s="270"/>
      <c r="AS777" s="271"/>
      <c r="AT777" s="271"/>
      <c r="AU777" s="270"/>
      <c r="AV777" s="270"/>
      <c r="AW777" s="270"/>
      <c r="AX777" s="270"/>
    </row>
    <row r="778" spans="1:50" ht="14.25" customHeight="1">
      <c r="A778" s="204"/>
      <c r="B778" s="268"/>
      <c r="C778" s="268"/>
      <c r="D778" s="268"/>
      <c r="E778" s="268"/>
      <c r="F778" s="268"/>
      <c r="G778" s="268"/>
      <c r="H778" s="269"/>
      <c r="I778" s="189"/>
      <c r="J778" s="3"/>
      <c r="K778" s="2"/>
      <c r="L778" s="269"/>
      <c r="M778" s="189"/>
      <c r="N778" s="3"/>
      <c r="O778" s="2"/>
      <c r="P778" s="269"/>
      <c r="Q778" s="189"/>
      <c r="R778" s="3"/>
      <c r="S778" s="2"/>
      <c r="T778" s="269"/>
      <c r="U778" s="189"/>
      <c r="V778" s="3"/>
      <c r="W778" s="2"/>
      <c r="X778" s="269"/>
      <c r="Y778" s="189"/>
      <c r="Z778" s="3"/>
      <c r="AA778" s="1"/>
      <c r="AB778" s="1"/>
      <c r="AC778" s="1"/>
      <c r="AD778" s="1"/>
      <c r="AE778" s="2"/>
      <c r="AF778" s="2"/>
      <c r="AG778" s="2"/>
      <c r="AH778" s="2"/>
      <c r="AI778" s="270"/>
      <c r="AJ778" s="270"/>
      <c r="AK778" s="270"/>
      <c r="AL778" s="270"/>
      <c r="AM778" s="270"/>
      <c r="AN778" s="270"/>
      <c r="AO778" s="270"/>
      <c r="AP778" s="270"/>
      <c r="AQ778" s="270"/>
      <c r="AR778" s="270"/>
      <c r="AS778" s="271"/>
      <c r="AT778" s="271"/>
      <c r="AU778" s="270"/>
      <c r="AV778" s="270"/>
      <c r="AW778" s="270"/>
      <c r="AX778" s="270"/>
    </row>
    <row r="779" spans="1:50" ht="14.25" customHeight="1">
      <c r="A779" s="204"/>
      <c r="B779" s="268"/>
      <c r="C779" s="268"/>
      <c r="D779" s="268"/>
      <c r="E779" s="268"/>
      <c r="F779" s="268"/>
      <c r="G779" s="268"/>
      <c r="H779" s="269"/>
      <c r="I779" s="189"/>
      <c r="J779" s="3"/>
      <c r="K779" s="2"/>
      <c r="L779" s="269"/>
      <c r="M779" s="189"/>
      <c r="N779" s="3"/>
      <c r="O779" s="2"/>
      <c r="P779" s="269"/>
      <c r="Q779" s="189"/>
      <c r="R779" s="3"/>
      <c r="S779" s="2"/>
      <c r="T779" s="269"/>
      <c r="U779" s="189"/>
      <c r="V779" s="3"/>
      <c r="W779" s="2"/>
      <c r="X779" s="269"/>
      <c r="Y779" s="189"/>
      <c r="Z779" s="3"/>
      <c r="AA779" s="1"/>
      <c r="AB779" s="1"/>
      <c r="AC779" s="1"/>
      <c r="AD779" s="1"/>
      <c r="AE779" s="2"/>
      <c r="AF779" s="2"/>
      <c r="AG779" s="2"/>
      <c r="AH779" s="2"/>
      <c r="AI779" s="270"/>
      <c r="AJ779" s="270"/>
      <c r="AK779" s="270"/>
      <c r="AL779" s="270"/>
      <c r="AM779" s="270"/>
      <c r="AN779" s="270"/>
      <c r="AO779" s="270"/>
      <c r="AP779" s="270"/>
      <c r="AQ779" s="270"/>
      <c r="AR779" s="270"/>
      <c r="AS779" s="271"/>
      <c r="AT779" s="271"/>
      <c r="AU779" s="270"/>
      <c r="AV779" s="270"/>
      <c r="AW779" s="270"/>
      <c r="AX779" s="270"/>
    </row>
    <row r="780" spans="1:50" ht="14.25" customHeight="1">
      <c r="A780" s="204"/>
      <c r="B780" s="268"/>
      <c r="C780" s="268"/>
      <c r="D780" s="268"/>
      <c r="E780" s="268"/>
      <c r="F780" s="268"/>
      <c r="G780" s="268"/>
      <c r="H780" s="269"/>
      <c r="I780" s="189"/>
      <c r="J780" s="3"/>
      <c r="K780" s="2"/>
      <c r="L780" s="269"/>
      <c r="M780" s="189"/>
      <c r="N780" s="3"/>
      <c r="O780" s="2"/>
      <c r="P780" s="269"/>
      <c r="Q780" s="189"/>
      <c r="R780" s="3"/>
      <c r="S780" s="2"/>
      <c r="T780" s="269"/>
      <c r="U780" s="189"/>
      <c r="V780" s="3"/>
      <c r="W780" s="2"/>
      <c r="X780" s="269"/>
      <c r="Y780" s="189"/>
      <c r="Z780" s="3"/>
      <c r="AA780" s="1"/>
      <c r="AB780" s="1"/>
      <c r="AC780" s="1"/>
      <c r="AD780" s="1"/>
      <c r="AE780" s="2"/>
      <c r="AF780" s="2"/>
      <c r="AG780" s="2"/>
      <c r="AH780" s="2"/>
      <c r="AI780" s="270"/>
      <c r="AJ780" s="270"/>
      <c r="AK780" s="270"/>
      <c r="AL780" s="270"/>
      <c r="AM780" s="270"/>
      <c r="AN780" s="270"/>
      <c r="AO780" s="270"/>
      <c r="AP780" s="270"/>
      <c r="AQ780" s="270"/>
      <c r="AR780" s="270"/>
      <c r="AS780" s="271"/>
      <c r="AT780" s="271"/>
      <c r="AU780" s="270"/>
      <c r="AV780" s="270"/>
      <c r="AW780" s="270"/>
      <c r="AX780" s="270"/>
    </row>
    <row r="781" spans="1:50" ht="14.25" customHeight="1">
      <c r="A781" s="204"/>
      <c r="B781" s="268"/>
      <c r="C781" s="268"/>
      <c r="D781" s="268"/>
      <c r="E781" s="268"/>
      <c r="F781" s="268"/>
      <c r="G781" s="268"/>
      <c r="H781" s="269"/>
      <c r="I781" s="189"/>
      <c r="J781" s="3"/>
      <c r="K781" s="2"/>
      <c r="L781" s="269"/>
      <c r="M781" s="189"/>
      <c r="N781" s="3"/>
      <c r="O781" s="2"/>
      <c r="P781" s="269"/>
      <c r="Q781" s="189"/>
      <c r="R781" s="3"/>
      <c r="S781" s="2"/>
      <c r="T781" s="269"/>
      <c r="U781" s="189"/>
      <c r="V781" s="3"/>
      <c r="W781" s="2"/>
      <c r="X781" s="269"/>
      <c r="Y781" s="189"/>
      <c r="Z781" s="3"/>
      <c r="AA781" s="1"/>
      <c r="AB781" s="1"/>
      <c r="AC781" s="1"/>
      <c r="AD781" s="1"/>
      <c r="AE781" s="2"/>
      <c r="AF781" s="2"/>
      <c r="AG781" s="2"/>
      <c r="AH781" s="2"/>
      <c r="AI781" s="270"/>
      <c r="AJ781" s="270"/>
      <c r="AK781" s="270"/>
      <c r="AL781" s="270"/>
      <c r="AM781" s="270"/>
      <c r="AN781" s="270"/>
      <c r="AO781" s="270"/>
      <c r="AP781" s="270"/>
      <c r="AQ781" s="270"/>
      <c r="AR781" s="270"/>
      <c r="AS781" s="271"/>
      <c r="AT781" s="271"/>
      <c r="AU781" s="270"/>
      <c r="AV781" s="270"/>
      <c r="AW781" s="270"/>
      <c r="AX781" s="270"/>
    </row>
    <row r="782" spans="1:50" ht="14.25" customHeight="1">
      <c r="A782" s="204"/>
      <c r="B782" s="268"/>
      <c r="C782" s="268"/>
      <c r="D782" s="268"/>
      <c r="E782" s="268"/>
      <c r="F782" s="268"/>
      <c r="G782" s="268"/>
      <c r="H782" s="269"/>
      <c r="I782" s="189"/>
      <c r="J782" s="3"/>
      <c r="K782" s="2"/>
      <c r="L782" s="269"/>
      <c r="M782" s="189"/>
      <c r="N782" s="3"/>
      <c r="O782" s="2"/>
      <c r="P782" s="269"/>
      <c r="Q782" s="189"/>
      <c r="R782" s="3"/>
      <c r="S782" s="2"/>
      <c r="T782" s="269"/>
      <c r="U782" s="189"/>
      <c r="V782" s="3"/>
      <c r="W782" s="2"/>
      <c r="X782" s="269"/>
      <c r="Y782" s="189"/>
      <c r="Z782" s="3"/>
      <c r="AA782" s="1"/>
      <c r="AB782" s="1"/>
      <c r="AC782" s="1"/>
      <c r="AD782" s="1"/>
      <c r="AE782" s="2"/>
      <c r="AF782" s="2"/>
      <c r="AG782" s="2"/>
      <c r="AH782" s="2"/>
      <c r="AI782" s="270"/>
      <c r="AJ782" s="270"/>
      <c r="AK782" s="270"/>
      <c r="AL782" s="270"/>
      <c r="AM782" s="270"/>
      <c r="AN782" s="270"/>
      <c r="AO782" s="270"/>
      <c r="AP782" s="270"/>
      <c r="AQ782" s="270"/>
      <c r="AR782" s="270"/>
      <c r="AS782" s="271"/>
      <c r="AT782" s="271"/>
      <c r="AU782" s="270"/>
      <c r="AV782" s="270"/>
      <c r="AW782" s="270"/>
      <c r="AX782" s="270"/>
    </row>
    <row r="783" spans="1:50" ht="14.25" customHeight="1">
      <c r="A783" s="204"/>
      <c r="B783" s="268"/>
      <c r="C783" s="268"/>
      <c r="D783" s="268"/>
      <c r="E783" s="268"/>
      <c r="F783" s="268"/>
      <c r="G783" s="268"/>
      <c r="H783" s="269"/>
      <c r="I783" s="189"/>
      <c r="J783" s="3"/>
      <c r="K783" s="2"/>
      <c r="L783" s="269"/>
      <c r="M783" s="189"/>
      <c r="N783" s="3"/>
      <c r="O783" s="2"/>
      <c r="P783" s="269"/>
      <c r="Q783" s="189"/>
      <c r="R783" s="3"/>
      <c r="S783" s="2"/>
      <c r="T783" s="269"/>
      <c r="U783" s="189"/>
      <c r="V783" s="3"/>
      <c r="W783" s="2"/>
      <c r="X783" s="269"/>
      <c r="Y783" s="189"/>
      <c r="Z783" s="3"/>
      <c r="AA783" s="1"/>
      <c r="AB783" s="1"/>
      <c r="AC783" s="1"/>
      <c r="AD783" s="1"/>
      <c r="AE783" s="2"/>
      <c r="AF783" s="2"/>
      <c r="AG783" s="2"/>
      <c r="AH783" s="2"/>
      <c r="AI783" s="270"/>
      <c r="AJ783" s="270"/>
      <c r="AK783" s="270"/>
      <c r="AL783" s="270"/>
      <c r="AM783" s="270"/>
      <c r="AN783" s="270"/>
      <c r="AO783" s="270"/>
      <c r="AP783" s="270"/>
      <c r="AQ783" s="270"/>
      <c r="AR783" s="270"/>
      <c r="AS783" s="271"/>
      <c r="AT783" s="271"/>
      <c r="AU783" s="270"/>
      <c r="AV783" s="270"/>
      <c r="AW783" s="270"/>
      <c r="AX783" s="270"/>
    </row>
    <row r="784" spans="1:50" ht="14.25" customHeight="1">
      <c r="A784" s="204"/>
      <c r="B784" s="268"/>
      <c r="C784" s="268"/>
      <c r="D784" s="268"/>
      <c r="E784" s="268"/>
      <c r="F784" s="268"/>
      <c r="G784" s="268"/>
      <c r="H784" s="269"/>
      <c r="I784" s="189"/>
      <c r="J784" s="3"/>
      <c r="K784" s="2"/>
      <c r="L784" s="269"/>
      <c r="M784" s="189"/>
      <c r="N784" s="3"/>
      <c r="O784" s="2"/>
      <c r="P784" s="269"/>
      <c r="Q784" s="189"/>
      <c r="R784" s="3"/>
      <c r="S784" s="2"/>
      <c r="T784" s="269"/>
      <c r="U784" s="189"/>
      <c r="V784" s="3"/>
      <c r="W784" s="2"/>
      <c r="X784" s="269"/>
      <c r="Y784" s="189"/>
      <c r="Z784" s="3"/>
      <c r="AA784" s="1"/>
      <c r="AB784" s="1"/>
      <c r="AC784" s="1"/>
      <c r="AD784" s="1"/>
      <c r="AE784" s="2"/>
      <c r="AF784" s="2"/>
      <c r="AG784" s="2"/>
      <c r="AH784" s="2"/>
      <c r="AI784" s="270"/>
      <c r="AJ784" s="270"/>
      <c r="AK784" s="270"/>
      <c r="AL784" s="270"/>
      <c r="AM784" s="270"/>
      <c r="AN784" s="270"/>
      <c r="AO784" s="270"/>
      <c r="AP784" s="270"/>
      <c r="AQ784" s="270"/>
      <c r="AR784" s="270"/>
      <c r="AS784" s="271"/>
      <c r="AT784" s="271"/>
      <c r="AU784" s="270"/>
      <c r="AV784" s="270"/>
      <c r="AW784" s="270"/>
      <c r="AX784" s="270"/>
    </row>
    <row r="785" spans="1:50" ht="14.25" customHeight="1">
      <c r="A785" s="204"/>
      <c r="B785" s="268"/>
      <c r="C785" s="268"/>
      <c r="D785" s="268"/>
      <c r="E785" s="268"/>
      <c r="F785" s="268"/>
      <c r="G785" s="268"/>
      <c r="H785" s="269"/>
      <c r="I785" s="189"/>
      <c r="J785" s="3"/>
      <c r="K785" s="2"/>
      <c r="L785" s="269"/>
      <c r="M785" s="189"/>
      <c r="N785" s="3"/>
      <c r="O785" s="2"/>
      <c r="P785" s="269"/>
      <c r="Q785" s="189"/>
      <c r="R785" s="3"/>
      <c r="S785" s="2"/>
      <c r="T785" s="269"/>
      <c r="U785" s="189"/>
      <c r="V785" s="3"/>
      <c r="W785" s="2"/>
      <c r="X785" s="269"/>
      <c r="Y785" s="189"/>
      <c r="Z785" s="3"/>
      <c r="AA785" s="1"/>
      <c r="AB785" s="1"/>
      <c r="AC785" s="1"/>
      <c r="AD785" s="1"/>
      <c r="AE785" s="2"/>
      <c r="AF785" s="2"/>
      <c r="AG785" s="2"/>
      <c r="AH785" s="2"/>
      <c r="AI785" s="270"/>
      <c r="AJ785" s="270"/>
      <c r="AK785" s="270"/>
      <c r="AL785" s="270"/>
      <c r="AM785" s="270"/>
      <c r="AN785" s="270"/>
      <c r="AO785" s="270"/>
      <c r="AP785" s="270"/>
      <c r="AQ785" s="270"/>
      <c r="AR785" s="270"/>
      <c r="AS785" s="271"/>
      <c r="AT785" s="271"/>
      <c r="AU785" s="270"/>
      <c r="AV785" s="270"/>
      <c r="AW785" s="270"/>
      <c r="AX785" s="270"/>
    </row>
    <row r="786" spans="1:50" ht="14.25" customHeight="1">
      <c r="A786" s="204"/>
      <c r="B786" s="268"/>
      <c r="C786" s="268"/>
      <c r="D786" s="268"/>
      <c r="E786" s="268"/>
      <c r="F786" s="268"/>
      <c r="G786" s="268"/>
      <c r="H786" s="269"/>
      <c r="I786" s="189"/>
      <c r="J786" s="3"/>
      <c r="K786" s="2"/>
      <c r="L786" s="269"/>
      <c r="M786" s="189"/>
      <c r="N786" s="3"/>
      <c r="O786" s="2"/>
      <c r="P786" s="269"/>
      <c r="Q786" s="189"/>
      <c r="R786" s="3"/>
      <c r="S786" s="2"/>
      <c r="T786" s="269"/>
      <c r="U786" s="189"/>
      <c r="V786" s="3"/>
      <c r="W786" s="2"/>
      <c r="X786" s="269"/>
      <c r="Y786" s="189"/>
      <c r="Z786" s="3"/>
      <c r="AA786" s="1"/>
      <c r="AB786" s="1"/>
      <c r="AC786" s="1"/>
      <c r="AD786" s="1"/>
      <c r="AE786" s="2"/>
      <c r="AF786" s="2"/>
      <c r="AG786" s="2"/>
      <c r="AH786" s="2"/>
      <c r="AI786" s="270"/>
      <c r="AJ786" s="270"/>
      <c r="AK786" s="270"/>
      <c r="AL786" s="270"/>
      <c r="AM786" s="270"/>
      <c r="AN786" s="270"/>
      <c r="AO786" s="270"/>
      <c r="AP786" s="270"/>
      <c r="AQ786" s="270"/>
      <c r="AR786" s="270"/>
      <c r="AS786" s="271"/>
      <c r="AT786" s="271"/>
      <c r="AU786" s="270"/>
      <c r="AV786" s="270"/>
      <c r="AW786" s="270"/>
      <c r="AX786" s="270"/>
    </row>
    <row r="787" spans="1:50" ht="14.25" customHeight="1">
      <c r="A787" s="204"/>
      <c r="B787" s="268"/>
      <c r="C787" s="268"/>
      <c r="D787" s="268"/>
      <c r="E787" s="268"/>
      <c r="F787" s="268"/>
      <c r="G787" s="268"/>
      <c r="H787" s="269"/>
      <c r="I787" s="189"/>
      <c r="J787" s="3"/>
      <c r="K787" s="2"/>
      <c r="L787" s="269"/>
      <c r="M787" s="189"/>
      <c r="N787" s="3"/>
      <c r="O787" s="2"/>
      <c r="P787" s="269"/>
      <c r="Q787" s="189"/>
      <c r="R787" s="3"/>
      <c r="S787" s="2"/>
      <c r="T787" s="269"/>
      <c r="U787" s="189"/>
      <c r="V787" s="3"/>
      <c r="W787" s="2"/>
      <c r="X787" s="269"/>
      <c r="Y787" s="189"/>
      <c r="Z787" s="3"/>
      <c r="AA787" s="1"/>
      <c r="AB787" s="1"/>
      <c r="AC787" s="1"/>
      <c r="AD787" s="1"/>
      <c r="AE787" s="2"/>
      <c r="AF787" s="2"/>
      <c r="AG787" s="2"/>
      <c r="AH787" s="2"/>
      <c r="AI787" s="270"/>
      <c r="AJ787" s="270"/>
      <c r="AK787" s="270"/>
      <c r="AL787" s="270"/>
      <c r="AM787" s="270"/>
      <c r="AN787" s="270"/>
      <c r="AO787" s="270"/>
      <c r="AP787" s="270"/>
      <c r="AQ787" s="270"/>
      <c r="AR787" s="270"/>
      <c r="AS787" s="271"/>
      <c r="AT787" s="271"/>
      <c r="AU787" s="270"/>
      <c r="AV787" s="270"/>
      <c r="AW787" s="270"/>
      <c r="AX787" s="270"/>
    </row>
    <row r="788" spans="1:50" ht="14.25" customHeight="1">
      <c r="A788" s="204"/>
      <c r="B788" s="268"/>
      <c r="C788" s="268"/>
      <c r="D788" s="268"/>
      <c r="E788" s="268"/>
      <c r="F788" s="268"/>
      <c r="G788" s="268"/>
      <c r="H788" s="269"/>
      <c r="I788" s="189"/>
      <c r="J788" s="3"/>
      <c r="K788" s="2"/>
      <c r="L788" s="269"/>
      <c r="M788" s="189"/>
      <c r="N788" s="3"/>
      <c r="O788" s="2"/>
      <c r="P788" s="269"/>
      <c r="Q788" s="189"/>
      <c r="R788" s="3"/>
      <c r="S788" s="2"/>
      <c r="T788" s="269"/>
      <c r="U788" s="189"/>
      <c r="V788" s="3"/>
      <c r="W788" s="2"/>
      <c r="X788" s="269"/>
      <c r="Y788" s="189"/>
      <c r="Z788" s="3"/>
      <c r="AA788" s="1"/>
      <c r="AB788" s="1"/>
      <c r="AC788" s="1"/>
      <c r="AD788" s="1"/>
      <c r="AE788" s="2"/>
      <c r="AF788" s="2"/>
      <c r="AG788" s="2"/>
      <c r="AH788" s="2"/>
      <c r="AI788" s="270"/>
      <c r="AJ788" s="270"/>
      <c r="AK788" s="270"/>
      <c r="AL788" s="270"/>
      <c r="AM788" s="270"/>
      <c r="AN788" s="270"/>
      <c r="AO788" s="270"/>
      <c r="AP788" s="270"/>
      <c r="AQ788" s="270"/>
      <c r="AR788" s="270"/>
      <c r="AS788" s="271"/>
      <c r="AT788" s="271"/>
      <c r="AU788" s="270"/>
      <c r="AV788" s="270"/>
      <c r="AW788" s="270"/>
      <c r="AX788" s="270"/>
    </row>
    <row r="789" spans="1:50" ht="14.25" customHeight="1">
      <c r="A789" s="204"/>
      <c r="B789" s="268"/>
      <c r="C789" s="268"/>
      <c r="D789" s="268"/>
      <c r="E789" s="268"/>
      <c r="F789" s="268"/>
      <c r="G789" s="268"/>
      <c r="H789" s="269"/>
      <c r="I789" s="189"/>
      <c r="J789" s="3"/>
      <c r="K789" s="2"/>
      <c r="L789" s="269"/>
      <c r="M789" s="189"/>
      <c r="N789" s="3"/>
      <c r="O789" s="2"/>
      <c r="P789" s="269"/>
      <c r="Q789" s="189"/>
      <c r="R789" s="3"/>
      <c r="S789" s="2"/>
      <c r="T789" s="269"/>
      <c r="U789" s="189"/>
      <c r="V789" s="3"/>
      <c r="W789" s="2"/>
      <c r="X789" s="269"/>
      <c r="Y789" s="189"/>
      <c r="Z789" s="3"/>
      <c r="AA789" s="1"/>
      <c r="AB789" s="1"/>
      <c r="AC789" s="1"/>
      <c r="AD789" s="1"/>
      <c r="AE789" s="2"/>
      <c r="AF789" s="2"/>
      <c r="AG789" s="2"/>
      <c r="AH789" s="2"/>
      <c r="AI789" s="270"/>
      <c r="AJ789" s="270"/>
      <c r="AK789" s="270"/>
      <c r="AL789" s="270"/>
      <c r="AM789" s="270"/>
      <c r="AN789" s="270"/>
      <c r="AO789" s="270"/>
      <c r="AP789" s="270"/>
      <c r="AQ789" s="270"/>
      <c r="AR789" s="270"/>
      <c r="AS789" s="271"/>
      <c r="AT789" s="271"/>
      <c r="AU789" s="270"/>
      <c r="AV789" s="270"/>
      <c r="AW789" s="270"/>
      <c r="AX789" s="270"/>
    </row>
    <row r="790" spans="1:50" ht="14.25" customHeight="1">
      <c r="A790" s="204"/>
      <c r="B790" s="268"/>
      <c r="C790" s="268"/>
      <c r="D790" s="268"/>
      <c r="E790" s="268"/>
      <c r="F790" s="268"/>
      <c r="G790" s="268"/>
      <c r="H790" s="269"/>
      <c r="I790" s="189"/>
      <c r="J790" s="3"/>
      <c r="K790" s="2"/>
      <c r="L790" s="269"/>
      <c r="M790" s="189"/>
      <c r="N790" s="3"/>
      <c r="O790" s="2"/>
      <c r="P790" s="269"/>
      <c r="Q790" s="189"/>
      <c r="R790" s="3"/>
      <c r="S790" s="2"/>
      <c r="T790" s="269"/>
      <c r="U790" s="189"/>
      <c r="V790" s="3"/>
      <c r="W790" s="2"/>
      <c r="X790" s="269"/>
      <c r="Y790" s="189"/>
      <c r="Z790" s="3"/>
      <c r="AA790" s="1"/>
      <c r="AB790" s="1"/>
      <c r="AC790" s="1"/>
      <c r="AD790" s="1"/>
      <c r="AE790" s="2"/>
      <c r="AF790" s="2"/>
      <c r="AG790" s="2"/>
      <c r="AH790" s="2"/>
      <c r="AI790" s="270"/>
      <c r="AJ790" s="270"/>
      <c r="AK790" s="270"/>
      <c r="AL790" s="270"/>
      <c r="AM790" s="270"/>
      <c r="AN790" s="270"/>
      <c r="AO790" s="270"/>
      <c r="AP790" s="270"/>
      <c r="AQ790" s="270"/>
      <c r="AR790" s="270"/>
      <c r="AS790" s="271"/>
      <c r="AT790" s="271"/>
      <c r="AU790" s="270"/>
      <c r="AV790" s="270"/>
      <c r="AW790" s="270"/>
      <c r="AX790" s="270"/>
    </row>
    <row r="791" spans="1:50" ht="14.25" customHeight="1">
      <c r="A791" s="204"/>
      <c r="B791" s="268"/>
      <c r="C791" s="268"/>
      <c r="D791" s="268"/>
      <c r="E791" s="268"/>
      <c r="F791" s="268"/>
      <c r="G791" s="268"/>
      <c r="H791" s="269"/>
      <c r="I791" s="189"/>
      <c r="J791" s="3"/>
      <c r="K791" s="2"/>
      <c r="L791" s="269"/>
      <c r="M791" s="189"/>
      <c r="N791" s="3"/>
      <c r="O791" s="2"/>
      <c r="P791" s="269"/>
      <c r="Q791" s="189"/>
      <c r="R791" s="3"/>
      <c r="S791" s="2"/>
      <c r="T791" s="269"/>
      <c r="U791" s="189"/>
      <c r="V791" s="3"/>
      <c r="W791" s="2"/>
      <c r="X791" s="269"/>
      <c r="Y791" s="189"/>
      <c r="Z791" s="3"/>
      <c r="AA791" s="1"/>
      <c r="AB791" s="1"/>
      <c r="AC791" s="1"/>
      <c r="AD791" s="1"/>
      <c r="AE791" s="2"/>
      <c r="AF791" s="2"/>
      <c r="AG791" s="2"/>
      <c r="AH791" s="2"/>
      <c r="AI791" s="270"/>
      <c r="AJ791" s="270"/>
      <c r="AK791" s="270"/>
      <c r="AL791" s="270"/>
      <c r="AM791" s="270"/>
      <c r="AN791" s="270"/>
      <c r="AO791" s="270"/>
      <c r="AP791" s="270"/>
      <c r="AQ791" s="270"/>
      <c r="AR791" s="270"/>
      <c r="AS791" s="271"/>
      <c r="AT791" s="271"/>
      <c r="AU791" s="270"/>
      <c r="AV791" s="270"/>
      <c r="AW791" s="270"/>
      <c r="AX791" s="270"/>
    </row>
    <row r="792" spans="1:50" ht="14.25" customHeight="1">
      <c r="A792" s="204"/>
      <c r="B792" s="268"/>
      <c r="C792" s="268"/>
      <c r="D792" s="268"/>
      <c r="E792" s="268"/>
      <c r="F792" s="268"/>
      <c r="G792" s="268"/>
      <c r="H792" s="269"/>
      <c r="I792" s="189"/>
      <c r="J792" s="3"/>
      <c r="K792" s="2"/>
      <c r="L792" s="269"/>
      <c r="M792" s="189"/>
      <c r="N792" s="3"/>
      <c r="O792" s="2"/>
      <c r="P792" s="269"/>
      <c r="Q792" s="189"/>
      <c r="R792" s="3"/>
      <c r="S792" s="2"/>
      <c r="T792" s="269"/>
      <c r="U792" s="189"/>
      <c r="V792" s="3"/>
      <c r="W792" s="2"/>
      <c r="X792" s="269"/>
      <c r="Y792" s="189"/>
      <c r="Z792" s="3"/>
      <c r="AA792" s="1"/>
      <c r="AB792" s="1"/>
      <c r="AC792" s="1"/>
      <c r="AD792" s="1"/>
      <c r="AE792" s="2"/>
      <c r="AF792" s="2"/>
      <c r="AG792" s="2"/>
      <c r="AH792" s="2"/>
      <c r="AI792" s="270"/>
      <c r="AJ792" s="270"/>
      <c r="AK792" s="270"/>
      <c r="AL792" s="270"/>
      <c r="AM792" s="270"/>
      <c r="AN792" s="270"/>
      <c r="AO792" s="270"/>
      <c r="AP792" s="270"/>
      <c r="AQ792" s="270"/>
      <c r="AR792" s="270"/>
      <c r="AS792" s="271"/>
      <c r="AT792" s="271"/>
      <c r="AU792" s="270"/>
      <c r="AV792" s="270"/>
      <c r="AW792" s="270"/>
      <c r="AX792" s="270"/>
    </row>
    <row r="793" spans="1:50" ht="14.25" customHeight="1">
      <c r="A793" s="204"/>
      <c r="B793" s="268"/>
      <c r="C793" s="268"/>
      <c r="D793" s="268"/>
      <c r="E793" s="268"/>
      <c r="F793" s="268"/>
      <c r="G793" s="268"/>
      <c r="H793" s="269"/>
      <c r="I793" s="189"/>
      <c r="J793" s="3"/>
      <c r="K793" s="2"/>
      <c r="L793" s="269"/>
      <c r="M793" s="189"/>
      <c r="N793" s="3"/>
      <c r="O793" s="2"/>
      <c r="P793" s="269"/>
      <c r="Q793" s="189"/>
      <c r="R793" s="3"/>
      <c r="S793" s="2"/>
      <c r="T793" s="269"/>
      <c r="U793" s="189"/>
      <c r="V793" s="3"/>
      <c r="W793" s="2"/>
      <c r="X793" s="269"/>
      <c r="Y793" s="189"/>
      <c r="Z793" s="3"/>
      <c r="AA793" s="1"/>
      <c r="AB793" s="1"/>
      <c r="AC793" s="1"/>
      <c r="AD793" s="1"/>
      <c r="AE793" s="2"/>
      <c r="AF793" s="2"/>
      <c r="AG793" s="2"/>
      <c r="AH793" s="2"/>
      <c r="AI793" s="270"/>
      <c r="AJ793" s="270"/>
      <c r="AK793" s="270"/>
      <c r="AL793" s="270"/>
      <c r="AM793" s="270"/>
      <c r="AN793" s="270"/>
      <c r="AO793" s="270"/>
      <c r="AP793" s="270"/>
      <c r="AQ793" s="270"/>
      <c r="AR793" s="270"/>
      <c r="AS793" s="271"/>
      <c r="AT793" s="271"/>
      <c r="AU793" s="270"/>
      <c r="AV793" s="270"/>
      <c r="AW793" s="270"/>
      <c r="AX793" s="270"/>
    </row>
    <row r="794" spans="1:50" ht="14.25" customHeight="1">
      <c r="A794" s="204"/>
      <c r="B794" s="268"/>
      <c r="C794" s="268"/>
      <c r="D794" s="268"/>
      <c r="E794" s="268"/>
      <c r="F794" s="268"/>
      <c r="G794" s="268"/>
      <c r="H794" s="269"/>
      <c r="I794" s="189"/>
      <c r="J794" s="3"/>
      <c r="K794" s="2"/>
      <c r="L794" s="269"/>
      <c r="M794" s="189"/>
      <c r="N794" s="3"/>
      <c r="O794" s="2"/>
      <c r="P794" s="269"/>
      <c r="Q794" s="189"/>
      <c r="R794" s="3"/>
      <c r="S794" s="2"/>
      <c r="T794" s="269"/>
      <c r="U794" s="189"/>
      <c r="V794" s="3"/>
      <c r="W794" s="2"/>
      <c r="X794" s="269"/>
      <c r="Y794" s="189"/>
      <c r="Z794" s="3"/>
      <c r="AA794" s="1"/>
      <c r="AB794" s="1"/>
      <c r="AC794" s="1"/>
      <c r="AD794" s="1"/>
      <c r="AE794" s="2"/>
      <c r="AF794" s="2"/>
      <c r="AG794" s="2"/>
      <c r="AH794" s="2"/>
      <c r="AI794" s="270"/>
      <c r="AJ794" s="270"/>
      <c r="AK794" s="270"/>
      <c r="AL794" s="270"/>
      <c r="AM794" s="270"/>
      <c r="AN794" s="270"/>
      <c r="AO794" s="270"/>
      <c r="AP794" s="270"/>
      <c r="AQ794" s="270"/>
      <c r="AR794" s="270"/>
      <c r="AS794" s="271"/>
      <c r="AT794" s="271"/>
      <c r="AU794" s="270"/>
      <c r="AV794" s="270"/>
      <c r="AW794" s="270"/>
      <c r="AX794" s="270"/>
    </row>
    <row r="795" spans="1:50" ht="14.25" customHeight="1">
      <c r="A795" s="204"/>
      <c r="B795" s="268"/>
      <c r="C795" s="268"/>
      <c r="D795" s="268"/>
      <c r="E795" s="268"/>
      <c r="F795" s="268"/>
      <c r="G795" s="268"/>
      <c r="H795" s="269"/>
      <c r="I795" s="189"/>
      <c r="J795" s="3"/>
      <c r="K795" s="2"/>
      <c r="L795" s="269"/>
      <c r="M795" s="189"/>
      <c r="N795" s="3"/>
      <c r="O795" s="2"/>
      <c r="P795" s="269"/>
      <c r="Q795" s="189"/>
      <c r="R795" s="3"/>
      <c r="S795" s="2"/>
      <c r="T795" s="269"/>
      <c r="U795" s="189"/>
      <c r="V795" s="3"/>
      <c r="W795" s="2"/>
      <c r="X795" s="269"/>
      <c r="Y795" s="189"/>
      <c r="Z795" s="3"/>
      <c r="AA795" s="1"/>
      <c r="AB795" s="1"/>
      <c r="AC795" s="1"/>
      <c r="AD795" s="1"/>
      <c r="AE795" s="2"/>
      <c r="AF795" s="2"/>
      <c r="AG795" s="2"/>
      <c r="AH795" s="2"/>
      <c r="AI795" s="270"/>
      <c r="AJ795" s="270"/>
      <c r="AK795" s="270"/>
      <c r="AL795" s="270"/>
      <c r="AM795" s="270"/>
      <c r="AN795" s="270"/>
      <c r="AO795" s="270"/>
      <c r="AP795" s="270"/>
      <c r="AQ795" s="270"/>
      <c r="AR795" s="270"/>
      <c r="AS795" s="271"/>
      <c r="AT795" s="271"/>
      <c r="AU795" s="270"/>
      <c r="AV795" s="270"/>
      <c r="AW795" s="270"/>
      <c r="AX795" s="270"/>
    </row>
    <row r="796" spans="1:50" ht="14.25" customHeight="1">
      <c r="A796" s="204"/>
      <c r="B796" s="268"/>
      <c r="C796" s="268"/>
      <c r="D796" s="268"/>
      <c r="E796" s="268"/>
      <c r="F796" s="268"/>
      <c r="G796" s="268"/>
      <c r="H796" s="269"/>
      <c r="I796" s="189"/>
      <c r="J796" s="3"/>
      <c r="K796" s="2"/>
      <c r="L796" s="269"/>
      <c r="M796" s="189"/>
      <c r="N796" s="3"/>
      <c r="O796" s="2"/>
      <c r="P796" s="269"/>
      <c r="Q796" s="189"/>
      <c r="R796" s="3"/>
      <c r="S796" s="2"/>
      <c r="T796" s="269"/>
      <c r="U796" s="189"/>
      <c r="V796" s="3"/>
      <c r="W796" s="2"/>
      <c r="X796" s="269"/>
      <c r="Y796" s="189"/>
      <c r="Z796" s="3"/>
      <c r="AA796" s="1"/>
      <c r="AB796" s="1"/>
      <c r="AC796" s="1"/>
      <c r="AD796" s="1"/>
      <c r="AE796" s="2"/>
      <c r="AF796" s="2"/>
      <c r="AG796" s="2"/>
      <c r="AH796" s="2"/>
      <c r="AI796" s="270"/>
      <c r="AJ796" s="270"/>
      <c r="AK796" s="270"/>
      <c r="AL796" s="270"/>
      <c r="AM796" s="270"/>
      <c r="AN796" s="270"/>
      <c r="AO796" s="270"/>
      <c r="AP796" s="270"/>
      <c r="AQ796" s="270"/>
      <c r="AR796" s="270"/>
      <c r="AS796" s="271"/>
      <c r="AT796" s="271"/>
      <c r="AU796" s="270"/>
      <c r="AV796" s="270"/>
      <c r="AW796" s="270"/>
      <c r="AX796" s="270"/>
    </row>
    <row r="797" spans="1:50" ht="14.25" customHeight="1">
      <c r="A797" s="204"/>
      <c r="B797" s="268"/>
      <c r="C797" s="268"/>
      <c r="D797" s="268"/>
      <c r="E797" s="268"/>
      <c r="F797" s="268"/>
      <c r="G797" s="268"/>
      <c r="H797" s="269"/>
      <c r="I797" s="189"/>
      <c r="J797" s="3"/>
      <c r="K797" s="2"/>
      <c r="L797" s="269"/>
      <c r="M797" s="189"/>
      <c r="N797" s="3"/>
      <c r="O797" s="2"/>
      <c r="P797" s="269"/>
      <c r="Q797" s="189"/>
      <c r="R797" s="3"/>
      <c r="S797" s="2"/>
      <c r="T797" s="269"/>
      <c r="U797" s="189"/>
      <c r="V797" s="3"/>
      <c r="W797" s="2"/>
      <c r="X797" s="269"/>
      <c r="Y797" s="189"/>
      <c r="Z797" s="3"/>
      <c r="AA797" s="1"/>
      <c r="AB797" s="1"/>
      <c r="AC797" s="1"/>
      <c r="AD797" s="1"/>
      <c r="AE797" s="2"/>
      <c r="AF797" s="2"/>
      <c r="AG797" s="2"/>
      <c r="AH797" s="2"/>
      <c r="AI797" s="270"/>
      <c r="AJ797" s="270"/>
      <c r="AK797" s="270"/>
      <c r="AL797" s="270"/>
      <c r="AM797" s="270"/>
      <c r="AN797" s="270"/>
      <c r="AO797" s="270"/>
      <c r="AP797" s="270"/>
      <c r="AQ797" s="270"/>
      <c r="AR797" s="270"/>
      <c r="AS797" s="271"/>
      <c r="AT797" s="271"/>
      <c r="AU797" s="270"/>
      <c r="AV797" s="270"/>
      <c r="AW797" s="270"/>
      <c r="AX797" s="270"/>
    </row>
    <row r="798" spans="1:50" ht="14.25" customHeight="1">
      <c r="A798" s="204"/>
      <c r="B798" s="268"/>
      <c r="C798" s="268"/>
      <c r="D798" s="268"/>
      <c r="E798" s="268"/>
      <c r="F798" s="268"/>
      <c r="G798" s="268"/>
      <c r="H798" s="269"/>
      <c r="I798" s="189"/>
      <c r="J798" s="3"/>
      <c r="K798" s="2"/>
      <c r="L798" s="269"/>
      <c r="M798" s="189"/>
      <c r="N798" s="3"/>
      <c r="O798" s="2"/>
      <c r="P798" s="269"/>
      <c r="Q798" s="189"/>
      <c r="R798" s="3"/>
      <c r="S798" s="2"/>
      <c r="T798" s="269"/>
      <c r="U798" s="189"/>
      <c r="V798" s="3"/>
      <c r="W798" s="2"/>
      <c r="X798" s="269"/>
      <c r="Y798" s="189"/>
      <c r="Z798" s="3"/>
      <c r="AA798" s="1"/>
      <c r="AB798" s="1"/>
      <c r="AC798" s="1"/>
      <c r="AD798" s="1"/>
      <c r="AE798" s="2"/>
      <c r="AF798" s="2"/>
      <c r="AG798" s="2"/>
      <c r="AH798" s="2"/>
      <c r="AI798" s="270"/>
      <c r="AJ798" s="270"/>
      <c r="AK798" s="270"/>
      <c r="AL798" s="270"/>
      <c r="AM798" s="270"/>
      <c r="AN798" s="270"/>
      <c r="AO798" s="270"/>
      <c r="AP798" s="270"/>
      <c r="AQ798" s="270"/>
      <c r="AR798" s="270"/>
      <c r="AS798" s="271"/>
      <c r="AT798" s="271"/>
      <c r="AU798" s="270"/>
      <c r="AV798" s="270"/>
      <c r="AW798" s="270"/>
      <c r="AX798" s="270"/>
    </row>
    <row r="799" spans="1:50" ht="14.25" customHeight="1">
      <c r="A799" s="204"/>
      <c r="B799" s="268"/>
      <c r="C799" s="268"/>
      <c r="D799" s="268"/>
      <c r="E799" s="268"/>
      <c r="F799" s="268"/>
      <c r="G799" s="268"/>
      <c r="H799" s="269"/>
      <c r="I799" s="189"/>
      <c r="J799" s="3"/>
      <c r="K799" s="2"/>
      <c r="L799" s="269"/>
      <c r="M799" s="189"/>
      <c r="N799" s="3"/>
      <c r="O799" s="2"/>
      <c r="P799" s="269"/>
      <c r="Q799" s="189"/>
      <c r="R799" s="3"/>
      <c r="S799" s="2"/>
      <c r="T799" s="269"/>
      <c r="U799" s="189"/>
      <c r="V799" s="3"/>
      <c r="W799" s="2"/>
      <c r="X799" s="269"/>
      <c r="Y799" s="189"/>
      <c r="Z799" s="3"/>
      <c r="AA799" s="1"/>
      <c r="AB799" s="1"/>
      <c r="AC799" s="1"/>
      <c r="AD799" s="1"/>
      <c r="AE799" s="2"/>
      <c r="AF799" s="2"/>
      <c r="AG799" s="2"/>
      <c r="AH799" s="2"/>
      <c r="AI799" s="270"/>
      <c r="AJ799" s="270"/>
      <c r="AK799" s="270"/>
      <c r="AL799" s="270"/>
      <c r="AM799" s="270"/>
      <c r="AN799" s="270"/>
      <c r="AO799" s="270"/>
      <c r="AP799" s="270"/>
      <c r="AQ799" s="270"/>
      <c r="AR799" s="270"/>
      <c r="AS799" s="271"/>
      <c r="AT799" s="271"/>
      <c r="AU799" s="270"/>
      <c r="AV799" s="270"/>
      <c r="AW799" s="270"/>
      <c r="AX799" s="270"/>
    </row>
    <row r="800" spans="1:50" ht="14.25" customHeight="1">
      <c r="A800" s="204"/>
      <c r="B800" s="268"/>
      <c r="C800" s="268"/>
      <c r="D800" s="268"/>
      <c r="E800" s="268"/>
      <c r="F800" s="268"/>
      <c r="G800" s="268"/>
      <c r="H800" s="269"/>
      <c r="I800" s="189"/>
      <c r="J800" s="3"/>
      <c r="K800" s="2"/>
      <c r="L800" s="269"/>
      <c r="M800" s="189"/>
      <c r="N800" s="3"/>
      <c r="O800" s="2"/>
      <c r="P800" s="269"/>
      <c r="Q800" s="189"/>
      <c r="R800" s="3"/>
      <c r="S800" s="2"/>
      <c r="T800" s="269"/>
      <c r="U800" s="189"/>
      <c r="V800" s="3"/>
      <c r="W800" s="2"/>
      <c r="X800" s="269"/>
      <c r="Y800" s="189"/>
      <c r="Z800" s="3"/>
      <c r="AA800" s="1"/>
      <c r="AB800" s="1"/>
      <c r="AC800" s="1"/>
      <c r="AD800" s="1"/>
      <c r="AE800" s="2"/>
      <c r="AF800" s="2"/>
      <c r="AG800" s="2"/>
      <c r="AH800" s="2"/>
      <c r="AI800" s="270"/>
      <c r="AJ800" s="270"/>
      <c r="AK800" s="270"/>
      <c r="AL800" s="270"/>
      <c r="AM800" s="270"/>
      <c r="AN800" s="270"/>
      <c r="AO800" s="270"/>
      <c r="AP800" s="270"/>
      <c r="AQ800" s="270"/>
      <c r="AR800" s="270"/>
      <c r="AS800" s="271"/>
      <c r="AT800" s="271"/>
      <c r="AU800" s="270"/>
      <c r="AV800" s="270"/>
      <c r="AW800" s="270"/>
      <c r="AX800" s="270"/>
    </row>
    <row r="801" spans="1:50" ht="14.25" customHeight="1">
      <c r="A801" s="204"/>
      <c r="B801" s="268"/>
      <c r="C801" s="268"/>
      <c r="D801" s="268"/>
      <c r="E801" s="268"/>
      <c r="F801" s="268"/>
      <c r="G801" s="268"/>
      <c r="H801" s="269"/>
      <c r="I801" s="189"/>
      <c r="J801" s="3"/>
      <c r="K801" s="2"/>
      <c r="L801" s="269"/>
      <c r="M801" s="189"/>
      <c r="N801" s="3"/>
      <c r="O801" s="2"/>
      <c r="P801" s="269"/>
      <c r="Q801" s="189"/>
      <c r="R801" s="3"/>
      <c r="S801" s="2"/>
      <c r="T801" s="269"/>
      <c r="U801" s="189"/>
      <c r="V801" s="3"/>
      <c r="W801" s="2"/>
      <c r="X801" s="269"/>
      <c r="Y801" s="189"/>
      <c r="Z801" s="3"/>
      <c r="AA801" s="1"/>
      <c r="AB801" s="1"/>
      <c r="AC801" s="1"/>
      <c r="AD801" s="1"/>
      <c r="AE801" s="2"/>
      <c r="AF801" s="2"/>
      <c r="AG801" s="2"/>
      <c r="AH801" s="2"/>
      <c r="AI801" s="270"/>
      <c r="AJ801" s="270"/>
      <c r="AK801" s="270"/>
      <c r="AL801" s="270"/>
      <c r="AM801" s="270"/>
      <c r="AN801" s="270"/>
      <c r="AO801" s="270"/>
      <c r="AP801" s="270"/>
      <c r="AQ801" s="270"/>
      <c r="AR801" s="270"/>
      <c r="AS801" s="271"/>
      <c r="AT801" s="271"/>
      <c r="AU801" s="270"/>
      <c r="AV801" s="270"/>
      <c r="AW801" s="270"/>
      <c r="AX801" s="270"/>
    </row>
    <row r="802" spans="1:50" ht="14.25" customHeight="1">
      <c r="A802" s="204"/>
      <c r="B802" s="268"/>
      <c r="C802" s="268"/>
      <c r="D802" s="268"/>
      <c r="E802" s="268"/>
      <c r="F802" s="268"/>
      <c r="G802" s="268"/>
      <c r="H802" s="269"/>
      <c r="I802" s="189"/>
      <c r="J802" s="3"/>
      <c r="K802" s="2"/>
      <c r="L802" s="269"/>
      <c r="M802" s="189"/>
      <c r="N802" s="3"/>
      <c r="O802" s="2"/>
      <c r="P802" s="269"/>
      <c r="Q802" s="189"/>
      <c r="R802" s="3"/>
      <c r="S802" s="2"/>
      <c r="T802" s="269"/>
      <c r="U802" s="189"/>
      <c r="V802" s="3"/>
      <c r="W802" s="2"/>
      <c r="X802" s="269"/>
      <c r="Y802" s="189"/>
      <c r="Z802" s="3"/>
      <c r="AA802" s="1"/>
      <c r="AB802" s="1"/>
      <c r="AC802" s="1"/>
      <c r="AD802" s="1"/>
      <c r="AE802" s="2"/>
      <c r="AF802" s="2"/>
      <c r="AG802" s="2"/>
      <c r="AH802" s="2"/>
      <c r="AI802" s="270"/>
      <c r="AJ802" s="270"/>
      <c r="AK802" s="270"/>
      <c r="AL802" s="270"/>
      <c r="AM802" s="270"/>
      <c r="AN802" s="270"/>
      <c r="AO802" s="270"/>
      <c r="AP802" s="270"/>
      <c r="AQ802" s="270"/>
      <c r="AR802" s="270"/>
      <c r="AS802" s="271"/>
      <c r="AT802" s="271"/>
      <c r="AU802" s="270"/>
      <c r="AV802" s="270"/>
      <c r="AW802" s="270"/>
      <c r="AX802" s="270"/>
    </row>
    <row r="803" spans="1:50" ht="14.25" customHeight="1">
      <c r="A803" s="204"/>
      <c r="B803" s="268"/>
      <c r="C803" s="268"/>
      <c r="D803" s="268"/>
      <c r="E803" s="268"/>
      <c r="F803" s="268"/>
      <c r="G803" s="268"/>
      <c r="H803" s="269"/>
      <c r="I803" s="189"/>
      <c r="J803" s="3"/>
      <c r="K803" s="2"/>
      <c r="L803" s="269"/>
      <c r="M803" s="189"/>
      <c r="N803" s="3"/>
      <c r="O803" s="2"/>
      <c r="P803" s="269"/>
      <c r="Q803" s="189"/>
      <c r="R803" s="3"/>
      <c r="S803" s="2"/>
      <c r="T803" s="269"/>
      <c r="U803" s="189"/>
      <c r="V803" s="3"/>
      <c r="W803" s="2"/>
      <c r="X803" s="269"/>
      <c r="Y803" s="189"/>
      <c r="Z803" s="3"/>
      <c r="AA803" s="1"/>
      <c r="AB803" s="1"/>
      <c r="AC803" s="1"/>
      <c r="AD803" s="1"/>
      <c r="AE803" s="2"/>
      <c r="AF803" s="2"/>
      <c r="AG803" s="2"/>
      <c r="AH803" s="2"/>
      <c r="AI803" s="270"/>
      <c r="AJ803" s="270"/>
      <c r="AK803" s="270"/>
      <c r="AL803" s="270"/>
      <c r="AM803" s="270"/>
      <c r="AN803" s="270"/>
      <c r="AO803" s="270"/>
      <c r="AP803" s="270"/>
      <c r="AQ803" s="270"/>
      <c r="AR803" s="270"/>
      <c r="AS803" s="271"/>
      <c r="AT803" s="271"/>
      <c r="AU803" s="270"/>
      <c r="AV803" s="270"/>
      <c r="AW803" s="270"/>
      <c r="AX803" s="270"/>
    </row>
    <row r="804" spans="1:50" ht="14.25" customHeight="1">
      <c r="A804" s="204"/>
      <c r="B804" s="268"/>
      <c r="C804" s="268"/>
      <c r="D804" s="268"/>
      <c r="E804" s="268"/>
      <c r="F804" s="268"/>
      <c r="G804" s="268"/>
      <c r="H804" s="269"/>
      <c r="I804" s="189"/>
      <c r="J804" s="3"/>
      <c r="K804" s="2"/>
      <c r="L804" s="269"/>
      <c r="M804" s="189"/>
      <c r="N804" s="3"/>
      <c r="O804" s="2"/>
      <c r="P804" s="269"/>
      <c r="Q804" s="189"/>
      <c r="R804" s="3"/>
      <c r="S804" s="2"/>
      <c r="T804" s="269"/>
      <c r="U804" s="189"/>
      <c r="V804" s="3"/>
      <c r="W804" s="2"/>
      <c r="X804" s="269"/>
      <c r="Y804" s="189"/>
      <c r="Z804" s="3"/>
      <c r="AA804" s="1"/>
      <c r="AB804" s="1"/>
      <c r="AC804" s="1"/>
      <c r="AD804" s="1"/>
      <c r="AE804" s="2"/>
      <c r="AF804" s="2"/>
      <c r="AG804" s="2"/>
      <c r="AH804" s="2"/>
      <c r="AI804" s="270"/>
      <c r="AJ804" s="270"/>
      <c r="AK804" s="270"/>
      <c r="AL804" s="270"/>
      <c r="AM804" s="270"/>
      <c r="AN804" s="270"/>
      <c r="AO804" s="270"/>
      <c r="AP804" s="270"/>
      <c r="AQ804" s="270"/>
      <c r="AR804" s="270"/>
      <c r="AS804" s="271"/>
      <c r="AT804" s="271"/>
      <c r="AU804" s="270"/>
      <c r="AV804" s="270"/>
      <c r="AW804" s="270"/>
      <c r="AX804" s="270"/>
    </row>
    <row r="805" spans="1:50" ht="14.25" customHeight="1">
      <c r="A805" s="204"/>
      <c r="B805" s="268"/>
      <c r="C805" s="268"/>
      <c r="D805" s="268"/>
      <c r="E805" s="268"/>
      <c r="F805" s="268"/>
      <c r="G805" s="268"/>
      <c r="H805" s="269"/>
      <c r="I805" s="189"/>
      <c r="J805" s="3"/>
      <c r="K805" s="2"/>
      <c r="L805" s="269"/>
      <c r="M805" s="189"/>
      <c r="N805" s="3"/>
      <c r="O805" s="2"/>
      <c r="P805" s="269"/>
      <c r="Q805" s="189"/>
      <c r="R805" s="3"/>
      <c r="S805" s="2"/>
      <c r="T805" s="269"/>
      <c r="U805" s="189"/>
      <c r="V805" s="3"/>
      <c r="W805" s="2"/>
      <c r="X805" s="269"/>
      <c r="Y805" s="189"/>
      <c r="Z805" s="3"/>
      <c r="AA805" s="1"/>
      <c r="AB805" s="1"/>
      <c r="AC805" s="1"/>
      <c r="AD805" s="1"/>
      <c r="AE805" s="2"/>
      <c r="AF805" s="2"/>
      <c r="AG805" s="2"/>
      <c r="AH805" s="2"/>
      <c r="AI805" s="270"/>
      <c r="AJ805" s="270"/>
      <c r="AK805" s="270"/>
      <c r="AL805" s="270"/>
      <c r="AM805" s="270"/>
      <c r="AN805" s="270"/>
      <c r="AO805" s="270"/>
      <c r="AP805" s="270"/>
      <c r="AQ805" s="270"/>
      <c r="AR805" s="270"/>
      <c r="AS805" s="271"/>
      <c r="AT805" s="271"/>
      <c r="AU805" s="270"/>
      <c r="AV805" s="270"/>
      <c r="AW805" s="270"/>
      <c r="AX805" s="270"/>
    </row>
    <row r="806" spans="1:50" ht="14.25" customHeight="1">
      <c r="A806" s="204"/>
      <c r="B806" s="268"/>
      <c r="C806" s="268"/>
      <c r="D806" s="268"/>
      <c r="E806" s="268"/>
      <c r="F806" s="268"/>
      <c r="G806" s="268"/>
      <c r="H806" s="269"/>
      <c r="I806" s="189"/>
      <c r="J806" s="3"/>
      <c r="K806" s="2"/>
      <c r="L806" s="269"/>
      <c r="M806" s="189"/>
      <c r="N806" s="3"/>
      <c r="O806" s="2"/>
      <c r="P806" s="269"/>
      <c r="Q806" s="189"/>
      <c r="R806" s="3"/>
      <c r="S806" s="2"/>
      <c r="T806" s="269"/>
      <c r="U806" s="189"/>
      <c r="V806" s="3"/>
      <c r="W806" s="2"/>
      <c r="X806" s="269"/>
      <c r="Y806" s="189"/>
      <c r="Z806" s="3"/>
      <c r="AA806" s="1"/>
      <c r="AB806" s="1"/>
      <c r="AC806" s="1"/>
      <c r="AD806" s="1"/>
      <c r="AE806" s="2"/>
      <c r="AF806" s="2"/>
      <c r="AG806" s="2"/>
      <c r="AH806" s="2"/>
      <c r="AI806" s="270"/>
      <c r="AJ806" s="270"/>
      <c r="AK806" s="270"/>
      <c r="AL806" s="270"/>
      <c r="AM806" s="270"/>
      <c r="AN806" s="270"/>
      <c r="AO806" s="270"/>
      <c r="AP806" s="270"/>
      <c r="AQ806" s="270"/>
      <c r="AR806" s="270"/>
      <c r="AS806" s="271"/>
      <c r="AT806" s="271"/>
      <c r="AU806" s="270"/>
      <c r="AV806" s="270"/>
      <c r="AW806" s="270"/>
      <c r="AX806" s="270"/>
    </row>
    <row r="807" spans="1:50" ht="14.25" customHeight="1">
      <c r="A807" s="204"/>
      <c r="B807" s="268"/>
      <c r="C807" s="268"/>
      <c r="D807" s="268"/>
      <c r="E807" s="268"/>
      <c r="F807" s="268"/>
      <c r="G807" s="268"/>
      <c r="H807" s="269"/>
      <c r="I807" s="189"/>
      <c r="J807" s="3"/>
      <c r="K807" s="2"/>
      <c r="L807" s="269"/>
      <c r="M807" s="189"/>
      <c r="N807" s="3"/>
      <c r="O807" s="2"/>
      <c r="P807" s="269"/>
      <c r="Q807" s="189"/>
      <c r="R807" s="3"/>
      <c r="S807" s="2"/>
      <c r="T807" s="269"/>
      <c r="U807" s="189"/>
      <c r="V807" s="3"/>
      <c r="W807" s="2"/>
      <c r="X807" s="269"/>
      <c r="Y807" s="189"/>
      <c r="Z807" s="3"/>
      <c r="AA807" s="1"/>
      <c r="AB807" s="1"/>
      <c r="AC807" s="1"/>
      <c r="AD807" s="1"/>
      <c r="AE807" s="2"/>
      <c r="AF807" s="2"/>
      <c r="AG807" s="2"/>
      <c r="AH807" s="2"/>
      <c r="AI807" s="270"/>
      <c r="AJ807" s="270"/>
      <c r="AK807" s="270"/>
      <c r="AL807" s="270"/>
      <c r="AM807" s="270"/>
      <c r="AN807" s="270"/>
      <c r="AO807" s="270"/>
      <c r="AP807" s="270"/>
      <c r="AQ807" s="270"/>
      <c r="AR807" s="270"/>
      <c r="AS807" s="271"/>
      <c r="AT807" s="271"/>
      <c r="AU807" s="270"/>
      <c r="AV807" s="270"/>
      <c r="AW807" s="270"/>
      <c r="AX807" s="270"/>
    </row>
    <row r="808" spans="1:50" ht="14.25" customHeight="1">
      <c r="A808" s="204"/>
      <c r="B808" s="268"/>
      <c r="C808" s="268"/>
      <c r="D808" s="268"/>
      <c r="E808" s="268"/>
      <c r="F808" s="268"/>
      <c r="G808" s="268"/>
      <c r="H808" s="269"/>
      <c r="I808" s="189"/>
      <c r="J808" s="3"/>
      <c r="K808" s="2"/>
      <c r="L808" s="269"/>
      <c r="M808" s="189"/>
      <c r="N808" s="3"/>
      <c r="O808" s="2"/>
      <c r="P808" s="269"/>
      <c r="Q808" s="189"/>
      <c r="R808" s="3"/>
      <c r="S808" s="2"/>
      <c r="T808" s="269"/>
      <c r="U808" s="189"/>
      <c r="V808" s="3"/>
      <c r="W808" s="2"/>
      <c r="X808" s="269"/>
      <c r="Y808" s="189"/>
      <c r="Z808" s="3"/>
      <c r="AA808" s="1"/>
      <c r="AB808" s="1"/>
      <c r="AC808" s="1"/>
      <c r="AD808" s="1"/>
      <c r="AE808" s="2"/>
      <c r="AF808" s="2"/>
      <c r="AG808" s="2"/>
      <c r="AH808" s="2"/>
      <c r="AI808" s="270"/>
      <c r="AJ808" s="270"/>
      <c r="AK808" s="270"/>
      <c r="AL808" s="270"/>
      <c r="AM808" s="270"/>
      <c r="AN808" s="270"/>
      <c r="AO808" s="270"/>
      <c r="AP808" s="270"/>
      <c r="AQ808" s="270"/>
      <c r="AR808" s="270"/>
      <c r="AS808" s="271"/>
      <c r="AT808" s="271"/>
      <c r="AU808" s="270"/>
      <c r="AV808" s="270"/>
      <c r="AW808" s="270"/>
      <c r="AX808" s="270"/>
    </row>
    <row r="809" spans="1:50" ht="14.25" customHeight="1">
      <c r="A809" s="204"/>
      <c r="B809" s="268"/>
      <c r="C809" s="268"/>
      <c r="D809" s="268"/>
      <c r="E809" s="268"/>
      <c r="F809" s="268"/>
      <c r="G809" s="268"/>
      <c r="H809" s="269"/>
      <c r="I809" s="189"/>
      <c r="J809" s="3"/>
      <c r="K809" s="2"/>
      <c r="L809" s="269"/>
      <c r="M809" s="189"/>
      <c r="N809" s="3"/>
      <c r="O809" s="2"/>
      <c r="P809" s="269"/>
      <c r="Q809" s="189"/>
      <c r="R809" s="3"/>
      <c r="S809" s="2"/>
      <c r="T809" s="269"/>
      <c r="U809" s="189"/>
      <c r="V809" s="3"/>
      <c r="W809" s="2"/>
      <c r="X809" s="269"/>
      <c r="Y809" s="189"/>
      <c r="Z809" s="3"/>
      <c r="AA809" s="1"/>
      <c r="AB809" s="1"/>
      <c r="AC809" s="1"/>
      <c r="AD809" s="1"/>
      <c r="AE809" s="2"/>
      <c r="AF809" s="2"/>
      <c r="AG809" s="2"/>
      <c r="AH809" s="2"/>
      <c r="AI809" s="270"/>
      <c r="AJ809" s="270"/>
      <c r="AK809" s="270"/>
      <c r="AL809" s="270"/>
      <c r="AM809" s="270"/>
      <c r="AN809" s="270"/>
      <c r="AO809" s="270"/>
      <c r="AP809" s="270"/>
      <c r="AQ809" s="270"/>
      <c r="AR809" s="270"/>
      <c r="AS809" s="271"/>
      <c r="AT809" s="271"/>
      <c r="AU809" s="270"/>
      <c r="AV809" s="270"/>
      <c r="AW809" s="270"/>
      <c r="AX809" s="270"/>
    </row>
    <row r="810" spans="1:50" ht="14.25" customHeight="1">
      <c r="A810" s="204"/>
      <c r="B810" s="268"/>
      <c r="C810" s="268"/>
      <c r="D810" s="268"/>
      <c r="E810" s="268"/>
      <c r="F810" s="268"/>
      <c r="G810" s="268"/>
      <c r="H810" s="269"/>
      <c r="I810" s="189"/>
      <c r="J810" s="3"/>
      <c r="K810" s="2"/>
      <c r="L810" s="269"/>
      <c r="M810" s="189"/>
      <c r="N810" s="3"/>
      <c r="O810" s="2"/>
      <c r="P810" s="269"/>
      <c r="Q810" s="189"/>
      <c r="R810" s="3"/>
      <c r="S810" s="2"/>
      <c r="T810" s="269"/>
      <c r="U810" s="189"/>
      <c r="V810" s="3"/>
      <c r="W810" s="2"/>
      <c r="X810" s="269"/>
      <c r="Y810" s="189"/>
      <c r="Z810" s="3"/>
      <c r="AA810" s="1"/>
      <c r="AB810" s="1"/>
      <c r="AC810" s="1"/>
      <c r="AD810" s="1"/>
      <c r="AE810" s="2"/>
      <c r="AF810" s="2"/>
      <c r="AG810" s="2"/>
      <c r="AH810" s="2"/>
      <c r="AI810" s="270"/>
      <c r="AJ810" s="270"/>
      <c r="AK810" s="270"/>
      <c r="AL810" s="270"/>
      <c r="AM810" s="270"/>
      <c r="AN810" s="270"/>
      <c r="AO810" s="270"/>
      <c r="AP810" s="270"/>
      <c r="AQ810" s="270"/>
      <c r="AR810" s="270"/>
      <c r="AS810" s="271"/>
      <c r="AT810" s="271"/>
      <c r="AU810" s="270"/>
      <c r="AV810" s="270"/>
      <c r="AW810" s="270"/>
      <c r="AX810" s="270"/>
    </row>
    <row r="811" spans="1:50" ht="14.25" customHeight="1">
      <c r="A811" s="204"/>
      <c r="B811" s="268"/>
      <c r="C811" s="268"/>
      <c r="D811" s="268"/>
      <c r="E811" s="268"/>
      <c r="F811" s="268"/>
      <c r="G811" s="268"/>
      <c r="H811" s="269"/>
      <c r="I811" s="189"/>
      <c r="J811" s="3"/>
      <c r="K811" s="2"/>
      <c r="L811" s="269"/>
      <c r="M811" s="189"/>
      <c r="N811" s="3"/>
      <c r="O811" s="2"/>
      <c r="P811" s="269"/>
      <c r="Q811" s="189"/>
      <c r="R811" s="3"/>
      <c r="S811" s="2"/>
      <c r="T811" s="269"/>
      <c r="U811" s="189"/>
      <c r="V811" s="3"/>
      <c r="W811" s="2"/>
      <c r="X811" s="269"/>
      <c r="Y811" s="189"/>
      <c r="Z811" s="3"/>
      <c r="AA811" s="1"/>
      <c r="AB811" s="1"/>
      <c r="AC811" s="1"/>
      <c r="AD811" s="1"/>
      <c r="AE811" s="2"/>
      <c r="AF811" s="2"/>
      <c r="AG811" s="2"/>
      <c r="AH811" s="2"/>
      <c r="AI811" s="270"/>
      <c r="AJ811" s="270"/>
      <c r="AK811" s="270"/>
      <c r="AL811" s="270"/>
      <c r="AM811" s="270"/>
      <c r="AN811" s="270"/>
      <c r="AO811" s="270"/>
      <c r="AP811" s="270"/>
      <c r="AQ811" s="270"/>
      <c r="AR811" s="270"/>
      <c r="AS811" s="271"/>
      <c r="AT811" s="271"/>
      <c r="AU811" s="270"/>
      <c r="AV811" s="270"/>
      <c r="AW811" s="270"/>
      <c r="AX811" s="270"/>
    </row>
    <row r="812" spans="1:50" ht="14.25" customHeight="1">
      <c r="A812" s="204"/>
      <c r="B812" s="268"/>
      <c r="C812" s="268"/>
      <c r="D812" s="268"/>
      <c r="E812" s="268"/>
      <c r="F812" s="268"/>
      <c r="G812" s="268"/>
      <c r="H812" s="269"/>
      <c r="I812" s="189"/>
      <c r="J812" s="3"/>
      <c r="K812" s="2"/>
      <c r="L812" s="269"/>
      <c r="M812" s="189"/>
      <c r="N812" s="3"/>
      <c r="O812" s="2"/>
      <c r="P812" s="269"/>
      <c r="Q812" s="189"/>
      <c r="R812" s="3"/>
      <c r="S812" s="2"/>
      <c r="T812" s="269"/>
      <c r="U812" s="189"/>
      <c r="V812" s="3"/>
      <c r="W812" s="2"/>
      <c r="X812" s="269"/>
      <c r="Y812" s="189"/>
      <c r="Z812" s="3"/>
      <c r="AA812" s="1"/>
      <c r="AB812" s="1"/>
      <c r="AC812" s="1"/>
      <c r="AD812" s="1"/>
      <c r="AE812" s="2"/>
      <c r="AF812" s="2"/>
      <c r="AG812" s="2"/>
      <c r="AH812" s="2"/>
      <c r="AI812" s="270"/>
      <c r="AJ812" s="270"/>
      <c r="AK812" s="270"/>
      <c r="AL812" s="270"/>
      <c r="AM812" s="270"/>
      <c r="AN812" s="270"/>
      <c r="AO812" s="270"/>
      <c r="AP812" s="270"/>
      <c r="AQ812" s="270"/>
      <c r="AR812" s="270"/>
      <c r="AS812" s="271"/>
      <c r="AT812" s="271"/>
      <c r="AU812" s="270"/>
      <c r="AV812" s="270"/>
      <c r="AW812" s="270"/>
      <c r="AX812" s="270"/>
    </row>
    <row r="813" spans="1:50" ht="14.25" customHeight="1">
      <c r="A813" s="204"/>
      <c r="B813" s="268"/>
      <c r="C813" s="268"/>
      <c r="D813" s="268"/>
      <c r="E813" s="268"/>
      <c r="F813" s="268"/>
      <c r="G813" s="268"/>
      <c r="H813" s="269"/>
      <c r="I813" s="189"/>
      <c r="J813" s="3"/>
      <c r="K813" s="2"/>
      <c r="L813" s="269"/>
      <c r="M813" s="189"/>
      <c r="N813" s="3"/>
      <c r="O813" s="2"/>
      <c r="P813" s="269"/>
      <c r="Q813" s="189"/>
      <c r="R813" s="3"/>
      <c r="S813" s="2"/>
      <c r="T813" s="269"/>
      <c r="U813" s="189"/>
      <c r="V813" s="3"/>
      <c r="W813" s="2"/>
      <c r="X813" s="269"/>
      <c r="Y813" s="189"/>
      <c r="Z813" s="3"/>
      <c r="AA813" s="1"/>
      <c r="AB813" s="1"/>
      <c r="AC813" s="1"/>
      <c r="AD813" s="1"/>
      <c r="AE813" s="2"/>
      <c r="AF813" s="2"/>
      <c r="AG813" s="2"/>
      <c r="AH813" s="2"/>
      <c r="AI813" s="270"/>
      <c r="AJ813" s="270"/>
      <c r="AK813" s="270"/>
      <c r="AL813" s="270"/>
      <c r="AM813" s="270"/>
      <c r="AN813" s="270"/>
      <c r="AO813" s="270"/>
      <c r="AP813" s="270"/>
      <c r="AQ813" s="270"/>
      <c r="AR813" s="270"/>
      <c r="AS813" s="271"/>
      <c r="AT813" s="271"/>
      <c r="AU813" s="270"/>
      <c r="AV813" s="270"/>
      <c r="AW813" s="270"/>
      <c r="AX813" s="270"/>
    </row>
    <row r="814" spans="1:50" ht="14.25" customHeight="1">
      <c r="A814" s="204"/>
      <c r="B814" s="268"/>
      <c r="C814" s="268"/>
      <c r="D814" s="268"/>
      <c r="E814" s="268"/>
      <c r="F814" s="268"/>
      <c r="G814" s="268"/>
      <c r="H814" s="269"/>
      <c r="I814" s="189"/>
      <c r="J814" s="3"/>
      <c r="K814" s="2"/>
      <c r="L814" s="269"/>
      <c r="M814" s="189"/>
      <c r="N814" s="3"/>
      <c r="O814" s="2"/>
      <c r="P814" s="269"/>
      <c r="Q814" s="189"/>
      <c r="R814" s="3"/>
      <c r="S814" s="2"/>
      <c r="T814" s="269"/>
      <c r="U814" s="189"/>
      <c r="V814" s="3"/>
      <c r="W814" s="2"/>
      <c r="X814" s="269"/>
      <c r="Y814" s="189"/>
      <c r="Z814" s="3"/>
      <c r="AA814" s="1"/>
      <c r="AB814" s="1"/>
      <c r="AC814" s="1"/>
      <c r="AD814" s="1"/>
      <c r="AE814" s="2"/>
      <c r="AF814" s="2"/>
      <c r="AG814" s="2"/>
      <c r="AH814" s="2"/>
      <c r="AI814" s="270"/>
      <c r="AJ814" s="270"/>
      <c r="AK814" s="270"/>
      <c r="AL814" s="270"/>
      <c r="AM814" s="270"/>
      <c r="AN814" s="270"/>
      <c r="AO814" s="270"/>
      <c r="AP814" s="270"/>
      <c r="AQ814" s="270"/>
      <c r="AR814" s="270"/>
      <c r="AS814" s="271"/>
      <c r="AT814" s="271"/>
      <c r="AU814" s="270"/>
      <c r="AV814" s="270"/>
      <c r="AW814" s="270"/>
      <c r="AX814" s="270"/>
    </row>
    <row r="815" spans="1:50" ht="14.25" customHeight="1">
      <c r="A815" s="204"/>
      <c r="B815" s="268"/>
      <c r="C815" s="268"/>
      <c r="D815" s="268"/>
      <c r="E815" s="268"/>
      <c r="F815" s="268"/>
      <c r="G815" s="268"/>
      <c r="H815" s="269"/>
      <c r="I815" s="189"/>
      <c r="J815" s="3"/>
      <c r="K815" s="2"/>
      <c r="L815" s="269"/>
      <c r="M815" s="189"/>
      <c r="N815" s="3"/>
      <c r="O815" s="2"/>
      <c r="P815" s="269"/>
      <c r="Q815" s="189"/>
      <c r="R815" s="3"/>
      <c r="S815" s="2"/>
      <c r="T815" s="269"/>
      <c r="U815" s="189"/>
      <c r="V815" s="3"/>
      <c r="W815" s="2"/>
      <c r="X815" s="269"/>
      <c r="Y815" s="189"/>
      <c r="Z815" s="3"/>
      <c r="AA815" s="1"/>
      <c r="AB815" s="1"/>
      <c r="AC815" s="1"/>
      <c r="AD815" s="1"/>
      <c r="AE815" s="2"/>
      <c r="AF815" s="2"/>
      <c r="AG815" s="2"/>
      <c r="AH815" s="2"/>
      <c r="AI815" s="270"/>
      <c r="AJ815" s="270"/>
      <c r="AK815" s="270"/>
      <c r="AL815" s="270"/>
      <c r="AM815" s="270"/>
      <c r="AN815" s="270"/>
      <c r="AO815" s="270"/>
      <c r="AP815" s="270"/>
      <c r="AQ815" s="270"/>
      <c r="AR815" s="270"/>
      <c r="AS815" s="271"/>
      <c r="AT815" s="271"/>
      <c r="AU815" s="270"/>
      <c r="AV815" s="270"/>
      <c r="AW815" s="270"/>
      <c r="AX815" s="270"/>
    </row>
    <row r="816" spans="1:50" ht="14.25" customHeight="1">
      <c r="A816" s="204"/>
      <c r="B816" s="268"/>
      <c r="C816" s="268"/>
      <c r="D816" s="268"/>
      <c r="E816" s="268"/>
      <c r="F816" s="268"/>
      <c r="G816" s="268"/>
      <c r="H816" s="269"/>
      <c r="I816" s="189"/>
      <c r="J816" s="3"/>
      <c r="K816" s="2"/>
      <c r="L816" s="269"/>
      <c r="M816" s="189"/>
      <c r="N816" s="3"/>
      <c r="O816" s="2"/>
      <c r="P816" s="269"/>
      <c r="Q816" s="189"/>
      <c r="R816" s="3"/>
      <c r="S816" s="2"/>
      <c r="T816" s="269"/>
      <c r="U816" s="189"/>
      <c r="V816" s="3"/>
      <c r="W816" s="2"/>
      <c r="X816" s="269"/>
      <c r="Y816" s="189"/>
      <c r="Z816" s="3"/>
      <c r="AA816" s="1"/>
      <c r="AB816" s="1"/>
      <c r="AC816" s="1"/>
      <c r="AD816" s="1"/>
      <c r="AE816" s="2"/>
      <c r="AF816" s="2"/>
      <c r="AG816" s="2"/>
      <c r="AH816" s="2"/>
      <c r="AI816" s="270"/>
      <c r="AJ816" s="270"/>
      <c r="AK816" s="270"/>
      <c r="AL816" s="270"/>
      <c r="AM816" s="270"/>
      <c r="AN816" s="270"/>
      <c r="AO816" s="270"/>
      <c r="AP816" s="270"/>
      <c r="AQ816" s="270"/>
      <c r="AR816" s="270"/>
      <c r="AS816" s="271"/>
      <c r="AT816" s="271"/>
      <c r="AU816" s="270"/>
      <c r="AV816" s="270"/>
      <c r="AW816" s="270"/>
      <c r="AX816" s="270"/>
    </row>
    <row r="817" spans="1:50" ht="14.25" customHeight="1">
      <c r="A817" s="204"/>
      <c r="B817" s="268"/>
      <c r="C817" s="268"/>
      <c r="D817" s="268"/>
      <c r="E817" s="268"/>
      <c r="F817" s="268"/>
      <c r="G817" s="268"/>
      <c r="H817" s="269"/>
      <c r="I817" s="189"/>
      <c r="J817" s="3"/>
      <c r="K817" s="2"/>
      <c r="L817" s="269"/>
      <c r="M817" s="189"/>
      <c r="N817" s="3"/>
      <c r="O817" s="2"/>
      <c r="P817" s="269"/>
      <c r="Q817" s="189"/>
      <c r="R817" s="3"/>
      <c r="S817" s="2"/>
      <c r="T817" s="269"/>
      <c r="U817" s="189"/>
      <c r="V817" s="3"/>
      <c r="W817" s="2"/>
      <c r="X817" s="269"/>
      <c r="Y817" s="189"/>
      <c r="Z817" s="3"/>
      <c r="AA817" s="1"/>
      <c r="AB817" s="1"/>
      <c r="AC817" s="1"/>
      <c r="AD817" s="1"/>
      <c r="AE817" s="2"/>
      <c r="AF817" s="2"/>
      <c r="AG817" s="2"/>
      <c r="AH817" s="2"/>
      <c r="AI817" s="270"/>
      <c r="AJ817" s="270"/>
      <c r="AK817" s="270"/>
      <c r="AL817" s="270"/>
      <c r="AM817" s="270"/>
      <c r="AN817" s="270"/>
      <c r="AO817" s="270"/>
      <c r="AP817" s="270"/>
      <c r="AQ817" s="270"/>
      <c r="AR817" s="270"/>
      <c r="AS817" s="271"/>
      <c r="AT817" s="271"/>
      <c r="AU817" s="270"/>
      <c r="AV817" s="270"/>
      <c r="AW817" s="270"/>
      <c r="AX817" s="270"/>
    </row>
    <row r="818" spans="1:50" ht="14.25" customHeight="1">
      <c r="A818" s="204"/>
      <c r="B818" s="268"/>
      <c r="C818" s="268"/>
      <c r="D818" s="268"/>
      <c r="E818" s="268"/>
      <c r="F818" s="268"/>
      <c r="G818" s="268"/>
      <c r="H818" s="269"/>
      <c r="I818" s="189"/>
      <c r="J818" s="3"/>
      <c r="K818" s="2"/>
      <c r="L818" s="269"/>
      <c r="M818" s="189"/>
      <c r="N818" s="3"/>
      <c r="O818" s="2"/>
      <c r="P818" s="269"/>
      <c r="Q818" s="189"/>
      <c r="R818" s="3"/>
      <c r="S818" s="2"/>
      <c r="T818" s="269"/>
      <c r="U818" s="189"/>
      <c r="V818" s="3"/>
      <c r="W818" s="2"/>
      <c r="X818" s="269"/>
      <c r="Y818" s="189"/>
      <c r="Z818" s="3"/>
      <c r="AA818" s="1"/>
      <c r="AB818" s="1"/>
      <c r="AC818" s="1"/>
      <c r="AD818" s="1"/>
      <c r="AE818" s="2"/>
      <c r="AF818" s="2"/>
      <c r="AG818" s="2"/>
      <c r="AH818" s="2"/>
      <c r="AI818" s="270"/>
      <c r="AJ818" s="270"/>
      <c r="AK818" s="270"/>
      <c r="AL818" s="270"/>
      <c r="AM818" s="270"/>
      <c r="AN818" s="270"/>
      <c r="AO818" s="270"/>
      <c r="AP818" s="270"/>
      <c r="AQ818" s="270"/>
      <c r="AR818" s="270"/>
      <c r="AS818" s="271"/>
      <c r="AT818" s="271"/>
      <c r="AU818" s="270"/>
      <c r="AV818" s="270"/>
      <c r="AW818" s="270"/>
      <c r="AX818" s="270"/>
    </row>
    <row r="819" spans="1:50" ht="14.25" customHeight="1">
      <c r="A819" s="204"/>
      <c r="B819" s="268"/>
      <c r="C819" s="268"/>
      <c r="D819" s="268"/>
      <c r="E819" s="268"/>
      <c r="F819" s="268"/>
      <c r="G819" s="268"/>
      <c r="H819" s="269"/>
      <c r="I819" s="189"/>
      <c r="J819" s="3"/>
      <c r="K819" s="2"/>
      <c r="L819" s="269"/>
      <c r="M819" s="189"/>
      <c r="N819" s="3"/>
      <c r="O819" s="2"/>
      <c r="P819" s="269"/>
      <c r="Q819" s="189"/>
      <c r="R819" s="3"/>
      <c r="S819" s="2"/>
      <c r="T819" s="269"/>
      <c r="U819" s="189"/>
      <c r="V819" s="3"/>
      <c r="W819" s="2"/>
      <c r="X819" s="269"/>
      <c r="Y819" s="189"/>
      <c r="Z819" s="3"/>
      <c r="AA819" s="1"/>
      <c r="AB819" s="1"/>
      <c r="AC819" s="1"/>
      <c r="AD819" s="1"/>
      <c r="AE819" s="2"/>
      <c r="AF819" s="2"/>
      <c r="AG819" s="2"/>
      <c r="AH819" s="2"/>
      <c r="AI819" s="270"/>
      <c r="AJ819" s="270"/>
      <c r="AK819" s="270"/>
      <c r="AL819" s="270"/>
      <c r="AM819" s="270"/>
      <c r="AN819" s="270"/>
      <c r="AO819" s="270"/>
      <c r="AP819" s="270"/>
      <c r="AQ819" s="270"/>
      <c r="AR819" s="270"/>
      <c r="AS819" s="271"/>
      <c r="AT819" s="271"/>
      <c r="AU819" s="270"/>
      <c r="AV819" s="270"/>
      <c r="AW819" s="270"/>
      <c r="AX819" s="270"/>
    </row>
    <row r="820" spans="1:50" ht="14.25" customHeight="1">
      <c r="A820" s="204"/>
      <c r="B820" s="268"/>
      <c r="C820" s="268"/>
      <c r="D820" s="268"/>
      <c r="E820" s="268"/>
      <c r="F820" s="268"/>
      <c r="G820" s="268"/>
      <c r="H820" s="269"/>
      <c r="I820" s="189"/>
      <c r="J820" s="3"/>
      <c r="K820" s="2"/>
      <c r="L820" s="269"/>
      <c r="M820" s="189"/>
      <c r="N820" s="3"/>
      <c r="O820" s="2"/>
      <c r="P820" s="269"/>
      <c r="Q820" s="189"/>
      <c r="R820" s="3"/>
      <c r="S820" s="2"/>
      <c r="T820" s="269"/>
      <c r="U820" s="189"/>
      <c r="V820" s="3"/>
      <c r="W820" s="2"/>
      <c r="X820" s="269"/>
      <c r="Y820" s="189"/>
      <c r="Z820" s="3"/>
      <c r="AA820" s="1"/>
      <c r="AB820" s="1"/>
      <c r="AC820" s="1"/>
      <c r="AD820" s="1"/>
      <c r="AE820" s="2"/>
      <c r="AF820" s="2"/>
      <c r="AG820" s="2"/>
      <c r="AH820" s="2"/>
      <c r="AI820" s="270"/>
      <c r="AJ820" s="270"/>
      <c r="AK820" s="270"/>
      <c r="AL820" s="270"/>
      <c r="AM820" s="270"/>
      <c r="AN820" s="270"/>
      <c r="AO820" s="270"/>
      <c r="AP820" s="270"/>
      <c r="AQ820" s="270"/>
      <c r="AR820" s="270"/>
      <c r="AS820" s="271"/>
      <c r="AT820" s="271"/>
      <c r="AU820" s="270"/>
      <c r="AV820" s="270"/>
      <c r="AW820" s="270"/>
      <c r="AX820" s="270"/>
    </row>
    <row r="821" spans="1:50" ht="14.25" customHeight="1">
      <c r="A821" s="204"/>
      <c r="B821" s="268"/>
      <c r="C821" s="268"/>
      <c r="D821" s="268"/>
      <c r="E821" s="268"/>
      <c r="F821" s="268"/>
      <c r="G821" s="268"/>
      <c r="H821" s="269"/>
      <c r="I821" s="189"/>
      <c r="J821" s="3"/>
      <c r="K821" s="2"/>
      <c r="L821" s="269"/>
      <c r="M821" s="189"/>
      <c r="N821" s="3"/>
      <c r="O821" s="2"/>
      <c r="P821" s="269"/>
      <c r="Q821" s="189"/>
      <c r="R821" s="3"/>
      <c r="S821" s="2"/>
      <c r="T821" s="269"/>
      <c r="U821" s="189"/>
      <c r="V821" s="3"/>
      <c r="W821" s="2"/>
      <c r="X821" s="269"/>
      <c r="Y821" s="189"/>
      <c r="Z821" s="3"/>
      <c r="AA821" s="1"/>
      <c r="AB821" s="1"/>
      <c r="AC821" s="1"/>
      <c r="AD821" s="1"/>
      <c r="AE821" s="2"/>
      <c r="AF821" s="2"/>
      <c r="AG821" s="2"/>
      <c r="AH821" s="2"/>
      <c r="AI821" s="270"/>
      <c r="AJ821" s="270"/>
      <c r="AK821" s="270"/>
      <c r="AL821" s="270"/>
      <c r="AM821" s="270"/>
      <c r="AN821" s="270"/>
      <c r="AO821" s="270"/>
      <c r="AP821" s="270"/>
      <c r="AQ821" s="270"/>
      <c r="AR821" s="270"/>
      <c r="AS821" s="271"/>
      <c r="AT821" s="271"/>
      <c r="AU821" s="270"/>
      <c r="AV821" s="270"/>
      <c r="AW821" s="270"/>
      <c r="AX821" s="270"/>
    </row>
    <row r="822" spans="1:50" ht="14.25" customHeight="1">
      <c r="A822" s="204"/>
      <c r="B822" s="268"/>
      <c r="C822" s="268"/>
      <c r="D822" s="268"/>
      <c r="E822" s="268"/>
      <c r="F822" s="268"/>
      <c r="G822" s="268"/>
      <c r="H822" s="269"/>
      <c r="I822" s="189"/>
      <c r="J822" s="3"/>
      <c r="K822" s="2"/>
      <c r="L822" s="269"/>
      <c r="M822" s="189"/>
      <c r="N822" s="3"/>
      <c r="O822" s="2"/>
      <c r="P822" s="269"/>
      <c r="Q822" s="189"/>
      <c r="R822" s="3"/>
      <c r="S822" s="2"/>
      <c r="T822" s="269"/>
      <c r="U822" s="189"/>
      <c r="V822" s="3"/>
      <c r="W822" s="2"/>
      <c r="X822" s="269"/>
      <c r="Y822" s="189"/>
      <c r="Z822" s="3"/>
      <c r="AA822" s="1"/>
      <c r="AB822" s="1"/>
      <c r="AC822" s="1"/>
      <c r="AD822" s="1"/>
      <c r="AE822" s="2"/>
      <c r="AF822" s="2"/>
      <c r="AG822" s="2"/>
      <c r="AH822" s="2"/>
      <c r="AI822" s="270"/>
      <c r="AJ822" s="270"/>
      <c r="AK822" s="270"/>
      <c r="AL822" s="270"/>
      <c r="AM822" s="270"/>
      <c r="AN822" s="270"/>
      <c r="AO822" s="270"/>
      <c r="AP822" s="270"/>
      <c r="AQ822" s="270"/>
      <c r="AR822" s="270"/>
      <c r="AS822" s="271"/>
      <c r="AT822" s="271"/>
      <c r="AU822" s="270"/>
      <c r="AV822" s="270"/>
      <c r="AW822" s="270"/>
      <c r="AX822" s="270"/>
    </row>
    <row r="823" spans="1:50" ht="14.25" customHeight="1">
      <c r="A823" s="204"/>
      <c r="B823" s="268"/>
      <c r="C823" s="268"/>
      <c r="D823" s="268"/>
      <c r="E823" s="268"/>
      <c r="F823" s="268"/>
      <c r="G823" s="268"/>
      <c r="H823" s="269"/>
      <c r="I823" s="189"/>
      <c r="J823" s="3"/>
      <c r="K823" s="2"/>
      <c r="L823" s="269"/>
      <c r="M823" s="189"/>
      <c r="N823" s="3"/>
      <c r="O823" s="2"/>
      <c r="P823" s="269"/>
      <c r="Q823" s="189"/>
      <c r="R823" s="3"/>
      <c r="S823" s="2"/>
      <c r="T823" s="269"/>
      <c r="U823" s="189"/>
      <c r="V823" s="3"/>
      <c r="W823" s="2"/>
      <c r="X823" s="269"/>
      <c r="Y823" s="189"/>
      <c r="Z823" s="3"/>
      <c r="AA823" s="1"/>
      <c r="AB823" s="1"/>
      <c r="AC823" s="1"/>
      <c r="AD823" s="1"/>
      <c r="AE823" s="2"/>
      <c r="AF823" s="2"/>
      <c r="AG823" s="2"/>
      <c r="AH823" s="2"/>
      <c r="AI823" s="270"/>
      <c r="AJ823" s="270"/>
      <c r="AK823" s="270"/>
      <c r="AL823" s="270"/>
      <c r="AM823" s="270"/>
      <c r="AN823" s="270"/>
      <c r="AO823" s="270"/>
      <c r="AP823" s="270"/>
      <c r="AQ823" s="270"/>
      <c r="AR823" s="270"/>
      <c r="AS823" s="271"/>
      <c r="AT823" s="271"/>
      <c r="AU823" s="270"/>
      <c r="AV823" s="270"/>
      <c r="AW823" s="270"/>
      <c r="AX823" s="270"/>
    </row>
    <row r="824" spans="1:50" ht="14.25" customHeight="1">
      <c r="A824" s="204"/>
      <c r="B824" s="268"/>
      <c r="C824" s="268"/>
      <c r="D824" s="268"/>
      <c r="E824" s="268"/>
      <c r="F824" s="268"/>
      <c r="G824" s="268"/>
      <c r="H824" s="269"/>
      <c r="I824" s="189"/>
      <c r="J824" s="3"/>
      <c r="K824" s="2"/>
      <c r="L824" s="269"/>
      <c r="M824" s="189"/>
      <c r="N824" s="3"/>
      <c r="O824" s="2"/>
      <c r="P824" s="269"/>
      <c r="Q824" s="189"/>
      <c r="R824" s="3"/>
      <c r="S824" s="2"/>
      <c r="T824" s="269"/>
      <c r="U824" s="189"/>
      <c r="V824" s="3"/>
      <c r="W824" s="2"/>
      <c r="X824" s="269"/>
      <c r="Y824" s="189"/>
      <c r="Z824" s="3"/>
      <c r="AA824" s="1"/>
      <c r="AB824" s="1"/>
      <c r="AC824" s="1"/>
      <c r="AD824" s="1"/>
      <c r="AE824" s="2"/>
      <c r="AF824" s="2"/>
      <c r="AG824" s="2"/>
      <c r="AH824" s="2"/>
      <c r="AI824" s="270"/>
      <c r="AJ824" s="270"/>
      <c r="AK824" s="270"/>
      <c r="AL824" s="270"/>
      <c r="AM824" s="270"/>
      <c r="AN824" s="270"/>
      <c r="AO824" s="270"/>
      <c r="AP824" s="270"/>
      <c r="AQ824" s="270"/>
      <c r="AR824" s="270"/>
      <c r="AS824" s="271"/>
      <c r="AT824" s="271"/>
      <c r="AU824" s="270"/>
      <c r="AV824" s="270"/>
      <c r="AW824" s="270"/>
      <c r="AX824" s="270"/>
    </row>
    <row r="825" spans="1:50" ht="14.25" customHeight="1">
      <c r="A825" s="204"/>
      <c r="B825" s="268"/>
      <c r="C825" s="268"/>
      <c r="D825" s="268"/>
      <c r="E825" s="268"/>
      <c r="F825" s="268"/>
      <c r="G825" s="268"/>
      <c r="H825" s="269"/>
      <c r="I825" s="189"/>
      <c r="J825" s="3"/>
      <c r="K825" s="2"/>
      <c r="L825" s="269"/>
      <c r="M825" s="189"/>
      <c r="N825" s="3"/>
      <c r="O825" s="2"/>
      <c r="P825" s="269"/>
      <c r="Q825" s="189"/>
      <c r="R825" s="3"/>
      <c r="S825" s="2"/>
      <c r="T825" s="269"/>
      <c r="U825" s="189"/>
      <c r="V825" s="3"/>
      <c r="W825" s="2"/>
      <c r="X825" s="269"/>
      <c r="Y825" s="189"/>
      <c r="Z825" s="3"/>
      <c r="AA825" s="1"/>
      <c r="AB825" s="1"/>
      <c r="AC825" s="1"/>
      <c r="AD825" s="1"/>
      <c r="AE825" s="2"/>
      <c r="AF825" s="2"/>
      <c r="AG825" s="2"/>
      <c r="AH825" s="2"/>
      <c r="AI825" s="270"/>
      <c r="AJ825" s="270"/>
      <c r="AK825" s="270"/>
      <c r="AL825" s="270"/>
      <c r="AM825" s="270"/>
      <c r="AN825" s="270"/>
      <c r="AO825" s="270"/>
      <c r="AP825" s="270"/>
      <c r="AQ825" s="270"/>
      <c r="AR825" s="270"/>
      <c r="AS825" s="271"/>
      <c r="AT825" s="271"/>
      <c r="AU825" s="270"/>
      <c r="AV825" s="270"/>
      <c r="AW825" s="270"/>
      <c r="AX825" s="270"/>
    </row>
    <row r="826" spans="1:50" ht="14.25" customHeight="1">
      <c r="A826" s="204"/>
      <c r="B826" s="268"/>
      <c r="C826" s="268"/>
      <c r="D826" s="268"/>
      <c r="E826" s="268"/>
      <c r="F826" s="268"/>
      <c r="G826" s="268"/>
      <c r="H826" s="269"/>
      <c r="I826" s="189"/>
      <c r="J826" s="3"/>
      <c r="K826" s="2"/>
      <c r="L826" s="269"/>
      <c r="M826" s="189"/>
      <c r="N826" s="3"/>
      <c r="O826" s="2"/>
      <c r="P826" s="269"/>
      <c r="Q826" s="189"/>
      <c r="R826" s="3"/>
      <c r="S826" s="2"/>
      <c r="T826" s="269"/>
      <c r="U826" s="189"/>
      <c r="V826" s="3"/>
      <c r="W826" s="2"/>
      <c r="X826" s="269"/>
      <c r="Y826" s="189"/>
      <c r="Z826" s="3"/>
      <c r="AA826" s="1"/>
      <c r="AB826" s="1"/>
      <c r="AC826" s="1"/>
      <c r="AD826" s="1"/>
      <c r="AE826" s="2"/>
      <c r="AF826" s="2"/>
      <c r="AG826" s="2"/>
      <c r="AH826" s="2"/>
      <c r="AI826" s="270"/>
      <c r="AJ826" s="270"/>
      <c r="AK826" s="270"/>
      <c r="AL826" s="270"/>
      <c r="AM826" s="270"/>
      <c r="AN826" s="270"/>
      <c r="AO826" s="270"/>
      <c r="AP826" s="270"/>
      <c r="AQ826" s="270"/>
      <c r="AR826" s="270"/>
      <c r="AS826" s="271"/>
      <c r="AT826" s="271"/>
      <c r="AU826" s="270"/>
      <c r="AV826" s="270"/>
      <c r="AW826" s="270"/>
      <c r="AX826" s="270"/>
    </row>
    <row r="827" spans="1:50" ht="14.25" customHeight="1">
      <c r="A827" s="204"/>
      <c r="B827" s="268"/>
      <c r="C827" s="268"/>
      <c r="D827" s="268"/>
      <c r="E827" s="268"/>
      <c r="F827" s="268"/>
      <c r="G827" s="268"/>
      <c r="H827" s="269"/>
      <c r="I827" s="189"/>
      <c r="J827" s="3"/>
      <c r="K827" s="2"/>
      <c r="L827" s="269"/>
      <c r="M827" s="189"/>
      <c r="N827" s="3"/>
      <c r="O827" s="2"/>
      <c r="P827" s="269"/>
      <c r="Q827" s="189"/>
      <c r="R827" s="3"/>
      <c r="S827" s="2"/>
      <c r="T827" s="269"/>
      <c r="U827" s="189"/>
      <c r="V827" s="3"/>
      <c r="W827" s="2"/>
      <c r="X827" s="269"/>
      <c r="Y827" s="189"/>
      <c r="Z827" s="3"/>
      <c r="AA827" s="1"/>
      <c r="AB827" s="1"/>
      <c r="AC827" s="1"/>
      <c r="AD827" s="1"/>
      <c r="AE827" s="2"/>
      <c r="AF827" s="2"/>
      <c r="AG827" s="2"/>
      <c r="AH827" s="2"/>
      <c r="AI827" s="270"/>
      <c r="AJ827" s="270"/>
      <c r="AK827" s="270"/>
      <c r="AL827" s="270"/>
      <c r="AM827" s="270"/>
      <c r="AN827" s="270"/>
      <c r="AO827" s="270"/>
      <c r="AP827" s="270"/>
      <c r="AQ827" s="270"/>
      <c r="AR827" s="270"/>
      <c r="AS827" s="271"/>
      <c r="AT827" s="271"/>
      <c r="AU827" s="270"/>
      <c r="AV827" s="270"/>
      <c r="AW827" s="270"/>
      <c r="AX827" s="270"/>
    </row>
    <row r="828" spans="1:50" ht="14.25" customHeight="1">
      <c r="A828" s="204"/>
      <c r="B828" s="268"/>
      <c r="C828" s="268"/>
      <c r="D828" s="268"/>
      <c r="E828" s="268"/>
      <c r="F828" s="268"/>
      <c r="G828" s="268"/>
      <c r="H828" s="269"/>
      <c r="I828" s="189"/>
      <c r="J828" s="3"/>
      <c r="K828" s="2"/>
      <c r="L828" s="269"/>
      <c r="M828" s="189"/>
      <c r="N828" s="3"/>
      <c r="O828" s="2"/>
      <c r="P828" s="269"/>
      <c r="Q828" s="189"/>
      <c r="R828" s="3"/>
      <c r="S828" s="2"/>
      <c r="T828" s="269"/>
      <c r="U828" s="189"/>
      <c r="V828" s="3"/>
      <c r="W828" s="2"/>
      <c r="X828" s="269"/>
      <c r="Y828" s="189"/>
      <c r="Z828" s="3"/>
      <c r="AA828" s="1"/>
      <c r="AB828" s="1"/>
      <c r="AC828" s="1"/>
      <c r="AD828" s="1"/>
      <c r="AE828" s="2"/>
      <c r="AF828" s="2"/>
      <c r="AG828" s="2"/>
      <c r="AH828" s="2"/>
      <c r="AI828" s="270"/>
      <c r="AJ828" s="270"/>
      <c r="AK828" s="270"/>
      <c r="AL828" s="270"/>
      <c r="AM828" s="270"/>
      <c r="AN828" s="270"/>
      <c r="AO828" s="270"/>
      <c r="AP828" s="270"/>
      <c r="AQ828" s="270"/>
      <c r="AR828" s="270"/>
      <c r="AS828" s="271"/>
      <c r="AT828" s="271"/>
      <c r="AU828" s="270"/>
      <c r="AV828" s="270"/>
      <c r="AW828" s="270"/>
      <c r="AX828" s="270"/>
    </row>
    <row r="829" spans="1:50" ht="14.25" customHeight="1">
      <c r="A829" s="204"/>
      <c r="B829" s="268"/>
      <c r="C829" s="268"/>
      <c r="D829" s="268"/>
      <c r="E829" s="268"/>
      <c r="F829" s="268"/>
      <c r="G829" s="268"/>
      <c r="H829" s="269"/>
      <c r="I829" s="189"/>
      <c r="J829" s="3"/>
      <c r="K829" s="2"/>
      <c r="L829" s="269"/>
      <c r="M829" s="189"/>
      <c r="N829" s="3"/>
      <c r="O829" s="2"/>
      <c r="P829" s="269"/>
      <c r="Q829" s="189"/>
      <c r="R829" s="3"/>
      <c r="S829" s="2"/>
      <c r="T829" s="269"/>
      <c r="U829" s="189"/>
      <c r="V829" s="3"/>
      <c r="W829" s="2"/>
      <c r="X829" s="269"/>
      <c r="Y829" s="189"/>
      <c r="Z829" s="3"/>
      <c r="AA829" s="1"/>
      <c r="AB829" s="1"/>
      <c r="AC829" s="1"/>
      <c r="AD829" s="1"/>
      <c r="AE829" s="2"/>
      <c r="AF829" s="2"/>
      <c r="AG829" s="2"/>
      <c r="AH829" s="2"/>
      <c r="AI829" s="270"/>
      <c r="AJ829" s="270"/>
      <c r="AK829" s="270"/>
      <c r="AL829" s="270"/>
      <c r="AM829" s="270"/>
      <c r="AN829" s="270"/>
      <c r="AO829" s="270"/>
      <c r="AP829" s="270"/>
      <c r="AQ829" s="270"/>
      <c r="AR829" s="270"/>
      <c r="AS829" s="271"/>
      <c r="AT829" s="271"/>
      <c r="AU829" s="270"/>
      <c r="AV829" s="270"/>
      <c r="AW829" s="270"/>
      <c r="AX829" s="270"/>
    </row>
    <row r="830" spans="1:50" ht="14.25" customHeight="1">
      <c r="A830" s="204"/>
      <c r="B830" s="268"/>
      <c r="C830" s="268"/>
      <c r="D830" s="268"/>
      <c r="E830" s="268"/>
      <c r="F830" s="268"/>
      <c r="G830" s="268"/>
      <c r="H830" s="269"/>
      <c r="I830" s="189"/>
      <c r="J830" s="3"/>
      <c r="K830" s="2"/>
      <c r="L830" s="269"/>
      <c r="M830" s="189"/>
      <c r="N830" s="3"/>
      <c r="O830" s="2"/>
      <c r="P830" s="269"/>
      <c r="Q830" s="189"/>
      <c r="R830" s="3"/>
      <c r="S830" s="2"/>
      <c r="T830" s="269"/>
      <c r="U830" s="189"/>
      <c r="V830" s="3"/>
      <c r="W830" s="2"/>
      <c r="X830" s="269"/>
      <c r="Y830" s="189"/>
      <c r="Z830" s="3"/>
      <c r="AA830" s="1"/>
      <c r="AB830" s="1"/>
      <c r="AC830" s="1"/>
      <c r="AD830" s="1"/>
      <c r="AE830" s="2"/>
      <c r="AF830" s="2"/>
      <c r="AG830" s="2"/>
      <c r="AH830" s="2"/>
      <c r="AI830" s="270"/>
      <c r="AJ830" s="270"/>
      <c r="AK830" s="270"/>
      <c r="AL830" s="270"/>
      <c r="AM830" s="270"/>
      <c r="AN830" s="270"/>
      <c r="AO830" s="270"/>
      <c r="AP830" s="270"/>
      <c r="AQ830" s="270"/>
      <c r="AR830" s="270"/>
      <c r="AS830" s="271"/>
      <c r="AT830" s="271"/>
      <c r="AU830" s="270"/>
      <c r="AV830" s="270"/>
      <c r="AW830" s="270"/>
      <c r="AX830" s="270"/>
    </row>
    <row r="831" spans="1:50" ht="14.25" customHeight="1">
      <c r="A831" s="204"/>
      <c r="B831" s="268"/>
      <c r="C831" s="268"/>
      <c r="D831" s="268"/>
      <c r="E831" s="268"/>
      <c r="F831" s="268"/>
      <c r="G831" s="268"/>
      <c r="H831" s="269"/>
      <c r="I831" s="189"/>
      <c r="J831" s="3"/>
      <c r="K831" s="2"/>
      <c r="L831" s="269"/>
      <c r="M831" s="189"/>
      <c r="N831" s="3"/>
      <c r="O831" s="2"/>
      <c r="P831" s="269"/>
      <c r="Q831" s="189"/>
      <c r="R831" s="3"/>
      <c r="S831" s="2"/>
      <c r="T831" s="269"/>
      <c r="U831" s="189"/>
      <c r="V831" s="3"/>
      <c r="W831" s="2"/>
      <c r="X831" s="269"/>
      <c r="Y831" s="189"/>
      <c r="Z831" s="3"/>
      <c r="AA831" s="1"/>
      <c r="AB831" s="1"/>
      <c r="AC831" s="1"/>
      <c r="AD831" s="1"/>
      <c r="AE831" s="2"/>
      <c r="AF831" s="2"/>
      <c r="AG831" s="2"/>
      <c r="AH831" s="2"/>
      <c r="AI831" s="270"/>
      <c r="AJ831" s="270"/>
      <c r="AK831" s="270"/>
      <c r="AL831" s="270"/>
      <c r="AM831" s="270"/>
      <c r="AN831" s="270"/>
      <c r="AO831" s="270"/>
      <c r="AP831" s="270"/>
      <c r="AQ831" s="270"/>
      <c r="AR831" s="270"/>
      <c r="AS831" s="271"/>
      <c r="AT831" s="271"/>
      <c r="AU831" s="270"/>
      <c r="AV831" s="270"/>
      <c r="AW831" s="270"/>
      <c r="AX831" s="270"/>
    </row>
    <row r="832" spans="1:50" ht="14.25" customHeight="1">
      <c r="A832" s="204"/>
      <c r="B832" s="268"/>
      <c r="C832" s="268"/>
      <c r="D832" s="268"/>
      <c r="E832" s="268"/>
      <c r="F832" s="268"/>
      <c r="G832" s="268"/>
      <c r="H832" s="269"/>
      <c r="I832" s="189"/>
      <c r="J832" s="3"/>
      <c r="K832" s="2"/>
      <c r="L832" s="269"/>
      <c r="M832" s="189"/>
      <c r="N832" s="3"/>
      <c r="O832" s="2"/>
      <c r="P832" s="269"/>
      <c r="Q832" s="189"/>
      <c r="R832" s="3"/>
      <c r="S832" s="2"/>
      <c r="T832" s="269"/>
      <c r="U832" s="189"/>
      <c r="V832" s="3"/>
      <c r="W832" s="2"/>
      <c r="X832" s="269"/>
      <c r="Y832" s="189"/>
      <c r="Z832" s="3"/>
      <c r="AA832" s="1"/>
      <c r="AB832" s="1"/>
      <c r="AC832" s="1"/>
      <c r="AD832" s="1"/>
      <c r="AE832" s="2"/>
      <c r="AF832" s="2"/>
      <c r="AG832" s="2"/>
      <c r="AH832" s="2"/>
      <c r="AI832" s="270"/>
      <c r="AJ832" s="270"/>
      <c r="AK832" s="270"/>
      <c r="AL832" s="270"/>
      <c r="AM832" s="270"/>
      <c r="AN832" s="270"/>
      <c r="AO832" s="270"/>
      <c r="AP832" s="270"/>
      <c r="AQ832" s="270"/>
      <c r="AR832" s="270"/>
      <c r="AS832" s="271"/>
      <c r="AT832" s="271"/>
      <c r="AU832" s="270"/>
      <c r="AV832" s="270"/>
      <c r="AW832" s="270"/>
      <c r="AX832" s="270"/>
    </row>
    <row r="833" spans="1:50" ht="14.25" customHeight="1">
      <c r="A833" s="204"/>
      <c r="B833" s="268"/>
      <c r="C833" s="268"/>
      <c r="D833" s="268"/>
      <c r="E833" s="268"/>
      <c r="F833" s="268"/>
      <c r="G833" s="268"/>
      <c r="H833" s="269"/>
      <c r="I833" s="189"/>
      <c r="J833" s="3"/>
      <c r="K833" s="2"/>
      <c r="L833" s="269"/>
      <c r="M833" s="189"/>
      <c r="N833" s="3"/>
      <c r="O833" s="2"/>
      <c r="P833" s="269"/>
      <c r="Q833" s="189"/>
      <c r="R833" s="3"/>
      <c r="S833" s="2"/>
      <c r="T833" s="269"/>
      <c r="U833" s="189"/>
      <c r="V833" s="3"/>
      <c r="W833" s="2"/>
      <c r="X833" s="269"/>
      <c r="Y833" s="189"/>
      <c r="Z833" s="3"/>
      <c r="AA833" s="1"/>
      <c r="AB833" s="1"/>
      <c r="AC833" s="1"/>
      <c r="AD833" s="1"/>
      <c r="AE833" s="2"/>
      <c r="AF833" s="2"/>
      <c r="AG833" s="2"/>
      <c r="AH833" s="2"/>
      <c r="AI833" s="270"/>
      <c r="AJ833" s="270"/>
      <c r="AK833" s="270"/>
      <c r="AL833" s="270"/>
      <c r="AM833" s="270"/>
      <c r="AN833" s="270"/>
      <c r="AO833" s="270"/>
      <c r="AP833" s="270"/>
      <c r="AQ833" s="270"/>
      <c r="AR833" s="270"/>
      <c r="AS833" s="271"/>
      <c r="AT833" s="271"/>
      <c r="AU833" s="270"/>
      <c r="AV833" s="270"/>
      <c r="AW833" s="270"/>
      <c r="AX833" s="270"/>
    </row>
    <row r="834" spans="1:50" ht="14.25" customHeight="1">
      <c r="A834" s="204"/>
      <c r="B834" s="268"/>
      <c r="C834" s="268"/>
      <c r="D834" s="268"/>
      <c r="E834" s="268"/>
      <c r="F834" s="268"/>
      <c r="G834" s="268"/>
      <c r="H834" s="269"/>
      <c r="I834" s="189"/>
      <c r="J834" s="3"/>
      <c r="K834" s="2"/>
      <c r="L834" s="269"/>
      <c r="M834" s="189"/>
      <c r="N834" s="3"/>
      <c r="O834" s="2"/>
      <c r="P834" s="269"/>
      <c r="Q834" s="189"/>
      <c r="R834" s="3"/>
      <c r="S834" s="2"/>
      <c r="T834" s="269"/>
      <c r="U834" s="189"/>
      <c r="V834" s="3"/>
      <c r="W834" s="2"/>
      <c r="X834" s="269"/>
      <c r="Y834" s="189"/>
      <c r="Z834" s="3"/>
      <c r="AA834" s="1"/>
      <c r="AB834" s="1"/>
      <c r="AC834" s="1"/>
      <c r="AD834" s="1"/>
      <c r="AE834" s="2"/>
      <c r="AF834" s="2"/>
      <c r="AG834" s="2"/>
      <c r="AH834" s="2"/>
      <c r="AI834" s="270"/>
      <c r="AJ834" s="270"/>
      <c r="AK834" s="270"/>
      <c r="AL834" s="270"/>
      <c r="AM834" s="270"/>
      <c r="AN834" s="270"/>
      <c r="AO834" s="270"/>
      <c r="AP834" s="270"/>
      <c r="AQ834" s="270"/>
      <c r="AR834" s="270"/>
      <c r="AS834" s="271"/>
      <c r="AT834" s="271"/>
      <c r="AU834" s="270"/>
      <c r="AV834" s="270"/>
      <c r="AW834" s="270"/>
      <c r="AX834" s="270"/>
    </row>
    <row r="835" spans="1:50" ht="14.25" customHeight="1">
      <c r="A835" s="204"/>
      <c r="B835" s="268"/>
      <c r="C835" s="268"/>
      <c r="D835" s="268"/>
      <c r="E835" s="268"/>
      <c r="F835" s="268"/>
      <c r="G835" s="268"/>
      <c r="H835" s="269"/>
      <c r="I835" s="189"/>
      <c r="J835" s="3"/>
      <c r="K835" s="2"/>
      <c r="L835" s="269"/>
      <c r="M835" s="189"/>
      <c r="N835" s="3"/>
      <c r="O835" s="2"/>
      <c r="P835" s="269"/>
      <c r="Q835" s="189"/>
      <c r="R835" s="3"/>
      <c r="S835" s="2"/>
      <c r="T835" s="269"/>
      <c r="U835" s="189"/>
      <c r="V835" s="3"/>
      <c r="W835" s="2"/>
      <c r="X835" s="269"/>
      <c r="Y835" s="189"/>
      <c r="Z835" s="3"/>
      <c r="AA835" s="1"/>
      <c r="AB835" s="1"/>
      <c r="AC835" s="1"/>
      <c r="AD835" s="1"/>
      <c r="AE835" s="2"/>
      <c r="AF835" s="2"/>
      <c r="AG835" s="2"/>
      <c r="AH835" s="2"/>
      <c r="AI835" s="270"/>
      <c r="AJ835" s="270"/>
      <c r="AK835" s="270"/>
      <c r="AL835" s="270"/>
      <c r="AM835" s="270"/>
      <c r="AN835" s="270"/>
      <c r="AO835" s="270"/>
      <c r="AP835" s="270"/>
      <c r="AQ835" s="270"/>
      <c r="AR835" s="270"/>
      <c r="AS835" s="271"/>
      <c r="AT835" s="271"/>
      <c r="AU835" s="270"/>
      <c r="AV835" s="270"/>
      <c r="AW835" s="270"/>
      <c r="AX835" s="270"/>
    </row>
    <row r="836" spans="1:50" ht="14.25" customHeight="1">
      <c r="A836" s="204"/>
      <c r="B836" s="268"/>
      <c r="C836" s="268"/>
      <c r="D836" s="268"/>
      <c r="E836" s="268"/>
      <c r="F836" s="268"/>
      <c r="G836" s="268"/>
      <c r="H836" s="269"/>
      <c r="I836" s="189"/>
      <c r="J836" s="3"/>
      <c r="K836" s="2"/>
      <c r="L836" s="269"/>
      <c r="M836" s="189"/>
      <c r="N836" s="3"/>
      <c r="O836" s="2"/>
      <c r="P836" s="269"/>
      <c r="Q836" s="189"/>
      <c r="R836" s="3"/>
      <c r="S836" s="2"/>
      <c r="T836" s="269"/>
      <c r="U836" s="189"/>
      <c r="V836" s="3"/>
      <c r="W836" s="2"/>
      <c r="X836" s="269"/>
      <c r="Y836" s="189"/>
      <c r="Z836" s="3"/>
      <c r="AA836" s="1"/>
      <c r="AB836" s="1"/>
      <c r="AC836" s="1"/>
      <c r="AD836" s="1"/>
      <c r="AE836" s="2"/>
      <c r="AF836" s="2"/>
      <c r="AG836" s="2"/>
      <c r="AH836" s="2"/>
      <c r="AI836" s="270"/>
      <c r="AJ836" s="270"/>
      <c r="AK836" s="270"/>
      <c r="AL836" s="270"/>
      <c r="AM836" s="270"/>
      <c r="AN836" s="270"/>
      <c r="AO836" s="270"/>
      <c r="AP836" s="270"/>
      <c r="AQ836" s="270"/>
      <c r="AR836" s="270"/>
      <c r="AS836" s="271"/>
      <c r="AT836" s="271"/>
      <c r="AU836" s="270"/>
      <c r="AV836" s="270"/>
      <c r="AW836" s="270"/>
      <c r="AX836" s="270"/>
    </row>
    <row r="837" spans="1:50" ht="14.25" customHeight="1">
      <c r="A837" s="204"/>
      <c r="B837" s="268"/>
      <c r="C837" s="268"/>
      <c r="D837" s="268"/>
      <c r="E837" s="268"/>
      <c r="F837" s="268"/>
      <c r="G837" s="268"/>
      <c r="H837" s="269"/>
      <c r="I837" s="189"/>
      <c r="J837" s="3"/>
      <c r="K837" s="2"/>
      <c r="L837" s="269"/>
      <c r="M837" s="189"/>
      <c r="N837" s="3"/>
      <c r="O837" s="2"/>
      <c r="P837" s="269"/>
      <c r="Q837" s="189"/>
      <c r="R837" s="3"/>
      <c r="S837" s="2"/>
      <c r="T837" s="269"/>
      <c r="U837" s="189"/>
      <c r="V837" s="3"/>
      <c r="W837" s="2"/>
      <c r="X837" s="269"/>
      <c r="Y837" s="189"/>
      <c r="Z837" s="3"/>
      <c r="AA837" s="1"/>
      <c r="AB837" s="1"/>
      <c r="AC837" s="1"/>
      <c r="AD837" s="1"/>
      <c r="AE837" s="2"/>
      <c r="AF837" s="2"/>
      <c r="AG837" s="2"/>
      <c r="AH837" s="2"/>
      <c r="AI837" s="270"/>
      <c r="AJ837" s="270"/>
      <c r="AK837" s="270"/>
      <c r="AL837" s="270"/>
      <c r="AM837" s="270"/>
      <c r="AN837" s="270"/>
      <c r="AO837" s="270"/>
      <c r="AP837" s="270"/>
      <c r="AQ837" s="270"/>
      <c r="AR837" s="270"/>
      <c r="AS837" s="271"/>
      <c r="AT837" s="271"/>
      <c r="AU837" s="270"/>
      <c r="AV837" s="270"/>
      <c r="AW837" s="270"/>
      <c r="AX837" s="270"/>
    </row>
    <row r="838" spans="1:50" ht="14.25" customHeight="1">
      <c r="A838" s="204"/>
      <c r="B838" s="268"/>
      <c r="C838" s="268"/>
      <c r="D838" s="268"/>
      <c r="E838" s="268"/>
      <c r="F838" s="268"/>
      <c r="G838" s="268"/>
      <c r="H838" s="269"/>
      <c r="I838" s="189"/>
      <c r="J838" s="3"/>
      <c r="K838" s="2"/>
      <c r="L838" s="269"/>
      <c r="M838" s="189"/>
      <c r="N838" s="3"/>
      <c r="O838" s="2"/>
      <c r="P838" s="269"/>
      <c r="Q838" s="189"/>
      <c r="R838" s="3"/>
      <c r="S838" s="2"/>
      <c r="T838" s="269"/>
      <c r="U838" s="189"/>
      <c r="V838" s="3"/>
      <c r="W838" s="2"/>
      <c r="X838" s="269"/>
      <c r="Y838" s="189"/>
      <c r="Z838" s="3"/>
      <c r="AA838" s="1"/>
      <c r="AB838" s="1"/>
      <c r="AC838" s="1"/>
      <c r="AD838" s="1"/>
      <c r="AE838" s="2"/>
      <c r="AF838" s="2"/>
      <c r="AG838" s="2"/>
      <c r="AH838" s="2"/>
      <c r="AI838" s="270"/>
      <c r="AJ838" s="270"/>
      <c r="AK838" s="270"/>
      <c r="AL838" s="270"/>
      <c r="AM838" s="270"/>
      <c r="AN838" s="270"/>
      <c r="AO838" s="270"/>
      <c r="AP838" s="270"/>
      <c r="AQ838" s="270"/>
      <c r="AR838" s="270"/>
      <c r="AS838" s="271"/>
      <c r="AT838" s="271"/>
      <c r="AU838" s="270"/>
      <c r="AV838" s="270"/>
      <c r="AW838" s="270"/>
      <c r="AX838" s="270"/>
    </row>
    <row r="839" spans="1:50" ht="14.25" customHeight="1">
      <c r="A839" s="204"/>
      <c r="B839" s="268"/>
      <c r="C839" s="268"/>
      <c r="D839" s="268"/>
      <c r="E839" s="268"/>
      <c r="F839" s="268"/>
      <c r="G839" s="268"/>
      <c r="H839" s="269"/>
      <c r="I839" s="189"/>
      <c r="J839" s="3"/>
      <c r="K839" s="2"/>
      <c r="L839" s="269"/>
      <c r="M839" s="189"/>
      <c r="N839" s="3"/>
      <c r="O839" s="2"/>
      <c r="P839" s="269"/>
      <c r="Q839" s="189"/>
      <c r="R839" s="3"/>
      <c r="S839" s="2"/>
      <c r="T839" s="269"/>
      <c r="U839" s="189"/>
      <c r="V839" s="3"/>
      <c r="W839" s="2"/>
      <c r="X839" s="269"/>
      <c r="Y839" s="189"/>
      <c r="Z839" s="3"/>
      <c r="AA839" s="1"/>
      <c r="AB839" s="1"/>
      <c r="AC839" s="1"/>
      <c r="AD839" s="1"/>
      <c r="AE839" s="2"/>
      <c r="AF839" s="2"/>
      <c r="AG839" s="2"/>
      <c r="AH839" s="2"/>
      <c r="AI839" s="270"/>
      <c r="AJ839" s="270"/>
      <c r="AK839" s="270"/>
      <c r="AL839" s="270"/>
      <c r="AM839" s="270"/>
      <c r="AN839" s="270"/>
      <c r="AO839" s="270"/>
      <c r="AP839" s="270"/>
      <c r="AQ839" s="270"/>
      <c r="AR839" s="270"/>
      <c r="AS839" s="271"/>
      <c r="AT839" s="271"/>
      <c r="AU839" s="270"/>
      <c r="AV839" s="270"/>
      <c r="AW839" s="270"/>
      <c r="AX839" s="270"/>
    </row>
    <row r="840" spans="1:50" ht="14.25" customHeight="1">
      <c r="A840" s="204"/>
      <c r="B840" s="268"/>
      <c r="C840" s="268"/>
      <c r="D840" s="268"/>
      <c r="E840" s="268"/>
      <c r="F840" s="268"/>
      <c r="G840" s="268"/>
      <c r="H840" s="269"/>
      <c r="I840" s="189"/>
      <c r="J840" s="3"/>
      <c r="K840" s="2"/>
      <c r="L840" s="269"/>
      <c r="M840" s="189"/>
      <c r="N840" s="3"/>
      <c r="O840" s="2"/>
      <c r="P840" s="269"/>
      <c r="Q840" s="189"/>
      <c r="R840" s="3"/>
      <c r="S840" s="2"/>
      <c r="T840" s="269"/>
      <c r="U840" s="189"/>
      <c r="V840" s="3"/>
      <c r="W840" s="2"/>
      <c r="X840" s="269"/>
      <c r="Y840" s="189"/>
      <c r="Z840" s="3"/>
      <c r="AA840" s="1"/>
      <c r="AB840" s="1"/>
      <c r="AC840" s="1"/>
      <c r="AD840" s="1"/>
      <c r="AE840" s="2"/>
      <c r="AF840" s="2"/>
      <c r="AG840" s="2"/>
      <c r="AH840" s="2"/>
      <c r="AI840" s="270"/>
      <c r="AJ840" s="270"/>
      <c r="AK840" s="270"/>
      <c r="AL840" s="270"/>
      <c r="AM840" s="270"/>
      <c r="AN840" s="270"/>
      <c r="AO840" s="270"/>
      <c r="AP840" s="270"/>
      <c r="AQ840" s="270"/>
      <c r="AR840" s="270"/>
      <c r="AS840" s="271"/>
      <c r="AT840" s="271"/>
      <c r="AU840" s="270"/>
      <c r="AV840" s="270"/>
      <c r="AW840" s="270"/>
      <c r="AX840" s="270"/>
    </row>
    <row r="841" spans="1:50" ht="14.25" customHeight="1">
      <c r="A841" s="204"/>
      <c r="B841" s="268"/>
      <c r="C841" s="268"/>
      <c r="D841" s="268"/>
      <c r="E841" s="268"/>
      <c r="F841" s="268"/>
      <c r="G841" s="268"/>
      <c r="H841" s="269"/>
      <c r="I841" s="189"/>
      <c r="J841" s="3"/>
      <c r="K841" s="2"/>
      <c r="L841" s="269"/>
      <c r="M841" s="189"/>
      <c r="N841" s="3"/>
      <c r="O841" s="2"/>
      <c r="P841" s="269"/>
      <c r="Q841" s="189"/>
      <c r="R841" s="3"/>
      <c r="S841" s="2"/>
      <c r="T841" s="269"/>
      <c r="U841" s="189"/>
      <c r="V841" s="3"/>
      <c r="W841" s="2"/>
      <c r="X841" s="269"/>
      <c r="Y841" s="189"/>
      <c r="Z841" s="3"/>
      <c r="AA841" s="1"/>
      <c r="AB841" s="1"/>
      <c r="AC841" s="1"/>
      <c r="AD841" s="1"/>
      <c r="AE841" s="2"/>
      <c r="AF841" s="2"/>
      <c r="AG841" s="2"/>
      <c r="AH841" s="2"/>
      <c r="AI841" s="270"/>
      <c r="AJ841" s="270"/>
      <c r="AK841" s="270"/>
      <c r="AL841" s="270"/>
      <c r="AM841" s="270"/>
      <c r="AN841" s="270"/>
      <c r="AO841" s="270"/>
      <c r="AP841" s="270"/>
      <c r="AQ841" s="270"/>
      <c r="AR841" s="270"/>
      <c r="AS841" s="271"/>
      <c r="AT841" s="271"/>
      <c r="AU841" s="270"/>
      <c r="AV841" s="270"/>
      <c r="AW841" s="270"/>
      <c r="AX841" s="270"/>
    </row>
    <row r="842" spans="1:50" ht="14.25" customHeight="1">
      <c r="A842" s="204"/>
      <c r="B842" s="268"/>
      <c r="C842" s="268"/>
      <c r="D842" s="268"/>
      <c r="E842" s="268"/>
      <c r="F842" s="268"/>
      <c r="G842" s="268"/>
      <c r="H842" s="269"/>
      <c r="I842" s="189"/>
      <c r="J842" s="3"/>
      <c r="K842" s="2"/>
      <c r="L842" s="269"/>
      <c r="M842" s="189"/>
      <c r="N842" s="3"/>
      <c r="O842" s="2"/>
      <c r="P842" s="269"/>
      <c r="Q842" s="189"/>
      <c r="R842" s="3"/>
      <c r="S842" s="2"/>
      <c r="T842" s="269"/>
      <c r="U842" s="189"/>
      <c r="V842" s="3"/>
      <c r="W842" s="2"/>
      <c r="X842" s="269"/>
      <c r="Y842" s="189"/>
      <c r="Z842" s="3"/>
      <c r="AA842" s="1"/>
      <c r="AB842" s="1"/>
      <c r="AC842" s="1"/>
      <c r="AD842" s="1"/>
      <c r="AE842" s="2"/>
      <c r="AF842" s="2"/>
      <c r="AG842" s="2"/>
      <c r="AH842" s="2"/>
      <c r="AI842" s="270"/>
      <c r="AJ842" s="270"/>
      <c r="AK842" s="270"/>
      <c r="AL842" s="270"/>
      <c r="AM842" s="270"/>
      <c r="AN842" s="270"/>
      <c r="AO842" s="270"/>
      <c r="AP842" s="270"/>
      <c r="AQ842" s="270"/>
      <c r="AR842" s="270"/>
      <c r="AS842" s="271"/>
      <c r="AT842" s="271"/>
      <c r="AU842" s="270"/>
      <c r="AV842" s="270"/>
      <c r="AW842" s="270"/>
      <c r="AX842" s="270"/>
    </row>
    <row r="843" spans="1:50" ht="14.25" customHeight="1">
      <c r="A843" s="204"/>
      <c r="B843" s="268"/>
      <c r="C843" s="268"/>
      <c r="D843" s="268"/>
      <c r="E843" s="268"/>
      <c r="F843" s="268"/>
      <c r="G843" s="268"/>
      <c r="H843" s="269"/>
      <c r="I843" s="189"/>
      <c r="J843" s="3"/>
      <c r="K843" s="2"/>
      <c r="L843" s="269"/>
      <c r="M843" s="189"/>
      <c r="N843" s="3"/>
      <c r="O843" s="2"/>
      <c r="P843" s="269"/>
      <c r="Q843" s="189"/>
      <c r="R843" s="3"/>
      <c r="S843" s="2"/>
      <c r="T843" s="269"/>
      <c r="U843" s="189"/>
      <c r="V843" s="3"/>
      <c r="W843" s="2"/>
      <c r="X843" s="269"/>
      <c r="Y843" s="189"/>
      <c r="Z843" s="3"/>
      <c r="AA843" s="1"/>
      <c r="AB843" s="1"/>
      <c r="AC843" s="1"/>
      <c r="AD843" s="1"/>
      <c r="AE843" s="2"/>
      <c r="AF843" s="2"/>
      <c r="AG843" s="2"/>
      <c r="AH843" s="2"/>
      <c r="AI843" s="270"/>
      <c r="AJ843" s="270"/>
      <c r="AK843" s="270"/>
      <c r="AL843" s="270"/>
      <c r="AM843" s="270"/>
      <c r="AN843" s="270"/>
      <c r="AO843" s="270"/>
      <c r="AP843" s="270"/>
      <c r="AQ843" s="270"/>
      <c r="AR843" s="270"/>
      <c r="AS843" s="271"/>
      <c r="AT843" s="271"/>
      <c r="AU843" s="270"/>
      <c r="AV843" s="270"/>
      <c r="AW843" s="270"/>
      <c r="AX843" s="270"/>
    </row>
    <row r="844" spans="1:50" ht="14.25" customHeight="1">
      <c r="A844" s="204"/>
      <c r="B844" s="268"/>
      <c r="C844" s="268"/>
      <c r="D844" s="268"/>
      <c r="E844" s="268"/>
      <c r="F844" s="268"/>
      <c r="G844" s="268"/>
      <c r="H844" s="269"/>
      <c r="I844" s="189"/>
      <c r="J844" s="3"/>
      <c r="K844" s="2"/>
      <c r="L844" s="269"/>
      <c r="M844" s="189"/>
      <c r="N844" s="3"/>
      <c r="O844" s="2"/>
      <c r="P844" s="269"/>
      <c r="Q844" s="189"/>
      <c r="R844" s="3"/>
      <c r="S844" s="2"/>
      <c r="T844" s="269"/>
      <c r="U844" s="189"/>
      <c r="V844" s="3"/>
      <c r="W844" s="2"/>
      <c r="X844" s="269"/>
      <c r="Y844" s="189"/>
      <c r="Z844" s="3"/>
      <c r="AA844" s="1"/>
      <c r="AB844" s="1"/>
      <c r="AC844" s="1"/>
      <c r="AD844" s="1"/>
      <c r="AE844" s="2"/>
      <c r="AF844" s="2"/>
      <c r="AG844" s="2"/>
      <c r="AH844" s="2"/>
      <c r="AI844" s="270"/>
      <c r="AJ844" s="270"/>
      <c r="AK844" s="270"/>
      <c r="AL844" s="270"/>
      <c r="AM844" s="270"/>
      <c r="AN844" s="270"/>
      <c r="AO844" s="270"/>
      <c r="AP844" s="270"/>
      <c r="AQ844" s="270"/>
      <c r="AR844" s="270"/>
      <c r="AS844" s="271"/>
      <c r="AT844" s="271"/>
      <c r="AU844" s="270"/>
      <c r="AV844" s="270"/>
      <c r="AW844" s="270"/>
      <c r="AX844" s="270"/>
    </row>
    <row r="845" spans="1:50" ht="14.25" customHeight="1">
      <c r="A845" s="204"/>
      <c r="B845" s="268"/>
      <c r="C845" s="268"/>
      <c r="D845" s="268"/>
      <c r="E845" s="268"/>
      <c r="F845" s="268"/>
      <c r="G845" s="268"/>
      <c r="H845" s="269"/>
      <c r="I845" s="189"/>
      <c r="J845" s="3"/>
      <c r="K845" s="2"/>
      <c r="L845" s="269"/>
      <c r="M845" s="189"/>
      <c r="N845" s="3"/>
      <c r="O845" s="2"/>
      <c r="P845" s="269"/>
      <c r="Q845" s="189"/>
      <c r="R845" s="3"/>
      <c r="S845" s="2"/>
      <c r="T845" s="269"/>
      <c r="U845" s="189"/>
      <c r="V845" s="3"/>
      <c r="W845" s="2"/>
      <c r="X845" s="269"/>
      <c r="Y845" s="189"/>
      <c r="Z845" s="3"/>
      <c r="AA845" s="1"/>
      <c r="AB845" s="1"/>
      <c r="AC845" s="1"/>
      <c r="AD845" s="1"/>
      <c r="AE845" s="2"/>
      <c r="AF845" s="2"/>
      <c r="AG845" s="2"/>
      <c r="AH845" s="2"/>
      <c r="AI845" s="270"/>
      <c r="AJ845" s="270"/>
      <c r="AK845" s="270"/>
      <c r="AL845" s="270"/>
      <c r="AM845" s="270"/>
      <c r="AN845" s="270"/>
      <c r="AO845" s="270"/>
      <c r="AP845" s="270"/>
      <c r="AQ845" s="270"/>
      <c r="AR845" s="270"/>
      <c r="AS845" s="271"/>
      <c r="AT845" s="271"/>
      <c r="AU845" s="270"/>
      <c r="AV845" s="270"/>
      <c r="AW845" s="270"/>
      <c r="AX845" s="270"/>
    </row>
    <row r="846" spans="1:50" ht="14.25" customHeight="1">
      <c r="A846" s="204"/>
      <c r="B846" s="268"/>
      <c r="C846" s="268"/>
      <c r="D846" s="268"/>
      <c r="E846" s="268"/>
      <c r="F846" s="268"/>
      <c r="G846" s="268"/>
      <c r="H846" s="269"/>
      <c r="I846" s="189"/>
      <c r="J846" s="3"/>
      <c r="K846" s="2"/>
      <c r="L846" s="269"/>
      <c r="M846" s="189"/>
      <c r="N846" s="3"/>
      <c r="O846" s="2"/>
      <c r="P846" s="269"/>
      <c r="Q846" s="189"/>
      <c r="R846" s="3"/>
      <c r="S846" s="2"/>
      <c r="T846" s="269"/>
      <c r="U846" s="189"/>
      <c r="V846" s="3"/>
      <c r="W846" s="2"/>
      <c r="X846" s="269"/>
      <c r="Y846" s="189"/>
      <c r="Z846" s="3"/>
      <c r="AA846" s="1"/>
      <c r="AB846" s="1"/>
      <c r="AC846" s="1"/>
      <c r="AD846" s="1"/>
      <c r="AE846" s="2"/>
      <c r="AF846" s="2"/>
      <c r="AG846" s="2"/>
      <c r="AH846" s="2"/>
      <c r="AI846" s="270"/>
      <c r="AJ846" s="270"/>
      <c r="AK846" s="270"/>
      <c r="AL846" s="270"/>
      <c r="AM846" s="270"/>
      <c r="AN846" s="270"/>
      <c r="AO846" s="270"/>
      <c r="AP846" s="270"/>
      <c r="AQ846" s="270"/>
      <c r="AR846" s="270"/>
      <c r="AS846" s="271"/>
      <c r="AT846" s="271"/>
      <c r="AU846" s="270"/>
      <c r="AV846" s="270"/>
      <c r="AW846" s="270"/>
      <c r="AX846" s="270"/>
    </row>
    <row r="847" spans="1:50" ht="14.25" customHeight="1">
      <c r="A847" s="204"/>
      <c r="B847" s="268"/>
      <c r="C847" s="268"/>
      <c r="D847" s="268"/>
      <c r="E847" s="268"/>
      <c r="F847" s="268"/>
      <c r="G847" s="268"/>
      <c r="H847" s="269"/>
      <c r="I847" s="189"/>
      <c r="J847" s="3"/>
      <c r="K847" s="2"/>
      <c r="L847" s="269"/>
      <c r="M847" s="189"/>
      <c r="N847" s="3"/>
      <c r="O847" s="2"/>
      <c r="P847" s="269"/>
      <c r="Q847" s="189"/>
      <c r="R847" s="3"/>
      <c r="S847" s="2"/>
      <c r="T847" s="269"/>
      <c r="U847" s="189"/>
      <c r="V847" s="3"/>
      <c r="W847" s="2"/>
      <c r="X847" s="269"/>
      <c r="Y847" s="189"/>
      <c r="Z847" s="3"/>
      <c r="AA847" s="1"/>
      <c r="AB847" s="1"/>
      <c r="AC847" s="1"/>
      <c r="AD847" s="1"/>
      <c r="AE847" s="2"/>
      <c r="AF847" s="2"/>
      <c r="AG847" s="2"/>
      <c r="AH847" s="2"/>
      <c r="AI847" s="270"/>
      <c r="AJ847" s="270"/>
      <c r="AK847" s="270"/>
      <c r="AL847" s="270"/>
      <c r="AM847" s="270"/>
      <c r="AN847" s="270"/>
      <c r="AO847" s="270"/>
      <c r="AP847" s="270"/>
      <c r="AQ847" s="270"/>
      <c r="AR847" s="270"/>
      <c r="AS847" s="271"/>
      <c r="AT847" s="271"/>
      <c r="AU847" s="270"/>
      <c r="AV847" s="270"/>
      <c r="AW847" s="270"/>
      <c r="AX847" s="270"/>
    </row>
    <row r="848" spans="1:50" ht="14.25" customHeight="1">
      <c r="A848" s="204"/>
      <c r="B848" s="268"/>
      <c r="C848" s="268"/>
      <c r="D848" s="268"/>
      <c r="E848" s="268"/>
      <c r="F848" s="268"/>
      <c r="G848" s="268"/>
      <c r="H848" s="269"/>
      <c r="I848" s="189"/>
      <c r="J848" s="3"/>
      <c r="K848" s="2"/>
      <c r="L848" s="269"/>
      <c r="M848" s="189"/>
      <c r="N848" s="3"/>
      <c r="O848" s="2"/>
      <c r="P848" s="269"/>
      <c r="Q848" s="189"/>
      <c r="R848" s="3"/>
      <c r="S848" s="2"/>
      <c r="T848" s="269"/>
      <c r="U848" s="189"/>
      <c r="V848" s="3"/>
      <c r="W848" s="2"/>
      <c r="X848" s="269"/>
      <c r="Y848" s="189"/>
      <c r="Z848" s="3"/>
      <c r="AA848" s="1"/>
      <c r="AB848" s="1"/>
      <c r="AC848" s="1"/>
      <c r="AD848" s="1"/>
      <c r="AE848" s="2"/>
      <c r="AF848" s="2"/>
      <c r="AG848" s="2"/>
      <c r="AH848" s="2"/>
      <c r="AI848" s="270"/>
      <c r="AJ848" s="270"/>
      <c r="AK848" s="270"/>
      <c r="AL848" s="270"/>
      <c r="AM848" s="270"/>
      <c r="AN848" s="270"/>
      <c r="AO848" s="270"/>
      <c r="AP848" s="270"/>
      <c r="AQ848" s="270"/>
      <c r="AR848" s="270"/>
      <c r="AS848" s="271"/>
      <c r="AT848" s="271"/>
      <c r="AU848" s="270"/>
      <c r="AV848" s="270"/>
      <c r="AW848" s="270"/>
      <c r="AX848" s="270"/>
    </row>
    <row r="849" spans="1:50" ht="14.25" customHeight="1">
      <c r="A849" s="204"/>
      <c r="B849" s="268"/>
      <c r="C849" s="268"/>
      <c r="D849" s="268"/>
      <c r="E849" s="268"/>
      <c r="F849" s="268"/>
      <c r="G849" s="268"/>
      <c r="H849" s="269"/>
      <c r="I849" s="189"/>
      <c r="J849" s="3"/>
      <c r="K849" s="2"/>
      <c r="L849" s="269"/>
      <c r="M849" s="189"/>
      <c r="N849" s="3"/>
      <c r="O849" s="2"/>
      <c r="P849" s="269"/>
      <c r="Q849" s="189"/>
      <c r="R849" s="3"/>
      <c r="S849" s="2"/>
      <c r="T849" s="269"/>
      <c r="U849" s="189"/>
      <c r="V849" s="3"/>
      <c r="W849" s="2"/>
      <c r="X849" s="269"/>
      <c r="Y849" s="189"/>
      <c r="Z849" s="3"/>
      <c r="AA849" s="1"/>
      <c r="AB849" s="1"/>
      <c r="AC849" s="1"/>
      <c r="AD849" s="1"/>
      <c r="AE849" s="2"/>
      <c r="AF849" s="2"/>
      <c r="AG849" s="2"/>
      <c r="AH849" s="2"/>
      <c r="AI849" s="270"/>
      <c r="AJ849" s="270"/>
      <c r="AK849" s="270"/>
      <c r="AL849" s="270"/>
      <c r="AM849" s="270"/>
      <c r="AN849" s="270"/>
      <c r="AO849" s="270"/>
      <c r="AP849" s="270"/>
      <c r="AQ849" s="270"/>
      <c r="AR849" s="270"/>
      <c r="AS849" s="271"/>
      <c r="AT849" s="271"/>
      <c r="AU849" s="270"/>
      <c r="AV849" s="270"/>
      <c r="AW849" s="270"/>
      <c r="AX849" s="270"/>
    </row>
    <row r="850" spans="1:50" ht="14.25" customHeight="1">
      <c r="A850" s="204"/>
      <c r="B850" s="268"/>
      <c r="C850" s="268"/>
      <c r="D850" s="268"/>
      <c r="E850" s="268"/>
      <c r="F850" s="268"/>
      <c r="G850" s="268"/>
      <c r="H850" s="269"/>
      <c r="I850" s="189"/>
      <c r="J850" s="3"/>
      <c r="K850" s="2"/>
      <c r="L850" s="269"/>
      <c r="M850" s="189"/>
      <c r="N850" s="3"/>
      <c r="O850" s="2"/>
      <c r="P850" s="269"/>
      <c r="Q850" s="189"/>
      <c r="R850" s="3"/>
      <c r="S850" s="2"/>
      <c r="T850" s="269"/>
      <c r="U850" s="189"/>
      <c r="V850" s="3"/>
      <c r="W850" s="2"/>
      <c r="X850" s="269"/>
      <c r="Y850" s="189"/>
      <c r="Z850" s="3"/>
      <c r="AA850" s="1"/>
      <c r="AB850" s="1"/>
      <c r="AC850" s="1"/>
      <c r="AD850" s="1"/>
      <c r="AE850" s="2"/>
      <c r="AF850" s="2"/>
      <c r="AG850" s="2"/>
      <c r="AH850" s="2"/>
      <c r="AI850" s="270"/>
      <c r="AJ850" s="270"/>
      <c r="AK850" s="270"/>
      <c r="AL850" s="270"/>
      <c r="AM850" s="270"/>
      <c r="AN850" s="270"/>
      <c r="AO850" s="270"/>
      <c r="AP850" s="270"/>
      <c r="AQ850" s="270"/>
      <c r="AR850" s="270"/>
      <c r="AS850" s="271"/>
      <c r="AT850" s="271"/>
      <c r="AU850" s="270"/>
      <c r="AV850" s="270"/>
      <c r="AW850" s="270"/>
      <c r="AX850" s="270"/>
    </row>
    <row r="851" spans="1:50" ht="14.25" customHeight="1">
      <c r="A851" s="204"/>
      <c r="B851" s="268"/>
      <c r="C851" s="268"/>
      <c r="D851" s="268"/>
      <c r="E851" s="268"/>
      <c r="F851" s="268"/>
      <c r="G851" s="268"/>
      <c r="H851" s="269"/>
      <c r="I851" s="189"/>
      <c r="J851" s="3"/>
      <c r="K851" s="2"/>
      <c r="L851" s="269"/>
      <c r="M851" s="189"/>
      <c r="N851" s="3"/>
      <c r="O851" s="2"/>
      <c r="P851" s="269"/>
      <c r="Q851" s="189"/>
      <c r="R851" s="3"/>
      <c r="S851" s="2"/>
      <c r="T851" s="269"/>
      <c r="U851" s="189"/>
      <c r="V851" s="3"/>
      <c r="W851" s="2"/>
      <c r="X851" s="269"/>
      <c r="Y851" s="189"/>
      <c r="Z851" s="3"/>
      <c r="AA851" s="1"/>
      <c r="AB851" s="1"/>
      <c r="AC851" s="1"/>
      <c r="AD851" s="1"/>
      <c r="AE851" s="2"/>
      <c r="AF851" s="2"/>
      <c r="AG851" s="2"/>
      <c r="AH851" s="2"/>
      <c r="AI851" s="270"/>
      <c r="AJ851" s="270"/>
      <c r="AK851" s="270"/>
      <c r="AL851" s="270"/>
      <c r="AM851" s="270"/>
      <c r="AN851" s="270"/>
      <c r="AO851" s="270"/>
      <c r="AP851" s="270"/>
      <c r="AQ851" s="270"/>
      <c r="AR851" s="270"/>
      <c r="AS851" s="271"/>
      <c r="AT851" s="271"/>
      <c r="AU851" s="270"/>
      <c r="AV851" s="270"/>
      <c r="AW851" s="270"/>
      <c r="AX851" s="270"/>
    </row>
    <row r="852" spans="1:50" ht="14.25" customHeight="1">
      <c r="A852" s="204"/>
      <c r="B852" s="268"/>
      <c r="C852" s="268"/>
      <c r="D852" s="268"/>
      <c r="E852" s="268"/>
      <c r="F852" s="268"/>
      <c r="G852" s="268"/>
      <c r="H852" s="269"/>
      <c r="I852" s="189"/>
      <c r="J852" s="3"/>
      <c r="K852" s="2"/>
      <c r="L852" s="269"/>
      <c r="M852" s="189"/>
      <c r="N852" s="3"/>
      <c r="O852" s="2"/>
      <c r="P852" s="269"/>
      <c r="Q852" s="189"/>
      <c r="R852" s="3"/>
      <c r="S852" s="2"/>
      <c r="T852" s="269"/>
      <c r="U852" s="189"/>
      <c r="V852" s="3"/>
      <c r="W852" s="2"/>
      <c r="X852" s="269"/>
      <c r="Y852" s="189"/>
      <c r="Z852" s="3"/>
      <c r="AA852" s="1"/>
      <c r="AB852" s="1"/>
      <c r="AC852" s="1"/>
      <c r="AD852" s="1"/>
      <c r="AE852" s="2"/>
      <c r="AF852" s="2"/>
      <c r="AG852" s="2"/>
      <c r="AH852" s="2"/>
      <c r="AI852" s="270"/>
      <c r="AJ852" s="270"/>
      <c r="AK852" s="270"/>
      <c r="AL852" s="270"/>
      <c r="AM852" s="270"/>
      <c r="AN852" s="270"/>
      <c r="AO852" s="270"/>
      <c r="AP852" s="270"/>
      <c r="AQ852" s="270"/>
      <c r="AR852" s="270"/>
      <c r="AS852" s="271"/>
      <c r="AT852" s="271"/>
      <c r="AU852" s="270"/>
      <c r="AV852" s="270"/>
      <c r="AW852" s="270"/>
      <c r="AX852" s="270"/>
    </row>
    <row r="853" spans="1:50" ht="14.25" customHeight="1">
      <c r="A853" s="204"/>
      <c r="B853" s="268"/>
      <c r="C853" s="268"/>
      <c r="D853" s="268"/>
      <c r="E853" s="268"/>
      <c r="F853" s="268"/>
      <c r="G853" s="268"/>
      <c r="H853" s="269"/>
      <c r="I853" s="189"/>
      <c r="J853" s="3"/>
      <c r="K853" s="2"/>
      <c r="L853" s="269"/>
      <c r="M853" s="189"/>
      <c r="N853" s="3"/>
      <c r="O853" s="2"/>
      <c r="P853" s="269"/>
      <c r="Q853" s="189"/>
      <c r="R853" s="3"/>
      <c r="S853" s="2"/>
      <c r="T853" s="269"/>
      <c r="U853" s="189"/>
      <c r="V853" s="3"/>
      <c r="W853" s="2"/>
      <c r="X853" s="269"/>
      <c r="Y853" s="189"/>
      <c r="Z853" s="3"/>
      <c r="AA853" s="1"/>
      <c r="AB853" s="1"/>
      <c r="AC853" s="1"/>
      <c r="AD853" s="1"/>
      <c r="AE853" s="2"/>
      <c r="AF853" s="2"/>
      <c r="AG853" s="2"/>
      <c r="AH853" s="2"/>
      <c r="AI853" s="270"/>
      <c r="AJ853" s="270"/>
      <c r="AK853" s="270"/>
      <c r="AL853" s="270"/>
      <c r="AM853" s="270"/>
      <c r="AN853" s="270"/>
      <c r="AO853" s="270"/>
      <c r="AP853" s="270"/>
      <c r="AQ853" s="270"/>
      <c r="AR853" s="270"/>
      <c r="AS853" s="271"/>
      <c r="AT853" s="271"/>
      <c r="AU853" s="270"/>
      <c r="AV853" s="270"/>
      <c r="AW853" s="270"/>
      <c r="AX853" s="270"/>
    </row>
    <row r="854" spans="1:50" ht="14.25" customHeight="1">
      <c r="A854" s="204"/>
      <c r="B854" s="268"/>
      <c r="C854" s="268"/>
      <c r="D854" s="268"/>
      <c r="E854" s="268"/>
      <c r="F854" s="268"/>
      <c r="G854" s="268"/>
      <c r="H854" s="269"/>
      <c r="I854" s="189"/>
      <c r="J854" s="3"/>
      <c r="K854" s="2"/>
      <c r="L854" s="269"/>
      <c r="M854" s="189"/>
      <c r="N854" s="3"/>
      <c r="O854" s="2"/>
      <c r="P854" s="269"/>
      <c r="Q854" s="189"/>
      <c r="R854" s="3"/>
      <c r="S854" s="2"/>
      <c r="T854" s="269"/>
      <c r="U854" s="189"/>
      <c r="V854" s="3"/>
      <c r="W854" s="2"/>
      <c r="X854" s="269"/>
      <c r="Y854" s="189"/>
      <c r="Z854" s="3"/>
      <c r="AA854" s="1"/>
      <c r="AB854" s="1"/>
      <c r="AC854" s="1"/>
      <c r="AD854" s="1"/>
      <c r="AE854" s="2"/>
      <c r="AF854" s="2"/>
      <c r="AG854" s="2"/>
      <c r="AH854" s="2"/>
      <c r="AI854" s="270"/>
      <c r="AJ854" s="270"/>
      <c r="AK854" s="270"/>
      <c r="AL854" s="270"/>
      <c r="AM854" s="270"/>
      <c r="AN854" s="270"/>
      <c r="AO854" s="270"/>
      <c r="AP854" s="270"/>
      <c r="AQ854" s="270"/>
      <c r="AR854" s="270"/>
      <c r="AS854" s="271"/>
      <c r="AT854" s="271"/>
      <c r="AU854" s="270"/>
      <c r="AV854" s="270"/>
      <c r="AW854" s="270"/>
      <c r="AX854" s="270"/>
    </row>
    <row r="855" spans="1:50" ht="14.25" customHeight="1">
      <c r="A855" s="204"/>
      <c r="B855" s="268"/>
      <c r="C855" s="268"/>
      <c r="D855" s="268"/>
      <c r="E855" s="268"/>
      <c r="F855" s="268"/>
      <c r="G855" s="268"/>
      <c r="H855" s="269"/>
      <c r="I855" s="189"/>
      <c r="J855" s="3"/>
      <c r="K855" s="2"/>
      <c r="L855" s="269"/>
      <c r="M855" s="189"/>
      <c r="N855" s="3"/>
      <c r="O855" s="2"/>
      <c r="P855" s="269"/>
      <c r="Q855" s="189"/>
      <c r="R855" s="3"/>
      <c r="S855" s="2"/>
      <c r="T855" s="269"/>
      <c r="U855" s="189"/>
      <c r="V855" s="3"/>
      <c r="W855" s="2"/>
      <c r="X855" s="269"/>
      <c r="Y855" s="189"/>
      <c r="Z855" s="3"/>
      <c r="AA855" s="1"/>
      <c r="AB855" s="1"/>
      <c r="AC855" s="1"/>
      <c r="AD855" s="1"/>
      <c r="AE855" s="2"/>
      <c r="AF855" s="2"/>
      <c r="AG855" s="2"/>
      <c r="AH855" s="2"/>
      <c r="AI855" s="270"/>
      <c r="AJ855" s="270"/>
      <c r="AK855" s="270"/>
      <c r="AL855" s="270"/>
      <c r="AM855" s="270"/>
      <c r="AN855" s="270"/>
      <c r="AO855" s="270"/>
      <c r="AP855" s="270"/>
      <c r="AQ855" s="270"/>
      <c r="AR855" s="270"/>
      <c r="AS855" s="271"/>
      <c r="AT855" s="271"/>
      <c r="AU855" s="270"/>
      <c r="AV855" s="270"/>
      <c r="AW855" s="270"/>
      <c r="AX855" s="270"/>
    </row>
    <row r="856" spans="1:50" ht="14.25" customHeight="1">
      <c r="A856" s="204"/>
      <c r="B856" s="268"/>
      <c r="C856" s="268"/>
      <c r="D856" s="268"/>
      <c r="E856" s="268"/>
      <c r="F856" s="268"/>
      <c r="G856" s="268"/>
      <c r="H856" s="269"/>
      <c r="I856" s="189"/>
      <c r="J856" s="3"/>
      <c r="K856" s="2"/>
      <c r="L856" s="269"/>
      <c r="M856" s="189"/>
      <c r="N856" s="3"/>
      <c r="O856" s="2"/>
      <c r="P856" s="269"/>
      <c r="Q856" s="189"/>
      <c r="R856" s="3"/>
      <c r="S856" s="2"/>
      <c r="T856" s="269"/>
      <c r="U856" s="189"/>
      <c r="V856" s="3"/>
      <c r="W856" s="2"/>
      <c r="X856" s="269"/>
      <c r="Y856" s="189"/>
      <c r="Z856" s="3"/>
      <c r="AA856" s="1"/>
      <c r="AB856" s="1"/>
      <c r="AC856" s="1"/>
      <c r="AD856" s="1"/>
      <c r="AE856" s="2"/>
      <c r="AF856" s="2"/>
      <c r="AG856" s="2"/>
      <c r="AH856" s="2"/>
      <c r="AI856" s="270"/>
      <c r="AJ856" s="270"/>
      <c r="AK856" s="270"/>
      <c r="AL856" s="270"/>
      <c r="AM856" s="270"/>
      <c r="AN856" s="270"/>
      <c r="AO856" s="270"/>
      <c r="AP856" s="270"/>
      <c r="AQ856" s="270"/>
      <c r="AR856" s="270"/>
      <c r="AS856" s="271"/>
      <c r="AT856" s="271"/>
      <c r="AU856" s="270"/>
      <c r="AV856" s="270"/>
      <c r="AW856" s="270"/>
      <c r="AX856" s="270"/>
    </row>
    <row r="857" spans="1:50" ht="14.25" customHeight="1">
      <c r="A857" s="204"/>
      <c r="B857" s="268"/>
      <c r="C857" s="268"/>
      <c r="D857" s="268"/>
      <c r="E857" s="268"/>
      <c r="F857" s="268"/>
      <c r="G857" s="268"/>
      <c r="H857" s="269"/>
      <c r="I857" s="189"/>
      <c r="J857" s="3"/>
      <c r="K857" s="2"/>
      <c r="L857" s="269"/>
      <c r="M857" s="189"/>
      <c r="N857" s="3"/>
      <c r="O857" s="2"/>
      <c r="P857" s="269"/>
      <c r="Q857" s="189"/>
      <c r="R857" s="3"/>
      <c r="S857" s="2"/>
      <c r="T857" s="269"/>
      <c r="U857" s="189"/>
      <c r="V857" s="3"/>
      <c r="W857" s="2"/>
      <c r="X857" s="269"/>
      <c r="Y857" s="189"/>
      <c r="Z857" s="3"/>
      <c r="AA857" s="1"/>
      <c r="AB857" s="1"/>
      <c r="AC857" s="1"/>
      <c r="AD857" s="1"/>
      <c r="AE857" s="2"/>
      <c r="AF857" s="2"/>
      <c r="AG857" s="2"/>
      <c r="AH857" s="2"/>
      <c r="AI857" s="270"/>
      <c r="AJ857" s="270"/>
      <c r="AK857" s="270"/>
      <c r="AL857" s="270"/>
      <c r="AM857" s="270"/>
      <c r="AN857" s="270"/>
      <c r="AO857" s="270"/>
      <c r="AP857" s="270"/>
      <c r="AQ857" s="270"/>
      <c r="AR857" s="270"/>
      <c r="AS857" s="271"/>
      <c r="AT857" s="271"/>
      <c r="AU857" s="270"/>
      <c r="AV857" s="270"/>
      <c r="AW857" s="270"/>
      <c r="AX857" s="270"/>
    </row>
    <row r="858" spans="1:50" ht="14.25" customHeight="1">
      <c r="A858" s="204"/>
      <c r="B858" s="268"/>
      <c r="C858" s="268"/>
      <c r="D858" s="268"/>
      <c r="E858" s="268"/>
      <c r="F858" s="268"/>
      <c r="G858" s="268"/>
      <c r="H858" s="269"/>
      <c r="I858" s="189"/>
      <c r="J858" s="3"/>
      <c r="K858" s="2"/>
      <c r="L858" s="269"/>
      <c r="M858" s="189"/>
      <c r="N858" s="3"/>
      <c r="O858" s="2"/>
      <c r="P858" s="269"/>
      <c r="Q858" s="189"/>
      <c r="R858" s="3"/>
      <c r="S858" s="2"/>
      <c r="T858" s="269"/>
      <c r="U858" s="189"/>
      <c r="V858" s="3"/>
      <c r="W858" s="2"/>
      <c r="X858" s="269"/>
      <c r="Y858" s="189"/>
      <c r="Z858" s="3"/>
      <c r="AA858" s="1"/>
      <c r="AB858" s="1"/>
      <c r="AC858" s="1"/>
      <c r="AD858" s="1"/>
      <c r="AE858" s="2"/>
      <c r="AF858" s="2"/>
      <c r="AG858" s="2"/>
      <c r="AH858" s="2"/>
      <c r="AI858" s="270"/>
      <c r="AJ858" s="270"/>
      <c r="AK858" s="270"/>
      <c r="AL858" s="270"/>
      <c r="AM858" s="270"/>
      <c r="AN858" s="270"/>
      <c r="AO858" s="270"/>
      <c r="AP858" s="270"/>
      <c r="AQ858" s="270"/>
      <c r="AR858" s="270"/>
      <c r="AS858" s="271"/>
      <c r="AT858" s="271"/>
      <c r="AU858" s="270"/>
      <c r="AV858" s="270"/>
      <c r="AW858" s="270"/>
      <c r="AX858" s="270"/>
    </row>
    <row r="859" spans="1:50" ht="14.25" customHeight="1">
      <c r="A859" s="204"/>
      <c r="B859" s="268"/>
      <c r="C859" s="268"/>
      <c r="D859" s="268"/>
      <c r="E859" s="268"/>
      <c r="F859" s="268"/>
      <c r="G859" s="268"/>
      <c r="H859" s="269"/>
      <c r="I859" s="189"/>
      <c r="J859" s="3"/>
      <c r="K859" s="2"/>
      <c r="L859" s="269"/>
      <c r="M859" s="189"/>
      <c r="N859" s="3"/>
      <c r="O859" s="2"/>
      <c r="P859" s="269"/>
      <c r="Q859" s="189"/>
      <c r="R859" s="3"/>
      <c r="S859" s="2"/>
      <c r="T859" s="269"/>
      <c r="U859" s="189"/>
      <c r="V859" s="3"/>
      <c r="W859" s="2"/>
      <c r="X859" s="269"/>
      <c r="Y859" s="189"/>
      <c r="Z859" s="3"/>
      <c r="AA859" s="1"/>
      <c r="AB859" s="1"/>
      <c r="AC859" s="1"/>
      <c r="AD859" s="1"/>
      <c r="AE859" s="2"/>
      <c r="AF859" s="2"/>
      <c r="AG859" s="2"/>
      <c r="AH859" s="2"/>
      <c r="AI859" s="270"/>
      <c r="AJ859" s="270"/>
      <c r="AK859" s="270"/>
      <c r="AL859" s="270"/>
      <c r="AM859" s="270"/>
      <c r="AN859" s="270"/>
      <c r="AO859" s="270"/>
      <c r="AP859" s="270"/>
      <c r="AQ859" s="270"/>
      <c r="AR859" s="270"/>
      <c r="AS859" s="271"/>
      <c r="AT859" s="271"/>
      <c r="AU859" s="270"/>
      <c r="AV859" s="270"/>
      <c r="AW859" s="270"/>
      <c r="AX859" s="270"/>
    </row>
    <row r="860" spans="1:50" ht="14.25" customHeight="1">
      <c r="A860" s="204"/>
      <c r="B860" s="268"/>
      <c r="C860" s="268"/>
      <c r="D860" s="268"/>
      <c r="E860" s="268"/>
      <c r="F860" s="268"/>
      <c r="G860" s="268"/>
      <c r="H860" s="269"/>
      <c r="I860" s="189"/>
      <c r="J860" s="3"/>
      <c r="K860" s="2"/>
      <c r="L860" s="269"/>
      <c r="M860" s="189"/>
      <c r="N860" s="3"/>
      <c r="O860" s="2"/>
      <c r="P860" s="269"/>
      <c r="Q860" s="189"/>
      <c r="R860" s="3"/>
      <c r="S860" s="2"/>
      <c r="T860" s="269"/>
      <c r="U860" s="189"/>
      <c r="V860" s="3"/>
      <c r="W860" s="2"/>
      <c r="X860" s="269"/>
      <c r="Y860" s="189"/>
      <c r="Z860" s="3"/>
      <c r="AA860" s="1"/>
      <c r="AB860" s="1"/>
      <c r="AC860" s="1"/>
      <c r="AD860" s="1"/>
      <c r="AE860" s="2"/>
      <c r="AF860" s="2"/>
      <c r="AG860" s="2"/>
      <c r="AH860" s="2"/>
      <c r="AI860" s="270"/>
      <c r="AJ860" s="270"/>
      <c r="AK860" s="270"/>
      <c r="AL860" s="270"/>
      <c r="AM860" s="270"/>
      <c r="AN860" s="270"/>
      <c r="AO860" s="270"/>
      <c r="AP860" s="270"/>
      <c r="AQ860" s="270"/>
      <c r="AR860" s="270"/>
      <c r="AS860" s="271"/>
      <c r="AT860" s="271"/>
      <c r="AU860" s="270"/>
      <c r="AV860" s="270"/>
      <c r="AW860" s="270"/>
      <c r="AX860" s="270"/>
    </row>
    <row r="861" spans="1:50" ht="14.25" customHeight="1">
      <c r="A861" s="204"/>
      <c r="B861" s="268"/>
      <c r="C861" s="268"/>
      <c r="D861" s="268"/>
      <c r="E861" s="268"/>
      <c r="F861" s="268"/>
      <c r="G861" s="268"/>
      <c r="H861" s="269"/>
      <c r="I861" s="189"/>
      <c r="J861" s="3"/>
      <c r="K861" s="2"/>
      <c r="L861" s="269"/>
      <c r="M861" s="189"/>
      <c r="N861" s="3"/>
      <c r="O861" s="2"/>
      <c r="P861" s="269"/>
      <c r="Q861" s="189"/>
      <c r="R861" s="3"/>
      <c r="S861" s="2"/>
      <c r="T861" s="269"/>
      <c r="U861" s="189"/>
      <c r="V861" s="3"/>
      <c r="W861" s="2"/>
      <c r="X861" s="269"/>
      <c r="Y861" s="189"/>
      <c r="Z861" s="3"/>
      <c r="AA861" s="1"/>
      <c r="AB861" s="1"/>
      <c r="AC861" s="1"/>
      <c r="AD861" s="1"/>
      <c r="AE861" s="2"/>
      <c r="AF861" s="2"/>
      <c r="AG861" s="2"/>
      <c r="AH861" s="2"/>
      <c r="AI861" s="270"/>
      <c r="AJ861" s="270"/>
      <c r="AK861" s="270"/>
      <c r="AL861" s="270"/>
      <c r="AM861" s="270"/>
      <c r="AN861" s="270"/>
      <c r="AO861" s="270"/>
      <c r="AP861" s="270"/>
      <c r="AQ861" s="270"/>
      <c r="AR861" s="270"/>
      <c r="AS861" s="271"/>
      <c r="AT861" s="271"/>
      <c r="AU861" s="270"/>
      <c r="AV861" s="270"/>
      <c r="AW861" s="270"/>
      <c r="AX861" s="270"/>
    </row>
    <row r="862" spans="1:50" ht="14.25" customHeight="1">
      <c r="A862" s="204"/>
      <c r="B862" s="268"/>
      <c r="C862" s="268"/>
      <c r="D862" s="268"/>
      <c r="E862" s="268"/>
      <c r="F862" s="268"/>
      <c r="G862" s="268"/>
      <c r="H862" s="269"/>
      <c r="I862" s="189"/>
      <c r="J862" s="3"/>
      <c r="K862" s="2"/>
      <c r="L862" s="269"/>
      <c r="M862" s="189"/>
      <c r="N862" s="3"/>
      <c r="O862" s="2"/>
      <c r="P862" s="269"/>
      <c r="Q862" s="189"/>
      <c r="R862" s="3"/>
      <c r="S862" s="2"/>
      <c r="T862" s="269"/>
      <c r="U862" s="189"/>
      <c r="V862" s="3"/>
      <c r="W862" s="2"/>
      <c r="X862" s="269"/>
      <c r="Y862" s="189"/>
      <c r="Z862" s="3"/>
      <c r="AA862" s="1"/>
      <c r="AB862" s="1"/>
      <c r="AC862" s="1"/>
      <c r="AD862" s="1"/>
      <c r="AE862" s="2"/>
      <c r="AF862" s="2"/>
      <c r="AG862" s="2"/>
      <c r="AH862" s="2"/>
      <c r="AI862" s="270"/>
      <c r="AJ862" s="270"/>
      <c r="AK862" s="270"/>
      <c r="AL862" s="270"/>
      <c r="AM862" s="270"/>
      <c r="AN862" s="270"/>
      <c r="AO862" s="270"/>
      <c r="AP862" s="270"/>
      <c r="AQ862" s="270"/>
      <c r="AR862" s="270"/>
      <c r="AS862" s="271"/>
      <c r="AT862" s="271"/>
      <c r="AU862" s="270"/>
      <c r="AV862" s="270"/>
      <c r="AW862" s="270"/>
      <c r="AX862" s="270"/>
    </row>
    <row r="863" spans="1:50" ht="14.25" customHeight="1">
      <c r="A863" s="204"/>
      <c r="B863" s="268"/>
      <c r="C863" s="268"/>
      <c r="D863" s="268"/>
      <c r="E863" s="268"/>
      <c r="F863" s="268"/>
      <c r="G863" s="268"/>
      <c r="H863" s="269"/>
      <c r="I863" s="189"/>
      <c r="J863" s="3"/>
      <c r="K863" s="2"/>
      <c r="L863" s="269"/>
      <c r="M863" s="189"/>
      <c r="N863" s="3"/>
      <c r="O863" s="2"/>
      <c r="P863" s="269"/>
      <c r="Q863" s="189"/>
      <c r="R863" s="3"/>
      <c r="S863" s="2"/>
      <c r="T863" s="269"/>
      <c r="U863" s="189"/>
      <c r="V863" s="3"/>
      <c r="W863" s="2"/>
      <c r="X863" s="269"/>
      <c r="Y863" s="189"/>
      <c r="Z863" s="3"/>
      <c r="AA863" s="1"/>
      <c r="AB863" s="1"/>
      <c r="AC863" s="1"/>
      <c r="AD863" s="1"/>
      <c r="AE863" s="2"/>
      <c r="AF863" s="2"/>
      <c r="AG863" s="2"/>
      <c r="AH863" s="2"/>
      <c r="AI863" s="270"/>
      <c r="AJ863" s="270"/>
      <c r="AK863" s="270"/>
      <c r="AL863" s="270"/>
      <c r="AM863" s="270"/>
      <c r="AN863" s="270"/>
      <c r="AO863" s="270"/>
      <c r="AP863" s="270"/>
      <c r="AQ863" s="270"/>
      <c r="AR863" s="270"/>
      <c r="AS863" s="271"/>
      <c r="AT863" s="271"/>
      <c r="AU863" s="270"/>
      <c r="AV863" s="270"/>
      <c r="AW863" s="270"/>
      <c r="AX863" s="270"/>
    </row>
    <row r="864" spans="1:50" ht="14.25" customHeight="1">
      <c r="A864" s="204"/>
      <c r="B864" s="268"/>
      <c r="C864" s="268"/>
      <c r="D864" s="268"/>
      <c r="E864" s="268"/>
      <c r="F864" s="268"/>
      <c r="G864" s="268"/>
      <c r="H864" s="269"/>
      <c r="I864" s="189"/>
      <c r="J864" s="3"/>
      <c r="K864" s="2"/>
      <c r="L864" s="269"/>
      <c r="M864" s="189"/>
      <c r="N864" s="3"/>
      <c r="O864" s="2"/>
      <c r="P864" s="269"/>
      <c r="Q864" s="189"/>
      <c r="R864" s="3"/>
      <c r="S864" s="2"/>
      <c r="T864" s="269"/>
      <c r="U864" s="189"/>
      <c r="V864" s="3"/>
      <c r="W864" s="2"/>
      <c r="X864" s="269"/>
      <c r="Y864" s="189"/>
      <c r="Z864" s="3"/>
      <c r="AA864" s="1"/>
      <c r="AB864" s="1"/>
      <c r="AC864" s="1"/>
      <c r="AD864" s="1"/>
      <c r="AE864" s="2"/>
      <c r="AF864" s="2"/>
      <c r="AG864" s="2"/>
      <c r="AH864" s="2"/>
      <c r="AI864" s="270"/>
      <c r="AJ864" s="270"/>
      <c r="AK864" s="270"/>
      <c r="AL864" s="270"/>
      <c r="AM864" s="270"/>
      <c r="AN864" s="270"/>
      <c r="AO864" s="270"/>
      <c r="AP864" s="270"/>
      <c r="AQ864" s="270"/>
      <c r="AR864" s="270"/>
      <c r="AS864" s="271"/>
      <c r="AT864" s="271"/>
      <c r="AU864" s="270"/>
      <c r="AV864" s="270"/>
      <c r="AW864" s="270"/>
      <c r="AX864" s="270"/>
    </row>
    <row r="865" spans="1:50" ht="14.25" customHeight="1">
      <c r="A865" s="204"/>
      <c r="B865" s="268"/>
      <c r="C865" s="268"/>
      <c r="D865" s="268"/>
      <c r="E865" s="268"/>
      <c r="F865" s="268"/>
      <c r="G865" s="268"/>
      <c r="H865" s="269"/>
      <c r="I865" s="189"/>
      <c r="J865" s="3"/>
      <c r="K865" s="2"/>
      <c r="L865" s="269"/>
      <c r="M865" s="189"/>
      <c r="N865" s="3"/>
      <c r="O865" s="2"/>
      <c r="P865" s="269"/>
      <c r="Q865" s="189"/>
      <c r="R865" s="3"/>
      <c r="S865" s="2"/>
      <c r="T865" s="269"/>
      <c r="U865" s="189"/>
      <c r="V865" s="3"/>
      <c r="W865" s="2"/>
      <c r="X865" s="269"/>
      <c r="Y865" s="189"/>
      <c r="Z865" s="3"/>
      <c r="AA865" s="1"/>
      <c r="AB865" s="1"/>
      <c r="AC865" s="1"/>
      <c r="AD865" s="1"/>
      <c r="AE865" s="2"/>
      <c r="AF865" s="2"/>
      <c r="AG865" s="2"/>
      <c r="AH865" s="2"/>
      <c r="AI865" s="270"/>
      <c r="AJ865" s="270"/>
      <c r="AK865" s="270"/>
      <c r="AL865" s="270"/>
      <c r="AM865" s="270"/>
      <c r="AN865" s="270"/>
      <c r="AO865" s="270"/>
      <c r="AP865" s="270"/>
      <c r="AQ865" s="270"/>
      <c r="AR865" s="270"/>
      <c r="AS865" s="271"/>
      <c r="AT865" s="271"/>
      <c r="AU865" s="270"/>
      <c r="AV865" s="270"/>
      <c r="AW865" s="270"/>
      <c r="AX865" s="270"/>
    </row>
    <row r="866" spans="1:50" ht="14.25" customHeight="1">
      <c r="A866" s="204"/>
      <c r="B866" s="268"/>
      <c r="C866" s="268"/>
      <c r="D866" s="268"/>
      <c r="E866" s="268"/>
      <c r="F866" s="268"/>
      <c r="G866" s="268"/>
      <c r="H866" s="269"/>
      <c r="I866" s="189"/>
      <c r="J866" s="3"/>
      <c r="K866" s="2"/>
      <c r="L866" s="269"/>
      <c r="M866" s="189"/>
      <c r="N866" s="3"/>
      <c r="O866" s="2"/>
      <c r="P866" s="269"/>
      <c r="Q866" s="189"/>
      <c r="R866" s="3"/>
      <c r="S866" s="2"/>
      <c r="T866" s="269"/>
      <c r="U866" s="189"/>
      <c r="V866" s="3"/>
      <c r="W866" s="2"/>
      <c r="X866" s="269"/>
      <c r="Y866" s="189"/>
      <c r="Z866" s="3"/>
      <c r="AA866" s="1"/>
      <c r="AB866" s="1"/>
      <c r="AC866" s="1"/>
      <c r="AD866" s="1"/>
      <c r="AE866" s="2"/>
      <c r="AF866" s="2"/>
      <c r="AG866" s="2"/>
      <c r="AH866" s="2"/>
      <c r="AI866" s="270"/>
      <c r="AJ866" s="270"/>
      <c r="AK866" s="270"/>
      <c r="AL866" s="270"/>
      <c r="AM866" s="270"/>
      <c r="AN866" s="270"/>
      <c r="AO866" s="270"/>
      <c r="AP866" s="270"/>
      <c r="AQ866" s="270"/>
      <c r="AR866" s="270"/>
      <c r="AS866" s="271"/>
      <c r="AT866" s="271"/>
      <c r="AU866" s="270"/>
      <c r="AV866" s="270"/>
      <c r="AW866" s="270"/>
      <c r="AX866" s="270"/>
    </row>
    <row r="867" spans="1:50" ht="14.25" customHeight="1">
      <c r="A867" s="204"/>
      <c r="B867" s="268"/>
      <c r="C867" s="268"/>
      <c r="D867" s="268"/>
      <c r="E867" s="268"/>
      <c r="F867" s="268"/>
      <c r="G867" s="268"/>
      <c r="H867" s="269"/>
      <c r="I867" s="189"/>
      <c r="J867" s="3"/>
      <c r="K867" s="2"/>
      <c r="L867" s="269"/>
      <c r="M867" s="189"/>
      <c r="N867" s="3"/>
      <c r="O867" s="2"/>
      <c r="P867" s="269"/>
      <c r="Q867" s="189"/>
      <c r="R867" s="3"/>
      <c r="S867" s="2"/>
      <c r="T867" s="269"/>
      <c r="U867" s="189"/>
      <c r="V867" s="3"/>
      <c r="W867" s="2"/>
      <c r="X867" s="269"/>
      <c r="Y867" s="189"/>
      <c r="Z867" s="3"/>
      <c r="AA867" s="1"/>
      <c r="AB867" s="1"/>
      <c r="AC867" s="1"/>
      <c r="AD867" s="1"/>
      <c r="AE867" s="2"/>
      <c r="AF867" s="2"/>
      <c r="AG867" s="2"/>
      <c r="AH867" s="2"/>
      <c r="AI867" s="270"/>
      <c r="AJ867" s="270"/>
      <c r="AK867" s="270"/>
      <c r="AL867" s="270"/>
      <c r="AM867" s="270"/>
      <c r="AN867" s="270"/>
      <c r="AO867" s="270"/>
      <c r="AP867" s="270"/>
      <c r="AQ867" s="270"/>
      <c r="AR867" s="270"/>
      <c r="AS867" s="271"/>
      <c r="AT867" s="271"/>
      <c r="AU867" s="270"/>
      <c r="AV867" s="270"/>
      <c r="AW867" s="270"/>
      <c r="AX867" s="270"/>
    </row>
    <row r="868" spans="1:50" ht="14.25" customHeight="1">
      <c r="A868" s="204"/>
      <c r="B868" s="268"/>
      <c r="C868" s="268"/>
      <c r="D868" s="268"/>
      <c r="E868" s="268"/>
      <c r="F868" s="268"/>
      <c r="G868" s="268"/>
      <c r="H868" s="269"/>
      <c r="I868" s="189"/>
      <c r="J868" s="3"/>
      <c r="K868" s="2"/>
      <c r="L868" s="269"/>
      <c r="M868" s="189"/>
      <c r="N868" s="3"/>
      <c r="O868" s="2"/>
      <c r="P868" s="269"/>
      <c r="Q868" s="189"/>
      <c r="R868" s="3"/>
      <c r="S868" s="2"/>
      <c r="T868" s="269"/>
      <c r="U868" s="189"/>
      <c r="V868" s="3"/>
      <c r="W868" s="2"/>
      <c r="X868" s="269"/>
      <c r="Y868" s="189"/>
      <c r="Z868" s="3"/>
      <c r="AA868" s="1"/>
      <c r="AB868" s="1"/>
      <c r="AC868" s="1"/>
      <c r="AD868" s="1"/>
      <c r="AE868" s="2"/>
      <c r="AF868" s="2"/>
      <c r="AG868" s="2"/>
      <c r="AH868" s="2"/>
      <c r="AI868" s="270"/>
      <c r="AJ868" s="270"/>
      <c r="AK868" s="270"/>
      <c r="AL868" s="270"/>
      <c r="AM868" s="270"/>
      <c r="AN868" s="270"/>
      <c r="AO868" s="270"/>
      <c r="AP868" s="270"/>
      <c r="AQ868" s="270"/>
      <c r="AR868" s="270"/>
      <c r="AS868" s="271"/>
      <c r="AT868" s="271"/>
      <c r="AU868" s="270"/>
      <c r="AV868" s="270"/>
      <c r="AW868" s="270"/>
      <c r="AX868" s="270"/>
    </row>
    <row r="869" spans="1:50" ht="14.25" customHeight="1">
      <c r="A869" s="204"/>
      <c r="B869" s="268"/>
      <c r="C869" s="268"/>
      <c r="D869" s="268"/>
      <c r="E869" s="268"/>
      <c r="F869" s="268"/>
      <c r="G869" s="268"/>
      <c r="H869" s="269"/>
      <c r="I869" s="189"/>
      <c r="J869" s="3"/>
      <c r="K869" s="2"/>
      <c r="L869" s="269"/>
      <c r="M869" s="189"/>
      <c r="N869" s="3"/>
      <c r="O869" s="2"/>
      <c r="P869" s="269"/>
      <c r="Q869" s="189"/>
      <c r="R869" s="3"/>
      <c r="S869" s="2"/>
      <c r="T869" s="269"/>
      <c r="U869" s="189"/>
      <c r="V869" s="3"/>
      <c r="W869" s="2"/>
      <c r="X869" s="269"/>
      <c r="Y869" s="189"/>
      <c r="Z869" s="3"/>
      <c r="AA869" s="1"/>
      <c r="AB869" s="1"/>
      <c r="AC869" s="1"/>
      <c r="AD869" s="1"/>
      <c r="AE869" s="2"/>
      <c r="AF869" s="2"/>
      <c r="AG869" s="2"/>
      <c r="AH869" s="2"/>
      <c r="AI869" s="270"/>
      <c r="AJ869" s="270"/>
      <c r="AK869" s="270"/>
      <c r="AL869" s="270"/>
      <c r="AM869" s="270"/>
      <c r="AN869" s="270"/>
      <c r="AO869" s="270"/>
      <c r="AP869" s="270"/>
      <c r="AQ869" s="270"/>
      <c r="AR869" s="270"/>
      <c r="AS869" s="271"/>
      <c r="AT869" s="271"/>
      <c r="AU869" s="270"/>
      <c r="AV869" s="270"/>
      <c r="AW869" s="270"/>
      <c r="AX869" s="270"/>
    </row>
    <row r="870" spans="1:50" ht="14.25" customHeight="1">
      <c r="A870" s="204"/>
      <c r="B870" s="268"/>
      <c r="C870" s="268"/>
      <c r="D870" s="268"/>
      <c r="E870" s="268"/>
      <c r="F870" s="268"/>
      <c r="G870" s="268"/>
      <c r="H870" s="269"/>
      <c r="I870" s="189"/>
      <c r="J870" s="3"/>
      <c r="K870" s="2"/>
      <c r="L870" s="269"/>
      <c r="M870" s="189"/>
      <c r="N870" s="3"/>
      <c r="O870" s="2"/>
      <c r="P870" s="269"/>
      <c r="Q870" s="189"/>
      <c r="R870" s="3"/>
      <c r="S870" s="2"/>
      <c r="T870" s="269"/>
      <c r="U870" s="189"/>
      <c r="V870" s="3"/>
      <c r="W870" s="2"/>
      <c r="X870" s="269"/>
      <c r="Y870" s="189"/>
      <c r="Z870" s="3"/>
      <c r="AA870" s="1"/>
      <c r="AB870" s="1"/>
      <c r="AC870" s="1"/>
      <c r="AD870" s="1"/>
      <c r="AE870" s="2"/>
      <c r="AF870" s="2"/>
      <c r="AG870" s="2"/>
      <c r="AH870" s="2"/>
      <c r="AI870" s="270"/>
      <c r="AJ870" s="270"/>
      <c r="AK870" s="270"/>
      <c r="AL870" s="270"/>
      <c r="AM870" s="270"/>
      <c r="AN870" s="270"/>
      <c r="AO870" s="270"/>
      <c r="AP870" s="270"/>
      <c r="AQ870" s="270"/>
      <c r="AR870" s="270"/>
      <c r="AS870" s="271"/>
      <c r="AT870" s="271"/>
      <c r="AU870" s="270"/>
      <c r="AV870" s="270"/>
      <c r="AW870" s="270"/>
      <c r="AX870" s="270"/>
    </row>
    <row r="871" spans="1:50" ht="14.25" customHeight="1">
      <c r="A871" s="204"/>
      <c r="B871" s="268"/>
      <c r="C871" s="268"/>
      <c r="D871" s="268"/>
      <c r="E871" s="268"/>
      <c r="F871" s="268"/>
      <c r="G871" s="268"/>
      <c r="H871" s="269"/>
      <c r="I871" s="189"/>
      <c r="J871" s="3"/>
      <c r="K871" s="2"/>
      <c r="L871" s="269"/>
      <c r="M871" s="189"/>
      <c r="N871" s="3"/>
      <c r="O871" s="2"/>
      <c r="P871" s="269"/>
      <c r="Q871" s="189"/>
      <c r="R871" s="3"/>
      <c r="S871" s="2"/>
      <c r="T871" s="269"/>
      <c r="U871" s="189"/>
      <c r="V871" s="3"/>
      <c r="W871" s="2"/>
      <c r="X871" s="269"/>
      <c r="Y871" s="189"/>
      <c r="Z871" s="3"/>
      <c r="AA871" s="1"/>
      <c r="AB871" s="1"/>
      <c r="AC871" s="1"/>
      <c r="AD871" s="1"/>
      <c r="AE871" s="2"/>
      <c r="AF871" s="2"/>
      <c r="AG871" s="2"/>
      <c r="AH871" s="2"/>
      <c r="AI871" s="270"/>
      <c r="AJ871" s="270"/>
      <c r="AK871" s="270"/>
      <c r="AL871" s="270"/>
      <c r="AM871" s="270"/>
      <c r="AN871" s="270"/>
      <c r="AO871" s="270"/>
      <c r="AP871" s="270"/>
      <c r="AQ871" s="270"/>
      <c r="AR871" s="270"/>
      <c r="AS871" s="271"/>
      <c r="AT871" s="271"/>
      <c r="AU871" s="270"/>
      <c r="AV871" s="270"/>
      <c r="AW871" s="270"/>
      <c r="AX871" s="270"/>
    </row>
    <row r="872" spans="1:50" ht="14.25" customHeight="1">
      <c r="A872" s="204"/>
      <c r="B872" s="268"/>
      <c r="C872" s="268"/>
      <c r="D872" s="268"/>
      <c r="E872" s="268"/>
      <c r="F872" s="268"/>
      <c r="G872" s="268"/>
      <c r="H872" s="269"/>
      <c r="I872" s="189"/>
      <c r="J872" s="3"/>
      <c r="K872" s="2"/>
      <c r="L872" s="269"/>
      <c r="M872" s="189"/>
      <c r="N872" s="3"/>
      <c r="O872" s="2"/>
      <c r="P872" s="269"/>
      <c r="Q872" s="189"/>
      <c r="R872" s="3"/>
      <c r="S872" s="2"/>
      <c r="T872" s="269"/>
      <c r="U872" s="189"/>
      <c r="V872" s="3"/>
      <c r="W872" s="2"/>
      <c r="X872" s="269"/>
      <c r="Y872" s="189"/>
      <c r="Z872" s="3"/>
      <c r="AA872" s="1"/>
      <c r="AB872" s="1"/>
      <c r="AC872" s="1"/>
      <c r="AD872" s="1"/>
      <c r="AE872" s="2"/>
      <c r="AF872" s="2"/>
      <c r="AG872" s="2"/>
      <c r="AH872" s="2"/>
      <c r="AI872" s="270"/>
      <c r="AJ872" s="270"/>
      <c r="AK872" s="270"/>
      <c r="AL872" s="270"/>
      <c r="AM872" s="270"/>
      <c r="AN872" s="270"/>
      <c r="AO872" s="270"/>
      <c r="AP872" s="270"/>
      <c r="AQ872" s="270"/>
      <c r="AR872" s="270"/>
      <c r="AS872" s="271"/>
      <c r="AT872" s="271"/>
      <c r="AU872" s="270"/>
      <c r="AV872" s="270"/>
      <c r="AW872" s="270"/>
      <c r="AX872" s="270"/>
    </row>
    <row r="873" spans="1:50" ht="14.25" customHeight="1">
      <c r="A873" s="204"/>
      <c r="B873" s="268"/>
      <c r="C873" s="268"/>
      <c r="D873" s="268"/>
      <c r="E873" s="268"/>
      <c r="F873" s="268"/>
      <c r="G873" s="268"/>
      <c r="H873" s="269"/>
      <c r="I873" s="189"/>
      <c r="J873" s="3"/>
      <c r="K873" s="2"/>
      <c r="L873" s="269"/>
      <c r="M873" s="189"/>
      <c r="N873" s="3"/>
      <c r="O873" s="2"/>
      <c r="P873" s="269"/>
      <c r="Q873" s="189"/>
      <c r="R873" s="3"/>
      <c r="S873" s="2"/>
      <c r="T873" s="269"/>
      <c r="U873" s="189"/>
      <c r="V873" s="3"/>
      <c r="W873" s="2"/>
      <c r="X873" s="269"/>
      <c r="Y873" s="189"/>
      <c r="Z873" s="3"/>
      <c r="AA873" s="1"/>
      <c r="AB873" s="1"/>
      <c r="AC873" s="1"/>
      <c r="AD873" s="1"/>
      <c r="AE873" s="2"/>
      <c r="AF873" s="2"/>
      <c r="AG873" s="2"/>
      <c r="AH873" s="2"/>
      <c r="AI873" s="270"/>
      <c r="AJ873" s="270"/>
      <c r="AK873" s="270"/>
      <c r="AL873" s="270"/>
      <c r="AM873" s="270"/>
      <c r="AN873" s="270"/>
      <c r="AO873" s="270"/>
      <c r="AP873" s="270"/>
      <c r="AQ873" s="270"/>
      <c r="AR873" s="270"/>
      <c r="AS873" s="271"/>
      <c r="AT873" s="271"/>
      <c r="AU873" s="270"/>
      <c r="AV873" s="270"/>
      <c r="AW873" s="270"/>
      <c r="AX873" s="270"/>
    </row>
    <row r="874" spans="1:50" ht="14.25" customHeight="1">
      <c r="A874" s="204"/>
      <c r="B874" s="268"/>
      <c r="C874" s="268"/>
      <c r="D874" s="268"/>
      <c r="E874" s="268"/>
      <c r="F874" s="268"/>
      <c r="G874" s="268"/>
      <c r="H874" s="269"/>
      <c r="I874" s="189"/>
      <c r="J874" s="3"/>
      <c r="K874" s="2"/>
      <c r="L874" s="269"/>
      <c r="M874" s="189"/>
      <c r="N874" s="3"/>
      <c r="O874" s="2"/>
      <c r="P874" s="269"/>
      <c r="Q874" s="189"/>
      <c r="R874" s="3"/>
      <c r="S874" s="2"/>
      <c r="T874" s="269"/>
      <c r="U874" s="189"/>
      <c r="V874" s="3"/>
      <c r="W874" s="2"/>
      <c r="X874" s="269"/>
      <c r="Y874" s="189"/>
      <c r="Z874" s="3"/>
      <c r="AA874" s="1"/>
      <c r="AB874" s="1"/>
      <c r="AC874" s="1"/>
      <c r="AD874" s="1"/>
      <c r="AE874" s="2"/>
      <c r="AF874" s="2"/>
      <c r="AG874" s="2"/>
      <c r="AH874" s="2"/>
      <c r="AI874" s="270"/>
      <c r="AJ874" s="270"/>
      <c r="AK874" s="270"/>
      <c r="AL874" s="270"/>
      <c r="AM874" s="270"/>
      <c r="AN874" s="270"/>
      <c r="AO874" s="270"/>
      <c r="AP874" s="270"/>
      <c r="AQ874" s="270"/>
      <c r="AR874" s="270"/>
      <c r="AS874" s="271"/>
      <c r="AT874" s="271"/>
      <c r="AU874" s="270"/>
      <c r="AV874" s="270"/>
      <c r="AW874" s="270"/>
      <c r="AX874" s="270"/>
    </row>
    <row r="875" spans="1:50" ht="14.25" customHeight="1">
      <c r="A875" s="204"/>
      <c r="B875" s="268"/>
      <c r="C875" s="268"/>
      <c r="D875" s="268"/>
      <c r="E875" s="268"/>
      <c r="F875" s="268"/>
      <c r="G875" s="268"/>
      <c r="H875" s="269"/>
      <c r="I875" s="189"/>
      <c r="J875" s="3"/>
      <c r="K875" s="2"/>
      <c r="L875" s="269"/>
      <c r="M875" s="189"/>
      <c r="N875" s="3"/>
      <c r="O875" s="2"/>
      <c r="P875" s="269"/>
      <c r="Q875" s="189"/>
      <c r="R875" s="3"/>
      <c r="S875" s="2"/>
      <c r="T875" s="269"/>
      <c r="U875" s="189"/>
      <c r="V875" s="3"/>
      <c r="W875" s="2"/>
      <c r="X875" s="269"/>
      <c r="Y875" s="189"/>
      <c r="Z875" s="3"/>
      <c r="AA875" s="1"/>
      <c r="AB875" s="1"/>
      <c r="AC875" s="1"/>
      <c r="AD875" s="1"/>
      <c r="AE875" s="2"/>
      <c r="AF875" s="2"/>
      <c r="AG875" s="2"/>
      <c r="AH875" s="2"/>
      <c r="AI875" s="270"/>
      <c r="AJ875" s="270"/>
      <c r="AK875" s="270"/>
      <c r="AL875" s="270"/>
      <c r="AM875" s="270"/>
      <c r="AN875" s="270"/>
      <c r="AO875" s="270"/>
      <c r="AP875" s="270"/>
      <c r="AQ875" s="270"/>
      <c r="AR875" s="270"/>
      <c r="AS875" s="271"/>
      <c r="AT875" s="271"/>
      <c r="AU875" s="270"/>
      <c r="AV875" s="270"/>
      <c r="AW875" s="270"/>
      <c r="AX875" s="270"/>
    </row>
    <row r="876" spans="1:50" ht="14.25" customHeight="1">
      <c r="A876" s="204"/>
      <c r="B876" s="268"/>
      <c r="C876" s="268"/>
      <c r="D876" s="268"/>
      <c r="E876" s="268"/>
      <c r="F876" s="268"/>
      <c r="G876" s="268"/>
      <c r="H876" s="269"/>
      <c r="I876" s="189"/>
      <c r="J876" s="3"/>
      <c r="K876" s="2"/>
      <c r="L876" s="269"/>
      <c r="M876" s="189"/>
      <c r="N876" s="3"/>
      <c r="O876" s="2"/>
      <c r="P876" s="269"/>
      <c r="Q876" s="189"/>
      <c r="R876" s="3"/>
      <c r="S876" s="2"/>
      <c r="T876" s="269"/>
      <c r="U876" s="189"/>
      <c r="V876" s="3"/>
      <c r="W876" s="2"/>
      <c r="X876" s="269"/>
      <c r="Y876" s="189"/>
      <c r="Z876" s="3"/>
      <c r="AA876" s="1"/>
      <c r="AB876" s="1"/>
      <c r="AC876" s="1"/>
      <c r="AD876" s="1"/>
      <c r="AE876" s="2"/>
      <c r="AF876" s="2"/>
      <c r="AG876" s="2"/>
      <c r="AH876" s="2"/>
      <c r="AI876" s="270"/>
      <c r="AJ876" s="270"/>
      <c r="AK876" s="270"/>
      <c r="AL876" s="270"/>
      <c r="AM876" s="270"/>
      <c r="AN876" s="270"/>
      <c r="AO876" s="270"/>
      <c r="AP876" s="270"/>
      <c r="AQ876" s="270"/>
      <c r="AR876" s="270"/>
      <c r="AS876" s="271"/>
      <c r="AT876" s="271"/>
      <c r="AU876" s="270"/>
      <c r="AV876" s="270"/>
      <c r="AW876" s="270"/>
      <c r="AX876" s="270"/>
    </row>
    <row r="877" spans="1:50" ht="14.25" customHeight="1">
      <c r="A877" s="204"/>
      <c r="B877" s="268"/>
      <c r="C877" s="268"/>
      <c r="D877" s="268"/>
      <c r="E877" s="268"/>
      <c r="F877" s="268"/>
      <c r="G877" s="268"/>
      <c r="H877" s="269"/>
      <c r="I877" s="189"/>
      <c r="J877" s="3"/>
      <c r="K877" s="2"/>
      <c r="L877" s="269"/>
      <c r="M877" s="189"/>
      <c r="N877" s="3"/>
      <c r="O877" s="2"/>
      <c r="P877" s="269"/>
      <c r="Q877" s="189"/>
      <c r="R877" s="3"/>
      <c r="S877" s="2"/>
      <c r="T877" s="269"/>
      <c r="U877" s="189"/>
      <c r="V877" s="3"/>
      <c r="W877" s="2"/>
      <c r="X877" s="269"/>
      <c r="Y877" s="189"/>
      <c r="Z877" s="3"/>
      <c r="AA877" s="1"/>
      <c r="AB877" s="1"/>
      <c r="AC877" s="1"/>
      <c r="AD877" s="1"/>
      <c r="AE877" s="2"/>
      <c r="AF877" s="2"/>
      <c r="AG877" s="2"/>
      <c r="AH877" s="2"/>
      <c r="AI877" s="270"/>
      <c r="AJ877" s="270"/>
      <c r="AK877" s="270"/>
      <c r="AL877" s="270"/>
      <c r="AM877" s="270"/>
      <c r="AN877" s="270"/>
      <c r="AO877" s="270"/>
      <c r="AP877" s="270"/>
      <c r="AQ877" s="270"/>
      <c r="AR877" s="270"/>
      <c r="AS877" s="271"/>
      <c r="AT877" s="271"/>
      <c r="AU877" s="270"/>
      <c r="AV877" s="270"/>
      <c r="AW877" s="270"/>
      <c r="AX877" s="270"/>
    </row>
    <row r="878" spans="1:50" ht="14.25" customHeight="1">
      <c r="A878" s="204"/>
      <c r="B878" s="268"/>
      <c r="C878" s="268"/>
      <c r="D878" s="268"/>
      <c r="E878" s="268"/>
      <c r="F878" s="268"/>
      <c r="G878" s="268"/>
      <c r="H878" s="269"/>
      <c r="I878" s="189"/>
      <c r="J878" s="3"/>
      <c r="K878" s="2"/>
      <c r="L878" s="269"/>
      <c r="M878" s="189"/>
      <c r="N878" s="3"/>
      <c r="O878" s="2"/>
      <c r="P878" s="269"/>
      <c r="Q878" s="189"/>
      <c r="R878" s="3"/>
      <c r="S878" s="2"/>
      <c r="T878" s="269"/>
      <c r="U878" s="189"/>
      <c r="V878" s="3"/>
      <c r="W878" s="2"/>
      <c r="X878" s="269"/>
      <c r="Y878" s="189"/>
      <c r="Z878" s="3"/>
      <c r="AA878" s="1"/>
      <c r="AB878" s="1"/>
      <c r="AC878" s="1"/>
      <c r="AD878" s="1"/>
      <c r="AE878" s="2"/>
      <c r="AF878" s="2"/>
      <c r="AG878" s="2"/>
      <c r="AH878" s="2"/>
      <c r="AI878" s="270"/>
      <c r="AJ878" s="270"/>
      <c r="AK878" s="270"/>
      <c r="AL878" s="270"/>
      <c r="AM878" s="270"/>
      <c r="AN878" s="270"/>
      <c r="AO878" s="270"/>
      <c r="AP878" s="270"/>
      <c r="AQ878" s="270"/>
      <c r="AR878" s="270"/>
      <c r="AS878" s="271"/>
      <c r="AT878" s="271"/>
      <c r="AU878" s="270"/>
      <c r="AV878" s="270"/>
      <c r="AW878" s="270"/>
      <c r="AX878" s="270"/>
    </row>
    <row r="879" spans="1:50" ht="14.25" customHeight="1">
      <c r="A879" s="204"/>
      <c r="B879" s="268"/>
      <c r="C879" s="268"/>
      <c r="D879" s="268"/>
      <c r="E879" s="268"/>
      <c r="F879" s="268"/>
      <c r="G879" s="268"/>
      <c r="H879" s="269"/>
      <c r="I879" s="189"/>
      <c r="J879" s="3"/>
      <c r="K879" s="2"/>
      <c r="L879" s="269"/>
      <c r="M879" s="189"/>
      <c r="N879" s="3"/>
      <c r="O879" s="2"/>
      <c r="P879" s="269"/>
      <c r="Q879" s="189"/>
      <c r="R879" s="3"/>
      <c r="S879" s="2"/>
      <c r="T879" s="269"/>
      <c r="U879" s="189"/>
      <c r="V879" s="3"/>
      <c r="W879" s="2"/>
      <c r="X879" s="269"/>
      <c r="Y879" s="189"/>
      <c r="Z879" s="3"/>
      <c r="AA879" s="1"/>
      <c r="AB879" s="1"/>
      <c r="AC879" s="1"/>
      <c r="AD879" s="1"/>
      <c r="AE879" s="2"/>
      <c r="AF879" s="2"/>
      <c r="AG879" s="2"/>
      <c r="AH879" s="2"/>
      <c r="AI879" s="270"/>
      <c r="AJ879" s="270"/>
      <c r="AK879" s="270"/>
      <c r="AL879" s="270"/>
      <c r="AM879" s="270"/>
      <c r="AN879" s="270"/>
      <c r="AO879" s="270"/>
      <c r="AP879" s="270"/>
      <c r="AQ879" s="270"/>
      <c r="AR879" s="270"/>
      <c r="AS879" s="271"/>
      <c r="AT879" s="271"/>
      <c r="AU879" s="270"/>
      <c r="AV879" s="270"/>
      <c r="AW879" s="270"/>
      <c r="AX879" s="270"/>
    </row>
    <row r="880" spans="1:50" ht="14.25" customHeight="1">
      <c r="A880" s="204"/>
      <c r="B880" s="268"/>
      <c r="C880" s="268"/>
      <c r="D880" s="268"/>
      <c r="E880" s="268"/>
      <c r="F880" s="268"/>
      <c r="G880" s="268"/>
      <c r="H880" s="269"/>
      <c r="I880" s="189"/>
      <c r="J880" s="3"/>
      <c r="K880" s="2"/>
      <c r="L880" s="269"/>
      <c r="M880" s="189"/>
      <c r="N880" s="3"/>
      <c r="O880" s="2"/>
      <c r="P880" s="269"/>
      <c r="Q880" s="189"/>
      <c r="R880" s="3"/>
      <c r="S880" s="2"/>
      <c r="T880" s="269"/>
      <c r="U880" s="189"/>
      <c r="V880" s="3"/>
      <c r="W880" s="2"/>
      <c r="X880" s="269"/>
      <c r="Y880" s="189"/>
      <c r="Z880" s="3"/>
      <c r="AA880" s="1"/>
      <c r="AB880" s="1"/>
      <c r="AC880" s="1"/>
      <c r="AD880" s="1"/>
      <c r="AE880" s="2"/>
      <c r="AF880" s="2"/>
      <c r="AG880" s="2"/>
      <c r="AH880" s="2"/>
      <c r="AI880" s="270"/>
      <c r="AJ880" s="270"/>
      <c r="AK880" s="270"/>
      <c r="AL880" s="270"/>
      <c r="AM880" s="270"/>
      <c r="AN880" s="270"/>
      <c r="AO880" s="270"/>
      <c r="AP880" s="270"/>
      <c r="AQ880" s="270"/>
      <c r="AR880" s="270"/>
      <c r="AS880" s="271"/>
      <c r="AT880" s="271"/>
      <c r="AU880" s="270"/>
      <c r="AV880" s="270"/>
      <c r="AW880" s="270"/>
      <c r="AX880" s="270"/>
    </row>
    <row r="881" spans="1:50" ht="14.25" customHeight="1">
      <c r="A881" s="204"/>
      <c r="B881" s="268"/>
      <c r="C881" s="268"/>
      <c r="D881" s="268"/>
      <c r="E881" s="268"/>
      <c r="F881" s="268"/>
      <c r="G881" s="268"/>
      <c r="H881" s="269"/>
      <c r="I881" s="189"/>
      <c r="J881" s="3"/>
      <c r="K881" s="2"/>
      <c r="L881" s="269"/>
      <c r="M881" s="189"/>
      <c r="N881" s="3"/>
      <c r="O881" s="2"/>
      <c r="P881" s="269"/>
      <c r="Q881" s="189"/>
      <c r="R881" s="3"/>
      <c r="S881" s="2"/>
      <c r="T881" s="269"/>
      <c r="U881" s="189"/>
      <c r="V881" s="3"/>
      <c r="W881" s="2"/>
      <c r="X881" s="269"/>
      <c r="Y881" s="189"/>
      <c r="Z881" s="3"/>
      <c r="AA881" s="1"/>
      <c r="AB881" s="1"/>
      <c r="AC881" s="1"/>
      <c r="AD881" s="1"/>
      <c r="AE881" s="2"/>
      <c r="AF881" s="2"/>
      <c r="AG881" s="2"/>
      <c r="AH881" s="2"/>
      <c r="AI881" s="270"/>
      <c r="AJ881" s="270"/>
      <c r="AK881" s="270"/>
      <c r="AL881" s="270"/>
      <c r="AM881" s="270"/>
      <c r="AN881" s="270"/>
      <c r="AO881" s="270"/>
      <c r="AP881" s="270"/>
      <c r="AQ881" s="270"/>
      <c r="AR881" s="270"/>
      <c r="AS881" s="271"/>
      <c r="AT881" s="271"/>
      <c r="AU881" s="270"/>
      <c r="AV881" s="270"/>
      <c r="AW881" s="270"/>
      <c r="AX881" s="270"/>
    </row>
    <row r="882" spans="1:50" ht="14.25" customHeight="1">
      <c r="A882" s="204"/>
      <c r="B882" s="268"/>
      <c r="C882" s="268"/>
      <c r="D882" s="268"/>
      <c r="E882" s="268"/>
      <c r="F882" s="268"/>
      <c r="G882" s="268"/>
      <c r="H882" s="269"/>
      <c r="I882" s="189"/>
      <c r="J882" s="3"/>
      <c r="K882" s="2"/>
      <c r="L882" s="269"/>
      <c r="M882" s="189"/>
      <c r="N882" s="3"/>
      <c r="O882" s="2"/>
      <c r="P882" s="269"/>
      <c r="Q882" s="189"/>
      <c r="R882" s="3"/>
      <c r="S882" s="2"/>
      <c r="T882" s="269"/>
      <c r="U882" s="189"/>
      <c r="V882" s="3"/>
      <c r="W882" s="2"/>
      <c r="X882" s="269"/>
      <c r="Y882" s="189"/>
      <c r="Z882" s="3"/>
      <c r="AA882" s="1"/>
      <c r="AB882" s="1"/>
      <c r="AC882" s="1"/>
      <c r="AD882" s="1"/>
      <c r="AE882" s="2"/>
      <c r="AF882" s="2"/>
      <c r="AG882" s="2"/>
      <c r="AH882" s="2"/>
      <c r="AI882" s="270"/>
      <c r="AJ882" s="270"/>
      <c r="AK882" s="270"/>
      <c r="AL882" s="270"/>
      <c r="AM882" s="270"/>
      <c r="AN882" s="270"/>
      <c r="AO882" s="270"/>
      <c r="AP882" s="270"/>
      <c r="AQ882" s="270"/>
      <c r="AR882" s="270"/>
      <c r="AS882" s="271"/>
      <c r="AT882" s="271"/>
      <c r="AU882" s="270"/>
      <c r="AV882" s="270"/>
      <c r="AW882" s="270"/>
      <c r="AX882" s="270"/>
    </row>
    <row r="883" spans="1:50" ht="14.25" customHeight="1">
      <c r="A883" s="204"/>
      <c r="B883" s="268"/>
      <c r="C883" s="268"/>
      <c r="D883" s="268"/>
      <c r="E883" s="268"/>
      <c r="F883" s="268"/>
      <c r="G883" s="268"/>
      <c r="H883" s="269"/>
      <c r="I883" s="189"/>
      <c r="J883" s="3"/>
      <c r="K883" s="2"/>
      <c r="L883" s="269"/>
      <c r="M883" s="189"/>
      <c r="N883" s="3"/>
      <c r="O883" s="2"/>
      <c r="P883" s="269"/>
      <c r="Q883" s="189"/>
      <c r="R883" s="3"/>
      <c r="S883" s="2"/>
      <c r="T883" s="269"/>
      <c r="U883" s="189"/>
      <c r="V883" s="3"/>
      <c r="W883" s="2"/>
      <c r="X883" s="269"/>
      <c r="Y883" s="189"/>
      <c r="Z883" s="3"/>
      <c r="AA883" s="1"/>
      <c r="AB883" s="1"/>
      <c r="AC883" s="1"/>
      <c r="AD883" s="1"/>
      <c r="AE883" s="2"/>
      <c r="AF883" s="2"/>
      <c r="AG883" s="2"/>
      <c r="AH883" s="2"/>
      <c r="AI883" s="270"/>
      <c r="AJ883" s="270"/>
      <c r="AK883" s="270"/>
      <c r="AL883" s="270"/>
      <c r="AM883" s="270"/>
      <c r="AN883" s="270"/>
      <c r="AO883" s="270"/>
      <c r="AP883" s="270"/>
      <c r="AQ883" s="270"/>
      <c r="AR883" s="270"/>
      <c r="AS883" s="271"/>
      <c r="AT883" s="271"/>
      <c r="AU883" s="270"/>
      <c r="AV883" s="270"/>
      <c r="AW883" s="270"/>
      <c r="AX883" s="270"/>
    </row>
    <row r="884" spans="1:50" ht="14.25" customHeight="1">
      <c r="A884" s="204"/>
      <c r="B884" s="268"/>
      <c r="C884" s="268"/>
      <c r="D884" s="268"/>
      <c r="E884" s="268"/>
      <c r="F884" s="268"/>
      <c r="G884" s="268"/>
      <c r="H884" s="269"/>
      <c r="I884" s="189"/>
      <c r="J884" s="3"/>
      <c r="K884" s="2"/>
      <c r="L884" s="269"/>
      <c r="M884" s="189"/>
      <c r="N884" s="3"/>
      <c r="O884" s="2"/>
      <c r="P884" s="269"/>
      <c r="Q884" s="189"/>
      <c r="R884" s="3"/>
      <c r="S884" s="2"/>
      <c r="T884" s="269"/>
      <c r="U884" s="189"/>
      <c r="V884" s="3"/>
      <c r="W884" s="2"/>
      <c r="X884" s="269"/>
      <c r="Y884" s="189"/>
      <c r="Z884" s="3"/>
      <c r="AA884" s="1"/>
      <c r="AB884" s="1"/>
      <c r="AC884" s="1"/>
      <c r="AD884" s="1"/>
      <c r="AE884" s="2"/>
      <c r="AF884" s="2"/>
      <c r="AG884" s="2"/>
      <c r="AH884" s="2"/>
      <c r="AI884" s="270"/>
      <c r="AJ884" s="270"/>
      <c r="AK884" s="270"/>
      <c r="AL884" s="270"/>
      <c r="AM884" s="270"/>
      <c r="AN884" s="270"/>
      <c r="AO884" s="270"/>
      <c r="AP884" s="270"/>
      <c r="AQ884" s="270"/>
      <c r="AR884" s="270"/>
      <c r="AS884" s="271"/>
      <c r="AT884" s="271"/>
      <c r="AU884" s="270"/>
      <c r="AV884" s="270"/>
      <c r="AW884" s="270"/>
      <c r="AX884" s="270"/>
    </row>
    <row r="885" spans="1:50" ht="14.25" customHeight="1">
      <c r="A885" s="204"/>
      <c r="B885" s="268"/>
      <c r="C885" s="268"/>
      <c r="D885" s="268"/>
      <c r="E885" s="268"/>
      <c r="F885" s="268"/>
      <c r="G885" s="268"/>
      <c r="H885" s="269"/>
      <c r="I885" s="189"/>
      <c r="J885" s="3"/>
      <c r="K885" s="2"/>
      <c r="L885" s="269"/>
      <c r="M885" s="189"/>
      <c r="N885" s="3"/>
      <c r="O885" s="2"/>
      <c r="P885" s="269"/>
      <c r="Q885" s="189"/>
      <c r="R885" s="3"/>
      <c r="S885" s="2"/>
      <c r="T885" s="269"/>
      <c r="U885" s="189"/>
      <c r="V885" s="3"/>
      <c r="W885" s="2"/>
      <c r="X885" s="269"/>
      <c r="Y885" s="189"/>
      <c r="Z885" s="3"/>
      <c r="AA885" s="1"/>
      <c r="AB885" s="1"/>
      <c r="AC885" s="1"/>
      <c r="AD885" s="1"/>
      <c r="AE885" s="2"/>
      <c r="AF885" s="2"/>
      <c r="AG885" s="2"/>
      <c r="AH885" s="2"/>
      <c r="AI885" s="270"/>
      <c r="AJ885" s="270"/>
      <c r="AK885" s="270"/>
      <c r="AL885" s="270"/>
      <c r="AM885" s="270"/>
      <c r="AN885" s="270"/>
      <c r="AO885" s="270"/>
      <c r="AP885" s="270"/>
      <c r="AQ885" s="270"/>
      <c r="AR885" s="270"/>
      <c r="AS885" s="271"/>
      <c r="AT885" s="271"/>
      <c r="AU885" s="270"/>
      <c r="AV885" s="270"/>
      <c r="AW885" s="270"/>
      <c r="AX885" s="270"/>
    </row>
    <row r="886" spans="1:50" ht="14.25" customHeight="1">
      <c r="A886" s="204"/>
      <c r="B886" s="268"/>
      <c r="C886" s="268"/>
      <c r="D886" s="268"/>
      <c r="E886" s="268"/>
      <c r="F886" s="268"/>
      <c r="G886" s="268"/>
      <c r="H886" s="269"/>
      <c r="I886" s="189"/>
      <c r="J886" s="3"/>
      <c r="K886" s="2"/>
      <c r="L886" s="269"/>
      <c r="M886" s="189"/>
      <c r="N886" s="3"/>
      <c r="O886" s="2"/>
      <c r="P886" s="269"/>
      <c r="Q886" s="189"/>
      <c r="R886" s="3"/>
      <c r="S886" s="2"/>
      <c r="T886" s="269"/>
      <c r="U886" s="189"/>
      <c r="V886" s="3"/>
      <c r="W886" s="2"/>
      <c r="X886" s="269"/>
      <c r="Y886" s="189"/>
      <c r="Z886" s="3"/>
      <c r="AA886" s="1"/>
      <c r="AB886" s="1"/>
      <c r="AC886" s="1"/>
      <c r="AD886" s="1"/>
      <c r="AE886" s="2"/>
      <c r="AF886" s="2"/>
      <c r="AG886" s="2"/>
      <c r="AH886" s="2"/>
      <c r="AI886" s="270"/>
      <c r="AJ886" s="270"/>
      <c r="AK886" s="270"/>
      <c r="AL886" s="270"/>
      <c r="AM886" s="270"/>
      <c r="AN886" s="270"/>
      <c r="AO886" s="270"/>
      <c r="AP886" s="270"/>
      <c r="AQ886" s="270"/>
      <c r="AR886" s="270"/>
      <c r="AS886" s="271"/>
      <c r="AT886" s="271"/>
      <c r="AU886" s="270"/>
      <c r="AV886" s="270"/>
      <c r="AW886" s="270"/>
      <c r="AX886" s="270"/>
    </row>
    <row r="887" spans="1:50" ht="14.25" customHeight="1">
      <c r="A887" s="204"/>
      <c r="B887" s="268"/>
      <c r="C887" s="268"/>
      <c r="D887" s="268"/>
      <c r="E887" s="268"/>
      <c r="F887" s="268"/>
      <c r="G887" s="268"/>
      <c r="H887" s="269"/>
      <c r="I887" s="189"/>
      <c r="J887" s="3"/>
      <c r="K887" s="2"/>
      <c r="L887" s="269"/>
      <c r="M887" s="189"/>
      <c r="N887" s="3"/>
      <c r="O887" s="2"/>
      <c r="P887" s="269"/>
      <c r="Q887" s="189"/>
      <c r="R887" s="3"/>
      <c r="S887" s="2"/>
      <c r="T887" s="269"/>
      <c r="U887" s="189"/>
      <c r="V887" s="3"/>
      <c r="W887" s="2"/>
      <c r="X887" s="269"/>
      <c r="Y887" s="189"/>
      <c r="Z887" s="3"/>
      <c r="AA887" s="1"/>
      <c r="AB887" s="1"/>
      <c r="AC887" s="1"/>
      <c r="AD887" s="1"/>
      <c r="AE887" s="2"/>
      <c r="AF887" s="2"/>
      <c r="AG887" s="2"/>
      <c r="AH887" s="2"/>
      <c r="AI887" s="270"/>
      <c r="AJ887" s="270"/>
      <c r="AK887" s="270"/>
      <c r="AL887" s="270"/>
      <c r="AM887" s="270"/>
      <c r="AN887" s="270"/>
      <c r="AO887" s="270"/>
      <c r="AP887" s="270"/>
      <c r="AQ887" s="270"/>
      <c r="AR887" s="270"/>
      <c r="AS887" s="271"/>
      <c r="AT887" s="271"/>
      <c r="AU887" s="270"/>
      <c r="AV887" s="270"/>
      <c r="AW887" s="270"/>
      <c r="AX887" s="270"/>
    </row>
    <row r="888" spans="1:50" ht="14.25" customHeight="1">
      <c r="A888" s="204"/>
      <c r="B888" s="268"/>
      <c r="C888" s="268"/>
      <c r="D888" s="268"/>
      <c r="E888" s="268"/>
      <c r="F888" s="268"/>
      <c r="G888" s="268"/>
      <c r="H888" s="269"/>
      <c r="I888" s="189"/>
      <c r="J888" s="3"/>
      <c r="K888" s="2"/>
      <c r="L888" s="269"/>
      <c r="M888" s="189"/>
      <c r="N888" s="3"/>
      <c r="O888" s="2"/>
      <c r="P888" s="269"/>
      <c r="Q888" s="189"/>
      <c r="R888" s="3"/>
      <c r="S888" s="2"/>
      <c r="T888" s="269"/>
      <c r="U888" s="189"/>
      <c r="V888" s="3"/>
      <c r="W888" s="2"/>
      <c r="X888" s="269"/>
      <c r="Y888" s="189"/>
      <c r="Z888" s="3"/>
      <c r="AA888" s="1"/>
      <c r="AB888" s="1"/>
      <c r="AC888" s="1"/>
      <c r="AD888" s="1"/>
      <c r="AE888" s="2"/>
      <c r="AF888" s="2"/>
      <c r="AG888" s="2"/>
      <c r="AH888" s="2"/>
      <c r="AI888" s="270"/>
      <c r="AJ888" s="270"/>
      <c r="AK888" s="270"/>
      <c r="AL888" s="270"/>
      <c r="AM888" s="270"/>
      <c r="AN888" s="270"/>
      <c r="AO888" s="270"/>
      <c r="AP888" s="270"/>
      <c r="AQ888" s="270"/>
      <c r="AR888" s="270"/>
      <c r="AS888" s="271"/>
      <c r="AT888" s="271"/>
      <c r="AU888" s="270"/>
      <c r="AV888" s="270"/>
      <c r="AW888" s="270"/>
      <c r="AX888" s="270"/>
    </row>
    <row r="889" spans="1:50" ht="14.25" customHeight="1">
      <c r="A889" s="204"/>
      <c r="B889" s="268"/>
      <c r="C889" s="268"/>
      <c r="D889" s="268"/>
      <c r="E889" s="268"/>
      <c r="F889" s="268"/>
      <c r="G889" s="268"/>
      <c r="H889" s="269"/>
      <c r="I889" s="189"/>
      <c r="J889" s="3"/>
      <c r="K889" s="2"/>
      <c r="L889" s="269"/>
      <c r="M889" s="189"/>
      <c r="N889" s="3"/>
      <c r="O889" s="2"/>
      <c r="P889" s="269"/>
      <c r="Q889" s="189"/>
      <c r="R889" s="3"/>
      <c r="S889" s="2"/>
      <c r="T889" s="269"/>
      <c r="U889" s="189"/>
      <c r="V889" s="3"/>
      <c r="W889" s="2"/>
      <c r="X889" s="269"/>
      <c r="Y889" s="189"/>
      <c r="Z889" s="3"/>
      <c r="AA889" s="1"/>
      <c r="AB889" s="1"/>
      <c r="AC889" s="1"/>
      <c r="AD889" s="1"/>
      <c r="AE889" s="2"/>
      <c r="AF889" s="2"/>
      <c r="AG889" s="2"/>
      <c r="AH889" s="2"/>
      <c r="AI889" s="270"/>
      <c r="AJ889" s="270"/>
      <c r="AK889" s="270"/>
      <c r="AL889" s="270"/>
      <c r="AM889" s="270"/>
      <c r="AN889" s="270"/>
      <c r="AO889" s="270"/>
      <c r="AP889" s="270"/>
      <c r="AQ889" s="270"/>
      <c r="AR889" s="270"/>
      <c r="AS889" s="271"/>
      <c r="AT889" s="271"/>
      <c r="AU889" s="270"/>
      <c r="AV889" s="270"/>
      <c r="AW889" s="270"/>
      <c r="AX889" s="270"/>
    </row>
    <row r="890" spans="1:50" ht="14.25" customHeight="1">
      <c r="A890" s="204"/>
      <c r="B890" s="268"/>
      <c r="C890" s="268"/>
      <c r="D890" s="268"/>
      <c r="E890" s="268"/>
      <c r="F890" s="268"/>
      <c r="G890" s="268"/>
      <c r="H890" s="269"/>
      <c r="I890" s="189"/>
      <c r="J890" s="3"/>
      <c r="K890" s="2"/>
      <c r="L890" s="269"/>
      <c r="M890" s="189"/>
      <c r="N890" s="3"/>
      <c r="O890" s="2"/>
      <c r="P890" s="269"/>
      <c r="Q890" s="189"/>
      <c r="R890" s="3"/>
      <c r="S890" s="2"/>
      <c r="T890" s="269"/>
      <c r="U890" s="189"/>
      <c r="V890" s="3"/>
      <c r="W890" s="2"/>
      <c r="X890" s="269"/>
      <c r="Y890" s="189"/>
      <c r="Z890" s="3"/>
      <c r="AA890" s="1"/>
      <c r="AB890" s="1"/>
      <c r="AC890" s="1"/>
      <c r="AD890" s="1"/>
      <c r="AE890" s="2"/>
      <c r="AF890" s="2"/>
      <c r="AG890" s="2"/>
      <c r="AH890" s="2"/>
      <c r="AI890" s="270"/>
      <c r="AJ890" s="270"/>
      <c r="AK890" s="270"/>
      <c r="AL890" s="270"/>
      <c r="AM890" s="270"/>
      <c r="AN890" s="270"/>
      <c r="AO890" s="270"/>
      <c r="AP890" s="270"/>
      <c r="AQ890" s="270"/>
      <c r="AR890" s="270"/>
      <c r="AS890" s="271"/>
      <c r="AT890" s="271"/>
      <c r="AU890" s="270"/>
      <c r="AV890" s="270"/>
      <c r="AW890" s="270"/>
      <c r="AX890" s="270"/>
    </row>
    <row r="891" spans="1:50" ht="14.25" customHeight="1">
      <c r="A891" s="204"/>
      <c r="B891" s="268"/>
      <c r="C891" s="268"/>
      <c r="D891" s="268"/>
      <c r="E891" s="268"/>
      <c r="F891" s="268"/>
      <c r="G891" s="268"/>
      <c r="H891" s="269"/>
      <c r="I891" s="189"/>
      <c r="J891" s="3"/>
      <c r="K891" s="2"/>
      <c r="L891" s="269"/>
      <c r="M891" s="189"/>
      <c r="N891" s="3"/>
      <c r="O891" s="2"/>
      <c r="P891" s="269"/>
      <c r="Q891" s="189"/>
      <c r="R891" s="3"/>
      <c r="S891" s="2"/>
      <c r="T891" s="269"/>
      <c r="U891" s="189"/>
      <c r="V891" s="3"/>
      <c r="W891" s="2"/>
      <c r="X891" s="269"/>
      <c r="Y891" s="189"/>
      <c r="Z891" s="3"/>
      <c r="AA891" s="1"/>
      <c r="AB891" s="1"/>
      <c r="AC891" s="1"/>
      <c r="AD891" s="1"/>
      <c r="AE891" s="2"/>
      <c r="AF891" s="2"/>
      <c r="AG891" s="2"/>
      <c r="AH891" s="2"/>
      <c r="AI891" s="270"/>
      <c r="AJ891" s="270"/>
      <c r="AK891" s="270"/>
      <c r="AL891" s="270"/>
      <c r="AM891" s="270"/>
      <c r="AN891" s="270"/>
      <c r="AO891" s="270"/>
      <c r="AP891" s="270"/>
      <c r="AQ891" s="270"/>
      <c r="AR891" s="270"/>
      <c r="AS891" s="271"/>
      <c r="AT891" s="271"/>
      <c r="AU891" s="270"/>
      <c r="AV891" s="270"/>
      <c r="AW891" s="270"/>
      <c r="AX891" s="270"/>
    </row>
    <row r="892" spans="1:50" ht="14.25" customHeight="1">
      <c r="A892" s="204"/>
      <c r="B892" s="268"/>
      <c r="C892" s="268"/>
      <c r="D892" s="268"/>
      <c r="E892" s="268"/>
      <c r="F892" s="268"/>
      <c r="G892" s="268"/>
      <c r="H892" s="269"/>
      <c r="I892" s="189"/>
      <c r="J892" s="3"/>
      <c r="K892" s="2"/>
      <c r="L892" s="269"/>
      <c r="M892" s="189"/>
      <c r="N892" s="3"/>
      <c r="O892" s="2"/>
      <c r="P892" s="269"/>
      <c r="Q892" s="189"/>
      <c r="R892" s="3"/>
      <c r="S892" s="2"/>
      <c r="T892" s="269"/>
      <c r="U892" s="189"/>
      <c r="V892" s="3"/>
      <c r="W892" s="2"/>
      <c r="X892" s="269"/>
      <c r="Y892" s="189"/>
      <c r="Z892" s="3"/>
      <c r="AA892" s="1"/>
      <c r="AB892" s="1"/>
      <c r="AC892" s="1"/>
      <c r="AD892" s="1"/>
      <c r="AE892" s="2"/>
      <c r="AF892" s="2"/>
      <c r="AG892" s="2"/>
      <c r="AH892" s="2"/>
      <c r="AI892" s="270"/>
      <c r="AJ892" s="270"/>
      <c r="AK892" s="270"/>
      <c r="AL892" s="270"/>
      <c r="AM892" s="270"/>
      <c r="AN892" s="270"/>
      <c r="AO892" s="270"/>
      <c r="AP892" s="270"/>
      <c r="AQ892" s="270"/>
      <c r="AR892" s="270"/>
      <c r="AS892" s="271"/>
      <c r="AT892" s="271"/>
      <c r="AU892" s="270"/>
      <c r="AV892" s="270"/>
      <c r="AW892" s="270"/>
      <c r="AX892" s="270"/>
    </row>
    <row r="893" spans="1:50" ht="14.25" customHeight="1">
      <c r="A893" s="204"/>
      <c r="B893" s="268"/>
      <c r="C893" s="268"/>
      <c r="D893" s="268"/>
      <c r="E893" s="268"/>
      <c r="F893" s="268"/>
      <c r="G893" s="268"/>
      <c r="H893" s="269"/>
      <c r="I893" s="189"/>
      <c r="J893" s="3"/>
      <c r="K893" s="2"/>
      <c r="L893" s="269"/>
      <c r="M893" s="189"/>
      <c r="N893" s="3"/>
      <c r="O893" s="2"/>
      <c r="P893" s="269"/>
      <c r="Q893" s="189"/>
      <c r="R893" s="3"/>
      <c r="S893" s="2"/>
      <c r="T893" s="269"/>
      <c r="U893" s="189"/>
      <c r="V893" s="3"/>
      <c r="W893" s="2"/>
      <c r="X893" s="269"/>
      <c r="Y893" s="189"/>
      <c r="Z893" s="3"/>
      <c r="AA893" s="1"/>
      <c r="AB893" s="1"/>
      <c r="AC893" s="1"/>
      <c r="AD893" s="1"/>
      <c r="AE893" s="2"/>
      <c r="AF893" s="2"/>
      <c r="AG893" s="2"/>
      <c r="AH893" s="2"/>
      <c r="AI893" s="270"/>
      <c r="AJ893" s="270"/>
      <c r="AK893" s="270"/>
      <c r="AL893" s="270"/>
      <c r="AM893" s="270"/>
      <c r="AN893" s="270"/>
      <c r="AO893" s="270"/>
      <c r="AP893" s="270"/>
      <c r="AQ893" s="270"/>
      <c r="AR893" s="270"/>
      <c r="AS893" s="271"/>
      <c r="AT893" s="271"/>
      <c r="AU893" s="270"/>
      <c r="AV893" s="270"/>
      <c r="AW893" s="270"/>
      <c r="AX893" s="270"/>
    </row>
    <row r="894" spans="1:50" ht="14.25" customHeight="1">
      <c r="A894" s="204"/>
      <c r="B894" s="268"/>
      <c r="C894" s="268"/>
      <c r="D894" s="268"/>
      <c r="E894" s="268"/>
      <c r="F894" s="268"/>
      <c r="G894" s="268"/>
      <c r="H894" s="269"/>
      <c r="I894" s="189"/>
      <c r="J894" s="3"/>
      <c r="K894" s="2"/>
      <c r="L894" s="269"/>
      <c r="M894" s="189"/>
      <c r="N894" s="3"/>
      <c r="O894" s="2"/>
      <c r="P894" s="269"/>
      <c r="Q894" s="189"/>
      <c r="R894" s="3"/>
      <c r="S894" s="2"/>
      <c r="T894" s="269"/>
      <c r="U894" s="189"/>
      <c r="V894" s="3"/>
      <c r="W894" s="2"/>
      <c r="X894" s="269"/>
      <c r="Y894" s="189"/>
      <c r="Z894" s="3"/>
      <c r="AA894" s="1"/>
      <c r="AB894" s="1"/>
      <c r="AC894" s="1"/>
      <c r="AD894" s="1"/>
      <c r="AE894" s="2"/>
      <c r="AF894" s="2"/>
      <c r="AG894" s="2"/>
      <c r="AH894" s="2"/>
      <c r="AI894" s="270"/>
      <c r="AJ894" s="270"/>
      <c r="AK894" s="270"/>
      <c r="AL894" s="270"/>
      <c r="AM894" s="270"/>
      <c r="AN894" s="270"/>
      <c r="AO894" s="270"/>
      <c r="AP894" s="270"/>
      <c r="AQ894" s="270"/>
      <c r="AR894" s="270"/>
      <c r="AS894" s="271"/>
      <c r="AT894" s="271"/>
      <c r="AU894" s="270"/>
      <c r="AV894" s="270"/>
      <c r="AW894" s="270"/>
      <c r="AX894" s="270"/>
    </row>
    <row r="895" spans="1:50" ht="14.25" customHeight="1">
      <c r="A895" s="204"/>
      <c r="B895" s="268"/>
      <c r="C895" s="268"/>
      <c r="D895" s="268"/>
      <c r="E895" s="268"/>
      <c r="F895" s="268"/>
      <c r="G895" s="268"/>
      <c r="H895" s="269"/>
      <c r="I895" s="189"/>
      <c r="J895" s="3"/>
      <c r="K895" s="2"/>
      <c r="L895" s="269"/>
      <c r="M895" s="189"/>
      <c r="N895" s="3"/>
      <c r="O895" s="2"/>
      <c r="P895" s="269"/>
      <c r="Q895" s="189"/>
      <c r="R895" s="3"/>
      <c r="S895" s="2"/>
      <c r="T895" s="269"/>
      <c r="U895" s="189"/>
      <c r="V895" s="3"/>
      <c r="W895" s="2"/>
      <c r="X895" s="269"/>
      <c r="Y895" s="189"/>
      <c r="Z895" s="3"/>
      <c r="AA895" s="1"/>
      <c r="AB895" s="1"/>
      <c r="AC895" s="1"/>
      <c r="AD895" s="1"/>
      <c r="AE895" s="2"/>
      <c r="AF895" s="2"/>
      <c r="AG895" s="2"/>
      <c r="AH895" s="2"/>
      <c r="AI895" s="270"/>
      <c r="AJ895" s="270"/>
      <c r="AK895" s="270"/>
      <c r="AL895" s="270"/>
      <c r="AM895" s="270"/>
      <c r="AN895" s="270"/>
      <c r="AO895" s="270"/>
      <c r="AP895" s="270"/>
      <c r="AQ895" s="270"/>
      <c r="AR895" s="270"/>
      <c r="AS895" s="271"/>
      <c r="AT895" s="271"/>
      <c r="AU895" s="270"/>
      <c r="AV895" s="270"/>
      <c r="AW895" s="270"/>
      <c r="AX895" s="270"/>
    </row>
    <row r="896" spans="1:50" ht="14.25" customHeight="1">
      <c r="A896" s="204"/>
      <c r="B896" s="268"/>
      <c r="C896" s="268"/>
      <c r="D896" s="268"/>
      <c r="E896" s="268"/>
      <c r="F896" s="268"/>
      <c r="G896" s="268"/>
      <c r="H896" s="269"/>
      <c r="I896" s="189"/>
      <c r="J896" s="3"/>
      <c r="K896" s="2"/>
      <c r="L896" s="269"/>
      <c r="M896" s="189"/>
      <c r="N896" s="3"/>
      <c r="O896" s="2"/>
      <c r="P896" s="269"/>
      <c r="Q896" s="189"/>
      <c r="R896" s="3"/>
      <c r="S896" s="2"/>
      <c r="T896" s="269"/>
      <c r="U896" s="189"/>
      <c r="V896" s="3"/>
      <c r="W896" s="2"/>
      <c r="X896" s="269"/>
      <c r="Y896" s="189"/>
      <c r="Z896" s="3"/>
      <c r="AA896" s="1"/>
      <c r="AB896" s="1"/>
      <c r="AC896" s="1"/>
      <c r="AD896" s="1"/>
      <c r="AE896" s="2"/>
      <c r="AF896" s="2"/>
      <c r="AG896" s="2"/>
      <c r="AH896" s="2"/>
      <c r="AI896" s="270"/>
      <c r="AJ896" s="270"/>
      <c r="AK896" s="270"/>
      <c r="AL896" s="270"/>
      <c r="AM896" s="270"/>
      <c r="AN896" s="270"/>
      <c r="AO896" s="270"/>
      <c r="AP896" s="270"/>
      <c r="AQ896" s="270"/>
      <c r="AR896" s="270"/>
      <c r="AS896" s="271"/>
      <c r="AT896" s="271"/>
      <c r="AU896" s="270"/>
      <c r="AV896" s="270"/>
      <c r="AW896" s="270"/>
      <c r="AX896" s="270"/>
    </row>
    <row r="897" spans="1:50" ht="14.25" customHeight="1">
      <c r="A897" s="204"/>
      <c r="B897" s="268"/>
      <c r="C897" s="268"/>
      <c r="D897" s="268"/>
      <c r="E897" s="268"/>
      <c r="F897" s="268"/>
      <c r="G897" s="268"/>
      <c r="H897" s="269"/>
      <c r="I897" s="189"/>
      <c r="J897" s="3"/>
      <c r="K897" s="2"/>
      <c r="L897" s="269"/>
      <c r="M897" s="189"/>
      <c r="N897" s="3"/>
      <c r="O897" s="2"/>
      <c r="P897" s="269"/>
      <c r="Q897" s="189"/>
      <c r="R897" s="3"/>
      <c r="S897" s="2"/>
      <c r="T897" s="269"/>
      <c r="U897" s="189"/>
      <c r="V897" s="3"/>
      <c r="W897" s="2"/>
      <c r="X897" s="269"/>
      <c r="Y897" s="189"/>
      <c r="Z897" s="3"/>
      <c r="AA897" s="1"/>
      <c r="AB897" s="1"/>
      <c r="AC897" s="1"/>
      <c r="AD897" s="1"/>
      <c r="AE897" s="2"/>
      <c r="AF897" s="2"/>
      <c r="AG897" s="2"/>
      <c r="AH897" s="2"/>
      <c r="AI897" s="270"/>
      <c r="AJ897" s="270"/>
      <c r="AK897" s="270"/>
      <c r="AL897" s="270"/>
      <c r="AM897" s="270"/>
      <c r="AN897" s="270"/>
      <c r="AO897" s="270"/>
      <c r="AP897" s="270"/>
      <c r="AQ897" s="270"/>
      <c r="AR897" s="270"/>
      <c r="AS897" s="271"/>
      <c r="AT897" s="271"/>
      <c r="AU897" s="270"/>
      <c r="AV897" s="270"/>
      <c r="AW897" s="270"/>
      <c r="AX897" s="270"/>
    </row>
    <row r="898" spans="1:50" ht="14.25" customHeight="1">
      <c r="A898" s="204"/>
      <c r="B898" s="268"/>
      <c r="C898" s="268"/>
      <c r="D898" s="268"/>
      <c r="E898" s="268"/>
      <c r="F898" s="268"/>
      <c r="G898" s="268"/>
      <c r="H898" s="269"/>
      <c r="I898" s="189"/>
      <c r="J898" s="3"/>
      <c r="K898" s="2"/>
      <c r="L898" s="269"/>
      <c r="M898" s="189"/>
      <c r="N898" s="3"/>
      <c r="O898" s="2"/>
      <c r="P898" s="269"/>
      <c r="Q898" s="189"/>
      <c r="R898" s="3"/>
      <c r="S898" s="2"/>
      <c r="T898" s="269"/>
      <c r="U898" s="189"/>
      <c r="V898" s="3"/>
      <c r="W898" s="2"/>
      <c r="X898" s="269"/>
      <c r="Y898" s="189"/>
      <c r="Z898" s="3"/>
      <c r="AA898" s="1"/>
      <c r="AB898" s="1"/>
      <c r="AC898" s="1"/>
      <c r="AD898" s="1"/>
      <c r="AE898" s="2"/>
      <c r="AF898" s="2"/>
      <c r="AG898" s="2"/>
      <c r="AH898" s="2"/>
      <c r="AI898" s="270"/>
      <c r="AJ898" s="270"/>
      <c r="AK898" s="270"/>
      <c r="AL898" s="270"/>
      <c r="AM898" s="270"/>
      <c r="AN898" s="270"/>
      <c r="AO898" s="270"/>
      <c r="AP898" s="270"/>
      <c r="AQ898" s="270"/>
      <c r="AR898" s="270"/>
      <c r="AS898" s="271"/>
      <c r="AT898" s="271"/>
      <c r="AU898" s="270"/>
      <c r="AV898" s="270"/>
      <c r="AW898" s="270"/>
      <c r="AX898" s="270"/>
    </row>
    <row r="899" spans="1:50" ht="14.25" customHeight="1">
      <c r="A899" s="204"/>
      <c r="B899" s="268"/>
      <c r="C899" s="268"/>
      <c r="D899" s="268"/>
      <c r="E899" s="268"/>
      <c r="F899" s="268"/>
      <c r="G899" s="268"/>
      <c r="H899" s="269"/>
      <c r="I899" s="189"/>
      <c r="J899" s="3"/>
      <c r="K899" s="2"/>
      <c r="L899" s="269"/>
      <c r="M899" s="189"/>
      <c r="N899" s="3"/>
      <c r="O899" s="2"/>
      <c r="P899" s="269"/>
      <c r="Q899" s="189"/>
      <c r="R899" s="3"/>
      <c r="S899" s="2"/>
      <c r="T899" s="269"/>
      <c r="U899" s="189"/>
      <c r="V899" s="3"/>
      <c r="W899" s="2"/>
      <c r="X899" s="269"/>
      <c r="Y899" s="189"/>
      <c r="Z899" s="3"/>
      <c r="AA899" s="1"/>
      <c r="AB899" s="1"/>
      <c r="AC899" s="1"/>
      <c r="AD899" s="1"/>
      <c r="AE899" s="2"/>
      <c r="AF899" s="2"/>
      <c r="AG899" s="2"/>
      <c r="AH899" s="2"/>
      <c r="AI899" s="270"/>
      <c r="AJ899" s="270"/>
      <c r="AK899" s="270"/>
      <c r="AL899" s="270"/>
      <c r="AM899" s="270"/>
      <c r="AN899" s="270"/>
      <c r="AO899" s="270"/>
      <c r="AP899" s="270"/>
      <c r="AQ899" s="270"/>
      <c r="AR899" s="270"/>
      <c r="AS899" s="271"/>
      <c r="AT899" s="271"/>
      <c r="AU899" s="270"/>
      <c r="AV899" s="270"/>
      <c r="AW899" s="270"/>
      <c r="AX899" s="270"/>
    </row>
    <row r="900" spans="1:50" ht="14.25" customHeight="1">
      <c r="A900" s="204"/>
      <c r="B900" s="268"/>
      <c r="C900" s="268"/>
      <c r="D900" s="268"/>
      <c r="E900" s="268"/>
      <c r="F900" s="268"/>
      <c r="G900" s="268"/>
      <c r="H900" s="269"/>
      <c r="I900" s="189"/>
      <c r="J900" s="3"/>
      <c r="K900" s="2"/>
      <c r="L900" s="269"/>
      <c r="M900" s="189"/>
      <c r="N900" s="3"/>
      <c r="O900" s="2"/>
      <c r="P900" s="269"/>
      <c r="Q900" s="189"/>
      <c r="R900" s="3"/>
      <c r="S900" s="2"/>
      <c r="T900" s="269"/>
      <c r="U900" s="189"/>
      <c r="V900" s="3"/>
      <c r="W900" s="2"/>
      <c r="X900" s="269"/>
      <c r="Y900" s="189"/>
      <c r="Z900" s="3"/>
      <c r="AA900" s="1"/>
      <c r="AB900" s="1"/>
      <c r="AC900" s="1"/>
      <c r="AD900" s="1"/>
      <c r="AE900" s="2"/>
      <c r="AF900" s="2"/>
      <c r="AG900" s="2"/>
      <c r="AH900" s="2"/>
      <c r="AI900" s="270"/>
      <c r="AJ900" s="270"/>
      <c r="AK900" s="270"/>
      <c r="AL900" s="270"/>
      <c r="AM900" s="270"/>
      <c r="AN900" s="270"/>
      <c r="AO900" s="270"/>
      <c r="AP900" s="270"/>
      <c r="AQ900" s="270"/>
      <c r="AR900" s="270"/>
      <c r="AS900" s="271"/>
      <c r="AT900" s="271"/>
      <c r="AU900" s="270"/>
      <c r="AV900" s="270"/>
      <c r="AW900" s="270"/>
      <c r="AX900" s="270"/>
    </row>
    <row r="901" spans="1:50" ht="14.25" customHeight="1">
      <c r="A901" s="204"/>
      <c r="B901" s="268"/>
      <c r="C901" s="268"/>
      <c r="D901" s="268"/>
      <c r="E901" s="268"/>
      <c r="F901" s="268"/>
      <c r="G901" s="268"/>
      <c r="H901" s="269"/>
      <c r="I901" s="189"/>
      <c r="J901" s="3"/>
      <c r="K901" s="2"/>
      <c r="L901" s="269"/>
      <c r="M901" s="189"/>
      <c r="N901" s="3"/>
      <c r="O901" s="2"/>
      <c r="P901" s="269"/>
      <c r="Q901" s="189"/>
      <c r="R901" s="3"/>
      <c r="S901" s="2"/>
      <c r="T901" s="269"/>
      <c r="U901" s="189"/>
      <c r="V901" s="3"/>
      <c r="W901" s="2"/>
      <c r="X901" s="269"/>
      <c r="Y901" s="189"/>
      <c r="Z901" s="3"/>
      <c r="AA901" s="1"/>
      <c r="AB901" s="1"/>
      <c r="AC901" s="1"/>
      <c r="AD901" s="1"/>
      <c r="AE901" s="2"/>
      <c r="AF901" s="2"/>
      <c r="AG901" s="2"/>
      <c r="AH901" s="2"/>
      <c r="AI901" s="270"/>
      <c r="AJ901" s="270"/>
      <c r="AK901" s="270"/>
      <c r="AL901" s="270"/>
      <c r="AM901" s="270"/>
      <c r="AN901" s="270"/>
      <c r="AO901" s="270"/>
      <c r="AP901" s="270"/>
      <c r="AQ901" s="270"/>
      <c r="AR901" s="270"/>
      <c r="AS901" s="271"/>
      <c r="AT901" s="271"/>
      <c r="AU901" s="270"/>
      <c r="AV901" s="270"/>
      <c r="AW901" s="270"/>
      <c r="AX901" s="270"/>
    </row>
    <row r="902" spans="1:50" ht="14.25" customHeight="1">
      <c r="A902" s="204"/>
      <c r="B902" s="268"/>
      <c r="C902" s="268"/>
      <c r="D902" s="268"/>
      <c r="E902" s="268"/>
      <c r="F902" s="268"/>
      <c r="G902" s="268"/>
      <c r="H902" s="269"/>
      <c r="I902" s="189"/>
      <c r="J902" s="3"/>
      <c r="K902" s="2"/>
      <c r="L902" s="269"/>
      <c r="M902" s="189"/>
      <c r="N902" s="3"/>
      <c r="O902" s="2"/>
      <c r="P902" s="269"/>
      <c r="Q902" s="189"/>
      <c r="R902" s="3"/>
      <c r="S902" s="2"/>
      <c r="T902" s="269"/>
      <c r="U902" s="189"/>
      <c r="V902" s="3"/>
      <c r="W902" s="2"/>
      <c r="X902" s="269"/>
      <c r="Y902" s="189"/>
      <c r="Z902" s="3"/>
      <c r="AA902" s="1"/>
      <c r="AB902" s="1"/>
      <c r="AC902" s="1"/>
      <c r="AD902" s="1"/>
      <c r="AE902" s="2"/>
      <c r="AF902" s="2"/>
      <c r="AG902" s="2"/>
      <c r="AH902" s="2"/>
      <c r="AI902" s="270"/>
      <c r="AJ902" s="270"/>
      <c r="AK902" s="270"/>
      <c r="AL902" s="270"/>
      <c r="AM902" s="270"/>
      <c r="AN902" s="270"/>
      <c r="AO902" s="270"/>
      <c r="AP902" s="270"/>
      <c r="AQ902" s="270"/>
      <c r="AR902" s="270"/>
      <c r="AS902" s="271"/>
      <c r="AT902" s="271"/>
      <c r="AU902" s="270"/>
      <c r="AV902" s="270"/>
      <c r="AW902" s="270"/>
      <c r="AX902" s="270"/>
    </row>
    <row r="903" spans="1:50" ht="14.25" customHeight="1">
      <c r="A903" s="204"/>
      <c r="B903" s="268"/>
      <c r="C903" s="268"/>
      <c r="D903" s="268"/>
      <c r="E903" s="268"/>
      <c r="F903" s="268"/>
      <c r="G903" s="268"/>
      <c r="H903" s="269"/>
      <c r="I903" s="189"/>
      <c r="J903" s="3"/>
      <c r="K903" s="2"/>
      <c r="L903" s="269"/>
      <c r="M903" s="189"/>
      <c r="N903" s="3"/>
      <c r="O903" s="2"/>
      <c r="P903" s="269"/>
      <c r="Q903" s="189"/>
      <c r="R903" s="3"/>
      <c r="S903" s="2"/>
      <c r="T903" s="269"/>
      <c r="U903" s="189"/>
      <c r="V903" s="3"/>
      <c r="W903" s="2"/>
      <c r="X903" s="269"/>
      <c r="Y903" s="189"/>
      <c r="Z903" s="3"/>
      <c r="AA903" s="1"/>
      <c r="AB903" s="1"/>
      <c r="AC903" s="1"/>
      <c r="AD903" s="1"/>
      <c r="AE903" s="2"/>
      <c r="AF903" s="2"/>
      <c r="AG903" s="2"/>
      <c r="AH903" s="2"/>
      <c r="AI903" s="270"/>
      <c r="AJ903" s="270"/>
      <c r="AK903" s="270"/>
      <c r="AL903" s="270"/>
      <c r="AM903" s="270"/>
      <c r="AN903" s="270"/>
      <c r="AO903" s="270"/>
      <c r="AP903" s="270"/>
      <c r="AQ903" s="270"/>
      <c r="AR903" s="270"/>
      <c r="AS903" s="271"/>
      <c r="AT903" s="271"/>
      <c r="AU903" s="270"/>
      <c r="AV903" s="270"/>
      <c r="AW903" s="270"/>
      <c r="AX903" s="270"/>
    </row>
    <row r="904" spans="1:50" ht="14.25" customHeight="1">
      <c r="A904" s="204"/>
      <c r="B904" s="268"/>
      <c r="C904" s="268"/>
      <c r="D904" s="268"/>
      <c r="E904" s="268"/>
      <c r="F904" s="268"/>
      <c r="G904" s="268"/>
      <c r="H904" s="269"/>
      <c r="I904" s="189"/>
      <c r="J904" s="3"/>
      <c r="K904" s="2"/>
      <c r="L904" s="269"/>
      <c r="M904" s="189"/>
      <c r="N904" s="3"/>
      <c r="O904" s="2"/>
      <c r="P904" s="269"/>
      <c r="Q904" s="189"/>
      <c r="R904" s="3"/>
      <c r="S904" s="2"/>
      <c r="T904" s="269"/>
      <c r="U904" s="189"/>
      <c r="V904" s="3"/>
      <c r="W904" s="2"/>
      <c r="X904" s="269"/>
      <c r="Y904" s="189"/>
      <c r="Z904" s="3"/>
      <c r="AA904" s="1"/>
      <c r="AB904" s="1"/>
      <c r="AC904" s="1"/>
      <c r="AD904" s="1"/>
      <c r="AE904" s="2"/>
      <c r="AF904" s="2"/>
      <c r="AG904" s="2"/>
      <c r="AH904" s="2"/>
      <c r="AI904" s="270"/>
      <c r="AJ904" s="270"/>
      <c r="AK904" s="270"/>
      <c r="AL904" s="270"/>
      <c r="AM904" s="270"/>
      <c r="AN904" s="270"/>
      <c r="AO904" s="270"/>
      <c r="AP904" s="270"/>
      <c r="AQ904" s="270"/>
      <c r="AR904" s="270"/>
      <c r="AS904" s="271"/>
      <c r="AT904" s="271"/>
      <c r="AU904" s="270"/>
      <c r="AV904" s="270"/>
      <c r="AW904" s="270"/>
      <c r="AX904" s="270"/>
    </row>
    <row r="905" spans="1:50" ht="14.25" customHeight="1">
      <c r="A905" s="204"/>
      <c r="B905" s="268"/>
      <c r="C905" s="268"/>
      <c r="D905" s="268"/>
      <c r="E905" s="268"/>
      <c r="F905" s="268"/>
      <c r="G905" s="268"/>
      <c r="H905" s="269"/>
      <c r="I905" s="189"/>
      <c r="J905" s="3"/>
      <c r="K905" s="2"/>
      <c r="L905" s="269"/>
      <c r="M905" s="189"/>
      <c r="N905" s="3"/>
      <c r="O905" s="2"/>
      <c r="P905" s="269"/>
      <c r="Q905" s="189"/>
      <c r="R905" s="3"/>
      <c r="S905" s="2"/>
      <c r="T905" s="269"/>
      <c r="U905" s="189"/>
      <c r="V905" s="3"/>
      <c r="W905" s="2"/>
      <c r="X905" s="269"/>
      <c r="Y905" s="189"/>
      <c r="Z905" s="3"/>
      <c r="AA905" s="1"/>
      <c r="AB905" s="1"/>
      <c r="AC905" s="1"/>
      <c r="AD905" s="1"/>
      <c r="AE905" s="2"/>
      <c r="AF905" s="2"/>
      <c r="AG905" s="2"/>
      <c r="AH905" s="2"/>
      <c r="AI905" s="270"/>
      <c r="AJ905" s="270"/>
      <c r="AK905" s="270"/>
      <c r="AL905" s="270"/>
      <c r="AM905" s="270"/>
      <c r="AN905" s="270"/>
      <c r="AO905" s="270"/>
      <c r="AP905" s="270"/>
      <c r="AQ905" s="270"/>
      <c r="AR905" s="270"/>
      <c r="AS905" s="271"/>
      <c r="AT905" s="271"/>
      <c r="AU905" s="270"/>
      <c r="AV905" s="270"/>
      <c r="AW905" s="270"/>
      <c r="AX905" s="270"/>
    </row>
    <row r="906" spans="1:50" ht="14.25" customHeight="1">
      <c r="A906" s="204"/>
      <c r="B906" s="268"/>
      <c r="C906" s="268"/>
      <c r="D906" s="268"/>
      <c r="E906" s="268"/>
      <c r="F906" s="268"/>
      <c r="G906" s="268"/>
      <c r="H906" s="269"/>
      <c r="I906" s="189"/>
      <c r="J906" s="3"/>
      <c r="K906" s="2"/>
      <c r="L906" s="269"/>
      <c r="M906" s="189"/>
      <c r="N906" s="3"/>
      <c r="O906" s="2"/>
      <c r="P906" s="269"/>
      <c r="Q906" s="189"/>
      <c r="R906" s="3"/>
      <c r="S906" s="2"/>
      <c r="T906" s="269"/>
      <c r="U906" s="189"/>
      <c r="V906" s="3"/>
      <c r="W906" s="2"/>
      <c r="X906" s="269"/>
      <c r="Y906" s="189"/>
      <c r="Z906" s="3"/>
      <c r="AA906" s="1"/>
      <c r="AB906" s="1"/>
      <c r="AC906" s="1"/>
      <c r="AD906" s="1"/>
      <c r="AE906" s="2"/>
      <c r="AF906" s="2"/>
      <c r="AG906" s="2"/>
      <c r="AH906" s="2"/>
      <c r="AI906" s="270"/>
      <c r="AJ906" s="270"/>
      <c r="AK906" s="270"/>
      <c r="AL906" s="270"/>
      <c r="AM906" s="270"/>
      <c r="AN906" s="270"/>
      <c r="AO906" s="270"/>
      <c r="AP906" s="270"/>
      <c r="AQ906" s="270"/>
      <c r="AR906" s="270"/>
      <c r="AS906" s="271"/>
      <c r="AT906" s="271"/>
      <c r="AU906" s="270"/>
      <c r="AV906" s="270"/>
      <c r="AW906" s="270"/>
      <c r="AX906" s="270"/>
    </row>
    <row r="907" spans="1:50" ht="14.25" customHeight="1">
      <c r="A907" s="204"/>
      <c r="B907" s="268"/>
      <c r="C907" s="268"/>
      <c r="D907" s="268"/>
      <c r="E907" s="268"/>
      <c r="F907" s="268"/>
      <c r="G907" s="268"/>
      <c r="H907" s="269"/>
      <c r="I907" s="189"/>
      <c r="J907" s="3"/>
      <c r="K907" s="2"/>
      <c r="L907" s="269"/>
      <c r="M907" s="189"/>
      <c r="N907" s="3"/>
      <c r="O907" s="2"/>
      <c r="P907" s="269"/>
      <c r="Q907" s="189"/>
      <c r="R907" s="3"/>
      <c r="S907" s="2"/>
      <c r="T907" s="269"/>
      <c r="U907" s="189"/>
      <c r="V907" s="3"/>
      <c r="W907" s="2"/>
      <c r="X907" s="269"/>
      <c r="Y907" s="189"/>
      <c r="Z907" s="3"/>
      <c r="AA907" s="1"/>
      <c r="AB907" s="1"/>
      <c r="AC907" s="1"/>
      <c r="AD907" s="1"/>
      <c r="AE907" s="2"/>
      <c r="AF907" s="2"/>
      <c r="AG907" s="2"/>
      <c r="AH907" s="2"/>
      <c r="AI907" s="270"/>
      <c r="AJ907" s="270"/>
      <c r="AK907" s="270"/>
      <c r="AL907" s="270"/>
      <c r="AM907" s="270"/>
      <c r="AN907" s="270"/>
      <c r="AO907" s="270"/>
      <c r="AP907" s="270"/>
      <c r="AQ907" s="270"/>
      <c r="AR907" s="270"/>
      <c r="AS907" s="271"/>
      <c r="AT907" s="271"/>
      <c r="AU907" s="270"/>
      <c r="AV907" s="270"/>
      <c r="AW907" s="270"/>
      <c r="AX907" s="270"/>
    </row>
    <row r="908" spans="1:50" ht="14.25" customHeight="1">
      <c r="A908" s="204"/>
      <c r="B908" s="268"/>
      <c r="C908" s="268"/>
      <c r="D908" s="268"/>
      <c r="E908" s="268"/>
      <c r="F908" s="268"/>
      <c r="G908" s="268"/>
      <c r="H908" s="269"/>
      <c r="I908" s="189"/>
      <c r="J908" s="3"/>
      <c r="K908" s="2"/>
      <c r="L908" s="269"/>
      <c r="M908" s="189"/>
      <c r="N908" s="3"/>
      <c r="O908" s="2"/>
      <c r="P908" s="269"/>
      <c r="Q908" s="189"/>
      <c r="R908" s="3"/>
      <c r="S908" s="2"/>
      <c r="T908" s="269"/>
      <c r="U908" s="189"/>
      <c r="V908" s="3"/>
      <c r="W908" s="2"/>
      <c r="X908" s="269"/>
      <c r="Y908" s="189"/>
      <c r="Z908" s="3"/>
      <c r="AA908" s="1"/>
      <c r="AB908" s="1"/>
      <c r="AC908" s="1"/>
      <c r="AD908" s="1"/>
      <c r="AE908" s="2"/>
      <c r="AF908" s="2"/>
      <c r="AG908" s="2"/>
      <c r="AH908" s="2"/>
      <c r="AI908" s="270"/>
      <c r="AJ908" s="270"/>
      <c r="AK908" s="270"/>
      <c r="AL908" s="270"/>
      <c r="AM908" s="270"/>
      <c r="AN908" s="270"/>
      <c r="AO908" s="270"/>
      <c r="AP908" s="270"/>
      <c r="AQ908" s="270"/>
      <c r="AR908" s="270"/>
      <c r="AS908" s="271"/>
      <c r="AT908" s="271"/>
      <c r="AU908" s="270"/>
      <c r="AV908" s="270"/>
      <c r="AW908" s="270"/>
      <c r="AX908" s="270"/>
    </row>
    <row r="909" spans="1:50" ht="14.25" customHeight="1">
      <c r="A909" s="204"/>
      <c r="B909" s="268"/>
      <c r="C909" s="268"/>
      <c r="D909" s="268"/>
      <c r="E909" s="268"/>
      <c r="F909" s="268"/>
      <c r="G909" s="268"/>
      <c r="H909" s="269"/>
      <c r="I909" s="189"/>
      <c r="J909" s="3"/>
      <c r="K909" s="2"/>
      <c r="L909" s="269"/>
      <c r="M909" s="189"/>
      <c r="N909" s="3"/>
      <c r="O909" s="2"/>
      <c r="P909" s="269"/>
      <c r="Q909" s="189"/>
      <c r="R909" s="3"/>
      <c r="S909" s="2"/>
      <c r="T909" s="269"/>
      <c r="U909" s="189"/>
      <c r="V909" s="3"/>
      <c r="W909" s="2"/>
      <c r="X909" s="269"/>
      <c r="Y909" s="189"/>
      <c r="Z909" s="3"/>
      <c r="AA909" s="1"/>
      <c r="AB909" s="1"/>
      <c r="AC909" s="1"/>
      <c r="AD909" s="1"/>
      <c r="AE909" s="2"/>
      <c r="AF909" s="2"/>
      <c r="AG909" s="2"/>
      <c r="AH909" s="2"/>
      <c r="AI909" s="270"/>
      <c r="AJ909" s="270"/>
      <c r="AK909" s="270"/>
      <c r="AL909" s="270"/>
      <c r="AM909" s="270"/>
      <c r="AN909" s="270"/>
      <c r="AO909" s="270"/>
      <c r="AP909" s="270"/>
      <c r="AQ909" s="270"/>
      <c r="AR909" s="270"/>
      <c r="AS909" s="271"/>
      <c r="AT909" s="271"/>
      <c r="AU909" s="270"/>
      <c r="AV909" s="270"/>
      <c r="AW909" s="270"/>
      <c r="AX909" s="270"/>
    </row>
    <row r="910" spans="1:50" ht="14.25" customHeight="1">
      <c r="A910" s="204"/>
      <c r="B910" s="268"/>
      <c r="C910" s="268"/>
      <c r="D910" s="268"/>
      <c r="E910" s="268"/>
      <c r="F910" s="268"/>
      <c r="G910" s="268"/>
      <c r="H910" s="269"/>
      <c r="I910" s="189"/>
      <c r="J910" s="3"/>
      <c r="K910" s="2"/>
      <c r="L910" s="269"/>
      <c r="M910" s="189"/>
      <c r="N910" s="3"/>
      <c r="O910" s="2"/>
      <c r="P910" s="269"/>
      <c r="Q910" s="189"/>
      <c r="R910" s="3"/>
      <c r="S910" s="2"/>
      <c r="T910" s="269"/>
      <c r="U910" s="189"/>
      <c r="V910" s="3"/>
      <c r="W910" s="2"/>
      <c r="X910" s="269"/>
      <c r="Y910" s="189"/>
      <c r="Z910" s="3"/>
      <c r="AA910" s="1"/>
      <c r="AB910" s="1"/>
      <c r="AC910" s="1"/>
      <c r="AD910" s="1"/>
      <c r="AE910" s="2"/>
      <c r="AF910" s="2"/>
      <c r="AG910" s="2"/>
      <c r="AH910" s="2"/>
      <c r="AI910" s="270"/>
      <c r="AJ910" s="270"/>
      <c r="AK910" s="270"/>
      <c r="AL910" s="270"/>
      <c r="AM910" s="270"/>
      <c r="AN910" s="270"/>
      <c r="AO910" s="270"/>
      <c r="AP910" s="270"/>
      <c r="AQ910" s="270"/>
      <c r="AR910" s="270"/>
      <c r="AS910" s="271"/>
      <c r="AT910" s="271"/>
      <c r="AU910" s="270"/>
      <c r="AV910" s="270"/>
      <c r="AW910" s="270"/>
      <c r="AX910" s="270"/>
    </row>
    <row r="911" spans="1:50" ht="14.25" customHeight="1">
      <c r="A911" s="204"/>
      <c r="B911" s="268"/>
      <c r="C911" s="268"/>
      <c r="D911" s="268"/>
      <c r="E911" s="268"/>
      <c r="F911" s="268"/>
      <c r="G911" s="268"/>
      <c r="H911" s="269"/>
      <c r="I911" s="189"/>
      <c r="J911" s="3"/>
      <c r="K911" s="2"/>
      <c r="L911" s="269"/>
      <c r="M911" s="189"/>
      <c r="N911" s="3"/>
      <c r="O911" s="2"/>
      <c r="P911" s="269"/>
      <c r="Q911" s="189"/>
      <c r="R911" s="3"/>
      <c r="S911" s="2"/>
      <c r="T911" s="269"/>
      <c r="U911" s="189"/>
      <c r="V911" s="3"/>
      <c r="W911" s="2"/>
      <c r="X911" s="269"/>
      <c r="Y911" s="189"/>
      <c r="Z911" s="3"/>
      <c r="AA911" s="1"/>
      <c r="AB911" s="1"/>
      <c r="AC911" s="1"/>
      <c r="AD911" s="1"/>
      <c r="AE911" s="2"/>
      <c r="AF911" s="2"/>
      <c r="AG911" s="2"/>
      <c r="AH911" s="2"/>
      <c r="AI911" s="270"/>
      <c r="AJ911" s="270"/>
      <c r="AK911" s="270"/>
      <c r="AL911" s="270"/>
      <c r="AM911" s="270"/>
      <c r="AN911" s="270"/>
      <c r="AO911" s="270"/>
      <c r="AP911" s="270"/>
      <c r="AQ911" s="270"/>
      <c r="AR911" s="270"/>
      <c r="AS911" s="271"/>
      <c r="AT911" s="271"/>
      <c r="AU911" s="270"/>
      <c r="AV911" s="270"/>
      <c r="AW911" s="270"/>
      <c r="AX911" s="270"/>
    </row>
    <row r="912" spans="1:50" ht="14.25" customHeight="1">
      <c r="A912" s="204"/>
      <c r="B912" s="268"/>
      <c r="C912" s="268"/>
      <c r="D912" s="268"/>
      <c r="E912" s="268"/>
      <c r="F912" s="268"/>
      <c r="G912" s="268"/>
      <c r="H912" s="269"/>
      <c r="I912" s="189"/>
      <c r="J912" s="3"/>
      <c r="K912" s="2"/>
      <c r="L912" s="269"/>
      <c r="M912" s="189"/>
      <c r="N912" s="3"/>
      <c r="O912" s="2"/>
      <c r="P912" s="269"/>
      <c r="Q912" s="189"/>
      <c r="R912" s="3"/>
      <c r="S912" s="2"/>
      <c r="T912" s="269"/>
      <c r="U912" s="189"/>
      <c r="V912" s="3"/>
      <c r="W912" s="2"/>
      <c r="X912" s="269"/>
      <c r="Y912" s="189"/>
      <c r="Z912" s="3"/>
      <c r="AA912" s="1"/>
      <c r="AB912" s="1"/>
      <c r="AC912" s="1"/>
      <c r="AD912" s="1"/>
      <c r="AE912" s="2"/>
      <c r="AF912" s="2"/>
      <c r="AG912" s="2"/>
      <c r="AH912" s="2"/>
      <c r="AI912" s="270"/>
      <c r="AJ912" s="270"/>
      <c r="AK912" s="270"/>
      <c r="AL912" s="270"/>
      <c r="AM912" s="270"/>
      <c r="AN912" s="270"/>
      <c r="AO912" s="270"/>
      <c r="AP912" s="270"/>
      <c r="AQ912" s="270"/>
      <c r="AR912" s="270"/>
      <c r="AS912" s="271"/>
      <c r="AT912" s="271"/>
      <c r="AU912" s="270"/>
      <c r="AV912" s="270"/>
      <c r="AW912" s="270"/>
      <c r="AX912" s="270"/>
    </row>
    <row r="913" spans="1:50" ht="14.25" customHeight="1">
      <c r="A913" s="204"/>
      <c r="B913" s="268"/>
      <c r="C913" s="268"/>
      <c r="D913" s="268"/>
      <c r="E913" s="268"/>
      <c r="F913" s="268"/>
      <c r="G913" s="268"/>
      <c r="H913" s="269"/>
      <c r="I913" s="189"/>
      <c r="J913" s="3"/>
      <c r="K913" s="2"/>
      <c r="L913" s="269"/>
      <c r="M913" s="189"/>
      <c r="N913" s="3"/>
      <c r="O913" s="2"/>
      <c r="P913" s="269"/>
      <c r="Q913" s="189"/>
      <c r="R913" s="3"/>
      <c r="S913" s="2"/>
      <c r="T913" s="269"/>
      <c r="U913" s="189"/>
      <c r="V913" s="3"/>
      <c r="W913" s="2"/>
      <c r="X913" s="269"/>
      <c r="Y913" s="189"/>
      <c r="Z913" s="3"/>
      <c r="AA913" s="1"/>
      <c r="AB913" s="1"/>
      <c r="AC913" s="1"/>
      <c r="AD913" s="1"/>
      <c r="AE913" s="2"/>
      <c r="AF913" s="2"/>
      <c r="AG913" s="2"/>
      <c r="AH913" s="2"/>
      <c r="AI913" s="270"/>
      <c r="AJ913" s="270"/>
      <c r="AK913" s="270"/>
      <c r="AL913" s="270"/>
      <c r="AM913" s="270"/>
      <c r="AN913" s="270"/>
      <c r="AO913" s="270"/>
      <c r="AP913" s="270"/>
      <c r="AQ913" s="270"/>
      <c r="AR913" s="270"/>
      <c r="AS913" s="271"/>
      <c r="AT913" s="271"/>
      <c r="AU913" s="270"/>
      <c r="AV913" s="270"/>
      <c r="AW913" s="270"/>
      <c r="AX913" s="270"/>
    </row>
    <row r="914" spans="1:50" ht="14.25" customHeight="1">
      <c r="A914" s="204"/>
      <c r="B914" s="268"/>
      <c r="C914" s="268"/>
      <c r="D914" s="268"/>
      <c r="E914" s="268"/>
      <c r="F914" s="268"/>
      <c r="G914" s="268"/>
      <c r="H914" s="269"/>
      <c r="I914" s="189"/>
      <c r="J914" s="3"/>
      <c r="K914" s="2"/>
      <c r="L914" s="269"/>
      <c r="M914" s="189"/>
      <c r="N914" s="3"/>
      <c r="O914" s="2"/>
      <c r="P914" s="269"/>
      <c r="Q914" s="189"/>
      <c r="R914" s="3"/>
      <c r="S914" s="2"/>
      <c r="T914" s="269"/>
      <c r="U914" s="189"/>
      <c r="V914" s="3"/>
      <c r="W914" s="2"/>
      <c r="X914" s="269"/>
      <c r="Y914" s="189"/>
      <c r="Z914" s="3"/>
      <c r="AA914" s="1"/>
      <c r="AB914" s="1"/>
      <c r="AC914" s="1"/>
      <c r="AD914" s="1"/>
      <c r="AE914" s="2"/>
      <c r="AF914" s="2"/>
      <c r="AG914" s="2"/>
      <c r="AH914" s="2"/>
      <c r="AI914" s="270"/>
      <c r="AJ914" s="270"/>
      <c r="AK914" s="270"/>
      <c r="AL914" s="270"/>
      <c r="AM914" s="270"/>
      <c r="AN914" s="270"/>
      <c r="AO914" s="270"/>
      <c r="AP914" s="270"/>
      <c r="AQ914" s="270"/>
      <c r="AR914" s="270"/>
      <c r="AS914" s="271"/>
      <c r="AT914" s="271"/>
      <c r="AU914" s="270"/>
      <c r="AV914" s="270"/>
      <c r="AW914" s="270"/>
      <c r="AX914" s="270"/>
    </row>
    <row r="915" spans="1:50" ht="14.25" customHeight="1">
      <c r="A915" s="204"/>
      <c r="B915" s="268"/>
      <c r="C915" s="268"/>
      <c r="D915" s="268"/>
      <c r="E915" s="268"/>
      <c r="F915" s="268"/>
      <c r="G915" s="268"/>
      <c r="H915" s="269"/>
      <c r="I915" s="189"/>
      <c r="J915" s="3"/>
      <c r="K915" s="2"/>
      <c r="L915" s="269"/>
      <c r="M915" s="189"/>
      <c r="N915" s="3"/>
      <c r="O915" s="2"/>
      <c r="P915" s="269"/>
      <c r="Q915" s="189"/>
      <c r="R915" s="3"/>
      <c r="S915" s="2"/>
      <c r="T915" s="269"/>
      <c r="U915" s="189"/>
      <c r="V915" s="3"/>
      <c r="W915" s="2"/>
      <c r="X915" s="269"/>
      <c r="Y915" s="189"/>
      <c r="Z915" s="3"/>
      <c r="AA915" s="1"/>
      <c r="AB915" s="1"/>
      <c r="AC915" s="1"/>
      <c r="AD915" s="1"/>
      <c r="AE915" s="2"/>
      <c r="AF915" s="2"/>
      <c r="AG915" s="2"/>
      <c r="AH915" s="2"/>
      <c r="AI915" s="270"/>
      <c r="AJ915" s="270"/>
      <c r="AK915" s="270"/>
      <c r="AL915" s="270"/>
      <c r="AM915" s="270"/>
      <c r="AN915" s="270"/>
      <c r="AO915" s="270"/>
      <c r="AP915" s="270"/>
      <c r="AQ915" s="270"/>
      <c r="AR915" s="270"/>
      <c r="AS915" s="271"/>
      <c r="AT915" s="271"/>
      <c r="AU915" s="270"/>
      <c r="AV915" s="270"/>
      <c r="AW915" s="270"/>
      <c r="AX915" s="270"/>
    </row>
    <row r="916" spans="1:50" ht="14.25" customHeight="1">
      <c r="A916" s="204"/>
      <c r="B916" s="268"/>
      <c r="C916" s="268"/>
      <c r="D916" s="268"/>
      <c r="E916" s="268"/>
      <c r="F916" s="268"/>
      <c r="G916" s="268"/>
      <c r="H916" s="269"/>
      <c r="I916" s="189"/>
      <c r="J916" s="3"/>
      <c r="K916" s="2"/>
      <c r="L916" s="269"/>
      <c r="M916" s="189"/>
      <c r="N916" s="3"/>
      <c r="O916" s="2"/>
      <c r="P916" s="269"/>
      <c r="Q916" s="189"/>
      <c r="R916" s="3"/>
      <c r="S916" s="2"/>
      <c r="T916" s="269"/>
      <c r="U916" s="189"/>
      <c r="V916" s="3"/>
      <c r="W916" s="2"/>
      <c r="X916" s="269"/>
      <c r="Y916" s="189"/>
      <c r="Z916" s="3"/>
      <c r="AA916" s="1"/>
      <c r="AB916" s="1"/>
      <c r="AC916" s="1"/>
      <c r="AD916" s="1"/>
      <c r="AE916" s="2"/>
      <c r="AF916" s="2"/>
      <c r="AG916" s="2"/>
      <c r="AH916" s="2"/>
      <c r="AI916" s="270"/>
      <c r="AJ916" s="270"/>
      <c r="AK916" s="270"/>
      <c r="AL916" s="270"/>
      <c r="AM916" s="270"/>
      <c r="AN916" s="270"/>
      <c r="AO916" s="270"/>
      <c r="AP916" s="270"/>
      <c r="AQ916" s="270"/>
      <c r="AR916" s="270"/>
      <c r="AS916" s="271"/>
      <c r="AT916" s="271"/>
      <c r="AU916" s="270"/>
      <c r="AV916" s="270"/>
      <c r="AW916" s="270"/>
      <c r="AX916" s="270"/>
    </row>
    <row r="917" spans="1:50" ht="14.25" customHeight="1">
      <c r="A917" s="204"/>
      <c r="B917" s="268"/>
      <c r="C917" s="268"/>
      <c r="D917" s="268"/>
      <c r="E917" s="268"/>
      <c r="F917" s="268"/>
      <c r="G917" s="268"/>
      <c r="H917" s="269"/>
      <c r="I917" s="189"/>
      <c r="J917" s="3"/>
      <c r="K917" s="2"/>
      <c r="L917" s="269"/>
      <c r="M917" s="189"/>
      <c r="N917" s="3"/>
      <c r="O917" s="2"/>
      <c r="P917" s="269"/>
      <c r="Q917" s="189"/>
      <c r="R917" s="3"/>
      <c r="S917" s="2"/>
      <c r="T917" s="269"/>
      <c r="U917" s="189"/>
      <c r="V917" s="3"/>
      <c r="W917" s="2"/>
      <c r="X917" s="269"/>
      <c r="Y917" s="189"/>
      <c r="Z917" s="3"/>
      <c r="AA917" s="1"/>
      <c r="AB917" s="1"/>
      <c r="AC917" s="1"/>
      <c r="AD917" s="1"/>
      <c r="AE917" s="2"/>
      <c r="AF917" s="2"/>
      <c r="AG917" s="2"/>
      <c r="AH917" s="2"/>
      <c r="AI917" s="270"/>
      <c r="AJ917" s="270"/>
      <c r="AK917" s="270"/>
      <c r="AL917" s="270"/>
      <c r="AM917" s="270"/>
      <c r="AN917" s="270"/>
      <c r="AO917" s="270"/>
      <c r="AP917" s="270"/>
      <c r="AQ917" s="270"/>
      <c r="AR917" s="270"/>
      <c r="AS917" s="271"/>
      <c r="AT917" s="271"/>
      <c r="AU917" s="270"/>
      <c r="AV917" s="270"/>
      <c r="AW917" s="270"/>
      <c r="AX917" s="270"/>
    </row>
    <row r="918" spans="1:50" ht="14.25" customHeight="1">
      <c r="A918" s="204"/>
      <c r="B918" s="268"/>
      <c r="C918" s="268"/>
      <c r="D918" s="268"/>
      <c r="E918" s="268"/>
      <c r="F918" s="268"/>
      <c r="G918" s="268"/>
      <c r="H918" s="269"/>
      <c r="I918" s="189"/>
      <c r="J918" s="3"/>
      <c r="K918" s="2"/>
      <c r="L918" s="269"/>
      <c r="M918" s="189"/>
      <c r="N918" s="3"/>
      <c r="O918" s="2"/>
      <c r="P918" s="269"/>
      <c r="Q918" s="189"/>
      <c r="R918" s="3"/>
      <c r="S918" s="2"/>
      <c r="T918" s="269"/>
      <c r="U918" s="189"/>
      <c r="V918" s="3"/>
      <c r="W918" s="2"/>
      <c r="X918" s="269"/>
      <c r="Y918" s="189"/>
      <c r="Z918" s="3"/>
      <c r="AA918" s="1"/>
      <c r="AB918" s="1"/>
      <c r="AC918" s="1"/>
      <c r="AD918" s="1"/>
      <c r="AE918" s="2"/>
      <c r="AF918" s="2"/>
      <c r="AG918" s="2"/>
      <c r="AH918" s="2"/>
      <c r="AI918" s="270"/>
      <c r="AJ918" s="270"/>
      <c r="AK918" s="270"/>
      <c r="AL918" s="270"/>
      <c r="AM918" s="270"/>
      <c r="AN918" s="270"/>
      <c r="AO918" s="270"/>
      <c r="AP918" s="270"/>
      <c r="AQ918" s="270"/>
      <c r="AR918" s="270"/>
      <c r="AS918" s="271"/>
      <c r="AT918" s="271"/>
      <c r="AU918" s="270"/>
      <c r="AV918" s="270"/>
      <c r="AW918" s="270"/>
      <c r="AX918" s="270"/>
    </row>
    <row r="919" spans="1:50" ht="14.25" customHeight="1">
      <c r="A919" s="204"/>
      <c r="B919" s="268"/>
      <c r="C919" s="268"/>
      <c r="D919" s="268"/>
      <c r="E919" s="268"/>
      <c r="F919" s="268"/>
      <c r="G919" s="268"/>
      <c r="H919" s="269"/>
      <c r="I919" s="189"/>
      <c r="J919" s="3"/>
      <c r="K919" s="2"/>
      <c r="L919" s="269"/>
      <c r="M919" s="189"/>
      <c r="N919" s="3"/>
      <c r="O919" s="2"/>
      <c r="P919" s="269"/>
      <c r="Q919" s="189"/>
      <c r="R919" s="3"/>
      <c r="S919" s="2"/>
      <c r="T919" s="269"/>
      <c r="U919" s="189"/>
      <c r="V919" s="3"/>
      <c r="W919" s="2"/>
      <c r="X919" s="269"/>
      <c r="Y919" s="189"/>
      <c r="Z919" s="3"/>
      <c r="AA919" s="1"/>
      <c r="AB919" s="1"/>
      <c r="AC919" s="1"/>
      <c r="AD919" s="1"/>
      <c r="AE919" s="2"/>
      <c r="AF919" s="2"/>
      <c r="AG919" s="2"/>
      <c r="AH919" s="2"/>
      <c r="AI919" s="270"/>
      <c r="AJ919" s="270"/>
      <c r="AK919" s="270"/>
      <c r="AL919" s="270"/>
      <c r="AM919" s="270"/>
      <c r="AN919" s="270"/>
      <c r="AO919" s="270"/>
      <c r="AP919" s="270"/>
      <c r="AQ919" s="270"/>
      <c r="AR919" s="270"/>
      <c r="AS919" s="271"/>
      <c r="AT919" s="271"/>
      <c r="AU919" s="270"/>
      <c r="AV919" s="270"/>
      <c r="AW919" s="270"/>
      <c r="AX919" s="270"/>
    </row>
    <row r="920" spans="1:50" ht="14.25" customHeight="1">
      <c r="A920" s="204"/>
      <c r="B920" s="268"/>
      <c r="C920" s="268"/>
      <c r="D920" s="268"/>
      <c r="E920" s="268"/>
      <c r="F920" s="268"/>
      <c r="G920" s="268"/>
      <c r="H920" s="269"/>
      <c r="I920" s="189"/>
      <c r="J920" s="3"/>
      <c r="K920" s="2"/>
      <c r="L920" s="269"/>
      <c r="M920" s="189"/>
      <c r="N920" s="3"/>
      <c r="O920" s="2"/>
      <c r="P920" s="269"/>
      <c r="Q920" s="189"/>
      <c r="R920" s="3"/>
      <c r="S920" s="2"/>
      <c r="T920" s="269"/>
      <c r="U920" s="189"/>
      <c r="V920" s="3"/>
      <c r="W920" s="2"/>
      <c r="X920" s="269"/>
      <c r="Y920" s="189"/>
      <c r="Z920" s="3"/>
      <c r="AA920" s="1"/>
      <c r="AB920" s="1"/>
      <c r="AC920" s="1"/>
      <c r="AD920" s="1"/>
      <c r="AE920" s="2"/>
      <c r="AF920" s="2"/>
      <c r="AG920" s="2"/>
      <c r="AH920" s="2"/>
      <c r="AI920" s="270"/>
      <c r="AJ920" s="270"/>
      <c r="AK920" s="270"/>
      <c r="AL920" s="270"/>
      <c r="AM920" s="270"/>
      <c r="AN920" s="270"/>
      <c r="AO920" s="270"/>
      <c r="AP920" s="270"/>
      <c r="AQ920" s="270"/>
      <c r="AR920" s="270"/>
      <c r="AS920" s="271"/>
      <c r="AT920" s="271"/>
      <c r="AU920" s="270"/>
      <c r="AV920" s="270"/>
      <c r="AW920" s="270"/>
      <c r="AX920" s="270"/>
    </row>
    <row r="921" spans="1:50" ht="14.25" customHeight="1">
      <c r="A921" s="204"/>
      <c r="B921" s="268"/>
      <c r="C921" s="268"/>
      <c r="D921" s="268"/>
      <c r="E921" s="268"/>
      <c r="F921" s="268"/>
      <c r="G921" s="268"/>
      <c r="H921" s="269"/>
      <c r="I921" s="189"/>
      <c r="J921" s="3"/>
      <c r="K921" s="2"/>
      <c r="L921" s="269"/>
      <c r="M921" s="189"/>
      <c r="N921" s="3"/>
      <c r="O921" s="2"/>
      <c r="P921" s="269"/>
      <c r="Q921" s="189"/>
      <c r="R921" s="3"/>
      <c r="S921" s="2"/>
      <c r="T921" s="269"/>
      <c r="U921" s="189"/>
      <c r="V921" s="3"/>
      <c r="W921" s="2"/>
      <c r="X921" s="269"/>
      <c r="Y921" s="189"/>
      <c r="Z921" s="3"/>
      <c r="AA921" s="1"/>
      <c r="AB921" s="1"/>
      <c r="AC921" s="1"/>
      <c r="AD921" s="1"/>
      <c r="AE921" s="2"/>
      <c r="AF921" s="2"/>
      <c r="AG921" s="2"/>
      <c r="AH921" s="2"/>
      <c r="AI921" s="270"/>
      <c r="AJ921" s="270"/>
      <c r="AK921" s="270"/>
      <c r="AL921" s="270"/>
      <c r="AM921" s="270"/>
      <c r="AN921" s="270"/>
      <c r="AO921" s="270"/>
      <c r="AP921" s="270"/>
      <c r="AQ921" s="270"/>
      <c r="AR921" s="270"/>
      <c r="AS921" s="271"/>
      <c r="AT921" s="271"/>
      <c r="AU921" s="270"/>
      <c r="AV921" s="270"/>
      <c r="AW921" s="270"/>
      <c r="AX921" s="270"/>
    </row>
    <row r="922" spans="1:50" ht="14.25" customHeight="1">
      <c r="A922" s="204"/>
      <c r="B922" s="268"/>
      <c r="C922" s="268"/>
      <c r="D922" s="268"/>
      <c r="E922" s="268"/>
      <c r="F922" s="268"/>
      <c r="G922" s="268"/>
      <c r="H922" s="269"/>
      <c r="I922" s="189"/>
      <c r="J922" s="3"/>
      <c r="K922" s="2"/>
      <c r="L922" s="269"/>
      <c r="M922" s="189"/>
      <c r="N922" s="3"/>
      <c r="O922" s="2"/>
      <c r="P922" s="269"/>
      <c r="Q922" s="189"/>
      <c r="R922" s="3"/>
      <c r="S922" s="2"/>
      <c r="T922" s="269"/>
      <c r="U922" s="189"/>
      <c r="V922" s="3"/>
      <c r="W922" s="2"/>
      <c r="X922" s="269"/>
      <c r="Y922" s="189"/>
      <c r="Z922" s="3"/>
      <c r="AA922" s="1"/>
      <c r="AB922" s="1"/>
      <c r="AC922" s="1"/>
      <c r="AD922" s="1"/>
      <c r="AE922" s="2"/>
      <c r="AF922" s="2"/>
      <c r="AG922" s="2"/>
      <c r="AH922" s="2"/>
      <c r="AI922" s="270"/>
      <c r="AJ922" s="270"/>
      <c r="AK922" s="270"/>
      <c r="AL922" s="270"/>
      <c r="AM922" s="270"/>
      <c r="AN922" s="270"/>
      <c r="AO922" s="270"/>
      <c r="AP922" s="270"/>
      <c r="AQ922" s="270"/>
      <c r="AR922" s="270"/>
      <c r="AS922" s="271"/>
      <c r="AT922" s="271"/>
      <c r="AU922" s="270"/>
      <c r="AV922" s="270"/>
      <c r="AW922" s="270"/>
      <c r="AX922" s="270"/>
    </row>
    <row r="923" spans="1:50" ht="14.25" customHeight="1">
      <c r="A923" s="204"/>
      <c r="B923" s="268"/>
      <c r="C923" s="268"/>
      <c r="D923" s="268"/>
      <c r="E923" s="268"/>
      <c r="F923" s="268"/>
      <c r="G923" s="268"/>
      <c r="H923" s="269"/>
      <c r="I923" s="189"/>
      <c r="J923" s="3"/>
      <c r="K923" s="2"/>
      <c r="L923" s="269"/>
      <c r="M923" s="189"/>
      <c r="N923" s="3"/>
      <c r="O923" s="2"/>
      <c r="P923" s="269"/>
      <c r="Q923" s="189"/>
      <c r="R923" s="3"/>
      <c r="S923" s="2"/>
      <c r="T923" s="269"/>
      <c r="U923" s="189"/>
      <c r="V923" s="3"/>
      <c r="W923" s="2"/>
      <c r="X923" s="269"/>
      <c r="Y923" s="189"/>
      <c r="Z923" s="3"/>
      <c r="AA923" s="1"/>
      <c r="AB923" s="1"/>
      <c r="AC923" s="1"/>
      <c r="AD923" s="1"/>
      <c r="AE923" s="2"/>
      <c r="AF923" s="2"/>
      <c r="AG923" s="2"/>
      <c r="AH923" s="2"/>
      <c r="AI923" s="270"/>
      <c r="AJ923" s="270"/>
      <c r="AK923" s="270"/>
      <c r="AL923" s="270"/>
      <c r="AM923" s="270"/>
      <c r="AN923" s="270"/>
      <c r="AO923" s="270"/>
      <c r="AP923" s="270"/>
      <c r="AQ923" s="270"/>
      <c r="AR923" s="270"/>
      <c r="AS923" s="271"/>
      <c r="AT923" s="271"/>
      <c r="AU923" s="270"/>
      <c r="AV923" s="270"/>
      <c r="AW923" s="270"/>
      <c r="AX923" s="270"/>
    </row>
    <row r="924" spans="1:50" ht="14.25" customHeight="1">
      <c r="A924" s="204"/>
      <c r="B924" s="268"/>
      <c r="C924" s="268"/>
      <c r="D924" s="268"/>
      <c r="E924" s="268"/>
      <c r="F924" s="268"/>
      <c r="G924" s="268"/>
      <c r="H924" s="269"/>
      <c r="I924" s="189"/>
      <c r="J924" s="3"/>
      <c r="K924" s="2"/>
      <c r="L924" s="269"/>
      <c r="M924" s="189"/>
      <c r="N924" s="3"/>
      <c r="O924" s="2"/>
      <c r="P924" s="269"/>
      <c r="Q924" s="189"/>
      <c r="R924" s="3"/>
      <c r="S924" s="2"/>
      <c r="T924" s="269"/>
      <c r="U924" s="189"/>
      <c r="V924" s="3"/>
      <c r="W924" s="2"/>
      <c r="X924" s="269"/>
      <c r="Y924" s="189"/>
      <c r="Z924" s="3"/>
      <c r="AA924" s="1"/>
      <c r="AB924" s="1"/>
      <c r="AC924" s="1"/>
      <c r="AD924" s="1"/>
      <c r="AE924" s="2"/>
      <c r="AF924" s="2"/>
      <c r="AG924" s="2"/>
      <c r="AH924" s="2"/>
      <c r="AI924" s="270"/>
      <c r="AJ924" s="270"/>
      <c r="AK924" s="270"/>
      <c r="AL924" s="270"/>
      <c r="AM924" s="270"/>
      <c r="AN924" s="270"/>
      <c r="AO924" s="270"/>
      <c r="AP924" s="270"/>
      <c r="AQ924" s="270"/>
      <c r="AR924" s="270"/>
      <c r="AS924" s="271"/>
      <c r="AT924" s="271"/>
      <c r="AU924" s="270"/>
      <c r="AV924" s="270"/>
      <c r="AW924" s="270"/>
      <c r="AX924" s="270"/>
    </row>
    <row r="925" spans="1:50" ht="14.25" customHeight="1">
      <c r="A925" s="204"/>
      <c r="B925" s="268"/>
      <c r="C925" s="268"/>
      <c r="D925" s="268"/>
      <c r="E925" s="268"/>
      <c r="F925" s="268"/>
      <c r="G925" s="268"/>
      <c r="H925" s="269"/>
      <c r="I925" s="189"/>
      <c r="J925" s="3"/>
      <c r="K925" s="2"/>
      <c r="L925" s="269"/>
      <c r="M925" s="189"/>
      <c r="N925" s="3"/>
      <c r="O925" s="2"/>
      <c r="P925" s="269"/>
      <c r="Q925" s="189"/>
      <c r="R925" s="3"/>
      <c r="S925" s="2"/>
      <c r="T925" s="269"/>
      <c r="U925" s="189"/>
      <c r="V925" s="3"/>
      <c r="W925" s="2"/>
      <c r="X925" s="269"/>
      <c r="Y925" s="189"/>
      <c r="Z925" s="3"/>
      <c r="AA925" s="1"/>
      <c r="AB925" s="1"/>
      <c r="AC925" s="1"/>
      <c r="AD925" s="1"/>
      <c r="AE925" s="2"/>
      <c r="AF925" s="2"/>
      <c r="AG925" s="2"/>
      <c r="AH925" s="2"/>
      <c r="AI925" s="270"/>
      <c r="AJ925" s="270"/>
      <c r="AK925" s="270"/>
      <c r="AL925" s="270"/>
      <c r="AM925" s="270"/>
      <c r="AN925" s="270"/>
      <c r="AO925" s="270"/>
      <c r="AP925" s="270"/>
      <c r="AQ925" s="270"/>
      <c r="AR925" s="270"/>
      <c r="AS925" s="271"/>
      <c r="AT925" s="271"/>
      <c r="AU925" s="270"/>
      <c r="AV925" s="270"/>
      <c r="AW925" s="270"/>
      <c r="AX925" s="270"/>
    </row>
    <row r="926" spans="1:50" ht="14.25" customHeight="1">
      <c r="A926" s="204"/>
      <c r="B926" s="268"/>
      <c r="C926" s="268"/>
      <c r="D926" s="268"/>
      <c r="E926" s="268"/>
      <c r="F926" s="268"/>
      <c r="G926" s="268"/>
      <c r="H926" s="269"/>
      <c r="I926" s="189"/>
      <c r="J926" s="3"/>
      <c r="K926" s="2"/>
      <c r="L926" s="269"/>
      <c r="M926" s="189"/>
      <c r="N926" s="3"/>
      <c r="O926" s="2"/>
      <c r="P926" s="269"/>
      <c r="Q926" s="189"/>
      <c r="R926" s="3"/>
      <c r="S926" s="2"/>
      <c r="T926" s="269"/>
      <c r="U926" s="189"/>
      <c r="V926" s="3"/>
      <c r="W926" s="2"/>
      <c r="X926" s="269"/>
      <c r="Y926" s="189"/>
      <c r="Z926" s="3"/>
      <c r="AA926" s="1"/>
      <c r="AB926" s="1"/>
      <c r="AC926" s="1"/>
      <c r="AD926" s="1"/>
      <c r="AE926" s="2"/>
      <c r="AF926" s="2"/>
      <c r="AG926" s="2"/>
      <c r="AH926" s="2"/>
      <c r="AI926" s="270"/>
      <c r="AJ926" s="270"/>
      <c r="AK926" s="270"/>
      <c r="AL926" s="270"/>
      <c r="AM926" s="270"/>
      <c r="AN926" s="270"/>
      <c r="AO926" s="270"/>
      <c r="AP926" s="270"/>
      <c r="AQ926" s="270"/>
      <c r="AR926" s="270"/>
      <c r="AS926" s="271"/>
      <c r="AT926" s="271"/>
      <c r="AU926" s="270"/>
      <c r="AV926" s="270"/>
      <c r="AW926" s="270"/>
      <c r="AX926" s="270"/>
    </row>
    <row r="927" spans="1:50" ht="14.25" customHeight="1">
      <c r="A927" s="204"/>
      <c r="B927" s="268"/>
      <c r="C927" s="268"/>
      <c r="D927" s="268"/>
      <c r="E927" s="268"/>
      <c r="F927" s="268"/>
      <c r="G927" s="268"/>
      <c r="H927" s="269"/>
      <c r="I927" s="189"/>
      <c r="J927" s="3"/>
      <c r="K927" s="2"/>
      <c r="L927" s="269"/>
      <c r="M927" s="189"/>
      <c r="N927" s="3"/>
      <c r="O927" s="2"/>
      <c r="P927" s="269"/>
      <c r="Q927" s="189"/>
      <c r="R927" s="3"/>
      <c r="S927" s="2"/>
      <c r="T927" s="269"/>
      <c r="U927" s="189"/>
      <c r="V927" s="3"/>
      <c r="W927" s="2"/>
      <c r="X927" s="269"/>
      <c r="Y927" s="189"/>
      <c r="Z927" s="3"/>
      <c r="AA927" s="1"/>
      <c r="AB927" s="1"/>
      <c r="AC927" s="1"/>
      <c r="AD927" s="1"/>
      <c r="AE927" s="2"/>
      <c r="AF927" s="2"/>
      <c r="AG927" s="2"/>
      <c r="AH927" s="2"/>
      <c r="AI927" s="270"/>
      <c r="AJ927" s="270"/>
      <c r="AK927" s="270"/>
      <c r="AL927" s="270"/>
      <c r="AM927" s="270"/>
      <c r="AN927" s="270"/>
      <c r="AO927" s="270"/>
      <c r="AP927" s="270"/>
      <c r="AQ927" s="270"/>
      <c r="AR927" s="270"/>
      <c r="AS927" s="271"/>
      <c r="AT927" s="271"/>
      <c r="AU927" s="270"/>
      <c r="AV927" s="270"/>
      <c r="AW927" s="270"/>
      <c r="AX927" s="270"/>
    </row>
    <row r="928" spans="1:50" ht="14.25" customHeight="1">
      <c r="A928" s="204"/>
      <c r="B928" s="268"/>
      <c r="C928" s="268"/>
      <c r="D928" s="268"/>
      <c r="E928" s="268"/>
      <c r="F928" s="268"/>
      <c r="G928" s="268"/>
      <c r="H928" s="269"/>
      <c r="I928" s="189"/>
      <c r="J928" s="3"/>
      <c r="K928" s="2"/>
      <c r="L928" s="269"/>
      <c r="M928" s="189"/>
      <c r="N928" s="3"/>
      <c r="O928" s="2"/>
      <c r="P928" s="269"/>
      <c r="Q928" s="189"/>
      <c r="R928" s="3"/>
      <c r="S928" s="2"/>
      <c r="T928" s="269"/>
      <c r="U928" s="189"/>
      <c r="V928" s="3"/>
      <c r="W928" s="2"/>
      <c r="X928" s="269"/>
      <c r="Y928" s="189"/>
      <c r="Z928" s="3"/>
      <c r="AA928" s="1"/>
      <c r="AB928" s="1"/>
      <c r="AC928" s="1"/>
      <c r="AD928" s="1"/>
      <c r="AE928" s="2"/>
      <c r="AF928" s="2"/>
      <c r="AG928" s="2"/>
      <c r="AH928" s="2"/>
      <c r="AI928" s="270"/>
      <c r="AJ928" s="270"/>
      <c r="AK928" s="270"/>
      <c r="AL928" s="270"/>
      <c r="AM928" s="270"/>
      <c r="AN928" s="270"/>
      <c r="AO928" s="270"/>
      <c r="AP928" s="270"/>
      <c r="AQ928" s="270"/>
      <c r="AR928" s="270"/>
      <c r="AS928" s="271"/>
      <c r="AT928" s="271"/>
      <c r="AU928" s="270"/>
      <c r="AV928" s="270"/>
      <c r="AW928" s="270"/>
      <c r="AX928" s="270"/>
    </row>
    <row r="929" spans="1:50" ht="14.25" customHeight="1">
      <c r="A929" s="204"/>
      <c r="B929" s="268"/>
      <c r="C929" s="268"/>
      <c r="D929" s="268"/>
      <c r="E929" s="268"/>
      <c r="F929" s="268"/>
      <c r="G929" s="268"/>
      <c r="H929" s="269"/>
      <c r="I929" s="189"/>
      <c r="J929" s="3"/>
      <c r="K929" s="2"/>
      <c r="L929" s="269"/>
      <c r="M929" s="189"/>
      <c r="N929" s="3"/>
      <c r="O929" s="2"/>
      <c r="P929" s="269"/>
      <c r="Q929" s="189"/>
      <c r="R929" s="3"/>
      <c r="S929" s="2"/>
      <c r="T929" s="269"/>
      <c r="U929" s="189"/>
      <c r="V929" s="3"/>
      <c r="W929" s="2"/>
      <c r="X929" s="269"/>
      <c r="Y929" s="189"/>
      <c r="Z929" s="3"/>
      <c r="AA929" s="1"/>
      <c r="AB929" s="1"/>
      <c r="AC929" s="1"/>
      <c r="AD929" s="1"/>
      <c r="AE929" s="2"/>
      <c r="AF929" s="2"/>
      <c r="AG929" s="2"/>
      <c r="AH929" s="2"/>
      <c r="AI929" s="270"/>
      <c r="AJ929" s="270"/>
      <c r="AK929" s="270"/>
      <c r="AL929" s="270"/>
      <c r="AM929" s="270"/>
      <c r="AN929" s="270"/>
      <c r="AO929" s="270"/>
      <c r="AP929" s="270"/>
      <c r="AQ929" s="270"/>
      <c r="AR929" s="270"/>
      <c r="AS929" s="271"/>
      <c r="AT929" s="271"/>
      <c r="AU929" s="270"/>
      <c r="AV929" s="270"/>
      <c r="AW929" s="270"/>
      <c r="AX929" s="270"/>
    </row>
    <row r="930" spans="1:50" ht="14.25" customHeight="1">
      <c r="A930" s="204"/>
      <c r="B930" s="268"/>
      <c r="C930" s="268"/>
      <c r="D930" s="268"/>
      <c r="E930" s="268"/>
      <c r="F930" s="268"/>
      <c r="G930" s="268"/>
      <c r="H930" s="269"/>
      <c r="I930" s="189"/>
      <c r="J930" s="3"/>
      <c r="K930" s="2"/>
      <c r="L930" s="269"/>
      <c r="M930" s="189"/>
      <c r="N930" s="3"/>
      <c r="O930" s="2"/>
      <c r="P930" s="269"/>
      <c r="Q930" s="189"/>
      <c r="R930" s="3"/>
      <c r="S930" s="2"/>
      <c r="T930" s="269"/>
      <c r="U930" s="189"/>
      <c r="V930" s="3"/>
      <c r="W930" s="2"/>
      <c r="X930" s="269"/>
      <c r="Y930" s="189"/>
      <c r="Z930" s="3"/>
      <c r="AA930" s="1"/>
      <c r="AB930" s="1"/>
      <c r="AC930" s="1"/>
      <c r="AD930" s="1"/>
      <c r="AE930" s="2"/>
      <c r="AF930" s="2"/>
      <c r="AG930" s="2"/>
      <c r="AH930" s="2"/>
      <c r="AI930" s="270"/>
      <c r="AJ930" s="270"/>
      <c r="AK930" s="270"/>
      <c r="AL930" s="270"/>
      <c r="AM930" s="270"/>
      <c r="AN930" s="270"/>
      <c r="AO930" s="270"/>
      <c r="AP930" s="270"/>
      <c r="AQ930" s="270"/>
      <c r="AR930" s="270"/>
      <c r="AS930" s="271"/>
      <c r="AT930" s="271"/>
      <c r="AU930" s="270"/>
      <c r="AV930" s="270"/>
      <c r="AW930" s="270"/>
      <c r="AX930" s="270"/>
    </row>
    <row r="931" spans="1:50" ht="14.25" customHeight="1">
      <c r="A931" s="204"/>
      <c r="B931" s="268"/>
      <c r="C931" s="268"/>
      <c r="D931" s="268"/>
      <c r="E931" s="268"/>
      <c r="F931" s="268"/>
      <c r="G931" s="268"/>
      <c r="H931" s="269"/>
      <c r="I931" s="189"/>
      <c r="J931" s="3"/>
      <c r="K931" s="2"/>
      <c r="L931" s="269"/>
      <c r="M931" s="189"/>
      <c r="N931" s="3"/>
      <c r="O931" s="2"/>
      <c r="P931" s="269"/>
      <c r="Q931" s="189"/>
      <c r="R931" s="3"/>
      <c r="S931" s="2"/>
      <c r="T931" s="269"/>
      <c r="U931" s="189"/>
      <c r="V931" s="3"/>
      <c r="W931" s="2"/>
      <c r="X931" s="269"/>
      <c r="Y931" s="189"/>
      <c r="Z931" s="3"/>
      <c r="AA931" s="1"/>
      <c r="AB931" s="1"/>
      <c r="AC931" s="1"/>
      <c r="AD931" s="1"/>
      <c r="AE931" s="2"/>
      <c r="AF931" s="2"/>
      <c r="AG931" s="2"/>
      <c r="AH931" s="2"/>
      <c r="AI931" s="270"/>
      <c r="AJ931" s="270"/>
      <c r="AK931" s="270"/>
      <c r="AL931" s="270"/>
      <c r="AM931" s="270"/>
      <c r="AN931" s="270"/>
      <c r="AO931" s="270"/>
      <c r="AP931" s="270"/>
      <c r="AQ931" s="270"/>
      <c r="AR931" s="270"/>
      <c r="AS931" s="271"/>
      <c r="AT931" s="271"/>
      <c r="AU931" s="270"/>
      <c r="AV931" s="270"/>
      <c r="AW931" s="270"/>
      <c r="AX931" s="270"/>
    </row>
    <row r="932" spans="1:50" ht="14.25" customHeight="1">
      <c r="A932" s="204"/>
      <c r="B932" s="268"/>
      <c r="C932" s="268"/>
      <c r="D932" s="268"/>
      <c r="E932" s="268"/>
      <c r="F932" s="268"/>
      <c r="G932" s="268"/>
      <c r="H932" s="269"/>
      <c r="I932" s="189"/>
      <c r="J932" s="3"/>
      <c r="K932" s="2"/>
      <c r="L932" s="269"/>
      <c r="M932" s="189"/>
      <c r="N932" s="3"/>
      <c r="O932" s="2"/>
      <c r="P932" s="269"/>
      <c r="Q932" s="189"/>
      <c r="R932" s="3"/>
      <c r="S932" s="2"/>
      <c r="T932" s="269"/>
      <c r="U932" s="189"/>
      <c r="V932" s="3"/>
      <c r="W932" s="2"/>
      <c r="X932" s="269"/>
      <c r="Y932" s="189"/>
      <c r="Z932" s="3"/>
      <c r="AA932" s="1"/>
      <c r="AB932" s="1"/>
      <c r="AC932" s="1"/>
      <c r="AD932" s="1"/>
      <c r="AE932" s="2"/>
      <c r="AF932" s="2"/>
      <c r="AG932" s="2"/>
      <c r="AH932" s="2"/>
      <c r="AI932" s="270"/>
      <c r="AJ932" s="270"/>
      <c r="AK932" s="270"/>
      <c r="AL932" s="270"/>
      <c r="AM932" s="270"/>
      <c r="AN932" s="270"/>
      <c r="AO932" s="270"/>
      <c r="AP932" s="270"/>
      <c r="AQ932" s="270"/>
      <c r="AR932" s="270"/>
      <c r="AS932" s="271"/>
      <c r="AT932" s="271"/>
      <c r="AU932" s="270"/>
      <c r="AV932" s="270"/>
      <c r="AW932" s="270"/>
      <c r="AX932" s="270"/>
    </row>
    <row r="933" spans="1:50" ht="14.25" customHeight="1">
      <c r="A933" s="204"/>
      <c r="B933" s="268"/>
      <c r="C933" s="268"/>
      <c r="D933" s="268"/>
      <c r="E933" s="268"/>
      <c r="F933" s="268"/>
      <c r="G933" s="268"/>
      <c r="H933" s="269"/>
      <c r="I933" s="189"/>
      <c r="J933" s="3"/>
      <c r="K933" s="2"/>
      <c r="L933" s="269"/>
      <c r="M933" s="189"/>
      <c r="N933" s="3"/>
      <c r="O933" s="2"/>
      <c r="P933" s="269"/>
      <c r="Q933" s="189"/>
      <c r="R933" s="3"/>
      <c r="S933" s="2"/>
      <c r="T933" s="269"/>
      <c r="U933" s="189"/>
      <c r="V933" s="3"/>
      <c r="W933" s="2"/>
      <c r="X933" s="269"/>
      <c r="Y933" s="189"/>
      <c r="Z933" s="3"/>
      <c r="AA933" s="1"/>
      <c r="AB933" s="1"/>
      <c r="AC933" s="1"/>
      <c r="AD933" s="1"/>
      <c r="AE933" s="2"/>
      <c r="AF933" s="2"/>
      <c r="AG933" s="2"/>
      <c r="AH933" s="2"/>
      <c r="AI933" s="270"/>
      <c r="AJ933" s="270"/>
      <c r="AK933" s="270"/>
      <c r="AL933" s="270"/>
      <c r="AM933" s="270"/>
      <c r="AN933" s="270"/>
      <c r="AO933" s="270"/>
      <c r="AP933" s="270"/>
      <c r="AQ933" s="270"/>
      <c r="AR933" s="270"/>
      <c r="AS933" s="271"/>
      <c r="AT933" s="271"/>
      <c r="AU933" s="270"/>
      <c r="AV933" s="270"/>
      <c r="AW933" s="270"/>
      <c r="AX933" s="270"/>
    </row>
    <row r="934" spans="1:50" ht="14.25" customHeight="1">
      <c r="A934" s="204"/>
      <c r="B934" s="268"/>
      <c r="C934" s="268"/>
      <c r="D934" s="268"/>
      <c r="E934" s="268"/>
      <c r="F934" s="268"/>
      <c r="G934" s="268"/>
      <c r="H934" s="269"/>
      <c r="I934" s="189"/>
      <c r="J934" s="3"/>
      <c r="K934" s="2"/>
      <c r="L934" s="269"/>
      <c r="M934" s="189"/>
      <c r="N934" s="3"/>
      <c r="O934" s="2"/>
      <c r="P934" s="269"/>
      <c r="Q934" s="189"/>
      <c r="R934" s="3"/>
      <c r="S934" s="2"/>
      <c r="T934" s="269"/>
      <c r="U934" s="189"/>
      <c r="V934" s="3"/>
      <c r="W934" s="2"/>
      <c r="X934" s="269"/>
      <c r="Y934" s="189"/>
      <c r="Z934" s="3"/>
      <c r="AA934" s="1"/>
      <c r="AB934" s="1"/>
      <c r="AC934" s="1"/>
      <c r="AD934" s="1"/>
      <c r="AE934" s="2"/>
      <c r="AF934" s="2"/>
      <c r="AG934" s="2"/>
      <c r="AH934" s="2"/>
      <c r="AI934" s="270"/>
      <c r="AJ934" s="270"/>
      <c r="AK934" s="270"/>
      <c r="AL934" s="270"/>
      <c r="AM934" s="270"/>
      <c r="AN934" s="270"/>
      <c r="AO934" s="270"/>
      <c r="AP934" s="270"/>
      <c r="AQ934" s="270"/>
      <c r="AR934" s="270"/>
      <c r="AS934" s="271"/>
      <c r="AT934" s="271"/>
      <c r="AU934" s="270"/>
      <c r="AV934" s="270"/>
      <c r="AW934" s="270"/>
      <c r="AX934" s="270"/>
    </row>
    <row r="935" spans="1:50" ht="14.25" customHeight="1">
      <c r="A935" s="204"/>
      <c r="B935" s="268"/>
      <c r="C935" s="268"/>
      <c r="D935" s="268"/>
      <c r="E935" s="268"/>
      <c r="F935" s="268"/>
      <c r="G935" s="268"/>
      <c r="H935" s="269"/>
      <c r="I935" s="189"/>
      <c r="J935" s="3"/>
      <c r="K935" s="2"/>
      <c r="L935" s="269"/>
      <c r="M935" s="189"/>
      <c r="N935" s="3"/>
      <c r="O935" s="2"/>
      <c r="P935" s="269"/>
      <c r="Q935" s="189"/>
      <c r="R935" s="3"/>
      <c r="S935" s="2"/>
      <c r="T935" s="269"/>
      <c r="U935" s="189"/>
      <c r="V935" s="3"/>
      <c r="W935" s="2"/>
      <c r="X935" s="269"/>
      <c r="Y935" s="189"/>
      <c r="Z935" s="3"/>
      <c r="AA935" s="1"/>
      <c r="AB935" s="1"/>
      <c r="AC935" s="1"/>
      <c r="AD935" s="1"/>
      <c r="AE935" s="2"/>
      <c r="AF935" s="2"/>
      <c r="AG935" s="2"/>
      <c r="AH935" s="2"/>
      <c r="AI935" s="270"/>
      <c r="AJ935" s="270"/>
      <c r="AK935" s="270"/>
      <c r="AL935" s="270"/>
      <c r="AM935" s="270"/>
      <c r="AN935" s="270"/>
      <c r="AO935" s="270"/>
      <c r="AP935" s="270"/>
      <c r="AQ935" s="270"/>
      <c r="AR935" s="270"/>
      <c r="AS935" s="271"/>
      <c r="AT935" s="271"/>
      <c r="AU935" s="270"/>
      <c r="AV935" s="270"/>
      <c r="AW935" s="270"/>
      <c r="AX935" s="270"/>
    </row>
    <row r="936" spans="1:50" ht="14.25" customHeight="1">
      <c r="A936" s="204"/>
      <c r="B936" s="268"/>
      <c r="C936" s="268"/>
      <c r="D936" s="268"/>
      <c r="E936" s="268"/>
      <c r="F936" s="268"/>
      <c r="G936" s="268"/>
      <c r="H936" s="269"/>
      <c r="I936" s="189"/>
      <c r="J936" s="3"/>
      <c r="K936" s="2"/>
      <c r="L936" s="269"/>
      <c r="M936" s="189"/>
      <c r="N936" s="3"/>
      <c r="O936" s="2"/>
      <c r="P936" s="269"/>
      <c r="Q936" s="189"/>
      <c r="R936" s="3"/>
      <c r="S936" s="2"/>
      <c r="T936" s="269"/>
      <c r="U936" s="189"/>
      <c r="V936" s="3"/>
      <c r="W936" s="2"/>
      <c r="X936" s="269"/>
      <c r="Y936" s="189"/>
      <c r="Z936" s="3"/>
      <c r="AA936" s="1"/>
      <c r="AB936" s="1"/>
      <c r="AC936" s="1"/>
      <c r="AD936" s="1"/>
      <c r="AE936" s="2"/>
      <c r="AF936" s="2"/>
      <c r="AG936" s="2"/>
      <c r="AH936" s="2"/>
      <c r="AI936" s="270"/>
      <c r="AJ936" s="270"/>
      <c r="AK936" s="270"/>
      <c r="AL936" s="270"/>
      <c r="AM936" s="270"/>
      <c r="AN936" s="270"/>
      <c r="AO936" s="270"/>
      <c r="AP936" s="270"/>
      <c r="AQ936" s="270"/>
      <c r="AR936" s="270"/>
      <c r="AS936" s="271"/>
      <c r="AT936" s="271"/>
      <c r="AU936" s="270"/>
      <c r="AV936" s="270"/>
      <c r="AW936" s="270"/>
      <c r="AX936" s="270"/>
    </row>
    <row r="937" spans="1:50" ht="14.25" customHeight="1">
      <c r="A937" s="204"/>
      <c r="B937" s="268"/>
      <c r="C937" s="268"/>
      <c r="D937" s="268"/>
      <c r="E937" s="268"/>
      <c r="F937" s="268"/>
      <c r="G937" s="268"/>
      <c r="H937" s="269"/>
      <c r="I937" s="189"/>
      <c r="J937" s="3"/>
      <c r="K937" s="2"/>
      <c r="L937" s="269"/>
      <c r="M937" s="189"/>
      <c r="N937" s="3"/>
      <c r="O937" s="2"/>
      <c r="P937" s="269"/>
      <c r="Q937" s="189"/>
      <c r="R937" s="3"/>
      <c r="S937" s="2"/>
      <c r="T937" s="269"/>
      <c r="U937" s="189"/>
      <c r="V937" s="3"/>
      <c r="W937" s="2"/>
      <c r="X937" s="269"/>
      <c r="Y937" s="189"/>
      <c r="Z937" s="3"/>
      <c r="AA937" s="1"/>
      <c r="AB937" s="1"/>
      <c r="AC937" s="1"/>
      <c r="AD937" s="1"/>
      <c r="AE937" s="2"/>
      <c r="AF937" s="2"/>
      <c r="AG937" s="2"/>
      <c r="AH937" s="2"/>
      <c r="AI937" s="270"/>
      <c r="AJ937" s="270"/>
      <c r="AK937" s="270"/>
      <c r="AL937" s="270"/>
      <c r="AM937" s="270"/>
      <c r="AN937" s="270"/>
      <c r="AO937" s="270"/>
      <c r="AP937" s="270"/>
      <c r="AQ937" s="270"/>
      <c r="AR937" s="270"/>
      <c r="AS937" s="271"/>
      <c r="AT937" s="271"/>
      <c r="AU937" s="270"/>
      <c r="AV937" s="270"/>
      <c r="AW937" s="270"/>
      <c r="AX937" s="270"/>
    </row>
    <row r="938" spans="1:50" ht="14.25" customHeight="1">
      <c r="A938" s="204"/>
      <c r="B938" s="268"/>
      <c r="C938" s="268"/>
      <c r="D938" s="268"/>
      <c r="E938" s="268"/>
      <c r="F938" s="268"/>
      <c r="G938" s="268"/>
      <c r="H938" s="269"/>
      <c r="I938" s="189"/>
      <c r="J938" s="3"/>
      <c r="K938" s="2"/>
      <c r="L938" s="269"/>
      <c r="M938" s="189"/>
      <c r="N938" s="3"/>
      <c r="O938" s="2"/>
      <c r="P938" s="269"/>
      <c r="Q938" s="189"/>
      <c r="R938" s="3"/>
      <c r="S938" s="2"/>
      <c r="T938" s="269"/>
      <c r="U938" s="189"/>
      <c r="V938" s="3"/>
      <c r="W938" s="2"/>
      <c r="X938" s="269"/>
      <c r="Y938" s="189"/>
      <c r="Z938" s="3"/>
      <c r="AA938" s="1"/>
      <c r="AB938" s="1"/>
      <c r="AC938" s="1"/>
      <c r="AD938" s="1"/>
      <c r="AE938" s="2"/>
      <c r="AF938" s="2"/>
      <c r="AG938" s="2"/>
      <c r="AH938" s="2"/>
      <c r="AI938" s="270"/>
      <c r="AJ938" s="270"/>
      <c r="AK938" s="270"/>
      <c r="AL938" s="270"/>
      <c r="AM938" s="270"/>
      <c r="AN938" s="270"/>
      <c r="AO938" s="270"/>
      <c r="AP938" s="270"/>
      <c r="AQ938" s="270"/>
      <c r="AR938" s="270"/>
      <c r="AS938" s="271"/>
      <c r="AT938" s="271"/>
      <c r="AU938" s="270"/>
      <c r="AV938" s="270"/>
      <c r="AW938" s="270"/>
      <c r="AX938" s="270"/>
    </row>
    <row r="939" spans="1:50" ht="14.25" customHeight="1">
      <c r="A939" s="204"/>
      <c r="B939" s="268"/>
      <c r="C939" s="268"/>
      <c r="D939" s="268"/>
      <c r="E939" s="268"/>
      <c r="F939" s="268"/>
      <c r="G939" s="268"/>
      <c r="H939" s="269"/>
      <c r="I939" s="189"/>
      <c r="J939" s="3"/>
      <c r="K939" s="2"/>
      <c r="L939" s="269"/>
      <c r="M939" s="189"/>
      <c r="N939" s="3"/>
      <c r="O939" s="2"/>
      <c r="P939" s="269"/>
      <c r="Q939" s="189"/>
      <c r="R939" s="3"/>
      <c r="S939" s="2"/>
      <c r="T939" s="269"/>
      <c r="U939" s="189"/>
      <c r="V939" s="3"/>
      <c r="W939" s="2"/>
      <c r="X939" s="269"/>
      <c r="Y939" s="189"/>
      <c r="Z939" s="3"/>
      <c r="AA939" s="1"/>
      <c r="AB939" s="1"/>
      <c r="AC939" s="1"/>
      <c r="AD939" s="1"/>
      <c r="AE939" s="2"/>
      <c r="AF939" s="2"/>
      <c r="AG939" s="2"/>
      <c r="AH939" s="2"/>
      <c r="AI939" s="270"/>
      <c r="AJ939" s="270"/>
      <c r="AK939" s="270"/>
      <c r="AL939" s="270"/>
      <c r="AM939" s="270"/>
      <c r="AN939" s="270"/>
      <c r="AO939" s="270"/>
      <c r="AP939" s="270"/>
      <c r="AQ939" s="270"/>
      <c r="AR939" s="270"/>
      <c r="AS939" s="271"/>
      <c r="AT939" s="271"/>
      <c r="AU939" s="270"/>
      <c r="AV939" s="270"/>
      <c r="AW939" s="270"/>
      <c r="AX939" s="270"/>
    </row>
    <row r="940" spans="1:50" ht="14.25" customHeight="1">
      <c r="A940" s="204"/>
      <c r="B940" s="268"/>
      <c r="C940" s="268"/>
      <c r="D940" s="268"/>
      <c r="E940" s="268"/>
      <c r="F940" s="268"/>
      <c r="G940" s="268"/>
      <c r="H940" s="269"/>
      <c r="I940" s="189"/>
      <c r="J940" s="3"/>
      <c r="K940" s="2"/>
      <c r="L940" s="269"/>
      <c r="M940" s="189"/>
      <c r="N940" s="3"/>
      <c r="O940" s="2"/>
      <c r="P940" s="269"/>
      <c r="Q940" s="189"/>
      <c r="R940" s="3"/>
      <c r="S940" s="2"/>
      <c r="T940" s="269"/>
      <c r="U940" s="189"/>
      <c r="V940" s="3"/>
      <c r="W940" s="2"/>
      <c r="X940" s="269"/>
      <c r="Y940" s="189"/>
      <c r="Z940" s="3"/>
      <c r="AA940" s="1"/>
      <c r="AB940" s="1"/>
      <c r="AC940" s="1"/>
      <c r="AD940" s="1"/>
      <c r="AE940" s="2"/>
      <c r="AF940" s="2"/>
      <c r="AG940" s="2"/>
      <c r="AH940" s="2"/>
      <c r="AI940" s="270"/>
      <c r="AJ940" s="270"/>
      <c r="AK940" s="270"/>
      <c r="AL940" s="270"/>
      <c r="AM940" s="270"/>
      <c r="AN940" s="270"/>
      <c r="AO940" s="270"/>
      <c r="AP940" s="270"/>
      <c r="AQ940" s="270"/>
      <c r="AR940" s="270"/>
      <c r="AS940" s="271"/>
      <c r="AT940" s="271"/>
      <c r="AU940" s="270"/>
      <c r="AV940" s="270"/>
      <c r="AW940" s="270"/>
      <c r="AX940" s="270"/>
    </row>
    <row r="941" spans="1:50" ht="14.25" customHeight="1">
      <c r="A941" s="204"/>
      <c r="B941" s="268"/>
      <c r="C941" s="268"/>
      <c r="D941" s="268"/>
      <c r="E941" s="268"/>
      <c r="F941" s="268"/>
      <c r="G941" s="268"/>
      <c r="H941" s="269"/>
      <c r="I941" s="189"/>
      <c r="J941" s="3"/>
      <c r="K941" s="2"/>
      <c r="L941" s="269"/>
      <c r="M941" s="189"/>
      <c r="N941" s="3"/>
      <c r="O941" s="2"/>
      <c r="P941" s="269"/>
      <c r="Q941" s="189"/>
      <c r="R941" s="3"/>
      <c r="S941" s="2"/>
      <c r="T941" s="269"/>
      <c r="U941" s="189"/>
      <c r="V941" s="3"/>
      <c r="W941" s="2"/>
      <c r="X941" s="269"/>
      <c r="Y941" s="189"/>
      <c r="Z941" s="3"/>
      <c r="AA941" s="1"/>
      <c r="AB941" s="1"/>
      <c r="AC941" s="1"/>
      <c r="AD941" s="1"/>
      <c r="AE941" s="2"/>
      <c r="AF941" s="2"/>
      <c r="AG941" s="2"/>
      <c r="AH941" s="2"/>
      <c r="AI941" s="270"/>
      <c r="AJ941" s="270"/>
      <c r="AK941" s="270"/>
      <c r="AL941" s="270"/>
      <c r="AM941" s="270"/>
      <c r="AN941" s="270"/>
      <c r="AO941" s="270"/>
      <c r="AP941" s="270"/>
      <c r="AQ941" s="270"/>
      <c r="AR941" s="270"/>
      <c r="AS941" s="271"/>
      <c r="AT941" s="271"/>
      <c r="AU941" s="270"/>
      <c r="AV941" s="270"/>
      <c r="AW941" s="270"/>
      <c r="AX941" s="270"/>
    </row>
    <row r="942" spans="1:50" ht="14.25" customHeight="1">
      <c r="A942" s="204"/>
      <c r="B942" s="268"/>
      <c r="C942" s="268"/>
      <c r="D942" s="268"/>
      <c r="E942" s="268"/>
      <c r="F942" s="268"/>
      <c r="G942" s="268"/>
      <c r="H942" s="269"/>
      <c r="I942" s="189"/>
      <c r="J942" s="3"/>
      <c r="K942" s="2"/>
      <c r="L942" s="269"/>
      <c r="M942" s="189"/>
      <c r="N942" s="3"/>
      <c r="O942" s="2"/>
      <c r="P942" s="269"/>
      <c r="Q942" s="189"/>
      <c r="R942" s="3"/>
      <c r="S942" s="2"/>
      <c r="T942" s="269"/>
      <c r="U942" s="189"/>
      <c r="V942" s="3"/>
      <c r="W942" s="2"/>
      <c r="X942" s="269"/>
      <c r="Y942" s="189"/>
      <c r="Z942" s="3"/>
      <c r="AA942" s="1"/>
      <c r="AB942" s="1"/>
      <c r="AC942" s="1"/>
      <c r="AD942" s="1"/>
      <c r="AE942" s="2"/>
      <c r="AF942" s="2"/>
      <c r="AG942" s="2"/>
      <c r="AH942" s="2"/>
      <c r="AI942" s="270"/>
      <c r="AJ942" s="270"/>
      <c r="AK942" s="270"/>
      <c r="AL942" s="270"/>
      <c r="AM942" s="270"/>
      <c r="AN942" s="270"/>
      <c r="AO942" s="270"/>
      <c r="AP942" s="270"/>
      <c r="AQ942" s="270"/>
      <c r="AR942" s="270"/>
      <c r="AS942" s="271"/>
      <c r="AT942" s="271"/>
      <c r="AU942" s="270"/>
      <c r="AV942" s="270"/>
      <c r="AW942" s="270"/>
      <c r="AX942" s="270"/>
    </row>
    <row r="943" spans="1:50" ht="14.25" customHeight="1">
      <c r="A943" s="204"/>
      <c r="B943" s="268"/>
      <c r="C943" s="268"/>
      <c r="D943" s="268"/>
      <c r="E943" s="268"/>
      <c r="F943" s="268"/>
      <c r="G943" s="268"/>
      <c r="H943" s="269"/>
      <c r="I943" s="189"/>
      <c r="J943" s="3"/>
      <c r="K943" s="2"/>
      <c r="L943" s="269"/>
      <c r="M943" s="189"/>
      <c r="N943" s="3"/>
      <c r="O943" s="2"/>
      <c r="P943" s="269"/>
      <c r="Q943" s="189"/>
      <c r="R943" s="3"/>
      <c r="S943" s="2"/>
      <c r="T943" s="269"/>
      <c r="U943" s="189"/>
      <c r="V943" s="3"/>
      <c r="W943" s="2"/>
      <c r="X943" s="269"/>
      <c r="Y943" s="189"/>
      <c r="Z943" s="3"/>
      <c r="AA943" s="1"/>
      <c r="AB943" s="1"/>
      <c r="AC943" s="1"/>
      <c r="AD943" s="1"/>
      <c r="AE943" s="2"/>
      <c r="AF943" s="2"/>
      <c r="AG943" s="2"/>
      <c r="AH943" s="2"/>
      <c r="AI943" s="270"/>
      <c r="AJ943" s="270"/>
      <c r="AK943" s="270"/>
      <c r="AL943" s="270"/>
      <c r="AM943" s="270"/>
      <c r="AN943" s="270"/>
      <c r="AO943" s="270"/>
      <c r="AP943" s="270"/>
      <c r="AQ943" s="270"/>
      <c r="AR943" s="270"/>
      <c r="AS943" s="271"/>
      <c r="AT943" s="271"/>
      <c r="AU943" s="270"/>
      <c r="AV943" s="270"/>
      <c r="AW943" s="270"/>
      <c r="AX943" s="270"/>
    </row>
    <row r="944" spans="1:50" ht="14.25" customHeight="1">
      <c r="A944" s="204"/>
      <c r="B944" s="268"/>
      <c r="C944" s="268"/>
      <c r="D944" s="268"/>
      <c r="E944" s="268"/>
      <c r="F944" s="268"/>
      <c r="G944" s="268"/>
      <c r="H944" s="269"/>
      <c r="I944" s="189"/>
      <c r="J944" s="3"/>
      <c r="K944" s="2"/>
      <c r="L944" s="269"/>
      <c r="M944" s="189"/>
      <c r="N944" s="3"/>
      <c r="O944" s="2"/>
      <c r="P944" s="269"/>
      <c r="Q944" s="189"/>
      <c r="R944" s="3"/>
      <c r="S944" s="2"/>
      <c r="T944" s="269"/>
      <c r="U944" s="189"/>
      <c r="V944" s="3"/>
      <c r="W944" s="2"/>
      <c r="X944" s="269"/>
      <c r="Y944" s="189"/>
      <c r="Z944" s="3"/>
      <c r="AA944" s="1"/>
      <c r="AB944" s="1"/>
      <c r="AC944" s="1"/>
      <c r="AD944" s="1"/>
      <c r="AE944" s="2"/>
      <c r="AF944" s="2"/>
      <c r="AG944" s="2"/>
      <c r="AH944" s="2"/>
      <c r="AI944" s="270"/>
      <c r="AJ944" s="270"/>
      <c r="AK944" s="270"/>
      <c r="AL944" s="270"/>
      <c r="AM944" s="270"/>
      <c r="AN944" s="270"/>
      <c r="AO944" s="270"/>
      <c r="AP944" s="270"/>
      <c r="AQ944" s="270"/>
      <c r="AR944" s="270"/>
      <c r="AS944" s="271"/>
      <c r="AT944" s="271"/>
      <c r="AU944" s="270"/>
      <c r="AV944" s="270"/>
      <c r="AW944" s="270"/>
      <c r="AX944" s="270"/>
    </row>
    <row r="945" spans="1:50" ht="14.25" customHeight="1">
      <c r="A945" s="204"/>
      <c r="B945" s="268"/>
      <c r="C945" s="268"/>
      <c r="D945" s="268"/>
      <c r="E945" s="268"/>
      <c r="F945" s="268"/>
      <c r="G945" s="268"/>
      <c r="H945" s="269"/>
      <c r="I945" s="189"/>
      <c r="J945" s="3"/>
      <c r="K945" s="2"/>
      <c r="L945" s="269"/>
      <c r="M945" s="189"/>
      <c r="N945" s="3"/>
      <c r="O945" s="2"/>
      <c r="P945" s="269"/>
      <c r="Q945" s="189"/>
      <c r="R945" s="3"/>
      <c r="S945" s="2"/>
      <c r="T945" s="269"/>
      <c r="U945" s="189"/>
      <c r="V945" s="3"/>
      <c r="W945" s="2"/>
      <c r="X945" s="269"/>
      <c r="Y945" s="189"/>
      <c r="Z945" s="3"/>
      <c r="AA945" s="1"/>
      <c r="AB945" s="1"/>
      <c r="AC945" s="1"/>
      <c r="AD945" s="1"/>
      <c r="AE945" s="2"/>
      <c r="AF945" s="2"/>
      <c r="AG945" s="2"/>
      <c r="AH945" s="2"/>
      <c r="AI945" s="270"/>
      <c r="AJ945" s="270"/>
      <c r="AK945" s="270"/>
      <c r="AL945" s="270"/>
      <c r="AM945" s="270"/>
      <c r="AN945" s="270"/>
      <c r="AO945" s="270"/>
      <c r="AP945" s="270"/>
      <c r="AQ945" s="270"/>
      <c r="AR945" s="270"/>
      <c r="AS945" s="271"/>
      <c r="AT945" s="271"/>
      <c r="AU945" s="270"/>
      <c r="AV945" s="270"/>
      <c r="AW945" s="270"/>
      <c r="AX945" s="270"/>
    </row>
    <row r="946" spans="1:50" ht="14.25" customHeight="1">
      <c r="A946" s="204"/>
      <c r="B946" s="268"/>
      <c r="C946" s="268"/>
      <c r="D946" s="268"/>
      <c r="E946" s="268"/>
      <c r="F946" s="268"/>
      <c r="G946" s="268"/>
      <c r="H946" s="269"/>
      <c r="I946" s="189"/>
      <c r="J946" s="3"/>
      <c r="K946" s="2"/>
      <c r="L946" s="269"/>
      <c r="M946" s="189"/>
      <c r="N946" s="3"/>
      <c r="O946" s="2"/>
      <c r="P946" s="269"/>
      <c r="Q946" s="189"/>
      <c r="R946" s="3"/>
      <c r="S946" s="2"/>
      <c r="T946" s="269"/>
      <c r="U946" s="189"/>
      <c r="V946" s="3"/>
      <c r="W946" s="2"/>
      <c r="X946" s="269"/>
      <c r="Y946" s="189"/>
      <c r="Z946" s="3"/>
      <c r="AA946" s="1"/>
      <c r="AB946" s="1"/>
      <c r="AC946" s="1"/>
      <c r="AD946" s="1"/>
      <c r="AE946" s="2"/>
      <c r="AF946" s="2"/>
      <c r="AG946" s="2"/>
      <c r="AH946" s="2"/>
      <c r="AI946" s="270"/>
      <c r="AJ946" s="270"/>
      <c r="AK946" s="270"/>
      <c r="AL946" s="270"/>
      <c r="AM946" s="270"/>
      <c r="AN946" s="270"/>
      <c r="AO946" s="270"/>
      <c r="AP946" s="270"/>
      <c r="AQ946" s="270"/>
      <c r="AR946" s="270"/>
      <c r="AS946" s="271"/>
      <c r="AT946" s="271"/>
      <c r="AU946" s="270"/>
      <c r="AV946" s="270"/>
      <c r="AW946" s="270"/>
      <c r="AX946" s="270"/>
    </row>
    <row r="947" spans="1:50" ht="14.25" customHeight="1">
      <c r="A947" s="204"/>
      <c r="B947" s="268"/>
      <c r="C947" s="268"/>
      <c r="D947" s="268"/>
      <c r="E947" s="268"/>
      <c r="F947" s="268"/>
      <c r="G947" s="268"/>
      <c r="H947" s="269"/>
      <c r="I947" s="189"/>
      <c r="J947" s="3"/>
      <c r="K947" s="2"/>
      <c r="L947" s="269"/>
      <c r="M947" s="189"/>
      <c r="N947" s="3"/>
      <c r="O947" s="2"/>
      <c r="P947" s="269"/>
      <c r="Q947" s="189"/>
      <c r="R947" s="3"/>
      <c r="S947" s="2"/>
      <c r="T947" s="269"/>
      <c r="U947" s="189"/>
      <c r="V947" s="3"/>
      <c r="W947" s="2"/>
      <c r="X947" s="269"/>
      <c r="Y947" s="189"/>
      <c r="Z947" s="3"/>
      <c r="AA947" s="1"/>
      <c r="AB947" s="1"/>
      <c r="AC947" s="1"/>
      <c r="AD947" s="1"/>
      <c r="AE947" s="2"/>
      <c r="AF947" s="2"/>
      <c r="AG947" s="2"/>
      <c r="AH947" s="2"/>
      <c r="AI947" s="270"/>
      <c r="AJ947" s="270"/>
      <c r="AK947" s="270"/>
      <c r="AL947" s="270"/>
      <c r="AM947" s="270"/>
      <c r="AN947" s="270"/>
      <c r="AO947" s="270"/>
      <c r="AP947" s="270"/>
      <c r="AQ947" s="270"/>
      <c r="AR947" s="270"/>
      <c r="AS947" s="271"/>
      <c r="AT947" s="271"/>
      <c r="AU947" s="270"/>
      <c r="AV947" s="270"/>
      <c r="AW947" s="270"/>
      <c r="AX947" s="270"/>
    </row>
    <row r="948" spans="1:50" ht="14.25" customHeight="1">
      <c r="A948" s="204"/>
      <c r="B948" s="268"/>
      <c r="C948" s="268"/>
      <c r="D948" s="268"/>
      <c r="E948" s="268"/>
      <c r="F948" s="268"/>
      <c r="G948" s="268"/>
      <c r="H948" s="269"/>
      <c r="I948" s="189"/>
      <c r="J948" s="3"/>
      <c r="K948" s="2"/>
      <c r="L948" s="269"/>
      <c r="M948" s="189"/>
      <c r="N948" s="3"/>
      <c r="O948" s="2"/>
      <c r="P948" s="269"/>
      <c r="Q948" s="189"/>
      <c r="R948" s="3"/>
      <c r="S948" s="2"/>
      <c r="T948" s="269"/>
      <c r="U948" s="189"/>
      <c r="V948" s="3"/>
      <c r="W948" s="2"/>
      <c r="X948" s="269"/>
      <c r="Y948" s="189"/>
      <c r="Z948" s="3"/>
      <c r="AA948" s="1"/>
      <c r="AB948" s="1"/>
      <c r="AC948" s="1"/>
      <c r="AD948" s="1"/>
      <c r="AE948" s="2"/>
      <c r="AF948" s="2"/>
      <c r="AG948" s="2"/>
      <c r="AH948" s="2"/>
      <c r="AI948" s="270"/>
      <c r="AJ948" s="270"/>
      <c r="AK948" s="270"/>
      <c r="AL948" s="270"/>
      <c r="AM948" s="270"/>
      <c r="AN948" s="270"/>
      <c r="AO948" s="270"/>
      <c r="AP948" s="270"/>
      <c r="AQ948" s="270"/>
      <c r="AR948" s="270"/>
      <c r="AS948" s="271"/>
      <c r="AT948" s="271"/>
      <c r="AU948" s="270"/>
      <c r="AV948" s="270"/>
      <c r="AW948" s="270"/>
      <c r="AX948" s="270"/>
    </row>
    <row r="949" spans="1:50" ht="14.25" customHeight="1">
      <c r="A949" s="204"/>
      <c r="B949" s="268"/>
      <c r="C949" s="268"/>
      <c r="D949" s="268"/>
      <c r="E949" s="268"/>
      <c r="F949" s="268"/>
      <c r="G949" s="268"/>
      <c r="H949" s="269"/>
      <c r="I949" s="189"/>
      <c r="J949" s="3"/>
      <c r="K949" s="2"/>
      <c r="L949" s="269"/>
      <c r="M949" s="189"/>
      <c r="N949" s="3"/>
      <c r="O949" s="2"/>
      <c r="P949" s="269"/>
      <c r="Q949" s="189"/>
      <c r="R949" s="3"/>
      <c r="S949" s="2"/>
      <c r="T949" s="269"/>
      <c r="U949" s="189"/>
      <c r="V949" s="3"/>
      <c r="W949" s="2"/>
      <c r="X949" s="269"/>
      <c r="Y949" s="189"/>
      <c r="Z949" s="3"/>
      <c r="AA949" s="1"/>
      <c r="AB949" s="1"/>
      <c r="AC949" s="1"/>
      <c r="AD949" s="1"/>
      <c r="AE949" s="2"/>
      <c r="AF949" s="2"/>
      <c r="AG949" s="2"/>
      <c r="AH949" s="2"/>
      <c r="AI949" s="270"/>
      <c r="AJ949" s="270"/>
      <c r="AK949" s="270"/>
      <c r="AL949" s="270"/>
      <c r="AM949" s="270"/>
      <c r="AN949" s="270"/>
      <c r="AO949" s="270"/>
      <c r="AP949" s="270"/>
      <c r="AQ949" s="270"/>
      <c r="AR949" s="270"/>
      <c r="AS949" s="271"/>
      <c r="AT949" s="271"/>
      <c r="AU949" s="270"/>
      <c r="AV949" s="270"/>
      <c r="AW949" s="270"/>
      <c r="AX949" s="270"/>
    </row>
    <row r="950" spans="1:50" ht="14.25" customHeight="1">
      <c r="A950" s="204"/>
      <c r="B950" s="268"/>
      <c r="C950" s="268"/>
      <c r="D950" s="268"/>
      <c r="E950" s="268"/>
      <c r="F950" s="268"/>
      <c r="G950" s="268"/>
      <c r="H950" s="269"/>
      <c r="I950" s="189"/>
      <c r="J950" s="3"/>
      <c r="K950" s="2"/>
      <c r="L950" s="269"/>
      <c r="M950" s="189"/>
      <c r="N950" s="3"/>
      <c r="O950" s="2"/>
      <c r="P950" s="269"/>
      <c r="Q950" s="189"/>
      <c r="R950" s="3"/>
      <c r="S950" s="2"/>
      <c r="T950" s="269"/>
      <c r="U950" s="189"/>
      <c r="V950" s="3"/>
      <c r="W950" s="2"/>
      <c r="X950" s="269"/>
      <c r="Y950" s="189"/>
      <c r="Z950" s="3"/>
      <c r="AA950" s="1"/>
      <c r="AB950" s="1"/>
      <c r="AC950" s="1"/>
      <c r="AD950" s="1"/>
      <c r="AE950" s="2"/>
      <c r="AF950" s="2"/>
      <c r="AG950" s="2"/>
      <c r="AH950" s="2"/>
      <c r="AI950" s="270"/>
      <c r="AJ950" s="270"/>
      <c r="AK950" s="270"/>
      <c r="AL950" s="270"/>
      <c r="AM950" s="270"/>
      <c r="AN950" s="270"/>
      <c r="AO950" s="270"/>
      <c r="AP950" s="270"/>
      <c r="AQ950" s="270"/>
      <c r="AR950" s="270"/>
      <c r="AS950" s="271"/>
      <c r="AT950" s="271"/>
      <c r="AU950" s="270"/>
      <c r="AV950" s="270"/>
      <c r="AW950" s="270"/>
      <c r="AX950" s="270"/>
    </row>
    <row r="951" spans="1:50" ht="14.25" customHeight="1">
      <c r="A951" s="204"/>
      <c r="B951" s="268"/>
      <c r="C951" s="268"/>
      <c r="D951" s="268"/>
      <c r="E951" s="268"/>
      <c r="F951" s="268"/>
      <c r="G951" s="268"/>
      <c r="H951" s="269"/>
      <c r="I951" s="189"/>
      <c r="J951" s="3"/>
      <c r="K951" s="2"/>
      <c r="L951" s="269"/>
      <c r="M951" s="189"/>
      <c r="N951" s="3"/>
      <c r="O951" s="2"/>
      <c r="P951" s="269"/>
      <c r="Q951" s="189"/>
      <c r="R951" s="3"/>
      <c r="S951" s="2"/>
      <c r="T951" s="269"/>
      <c r="U951" s="189"/>
      <c r="V951" s="3"/>
      <c r="W951" s="2"/>
      <c r="X951" s="269"/>
      <c r="Y951" s="189"/>
      <c r="Z951" s="3"/>
      <c r="AA951" s="1"/>
      <c r="AB951" s="1"/>
      <c r="AC951" s="1"/>
      <c r="AD951" s="1"/>
      <c r="AE951" s="2"/>
      <c r="AF951" s="2"/>
      <c r="AG951" s="2"/>
      <c r="AH951" s="2"/>
      <c r="AI951" s="270"/>
      <c r="AJ951" s="270"/>
      <c r="AK951" s="270"/>
      <c r="AL951" s="270"/>
      <c r="AM951" s="270"/>
      <c r="AN951" s="270"/>
      <c r="AO951" s="270"/>
      <c r="AP951" s="270"/>
      <c r="AQ951" s="270"/>
      <c r="AR951" s="270"/>
      <c r="AS951" s="271"/>
      <c r="AT951" s="271"/>
      <c r="AU951" s="270"/>
      <c r="AV951" s="270"/>
      <c r="AW951" s="270"/>
      <c r="AX951" s="270"/>
    </row>
    <row r="952" spans="1:50" ht="14.25" customHeight="1">
      <c r="A952" s="204"/>
      <c r="B952" s="268"/>
      <c r="C952" s="268"/>
      <c r="D952" s="268"/>
      <c r="E952" s="268"/>
      <c r="F952" s="268"/>
      <c r="G952" s="268"/>
      <c r="H952" s="269"/>
      <c r="I952" s="189"/>
      <c r="J952" s="3"/>
      <c r="K952" s="2"/>
      <c r="L952" s="269"/>
      <c r="M952" s="189"/>
      <c r="N952" s="3"/>
      <c r="O952" s="2"/>
      <c r="P952" s="269"/>
      <c r="Q952" s="189"/>
      <c r="R952" s="3"/>
      <c r="S952" s="2"/>
      <c r="T952" s="269"/>
      <c r="U952" s="189"/>
      <c r="V952" s="3"/>
      <c r="W952" s="2"/>
      <c r="X952" s="269"/>
      <c r="Y952" s="189"/>
      <c r="Z952" s="3"/>
      <c r="AA952" s="1"/>
      <c r="AB952" s="1"/>
      <c r="AC952" s="1"/>
      <c r="AD952" s="1"/>
      <c r="AE952" s="2"/>
      <c r="AF952" s="2"/>
      <c r="AG952" s="2"/>
      <c r="AH952" s="2"/>
      <c r="AI952" s="270"/>
      <c r="AJ952" s="270"/>
      <c r="AK952" s="270"/>
      <c r="AL952" s="270"/>
      <c r="AM952" s="270"/>
      <c r="AN952" s="270"/>
      <c r="AO952" s="270"/>
      <c r="AP952" s="270"/>
      <c r="AQ952" s="270"/>
      <c r="AR952" s="270"/>
      <c r="AS952" s="271"/>
      <c r="AT952" s="271"/>
      <c r="AU952" s="270"/>
      <c r="AV952" s="270"/>
      <c r="AW952" s="270"/>
      <c r="AX952" s="270"/>
    </row>
    <row r="953" spans="1:50" ht="14.25" customHeight="1">
      <c r="A953" s="204"/>
      <c r="B953" s="268"/>
      <c r="C953" s="268"/>
      <c r="D953" s="268"/>
      <c r="E953" s="268"/>
      <c r="F953" s="268"/>
      <c r="G953" s="268"/>
      <c r="H953" s="269"/>
      <c r="I953" s="189"/>
      <c r="J953" s="3"/>
      <c r="K953" s="2"/>
      <c r="L953" s="269"/>
      <c r="M953" s="189"/>
      <c r="N953" s="3"/>
      <c r="O953" s="2"/>
      <c r="P953" s="269"/>
      <c r="Q953" s="189"/>
      <c r="R953" s="3"/>
      <c r="S953" s="2"/>
      <c r="T953" s="269"/>
      <c r="U953" s="189"/>
      <c r="V953" s="3"/>
      <c r="W953" s="2"/>
      <c r="X953" s="269"/>
      <c r="Y953" s="189"/>
      <c r="Z953" s="3"/>
      <c r="AA953" s="1"/>
      <c r="AB953" s="1"/>
      <c r="AC953" s="1"/>
      <c r="AD953" s="1"/>
      <c r="AE953" s="2"/>
      <c r="AF953" s="2"/>
      <c r="AG953" s="2"/>
      <c r="AH953" s="2"/>
      <c r="AI953" s="270"/>
      <c r="AJ953" s="270"/>
      <c r="AK953" s="270"/>
      <c r="AL953" s="270"/>
      <c r="AM953" s="270"/>
      <c r="AN953" s="270"/>
      <c r="AO953" s="270"/>
      <c r="AP953" s="270"/>
      <c r="AQ953" s="270"/>
      <c r="AR953" s="270"/>
      <c r="AS953" s="271"/>
      <c r="AT953" s="271"/>
      <c r="AU953" s="270"/>
      <c r="AV953" s="270"/>
      <c r="AW953" s="270"/>
      <c r="AX953" s="270"/>
    </row>
    <row r="954" spans="1:50" ht="14.25" customHeight="1">
      <c r="A954" s="204"/>
      <c r="B954" s="268"/>
      <c r="C954" s="268"/>
      <c r="D954" s="268"/>
      <c r="E954" s="268"/>
      <c r="F954" s="268"/>
      <c r="G954" s="268"/>
      <c r="H954" s="269"/>
      <c r="I954" s="189"/>
      <c r="J954" s="3"/>
      <c r="K954" s="2"/>
      <c r="L954" s="269"/>
      <c r="M954" s="189"/>
      <c r="N954" s="3"/>
      <c r="O954" s="2"/>
      <c r="P954" s="269"/>
      <c r="Q954" s="189"/>
      <c r="R954" s="3"/>
      <c r="S954" s="2"/>
      <c r="T954" s="269"/>
      <c r="U954" s="189"/>
      <c r="V954" s="3"/>
      <c r="W954" s="2"/>
      <c r="X954" s="269"/>
      <c r="Y954" s="189"/>
      <c r="Z954" s="3"/>
      <c r="AA954" s="1"/>
      <c r="AB954" s="1"/>
      <c r="AC954" s="1"/>
      <c r="AD954" s="1"/>
      <c r="AE954" s="2"/>
      <c r="AF954" s="2"/>
      <c r="AG954" s="2"/>
      <c r="AH954" s="2"/>
      <c r="AI954" s="270"/>
      <c r="AJ954" s="270"/>
      <c r="AK954" s="270"/>
      <c r="AL954" s="270"/>
      <c r="AM954" s="270"/>
      <c r="AN954" s="270"/>
      <c r="AO954" s="270"/>
      <c r="AP954" s="270"/>
      <c r="AQ954" s="270"/>
      <c r="AR954" s="270"/>
      <c r="AS954" s="271"/>
      <c r="AT954" s="271"/>
      <c r="AU954" s="270"/>
      <c r="AV954" s="270"/>
      <c r="AW954" s="270"/>
      <c r="AX954" s="270"/>
    </row>
    <row r="955" spans="1:50" ht="14.25" customHeight="1">
      <c r="A955" s="204"/>
      <c r="B955" s="268"/>
      <c r="C955" s="268"/>
      <c r="D955" s="268"/>
      <c r="E955" s="268"/>
      <c r="F955" s="268"/>
      <c r="G955" s="268"/>
      <c r="H955" s="269"/>
      <c r="I955" s="189"/>
      <c r="J955" s="3"/>
      <c r="K955" s="2"/>
      <c r="L955" s="269"/>
      <c r="M955" s="189"/>
      <c r="N955" s="3"/>
      <c r="O955" s="2"/>
      <c r="P955" s="269"/>
      <c r="Q955" s="189"/>
      <c r="R955" s="3"/>
      <c r="S955" s="2"/>
      <c r="T955" s="269"/>
      <c r="U955" s="189"/>
      <c r="V955" s="3"/>
      <c r="W955" s="2"/>
      <c r="X955" s="269"/>
      <c r="Y955" s="189"/>
      <c r="Z955" s="3"/>
      <c r="AA955" s="1"/>
      <c r="AB955" s="1"/>
      <c r="AC955" s="1"/>
      <c r="AD955" s="1"/>
      <c r="AE955" s="2"/>
      <c r="AF955" s="2"/>
      <c r="AG955" s="2"/>
      <c r="AH955" s="2"/>
      <c r="AI955" s="270"/>
      <c r="AJ955" s="270"/>
      <c r="AK955" s="270"/>
      <c r="AL955" s="270"/>
      <c r="AM955" s="270"/>
      <c r="AN955" s="270"/>
      <c r="AO955" s="270"/>
      <c r="AP955" s="270"/>
      <c r="AQ955" s="270"/>
      <c r="AR955" s="270"/>
      <c r="AS955" s="271"/>
      <c r="AT955" s="271"/>
      <c r="AU955" s="270"/>
      <c r="AV955" s="270"/>
      <c r="AW955" s="270"/>
      <c r="AX955" s="270"/>
    </row>
    <row r="956" spans="1:50" ht="14.25" customHeight="1">
      <c r="A956" s="204"/>
      <c r="B956" s="268"/>
      <c r="C956" s="268"/>
      <c r="D956" s="268"/>
      <c r="E956" s="268"/>
      <c r="F956" s="268"/>
      <c r="G956" s="268"/>
      <c r="H956" s="269"/>
      <c r="I956" s="189"/>
      <c r="J956" s="3"/>
      <c r="K956" s="2"/>
      <c r="L956" s="269"/>
      <c r="M956" s="189"/>
      <c r="N956" s="3"/>
      <c r="O956" s="2"/>
      <c r="P956" s="269"/>
      <c r="Q956" s="189"/>
      <c r="R956" s="3"/>
      <c r="S956" s="2"/>
      <c r="T956" s="269"/>
      <c r="U956" s="189"/>
      <c r="V956" s="3"/>
      <c r="W956" s="2"/>
      <c r="X956" s="269"/>
      <c r="Y956" s="189"/>
      <c r="Z956" s="3"/>
      <c r="AA956" s="1"/>
      <c r="AB956" s="1"/>
      <c r="AC956" s="1"/>
      <c r="AD956" s="1"/>
      <c r="AE956" s="2"/>
      <c r="AF956" s="2"/>
      <c r="AG956" s="2"/>
      <c r="AH956" s="2"/>
      <c r="AI956" s="270"/>
      <c r="AJ956" s="270"/>
      <c r="AK956" s="270"/>
      <c r="AL956" s="270"/>
      <c r="AM956" s="270"/>
      <c r="AN956" s="270"/>
      <c r="AO956" s="270"/>
      <c r="AP956" s="270"/>
      <c r="AQ956" s="270"/>
      <c r="AR956" s="270"/>
      <c r="AS956" s="271"/>
      <c r="AT956" s="271"/>
      <c r="AU956" s="270"/>
      <c r="AV956" s="270"/>
      <c r="AW956" s="270"/>
      <c r="AX956" s="270"/>
    </row>
    <row r="957" spans="1:50" ht="14.25" customHeight="1">
      <c r="A957" s="204"/>
      <c r="B957" s="268"/>
      <c r="C957" s="268"/>
      <c r="D957" s="268"/>
      <c r="E957" s="268"/>
      <c r="F957" s="268"/>
      <c r="G957" s="268"/>
      <c r="H957" s="269"/>
      <c r="I957" s="189"/>
      <c r="J957" s="3"/>
      <c r="K957" s="2"/>
      <c r="L957" s="269"/>
      <c r="M957" s="189"/>
      <c r="N957" s="3"/>
      <c r="O957" s="2"/>
      <c r="P957" s="269"/>
      <c r="Q957" s="189"/>
      <c r="R957" s="3"/>
      <c r="S957" s="2"/>
      <c r="T957" s="269"/>
      <c r="U957" s="189"/>
      <c r="V957" s="3"/>
      <c r="W957" s="2"/>
      <c r="X957" s="269"/>
      <c r="Y957" s="189"/>
      <c r="Z957" s="3"/>
      <c r="AA957" s="1"/>
      <c r="AB957" s="1"/>
      <c r="AC957" s="1"/>
      <c r="AD957" s="1"/>
      <c r="AE957" s="2"/>
      <c r="AF957" s="2"/>
      <c r="AG957" s="2"/>
      <c r="AH957" s="2"/>
      <c r="AI957" s="270"/>
      <c r="AJ957" s="270"/>
      <c r="AK957" s="270"/>
      <c r="AL957" s="270"/>
      <c r="AM957" s="270"/>
      <c r="AN957" s="270"/>
      <c r="AO957" s="270"/>
      <c r="AP957" s="270"/>
      <c r="AQ957" s="270"/>
      <c r="AR957" s="270"/>
      <c r="AS957" s="271"/>
      <c r="AT957" s="271"/>
      <c r="AU957" s="270"/>
      <c r="AV957" s="270"/>
      <c r="AW957" s="270"/>
      <c r="AX957" s="270"/>
    </row>
    <row r="958" spans="1:50" ht="14.25" customHeight="1">
      <c r="A958" s="204"/>
      <c r="B958" s="268"/>
      <c r="C958" s="268"/>
      <c r="D958" s="268"/>
      <c r="E958" s="268"/>
      <c r="F958" s="268"/>
      <c r="G958" s="268"/>
      <c r="H958" s="269"/>
      <c r="I958" s="189"/>
      <c r="J958" s="3"/>
      <c r="K958" s="2"/>
      <c r="L958" s="269"/>
      <c r="M958" s="189"/>
      <c r="N958" s="3"/>
      <c r="O958" s="2"/>
      <c r="P958" s="269"/>
      <c r="Q958" s="189"/>
      <c r="R958" s="3"/>
      <c r="S958" s="2"/>
      <c r="T958" s="269"/>
      <c r="U958" s="189"/>
      <c r="V958" s="3"/>
      <c r="W958" s="2"/>
      <c r="X958" s="269"/>
      <c r="Y958" s="189"/>
      <c r="Z958" s="3"/>
      <c r="AA958" s="1"/>
      <c r="AB958" s="1"/>
      <c r="AC958" s="1"/>
      <c r="AD958" s="1"/>
      <c r="AE958" s="2"/>
      <c r="AF958" s="2"/>
      <c r="AG958" s="2"/>
      <c r="AH958" s="2"/>
      <c r="AI958" s="270"/>
      <c r="AJ958" s="270"/>
      <c r="AK958" s="270"/>
      <c r="AL958" s="270"/>
      <c r="AM958" s="270"/>
      <c r="AN958" s="270"/>
      <c r="AO958" s="270"/>
      <c r="AP958" s="270"/>
      <c r="AQ958" s="270"/>
      <c r="AR958" s="270"/>
      <c r="AS958" s="271"/>
      <c r="AT958" s="271"/>
      <c r="AU958" s="270"/>
      <c r="AV958" s="270"/>
      <c r="AW958" s="270"/>
      <c r="AX958" s="270"/>
    </row>
    <row r="959" spans="1:50" ht="14.25" customHeight="1">
      <c r="A959" s="204"/>
      <c r="B959" s="268"/>
      <c r="C959" s="268"/>
      <c r="D959" s="268"/>
      <c r="E959" s="268"/>
      <c r="F959" s="268"/>
      <c r="G959" s="268"/>
      <c r="H959" s="269"/>
      <c r="I959" s="189"/>
      <c r="J959" s="3"/>
      <c r="K959" s="2"/>
      <c r="L959" s="269"/>
      <c r="M959" s="189"/>
      <c r="N959" s="3"/>
      <c r="O959" s="2"/>
      <c r="P959" s="269"/>
      <c r="Q959" s="189"/>
      <c r="R959" s="3"/>
      <c r="S959" s="2"/>
      <c r="T959" s="269"/>
      <c r="U959" s="189"/>
      <c r="V959" s="3"/>
      <c r="W959" s="2"/>
      <c r="X959" s="269"/>
      <c r="Y959" s="189"/>
      <c r="Z959" s="3"/>
      <c r="AA959" s="1"/>
      <c r="AB959" s="1"/>
      <c r="AC959" s="1"/>
      <c r="AD959" s="1"/>
      <c r="AE959" s="2"/>
      <c r="AF959" s="2"/>
      <c r="AG959" s="2"/>
      <c r="AH959" s="2"/>
      <c r="AI959" s="270"/>
      <c r="AJ959" s="270"/>
      <c r="AK959" s="270"/>
      <c r="AL959" s="270"/>
      <c r="AM959" s="270"/>
      <c r="AN959" s="270"/>
      <c r="AO959" s="270"/>
      <c r="AP959" s="270"/>
      <c r="AQ959" s="270"/>
      <c r="AR959" s="270"/>
      <c r="AS959" s="271"/>
      <c r="AT959" s="271"/>
      <c r="AU959" s="270"/>
      <c r="AV959" s="270"/>
      <c r="AW959" s="270"/>
      <c r="AX959" s="270"/>
    </row>
    <row r="960" spans="1:50" ht="14.25" customHeight="1">
      <c r="A960" s="204"/>
      <c r="B960" s="268"/>
      <c r="C960" s="268"/>
      <c r="D960" s="268"/>
      <c r="E960" s="268"/>
      <c r="F960" s="268"/>
      <c r="G960" s="268"/>
      <c r="H960" s="269"/>
      <c r="I960" s="189"/>
      <c r="J960" s="3"/>
      <c r="K960" s="2"/>
      <c r="L960" s="269"/>
      <c r="M960" s="189"/>
      <c r="N960" s="3"/>
      <c r="O960" s="2"/>
      <c r="P960" s="269"/>
      <c r="Q960" s="189"/>
      <c r="R960" s="3"/>
      <c r="S960" s="2"/>
      <c r="T960" s="269"/>
      <c r="U960" s="189"/>
      <c r="V960" s="3"/>
      <c r="W960" s="2"/>
      <c r="X960" s="269"/>
      <c r="Y960" s="189"/>
      <c r="Z960" s="3"/>
      <c r="AA960" s="1"/>
      <c r="AB960" s="1"/>
      <c r="AC960" s="1"/>
      <c r="AD960" s="1"/>
      <c r="AE960" s="2"/>
      <c r="AF960" s="2"/>
      <c r="AG960" s="2"/>
      <c r="AH960" s="2"/>
      <c r="AI960" s="270"/>
      <c r="AJ960" s="270"/>
      <c r="AK960" s="270"/>
      <c r="AL960" s="270"/>
      <c r="AM960" s="270"/>
      <c r="AN960" s="270"/>
      <c r="AO960" s="270"/>
      <c r="AP960" s="270"/>
      <c r="AQ960" s="270"/>
      <c r="AR960" s="270"/>
      <c r="AS960" s="271"/>
      <c r="AT960" s="271"/>
      <c r="AU960" s="270"/>
      <c r="AV960" s="270"/>
      <c r="AW960" s="270"/>
      <c r="AX960" s="270"/>
    </row>
    <row r="961" spans="1:50" ht="14.25" customHeight="1">
      <c r="A961" s="204"/>
      <c r="B961" s="268"/>
      <c r="C961" s="268"/>
      <c r="D961" s="268"/>
      <c r="E961" s="268"/>
      <c r="F961" s="268"/>
      <c r="G961" s="268"/>
      <c r="H961" s="269"/>
      <c r="I961" s="189"/>
      <c r="J961" s="3"/>
      <c r="K961" s="2"/>
      <c r="L961" s="269"/>
      <c r="M961" s="189"/>
      <c r="N961" s="3"/>
      <c r="O961" s="2"/>
      <c r="P961" s="269"/>
      <c r="Q961" s="189"/>
      <c r="R961" s="3"/>
      <c r="S961" s="2"/>
      <c r="T961" s="269"/>
      <c r="U961" s="189"/>
      <c r="V961" s="3"/>
      <c r="W961" s="2"/>
      <c r="X961" s="269"/>
      <c r="Y961" s="189"/>
      <c r="Z961" s="3"/>
      <c r="AA961" s="1"/>
      <c r="AB961" s="1"/>
      <c r="AC961" s="1"/>
      <c r="AD961" s="1"/>
      <c r="AE961" s="2"/>
      <c r="AF961" s="2"/>
      <c r="AG961" s="2"/>
      <c r="AH961" s="2"/>
      <c r="AI961" s="270"/>
      <c r="AJ961" s="270"/>
      <c r="AK961" s="270"/>
      <c r="AL961" s="270"/>
      <c r="AM961" s="270"/>
      <c r="AN961" s="270"/>
      <c r="AO961" s="270"/>
      <c r="AP961" s="270"/>
      <c r="AQ961" s="270"/>
      <c r="AR961" s="270"/>
      <c r="AS961" s="271"/>
      <c r="AT961" s="271"/>
      <c r="AU961" s="270"/>
      <c r="AV961" s="270"/>
      <c r="AW961" s="270"/>
      <c r="AX961" s="270"/>
    </row>
    <row r="962" spans="1:50" ht="14.25" customHeight="1">
      <c r="A962" s="204"/>
      <c r="B962" s="268"/>
      <c r="C962" s="268"/>
      <c r="D962" s="268"/>
      <c r="E962" s="268"/>
      <c r="F962" s="268"/>
      <c r="G962" s="268"/>
      <c r="H962" s="269"/>
      <c r="I962" s="189"/>
      <c r="J962" s="3"/>
      <c r="K962" s="2"/>
      <c r="L962" s="269"/>
      <c r="M962" s="189"/>
      <c r="N962" s="3"/>
      <c r="O962" s="2"/>
      <c r="P962" s="269"/>
      <c r="Q962" s="189"/>
      <c r="R962" s="3"/>
      <c r="S962" s="2"/>
      <c r="T962" s="269"/>
      <c r="U962" s="189"/>
      <c r="V962" s="3"/>
      <c r="W962" s="2"/>
      <c r="X962" s="269"/>
      <c r="Y962" s="189"/>
      <c r="Z962" s="3"/>
      <c r="AA962" s="1"/>
      <c r="AB962" s="1"/>
      <c r="AC962" s="1"/>
      <c r="AD962" s="1"/>
      <c r="AE962" s="2"/>
      <c r="AF962" s="2"/>
      <c r="AG962" s="2"/>
      <c r="AH962" s="2"/>
      <c r="AI962" s="270"/>
      <c r="AJ962" s="270"/>
      <c r="AK962" s="270"/>
      <c r="AL962" s="270"/>
      <c r="AM962" s="270"/>
      <c r="AN962" s="270"/>
      <c r="AO962" s="270"/>
      <c r="AP962" s="270"/>
      <c r="AQ962" s="270"/>
      <c r="AR962" s="270"/>
      <c r="AS962" s="271"/>
      <c r="AT962" s="271"/>
      <c r="AU962" s="270"/>
      <c r="AV962" s="270"/>
      <c r="AW962" s="270"/>
      <c r="AX962" s="270"/>
    </row>
    <row r="963" spans="1:50" ht="14.25" customHeight="1">
      <c r="A963" s="204"/>
      <c r="B963" s="268"/>
      <c r="C963" s="268"/>
      <c r="D963" s="268"/>
      <c r="E963" s="268"/>
      <c r="F963" s="268"/>
      <c r="G963" s="268"/>
      <c r="H963" s="269"/>
      <c r="I963" s="189"/>
      <c r="J963" s="3"/>
      <c r="K963" s="2"/>
      <c r="L963" s="269"/>
      <c r="M963" s="189"/>
      <c r="N963" s="3"/>
      <c r="O963" s="2"/>
      <c r="P963" s="269"/>
      <c r="Q963" s="189"/>
      <c r="R963" s="3"/>
      <c r="S963" s="2"/>
      <c r="T963" s="269"/>
      <c r="U963" s="189"/>
      <c r="V963" s="3"/>
      <c r="W963" s="2"/>
      <c r="X963" s="269"/>
      <c r="Y963" s="189"/>
      <c r="Z963" s="3"/>
      <c r="AA963" s="1"/>
      <c r="AB963" s="1"/>
      <c r="AC963" s="1"/>
      <c r="AD963" s="1"/>
      <c r="AE963" s="2"/>
      <c r="AF963" s="2"/>
      <c r="AG963" s="2"/>
      <c r="AH963" s="2"/>
      <c r="AI963" s="270"/>
      <c r="AJ963" s="270"/>
      <c r="AK963" s="270"/>
      <c r="AL963" s="270"/>
      <c r="AM963" s="270"/>
      <c r="AN963" s="270"/>
      <c r="AO963" s="270"/>
      <c r="AP963" s="270"/>
      <c r="AQ963" s="270"/>
      <c r="AR963" s="270"/>
      <c r="AS963" s="271"/>
      <c r="AT963" s="271"/>
      <c r="AU963" s="270"/>
      <c r="AV963" s="270"/>
      <c r="AW963" s="270"/>
      <c r="AX963" s="270"/>
    </row>
    <row r="964" spans="1:50" ht="14.25" customHeight="1">
      <c r="A964" s="204"/>
      <c r="B964" s="268"/>
      <c r="C964" s="268"/>
      <c r="D964" s="268"/>
      <c r="E964" s="268"/>
      <c r="F964" s="268"/>
      <c r="G964" s="268"/>
      <c r="H964" s="269"/>
      <c r="I964" s="189"/>
      <c r="J964" s="3"/>
      <c r="K964" s="2"/>
      <c r="L964" s="269"/>
      <c r="M964" s="189"/>
      <c r="N964" s="3"/>
      <c r="O964" s="2"/>
      <c r="P964" s="269"/>
      <c r="Q964" s="189"/>
      <c r="R964" s="3"/>
      <c r="S964" s="2"/>
      <c r="T964" s="269"/>
      <c r="U964" s="189"/>
      <c r="V964" s="3"/>
      <c r="W964" s="2"/>
      <c r="X964" s="269"/>
      <c r="Y964" s="189"/>
      <c r="Z964" s="3"/>
      <c r="AA964" s="1"/>
      <c r="AB964" s="1"/>
      <c r="AC964" s="1"/>
      <c r="AD964" s="1"/>
      <c r="AE964" s="2"/>
      <c r="AF964" s="2"/>
      <c r="AG964" s="2"/>
      <c r="AH964" s="2"/>
      <c r="AI964" s="270"/>
      <c r="AJ964" s="270"/>
      <c r="AK964" s="270"/>
      <c r="AL964" s="270"/>
      <c r="AM964" s="270"/>
      <c r="AN964" s="270"/>
      <c r="AO964" s="270"/>
      <c r="AP964" s="270"/>
      <c r="AQ964" s="270"/>
      <c r="AR964" s="270"/>
      <c r="AS964" s="271"/>
      <c r="AT964" s="271"/>
      <c r="AU964" s="270"/>
      <c r="AV964" s="270"/>
      <c r="AW964" s="270"/>
      <c r="AX964" s="270"/>
    </row>
    <row r="965" spans="1:50" ht="14.25" customHeight="1">
      <c r="A965" s="204"/>
      <c r="B965" s="268"/>
      <c r="C965" s="268"/>
      <c r="D965" s="268"/>
      <c r="E965" s="268"/>
      <c r="F965" s="268"/>
      <c r="G965" s="268"/>
      <c r="H965" s="269"/>
      <c r="I965" s="189"/>
      <c r="J965" s="3"/>
      <c r="K965" s="2"/>
      <c r="L965" s="269"/>
      <c r="M965" s="189"/>
      <c r="N965" s="3"/>
      <c r="O965" s="2"/>
      <c r="P965" s="269"/>
      <c r="Q965" s="189"/>
      <c r="R965" s="3"/>
      <c r="S965" s="2"/>
      <c r="T965" s="269"/>
      <c r="U965" s="189"/>
      <c r="V965" s="3"/>
      <c r="W965" s="2"/>
      <c r="X965" s="269"/>
      <c r="Y965" s="189"/>
      <c r="Z965" s="3"/>
      <c r="AA965" s="1"/>
      <c r="AB965" s="1"/>
      <c r="AC965" s="1"/>
      <c r="AD965" s="1"/>
      <c r="AE965" s="2"/>
      <c r="AF965" s="2"/>
      <c r="AG965" s="2"/>
      <c r="AH965" s="2"/>
      <c r="AI965" s="270"/>
      <c r="AJ965" s="270"/>
      <c r="AK965" s="270"/>
      <c r="AL965" s="270"/>
      <c r="AM965" s="270"/>
      <c r="AN965" s="270"/>
      <c r="AO965" s="270"/>
      <c r="AP965" s="270"/>
      <c r="AQ965" s="270"/>
      <c r="AR965" s="270"/>
      <c r="AS965" s="271"/>
      <c r="AT965" s="271"/>
      <c r="AU965" s="270"/>
      <c r="AV965" s="270"/>
      <c r="AW965" s="270"/>
      <c r="AX965" s="270"/>
    </row>
    <row r="966" spans="1:50" ht="14.25" customHeight="1">
      <c r="A966" s="204"/>
      <c r="B966" s="268"/>
      <c r="C966" s="268"/>
      <c r="D966" s="268"/>
      <c r="E966" s="268"/>
      <c r="F966" s="268"/>
      <c r="G966" s="268"/>
      <c r="H966" s="269"/>
      <c r="I966" s="189"/>
      <c r="J966" s="3"/>
      <c r="K966" s="2"/>
      <c r="L966" s="269"/>
      <c r="M966" s="189"/>
      <c r="N966" s="3"/>
      <c r="O966" s="2"/>
      <c r="P966" s="269"/>
      <c r="Q966" s="189"/>
      <c r="R966" s="3"/>
      <c r="S966" s="2"/>
      <c r="T966" s="269"/>
      <c r="U966" s="189"/>
      <c r="V966" s="3"/>
      <c r="W966" s="2"/>
      <c r="X966" s="269"/>
      <c r="Y966" s="189"/>
      <c r="Z966" s="3"/>
      <c r="AA966" s="1"/>
      <c r="AB966" s="1"/>
      <c r="AC966" s="1"/>
      <c r="AD966" s="1"/>
      <c r="AE966" s="2"/>
      <c r="AF966" s="2"/>
      <c r="AG966" s="2"/>
      <c r="AH966" s="2"/>
      <c r="AI966" s="270"/>
      <c r="AJ966" s="270"/>
      <c r="AK966" s="270"/>
      <c r="AL966" s="270"/>
      <c r="AM966" s="270"/>
      <c r="AN966" s="270"/>
      <c r="AO966" s="270"/>
      <c r="AP966" s="270"/>
      <c r="AQ966" s="270"/>
      <c r="AR966" s="270"/>
      <c r="AS966" s="271"/>
      <c r="AT966" s="271"/>
      <c r="AU966" s="270"/>
      <c r="AV966" s="270"/>
      <c r="AW966" s="270"/>
      <c r="AX966" s="270"/>
    </row>
    <row r="967" spans="1:50" ht="14.25" customHeight="1">
      <c r="A967" s="204"/>
      <c r="B967" s="268"/>
      <c r="C967" s="268"/>
      <c r="D967" s="268"/>
      <c r="E967" s="268"/>
      <c r="F967" s="268"/>
      <c r="G967" s="268"/>
      <c r="H967" s="269"/>
      <c r="I967" s="189"/>
      <c r="J967" s="3"/>
      <c r="K967" s="2"/>
      <c r="L967" s="269"/>
      <c r="M967" s="189"/>
      <c r="N967" s="3"/>
      <c r="O967" s="2"/>
      <c r="P967" s="269"/>
      <c r="Q967" s="189"/>
      <c r="R967" s="3"/>
      <c r="S967" s="2"/>
      <c r="T967" s="269"/>
      <c r="U967" s="189"/>
      <c r="V967" s="3"/>
      <c r="W967" s="2"/>
      <c r="X967" s="269"/>
      <c r="Y967" s="189"/>
      <c r="Z967" s="3"/>
      <c r="AA967" s="1"/>
      <c r="AB967" s="1"/>
      <c r="AC967" s="1"/>
      <c r="AD967" s="1"/>
      <c r="AE967" s="2"/>
      <c r="AF967" s="2"/>
      <c r="AG967" s="2"/>
      <c r="AH967" s="2"/>
      <c r="AI967" s="270"/>
      <c r="AJ967" s="270"/>
      <c r="AK967" s="270"/>
      <c r="AL967" s="270"/>
      <c r="AM967" s="270"/>
      <c r="AN967" s="270"/>
      <c r="AO967" s="270"/>
      <c r="AP967" s="270"/>
      <c r="AQ967" s="270"/>
      <c r="AR967" s="270"/>
      <c r="AS967" s="271"/>
      <c r="AT967" s="271"/>
      <c r="AU967" s="270"/>
      <c r="AV967" s="270"/>
      <c r="AW967" s="270"/>
      <c r="AX967" s="270"/>
    </row>
    <row r="968" spans="1:50" ht="14.25" customHeight="1">
      <c r="A968" s="204"/>
      <c r="B968" s="268"/>
      <c r="C968" s="268"/>
      <c r="D968" s="268"/>
      <c r="E968" s="268"/>
      <c r="F968" s="268"/>
      <c r="G968" s="268"/>
      <c r="H968" s="269"/>
      <c r="I968" s="189"/>
      <c r="J968" s="3"/>
      <c r="K968" s="2"/>
      <c r="L968" s="269"/>
      <c r="M968" s="189"/>
      <c r="N968" s="3"/>
      <c r="O968" s="2"/>
      <c r="P968" s="269"/>
      <c r="Q968" s="189"/>
      <c r="R968" s="3"/>
      <c r="S968" s="2"/>
      <c r="T968" s="269"/>
      <c r="U968" s="189"/>
      <c r="V968" s="3"/>
      <c r="W968" s="2"/>
      <c r="X968" s="269"/>
      <c r="Y968" s="189"/>
      <c r="Z968" s="3"/>
      <c r="AA968" s="1"/>
      <c r="AB968" s="1"/>
      <c r="AC968" s="1"/>
      <c r="AD968" s="1"/>
      <c r="AE968" s="2"/>
      <c r="AF968" s="2"/>
      <c r="AG968" s="2"/>
      <c r="AH968" s="2"/>
      <c r="AI968" s="270"/>
      <c r="AJ968" s="270"/>
      <c r="AK968" s="270"/>
      <c r="AL968" s="270"/>
      <c r="AM968" s="270"/>
      <c r="AN968" s="270"/>
      <c r="AO968" s="270"/>
      <c r="AP968" s="270"/>
      <c r="AQ968" s="270"/>
      <c r="AR968" s="270"/>
      <c r="AS968" s="271"/>
      <c r="AT968" s="271"/>
      <c r="AU968" s="270"/>
      <c r="AV968" s="270"/>
      <c r="AW968" s="270"/>
      <c r="AX968" s="270"/>
    </row>
    <row r="969" spans="1:50" ht="14.25" customHeight="1">
      <c r="A969" s="204"/>
      <c r="B969" s="268"/>
      <c r="C969" s="268"/>
      <c r="D969" s="268"/>
      <c r="E969" s="268"/>
      <c r="F969" s="268"/>
      <c r="G969" s="268"/>
      <c r="H969" s="269"/>
      <c r="I969" s="189"/>
      <c r="J969" s="3"/>
      <c r="K969" s="2"/>
      <c r="L969" s="269"/>
      <c r="M969" s="189"/>
      <c r="N969" s="3"/>
      <c r="O969" s="2"/>
      <c r="P969" s="269"/>
      <c r="Q969" s="189"/>
      <c r="R969" s="3"/>
      <c r="S969" s="2"/>
      <c r="T969" s="269"/>
      <c r="U969" s="189"/>
      <c r="V969" s="3"/>
      <c r="W969" s="2"/>
      <c r="X969" s="269"/>
      <c r="Y969" s="189"/>
      <c r="Z969" s="3"/>
      <c r="AA969" s="1"/>
      <c r="AB969" s="1"/>
      <c r="AC969" s="1"/>
      <c r="AD969" s="1"/>
      <c r="AE969" s="2"/>
      <c r="AF969" s="2"/>
      <c r="AG969" s="2"/>
      <c r="AH969" s="2"/>
      <c r="AI969" s="270"/>
      <c r="AJ969" s="270"/>
      <c r="AK969" s="270"/>
      <c r="AL969" s="270"/>
      <c r="AM969" s="270"/>
      <c r="AN969" s="270"/>
      <c r="AO969" s="270"/>
      <c r="AP969" s="270"/>
      <c r="AQ969" s="270"/>
      <c r="AR969" s="270"/>
      <c r="AS969" s="271"/>
      <c r="AT969" s="271"/>
      <c r="AU969" s="270"/>
      <c r="AV969" s="270"/>
      <c r="AW969" s="270"/>
      <c r="AX969" s="270"/>
    </row>
    <row r="970" spans="1:50" ht="14.25" customHeight="1">
      <c r="A970" s="204"/>
      <c r="B970" s="268"/>
      <c r="C970" s="268"/>
      <c r="D970" s="268"/>
      <c r="E970" s="268"/>
      <c r="F970" s="268"/>
      <c r="G970" s="268"/>
      <c r="H970" s="269"/>
      <c r="I970" s="189"/>
      <c r="J970" s="3"/>
      <c r="K970" s="2"/>
      <c r="L970" s="269"/>
      <c r="M970" s="189"/>
      <c r="N970" s="3"/>
      <c r="O970" s="2"/>
      <c r="P970" s="269"/>
      <c r="Q970" s="189"/>
      <c r="R970" s="3"/>
      <c r="S970" s="2"/>
      <c r="T970" s="269"/>
      <c r="U970" s="189"/>
      <c r="V970" s="3"/>
      <c r="W970" s="2"/>
      <c r="X970" s="269"/>
      <c r="Y970" s="189"/>
      <c r="Z970" s="3"/>
      <c r="AA970" s="1"/>
      <c r="AB970" s="1"/>
      <c r="AC970" s="1"/>
      <c r="AD970" s="1"/>
      <c r="AE970" s="2"/>
      <c r="AF970" s="2"/>
      <c r="AG970" s="2"/>
      <c r="AH970" s="2"/>
      <c r="AI970" s="270"/>
      <c r="AJ970" s="270"/>
      <c r="AK970" s="270"/>
      <c r="AL970" s="270"/>
      <c r="AM970" s="270"/>
      <c r="AN970" s="270"/>
      <c r="AO970" s="270"/>
      <c r="AP970" s="270"/>
      <c r="AQ970" s="270"/>
      <c r="AR970" s="270"/>
      <c r="AS970" s="271"/>
      <c r="AT970" s="271"/>
      <c r="AU970" s="270"/>
      <c r="AV970" s="270"/>
      <c r="AW970" s="270"/>
      <c r="AX970" s="270"/>
    </row>
    <row r="971" spans="1:50" ht="14.25" customHeight="1">
      <c r="A971" s="204"/>
      <c r="B971" s="268"/>
      <c r="C971" s="268"/>
      <c r="D971" s="268"/>
      <c r="E971" s="268"/>
      <c r="F971" s="268"/>
      <c r="G971" s="268"/>
      <c r="H971" s="269"/>
      <c r="I971" s="189"/>
      <c r="J971" s="3"/>
      <c r="K971" s="2"/>
      <c r="L971" s="269"/>
      <c r="M971" s="189"/>
      <c r="N971" s="3"/>
      <c r="O971" s="2"/>
      <c r="P971" s="269"/>
      <c r="Q971" s="189"/>
      <c r="R971" s="3"/>
      <c r="S971" s="2"/>
      <c r="T971" s="269"/>
      <c r="U971" s="189"/>
      <c r="V971" s="3"/>
      <c r="W971" s="2"/>
      <c r="X971" s="269"/>
      <c r="Y971" s="189"/>
      <c r="Z971" s="3"/>
      <c r="AA971" s="1"/>
      <c r="AB971" s="1"/>
      <c r="AC971" s="1"/>
      <c r="AD971" s="1"/>
      <c r="AE971" s="2"/>
      <c r="AF971" s="2"/>
      <c r="AG971" s="2"/>
      <c r="AH971" s="2"/>
      <c r="AI971" s="270"/>
      <c r="AJ971" s="270"/>
      <c r="AK971" s="270"/>
      <c r="AL971" s="270"/>
      <c r="AM971" s="270"/>
      <c r="AN971" s="270"/>
      <c r="AO971" s="270"/>
      <c r="AP971" s="270"/>
      <c r="AQ971" s="270"/>
      <c r="AR971" s="270"/>
      <c r="AS971" s="271"/>
      <c r="AT971" s="271"/>
      <c r="AU971" s="270"/>
      <c r="AV971" s="270"/>
      <c r="AW971" s="270"/>
      <c r="AX971" s="270"/>
    </row>
    <row r="972" spans="1:50" ht="14.25" customHeight="1">
      <c r="A972" s="204"/>
      <c r="B972" s="268"/>
      <c r="C972" s="268"/>
      <c r="D972" s="268"/>
      <c r="E972" s="268"/>
      <c r="F972" s="268"/>
      <c r="G972" s="268"/>
      <c r="H972" s="269"/>
      <c r="I972" s="189"/>
      <c r="J972" s="3"/>
      <c r="K972" s="2"/>
      <c r="L972" s="269"/>
      <c r="M972" s="189"/>
      <c r="N972" s="3"/>
      <c r="O972" s="2"/>
      <c r="P972" s="269"/>
      <c r="Q972" s="189"/>
      <c r="R972" s="3"/>
      <c r="S972" s="2"/>
      <c r="T972" s="269"/>
      <c r="U972" s="189"/>
      <c r="V972" s="3"/>
      <c r="W972" s="2"/>
      <c r="X972" s="269"/>
      <c r="Y972" s="189"/>
      <c r="Z972" s="3"/>
      <c r="AA972" s="1"/>
      <c r="AB972" s="1"/>
      <c r="AC972" s="1"/>
      <c r="AD972" s="1"/>
      <c r="AE972" s="2"/>
      <c r="AF972" s="2"/>
      <c r="AG972" s="2"/>
      <c r="AH972" s="2"/>
      <c r="AI972" s="270"/>
      <c r="AJ972" s="270"/>
      <c r="AK972" s="270"/>
      <c r="AL972" s="270"/>
      <c r="AM972" s="270"/>
      <c r="AN972" s="270"/>
      <c r="AO972" s="270"/>
      <c r="AP972" s="270"/>
      <c r="AQ972" s="270"/>
      <c r="AR972" s="270"/>
      <c r="AS972" s="271"/>
      <c r="AT972" s="271"/>
      <c r="AU972" s="270"/>
      <c r="AV972" s="270"/>
      <c r="AW972" s="270"/>
      <c r="AX972" s="270"/>
    </row>
    <row r="973" spans="1:50" ht="14.25" customHeight="1">
      <c r="A973" s="204"/>
      <c r="B973" s="268"/>
      <c r="C973" s="268"/>
      <c r="D973" s="268"/>
      <c r="E973" s="268"/>
      <c r="F973" s="268"/>
      <c r="G973" s="268"/>
      <c r="H973" s="269"/>
      <c r="I973" s="189"/>
      <c r="J973" s="3"/>
      <c r="K973" s="2"/>
      <c r="L973" s="269"/>
      <c r="M973" s="189"/>
      <c r="N973" s="3"/>
      <c r="O973" s="2"/>
      <c r="P973" s="269"/>
      <c r="Q973" s="189"/>
      <c r="R973" s="3"/>
      <c r="S973" s="2"/>
      <c r="T973" s="269"/>
      <c r="U973" s="189"/>
      <c r="V973" s="3"/>
      <c r="W973" s="2"/>
      <c r="X973" s="269"/>
      <c r="Y973" s="189"/>
      <c r="Z973" s="3"/>
      <c r="AA973" s="1"/>
      <c r="AB973" s="1"/>
      <c r="AC973" s="1"/>
      <c r="AD973" s="1"/>
      <c r="AE973" s="2"/>
      <c r="AF973" s="2"/>
      <c r="AG973" s="2"/>
      <c r="AH973" s="2"/>
      <c r="AI973" s="270"/>
      <c r="AJ973" s="270"/>
      <c r="AK973" s="270"/>
      <c r="AL973" s="270"/>
      <c r="AM973" s="270"/>
      <c r="AN973" s="270"/>
      <c r="AO973" s="270"/>
      <c r="AP973" s="270"/>
      <c r="AQ973" s="270"/>
      <c r="AR973" s="270"/>
      <c r="AS973" s="271"/>
      <c r="AT973" s="271"/>
      <c r="AU973" s="270"/>
      <c r="AV973" s="270"/>
      <c r="AW973" s="270"/>
      <c r="AX973" s="270"/>
    </row>
    <row r="974" spans="1:50" ht="14.25" customHeight="1">
      <c r="A974" s="204"/>
      <c r="B974" s="268"/>
      <c r="C974" s="268"/>
      <c r="D974" s="268"/>
      <c r="E974" s="268"/>
      <c r="F974" s="268"/>
      <c r="G974" s="268"/>
      <c r="H974" s="269"/>
      <c r="I974" s="189"/>
      <c r="J974" s="3"/>
      <c r="K974" s="2"/>
      <c r="L974" s="269"/>
      <c r="M974" s="189"/>
      <c r="N974" s="3"/>
      <c r="O974" s="2"/>
      <c r="P974" s="269"/>
      <c r="Q974" s="189"/>
      <c r="R974" s="3"/>
      <c r="S974" s="2"/>
      <c r="T974" s="269"/>
      <c r="U974" s="189"/>
      <c r="V974" s="3"/>
      <c r="W974" s="2"/>
      <c r="X974" s="269"/>
      <c r="Y974" s="189"/>
      <c r="Z974" s="3"/>
      <c r="AA974" s="1"/>
      <c r="AB974" s="1"/>
      <c r="AC974" s="1"/>
      <c r="AD974" s="1"/>
      <c r="AE974" s="2"/>
      <c r="AF974" s="2"/>
      <c r="AG974" s="2"/>
      <c r="AH974" s="2"/>
      <c r="AI974" s="270"/>
      <c r="AJ974" s="270"/>
      <c r="AK974" s="270"/>
      <c r="AL974" s="270"/>
      <c r="AM974" s="270"/>
      <c r="AN974" s="270"/>
      <c r="AO974" s="270"/>
      <c r="AP974" s="270"/>
      <c r="AQ974" s="270"/>
      <c r="AR974" s="270"/>
      <c r="AS974" s="271"/>
      <c r="AT974" s="271"/>
      <c r="AU974" s="270"/>
      <c r="AV974" s="270"/>
      <c r="AW974" s="270"/>
      <c r="AX974" s="270"/>
    </row>
    <row r="975" spans="1:50" ht="14.25" customHeight="1">
      <c r="A975" s="204"/>
      <c r="B975" s="268"/>
      <c r="C975" s="268"/>
      <c r="D975" s="268"/>
      <c r="E975" s="268"/>
      <c r="F975" s="268"/>
      <c r="G975" s="268"/>
      <c r="H975" s="269"/>
      <c r="I975" s="189"/>
      <c r="J975" s="3"/>
      <c r="K975" s="2"/>
      <c r="L975" s="269"/>
      <c r="M975" s="189"/>
      <c r="N975" s="3"/>
      <c r="O975" s="2"/>
      <c r="P975" s="269"/>
      <c r="Q975" s="189"/>
      <c r="R975" s="3"/>
      <c r="S975" s="2"/>
      <c r="T975" s="269"/>
      <c r="U975" s="189"/>
      <c r="V975" s="3"/>
      <c r="W975" s="2"/>
      <c r="X975" s="269"/>
      <c r="Y975" s="189"/>
      <c r="Z975" s="3"/>
      <c r="AA975" s="1"/>
      <c r="AB975" s="1"/>
      <c r="AC975" s="1"/>
      <c r="AD975" s="1"/>
      <c r="AE975" s="2"/>
      <c r="AF975" s="2"/>
      <c r="AG975" s="2"/>
      <c r="AH975" s="2"/>
      <c r="AI975" s="270"/>
      <c r="AJ975" s="270"/>
      <c r="AK975" s="270"/>
      <c r="AL975" s="270"/>
      <c r="AM975" s="270"/>
      <c r="AN975" s="270"/>
      <c r="AO975" s="270"/>
      <c r="AP975" s="270"/>
      <c r="AQ975" s="270"/>
      <c r="AR975" s="270"/>
      <c r="AS975" s="271"/>
      <c r="AT975" s="271"/>
      <c r="AU975" s="270"/>
      <c r="AV975" s="270"/>
      <c r="AW975" s="270"/>
      <c r="AX975" s="270"/>
    </row>
    <row r="976" spans="1:50" ht="14.25" customHeight="1">
      <c r="A976" s="204"/>
      <c r="B976" s="268"/>
      <c r="C976" s="268"/>
      <c r="D976" s="268"/>
      <c r="E976" s="268"/>
      <c r="F976" s="268"/>
      <c r="G976" s="268"/>
      <c r="H976" s="269"/>
      <c r="I976" s="189"/>
      <c r="J976" s="3"/>
      <c r="K976" s="2"/>
      <c r="L976" s="269"/>
      <c r="M976" s="189"/>
      <c r="N976" s="3"/>
      <c r="O976" s="2"/>
      <c r="P976" s="269"/>
      <c r="Q976" s="189"/>
      <c r="R976" s="3"/>
      <c r="S976" s="2"/>
      <c r="T976" s="269"/>
      <c r="U976" s="189"/>
      <c r="V976" s="3"/>
      <c r="W976" s="2"/>
      <c r="X976" s="269"/>
      <c r="Y976" s="189"/>
      <c r="Z976" s="3"/>
      <c r="AA976" s="1"/>
      <c r="AB976" s="1"/>
      <c r="AC976" s="1"/>
      <c r="AD976" s="1"/>
      <c r="AE976" s="2"/>
      <c r="AF976" s="2"/>
      <c r="AG976" s="2"/>
      <c r="AH976" s="2"/>
      <c r="AI976" s="270"/>
      <c r="AJ976" s="270"/>
      <c r="AK976" s="270"/>
      <c r="AL976" s="270"/>
      <c r="AM976" s="270"/>
      <c r="AN976" s="270"/>
      <c r="AO976" s="270"/>
      <c r="AP976" s="270"/>
      <c r="AQ976" s="270"/>
      <c r="AR976" s="270"/>
      <c r="AS976" s="271"/>
      <c r="AT976" s="271"/>
      <c r="AU976" s="270"/>
      <c r="AV976" s="270"/>
      <c r="AW976" s="270"/>
      <c r="AX976" s="270"/>
    </row>
    <row r="977" spans="1:50" ht="14.25" customHeight="1">
      <c r="A977" s="204"/>
      <c r="B977" s="268"/>
      <c r="C977" s="268"/>
      <c r="D977" s="268"/>
      <c r="E977" s="268"/>
      <c r="F977" s="268"/>
      <c r="G977" s="268"/>
      <c r="H977" s="269"/>
      <c r="I977" s="189"/>
      <c r="J977" s="3"/>
      <c r="K977" s="2"/>
      <c r="L977" s="269"/>
      <c r="M977" s="189"/>
      <c r="N977" s="3"/>
      <c r="O977" s="2"/>
      <c r="P977" s="269"/>
      <c r="Q977" s="189"/>
      <c r="R977" s="3"/>
      <c r="S977" s="2"/>
      <c r="T977" s="269"/>
      <c r="U977" s="189"/>
      <c r="V977" s="3"/>
      <c r="W977" s="2"/>
      <c r="X977" s="269"/>
      <c r="Y977" s="189"/>
      <c r="Z977" s="3"/>
      <c r="AA977" s="1"/>
      <c r="AB977" s="1"/>
      <c r="AC977" s="1"/>
      <c r="AD977" s="1"/>
      <c r="AE977" s="2"/>
      <c r="AF977" s="2"/>
      <c r="AG977" s="2"/>
      <c r="AH977" s="2"/>
      <c r="AI977" s="270"/>
      <c r="AJ977" s="270"/>
      <c r="AK977" s="270"/>
      <c r="AL977" s="270"/>
      <c r="AM977" s="270"/>
      <c r="AN977" s="270"/>
      <c r="AO977" s="270"/>
      <c r="AP977" s="270"/>
      <c r="AQ977" s="270"/>
      <c r="AR977" s="270"/>
      <c r="AS977" s="271"/>
      <c r="AT977" s="271"/>
      <c r="AU977" s="270"/>
      <c r="AV977" s="270"/>
      <c r="AW977" s="270"/>
      <c r="AX977" s="270"/>
    </row>
    <row r="978" spans="1:50" ht="14.25" customHeight="1">
      <c r="A978" s="204"/>
      <c r="B978" s="268"/>
      <c r="C978" s="268"/>
      <c r="D978" s="268"/>
      <c r="E978" s="268"/>
      <c r="F978" s="268"/>
      <c r="G978" s="268"/>
      <c r="H978" s="269"/>
      <c r="I978" s="189"/>
      <c r="J978" s="3"/>
      <c r="K978" s="2"/>
      <c r="L978" s="269"/>
      <c r="M978" s="189"/>
      <c r="N978" s="3"/>
      <c r="O978" s="2"/>
      <c r="P978" s="269"/>
      <c r="Q978" s="189"/>
      <c r="R978" s="3"/>
      <c r="S978" s="2"/>
      <c r="T978" s="269"/>
      <c r="U978" s="189"/>
      <c r="V978" s="3"/>
      <c r="W978" s="2"/>
      <c r="X978" s="269"/>
      <c r="Y978" s="189"/>
      <c r="Z978" s="3"/>
      <c r="AA978" s="1"/>
      <c r="AB978" s="1"/>
      <c r="AC978" s="1"/>
      <c r="AD978" s="1"/>
      <c r="AE978" s="2"/>
      <c r="AF978" s="2"/>
      <c r="AG978" s="2"/>
      <c r="AH978" s="2"/>
      <c r="AI978" s="270"/>
      <c r="AJ978" s="270"/>
      <c r="AK978" s="270"/>
      <c r="AL978" s="270"/>
      <c r="AM978" s="270"/>
      <c r="AN978" s="270"/>
      <c r="AO978" s="270"/>
      <c r="AP978" s="270"/>
      <c r="AQ978" s="270"/>
      <c r="AR978" s="270"/>
      <c r="AS978" s="271"/>
      <c r="AT978" s="271"/>
      <c r="AU978" s="270"/>
      <c r="AV978" s="270"/>
      <c r="AW978" s="270"/>
      <c r="AX978" s="270"/>
    </row>
    <row r="979" spans="1:50" ht="14.25" customHeight="1">
      <c r="A979" s="204"/>
      <c r="B979" s="268"/>
      <c r="C979" s="268"/>
      <c r="D979" s="268"/>
      <c r="E979" s="268"/>
      <c r="F979" s="268"/>
      <c r="G979" s="268"/>
      <c r="H979" s="269"/>
      <c r="I979" s="189"/>
      <c r="J979" s="3"/>
      <c r="K979" s="2"/>
      <c r="L979" s="269"/>
      <c r="M979" s="189"/>
      <c r="N979" s="3"/>
      <c r="O979" s="2"/>
      <c r="P979" s="269"/>
      <c r="Q979" s="189"/>
      <c r="R979" s="3"/>
      <c r="S979" s="2"/>
      <c r="T979" s="269"/>
      <c r="U979" s="189"/>
      <c r="V979" s="3"/>
      <c r="W979" s="2"/>
      <c r="X979" s="269"/>
      <c r="Y979" s="189"/>
      <c r="Z979" s="3"/>
      <c r="AA979" s="1"/>
      <c r="AB979" s="1"/>
      <c r="AC979" s="1"/>
      <c r="AD979" s="1"/>
      <c r="AE979" s="2"/>
      <c r="AF979" s="2"/>
      <c r="AG979" s="2"/>
      <c r="AH979" s="2"/>
      <c r="AI979" s="270"/>
      <c r="AJ979" s="270"/>
      <c r="AK979" s="270"/>
      <c r="AL979" s="270"/>
      <c r="AM979" s="270"/>
      <c r="AN979" s="270"/>
      <c r="AO979" s="270"/>
      <c r="AP979" s="270"/>
      <c r="AQ979" s="270"/>
      <c r="AR979" s="270"/>
      <c r="AS979" s="271"/>
      <c r="AT979" s="271"/>
      <c r="AU979" s="270"/>
      <c r="AV979" s="270"/>
      <c r="AW979" s="270"/>
      <c r="AX979" s="270"/>
    </row>
    <row r="980" spans="1:50" ht="14.25" customHeight="1">
      <c r="A980" s="204"/>
      <c r="B980" s="268"/>
      <c r="C980" s="268"/>
      <c r="D980" s="268"/>
      <c r="E980" s="268"/>
      <c r="F980" s="268"/>
      <c r="G980" s="268"/>
      <c r="H980" s="269"/>
      <c r="I980" s="189"/>
      <c r="J980" s="3"/>
      <c r="K980" s="2"/>
      <c r="L980" s="269"/>
      <c r="M980" s="189"/>
      <c r="N980" s="3"/>
      <c r="O980" s="2"/>
      <c r="P980" s="269"/>
      <c r="Q980" s="189"/>
      <c r="R980" s="3"/>
      <c r="S980" s="2"/>
      <c r="T980" s="269"/>
      <c r="U980" s="189"/>
      <c r="V980" s="3"/>
      <c r="W980" s="2"/>
      <c r="X980" s="269"/>
      <c r="Y980" s="189"/>
      <c r="Z980" s="3"/>
      <c r="AA980" s="1"/>
      <c r="AB980" s="1"/>
      <c r="AC980" s="1"/>
      <c r="AD980" s="1"/>
      <c r="AE980" s="2"/>
      <c r="AF980" s="2"/>
      <c r="AG980" s="2"/>
      <c r="AH980" s="2"/>
      <c r="AI980" s="270"/>
      <c r="AJ980" s="270"/>
      <c r="AK980" s="270"/>
      <c r="AL980" s="270"/>
      <c r="AM980" s="270"/>
      <c r="AN980" s="270"/>
      <c r="AO980" s="270"/>
      <c r="AP980" s="270"/>
      <c r="AQ980" s="270"/>
      <c r="AR980" s="270"/>
      <c r="AS980" s="271"/>
      <c r="AT980" s="271"/>
      <c r="AU980" s="270"/>
      <c r="AV980" s="270"/>
      <c r="AW980" s="270"/>
      <c r="AX980" s="270"/>
    </row>
    <row r="981" spans="1:50" ht="14.25" customHeight="1">
      <c r="A981" s="204"/>
      <c r="B981" s="268"/>
      <c r="C981" s="268"/>
      <c r="D981" s="268"/>
      <c r="E981" s="268"/>
      <c r="F981" s="268"/>
      <c r="G981" s="268"/>
      <c r="H981" s="269"/>
      <c r="I981" s="189"/>
      <c r="J981" s="3"/>
      <c r="K981" s="2"/>
      <c r="L981" s="269"/>
      <c r="M981" s="189"/>
      <c r="N981" s="3"/>
      <c r="O981" s="2"/>
      <c r="P981" s="269"/>
      <c r="Q981" s="189"/>
      <c r="R981" s="3"/>
      <c r="S981" s="2"/>
      <c r="T981" s="269"/>
      <c r="U981" s="189"/>
      <c r="V981" s="3"/>
      <c r="W981" s="2"/>
      <c r="X981" s="269"/>
      <c r="Y981" s="189"/>
      <c r="Z981" s="3"/>
      <c r="AA981" s="1"/>
      <c r="AB981" s="1"/>
      <c r="AC981" s="1"/>
      <c r="AD981" s="1"/>
      <c r="AE981" s="2"/>
      <c r="AF981" s="2"/>
      <c r="AG981" s="2"/>
      <c r="AH981" s="2"/>
      <c r="AI981" s="270"/>
      <c r="AJ981" s="270"/>
      <c r="AK981" s="270"/>
      <c r="AL981" s="270"/>
      <c r="AM981" s="270"/>
      <c r="AN981" s="270"/>
      <c r="AO981" s="270"/>
      <c r="AP981" s="270"/>
      <c r="AQ981" s="270"/>
      <c r="AR981" s="270"/>
      <c r="AS981" s="271"/>
      <c r="AT981" s="271"/>
      <c r="AU981" s="270"/>
      <c r="AV981" s="270"/>
      <c r="AW981" s="270"/>
      <c r="AX981" s="270"/>
    </row>
    <row r="982" spans="1:50" ht="14.25" customHeight="1">
      <c r="A982" s="204"/>
      <c r="B982" s="268"/>
      <c r="C982" s="268"/>
      <c r="D982" s="268"/>
      <c r="E982" s="268"/>
      <c r="F982" s="268"/>
      <c r="G982" s="268"/>
      <c r="H982" s="269"/>
      <c r="I982" s="189"/>
      <c r="J982" s="3"/>
      <c r="K982" s="2"/>
      <c r="L982" s="269"/>
      <c r="M982" s="189"/>
      <c r="N982" s="3"/>
      <c r="O982" s="2"/>
      <c r="P982" s="269"/>
      <c r="Q982" s="189"/>
      <c r="R982" s="3"/>
      <c r="S982" s="2"/>
      <c r="T982" s="269"/>
      <c r="U982" s="189"/>
      <c r="V982" s="3"/>
      <c r="W982" s="2"/>
      <c r="X982" s="269"/>
      <c r="Y982" s="189"/>
      <c r="Z982" s="3"/>
      <c r="AA982" s="1"/>
      <c r="AB982" s="1"/>
      <c r="AC982" s="1"/>
      <c r="AD982" s="1"/>
      <c r="AE982" s="2"/>
      <c r="AF982" s="2"/>
      <c r="AG982" s="2"/>
      <c r="AH982" s="2"/>
      <c r="AI982" s="270"/>
      <c r="AJ982" s="270"/>
      <c r="AK982" s="270"/>
      <c r="AL982" s="270"/>
      <c r="AM982" s="270"/>
      <c r="AN982" s="270"/>
      <c r="AO982" s="270"/>
      <c r="AP982" s="270"/>
      <c r="AQ982" s="270"/>
      <c r="AR982" s="270"/>
      <c r="AS982" s="271"/>
      <c r="AT982" s="271"/>
      <c r="AU982" s="270"/>
      <c r="AV982" s="270"/>
      <c r="AW982" s="270"/>
      <c r="AX982" s="270"/>
    </row>
    <row r="983" spans="1:50" ht="14.25" customHeight="1">
      <c r="A983" s="204"/>
      <c r="B983" s="268"/>
      <c r="C983" s="268"/>
      <c r="D983" s="268"/>
      <c r="E983" s="268"/>
      <c r="F983" s="268"/>
      <c r="G983" s="268"/>
      <c r="H983" s="269"/>
      <c r="I983" s="189"/>
      <c r="J983" s="3"/>
      <c r="K983" s="2"/>
      <c r="L983" s="269"/>
      <c r="M983" s="189"/>
      <c r="N983" s="3"/>
      <c r="O983" s="2"/>
      <c r="P983" s="269"/>
      <c r="Q983" s="189"/>
      <c r="R983" s="3"/>
      <c r="S983" s="2"/>
      <c r="T983" s="269"/>
      <c r="U983" s="189"/>
      <c r="V983" s="3"/>
      <c r="W983" s="2"/>
      <c r="X983" s="269"/>
      <c r="Y983" s="189"/>
      <c r="Z983" s="3"/>
      <c r="AA983" s="1"/>
      <c r="AB983" s="1"/>
      <c r="AC983" s="1"/>
      <c r="AD983" s="1"/>
      <c r="AE983" s="2"/>
      <c r="AF983" s="2"/>
      <c r="AG983" s="2"/>
      <c r="AH983" s="2"/>
      <c r="AI983" s="270"/>
      <c r="AJ983" s="270"/>
      <c r="AK983" s="270"/>
      <c r="AL983" s="270"/>
      <c r="AM983" s="270"/>
      <c r="AN983" s="270"/>
      <c r="AO983" s="270"/>
      <c r="AP983" s="270"/>
      <c r="AQ983" s="270"/>
      <c r="AR983" s="270"/>
      <c r="AS983" s="271"/>
      <c r="AT983" s="271"/>
      <c r="AU983" s="270"/>
      <c r="AV983" s="270"/>
      <c r="AW983" s="270"/>
      <c r="AX983" s="270"/>
    </row>
    <row r="984" spans="1:50" ht="14.25" customHeight="1">
      <c r="A984" s="204"/>
      <c r="B984" s="268"/>
      <c r="C984" s="268"/>
      <c r="D984" s="268"/>
      <c r="E984" s="268"/>
      <c r="F984" s="268"/>
      <c r="G984" s="268"/>
      <c r="H984" s="269"/>
      <c r="I984" s="189"/>
      <c r="J984" s="3"/>
      <c r="K984" s="2"/>
      <c r="L984" s="269"/>
      <c r="M984" s="189"/>
      <c r="N984" s="3"/>
      <c r="O984" s="2"/>
      <c r="P984" s="269"/>
      <c r="Q984" s="189"/>
      <c r="R984" s="3"/>
      <c r="S984" s="2"/>
      <c r="T984" s="269"/>
      <c r="U984" s="189"/>
      <c r="V984" s="3"/>
      <c r="W984" s="2"/>
      <c r="X984" s="269"/>
      <c r="Y984" s="189"/>
      <c r="Z984" s="3"/>
      <c r="AA984" s="1"/>
      <c r="AB984" s="1"/>
      <c r="AC984" s="1"/>
      <c r="AD984" s="1"/>
      <c r="AE984" s="2"/>
      <c r="AF984" s="2"/>
      <c r="AG984" s="2"/>
      <c r="AH984" s="2"/>
      <c r="AI984" s="270"/>
      <c r="AJ984" s="270"/>
      <c r="AK984" s="270"/>
      <c r="AL984" s="270"/>
      <c r="AM984" s="270"/>
      <c r="AN984" s="270"/>
      <c r="AO984" s="270"/>
      <c r="AP984" s="270"/>
      <c r="AQ984" s="270"/>
      <c r="AR984" s="270"/>
      <c r="AS984" s="271"/>
      <c r="AT984" s="271"/>
      <c r="AU984" s="270"/>
      <c r="AV984" s="270"/>
      <c r="AW984" s="270"/>
      <c r="AX984" s="270"/>
    </row>
    <row r="985" spans="1:50" ht="14.25" customHeight="1">
      <c r="A985" s="204"/>
      <c r="B985" s="268"/>
      <c r="C985" s="268"/>
      <c r="D985" s="268"/>
      <c r="E985" s="268"/>
      <c r="F985" s="268"/>
      <c r="G985" s="268"/>
      <c r="H985" s="269"/>
      <c r="I985" s="189"/>
      <c r="J985" s="3"/>
      <c r="K985" s="2"/>
      <c r="L985" s="269"/>
      <c r="M985" s="189"/>
      <c r="N985" s="3"/>
      <c r="O985" s="2"/>
      <c r="P985" s="269"/>
      <c r="Q985" s="189"/>
      <c r="R985" s="3"/>
      <c r="S985" s="2"/>
      <c r="T985" s="269"/>
      <c r="U985" s="189"/>
      <c r="V985" s="3"/>
      <c r="W985" s="2"/>
      <c r="X985" s="269"/>
      <c r="Y985" s="189"/>
      <c r="Z985" s="3"/>
      <c r="AA985" s="1"/>
      <c r="AB985" s="1"/>
      <c r="AC985" s="1"/>
      <c r="AD985" s="1"/>
      <c r="AE985" s="2"/>
      <c r="AF985" s="2"/>
      <c r="AG985" s="2"/>
      <c r="AH985" s="2"/>
      <c r="AI985" s="270"/>
      <c r="AJ985" s="270"/>
      <c r="AK985" s="270"/>
      <c r="AL985" s="270"/>
      <c r="AM985" s="270"/>
      <c r="AN985" s="270"/>
      <c r="AO985" s="270"/>
      <c r="AP985" s="270"/>
      <c r="AQ985" s="270"/>
      <c r="AR985" s="270"/>
      <c r="AS985" s="271"/>
      <c r="AT985" s="271"/>
      <c r="AU985" s="270"/>
      <c r="AV985" s="270"/>
      <c r="AW985" s="270"/>
      <c r="AX985" s="270"/>
    </row>
    <row r="986" spans="1:50" ht="14.25" customHeight="1">
      <c r="A986" s="204"/>
      <c r="B986" s="268"/>
      <c r="C986" s="268"/>
      <c r="D986" s="268"/>
      <c r="E986" s="268"/>
      <c r="F986" s="268"/>
      <c r="G986" s="268"/>
      <c r="H986" s="269"/>
      <c r="I986" s="189"/>
      <c r="J986" s="3"/>
      <c r="K986" s="2"/>
      <c r="L986" s="269"/>
      <c r="M986" s="189"/>
      <c r="N986" s="3"/>
      <c r="O986" s="2"/>
      <c r="P986" s="269"/>
      <c r="Q986" s="189"/>
      <c r="R986" s="3"/>
      <c r="S986" s="2"/>
      <c r="T986" s="269"/>
      <c r="U986" s="189"/>
      <c r="V986" s="3"/>
      <c r="W986" s="2"/>
      <c r="X986" s="269"/>
      <c r="Y986" s="189"/>
      <c r="Z986" s="3"/>
      <c r="AA986" s="1"/>
      <c r="AB986" s="1"/>
      <c r="AC986" s="1"/>
      <c r="AD986" s="1"/>
      <c r="AE986" s="2"/>
      <c r="AF986" s="2"/>
      <c r="AG986" s="2"/>
      <c r="AH986" s="2"/>
      <c r="AI986" s="270"/>
      <c r="AJ986" s="270"/>
      <c r="AK986" s="270"/>
      <c r="AL986" s="270"/>
      <c r="AM986" s="270"/>
      <c r="AN986" s="270"/>
      <c r="AO986" s="270"/>
      <c r="AP986" s="270"/>
      <c r="AQ986" s="270"/>
      <c r="AR986" s="270"/>
      <c r="AS986" s="271"/>
      <c r="AT986" s="271"/>
      <c r="AU986" s="270"/>
      <c r="AV986" s="270"/>
      <c r="AW986" s="270"/>
      <c r="AX986" s="270"/>
    </row>
    <row r="987" spans="1:50" ht="14.25" customHeight="1">
      <c r="A987" s="204"/>
      <c r="B987" s="268"/>
      <c r="C987" s="268"/>
      <c r="D987" s="268"/>
      <c r="E987" s="268"/>
      <c r="F987" s="268"/>
      <c r="G987" s="268"/>
      <c r="H987" s="269"/>
      <c r="I987" s="189"/>
      <c r="J987" s="3"/>
      <c r="K987" s="2"/>
      <c r="L987" s="269"/>
      <c r="M987" s="189"/>
      <c r="N987" s="3"/>
      <c r="O987" s="2"/>
      <c r="P987" s="269"/>
      <c r="Q987" s="189"/>
      <c r="R987" s="3"/>
      <c r="S987" s="2"/>
      <c r="T987" s="269"/>
      <c r="U987" s="189"/>
      <c r="V987" s="3"/>
      <c r="W987" s="2"/>
      <c r="X987" s="269"/>
      <c r="Y987" s="189"/>
      <c r="Z987" s="3"/>
      <c r="AA987" s="1"/>
      <c r="AB987" s="1"/>
      <c r="AC987" s="1"/>
      <c r="AD987" s="1"/>
      <c r="AE987" s="2"/>
      <c r="AF987" s="2"/>
      <c r="AG987" s="2"/>
      <c r="AH987" s="2"/>
      <c r="AI987" s="270"/>
      <c r="AJ987" s="270"/>
      <c r="AK987" s="270"/>
      <c r="AL987" s="270"/>
      <c r="AM987" s="270"/>
      <c r="AN987" s="270"/>
      <c r="AO987" s="270"/>
      <c r="AP987" s="270"/>
      <c r="AQ987" s="270"/>
      <c r="AR987" s="270"/>
      <c r="AS987" s="271"/>
      <c r="AT987" s="271"/>
      <c r="AU987" s="270"/>
      <c r="AV987" s="270"/>
      <c r="AW987" s="270"/>
      <c r="AX987" s="270"/>
    </row>
    <row r="988" spans="1:50" ht="14.25" customHeight="1">
      <c r="A988" s="204"/>
      <c r="B988" s="268"/>
      <c r="C988" s="268"/>
      <c r="D988" s="268"/>
      <c r="E988" s="268"/>
      <c r="F988" s="268"/>
      <c r="G988" s="268"/>
      <c r="H988" s="269"/>
      <c r="I988" s="189"/>
      <c r="J988" s="3"/>
      <c r="K988" s="2"/>
      <c r="L988" s="269"/>
      <c r="M988" s="189"/>
      <c r="N988" s="3"/>
      <c r="O988" s="2"/>
      <c r="P988" s="269"/>
      <c r="Q988" s="189"/>
      <c r="R988" s="3"/>
      <c r="S988" s="2"/>
      <c r="T988" s="269"/>
      <c r="U988" s="189"/>
      <c r="V988" s="3"/>
      <c r="W988" s="2"/>
      <c r="X988" s="269"/>
      <c r="Y988" s="189"/>
      <c r="Z988" s="3"/>
      <c r="AA988" s="1"/>
      <c r="AB988" s="1"/>
      <c r="AC988" s="1"/>
      <c r="AD988" s="1"/>
      <c r="AE988" s="2"/>
      <c r="AF988" s="2"/>
      <c r="AG988" s="2"/>
      <c r="AH988" s="2"/>
      <c r="AI988" s="270"/>
      <c r="AJ988" s="270"/>
      <c r="AK988" s="270"/>
      <c r="AL988" s="270"/>
      <c r="AM988" s="270"/>
      <c r="AN988" s="270"/>
      <c r="AO988" s="270"/>
      <c r="AP988" s="270"/>
      <c r="AQ988" s="270"/>
      <c r="AR988" s="270"/>
      <c r="AS988" s="271"/>
      <c r="AT988" s="271"/>
      <c r="AU988" s="270"/>
      <c r="AV988" s="270"/>
      <c r="AW988" s="270"/>
      <c r="AX988" s="270"/>
    </row>
    <row r="989" spans="1:50" ht="14.25" customHeight="1">
      <c r="A989" s="204"/>
      <c r="B989" s="268"/>
      <c r="C989" s="268"/>
      <c r="D989" s="268"/>
      <c r="E989" s="268"/>
      <c r="F989" s="268"/>
      <c r="G989" s="268"/>
      <c r="H989" s="269"/>
      <c r="I989" s="189"/>
      <c r="J989" s="3"/>
      <c r="K989" s="2"/>
      <c r="L989" s="269"/>
      <c r="M989" s="189"/>
      <c r="N989" s="3"/>
      <c r="O989" s="2"/>
      <c r="P989" s="269"/>
      <c r="Q989" s="189"/>
      <c r="R989" s="3"/>
      <c r="S989" s="2"/>
      <c r="T989" s="269"/>
      <c r="U989" s="189"/>
      <c r="V989" s="3"/>
      <c r="W989" s="2"/>
      <c r="X989" s="269"/>
      <c r="Y989" s="189"/>
      <c r="Z989" s="3"/>
      <c r="AA989" s="1"/>
      <c r="AB989" s="1"/>
      <c r="AC989" s="1"/>
      <c r="AD989" s="1"/>
      <c r="AE989" s="2"/>
      <c r="AF989" s="2"/>
      <c r="AG989" s="2"/>
      <c r="AH989" s="2"/>
      <c r="AI989" s="270"/>
      <c r="AJ989" s="270"/>
      <c r="AK989" s="270"/>
      <c r="AL989" s="270"/>
      <c r="AM989" s="270"/>
      <c r="AN989" s="270"/>
      <c r="AO989" s="270"/>
      <c r="AP989" s="270"/>
      <c r="AQ989" s="270"/>
      <c r="AR989" s="270"/>
      <c r="AS989" s="271"/>
      <c r="AT989" s="271"/>
      <c r="AU989" s="270"/>
      <c r="AV989" s="270"/>
      <c r="AW989" s="270"/>
      <c r="AX989" s="270"/>
    </row>
    <row r="990" spans="1:50" ht="14.25" customHeight="1">
      <c r="A990" s="204"/>
      <c r="B990" s="268"/>
      <c r="C990" s="268"/>
      <c r="D990" s="268"/>
      <c r="E990" s="268"/>
      <c r="F990" s="268"/>
      <c r="G990" s="268"/>
      <c r="H990" s="269"/>
      <c r="I990" s="189"/>
      <c r="J990" s="3"/>
      <c r="K990" s="2"/>
      <c r="L990" s="269"/>
      <c r="M990" s="189"/>
      <c r="N990" s="3"/>
      <c r="O990" s="2"/>
      <c r="P990" s="269"/>
      <c r="Q990" s="189"/>
      <c r="R990" s="3"/>
      <c r="S990" s="2"/>
      <c r="T990" s="269"/>
      <c r="U990" s="189"/>
      <c r="V990" s="3"/>
      <c r="W990" s="2"/>
      <c r="X990" s="269"/>
      <c r="Y990" s="189"/>
      <c r="Z990" s="3"/>
      <c r="AA990" s="1"/>
      <c r="AB990" s="1"/>
      <c r="AC990" s="1"/>
      <c r="AD990" s="1"/>
      <c r="AE990" s="2"/>
      <c r="AF990" s="2"/>
      <c r="AG990" s="2"/>
      <c r="AH990" s="2"/>
      <c r="AI990" s="270"/>
      <c r="AJ990" s="270"/>
      <c r="AK990" s="270"/>
      <c r="AL990" s="270"/>
      <c r="AM990" s="270"/>
      <c r="AN990" s="270"/>
      <c r="AO990" s="270"/>
      <c r="AP990" s="270"/>
      <c r="AQ990" s="270"/>
      <c r="AR990" s="270"/>
      <c r="AS990" s="271"/>
      <c r="AT990" s="271"/>
      <c r="AU990" s="270"/>
      <c r="AV990" s="270"/>
      <c r="AW990" s="270"/>
      <c r="AX990" s="270"/>
    </row>
    <row r="991" spans="1:50" ht="14.25" customHeight="1">
      <c r="A991" s="204"/>
      <c r="B991" s="268"/>
      <c r="C991" s="268"/>
      <c r="D991" s="268"/>
      <c r="E991" s="268"/>
      <c r="F991" s="268"/>
      <c r="G991" s="268"/>
      <c r="H991" s="269"/>
      <c r="I991" s="189"/>
      <c r="J991" s="3"/>
      <c r="K991" s="2"/>
      <c r="L991" s="269"/>
      <c r="M991" s="189"/>
      <c r="N991" s="3"/>
      <c r="O991" s="2"/>
      <c r="P991" s="269"/>
      <c r="Q991" s="189"/>
      <c r="R991" s="3"/>
      <c r="S991" s="2"/>
      <c r="T991" s="269"/>
      <c r="U991" s="189"/>
      <c r="V991" s="3"/>
      <c r="W991" s="2"/>
      <c r="X991" s="269"/>
      <c r="Y991" s="189"/>
      <c r="Z991" s="3"/>
      <c r="AA991" s="1"/>
      <c r="AB991" s="1"/>
      <c r="AC991" s="1"/>
      <c r="AD991" s="1"/>
      <c r="AE991" s="2"/>
      <c r="AF991" s="2"/>
      <c r="AG991" s="2"/>
      <c r="AH991" s="2"/>
      <c r="AI991" s="270"/>
      <c r="AJ991" s="270"/>
      <c r="AK991" s="270"/>
      <c r="AL991" s="270"/>
      <c r="AM991" s="270"/>
      <c r="AN991" s="270"/>
      <c r="AO991" s="270"/>
      <c r="AP991" s="270"/>
      <c r="AQ991" s="270"/>
      <c r="AR991" s="270"/>
      <c r="AS991" s="271"/>
      <c r="AT991" s="271"/>
      <c r="AU991" s="270"/>
      <c r="AV991" s="270"/>
      <c r="AW991" s="270"/>
      <c r="AX991" s="270"/>
    </row>
    <row r="992" spans="1:50" ht="14.25" customHeight="1">
      <c r="A992" s="204"/>
      <c r="B992" s="268"/>
      <c r="C992" s="268"/>
      <c r="D992" s="268"/>
      <c r="E992" s="268"/>
      <c r="F992" s="268"/>
      <c r="G992" s="268"/>
      <c r="H992" s="269"/>
      <c r="I992" s="189"/>
      <c r="J992" s="3"/>
      <c r="K992" s="2"/>
      <c r="L992" s="269"/>
      <c r="M992" s="189"/>
      <c r="N992" s="3"/>
      <c r="O992" s="2"/>
      <c r="P992" s="269"/>
      <c r="Q992" s="189"/>
      <c r="R992" s="3"/>
      <c r="S992" s="2"/>
      <c r="T992" s="269"/>
      <c r="U992" s="189"/>
      <c r="V992" s="3"/>
      <c r="W992" s="2"/>
      <c r="X992" s="269"/>
      <c r="Y992" s="189"/>
      <c r="Z992" s="3"/>
      <c r="AA992" s="1"/>
      <c r="AB992" s="1"/>
      <c r="AC992" s="1"/>
      <c r="AD992" s="1"/>
      <c r="AE992" s="2"/>
      <c r="AF992" s="2"/>
      <c r="AG992" s="2"/>
      <c r="AH992" s="2"/>
      <c r="AI992" s="270"/>
      <c r="AJ992" s="270"/>
      <c r="AK992" s="270"/>
      <c r="AL992" s="270"/>
      <c r="AM992" s="270"/>
      <c r="AN992" s="270"/>
      <c r="AO992" s="270"/>
      <c r="AP992" s="270"/>
      <c r="AQ992" s="270"/>
      <c r="AR992" s="270"/>
      <c r="AS992" s="271"/>
      <c r="AT992" s="271"/>
      <c r="AU992" s="270"/>
      <c r="AV992" s="270"/>
      <c r="AW992" s="270"/>
      <c r="AX992" s="270"/>
    </row>
    <row r="993" spans="1:50" ht="14.25" customHeight="1">
      <c r="A993" s="204"/>
      <c r="B993" s="268"/>
      <c r="C993" s="268"/>
      <c r="D993" s="268"/>
      <c r="E993" s="268"/>
      <c r="F993" s="268"/>
      <c r="G993" s="268"/>
      <c r="H993" s="269"/>
      <c r="I993" s="189"/>
      <c r="J993" s="3"/>
      <c r="K993" s="2"/>
      <c r="L993" s="269"/>
      <c r="M993" s="189"/>
      <c r="N993" s="3"/>
      <c r="O993" s="2"/>
      <c r="P993" s="269"/>
      <c r="Q993" s="189"/>
      <c r="R993" s="3"/>
      <c r="S993" s="2"/>
      <c r="T993" s="269"/>
      <c r="U993" s="189"/>
      <c r="V993" s="3"/>
      <c r="W993" s="2"/>
      <c r="X993" s="269"/>
      <c r="Y993" s="189"/>
      <c r="Z993" s="3"/>
      <c r="AA993" s="1"/>
      <c r="AB993" s="1"/>
      <c r="AC993" s="1"/>
      <c r="AD993" s="1"/>
      <c r="AE993" s="2"/>
      <c r="AF993" s="2"/>
      <c r="AG993" s="2"/>
      <c r="AH993" s="2"/>
      <c r="AI993" s="270"/>
      <c r="AJ993" s="270"/>
      <c r="AK993" s="270"/>
      <c r="AL993" s="270"/>
      <c r="AM993" s="270"/>
      <c r="AN993" s="270"/>
      <c r="AO993" s="270"/>
      <c r="AP993" s="270"/>
      <c r="AQ993" s="270"/>
      <c r="AR993" s="270"/>
      <c r="AS993" s="271"/>
      <c r="AT993" s="271"/>
      <c r="AU993" s="270"/>
      <c r="AV993" s="270"/>
      <c r="AW993" s="270"/>
      <c r="AX993" s="270"/>
    </row>
    <row r="994" spans="1:50" ht="14.25" customHeight="1">
      <c r="A994" s="204"/>
      <c r="B994" s="268"/>
      <c r="C994" s="268"/>
      <c r="D994" s="268"/>
      <c r="E994" s="268"/>
      <c r="F994" s="268"/>
      <c r="G994" s="268"/>
      <c r="H994" s="269"/>
      <c r="I994" s="189"/>
      <c r="J994" s="3"/>
      <c r="K994" s="2"/>
      <c r="L994" s="269"/>
      <c r="M994" s="189"/>
      <c r="N994" s="3"/>
      <c r="O994" s="2"/>
      <c r="P994" s="269"/>
      <c r="Q994" s="189"/>
      <c r="R994" s="3"/>
      <c r="S994" s="2"/>
      <c r="T994" s="269"/>
      <c r="U994" s="189"/>
      <c r="V994" s="3"/>
      <c r="W994" s="2"/>
      <c r="X994" s="269"/>
      <c r="Y994" s="189"/>
      <c r="Z994" s="3"/>
      <c r="AA994" s="1"/>
      <c r="AB994" s="1"/>
      <c r="AC994" s="1"/>
      <c r="AD994" s="1"/>
      <c r="AE994" s="2"/>
      <c r="AF994" s="2"/>
      <c r="AG994" s="2"/>
      <c r="AH994" s="2"/>
      <c r="AI994" s="270"/>
      <c r="AJ994" s="270"/>
      <c r="AK994" s="270"/>
      <c r="AL994" s="270"/>
      <c r="AM994" s="270"/>
      <c r="AN994" s="270"/>
      <c r="AO994" s="270"/>
      <c r="AP994" s="270"/>
      <c r="AQ994" s="270"/>
      <c r="AR994" s="270"/>
      <c r="AS994" s="271"/>
      <c r="AT994" s="271"/>
      <c r="AU994" s="270"/>
      <c r="AV994" s="270"/>
      <c r="AW994" s="270"/>
      <c r="AX994" s="270"/>
    </row>
    <row r="995" spans="1:50" ht="14.25" customHeight="1">
      <c r="A995" s="204"/>
      <c r="B995" s="268"/>
      <c r="C995" s="268"/>
      <c r="D995" s="268"/>
      <c r="E995" s="268"/>
      <c r="F995" s="268"/>
      <c r="G995" s="268"/>
      <c r="H995" s="269"/>
      <c r="I995" s="189"/>
      <c r="J995" s="3"/>
      <c r="K995" s="2"/>
      <c r="L995" s="269"/>
      <c r="M995" s="189"/>
      <c r="N995" s="3"/>
      <c r="O995" s="2"/>
      <c r="P995" s="269"/>
      <c r="Q995" s="189"/>
      <c r="R995" s="3"/>
      <c r="S995" s="2"/>
      <c r="T995" s="269"/>
      <c r="U995" s="189"/>
      <c r="V995" s="3"/>
      <c r="W995" s="2"/>
      <c r="X995" s="269"/>
      <c r="Y995" s="189"/>
      <c r="Z995" s="3"/>
      <c r="AA995" s="1"/>
      <c r="AB995" s="1"/>
      <c r="AC995" s="1"/>
      <c r="AD995" s="1"/>
      <c r="AE995" s="2"/>
      <c r="AF995" s="2"/>
      <c r="AG995" s="2"/>
      <c r="AH995" s="2"/>
      <c r="AI995" s="270"/>
      <c r="AJ995" s="270"/>
      <c r="AK995" s="270"/>
      <c r="AL995" s="270"/>
      <c r="AM995" s="270"/>
      <c r="AN995" s="270"/>
      <c r="AO995" s="270"/>
      <c r="AP995" s="270"/>
      <c r="AQ995" s="270"/>
      <c r="AR995" s="270"/>
      <c r="AS995" s="271"/>
      <c r="AT995" s="271"/>
      <c r="AU995" s="270"/>
      <c r="AV995" s="270"/>
      <c r="AW995" s="270"/>
      <c r="AX995" s="270"/>
    </row>
    <row r="996" spans="1:50" ht="14.25" customHeight="1">
      <c r="A996" s="204"/>
      <c r="B996" s="268"/>
      <c r="C996" s="268"/>
      <c r="D996" s="268"/>
      <c r="E996" s="268"/>
      <c r="F996" s="268"/>
      <c r="G996" s="268"/>
      <c r="H996" s="269"/>
      <c r="I996" s="189"/>
      <c r="J996" s="3"/>
      <c r="K996" s="2"/>
      <c r="L996" s="269"/>
      <c r="M996" s="189"/>
      <c r="N996" s="3"/>
      <c r="O996" s="2"/>
      <c r="P996" s="269"/>
      <c r="Q996" s="189"/>
      <c r="R996" s="3"/>
      <c r="S996" s="2"/>
      <c r="T996" s="269"/>
      <c r="U996" s="189"/>
      <c r="V996" s="3"/>
      <c r="W996" s="2"/>
      <c r="X996" s="269"/>
      <c r="Y996" s="189"/>
      <c r="Z996" s="3"/>
      <c r="AA996" s="1"/>
      <c r="AB996" s="1"/>
      <c r="AC996" s="1"/>
      <c r="AD996" s="1"/>
      <c r="AE996" s="2"/>
      <c r="AF996" s="2"/>
      <c r="AG996" s="2"/>
      <c r="AH996" s="2"/>
      <c r="AI996" s="270"/>
      <c r="AJ996" s="270"/>
      <c r="AK996" s="270"/>
      <c r="AL996" s="270"/>
      <c r="AM996" s="270"/>
      <c r="AN996" s="270"/>
      <c r="AO996" s="270"/>
      <c r="AP996" s="270"/>
      <c r="AQ996" s="270"/>
      <c r="AR996" s="270"/>
      <c r="AS996" s="271"/>
      <c r="AT996" s="271"/>
      <c r="AU996" s="270"/>
      <c r="AV996" s="270"/>
      <c r="AW996" s="270"/>
      <c r="AX996" s="270"/>
    </row>
    <row r="997" spans="1:50" ht="14.25" customHeight="1">
      <c r="A997" s="204"/>
      <c r="B997" s="268"/>
      <c r="C997" s="268"/>
      <c r="D997" s="268"/>
      <c r="E997" s="268"/>
      <c r="F997" s="268"/>
      <c r="G997" s="268"/>
      <c r="H997" s="269"/>
      <c r="I997" s="189"/>
      <c r="J997" s="3"/>
      <c r="K997" s="2"/>
      <c r="L997" s="269"/>
      <c r="M997" s="189"/>
      <c r="N997" s="3"/>
      <c r="O997" s="2"/>
      <c r="P997" s="269"/>
      <c r="Q997" s="189"/>
      <c r="R997" s="3"/>
      <c r="S997" s="2"/>
      <c r="T997" s="269"/>
      <c r="U997" s="189"/>
      <c r="V997" s="3"/>
      <c r="W997" s="2"/>
      <c r="X997" s="269"/>
      <c r="Y997" s="189"/>
      <c r="Z997" s="3"/>
      <c r="AA997" s="1"/>
      <c r="AB997" s="1"/>
      <c r="AC997" s="1"/>
      <c r="AD997" s="1"/>
      <c r="AE997" s="2"/>
      <c r="AF997" s="2"/>
      <c r="AG997" s="2"/>
      <c r="AH997" s="2"/>
      <c r="AI997" s="270"/>
      <c r="AJ997" s="270"/>
      <c r="AK997" s="270"/>
      <c r="AL997" s="270"/>
      <c r="AM997" s="270"/>
      <c r="AN997" s="270"/>
      <c r="AO997" s="270"/>
      <c r="AP997" s="270"/>
      <c r="AQ997" s="270"/>
      <c r="AR997" s="270"/>
      <c r="AS997" s="271"/>
      <c r="AT997" s="271"/>
      <c r="AU997" s="270"/>
      <c r="AV997" s="270"/>
      <c r="AW997" s="270"/>
      <c r="AX997" s="270"/>
    </row>
    <row r="998" spans="1:50" ht="14.25" customHeight="1">
      <c r="A998" s="204"/>
      <c r="B998" s="268"/>
      <c r="C998" s="268"/>
      <c r="D998" s="268"/>
      <c r="E998" s="268"/>
      <c r="F998" s="268"/>
      <c r="G998" s="268"/>
      <c r="H998" s="269"/>
      <c r="I998" s="189"/>
      <c r="J998" s="3"/>
      <c r="K998" s="2"/>
      <c r="L998" s="269"/>
      <c r="M998" s="189"/>
      <c r="N998" s="3"/>
      <c r="O998" s="2"/>
      <c r="P998" s="269"/>
      <c r="Q998" s="189"/>
      <c r="R998" s="3"/>
      <c r="S998" s="2"/>
      <c r="T998" s="269"/>
      <c r="U998" s="189"/>
      <c r="V998" s="3"/>
      <c r="W998" s="2"/>
      <c r="X998" s="269"/>
      <c r="Y998" s="189"/>
      <c r="Z998" s="3"/>
      <c r="AA998" s="1"/>
      <c r="AB998" s="1"/>
      <c r="AC998" s="1"/>
      <c r="AD998" s="1"/>
      <c r="AE998" s="2"/>
      <c r="AF998" s="2"/>
      <c r="AG998" s="2"/>
      <c r="AH998" s="2"/>
      <c r="AI998" s="270"/>
      <c r="AJ998" s="270"/>
      <c r="AK998" s="270"/>
      <c r="AL998" s="270"/>
      <c r="AM998" s="270"/>
      <c r="AN998" s="270"/>
      <c r="AO998" s="270"/>
      <c r="AP998" s="270"/>
      <c r="AQ998" s="270"/>
      <c r="AR998" s="270"/>
      <c r="AS998" s="271"/>
      <c r="AT998" s="271"/>
      <c r="AU998" s="270"/>
      <c r="AV998" s="270"/>
      <c r="AW998" s="270"/>
      <c r="AX998" s="270"/>
    </row>
    <row r="999" spans="1:50" ht="14.25" customHeight="1">
      <c r="A999" s="204"/>
      <c r="B999" s="268"/>
      <c r="C999" s="268"/>
      <c r="D999" s="268"/>
      <c r="E999" s="268"/>
      <c r="F999" s="268"/>
      <c r="G999" s="268"/>
      <c r="H999" s="269"/>
      <c r="I999" s="189"/>
      <c r="J999" s="3"/>
      <c r="K999" s="2"/>
      <c r="L999" s="269"/>
      <c r="M999" s="189"/>
      <c r="N999" s="3"/>
      <c r="O999" s="2"/>
      <c r="P999" s="269"/>
      <c r="Q999" s="189"/>
      <c r="R999" s="3"/>
      <c r="S999" s="2"/>
      <c r="T999" s="269"/>
      <c r="U999" s="189"/>
      <c r="V999" s="3"/>
      <c r="W999" s="2"/>
      <c r="X999" s="269"/>
      <c r="Y999" s="189"/>
      <c r="Z999" s="3"/>
      <c r="AA999" s="1"/>
      <c r="AB999" s="1"/>
      <c r="AC999" s="1"/>
      <c r="AD999" s="1"/>
      <c r="AE999" s="2"/>
      <c r="AF999" s="2"/>
      <c r="AG999" s="2"/>
      <c r="AH999" s="2"/>
      <c r="AI999" s="270"/>
      <c r="AJ999" s="270"/>
      <c r="AK999" s="270"/>
      <c r="AL999" s="270"/>
      <c r="AM999" s="270"/>
      <c r="AN999" s="270"/>
      <c r="AO999" s="270"/>
      <c r="AP999" s="270"/>
      <c r="AQ999" s="270"/>
      <c r="AR999" s="270"/>
      <c r="AS999" s="271"/>
      <c r="AT999" s="271"/>
      <c r="AU999" s="270"/>
      <c r="AV999" s="270"/>
      <c r="AW999" s="270"/>
      <c r="AX999" s="270"/>
    </row>
    <row r="1000" spans="1:50" ht="14.25" customHeight="1">
      <c r="A1000" s="204"/>
      <c r="B1000" s="268"/>
      <c r="C1000" s="268"/>
      <c r="D1000" s="268"/>
      <c r="E1000" s="268"/>
      <c r="F1000" s="268"/>
      <c r="G1000" s="268"/>
      <c r="H1000" s="269"/>
      <c r="I1000" s="189"/>
      <c r="J1000" s="3"/>
      <c r="K1000" s="2"/>
      <c r="L1000" s="269"/>
      <c r="M1000" s="189"/>
      <c r="N1000" s="3"/>
      <c r="O1000" s="2"/>
      <c r="P1000" s="269"/>
      <c r="Q1000" s="189"/>
      <c r="R1000" s="3"/>
      <c r="S1000" s="2"/>
      <c r="T1000" s="269"/>
      <c r="U1000" s="189"/>
      <c r="V1000" s="3"/>
      <c r="W1000" s="2"/>
      <c r="X1000" s="269"/>
      <c r="Y1000" s="189"/>
      <c r="Z1000" s="3"/>
      <c r="AA1000" s="1"/>
      <c r="AB1000" s="1"/>
      <c r="AC1000" s="1"/>
      <c r="AD1000" s="1"/>
      <c r="AE1000" s="2"/>
      <c r="AF1000" s="2"/>
      <c r="AG1000" s="2"/>
      <c r="AH1000" s="2"/>
      <c r="AI1000" s="270"/>
      <c r="AJ1000" s="270"/>
      <c r="AK1000" s="270"/>
      <c r="AL1000" s="270"/>
      <c r="AM1000" s="270"/>
      <c r="AN1000" s="270"/>
      <c r="AO1000" s="270"/>
      <c r="AP1000" s="270"/>
      <c r="AQ1000" s="270"/>
      <c r="AR1000" s="270"/>
      <c r="AS1000" s="271"/>
      <c r="AT1000" s="271"/>
      <c r="AU1000" s="270"/>
      <c r="AV1000" s="270"/>
      <c r="AW1000" s="270"/>
      <c r="AX1000" s="270"/>
    </row>
    <row r="1001" spans="1:50" ht="14.25" customHeight="1">
      <c r="A1001" s="204"/>
      <c r="B1001" s="268"/>
      <c r="C1001" s="268"/>
      <c r="D1001" s="268"/>
      <c r="E1001" s="268"/>
      <c r="F1001" s="268"/>
      <c r="G1001" s="268"/>
      <c r="H1001" s="269"/>
      <c r="I1001" s="189"/>
      <c r="J1001" s="3"/>
      <c r="K1001" s="2"/>
      <c r="L1001" s="269"/>
      <c r="M1001" s="189"/>
      <c r="N1001" s="3"/>
      <c r="O1001" s="2"/>
      <c r="P1001" s="269"/>
      <c r="Q1001" s="189"/>
      <c r="R1001" s="3"/>
      <c r="S1001" s="2"/>
      <c r="T1001" s="269"/>
      <c r="U1001" s="189"/>
      <c r="V1001" s="3"/>
      <c r="W1001" s="2"/>
      <c r="X1001" s="269"/>
      <c r="Y1001" s="189"/>
      <c r="Z1001" s="3"/>
      <c r="AA1001" s="1"/>
      <c r="AB1001" s="1"/>
      <c r="AC1001" s="1"/>
      <c r="AD1001" s="1"/>
      <c r="AE1001" s="2"/>
      <c r="AF1001" s="2"/>
      <c r="AG1001" s="2"/>
      <c r="AH1001" s="2"/>
      <c r="AI1001" s="270"/>
      <c r="AJ1001" s="270"/>
      <c r="AK1001" s="270"/>
      <c r="AL1001" s="270"/>
      <c r="AM1001" s="270"/>
      <c r="AN1001" s="270"/>
      <c r="AO1001" s="270"/>
      <c r="AP1001" s="270"/>
      <c r="AQ1001" s="270"/>
      <c r="AR1001" s="270"/>
      <c r="AS1001" s="271"/>
      <c r="AT1001" s="271"/>
      <c r="AU1001" s="270"/>
      <c r="AV1001" s="270"/>
      <c r="AW1001" s="270"/>
      <c r="AX1001" s="270"/>
    </row>
    <row r="1002" spans="1:50" ht="14.25" customHeight="1">
      <c r="A1002" s="204"/>
      <c r="B1002" s="268"/>
      <c r="C1002" s="268"/>
      <c r="D1002" s="268"/>
      <c r="E1002" s="268"/>
      <c r="F1002" s="268"/>
      <c r="G1002" s="268"/>
      <c r="H1002" s="269"/>
      <c r="I1002" s="189"/>
      <c r="J1002" s="3"/>
      <c r="K1002" s="2"/>
      <c r="L1002" s="269"/>
      <c r="M1002" s="189"/>
      <c r="N1002" s="3"/>
      <c r="O1002" s="2"/>
      <c r="P1002" s="269"/>
      <c r="Q1002" s="189"/>
      <c r="R1002" s="3"/>
      <c r="S1002" s="2"/>
      <c r="T1002" s="269"/>
      <c r="U1002" s="189"/>
      <c r="V1002" s="3"/>
      <c r="W1002" s="2"/>
      <c r="X1002" s="269"/>
      <c r="Y1002" s="189"/>
      <c r="Z1002" s="3"/>
      <c r="AA1002" s="1"/>
      <c r="AB1002" s="1"/>
      <c r="AC1002" s="1"/>
      <c r="AD1002" s="1"/>
      <c r="AE1002" s="2"/>
      <c r="AF1002" s="2"/>
      <c r="AG1002" s="2"/>
      <c r="AH1002" s="2"/>
      <c r="AI1002" s="270"/>
      <c r="AJ1002" s="270"/>
      <c r="AK1002" s="270"/>
      <c r="AL1002" s="270"/>
      <c r="AM1002" s="270"/>
      <c r="AN1002" s="270"/>
      <c r="AO1002" s="270"/>
      <c r="AP1002" s="270"/>
      <c r="AQ1002" s="270"/>
      <c r="AR1002" s="270"/>
      <c r="AS1002" s="271"/>
      <c r="AT1002" s="271"/>
      <c r="AU1002" s="270"/>
      <c r="AV1002" s="270"/>
      <c r="AW1002" s="270"/>
      <c r="AX1002" s="270"/>
    </row>
    <row r="1003" spans="1:50" ht="14.25" customHeight="1">
      <c r="A1003" s="204"/>
      <c r="B1003" s="268"/>
      <c r="C1003" s="268"/>
      <c r="D1003" s="268"/>
      <c r="E1003" s="268"/>
      <c r="F1003" s="268"/>
      <c r="G1003" s="268"/>
      <c r="H1003" s="269"/>
      <c r="I1003" s="189"/>
      <c r="J1003" s="3"/>
      <c r="K1003" s="2"/>
      <c r="L1003" s="269"/>
      <c r="M1003" s="189"/>
      <c r="N1003" s="3"/>
      <c r="O1003" s="2"/>
      <c r="P1003" s="269"/>
      <c r="Q1003" s="189"/>
      <c r="R1003" s="3"/>
      <c r="S1003" s="2"/>
      <c r="T1003" s="269"/>
      <c r="U1003" s="189"/>
      <c r="V1003" s="3"/>
      <c r="W1003" s="2"/>
      <c r="X1003" s="269"/>
      <c r="Y1003" s="189"/>
      <c r="Z1003" s="3"/>
      <c r="AA1003" s="1"/>
      <c r="AB1003" s="1"/>
      <c r="AC1003" s="1"/>
      <c r="AD1003" s="1"/>
      <c r="AE1003" s="2"/>
      <c r="AF1003" s="2"/>
      <c r="AG1003" s="2"/>
      <c r="AH1003" s="2"/>
      <c r="AI1003" s="270"/>
      <c r="AJ1003" s="270"/>
      <c r="AK1003" s="270"/>
      <c r="AL1003" s="270"/>
      <c r="AM1003" s="270"/>
      <c r="AN1003" s="270"/>
      <c r="AO1003" s="270"/>
      <c r="AP1003" s="270"/>
      <c r="AQ1003" s="270"/>
      <c r="AR1003" s="270"/>
      <c r="AS1003" s="271"/>
      <c r="AT1003" s="271"/>
      <c r="AU1003" s="270"/>
      <c r="AV1003" s="270"/>
      <c r="AW1003" s="270"/>
      <c r="AX1003" s="270"/>
    </row>
    <row r="1004" spans="1:50" ht="14.25" customHeight="1">
      <c r="A1004" s="204"/>
      <c r="B1004" s="268"/>
      <c r="C1004" s="268"/>
      <c r="D1004" s="268"/>
      <c r="E1004" s="268"/>
      <c r="F1004" s="268"/>
      <c r="G1004" s="268"/>
      <c r="H1004" s="269"/>
      <c r="I1004" s="189"/>
      <c r="J1004" s="3"/>
      <c r="K1004" s="2"/>
      <c r="L1004" s="269"/>
      <c r="M1004" s="189"/>
      <c r="N1004" s="3"/>
      <c r="O1004" s="2"/>
      <c r="P1004" s="269"/>
      <c r="Q1004" s="189"/>
      <c r="R1004" s="3"/>
      <c r="S1004" s="2"/>
      <c r="T1004" s="269"/>
      <c r="U1004" s="189"/>
      <c r="V1004" s="3"/>
      <c r="W1004" s="2"/>
      <c r="X1004" s="269"/>
      <c r="Y1004" s="189"/>
      <c r="Z1004" s="3"/>
      <c r="AA1004" s="1"/>
      <c r="AB1004" s="1"/>
      <c r="AC1004" s="1"/>
      <c r="AD1004" s="1"/>
      <c r="AE1004" s="2"/>
      <c r="AF1004" s="2"/>
      <c r="AG1004" s="2"/>
      <c r="AH1004" s="2"/>
      <c r="AI1004" s="270"/>
      <c r="AJ1004" s="270"/>
      <c r="AK1004" s="270"/>
      <c r="AL1004" s="270"/>
      <c r="AM1004" s="270"/>
      <c r="AN1004" s="270"/>
      <c r="AO1004" s="270"/>
      <c r="AP1004" s="270"/>
      <c r="AQ1004" s="270"/>
      <c r="AR1004" s="270"/>
      <c r="AS1004" s="271"/>
      <c r="AT1004" s="271"/>
      <c r="AU1004" s="270"/>
      <c r="AV1004" s="270"/>
      <c r="AW1004" s="270"/>
      <c r="AX1004" s="270"/>
    </row>
    <row r="1005" spans="1:50" ht="14.25" customHeight="1">
      <c r="A1005" s="204"/>
      <c r="B1005" s="268"/>
      <c r="C1005" s="268"/>
      <c r="D1005" s="268"/>
      <c r="E1005" s="268"/>
      <c r="F1005" s="268"/>
      <c r="G1005" s="268"/>
      <c r="H1005" s="269"/>
      <c r="I1005" s="189"/>
      <c r="J1005" s="3"/>
      <c r="K1005" s="2"/>
      <c r="L1005" s="269"/>
      <c r="M1005" s="189"/>
      <c r="N1005" s="3"/>
      <c r="O1005" s="2"/>
      <c r="P1005" s="269"/>
      <c r="Q1005" s="189"/>
      <c r="R1005" s="3"/>
      <c r="S1005" s="2"/>
      <c r="T1005" s="269"/>
      <c r="U1005" s="189"/>
      <c r="V1005" s="3"/>
      <c r="W1005" s="2"/>
      <c r="X1005" s="269"/>
      <c r="Y1005" s="189"/>
      <c r="Z1005" s="3"/>
      <c r="AA1005" s="1"/>
      <c r="AB1005" s="1"/>
      <c r="AC1005" s="1"/>
      <c r="AD1005" s="1"/>
      <c r="AE1005" s="2"/>
      <c r="AF1005" s="2"/>
      <c r="AG1005" s="2"/>
      <c r="AH1005" s="2"/>
      <c r="AI1005" s="270"/>
      <c r="AJ1005" s="270"/>
      <c r="AK1005" s="270"/>
      <c r="AL1005" s="270"/>
      <c r="AM1005" s="270"/>
      <c r="AN1005" s="270"/>
      <c r="AO1005" s="270"/>
      <c r="AP1005" s="270"/>
      <c r="AQ1005" s="270"/>
      <c r="AR1005" s="270"/>
      <c r="AS1005" s="271"/>
      <c r="AT1005" s="271"/>
      <c r="AU1005" s="270"/>
      <c r="AV1005" s="270"/>
      <c r="AW1005" s="270"/>
      <c r="AX1005" s="270"/>
    </row>
    <row r="1006" spans="1:50" ht="14.25" customHeight="1">
      <c r="A1006" s="204"/>
      <c r="B1006" s="268"/>
      <c r="C1006" s="268"/>
      <c r="D1006" s="268"/>
      <c r="E1006" s="268"/>
      <c r="F1006" s="268"/>
      <c r="G1006" s="268"/>
      <c r="H1006" s="269"/>
      <c r="I1006" s="189"/>
      <c r="J1006" s="3"/>
      <c r="K1006" s="2"/>
      <c r="L1006" s="269"/>
      <c r="M1006" s="189"/>
      <c r="N1006" s="3"/>
      <c r="O1006" s="2"/>
      <c r="P1006" s="269"/>
      <c r="Q1006" s="189"/>
      <c r="R1006" s="3"/>
      <c r="S1006" s="2"/>
      <c r="T1006" s="269"/>
      <c r="U1006" s="189"/>
      <c r="V1006" s="3"/>
      <c r="W1006" s="2"/>
      <c r="X1006" s="269"/>
      <c r="Y1006" s="189"/>
      <c r="Z1006" s="3"/>
      <c r="AA1006" s="1"/>
      <c r="AB1006" s="1"/>
      <c r="AC1006" s="1"/>
      <c r="AD1006" s="1"/>
      <c r="AE1006" s="2"/>
      <c r="AF1006" s="2"/>
      <c r="AG1006" s="2"/>
      <c r="AH1006" s="2"/>
      <c r="AI1006" s="270"/>
      <c r="AJ1006" s="270"/>
      <c r="AK1006" s="270"/>
      <c r="AL1006" s="270"/>
      <c r="AM1006" s="270"/>
      <c r="AN1006" s="270"/>
      <c r="AO1006" s="270"/>
      <c r="AP1006" s="270"/>
      <c r="AQ1006" s="270"/>
      <c r="AR1006" s="270"/>
      <c r="AS1006" s="271"/>
      <c r="AT1006" s="271"/>
      <c r="AU1006" s="270"/>
      <c r="AV1006" s="270"/>
      <c r="AW1006" s="270"/>
      <c r="AX1006" s="270"/>
    </row>
    <row r="1007" spans="1:50" ht="14.25" customHeight="1">
      <c r="A1007" s="204"/>
      <c r="B1007" s="268"/>
      <c r="C1007" s="268"/>
      <c r="D1007" s="268"/>
      <c r="E1007" s="268"/>
      <c r="F1007" s="268"/>
      <c r="G1007" s="268"/>
      <c r="H1007" s="269"/>
      <c r="I1007" s="189"/>
      <c r="J1007" s="3"/>
      <c r="K1007" s="2"/>
      <c r="L1007" s="269"/>
      <c r="M1007" s="189"/>
      <c r="N1007" s="3"/>
      <c r="O1007" s="2"/>
      <c r="P1007" s="269"/>
      <c r="Q1007" s="189"/>
      <c r="R1007" s="3"/>
      <c r="S1007" s="2"/>
      <c r="T1007" s="269"/>
      <c r="U1007" s="189"/>
      <c r="V1007" s="3"/>
      <c r="W1007" s="2"/>
      <c r="X1007" s="269"/>
      <c r="Y1007" s="189"/>
      <c r="Z1007" s="3"/>
      <c r="AA1007" s="1"/>
      <c r="AB1007" s="1"/>
      <c r="AC1007" s="1"/>
      <c r="AD1007" s="1"/>
      <c r="AE1007" s="2"/>
      <c r="AF1007" s="2"/>
      <c r="AG1007" s="2"/>
      <c r="AH1007" s="2"/>
      <c r="AI1007" s="270"/>
      <c r="AJ1007" s="270"/>
      <c r="AK1007" s="270"/>
      <c r="AL1007" s="270"/>
      <c r="AM1007" s="270"/>
      <c r="AN1007" s="270"/>
      <c r="AO1007" s="270"/>
      <c r="AP1007" s="270"/>
      <c r="AQ1007" s="270"/>
      <c r="AR1007" s="270"/>
      <c r="AS1007" s="271"/>
      <c r="AT1007" s="271"/>
      <c r="AU1007" s="270"/>
      <c r="AV1007" s="270"/>
      <c r="AW1007" s="270"/>
      <c r="AX1007" s="270"/>
    </row>
    <row r="1008" spans="1:50" ht="14.25" customHeight="1">
      <c r="A1008" s="204"/>
      <c r="B1008" s="268"/>
      <c r="C1008" s="268"/>
      <c r="D1008" s="268"/>
      <c r="E1008" s="268"/>
      <c r="F1008" s="268"/>
      <c r="G1008" s="268"/>
      <c r="H1008" s="269"/>
      <c r="I1008" s="189"/>
      <c r="J1008" s="3"/>
      <c r="K1008" s="2"/>
      <c r="L1008" s="269"/>
      <c r="M1008" s="189"/>
      <c r="N1008" s="3"/>
      <c r="O1008" s="2"/>
      <c r="P1008" s="269"/>
      <c r="Q1008" s="189"/>
      <c r="R1008" s="3"/>
      <c r="S1008" s="2"/>
      <c r="T1008" s="269"/>
      <c r="U1008" s="189"/>
      <c r="V1008" s="3"/>
      <c r="W1008" s="2"/>
      <c r="X1008" s="269"/>
      <c r="Y1008" s="189"/>
      <c r="Z1008" s="3"/>
      <c r="AA1008" s="1"/>
      <c r="AB1008" s="1"/>
      <c r="AC1008" s="1"/>
      <c r="AD1008" s="1"/>
      <c r="AE1008" s="2"/>
      <c r="AF1008" s="2"/>
      <c r="AG1008" s="2"/>
      <c r="AH1008" s="2"/>
      <c r="AI1008" s="270"/>
      <c r="AJ1008" s="270"/>
      <c r="AK1008" s="270"/>
      <c r="AL1008" s="270"/>
      <c r="AM1008" s="270"/>
      <c r="AN1008" s="270"/>
      <c r="AO1008" s="270"/>
      <c r="AP1008" s="270"/>
      <c r="AQ1008" s="270"/>
      <c r="AR1008" s="270"/>
      <c r="AS1008" s="271"/>
      <c r="AT1008" s="271"/>
      <c r="AU1008" s="270"/>
      <c r="AV1008" s="270"/>
      <c r="AW1008" s="270"/>
      <c r="AX1008" s="270"/>
    </row>
    <row r="1009" spans="1:50" ht="14.25" customHeight="1">
      <c r="A1009" s="204"/>
      <c r="B1009" s="268"/>
      <c r="C1009" s="268"/>
      <c r="D1009" s="268"/>
      <c r="E1009" s="268"/>
      <c r="F1009" s="268"/>
      <c r="G1009" s="268"/>
      <c r="H1009" s="269"/>
      <c r="I1009" s="189"/>
      <c r="J1009" s="3"/>
      <c r="K1009" s="2"/>
      <c r="L1009" s="269"/>
      <c r="M1009" s="189"/>
      <c r="N1009" s="3"/>
      <c r="O1009" s="2"/>
      <c r="P1009" s="269"/>
      <c r="Q1009" s="189"/>
      <c r="R1009" s="3"/>
      <c r="S1009" s="2"/>
      <c r="T1009" s="269"/>
      <c r="U1009" s="189"/>
      <c r="V1009" s="3"/>
      <c r="W1009" s="2"/>
      <c r="X1009" s="269"/>
      <c r="Y1009" s="189"/>
      <c r="Z1009" s="3"/>
      <c r="AA1009" s="1"/>
      <c r="AB1009" s="1"/>
      <c r="AC1009" s="1"/>
      <c r="AD1009" s="1"/>
      <c r="AE1009" s="2"/>
      <c r="AF1009" s="2"/>
      <c r="AG1009" s="2"/>
      <c r="AH1009" s="2"/>
      <c r="AI1009" s="270"/>
      <c r="AJ1009" s="270"/>
      <c r="AK1009" s="270"/>
      <c r="AL1009" s="270"/>
      <c r="AM1009" s="270"/>
      <c r="AN1009" s="270"/>
      <c r="AO1009" s="270"/>
      <c r="AP1009" s="270"/>
      <c r="AQ1009" s="270"/>
      <c r="AR1009" s="270"/>
      <c r="AS1009" s="271"/>
      <c r="AT1009" s="271"/>
      <c r="AU1009" s="270"/>
      <c r="AV1009" s="270"/>
      <c r="AW1009" s="270"/>
      <c r="AX1009" s="270"/>
    </row>
    <row r="1010" spans="1:50" ht="14.25" customHeight="1">
      <c r="A1010" s="204"/>
      <c r="B1010" s="268"/>
      <c r="C1010" s="268"/>
      <c r="D1010" s="268"/>
      <c r="E1010" s="268"/>
      <c r="F1010" s="268"/>
      <c r="G1010" s="268"/>
      <c r="H1010" s="269"/>
      <c r="I1010" s="189"/>
      <c r="J1010" s="3"/>
      <c r="K1010" s="2"/>
      <c r="L1010" s="269"/>
      <c r="M1010" s="189"/>
      <c r="N1010" s="3"/>
      <c r="O1010" s="2"/>
      <c r="P1010" s="269"/>
      <c r="Q1010" s="189"/>
      <c r="R1010" s="3"/>
      <c r="S1010" s="2"/>
      <c r="T1010" s="269"/>
      <c r="U1010" s="189"/>
      <c r="V1010" s="3"/>
      <c r="W1010" s="2"/>
      <c r="X1010" s="269"/>
      <c r="Y1010" s="189"/>
      <c r="Z1010" s="3"/>
      <c r="AA1010" s="1"/>
      <c r="AB1010" s="1"/>
      <c r="AC1010" s="1"/>
      <c r="AD1010" s="1"/>
      <c r="AE1010" s="2"/>
      <c r="AF1010" s="2"/>
      <c r="AG1010" s="2"/>
      <c r="AH1010" s="2"/>
      <c r="AI1010" s="270"/>
      <c r="AJ1010" s="270"/>
      <c r="AK1010" s="270"/>
      <c r="AL1010" s="270"/>
      <c r="AM1010" s="270"/>
      <c r="AN1010" s="270"/>
      <c r="AO1010" s="270"/>
      <c r="AP1010" s="270"/>
      <c r="AQ1010" s="270"/>
      <c r="AR1010" s="270"/>
      <c r="AS1010" s="271"/>
      <c r="AT1010" s="271"/>
      <c r="AU1010" s="270"/>
      <c r="AV1010" s="270"/>
      <c r="AW1010" s="270"/>
      <c r="AX1010" s="270"/>
    </row>
    <row r="1011" spans="1:50" ht="14.25" customHeight="1">
      <c r="A1011" s="204"/>
      <c r="B1011" s="268"/>
      <c r="C1011" s="268"/>
      <c r="D1011" s="268"/>
      <c r="E1011" s="268"/>
      <c r="F1011" s="268"/>
      <c r="G1011" s="268"/>
      <c r="H1011" s="269"/>
      <c r="I1011" s="189"/>
      <c r="J1011" s="3"/>
      <c r="K1011" s="2"/>
      <c r="L1011" s="269"/>
      <c r="M1011" s="189"/>
      <c r="N1011" s="3"/>
      <c r="O1011" s="2"/>
      <c r="P1011" s="269"/>
      <c r="Q1011" s="189"/>
      <c r="R1011" s="3"/>
      <c r="S1011" s="2"/>
      <c r="T1011" s="269"/>
      <c r="U1011" s="189"/>
      <c r="V1011" s="3"/>
      <c r="W1011" s="2"/>
      <c r="X1011" s="269"/>
      <c r="Y1011" s="189"/>
      <c r="Z1011" s="3"/>
      <c r="AA1011" s="1"/>
      <c r="AB1011" s="1"/>
      <c r="AC1011" s="1"/>
      <c r="AD1011" s="1"/>
      <c r="AE1011" s="2"/>
      <c r="AF1011" s="2"/>
      <c r="AG1011" s="2"/>
      <c r="AH1011" s="2"/>
      <c r="AI1011" s="270"/>
      <c r="AJ1011" s="270"/>
      <c r="AK1011" s="270"/>
      <c r="AL1011" s="270"/>
      <c r="AM1011" s="270"/>
      <c r="AN1011" s="270"/>
      <c r="AO1011" s="270"/>
      <c r="AP1011" s="270"/>
      <c r="AQ1011" s="270"/>
      <c r="AR1011" s="270"/>
      <c r="AS1011" s="271"/>
      <c r="AT1011" s="271"/>
      <c r="AU1011" s="270"/>
      <c r="AV1011" s="270"/>
      <c r="AW1011" s="270"/>
      <c r="AX1011" s="270"/>
    </row>
  </sheetData>
  <autoFilter ref="A5:AX31" xr:uid="{00000000-0009-0000-0000-000016000000}"/>
  <mergeCells count="6">
    <mergeCell ref="AA4:AE4"/>
    <mergeCell ref="H4:J4"/>
    <mergeCell ref="K4:N4"/>
    <mergeCell ref="O4:R4"/>
    <mergeCell ref="S4:V4"/>
    <mergeCell ref="W4:Z4"/>
  </mergeCells>
  <printOptions gridLines="1"/>
  <pageMargins left="0" right="0" top="0.75" bottom="0.75" header="0" footer="0"/>
  <pageSetup paperSize="9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</sheetPr>
  <dimension ref="A1:AG1006"/>
  <sheetViews>
    <sheetView workbookViewId="0">
      <pane xSplit="5" topLeftCell="F1" activePane="topRight" state="frozen"/>
      <selection pane="topRight" activeCell="G2" sqref="G2"/>
    </sheetView>
  </sheetViews>
  <sheetFormatPr defaultColWidth="14.42578125" defaultRowHeight="15" customHeight="1"/>
  <cols>
    <col min="1" max="1" width="16.42578125" customWidth="1"/>
    <col min="2" max="2" width="54.28515625" customWidth="1"/>
    <col min="3" max="3" width="9" customWidth="1"/>
    <col min="4" max="4" width="8.5703125" customWidth="1"/>
    <col min="5" max="5" width="8.7109375" customWidth="1"/>
    <col min="6" max="6" width="7" customWidth="1"/>
    <col min="7" max="7" width="7.28515625" customWidth="1"/>
    <col min="8" max="8" width="7" customWidth="1"/>
    <col min="9" max="13" width="9.5703125" customWidth="1"/>
    <col min="14" max="16" width="8.5703125" customWidth="1"/>
    <col min="17" max="17" width="8.7109375" customWidth="1"/>
    <col min="18" max="18" width="8" customWidth="1"/>
    <col min="19" max="19" width="9.42578125" customWidth="1"/>
    <col min="20" max="20" width="19" customWidth="1"/>
    <col min="21" max="26" width="8.85546875" customWidth="1"/>
    <col min="27" max="27" width="29.5703125" customWidth="1"/>
    <col min="28" max="28" width="13.85546875" customWidth="1"/>
    <col min="29" max="33" width="8.85546875" customWidth="1"/>
  </cols>
  <sheetData>
    <row r="1" spans="1:33" ht="14.25" customHeight="1">
      <c r="A1" s="3"/>
      <c r="B1" s="56" t="s">
        <v>1104</v>
      </c>
      <c r="C1" s="178"/>
      <c r="D1" s="3"/>
      <c r="E1" s="272"/>
      <c r="F1" s="50"/>
      <c r="G1" s="51"/>
      <c r="H1" s="52"/>
      <c r="I1" s="1"/>
      <c r="J1" s="1"/>
      <c r="K1" s="1"/>
      <c r="L1" s="1"/>
      <c r="M1" s="1"/>
      <c r="N1" s="1"/>
      <c r="O1" s="1"/>
      <c r="P1" s="1"/>
      <c r="Q1" s="139"/>
      <c r="R1" s="164"/>
      <c r="S1" s="3"/>
      <c r="T1" s="3"/>
      <c r="U1" s="2"/>
      <c r="V1" s="2"/>
      <c r="W1" s="2"/>
      <c r="X1" s="2"/>
      <c r="Y1" s="2"/>
      <c r="Z1" s="2"/>
      <c r="AA1" s="3"/>
      <c r="AB1" s="3"/>
      <c r="AC1" s="2"/>
      <c r="AD1" s="2"/>
      <c r="AE1" s="2"/>
      <c r="AF1" s="2"/>
      <c r="AG1" s="2"/>
    </row>
    <row r="2" spans="1:33" ht="14.25" customHeight="1">
      <c r="A2" s="3"/>
      <c r="B2" s="56" t="s">
        <v>920</v>
      </c>
      <c r="C2" s="3"/>
      <c r="D2" s="3"/>
      <c r="E2" s="272"/>
      <c r="F2" s="50"/>
      <c r="G2" s="51"/>
      <c r="H2" s="52"/>
      <c r="I2" s="1"/>
      <c r="J2" s="1"/>
      <c r="K2" s="1"/>
      <c r="L2" s="1"/>
      <c r="M2" s="1"/>
      <c r="N2" s="1"/>
      <c r="O2" s="1"/>
      <c r="P2" s="1"/>
      <c r="Q2" s="139"/>
      <c r="R2" s="164"/>
      <c r="S2" s="3"/>
      <c r="T2" s="3"/>
      <c r="U2" s="2"/>
      <c r="V2" s="2"/>
      <c r="W2" s="2"/>
      <c r="X2" s="2"/>
      <c r="Y2" s="2"/>
      <c r="Z2" s="2"/>
      <c r="AA2" s="3"/>
      <c r="AB2" s="3"/>
      <c r="AC2" s="2"/>
      <c r="AD2" s="2"/>
      <c r="AE2" s="2"/>
      <c r="AF2" s="2"/>
      <c r="AG2" s="2"/>
    </row>
    <row r="3" spans="1:33" ht="14.25" customHeight="1">
      <c r="A3" s="3"/>
      <c r="B3" s="57">
        <f ca="1">TODAY()</f>
        <v>46188</v>
      </c>
      <c r="C3" s="3"/>
      <c r="D3" s="3"/>
      <c r="E3" s="272"/>
      <c r="F3" s="50"/>
      <c r="G3" s="51"/>
      <c r="H3" s="52"/>
      <c r="I3" s="1"/>
      <c r="J3" s="1"/>
      <c r="K3" s="1"/>
      <c r="L3" s="1"/>
      <c r="M3" s="1"/>
      <c r="N3" s="1"/>
      <c r="O3" s="1"/>
      <c r="P3" s="1"/>
      <c r="Q3" s="139"/>
      <c r="R3" s="164"/>
      <c r="S3" s="3"/>
      <c r="T3" s="3"/>
      <c r="U3" s="2"/>
      <c r="V3" s="2"/>
      <c r="W3" s="2"/>
      <c r="X3" s="2"/>
      <c r="Y3" s="2"/>
      <c r="Z3" s="2"/>
      <c r="AA3" s="3"/>
      <c r="AB3" s="3"/>
      <c r="AC3" s="2"/>
      <c r="AD3" s="2"/>
      <c r="AE3" s="2"/>
      <c r="AF3" s="2"/>
      <c r="AG3" s="2"/>
    </row>
    <row r="4" spans="1:33" ht="14.25" customHeight="1">
      <c r="A4" s="58"/>
      <c r="B4" s="59"/>
      <c r="C4" s="59"/>
      <c r="D4" s="59"/>
      <c r="E4" s="273"/>
      <c r="F4" s="558">
        <f ca="1">TODAY()</f>
        <v>46188</v>
      </c>
      <c r="G4" s="559"/>
      <c r="H4" s="559"/>
      <c r="I4" s="560"/>
      <c r="J4" s="558">
        <f ca="1">F4+31</f>
        <v>46219</v>
      </c>
      <c r="K4" s="559"/>
      <c r="L4" s="559"/>
      <c r="M4" s="560"/>
      <c r="N4" s="555" t="s">
        <v>921</v>
      </c>
      <c r="O4" s="556"/>
      <c r="P4" s="556"/>
      <c r="Q4" s="556"/>
      <c r="R4" s="557"/>
      <c r="S4" s="274" t="s">
        <v>4</v>
      </c>
      <c r="T4" s="146" t="s">
        <v>922</v>
      </c>
      <c r="U4" s="2"/>
      <c r="V4" s="2"/>
      <c r="W4" s="2"/>
      <c r="X4" s="2"/>
      <c r="Y4" s="2"/>
      <c r="Z4" s="2"/>
      <c r="AA4" s="58"/>
      <c r="AB4" s="58"/>
      <c r="AC4" s="2"/>
      <c r="AD4" s="2"/>
      <c r="AE4" s="2"/>
      <c r="AF4" s="2"/>
      <c r="AG4" s="2"/>
    </row>
    <row r="5" spans="1:33" ht="14.25" customHeight="1">
      <c r="A5" s="219" t="s">
        <v>928</v>
      </c>
      <c r="B5" s="66" t="s">
        <v>929</v>
      </c>
      <c r="C5" s="66" t="s">
        <v>930</v>
      </c>
      <c r="D5" s="66" t="s">
        <v>931</v>
      </c>
      <c r="E5" s="228" t="s">
        <v>1105</v>
      </c>
      <c r="F5" s="66" t="s">
        <v>933</v>
      </c>
      <c r="G5" s="68" t="s">
        <v>934</v>
      </c>
      <c r="H5" s="69" t="s">
        <v>935</v>
      </c>
      <c r="I5" s="149" t="s">
        <v>936</v>
      </c>
      <c r="J5" s="66" t="s">
        <v>933</v>
      </c>
      <c r="K5" s="68" t="s">
        <v>934</v>
      </c>
      <c r="L5" s="69" t="s">
        <v>935</v>
      </c>
      <c r="M5" s="149" t="s">
        <v>936</v>
      </c>
      <c r="N5" s="71" t="s">
        <v>937</v>
      </c>
      <c r="O5" s="71" t="s">
        <v>938</v>
      </c>
      <c r="P5" s="71" t="s">
        <v>939</v>
      </c>
      <c r="Q5" s="275" t="s">
        <v>940</v>
      </c>
      <c r="R5" s="276" t="s">
        <v>941</v>
      </c>
      <c r="S5" s="66" t="s">
        <v>1106</v>
      </c>
      <c r="T5" s="66" t="s">
        <v>1107</v>
      </c>
      <c r="U5" s="66" t="s">
        <v>1108</v>
      </c>
      <c r="V5" s="66" t="s">
        <v>1109</v>
      </c>
      <c r="W5" s="66" t="s">
        <v>1110</v>
      </c>
      <c r="X5" s="66" t="s">
        <v>1111</v>
      </c>
      <c r="Y5" s="66" t="s">
        <v>1112</v>
      </c>
      <c r="Z5" s="2"/>
      <c r="AA5" s="277" t="s">
        <v>1113</v>
      </c>
      <c r="AB5" s="277" t="s">
        <v>1114</v>
      </c>
      <c r="AC5" s="2"/>
      <c r="AD5" s="2"/>
      <c r="AE5" s="2"/>
      <c r="AF5" s="2"/>
      <c r="AG5" s="2"/>
    </row>
    <row r="6" spans="1:33" ht="14.25" customHeight="1">
      <c r="A6" s="278" t="s">
        <v>1115</v>
      </c>
      <c r="B6" s="279" t="s">
        <v>211</v>
      </c>
      <c r="C6" s="79">
        <f>VLOOKUP(B6,'JAN26'!$A$1:I909,8,0)</f>
        <v>3515</v>
      </c>
      <c r="D6" s="79">
        <f>VLOOKUP(B6,AVE!B$1:GB3498,2,0)</f>
        <v>494.375</v>
      </c>
      <c r="E6" s="280">
        <f t="shared" ref="E6:E55" si="0">G6+K6</f>
        <v>0</v>
      </c>
      <c r="F6" s="81">
        <f t="shared" ref="F6:F55" si="1">IF(C6&lt;0,0,C6)</f>
        <v>3515</v>
      </c>
      <c r="G6" s="281"/>
      <c r="H6" s="83">
        <f t="shared" ref="H6:H55" si="2">D6</f>
        <v>494.375</v>
      </c>
      <c r="I6" s="158">
        <f t="shared" ref="I6:I33" si="3">(F6+G6)-H6</f>
        <v>3020.625</v>
      </c>
      <c r="J6" s="81">
        <f t="shared" ref="J6:J55" si="4">IF(I6&lt;0,0,I6)</f>
        <v>3020.625</v>
      </c>
      <c r="K6" s="158"/>
      <c r="L6" s="83">
        <f t="shared" ref="L6:L55" si="5">H6</f>
        <v>494.375</v>
      </c>
      <c r="M6" s="158">
        <f t="shared" ref="M6:M55" si="6">(J6+K6)-L6</f>
        <v>2526.25</v>
      </c>
      <c r="N6" s="87">
        <f t="shared" ref="N6:N55" si="7">IF(I6&lt;0,0,I6/D6)</f>
        <v>6.1099873577749682</v>
      </c>
      <c r="O6" s="87">
        <v>3</v>
      </c>
      <c r="P6" s="87">
        <v>5</v>
      </c>
      <c r="Q6" s="282">
        <f t="shared" ref="Q6:Q55" si="8">IF(IF(N6&lt;O6,P6-N6,P6-N6)&gt;0,IF(N6&lt;O6,P6-N6,P6-N6),0)</f>
        <v>0</v>
      </c>
      <c r="R6" s="6">
        <f t="shared" ref="R6:R55" si="9">Q6*D6</f>
        <v>0</v>
      </c>
      <c r="S6" s="81">
        <v>600</v>
      </c>
      <c r="T6" s="153"/>
      <c r="U6" s="160">
        <v>16.5</v>
      </c>
      <c r="V6" s="194">
        <v>16.5</v>
      </c>
      <c r="W6" s="194">
        <v>16.5</v>
      </c>
      <c r="X6" s="153"/>
      <c r="Y6" s="153"/>
      <c r="Z6" s="2"/>
      <c r="AA6" s="283" t="s">
        <v>1116</v>
      </c>
      <c r="AB6" s="284">
        <f>10/100</f>
        <v>0.1</v>
      </c>
      <c r="AC6" s="284">
        <f>AB6*S6</f>
        <v>60</v>
      </c>
      <c r="AD6" s="2"/>
      <c r="AE6" s="2"/>
      <c r="AF6" s="2"/>
      <c r="AG6" s="2"/>
    </row>
    <row r="7" spans="1:33" ht="14.25" customHeight="1">
      <c r="A7" s="285" t="s">
        <v>1117</v>
      </c>
      <c r="B7" s="167" t="s">
        <v>213</v>
      </c>
      <c r="C7" s="79">
        <f>VLOOKUP(B7,'JAN26'!$A$1:I910,8,0)</f>
        <v>1907</v>
      </c>
      <c r="D7" s="79">
        <f>VLOOKUP(B7,AVE!B$1:GB3499,2,0)</f>
        <v>265.25</v>
      </c>
      <c r="E7" s="280">
        <f t="shared" si="0"/>
        <v>0</v>
      </c>
      <c r="F7" s="81">
        <f t="shared" si="1"/>
        <v>1907</v>
      </c>
      <c r="G7" s="281"/>
      <c r="H7" s="83">
        <f t="shared" si="2"/>
        <v>265.25</v>
      </c>
      <c r="I7" s="158">
        <f t="shared" si="3"/>
        <v>1641.75</v>
      </c>
      <c r="J7" s="81">
        <f t="shared" si="4"/>
        <v>1641.75</v>
      </c>
      <c r="K7" s="158"/>
      <c r="L7" s="83">
        <f t="shared" si="5"/>
        <v>265.25</v>
      </c>
      <c r="M7" s="158">
        <f t="shared" si="6"/>
        <v>1376.5</v>
      </c>
      <c r="N7" s="87">
        <f t="shared" si="7"/>
        <v>6.1894439208294063</v>
      </c>
      <c r="O7" s="87">
        <v>3</v>
      </c>
      <c r="P7" s="87">
        <v>5</v>
      </c>
      <c r="Q7" s="282">
        <f t="shared" si="8"/>
        <v>0</v>
      </c>
      <c r="R7" s="6">
        <f t="shared" si="9"/>
        <v>0</v>
      </c>
      <c r="S7" s="95"/>
      <c r="T7" s="158"/>
      <c r="U7" s="153"/>
      <c r="V7" s="153"/>
      <c r="W7" s="194">
        <v>58</v>
      </c>
      <c r="X7" s="194"/>
      <c r="Y7" s="194">
        <v>58</v>
      </c>
      <c r="Z7" s="2"/>
      <c r="AA7" s="286" t="s">
        <v>1118</v>
      </c>
      <c r="AB7" s="284">
        <f>20/50</f>
        <v>0.4</v>
      </c>
      <c r="AC7" s="2"/>
      <c r="AD7" s="2"/>
      <c r="AE7" s="2"/>
      <c r="AF7" s="2"/>
      <c r="AG7" s="2"/>
    </row>
    <row r="8" spans="1:33" ht="14.25" customHeight="1">
      <c r="A8" s="278" t="s">
        <v>1119</v>
      </c>
      <c r="B8" s="279" t="s">
        <v>140</v>
      </c>
      <c r="C8" s="79">
        <f>VLOOKUP(B8,'JAN26'!$A$1:I911,8,0)</f>
        <v>1330</v>
      </c>
      <c r="D8" s="79">
        <f>VLOOKUP(B8,AVE!B$1:GB3500,2,0)</f>
        <v>334.375</v>
      </c>
      <c r="E8" s="280">
        <f t="shared" si="0"/>
        <v>0</v>
      </c>
      <c r="F8" s="81">
        <f t="shared" si="1"/>
        <v>1330</v>
      </c>
      <c r="G8" s="281"/>
      <c r="H8" s="83">
        <f t="shared" si="2"/>
        <v>334.375</v>
      </c>
      <c r="I8" s="158">
        <f t="shared" si="3"/>
        <v>995.625</v>
      </c>
      <c r="J8" s="81">
        <f t="shared" si="4"/>
        <v>995.625</v>
      </c>
      <c r="K8" s="158"/>
      <c r="L8" s="83">
        <f t="shared" si="5"/>
        <v>334.375</v>
      </c>
      <c r="M8" s="158">
        <f t="shared" si="6"/>
        <v>661.25</v>
      </c>
      <c r="N8" s="87">
        <f t="shared" si="7"/>
        <v>2.9775700934579441</v>
      </c>
      <c r="O8" s="87">
        <v>3</v>
      </c>
      <c r="P8" s="87">
        <v>5</v>
      </c>
      <c r="Q8" s="282">
        <f t="shared" si="8"/>
        <v>2.0224299065420559</v>
      </c>
      <c r="R8" s="6">
        <f t="shared" si="9"/>
        <v>676.24999999999989</v>
      </c>
      <c r="S8" s="3">
        <v>600</v>
      </c>
      <c r="T8" s="153"/>
      <c r="U8" s="160">
        <v>16</v>
      </c>
      <c r="V8" s="194">
        <v>16</v>
      </c>
      <c r="W8" s="194">
        <v>16</v>
      </c>
      <c r="X8" s="194">
        <v>16</v>
      </c>
      <c r="Y8" s="153"/>
      <c r="Z8" s="2"/>
      <c r="AA8" s="283" t="s">
        <v>1120</v>
      </c>
      <c r="AB8" s="284">
        <f>14/100</f>
        <v>0.14000000000000001</v>
      </c>
      <c r="AC8" s="284">
        <f t="shared" ref="AC8:AC11" si="10">AB8*S8</f>
        <v>84.000000000000014</v>
      </c>
      <c r="AD8" s="2"/>
      <c r="AE8" s="2"/>
      <c r="AF8" s="2"/>
      <c r="AG8" s="2"/>
    </row>
    <row r="9" spans="1:33" ht="14.25" customHeight="1">
      <c r="A9" s="278" t="s">
        <v>1121</v>
      </c>
      <c r="B9" s="279" t="s">
        <v>223</v>
      </c>
      <c r="C9" s="79">
        <f>VLOOKUP(B9,'JAN26'!$A$1:I912,8,0)</f>
        <v>711</v>
      </c>
      <c r="D9" s="79">
        <f>VLOOKUP(B9,AVE!B$1:GB3501,2,0)</f>
        <v>151.125</v>
      </c>
      <c r="E9" s="280">
        <f t="shared" si="0"/>
        <v>0</v>
      </c>
      <c r="F9" s="81">
        <f t="shared" si="1"/>
        <v>711</v>
      </c>
      <c r="G9" s="82"/>
      <c r="H9" s="83">
        <f t="shared" si="2"/>
        <v>151.125</v>
      </c>
      <c r="I9" s="158">
        <f t="shared" si="3"/>
        <v>559.875</v>
      </c>
      <c r="J9" s="81">
        <f t="shared" si="4"/>
        <v>559.875</v>
      </c>
      <c r="K9" s="158"/>
      <c r="L9" s="83">
        <f t="shared" si="5"/>
        <v>151.125</v>
      </c>
      <c r="M9" s="158">
        <f t="shared" si="6"/>
        <v>408.75</v>
      </c>
      <c r="N9" s="87">
        <f t="shared" si="7"/>
        <v>3.7047146401985112</v>
      </c>
      <c r="O9" s="87">
        <v>3</v>
      </c>
      <c r="P9" s="87">
        <v>5</v>
      </c>
      <c r="Q9" s="282">
        <f t="shared" si="8"/>
        <v>1.2952853598014888</v>
      </c>
      <c r="R9" s="6">
        <f t="shared" si="9"/>
        <v>195.75</v>
      </c>
      <c r="S9" s="81">
        <v>200</v>
      </c>
      <c r="T9" s="153"/>
      <c r="U9" s="287">
        <v>16.5</v>
      </c>
      <c r="V9" s="194">
        <v>16</v>
      </c>
      <c r="W9" s="153"/>
      <c r="X9" s="153"/>
      <c r="Y9" s="153"/>
      <c r="Z9" s="2"/>
      <c r="AA9" s="283" t="s">
        <v>1122</v>
      </c>
      <c r="AB9" s="284">
        <f>29/80</f>
        <v>0.36249999999999999</v>
      </c>
      <c r="AC9" s="284">
        <f t="shared" si="10"/>
        <v>72.5</v>
      </c>
      <c r="AD9" s="2"/>
      <c r="AE9" s="2"/>
      <c r="AF9" s="2"/>
      <c r="AG9" s="2"/>
    </row>
    <row r="10" spans="1:33" ht="14.25" customHeight="1">
      <c r="A10" s="288" t="s">
        <v>1123</v>
      </c>
      <c r="B10" s="289" t="s">
        <v>71</v>
      </c>
      <c r="C10" s="79">
        <f>VLOOKUP(B10,'JAN26'!$A$1:I913,8,0)</f>
        <v>292</v>
      </c>
      <c r="D10" s="290">
        <f>VLOOKUP(B10,AVE!B$1:GB3541,2,0)</f>
        <v>108</v>
      </c>
      <c r="E10" s="280">
        <f t="shared" si="0"/>
        <v>0</v>
      </c>
      <c r="F10" s="83">
        <f t="shared" si="1"/>
        <v>292</v>
      </c>
      <c r="G10" s="82"/>
      <c r="H10" s="83">
        <f t="shared" si="2"/>
        <v>108</v>
      </c>
      <c r="I10" s="291">
        <f t="shared" si="3"/>
        <v>184</v>
      </c>
      <c r="J10" s="81">
        <f t="shared" si="4"/>
        <v>184</v>
      </c>
      <c r="K10" s="291"/>
      <c r="L10" s="83">
        <f t="shared" si="5"/>
        <v>108</v>
      </c>
      <c r="M10" s="158">
        <f t="shared" si="6"/>
        <v>76</v>
      </c>
      <c r="N10" s="292">
        <f t="shared" si="7"/>
        <v>1.7037037037037037</v>
      </c>
      <c r="O10" s="87">
        <v>3</v>
      </c>
      <c r="P10" s="87">
        <v>5</v>
      </c>
      <c r="Q10" s="282">
        <f t="shared" si="8"/>
        <v>3.2962962962962963</v>
      </c>
      <c r="R10" s="6">
        <f t="shared" si="9"/>
        <v>356</v>
      </c>
      <c r="S10" s="95">
        <v>350</v>
      </c>
      <c r="T10" s="95"/>
      <c r="U10" s="293"/>
      <c r="V10" s="153"/>
      <c r="W10" s="294"/>
      <c r="X10" s="294">
        <v>75</v>
      </c>
      <c r="Y10" s="194">
        <v>63</v>
      </c>
      <c r="Z10" s="2"/>
      <c r="AA10" s="283" t="s">
        <v>1124</v>
      </c>
      <c r="AB10" s="284">
        <f>23/32</f>
        <v>0.71875</v>
      </c>
      <c r="AC10" s="284">
        <f t="shared" si="10"/>
        <v>251.5625</v>
      </c>
      <c r="AD10" s="2"/>
      <c r="AE10" s="2"/>
      <c r="AF10" s="2"/>
      <c r="AG10" s="2"/>
    </row>
    <row r="11" spans="1:33" ht="14.25" customHeight="1">
      <c r="A11" s="279"/>
      <c r="B11" s="279" t="s">
        <v>372</v>
      </c>
      <c r="C11" s="79">
        <f>VLOOKUP(B11,'JAN26'!$A$1:I914,8,0)</f>
        <v>478.5</v>
      </c>
      <c r="D11" s="79">
        <f>VLOOKUP(B11,AVE!B$1:GB3502,2,0)</f>
        <v>79.0625</v>
      </c>
      <c r="E11" s="280">
        <f t="shared" si="0"/>
        <v>0</v>
      </c>
      <c r="F11" s="81">
        <f t="shared" si="1"/>
        <v>478.5</v>
      </c>
      <c r="G11" s="82"/>
      <c r="H11" s="83">
        <f t="shared" si="2"/>
        <v>79.0625</v>
      </c>
      <c r="I11" s="158">
        <f t="shared" si="3"/>
        <v>399.4375</v>
      </c>
      <c r="J11" s="81">
        <f t="shared" si="4"/>
        <v>399.4375</v>
      </c>
      <c r="K11" s="158"/>
      <c r="L11" s="83">
        <f t="shared" si="5"/>
        <v>79.0625</v>
      </c>
      <c r="M11" s="158">
        <f t="shared" si="6"/>
        <v>320.375</v>
      </c>
      <c r="N11" s="87">
        <f t="shared" si="7"/>
        <v>5.052173913043478</v>
      </c>
      <c r="O11" s="87">
        <v>3</v>
      </c>
      <c r="P11" s="87">
        <v>5</v>
      </c>
      <c r="Q11" s="282">
        <f t="shared" si="8"/>
        <v>0</v>
      </c>
      <c r="R11" s="6">
        <f t="shared" si="9"/>
        <v>0</v>
      </c>
      <c r="S11" s="95"/>
      <c r="T11" s="194"/>
      <c r="U11" s="160">
        <f>13.5+27.75+31</f>
        <v>72.25</v>
      </c>
      <c r="V11" s="194">
        <f>31+13.5+27.75</f>
        <v>72.25</v>
      </c>
      <c r="W11" s="194"/>
      <c r="X11" s="194"/>
      <c r="Y11" s="194">
        <f>13.5+31+55.5</f>
        <v>100</v>
      </c>
      <c r="Z11" s="2"/>
      <c r="AA11" s="2"/>
      <c r="AB11" s="2"/>
      <c r="AC11" s="284">
        <f t="shared" si="10"/>
        <v>0</v>
      </c>
      <c r="AD11" s="2"/>
      <c r="AE11" s="2"/>
      <c r="AF11" s="2"/>
      <c r="AG11" s="2"/>
    </row>
    <row r="12" spans="1:33" ht="14.25" customHeight="1">
      <c r="A12" s="279"/>
      <c r="B12" s="288" t="s">
        <v>126</v>
      </c>
      <c r="C12" s="79">
        <f>VLOOKUP(B12,'JAN26'!$A$1:I915,8,0)</f>
        <v>287</v>
      </c>
      <c r="D12" s="79">
        <f>VLOOKUP(B12,AVE!B$1:GB3528,2,0)</f>
        <v>48.125</v>
      </c>
      <c r="E12" s="280">
        <f t="shared" si="0"/>
        <v>0</v>
      </c>
      <c r="F12" s="81">
        <f t="shared" si="1"/>
        <v>287</v>
      </c>
      <c r="G12" s="281"/>
      <c r="H12" s="83">
        <f t="shared" si="2"/>
        <v>48.125</v>
      </c>
      <c r="I12" s="158">
        <f t="shared" si="3"/>
        <v>238.875</v>
      </c>
      <c r="J12" s="81">
        <f t="shared" si="4"/>
        <v>238.875</v>
      </c>
      <c r="K12" s="158"/>
      <c r="L12" s="83">
        <f t="shared" si="5"/>
        <v>48.125</v>
      </c>
      <c r="M12" s="158">
        <f t="shared" si="6"/>
        <v>190.75</v>
      </c>
      <c r="N12" s="87">
        <f t="shared" si="7"/>
        <v>4.9636363636363638</v>
      </c>
      <c r="O12" s="87">
        <v>3</v>
      </c>
      <c r="P12" s="87">
        <v>5</v>
      </c>
      <c r="Q12" s="282">
        <f t="shared" si="8"/>
        <v>3.6363636363636154E-2</v>
      </c>
      <c r="R12" s="6">
        <f t="shared" si="9"/>
        <v>1.7499999999999898</v>
      </c>
      <c r="S12" s="95"/>
      <c r="T12" s="153"/>
      <c r="U12" s="153"/>
      <c r="V12" s="153"/>
      <c r="W12" s="194">
        <v>8.5</v>
      </c>
      <c r="X12" s="194"/>
      <c r="Y12" s="194">
        <v>8.5</v>
      </c>
      <c r="Z12" s="2"/>
      <c r="AA12" s="2"/>
      <c r="AB12" s="2"/>
      <c r="AC12" s="2"/>
      <c r="AD12" s="2"/>
      <c r="AE12" s="2"/>
      <c r="AF12" s="2"/>
      <c r="AG12" s="2"/>
    </row>
    <row r="13" spans="1:33" ht="14.25" customHeight="1">
      <c r="A13" s="285" t="s">
        <v>1125</v>
      </c>
      <c r="B13" s="279" t="s">
        <v>238</v>
      </c>
      <c r="C13" s="79">
        <f>VLOOKUP(B13,'JAN26'!$A$1:I916,8,0)</f>
        <v>253</v>
      </c>
      <c r="D13" s="290">
        <f>VLOOKUP(B13,AVE!B$1:GB3519,2,0)</f>
        <v>50.142857142857146</v>
      </c>
      <c r="E13" s="280">
        <f t="shared" si="0"/>
        <v>0</v>
      </c>
      <c r="F13" s="83">
        <f t="shared" si="1"/>
        <v>253</v>
      </c>
      <c r="G13" s="82"/>
      <c r="H13" s="83">
        <f t="shared" si="2"/>
        <v>50.142857142857146</v>
      </c>
      <c r="I13" s="291">
        <f t="shared" si="3"/>
        <v>202.85714285714286</v>
      </c>
      <c r="J13" s="81">
        <f t="shared" si="4"/>
        <v>202.85714285714286</v>
      </c>
      <c r="K13" s="291"/>
      <c r="L13" s="83">
        <f t="shared" si="5"/>
        <v>50.142857142857146</v>
      </c>
      <c r="M13" s="158">
        <f t="shared" si="6"/>
        <v>152.71428571428572</v>
      </c>
      <c r="N13" s="292">
        <f t="shared" si="7"/>
        <v>4.0455840455840457</v>
      </c>
      <c r="O13" s="87">
        <v>3</v>
      </c>
      <c r="P13" s="87">
        <v>5</v>
      </c>
      <c r="Q13" s="282">
        <f t="shared" si="8"/>
        <v>0.95441595441595428</v>
      </c>
      <c r="R13" s="6">
        <f t="shared" si="9"/>
        <v>47.857142857142854</v>
      </c>
      <c r="S13" s="83"/>
      <c r="T13" s="83"/>
      <c r="U13" s="160">
        <v>215</v>
      </c>
      <c r="V13" s="295"/>
      <c r="W13" s="295"/>
      <c r="X13" s="295"/>
      <c r="Y13" s="294">
        <v>215</v>
      </c>
      <c r="Z13" s="189"/>
      <c r="AA13" s="286" t="s">
        <v>1126</v>
      </c>
      <c r="AB13" s="284">
        <f>29/10</f>
        <v>2.9</v>
      </c>
      <c r="AC13" s="284">
        <f t="shared" ref="AC13:AC15" si="11">AB13*S13</f>
        <v>0</v>
      </c>
      <c r="AD13" s="189"/>
      <c r="AE13" s="189"/>
      <c r="AF13" s="189"/>
      <c r="AG13" s="189"/>
    </row>
    <row r="14" spans="1:33" ht="14.25" customHeight="1">
      <c r="A14" s="285" t="s">
        <v>1127</v>
      </c>
      <c r="B14" s="279" t="s">
        <v>229</v>
      </c>
      <c r="C14" s="79">
        <f>VLOOKUP(B14,'JAN26'!$A$1:I917,8,0)</f>
        <v>201</v>
      </c>
      <c r="D14" s="79">
        <f>VLOOKUP(B14,AVE!B$1:GB3503,2,0)</f>
        <v>49.75</v>
      </c>
      <c r="E14" s="280">
        <f t="shared" si="0"/>
        <v>0</v>
      </c>
      <c r="F14" s="81">
        <f t="shared" si="1"/>
        <v>201</v>
      </c>
      <c r="G14" s="281"/>
      <c r="H14" s="83">
        <f t="shared" si="2"/>
        <v>49.75</v>
      </c>
      <c r="I14" s="158">
        <f t="shared" si="3"/>
        <v>151.25</v>
      </c>
      <c r="J14" s="81">
        <f t="shared" si="4"/>
        <v>151.25</v>
      </c>
      <c r="K14" s="158"/>
      <c r="L14" s="83">
        <f t="shared" si="5"/>
        <v>49.75</v>
      </c>
      <c r="M14" s="158">
        <f t="shared" si="6"/>
        <v>101.5</v>
      </c>
      <c r="N14" s="87">
        <f t="shared" si="7"/>
        <v>3.0402010050251258</v>
      </c>
      <c r="O14" s="87">
        <v>3</v>
      </c>
      <c r="P14" s="87">
        <v>5</v>
      </c>
      <c r="Q14" s="282">
        <f t="shared" si="8"/>
        <v>1.9597989949748742</v>
      </c>
      <c r="R14" s="6">
        <f t="shared" si="9"/>
        <v>97.499999999999986</v>
      </c>
      <c r="S14" s="95">
        <v>100</v>
      </c>
      <c r="T14" s="81"/>
      <c r="U14" s="160">
        <v>575</v>
      </c>
      <c r="V14" s="153"/>
      <c r="W14" s="194">
        <v>575</v>
      </c>
      <c r="X14" s="194"/>
      <c r="Y14" s="194">
        <v>575</v>
      </c>
      <c r="Z14" s="2"/>
      <c r="AA14" s="286" t="s">
        <v>1128</v>
      </c>
      <c r="AB14" s="284">
        <f>24/2</f>
        <v>12</v>
      </c>
      <c r="AC14" s="284">
        <f t="shared" si="11"/>
        <v>1200</v>
      </c>
      <c r="AD14" s="2"/>
      <c r="AE14" s="2"/>
      <c r="AF14" s="2"/>
      <c r="AG14" s="2"/>
    </row>
    <row r="15" spans="1:33" ht="14.25" customHeight="1">
      <c r="A15" s="285" t="s">
        <v>1129</v>
      </c>
      <c r="B15" s="296" t="s">
        <v>232</v>
      </c>
      <c r="C15" s="79">
        <f>VLOOKUP(B15,'JAN26'!$A$1:I918,8,0)</f>
        <v>537</v>
      </c>
      <c r="D15" s="79">
        <f>VLOOKUP(B15,AVE!B$1:GB3518,2,0)</f>
        <v>39.833333333333336</v>
      </c>
      <c r="E15" s="280">
        <f t="shared" si="0"/>
        <v>0</v>
      </c>
      <c r="F15" s="81">
        <f t="shared" si="1"/>
        <v>537</v>
      </c>
      <c r="G15" s="281"/>
      <c r="H15" s="83">
        <f t="shared" si="2"/>
        <v>39.833333333333336</v>
      </c>
      <c r="I15" s="158">
        <f t="shared" si="3"/>
        <v>497.16666666666669</v>
      </c>
      <c r="J15" s="81">
        <f t="shared" si="4"/>
        <v>497.16666666666669</v>
      </c>
      <c r="K15" s="158"/>
      <c r="L15" s="83">
        <f t="shared" si="5"/>
        <v>39.833333333333336</v>
      </c>
      <c r="M15" s="158">
        <f t="shared" si="6"/>
        <v>457.33333333333337</v>
      </c>
      <c r="N15" s="87">
        <f t="shared" si="7"/>
        <v>12.481171548117155</v>
      </c>
      <c r="O15" s="87">
        <v>3</v>
      </c>
      <c r="P15" s="87">
        <v>5</v>
      </c>
      <c r="Q15" s="282">
        <f t="shared" si="8"/>
        <v>0</v>
      </c>
      <c r="R15" s="6">
        <f t="shared" si="9"/>
        <v>0</v>
      </c>
      <c r="S15" s="81"/>
      <c r="T15" s="81"/>
      <c r="U15" s="160">
        <v>175</v>
      </c>
      <c r="V15" s="153"/>
      <c r="W15" s="194">
        <v>175</v>
      </c>
      <c r="X15" s="153"/>
      <c r="Y15" s="153"/>
      <c r="Z15" s="2"/>
      <c r="AA15" s="286" t="s">
        <v>1130</v>
      </c>
      <c r="AB15" s="284">
        <f>24/15</f>
        <v>1.6</v>
      </c>
      <c r="AC15" s="284">
        <f t="shared" si="11"/>
        <v>0</v>
      </c>
      <c r="AD15" s="2"/>
      <c r="AE15" s="2"/>
      <c r="AF15" s="2"/>
      <c r="AG15" s="2"/>
    </row>
    <row r="16" spans="1:33" ht="14.25" customHeight="1">
      <c r="A16" s="279"/>
      <c r="B16" s="288" t="s">
        <v>127</v>
      </c>
      <c r="C16" s="79">
        <f>VLOOKUP(B16,'JAN26'!$A$1:I919,8,0)</f>
        <v>-91</v>
      </c>
      <c r="D16" s="79">
        <f>VLOOKUP(B16,AVE!B$1:GB3529,2,0)</f>
        <v>34.875</v>
      </c>
      <c r="E16" s="280">
        <f t="shared" si="0"/>
        <v>0</v>
      </c>
      <c r="F16" s="81">
        <f t="shared" si="1"/>
        <v>0</v>
      </c>
      <c r="G16" s="82"/>
      <c r="H16" s="83">
        <f t="shared" si="2"/>
        <v>34.875</v>
      </c>
      <c r="I16" s="158">
        <f t="shared" si="3"/>
        <v>-34.875</v>
      </c>
      <c r="J16" s="81">
        <f t="shared" si="4"/>
        <v>0</v>
      </c>
      <c r="K16" s="158"/>
      <c r="L16" s="83">
        <f t="shared" si="5"/>
        <v>34.875</v>
      </c>
      <c r="M16" s="158">
        <f t="shared" si="6"/>
        <v>-34.875</v>
      </c>
      <c r="N16" s="87">
        <f t="shared" si="7"/>
        <v>0</v>
      </c>
      <c r="O16" s="87">
        <v>3</v>
      </c>
      <c r="P16" s="87">
        <v>5</v>
      </c>
      <c r="Q16" s="282">
        <f t="shared" si="8"/>
        <v>5</v>
      </c>
      <c r="R16" s="6">
        <f t="shared" si="9"/>
        <v>174.375</v>
      </c>
      <c r="S16" s="81"/>
      <c r="T16" s="194" t="s">
        <v>1131</v>
      </c>
      <c r="U16" s="153"/>
      <c r="V16" s="153"/>
      <c r="W16" s="153"/>
      <c r="X16" s="153"/>
      <c r="Y16" s="153"/>
      <c r="Z16" s="2"/>
      <c r="AA16" s="2"/>
      <c r="AB16" s="2"/>
      <c r="AC16" s="2"/>
      <c r="AD16" s="2"/>
      <c r="AE16" s="2"/>
      <c r="AF16" s="2"/>
      <c r="AG16" s="2"/>
    </row>
    <row r="17" spans="1:33" ht="14.25" customHeight="1">
      <c r="A17" s="288" t="s">
        <v>1132</v>
      </c>
      <c r="B17" s="289" t="s">
        <v>222</v>
      </c>
      <c r="C17" s="79">
        <f>VLOOKUP(B17,'JAN26'!$A$1:I920,8,0)</f>
        <v>122</v>
      </c>
      <c r="D17" s="290">
        <f>VLOOKUP(B17,AVE!B$1:GB3544,2,0)</f>
        <v>21.25</v>
      </c>
      <c r="E17" s="280">
        <f t="shared" si="0"/>
        <v>0</v>
      </c>
      <c r="F17" s="83">
        <f t="shared" si="1"/>
        <v>122</v>
      </c>
      <c r="G17" s="281"/>
      <c r="H17" s="83">
        <f t="shared" si="2"/>
        <v>21.25</v>
      </c>
      <c r="I17" s="291">
        <f t="shared" si="3"/>
        <v>100.75</v>
      </c>
      <c r="J17" s="81">
        <f t="shared" si="4"/>
        <v>100.75</v>
      </c>
      <c r="K17" s="291"/>
      <c r="L17" s="83">
        <f t="shared" si="5"/>
        <v>21.25</v>
      </c>
      <c r="M17" s="158">
        <f t="shared" si="6"/>
        <v>79.5</v>
      </c>
      <c r="N17" s="292">
        <f t="shared" si="7"/>
        <v>4.7411764705882353</v>
      </c>
      <c r="O17" s="87">
        <v>3</v>
      </c>
      <c r="P17" s="87">
        <v>5</v>
      </c>
      <c r="Q17" s="282">
        <f t="shared" si="8"/>
        <v>0.25882352941176467</v>
      </c>
      <c r="R17" s="6">
        <f t="shared" si="9"/>
        <v>5.4999999999999991</v>
      </c>
      <c r="S17" s="95"/>
      <c r="T17" s="95"/>
      <c r="U17" s="153"/>
      <c r="V17" s="153"/>
      <c r="W17" s="194">
        <v>495</v>
      </c>
      <c r="X17" s="194"/>
      <c r="Y17" s="194">
        <v>495</v>
      </c>
      <c r="Z17" s="2"/>
      <c r="AA17" s="283"/>
      <c r="AB17" s="284"/>
      <c r="AC17" s="2"/>
      <c r="AD17" s="2"/>
      <c r="AE17" s="2"/>
      <c r="AF17" s="2"/>
      <c r="AG17" s="2"/>
    </row>
    <row r="18" spans="1:33" ht="14.25" customHeight="1">
      <c r="A18" s="297" t="s">
        <v>1133</v>
      </c>
      <c r="B18" s="279" t="s">
        <v>226</v>
      </c>
      <c r="C18" s="79">
        <f>VLOOKUP(B18,'JAN26'!$A$1:I921,8,0)</f>
        <v>158</v>
      </c>
      <c r="D18" s="290">
        <f>VLOOKUP(B18,AVE!B$1:GB3521,2,0)</f>
        <v>28.75</v>
      </c>
      <c r="E18" s="280">
        <f t="shared" si="0"/>
        <v>0</v>
      </c>
      <c r="F18" s="83">
        <f t="shared" si="1"/>
        <v>158</v>
      </c>
      <c r="G18" s="281"/>
      <c r="H18" s="83">
        <f t="shared" si="2"/>
        <v>28.75</v>
      </c>
      <c r="I18" s="291">
        <f t="shared" si="3"/>
        <v>129.25</v>
      </c>
      <c r="J18" s="81">
        <f t="shared" si="4"/>
        <v>129.25</v>
      </c>
      <c r="K18" s="291"/>
      <c r="L18" s="83">
        <f t="shared" si="5"/>
        <v>28.75</v>
      </c>
      <c r="M18" s="158">
        <f t="shared" si="6"/>
        <v>100.5</v>
      </c>
      <c r="N18" s="292">
        <f t="shared" si="7"/>
        <v>4.4956521739130437</v>
      </c>
      <c r="O18" s="87">
        <v>3</v>
      </c>
      <c r="P18" s="87">
        <v>5</v>
      </c>
      <c r="Q18" s="282">
        <f t="shared" si="8"/>
        <v>0.50434782608695627</v>
      </c>
      <c r="R18" s="6">
        <f t="shared" si="9"/>
        <v>14.499999999999993</v>
      </c>
      <c r="S18" s="83"/>
      <c r="T18" s="95"/>
      <c r="U18" s="160">
        <v>195</v>
      </c>
      <c r="V18" s="295"/>
      <c r="W18" s="298">
        <v>195</v>
      </c>
      <c r="X18" s="298">
        <v>195</v>
      </c>
      <c r="Y18" s="294">
        <v>195</v>
      </c>
      <c r="Z18" s="189"/>
      <c r="AA18" s="2"/>
      <c r="AB18" s="46">
        <v>0.25</v>
      </c>
      <c r="AC18" s="284">
        <f>AB18*S18</f>
        <v>0</v>
      </c>
      <c r="AD18" s="2"/>
      <c r="AE18" s="2"/>
      <c r="AF18" s="2"/>
      <c r="AG18" s="2"/>
    </row>
    <row r="19" spans="1:33" ht="14.25" customHeight="1">
      <c r="A19" s="279"/>
      <c r="B19" s="288" t="s">
        <v>19</v>
      </c>
      <c r="C19" s="79">
        <f>VLOOKUP(B19,'JAN26'!$A$1:I922,8,0)</f>
        <v>161</v>
      </c>
      <c r="D19" s="79">
        <f>VLOOKUP(B19,AVE!B$1:GB3527,2,0)</f>
        <v>20.571428571428573</v>
      </c>
      <c r="E19" s="280">
        <f t="shared" si="0"/>
        <v>0</v>
      </c>
      <c r="F19" s="81">
        <f t="shared" si="1"/>
        <v>161</v>
      </c>
      <c r="G19" s="82"/>
      <c r="H19" s="83">
        <f t="shared" si="2"/>
        <v>20.571428571428573</v>
      </c>
      <c r="I19" s="158">
        <f t="shared" si="3"/>
        <v>140.42857142857142</v>
      </c>
      <c r="J19" s="81">
        <f t="shared" si="4"/>
        <v>140.42857142857142</v>
      </c>
      <c r="K19" s="158"/>
      <c r="L19" s="83">
        <f t="shared" si="5"/>
        <v>20.571428571428573</v>
      </c>
      <c r="M19" s="158">
        <f t="shared" si="6"/>
        <v>119.85714285714285</v>
      </c>
      <c r="N19" s="87">
        <f t="shared" si="7"/>
        <v>6.8263888888888875</v>
      </c>
      <c r="O19" s="87">
        <v>3</v>
      </c>
      <c r="P19" s="87">
        <v>5</v>
      </c>
      <c r="Q19" s="282">
        <f t="shared" si="8"/>
        <v>0</v>
      </c>
      <c r="R19" s="6">
        <f t="shared" si="9"/>
        <v>0</v>
      </c>
      <c r="S19" s="81"/>
      <c r="T19" s="194" t="s">
        <v>1131</v>
      </c>
      <c r="U19" s="153"/>
      <c r="V19" s="153"/>
      <c r="W19" s="153"/>
      <c r="X19" s="153"/>
      <c r="Y19" s="153"/>
      <c r="Z19" s="2"/>
      <c r="AA19" s="2"/>
      <c r="AB19" s="2"/>
      <c r="AC19" s="2"/>
      <c r="AD19" s="2"/>
      <c r="AE19" s="2"/>
      <c r="AF19" s="2"/>
      <c r="AG19" s="2"/>
    </row>
    <row r="20" spans="1:33" ht="14.25" customHeight="1">
      <c r="A20" s="103"/>
      <c r="B20" s="279" t="s">
        <v>215</v>
      </c>
      <c r="C20" s="79">
        <f>VLOOKUP(B20,'JAN26'!$A$1:I923,8,0)</f>
        <v>112</v>
      </c>
      <c r="D20" s="290">
        <f>VLOOKUP(B20,AVE!B$1:GB3520,2,0)</f>
        <v>44</v>
      </c>
      <c r="E20" s="280">
        <f t="shared" si="0"/>
        <v>0</v>
      </c>
      <c r="F20" s="83">
        <f t="shared" si="1"/>
        <v>112</v>
      </c>
      <c r="G20" s="82"/>
      <c r="H20" s="83">
        <f t="shared" si="2"/>
        <v>44</v>
      </c>
      <c r="I20" s="291">
        <f t="shared" si="3"/>
        <v>68</v>
      </c>
      <c r="J20" s="81">
        <f t="shared" si="4"/>
        <v>68</v>
      </c>
      <c r="K20" s="291"/>
      <c r="L20" s="83">
        <f t="shared" si="5"/>
        <v>44</v>
      </c>
      <c r="M20" s="158">
        <f t="shared" si="6"/>
        <v>24</v>
      </c>
      <c r="N20" s="292">
        <f t="shared" si="7"/>
        <v>1.5454545454545454</v>
      </c>
      <c r="O20" s="87">
        <v>3</v>
      </c>
      <c r="P20" s="87">
        <v>5</v>
      </c>
      <c r="Q20" s="282">
        <f t="shared" si="8"/>
        <v>3.4545454545454546</v>
      </c>
      <c r="R20" s="6">
        <f t="shared" si="9"/>
        <v>152</v>
      </c>
      <c r="S20" s="83"/>
      <c r="T20" s="95" t="s">
        <v>1134</v>
      </c>
      <c r="U20" s="160">
        <v>1050</v>
      </c>
      <c r="V20" s="294">
        <v>1050</v>
      </c>
      <c r="W20" s="298"/>
      <c r="X20" s="298">
        <v>1050</v>
      </c>
      <c r="Y20" s="295"/>
      <c r="Z20" s="189"/>
      <c r="AA20" s="2"/>
      <c r="AB20" s="46">
        <v>25</v>
      </c>
      <c r="AC20" s="284">
        <f>AB20*S20</f>
        <v>0</v>
      </c>
      <c r="AD20" s="2"/>
      <c r="AE20" s="2"/>
      <c r="AF20" s="2"/>
      <c r="AG20" s="2"/>
    </row>
    <row r="21" spans="1:33" ht="14.25" customHeight="1">
      <c r="A21" s="278" t="s">
        <v>1135</v>
      </c>
      <c r="B21" s="279" t="s">
        <v>224</v>
      </c>
      <c r="C21" s="79">
        <f>VLOOKUP(B21,'JAN26'!$A$1:I924,8,0)</f>
        <v>161</v>
      </c>
      <c r="D21" s="79">
        <f>VLOOKUP(B21,AVE!B$1:GB3504,2,0)</f>
        <v>23.5</v>
      </c>
      <c r="E21" s="280">
        <f t="shared" si="0"/>
        <v>0</v>
      </c>
      <c r="F21" s="81">
        <f t="shared" si="1"/>
        <v>161</v>
      </c>
      <c r="G21" s="281"/>
      <c r="H21" s="83">
        <f t="shared" si="2"/>
        <v>23.5</v>
      </c>
      <c r="I21" s="158">
        <f t="shared" si="3"/>
        <v>137.5</v>
      </c>
      <c r="J21" s="81">
        <f t="shared" si="4"/>
        <v>137.5</v>
      </c>
      <c r="K21" s="158"/>
      <c r="L21" s="83">
        <f t="shared" si="5"/>
        <v>23.5</v>
      </c>
      <c r="M21" s="158">
        <f t="shared" si="6"/>
        <v>114</v>
      </c>
      <c r="N21" s="87">
        <f t="shared" si="7"/>
        <v>5.8510638297872344</v>
      </c>
      <c r="O21" s="87">
        <v>3</v>
      </c>
      <c r="P21" s="87">
        <v>5</v>
      </c>
      <c r="Q21" s="282">
        <f t="shared" si="8"/>
        <v>0</v>
      </c>
      <c r="R21" s="6">
        <f t="shared" si="9"/>
        <v>0</v>
      </c>
      <c r="S21" s="81"/>
      <c r="T21" s="153"/>
      <c r="U21" s="153"/>
      <c r="V21" s="153"/>
      <c r="W21" s="194">
        <v>250</v>
      </c>
      <c r="X21" s="194">
        <v>250</v>
      </c>
      <c r="Y21" s="153"/>
      <c r="Z21" s="2"/>
      <c r="AA21" s="283" t="s">
        <v>1136</v>
      </c>
      <c r="AB21" s="284">
        <f>19/4</f>
        <v>4.75</v>
      </c>
      <c r="AC21" s="2"/>
      <c r="AD21" s="2"/>
      <c r="AE21" s="2"/>
      <c r="AF21" s="2"/>
      <c r="AG21" s="2"/>
    </row>
    <row r="22" spans="1:33" ht="14.25" customHeight="1">
      <c r="A22" s="153"/>
      <c r="B22" s="160" t="s">
        <v>373</v>
      </c>
      <c r="C22" s="79">
        <f>VLOOKUP(B22,'JAN26'!$A$1:I925,8,0)</f>
        <v>10</v>
      </c>
      <c r="D22" s="79">
        <f>VLOOKUP(B22,AVE!B$1:GB3532,2,0)</f>
        <v>23.125</v>
      </c>
      <c r="E22" s="280">
        <f t="shared" si="0"/>
        <v>0</v>
      </c>
      <c r="F22" s="81">
        <f t="shared" si="1"/>
        <v>10</v>
      </c>
      <c r="G22" s="82"/>
      <c r="H22" s="83">
        <f t="shared" si="2"/>
        <v>23.125</v>
      </c>
      <c r="I22" s="158">
        <f t="shared" si="3"/>
        <v>-13.125</v>
      </c>
      <c r="J22" s="81">
        <f t="shared" si="4"/>
        <v>0</v>
      </c>
      <c r="K22" s="158"/>
      <c r="L22" s="83">
        <f t="shared" si="5"/>
        <v>23.125</v>
      </c>
      <c r="M22" s="158">
        <f t="shared" si="6"/>
        <v>-23.125</v>
      </c>
      <c r="N22" s="87">
        <f t="shared" si="7"/>
        <v>0</v>
      </c>
      <c r="O22" s="87">
        <v>3</v>
      </c>
      <c r="P22" s="87">
        <v>5</v>
      </c>
      <c r="Q22" s="282">
        <f t="shared" si="8"/>
        <v>5</v>
      </c>
      <c r="R22" s="6">
        <f t="shared" si="9"/>
        <v>115.625</v>
      </c>
      <c r="S22" s="81"/>
      <c r="T22" s="81"/>
      <c r="U22" s="293"/>
      <c r="V22" s="153"/>
      <c r="W22" s="153"/>
      <c r="X22" s="153"/>
      <c r="Y22" s="153"/>
      <c r="Z22" s="2"/>
      <c r="AA22" s="2"/>
      <c r="AB22" s="46">
        <v>0.2</v>
      </c>
      <c r="AC22" s="284">
        <f t="shared" ref="AC22:AC23" si="12">AB22*S22</f>
        <v>0</v>
      </c>
      <c r="AD22" s="2"/>
      <c r="AE22" s="2"/>
      <c r="AF22" s="2"/>
      <c r="AG22" s="2"/>
    </row>
    <row r="23" spans="1:33" ht="14.25" customHeight="1">
      <c r="A23" s="288" t="s">
        <v>1137</v>
      </c>
      <c r="B23" s="289" t="s">
        <v>411</v>
      </c>
      <c r="C23" s="79">
        <f>VLOOKUP(B23,'JAN26'!$A$1:I926,8,0)</f>
        <v>34</v>
      </c>
      <c r="D23" s="290">
        <f>VLOOKUP(B23,AVE!B$1:GB3542,2,0)</f>
        <v>28</v>
      </c>
      <c r="E23" s="280">
        <f t="shared" si="0"/>
        <v>0</v>
      </c>
      <c r="F23" s="83">
        <f t="shared" si="1"/>
        <v>34</v>
      </c>
      <c r="G23" s="82"/>
      <c r="H23" s="83">
        <f t="shared" si="2"/>
        <v>28</v>
      </c>
      <c r="I23" s="291">
        <f t="shared" si="3"/>
        <v>6</v>
      </c>
      <c r="J23" s="81">
        <f t="shared" si="4"/>
        <v>6</v>
      </c>
      <c r="K23" s="291"/>
      <c r="L23" s="83">
        <f t="shared" si="5"/>
        <v>28</v>
      </c>
      <c r="M23" s="158">
        <f t="shared" si="6"/>
        <v>-22</v>
      </c>
      <c r="N23" s="292">
        <f t="shared" si="7"/>
        <v>0.21428571428571427</v>
      </c>
      <c r="O23" s="87">
        <v>3</v>
      </c>
      <c r="P23" s="87">
        <v>5</v>
      </c>
      <c r="Q23" s="282">
        <f t="shared" si="8"/>
        <v>4.7857142857142856</v>
      </c>
      <c r="R23" s="6">
        <f t="shared" si="9"/>
        <v>134</v>
      </c>
      <c r="S23" s="81" t="s">
        <v>1138</v>
      </c>
      <c r="T23" s="95"/>
      <c r="U23" s="293"/>
      <c r="V23" s="153"/>
      <c r="W23" s="153"/>
      <c r="X23" s="153"/>
      <c r="Y23" s="153"/>
      <c r="Z23" s="2"/>
      <c r="AA23" s="283"/>
      <c r="AB23" s="284">
        <v>3</v>
      </c>
      <c r="AC23" s="284" t="e">
        <f t="shared" si="12"/>
        <v>#VALUE!</v>
      </c>
      <c r="AD23" s="2"/>
      <c r="AE23" s="2"/>
      <c r="AF23" s="2"/>
      <c r="AG23" s="2"/>
    </row>
    <row r="24" spans="1:33" ht="14.25" customHeight="1">
      <c r="A24" s="285" t="s">
        <v>1139</v>
      </c>
      <c r="B24" s="279" t="s">
        <v>225</v>
      </c>
      <c r="C24" s="79">
        <f>VLOOKUP(B24,'JAN26'!$A$1:I927,8,0)</f>
        <v>153</v>
      </c>
      <c r="D24" s="79">
        <f>VLOOKUP(B24,AVE!B$1:GB3506,2,0)</f>
        <v>18.5</v>
      </c>
      <c r="E24" s="280">
        <f t="shared" si="0"/>
        <v>0</v>
      </c>
      <c r="F24" s="81">
        <f t="shared" si="1"/>
        <v>153</v>
      </c>
      <c r="G24" s="82"/>
      <c r="H24" s="83">
        <f t="shared" si="2"/>
        <v>18.5</v>
      </c>
      <c r="I24" s="158">
        <f t="shared" si="3"/>
        <v>134.5</v>
      </c>
      <c r="J24" s="81">
        <f t="shared" si="4"/>
        <v>134.5</v>
      </c>
      <c r="K24" s="158"/>
      <c r="L24" s="83">
        <f t="shared" si="5"/>
        <v>18.5</v>
      </c>
      <c r="M24" s="158">
        <f t="shared" si="6"/>
        <v>116</v>
      </c>
      <c r="N24" s="87">
        <f t="shared" si="7"/>
        <v>7.2702702702702702</v>
      </c>
      <c r="O24" s="87">
        <v>3</v>
      </c>
      <c r="P24" s="87">
        <v>5</v>
      </c>
      <c r="Q24" s="282">
        <f t="shared" si="8"/>
        <v>0</v>
      </c>
      <c r="R24" s="6">
        <f t="shared" si="9"/>
        <v>0</v>
      </c>
      <c r="S24" s="299"/>
      <c r="T24" s="81"/>
      <c r="U24" s="153"/>
      <c r="V24" s="153"/>
      <c r="W24" s="194"/>
      <c r="X24" s="194">
        <v>87</v>
      </c>
      <c r="Y24" s="153"/>
      <c r="Z24" s="2"/>
      <c r="AA24" s="286" t="s">
        <v>1140</v>
      </c>
      <c r="AB24" s="284">
        <f>21/14</f>
        <v>1.5</v>
      </c>
      <c r="AC24" s="2"/>
      <c r="AD24" s="2"/>
      <c r="AE24" s="2"/>
      <c r="AF24" s="2"/>
      <c r="AG24" s="2"/>
    </row>
    <row r="25" spans="1:33" ht="14.25" customHeight="1">
      <c r="A25" s="153"/>
      <c r="B25" s="41" t="s">
        <v>698</v>
      </c>
      <c r="C25" s="79">
        <f>VLOOKUP(B25,'JAN26'!$A$1:I928,8,0)</f>
        <v>172</v>
      </c>
      <c r="D25" s="79">
        <f>VLOOKUP(B25,AVE!B$1:GB3535,2,0)</f>
        <v>9.3333333333333339</v>
      </c>
      <c r="E25" s="280">
        <f t="shared" si="0"/>
        <v>0</v>
      </c>
      <c r="F25" s="81">
        <f t="shared" si="1"/>
        <v>172</v>
      </c>
      <c r="G25" s="82"/>
      <c r="H25" s="83">
        <f t="shared" si="2"/>
        <v>9.3333333333333339</v>
      </c>
      <c r="I25" s="158">
        <f t="shared" si="3"/>
        <v>162.66666666666666</v>
      </c>
      <c r="J25" s="81">
        <f t="shared" si="4"/>
        <v>162.66666666666666</v>
      </c>
      <c r="K25" s="158"/>
      <c r="L25" s="83">
        <f t="shared" si="5"/>
        <v>9.3333333333333339</v>
      </c>
      <c r="M25" s="158">
        <f t="shared" si="6"/>
        <v>153.33333333333331</v>
      </c>
      <c r="N25" s="87">
        <f t="shared" si="7"/>
        <v>17.428571428571427</v>
      </c>
      <c r="O25" s="87">
        <v>3</v>
      </c>
      <c r="P25" s="87">
        <v>5</v>
      </c>
      <c r="Q25" s="282">
        <f t="shared" si="8"/>
        <v>0</v>
      </c>
      <c r="R25" s="6">
        <f t="shared" si="9"/>
        <v>0</v>
      </c>
      <c r="S25" s="81"/>
      <c r="T25" s="81"/>
      <c r="U25" s="153"/>
      <c r="V25" s="153"/>
      <c r="W25" s="194"/>
      <c r="X25" s="194">
        <v>440</v>
      </c>
      <c r="Y25" s="153"/>
      <c r="Z25" s="2"/>
      <c r="AA25" s="2"/>
      <c r="AB25" s="2"/>
      <c r="AC25" s="2"/>
      <c r="AD25" s="2"/>
      <c r="AE25" s="2"/>
      <c r="AF25" s="2"/>
      <c r="AG25" s="2"/>
    </row>
    <row r="26" spans="1:33" ht="14.25" customHeight="1">
      <c r="A26" s="279"/>
      <c r="B26" s="279" t="s">
        <v>365</v>
      </c>
      <c r="C26" s="79">
        <f>VLOOKUP(B26,'JAN26'!$A$1:I929,8,0)</f>
        <v>168</v>
      </c>
      <c r="D26" s="79">
        <f>VLOOKUP(B26,AVE!B$1:GB3517,2,0)</f>
        <v>15</v>
      </c>
      <c r="E26" s="280">
        <f t="shared" si="0"/>
        <v>0</v>
      </c>
      <c r="F26" s="81">
        <f t="shared" si="1"/>
        <v>168</v>
      </c>
      <c r="G26" s="82"/>
      <c r="H26" s="83">
        <f t="shared" si="2"/>
        <v>15</v>
      </c>
      <c r="I26" s="158">
        <f t="shared" si="3"/>
        <v>153</v>
      </c>
      <c r="J26" s="81">
        <f t="shared" si="4"/>
        <v>153</v>
      </c>
      <c r="K26" s="158"/>
      <c r="L26" s="83">
        <f t="shared" si="5"/>
        <v>15</v>
      </c>
      <c r="M26" s="158">
        <f t="shared" si="6"/>
        <v>138</v>
      </c>
      <c r="N26" s="87">
        <f t="shared" si="7"/>
        <v>10.199999999999999</v>
      </c>
      <c r="O26" s="87">
        <v>3</v>
      </c>
      <c r="P26" s="87">
        <v>5</v>
      </c>
      <c r="Q26" s="282">
        <f t="shared" si="8"/>
        <v>0</v>
      </c>
      <c r="R26" s="6">
        <f t="shared" si="9"/>
        <v>0</v>
      </c>
      <c r="S26" s="81"/>
      <c r="T26" s="81" t="s">
        <v>1141</v>
      </c>
      <c r="U26" s="153"/>
      <c r="V26" s="153"/>
      <c r="W26" s="153"/>
      <c r="X26" s="153"/>
      <c r="Y26" s="153"/>
      <c r="Z26" s="2"/>
      <c r="AA26" s="2"/>
      <c r="AB26" s="2"/>
      <c r="AC26" s="2"/>
      <c r="AD26" s="2"/>
      <c r="AE26" s="2"/>
      <c r="AF26" s="2"/>
      <c r="AG26" s="2"/>
    </row>
    <row r="27" spans="1:33" ht="14.25" customHeight="1">
      <c r="A27" s="300"/>
      <c r="B27" s="289" t="s">
        <v>600</v>
      </c>
      <c r="C27" s="79" t="e">
        <f>VLOOKUP(B27,'JAN26'!$A$1:I930,8,0)</f>
        <v>#N/A</v>
      </c>
      <c r="D27" s="79">
        <f>VLOOKUP(B27,AVE!B$1:GB3528,2,0)</f>
        <v>16.333333333333332</v>
      </c>
      <c r="E27" s="280">
        <f t="shared" si="0"/>
        <v>0</v>
      </c>
      <c r="F27" s="81" t="e">
        <f t="shared" si="1"/>
        <v>#N/A</v>
      </c>
      <c r="G27" s="82"/>
      <c r="H27" s="83">
        <f t="shared" si="2"/>
        <v>16.333333333333332</v>
      </c>
      <c r="I27" s="158" t="e">
        <f t="shared" si="3"/>
        <v>#N/A</v>
      </c>
      <c r="J27" s="81" t="e">
        <f t="shared" si="4"/>
        <v>#N/A</v>
      </c>
      <c r="K27" s="82"/>
      <c r="L27" s="83">
        <f t="shared" si="5"/>
        <v>16.333333333333332</v>
      </c>
      <c r="M27" s="158" t="e">
        <f t="shared" si="6"/>
        <v>#N/A</v>
      </c>
      <c r="N27" s="87" t="e">
        <f t="shared" si="7"/>
        <v>#N/A</v>
      </c>
      <c r="O27" s="87">
        <v>3</v>
      </c>
      <c r="P27" s="87">
        <v>5</v>
      </c>
      <c r="Q27" s="282" t="e">
        <f t="shared" si="8"/>
        <v>#N/A</v>
      </c>
      <c r="R27" s="6" t="e">
        <f t="shared" si="9"/>
        <v>#N/A</v>
      </c>
      <c r="S27" s="81"/>
      <c r="T27" s="194" t="s">
        <v>1142</v>
      </c>
      <c r="U27" s="153"/>
      <c r="V27" s="153"/>
      <c r="W27" s="194"/>
      <c r="X27" s="194"/>
      <c r="Y27" s="194">
        <v>595</v>
      </c>
      <c r="Z27" s="2"/>
      <c r="AA27" s="283"/>
      <c r="AB27" s="283"/>
      <c r="AC27" s="2"/>
      <c r="AD27" s="2"/>
      <c r="AE27" s="2"/>
      <c r="AF27" s="2"/>
      <c r="AG27" s="2"/>
    </row>
    <row r="28" spans="1:33" ht="14.25" customHeight="1">
      <c r="A28" s="279"/>
      <c r="B28" s="288" t="s">
        <v>219</v>
      </c>
      <c r="C28" s="79">
        <f>VLOOKUP(B28,'JAN26'!$A$1:I931,8,0)</f>
        <v>427</v>
      </c>
      <c r="D28" s="79">
        <f>VLOOKUP(B28,AVE!B$1:GB3531,2,0)</f>
        <v>19.25</v>
      </c>
      <c r="E28" s="280">
        <f t="shared" si="0"/>
        <v>0</v>
      </c>
      <c r="F28" s="81">
        <f t="shared" si="1"/>
        <v>427</v>
      </c>
      <c r="G28" s="82"/>
      <c r="H28" s="83">
        <f t="shared" si="2"/>
        <v>19.25</v>
      </c>
      <c r="I28" s="158">
        <f t="shared" si="3"/>
        <v>407.75</v>
      </c>
      <c r="J28" s="81">
        <f t="shared" si="4"/>
        <v>407.75</v>
      </c>
      <c r="K28" s="158"/>
      <c r="L28" s="83">
        <f t="shared" si="5"/>
        <v>19.25</v>
      </c>
      <c r="M28" s="158">
        <f t="shared" si="6"/>
        <v>388.5</v>
      </c>
      <c r="N28" s="87">
        <f t="shared" si="7"/>
        <v>21.181818181818183</v>
      </c>
      <c r="O28" s="87">
        <v>3</v>
      </c>
      <c r="P28" s="87">
        <v>5</v>
      </c>
      <c r="Q28" s="282">
        <f t="shared" si="8"/>
        <v>0</v>
      </c>
      <c r="R28" s="6">
        <f t="shared" si="9"/>
        <v>0</v>
      </c>
      <c r="S28" s="81"/>
      <c r="T28" s="194" t="s">
        <v>1131</v>
      </c>
      <c r="U28" s="153"/>
      <c r="V28" s="153"/>
      <c r="W28" s="153"/>
      <c r="X28" s="153"/>
      <c r="Y28" s="153"/>
      <c r="Z28" s="2"/>
      <c r="AA28" s="2"/>
      <c r="AB28" s="2"/>
      <c r="AC28" s="2"/>
      <c r="AD28" s="2"/>
      <c r="AE28" s="2"/>
      <c r="AF28" s="2"/>
      <c r="AG28" s="2"/>
    </row>
    <row r="29" spans="1:33" ht="14.25" customHeight="1">
      <c r="A29" s="288" t="s">
        <v>1143</v>
      </c>
      <c r="B29" s="289" t="s">
        <v>273</v>
      </c>
      <c r="C29" s="79">
        <f>VLOOKUP(B29,'JAN26'!$A$1:I932,8,0)</f>
        <v>183</v>
      </c>
      <c r="D29" s="290">
        <f>VLOOKUP(B29,AVE!B$1:GB3543,2,0)</f>
        <v>13.75</v>
      </c>
      <c r="E29" s="280">
        <f t="shared" si="0"/>
        <v>0</v>
      </c>
      <c r="F29" s="83">
        <f t="shared" si="1"/>
        <v>183</v>
      </c>
      <c r="G29" s="82"/>
      <c r="H29" s="83">
        <f t="shared" si="2"/>
        <v>13.75</v>
      </c>
      <c r="I29" s="291">
        <f t="shared" si="3"/>
        <v>169.25</v>
      </c>
      <c r="J29" s="81">
        <f t="shared" si="4"/>
        <v>169.25</v>
      </c>
      <c r="K29" s="291"/>
      <c r="L29" s="83">
        <f t="shared" si="5"/>
        <v>13.75</v>
      </c>
      <c r="M29" s="158">
        <f t="shared" si="6"/>
        <v>155.5</v>
      </c>
      <c r="N29" s="292">
        <f t="shared" si="7"/>
        <v>12.309090909090909</v>
      </c>
      <c r="O29" s="87">
        <v>3</v>
      </c>
      <c r="P29" s="87">
        <v>5</v>
      </c>
      <c r="Q29" s="282">
        <f t="shared" si="8"/>
        <v>0</v>
      </c>
      <c r="R29" s="6">
        <f t="shared" si="9"/>
        <v>0</v>
      </c>
      <c r="S29" s="95"/>
      <c r="T29" s="95"/>
      <c r="U29" s="153"/>
      <c r="V29" s="153"/>
      <c r="W29" s="194"/>
      <c r="X29" s="194"/>
      <c r="Y29" s="194">
        <v>475</v>
      </c>
      <c r="Z29" s="2"/>
      <c r="AA29" s="283"/>
      <c r="AB29" s="284"/>
      <c r="AC29" s="2"/>
      <c r="AD29" s="2"/>
      <c r="AE29" s="2"/>
      <c r="AF29" s="2"/>
      <c r="AG29" s="2"/>
    </row>
    <row r="30" spans="1:33" ht="14.25" customHeight="1">
      <c r="A30" s="285" t="s">
        <v>1144</v>
      </c>
      <c r="B30" s="279" t="s">
        <v>239</v>
      </c>
      <c r="C30" s="79">
        <f>VLOOKUP(B30,'JAN26'!$A$1:I933,8,0)</f>
        <v>30</v>
      </c>
      <c r="D30" s="79">
        <f>VLOOKUP(B30,AVE!B$1:GB3509,2,0)</f>
        <v>18.125</v>
      </c>
      <c r="E30" s="280">
        <f t="shared" si="0"/>
        <v>0</v>
      </c>
      <c r="F30" s="81">
        <f t="shared" si="1"/>
        <v>30</v>
      </c>
      <c r="G30" s="82"/>
      <c r="H30" s="83">
        <f t="shared" si="2"/>
        <v>18.125</v>
      </c>
      <c r="I30" s="158">
        <f t="shared" si="3"/>
        <v>11.875</v>
      </c>
      <c r="J30" s="81">
        <f t="shared" si="4"/>
        <v>11.875</v>
      </c>
      <c r="K30" s="158"/>
      <c r="L30" s="83">
        <f t="shared" si="5"/>
        <v>18.125</v>
      </c>
      <c r="M30" s="158">
        <f t="shared" si="6"/>
        <v>-6.25</v>
      </c>
      <c r="N30" s="87">
        <f t="shared" si="7"/>
        <v>0.65517241379310343</v>
      </c>
      <c r="O30" s="87">
        <v>3</v>
      </c>
      <c r="P30" s="87">
        <v>5</v>
      </c>
      <c r="Q30" s="282">
        <f t="shared" si="8"/>
        <v>4.3448275862068968</v>
      </c>
      <c r="R30" s="6">
        <f t="shared" si="9"/>
        <v>78.75</v>
      </c>
      <c r="S30" s="81" t="s">
        <v>1138</v>
      </c>
      <c r="T30" s="158"/>
      <c r="U30" s="293"/>
      <c r="V30" s="153"/>
      <c r="W30" s="194"/>
      <c r="X30" s="194">
        <v>48</v>
      </c>
      <c r="Y30" s="153"/>
      <c r="Z30" s="2"/>
      <c r="AA30" s="286" t="s">
        <v>1145</v>
      </c>
      <c r="AB30" s="284">
        <f>14/50</f>
        <v>0.28000000000000003</v>
      </c>
      <c r="AC30" s="284" t="e">
        <f t="shared" ref="AC30:AC31" si="13">AB30*S30</f>
        <v>#VALUE!</v>
      </c>
      <c r="AD30" s="2"/>
      <c r="AE30" s="2"/>
      <c r="AF30" s="2"/>
      <c r="AG30" s="2"/>
    </row>
    <row r="31" spans="1:33" ht="14.25" customHeight="1">
      <c r="A31" s="285" t="s">
        <v>1146</v>
      </c>
      <c r="B31" s="279" t="s">
        <v>235</v>
      </c>
      <c r="C31" s="79">
        <f>VLOOKUP(B31,'JAN26'!$A$1:I934,8,0)</f>
        <v>100</v>
      </c>
      <c r="D31" s="79">
        <f>VLOOKUP(B31,AVE!B$1:GB3508,2,0)</f>
        <v>13.5</v>
      </c>
      <c r="E31" s="280">
        <f t="shared" si="0"/>
        <v>0</v>
      </c>
      <c r="F31" s="81">
        <f t="shared" si="1"/>
        <v>100</v>
      </c>
      <c r="G31" s="82"/>
      <c r="H31" s="83">
        <f t="shared" si="2"/>
        <v>13.5</v>
      </c>
      <c r="I31" s="158">
        <f t="shared" si="3"/>
        <v>86.5</v>
      </c>
      <c r="J31" s="81">
        <f t="shared" si="4"/>
        <v>86.5</v>
      </c>
      <c r="K31" s="158"/>
      <c r="L31" s="83">
        <f t="shared" si="5"/>
        <v>13.5</v>
      </c>
      <c r="M31" s="158">
        <f t="shared" si="6"/>
        <v>73</v>
      </c>
      <c r="N31" s="87">
        <f t="shared" si="7"/>
        <v>6.4074074074074074</v>
      </c>
      <c r="O31" s="87">
        <v>3</v>
      </c>
      <c r="P31" s="87">
        <v>5</v>
      </c>
      <c r="Q31" s="282">
        <f t="shared" si="8"/>
        <v>0</v>
      </c>
      <c r="R31" s="6">
        <f t="shared" si="9"/>
        <v>0</v>
      </c>
      <c r="S31" s="95"/>
      <c r="T31" s="158"/>
      <c r="U31" s="287">
        <v>155</v>
      </c>
      <c r="V31" s="153"/>
      <c r="W31" s="194"/>
      <c r="X31" s="194"/>
      <c r="Y31" s="194">
        <v>150</v>
      </c>
      <c r="Z31" s="2"/>
      <c r="AA31" s="286" t="s">
        <v>1147</v>
      </c>
      <c r="AB31" s="284">
        <f>22.5/10</f>
        <v>2.25</v>
      </c>
      <c r="AC31" s="284">
        <f t="shared" si="13"/>
        <v>0</v>
      </c>
      <c r="AD31" s="2"/>
      <c r="AE31" s="2"/>
      <c r="AF31" s="2"/>
      <c r="AG31" s="2"/>
    </row>
    <row r="32" spans="1:33" ht="14.25" customHeight="1">
      <c r="A32" s="285" t="s">
        <v>1148</v>
      </c>
      <c r="B32" s="279" t="s">
        <v>237</v>
      </c>
      <c r="C32" s="79">
        <f>VLOOKUP(B32,'JAN26'!$A$1:I935,8,0)</f>
        <v>138</v>
      </c>
      <c r="D32" s="79">
        <f>VLOOKUP(B32,AVE!B$1:GB3507,2,0)</f>
        <v>11</v>
      </c>
      <c r="E32" s="280">
        <f t="shared" si="0"/>
        <v>0</v>
      </c>
      <c r="F32" s="81">
        <f t="shared" si="1"/>
        <v>138</v>
      </c>
      <c r="G32" s="281"/>
      <c r="H32" s="83">
        <f t="shared" si="2"/>
        <v>11</v>
      </c>
      <c r="I32" s="158">
        <f t="shared" si="3"/>
        <v>127</v>
      </c>
      <c r="J32" s="81">
        <f t="shared" si="4"/>
        <v>127</v>
      </c>
      <c r="K32" s="158"/>
      <c r="L32" s="83">
        <f t="shared" si="5"/>
        <v>11</v>
      </c>
      <c r="M32" s="158">
        <f t="shared" si="6"/>
        <v>116</v>
      </c>
      <c r="N32" s="87">
        <f t="shared" si="7"/>
        <v>11.545454545454545</v>
      </c>
      <c r="O32" s="87">
        <v>3</v>
      </c>
      <c r="P32" s="87">
        <v>5</v>
      </c>
      <c r="Q32" s="282">
        <f t="shared" si="8"/>
        <v>0</v>
      </c>
      <c r="R32" s="6">
        <f t="shared" si="9"/>
        <v>0</v>
      </c>
      <c r="S32" s="81"/>
      <c r="T32" s="158"/>
      <c r="U32" s="153"/>
      <c r="V32" s="153"/>
      <c r="W32" s="194">
        <v>16</v>
      </c>
      <c r="X32" s="194">
        <v>16</v>
      </c>
      <c r="Y32" s="153"/>
      <c r="Z32" s="2"/>
      <c r="AA32" s="286" t="s">
        <v>1149</v>
      </c>
      <c r="AB32" s="284">
        <f>18/50</f>
        <v>0.36</v>
      </c>
      <c r="AC32" s="2"/>
      <c r="AD32" s="2"/>
      <c r="AE32" s="2"/>
      <c r="AF32" s="2"/>
      <c r="AG32" s="2"/>
    </row>
    <row r="33" spans="1:33" ht="14.25" customHeight="1">
      <c r="A33" s="301">
        <v>70.656000000000006</v>
      </c>
      <c r="B33" s="279" t="s">
        <v>376</v>
      </c>
      <c r="C33" s="79">
        <f>VLOOKUP(B33,'JAN26'!$A$1:I936,8,0)</f>
        <v>91</v>
      </c>
      <c r="D33" s="79">
        <f>VLOOKUP(B33,AVE!B$1:GB3523,2,0)</f>
        <v>14.75</v>
      </c>
      <c r="E33" s="280">
        <f t="shared" si="0"/>
        <v>0</v>
      </c>
      <c r="F33" s="81">
        <f t="shared" si="1"/>
        <v>91</v>
      </c>
      <c r="G33" s="281"/>
      <c r="H33" s="83">
        <f t="shared" si="2"/>
        <v>14.75</v>
      </c>
      <c r="I33" s="158">
        <f t="shared" si="3"/>
        <v>76.25</v>
      </c>
      <c r="J33" s="81">
        <f t="shared" si="4"/>
        <v>76.25</v>
      </c>
      <c r="K33" s="158"/>
      <c r="L33" s="83">
        <f t="shared" si="5"/>
        <v>14.75</v>
      </c>
      <c r="M33" s="158">
        <f t="shared" si="6"/>
        <v>61.5</v>
      </c>
      <c r="N33" s="87">
        <f t="shared" si="7"/>
        <v>5.1694915254237293</v>
      </c>
      <c r="O33" s="87">
        <v>3</v>
      </c>
      <c r="P33" s="87">
        <v>5</v>
      </c>
      <c r="Q33" s="282">
        <f t="shared" si="8"/>
        <v>0</v>
      </c>
      <c r="R33" s="6">
        <f t="shared" si="9"/>
        <v>0</v>
      </c>
      <c r="S33" s="81"/>
      <c r="T33" s="194" t="s">
        <v>1150</v>
      </c>
      <c r="U33" s="153"/>
      <c r="V33" s="153"/>
      <c r="W33" s="194">
        <v>550</v>
      </c>
      <c r="X33" s="194">
        <v>550</v>
      </c>
      <c r="Y33" s="153"/>
      <c r="Z33" s="2"/>
      <c r="AA33" s="283" t="s">
        <v>1151</v>
      </c>
      <c r="AB33" s="284">
        <f>51/17</f>
        <v>3</v>
      </c>
      <c r="AC33" s="2"/>
      <c r="AD33" s="2"/>
      <c r="AE33" s="2"/>
      <c r="AF33" s="2"/>
      <c r="AG33" s="2"/>
    </row>
    <row r="34" spans="1:33" ht="14.25" customHeight="1">
      <c r="A34" s="288" t="s">
        <v>1152</v>
      </c>
      <c r="B34" s="289" t="s">
        <v>463</v>
      </c>
      <c r="C34" s="79">
        <f>VLOOKUP(B34,'JAN26'!$A$1:I937,8,0)</f>
        <v>97</v>
      </c>
      <c r="D34" s="290">
        <f>VLOOKUP(B34,AVE!B$1:GB3545,2,0)</f>
        <v>12.166666666666666</v>
      </c>
      <c r="E34" s="280">
        <f t="shared" si="0"/>
        <v>0</v>
      </c>
      <c r="F34" s="83">
        <f t="shared" si="1"/>
        <v>97</v>
      </c>
      <c r="G34" s="82"/>
      <c r="H34" s="83">
        <f t="shared" si="2"/>
        <v>12.166666666666666</v>
      </c>
      <c r="I34" s="291">
        <v>0</v>
      </c>
      <c r="J34" s="81">
        <f t="shared" si="4"/>
        <v>0</v>
      </c>
      <c r="K34" s="291"/>
      <c r="L34" s="83">
        <f t="shared" si="5"/>
        <v>12.166666666666666</v>
      </c>
      <c r="M34" s="158">
        <f t="shared" si="6"/>
        <v>-12.166666666666666</v>
      </c>
      <c r="N34" s="292">
        <f t="shared" si="7"/>
        <v>0</v>
      </c>
      <c r="O34" s="87">
        <v>3</v>
      </c>
      <c r="P34" s="87">
        <v>5</v>
      </c>
      <c r="Q34" s="282">
        <f t="shared" si="8"/>
        <v>5</v>
      </c>
      <c r="R34" s="6">
        <f t="shared" si="9"/>
        <v>60.833333333333329</v>
      </c>
      <c r="S34" s="95" t="s">
        <v>1138</v>
      </c>
      <c r="T34" s="95"/>
      <c r="U34" s="160">
        <v>925</v>
      </c>
      <c r="V34" s="153"/>
      <c r="W34" s="194"/>
      <c r="X34" s="194">
        <v>925</v>
      </c>
      <c r="Y34" s="194">
        <v>925</v>
      </c>
      <c r="Z34" s="2"/>
      <c r="AA34" s="283"/>
      <c r="AB34" s="284">
        <v>6</v>
      </c>
      <c r="AC34" s="284" t="e">
        <f>AB34*S34</f>
        <v>#VALUE!</v>
      </c>
      <c r="AD34" s="2"/>
      <c r="AE34" s="2"/>
      <c r="AF34" s="2"/>
      <c r="AG34" s="2"/>
    </row>
    <row r="35" spans="1:33" ht="14.25" customHeight="1">
      <c r="A35" s="279"/>
      <c r="B35" s="279" t="s">
        <v>234</v>
      </c>
      <c r="C35" s="79">
        <f>VLOOKUP(B35,'JAN26'!$A$1:I938,8,0)</f>
        <v>75</v>
      </c>
      <c r="D35" s="79">
        <f>VLOOKUP(B35,AVE!B$1:GB3505,2,0)</f>
        <v>11</v>
      </c>
      <c r="E35" s="280">
        <f t="shared" si="0"/>
        <v>0</v>
      </c>
      <c r="F35" s="81">
        <f t="shared" si="1"/>
        <v>75</v>
      </c>
      <c r="G35" s="281"/>
      <c r="H35" s="83">
        <f t="shared" si="2"/>
        <v>11</v>
      </c>
      <c r="I35" s="158">
        <f t="shared" ref="I35:I55" si="14">(F35+G35)-H35</f>
        <v>64</v>
      </c>
      <c r="J35" s="81">
        <f t="shared" si="4"/>
        <v>64</v>
      </c>
      <c r="K35" s="158"/>
      <c r="L35" s="83">
        <f t="shared" si="5"/>
        <v>11</v>
      </c>
      <c r="M35" s="158">
        <f t="shared" si="6"/>
        <v>53</v>
      </c>
      <c r="N35" s="87">
        <f t="shared" si="7"/>
        <v>5.8181818181818183</v>
      </c>
      <c r="O35" s="87">
        <v>3</v>
      </c>
      <c r="P35" s="87">
        <v>5</v>
      </c>
      <c r="Q35" s="282">
        <f t="shared" si="8"/>
        <v>0</v>
      </c>
      <c r="R35" s="6">
        <f t="shared" si="9"/>
        <v>0</v>
      </c>
      <c r="S35" s="81"/>
      <c r="T35" s="153"/>
      <c r="U35" s="153"/>
      <c r="V35" s="153"/>
      <c r="W35" s="194">
        <v>345</v>
      </c>
      <c r="X35" s="194">
        <v>345</v>
      </c>
      <c r="Y35" s="153"/>
      <c r="Z35" s="2"/>
      <c r="AA35" s="2"/>
      <c r="AB35" s="2"/>
      <c r="AC35" s="2"/>
      <c r="AD35" s="2"/>
      <c r="AE35" s="2"/>
      <c r="AF35" s="2"/>
      <c r="AG35" s="2"/>
    </row>
    <row r="36" spans="1:33" ht="14.25" customHeight="1">
      <c r="A36" s="279"/>
      <c r="B36" s="279" t="s">
        <v>241</v>
      </c>
      <c r="C36" s="79">
        <f>VLOOKUP(B36,'JAN26'!$A$1:I939,8,0)</f>
        <v>139</v>
      </c>
      <c r="D36" s="79">
        <f>VLOOKUP(B36,AVE!B$1:GB3524,2,0)</f>
        <v>8.25</v>
      </c>
      <c r="E36" s="280">
        <f t="shared" si="0"/>
        <v>0</v>
      </c>
      <c r="F36" s="81">
        <f t="shared" si="1"/>
        <v>139</v>
      </c>
      <c r="G36" s="281"/>
      <c r="H36" s="83">
        <f t="shared" si="2"/>
        <v>8.25</v>
      </c>
      <c r="I36" s="158">
        <f t="shared" si="14"/>
        <v>130.75</v>
      </c>
      <c r="J36" s="81">
        <f t="shared" si="4"/>
        <v>130.75</v>
      </c>
      <c r="K36" s="158"/>
      <c r="L36" s="83">
        <f t="shared" si="5"/>
        <v>8.25</v>
      </c>
      <c r="M36" s="158">
        <f t="shared" si="6"/>
        <v>122.5</v>
      </c>
      <c r="N36" s="87">
        <f t="shared" si="7"/>
        <v>15.848484848484848</v>
      </c>
      <c r="O36" s="87">
        <v>3</v>
      </c>
      <c r="P36" s="87">
        <v>5</v>
      </c>
      <c r="Q36" s="282">
        <f t="shared" si="8"/>
        <v>0</v>
      </c>
      <c r="R36" s="6">
        <f t="shared" si="9"/>
        <v>0</v>
      </c>
      <c r="S36" s="81"/>
      <c r="T36" s="95"/>
      <c r="U36" s="153"/>
      <c r="V36" s="153"/>
      <c r="W36" s="194">
        <v>225</v>
      </c>
      <c r="X36" s="153"/>
      <c r="Y36" s="153"/>
      <c r="Z36" s="2"/>
      <c r="AA36" s="2"/>
      <c r="AB36" s="2"/>
      <c r="AC36" s="2"/>
      <c r="AD36" s="2"/>
      <c r="AE36" s="2"/>
      <c r="AF36" s="2"/>
      <c r="AG36" s="2"/>
    </row>
    <row r="37" spans="1:33" ht="14.25" customHeight="1">
      <c r="A37" s="278" t="s">
        <v>1153</v>
      </c>
      <c r="B37" s="302" t="s">
        <v>324</v>
      </c>
      <c r="C37" s="79">
        <f>VLOOKUP(B37,'JAN26'!$A$1:I940,8,0)</f>
        <v>102</v>
      </c>
      <c r="D37" s="290">
        <f>VLOOKUP(B37,AVE!B$1:GB3525,2,0)</f>
        <v>8.7142857142857135</v>
      </c>
      <c r="E37" s="280">
        <f t="shared" si="0"/>
        <v>0</v>
      </c>
      <c r="F37" s="83">
        <f t="shared" si="1"/>
        <v>102</v>
      </c>
      <c r="G37" s="82"/>
      <c r="H37" s="83">
        <f t="shared" si="2"/>
        <v>8.7142857142857135</v>
      </c>
      <c r="I37" s="291">
        <f t="shared" si="14"/>
        <v>93.285714285714292</v>
      </c>
      <c r="J37" s="81">
        <f t="shared" si="4"/>
        <v>93.285714285714292</v>
      </c>
      <c r="K37" s="291"/>
      <c r="L37" s="83">
        <f t="shared" si="5"/>
        <v>8.7142857142857135</v>
      </c>
      <c r="M37" s="158">
        <f t="shared" si="6"/>
        <v>84.571428571428584</v>
      </c>
      <c r="N37" s="292">
        <f t="shared" si="7"/>
        <v>10.704918032786887</v>
      </c>
      <c r="O37" s="87">
        <v>3</v>
      </c>
      <c r="P37" s="87">
        <v>5</v>
      </c>
      <c r="Q37" s="282">
        <f t="shared" si="8"/>
        <v>0</v>
      </c>
      <c r="R37" s="6">
        <f t="shared" si="9"/>
        <v>0</v>
      </c>
      <c r="S37" s="83"/>
      <c r="T37" s="295"/>
      <c r="U37" s="295"/>
      <c r="V37" s="295"/>
      <c r="W37" s="295"/>
      <c r="X37" s="295"/>
      <c r="Y37" s="295"/>
      <c r="Z37" s="189"/>
      <c r="AA37" s="283" t="s">
        <v>1154</v>
      </c>
      <c r="AB37" s="284">
        <v>41</v>
      </c>
      <c r="AC37" s="189"/>
      <c r="AD37" s="189"/>
      <c r="AE37" s="189"/>
      <c r="AF37" s="189"/>
      <c r="AG37" s="189"/>
    </row>
    <row r="38" spans="1:33" ht="14.25" customHeight="1">
      <c r="A38" s="279"/>
      <c r="B38" s="279" t="s">
        <v>264</v>
      </c>
      <c r="C38" s="79">
        <f>VLOOKUP(B38,'JAN26'!$A$1:I941,8,0)</f>
        <v>55</v>
      </c>
      <c r="D38" s="79">
        <f>VLOOKUP(B38,AVE!B$1:GB3516,2,0)</f>
        <v>7.1428571428571432</v>
      </c>
      <c r="E38" s="280">
        <f t="shared" si="0"/>
        <v>0</v>
      </c>
      <c r="F38" s="81">
        <f t="shared" si="1"/>
        <v>55</v>
      </c>
      <c r="G38" s="281"/>
      <c r="H38" s="83">
        <f t="shared" si="2"/>
        <v>7.1428571428571432</v>
      </c>
      <c r="I38" s="158">
        <f t="shared" si="14"/>
        <v>47.857142857142854</v>
      </c>
      <c r="J38" s="81">
        <f t="shared" si="4"/>
        <v>47.857142857142854</v>
      </c>
      <c r="K38" s="158"/>
      <c r="L38" s="83">
        <f t="shared" si="5"/>
        <v>7.1428571428571432</v>
      </c>
      <c r="M38" s="158">
        <f t="shared" si="6"/>
        <v>40.714285714285708</v>
      </c>
      <c r="N38" s="87">
        <f t="shared" si="7"/>
        <v>6.6999999999999993</v>
      </c>
      <c r="O38" s="87">
        <v>3</v>
      </c>
      <c r="P38" s="87">
        <v>5</v>
      </c>
      <c r="Q38" s="282">
        <f t="shared" si="8"/>
        <v>0</v>
      </c>
      <c r="R38" s="6">
        <f t="shared" si="9"/>
        <v>0</v>
      </c>
      <c r="S38" s="81"/>
      <c r="T38" s="153"/>
      <c r="U38" s="153"/>
      <c r="V38" s="153"/>
      <c r="W38" s="194">
        <v>110</v>
      </c>
      <c r="X38" s="153"/>
      <c r="Y38" s="153"/>
      <c r="Z38" s="2"/>
      <c r="AA38" s="2"/>
      <c r="AB38" s="2"/>
      <c r="AC38" s="2"/>
      <c r="AD38" s="2"/>
      <c r="AE38" s="2"/>
      <c r="AF38" s="2"/>
      <c r="AG38" s="2"/>
    </row>
    <row r="39" spans="1:33" ht="14.25" customHeight="1">
      <c r="A39" s="288" t="s">
        <v>1155</v>
      </c>
      <c r="B39" s="41" t="s">
        <v>194</v>
      </c>
      <c r="C39" s="79">
        <f>VLOOKUP(B39,'JAN26'!$A$1:I942,8,0)</f>
        <v>53</v>
      </c>
      <c r="D39" s="290">
        <f>VLOOKUP(B39,AVE!B$1:GB3540,2,0)</f>
        <v>10.428571428571429</v>
      </c>
      <c r="E39" s="280">
        <f t="shared" si="0"/>
        <v>0</v>
      </c>
      <c r="F39" s="83">
        <f t="shared" si="1"/>
        <v>53</v>
      </c>
      <c r="G39" s="82"/>
      <c r="H39" s="83">
        <f t="shared" si="2"/>
        <v>10.428571428571429</v>
      </c>
      <c r="I39" s="291">
        <f t="shared" si="14"/>
        <v>42.571428571428569</v>
      </c>
      <c r="J39" s="81">
        <f t="shared" si="4"/>
        <v>42.571428571428569</v>
      </c>
      <c r="K39" s="291"/>
      <c r="L39" s="83">
        <f t="shared" si="5"/>
        <v>10.428571428571429</v>
      </c>
      <c r="M39" s="158">
        <f t="shared" si="6"/>
        <v>32.142857142857139</v>
      </c>
      <c r="N39" s="292">
        <f t="shared" si="7"/>
        <v>4.0821917808219172</v>
      </c>
      <c r="O39" s="87">
        <v>3</v>
      </c>
      <c r="P39" s="87">
        <v>5</v>
      </c>
      <c r="Q39" s="282">
        <f t="shared" si="8"/>
        <v>0.91780821917808275</v>
      </c>
      <c r="R39" s="6">
        <f t="shared" si="9"/>
        <v>9.5714285714285783</v>
      </c>
      <c r="S39" s="81"/>
      <c r="T39" s="95"/>
      <c r="U39" s="153"/>
      <c r="V39" s="153"/>
      <c r="W39" s="153"/>
      <c r="X39" s="153"/>
      <c r="Y39" s="153"/>
      <c r="Z39" s="2"/>
      <c r="AA39" s="283" t="s">
        <v>1156</v>
      </c>
      <c r="AB39" s="284">
        <f>22/24</f>
        <v>0.91666666666666663</v>
      </c>
      <c r="AC39" s="2"/>
      <c r="AD39" s="2"/>
      <c r="AE39" s="2"/>
      <c r="AF39" s="2"/>
      <c r="AG39" s="2"/>
    </row>
    <row r="40" spans="1:33" ht="14.25" customHeight="1">
      <c r="A40" s="279"/>
      <c r="B40" s="279" t="s">
        <v>227</v>
      </c>
      <c r="C40" s="79">
        <f>VLOOKUP(B40,'JAN26'!$A$1:I943,8,0)</f>
        <v>28</v>
      </c>
      <c r="D40" s="79">
        <f>VLOOKUP(B40,AVE!B$1:GB3510,2,0)</f>
        <v>7.625</v>
      </c>
      <c r="E40" s="280">
        <f t="shared" si="0"/>
        <v>0</v>
      </c>
      <c r="F40" s="81">
        <f t="shared" si="1"/>
        <v>28</v>
      </c>
      <c r="G40" s="281"/>
      <c r="H40" s="83">
        <f t="shared" si="2"/>
        <v>7.625</v>
      </c>
      <c r="I40" s="158">
        <f t="shared" si="14"/>
        <v>20.375</v>
      </c>
      <c r="J40" s="81">
        <f t="shared" si="4"/>
        <v>20.375</v>
      </c>
      <c r="K40" s="158"/>
      <c r="L40" s="83">
        <f t="shared" si="5"/>
        <v>7.625</v>
      </c>
      <c r="M40" s="158">
        <f t="shared" si="6"/>
        <v>12.75</v>
      </c>
      <c r="N40" s="87">
        <f t="shared" si="7"/>
        <v>2.6721311475409837</v>
      </c>
      <c r="O40" s="87">
        <v>3</v>
      </c>
      <c r="P40" s="87">
        <v>5</v>
      </c>
      <c r="Q40" s="282">
        <f t="shared" si="8"/>
        <v>2.3278688524590163</v>
      </c>
      <c r="R40" s="6">
        <f t="shared" si="9"/>
        <v>17.75</v>
      </c>
      <c r="S40" s="95"/>
      <c r="T40" s="153"/>
      <c r="U40" s="160">
        <v>1875</v>
      </c>
      <c r="V40" s="153"/>
      <c r="W40" s="194">
        <v>1875</v>
      </c>
      <c r="X40" s="194"/>
      <c r="Y40" s="194">
        <v>1875</v>
      </c>
      <c r="Z40" s="2"/>
      <c r="AA40" s="2"/>
      <c r="AB40" s="46">
        <v>15</v>
      </c>
      <c r="AC40" s="284">
        <f>AB40*S40</f>
        <v>0</v>
      </c>
      <c r="AD40" s="2"/>
      <c r="AE40" s="2"/>
      <c r="AF40" s="2"/>
      <c r="AG40" s="2"/>
    </row>
    <row r="41" spans="1:33" ht="14.25" customHeight="1">
      <c r="A41" s="279"/>
      <c r="B41" s="279" t="s">
        <v>242</v>
      </c>
      <c r="C41" s="79">
        <f>VLOOKUP(B41,'JAN26'!$A$1:I944,8,0)</f>
        <v>21</v>
      </c>
      <c r="D41" s="79">
        <f>VLOOKUP(B41,AVE!B$1:GB3527,2,0)</f>
        <v>4.5</v>
      </c>
      <c r="E41" s="280">
        <f t="shared" si="0"/>
        <v>0</v>
      </c>
      <c r="F41" s="81">
        <f t="shared" si="1"/>
        <v>21</v>
      </c>
      <c r="G41" s="82"/>
      <c r="H41" s="83">
        <f t="shared" si="2"/>
        <v>4.5</v>
      </c>
      <c r="I41" s="158">
        <f t="shared" si="14"/>
        <v>16.5</v>
      </c>
      <c r="J41" s="81">
        <f t="shared" si="4"/>
        <v>16.5</v>
      </c>
      <c r="K41" s="158"/>
      <c r="L41" s="83">
        <f t="shared" si="5"/>
        <v>4.5</v>
      </c>
      <c r="M41" s="158">
        <f t="shared" si="6"/>
        <v>12</v>
      </c>
      <c r="N41" s="87">
        <f t="shared" si="7"/>
        <v>3.6666666666666665</v>
      </c>
      <c r="O41" s="87">
        <v>3</v>
      </c>
      <c r="P41" s="87">
        <v>5</v>
      </c>
      <c r="Q41" s="282">
        <f t="shared" si="8"/>
        <v>1.3333333333333335</v>
      </c>
      <c r="R41" s="6">
        <f t="shared" si="9"/>
        <v>6.0000000000000009</v>
      </c>
      <c r="S41" s="95"/>
      <c r="T41" s="95"/>
      <c r="U41" s="153"/>
      <c r="V41" s="153"/>
      <c r="W41" s="194"/>
      <c r="X41" s="194">
        <v>450</v>
      </c>
      <c r="Y41" s="194">
        <v>450</v>
      </c>
      <c r="Z41" s="2"/>
      <c r="AA41" s="2"/>
      <c r="AB41" s="2"/>
      <c r="AC41" s="2"/>
      <c r="AD41" s="2"/>
      <c r="AE41" s="2"/>
      <c r="AF41" s="2"/>
      <c r="AG41" s="2"/>
    </row>
    <row r="42" spans="1:33" ht="14.25" customHeight="1">
      <c r="A42" s="153"/>
      <c r="B42" s="41" t="s">
        <v>646</v>
      </c>
      <c r="C42" s="79">
        <f>VLOOKUP(B42,'JAN26'!$A$1:I945,8,0)</f>
        <v>7</v>
      </c>
      <c r="D42" s="79">
        <f>VLOOKUP(B42,AVE!B$1:GB3532,2,0)</f>
        <v>4</v>
      </c>
      <c r="E42" s="280">
        <f t="shared" si="0"/>
        <v>0</v>
      </c>
      <c r="F42" s="81">
        <f t="shared" si="1"/>
        <v>7</v>
      </c>
      <c r="G42" s="82"/>
      <c r="H42" s="83">
        <f t="shared" si="2"/>
        <v>4</v>
      </c>
      <c r="I42" s="158">
        <f t="shared" si="14"/>
        <v>3</v>
      </c>
      <c r="J42" s="81">
        <f t="shared" si="4"/>
        <v>3</v>
      </c>
      <c r="K42" s="158"/>
      <c r="L42" s="83">
        <f t="shared" si="5"/>
        <v>4</v>
      </c>
      <c r="M42" s="158">
        <f t="shared" si="6"/>
        <v>-1</v>
      </c>
      <c r="N42" s="87">
        <f t="shared" si="7"/>
        <v>0.75</v>
      </c>
      <c r="O42" s="87">
        <v>3</v>
      </c>
      <c r="P42" s="87">
        <v>5</v>
      </c>
      <c r="Q42" s="282">
        <f t="shared" si="8"/>
        <v>4.25</v>
      </c>
      <c r="R42" s="6">
        <f t="shared" si="9"/>
        <v>17</v>
      </c>
      <c r="S42" s="3">
        <v>20</v>
      </c>
      <c r="T42" s="81"/>
      <c r="U42" s="293"/>
      <c r="V42" s="153"/>
      <c r="W42" s="153"/>
      <c r="X42" s="153"/>
      <c r="Y42" s="153"/>
      <c r="Z42" s="2"/>
      <c r="AA42" s="2"/>
      <c r="AB42" s="46">
        <v>3</v>
      </c>
      <c r="AC42" s="284">
        <f t="shared" ref="AC42:AC44" si="15">AB42*S42</f>
        <v>60</v>
      </c>
      <c r="AD42" s="2"/>
      <c r="AE42" s="2"/>
      <c r="AF42" s="2"/>
      <c r="AG42" s="2"/>
    </row>
    <row r="43" spans="1:33" ht="14.25" customHeight="1">
      <c r="A43" s="278" t="s">
        <v>1157</v>
      </c>
      <c r="B43" s="279" t="s">
        <v>236</v>
      </c>
      <c r="C43" s="79">
        <f>VLOOKUP(B43,'JAN26'!$A$1:I946,8,0)</f>
        <v>41</v>
      </c>
      <c r="D43" s="79">
        <f>VLOOKUP(B43,AVE!B$1:GB3511,2,0)</f>
        <v>6.125</v>
      </c>
      <c r="E43" s="280">
        <f t="shared" si="0"/>
        <v>0</v>
      </c>
      <c r="F43" s="81">
        <f t="shared" si="1"/>
        <v>41</v>
      </c>
      <c r="G43" s="281"/>
      <c r="H43" s="83">
        <f t="shared" si="2"/>
        <v>6.125</v>
      </c>
      <c r="I43" s="158">
        <f t="shared" si="14"/>
        <v>34.875</v>
      </c>
      <c r="J43" s="81">
        <f t="shared" si="4"/>
        <v>34.875</v>
      </c>
      <c r="K43" s="158"/>
      <c r="L43" s="83">
        <f t="shared" si="5"/>
        <v>6.125</v>
      </c>
      <c r="M43" s="158">
        <f t="shared" si="6"/>
        <v>28.75</v>
      </c>
      <c r="N43" s="87">
        <f t="shared" si="7"/>
        <v>5.6938775510204085</v>
      </c>
      <c r="O43" s="87">
        <v>3</v>
      </c>
      <c r="P43" s="87">
        <v>5</v>
      </c>
      <c r="Q43" s="282">
        <f t="shared" si="8"/>
        <v>0</v>
      </c>
      <c r="R43" s="6">
        <f t="shared" si="9"/>
        <v>0</v>
      </c>
      <c r="S43" s="3"/>
      <c r="T43" s="153"/>
      <c r="U43" s="160">
        <v>245</v>
      </c>
      <c r="V43" s="153"/>
      <c r="W43" s="194">
        <v>345</v>
      </c>
      <c r="X43" s="153"/>
      <c r="Y43" s="153"/>
      <c r="Z43" s="2"/>
      <c r="AA43" s="283" t="s">
        <v>1158</v>
      </c>
      <c r="AB43" s="284">
        <f>9/3</f>
        <v>3</v>
      </c>
      <c r="AC43" s="284">
        <f t="shared" si="15"/>
        <v>0</v>
      </c>
      <c r="AD43" s="2"/>
      <c r="AE43" s="2"/>
      <c r="AF43" s="2"/>
      <c r="AG43" s="2"/>
    </row>
    <row r="44" spans="1:33" ht="14.25" customHeight="1">
      <c r="A44" s="285" t="s">
        <v>1159</v>
      </c>
      <c r="B44" s="279" t="s">
        <v>221</v>
      </c>
      <c r="C44" s="79">
        <f>VLOOKUP(B44,'JAN26'!$A$1:I947,8,0)</f>
        <v>24</v>
      </c>
      <c r="D44" s="79">
        <f>VLOOKUP(B44,AVE!B$1:GB3514,2,0)</f>
        <v>5.25</v>
      </c>
      <c r="E44" s="280">
        <f t="shared" si="0"/>
        <v>0</v>
      </c>
      <c r="F44" s="81">
        <f t="shared" si="1"/>
        <v>24</v>
      </c>
      <c r="G44" s="281"/>
      <c r="H44" s="83">
        <f t="shared" si="2"/>
        <v>5.25</v>
      </c>
      <c r="I44" s="158">
        <f t="shared" si="14"/>
        <v>18.75</v>
      </c>
      <c r="J44" s="81">
        <f t="shared" si="4"/>
        <v>18.75</v>
      </c>
      <c r="K44" s="158"/>
      <c r="L44" s="83">
        <f t="shared" si="5"/>
        <v>5.25</v>
      </c>
      <c r="M44" s="158">
        <f t="shared" si="6"/>
        <v>13.5</v>
      </c>
      <c r="N44" s="87">
        <f t="shared" si="7"/>
        <v>3.5714285714285716</v>
      </c>
      <c r="O44" s="87">
        <v>3</v>
      </c>
      <c r="P44" s="87">
        <v>5</v>
      </c>
      <c r="Q44" s="282">
        <f t="shared" si="8"/>
        <v>1.4285714285714284</v>
      </c>
      <c r="R44" s="6">
        <f t="shared" si="9"/>
        <v>7.4999999999999991</v>
      </c>
      <c r="S44" s="3">
        <v>10</v>
      </c>
      <c r="T44" s="81"/>
      <c r="U44" s="160">
        <v>325</v>
      </c>
      <c r="V44" s="153"/>
      <c r="W44" s="194">
        <v>325</v>
      </c>
      <c r="X44" s="153"/>
      <c r="Y44" s="153"/>
      <c r="Z44" s="2"/>
      <c r="AA44" s="286" t="s">
        <v>1160</v>
      </c>
      <c r="AB44" s="284">
        <f>96/7</f>
        <v>13.714285714285714</v>
      </c>
      <c r="AC44" s="284">
        <f t="shared" si="15"/>
        <v>137.14285714285714</v>
      </c>
      <c r="AD44" s="2"/>
      <c r="AE44" s="2"/>
      <c r="AF44" s="2"/>
      <c r="AG44" s="2"/>
    </row>
    <row r="45" spans="1:33" ht="14.25" customHeight="1">
      <c r="A45" s="279"/>
      <c r="B45" s="279" t="s">
        <v>371</v>
      </c>
      <c r="C45" s="79">
        <f>VLOOKUP(B45,'JAN26'!$A$1:I948,8,0)</f>
        <v>24</v>
      </c>
      <c r="D45" s="79">
        <f>VLOOKUP(B45,AVE!B$1:GB3513,2,0)</f>
        <v>3.5</v>
      </c>
      <c r="E45" s="280">
        <f t="shared" si="0"/>
        <v>0</v>
      </c>
      <c r="F45" s="81">
        <f t="shared" si="1"/>
        <v>24</v>
      </c>
      <c r="G45" s="82"/>
      <c r="H45" s="83">
        <f t="shared" si="2"/>
        <v>3.5</v>
      </c>
      <c r="I45" s="158">
        <f t="shared" si="14"/>
        <v>20.5</v>
      </c>
      <c r="J45" s="81">
        <f t="shared" si="4"/>
        <v>20.5</v>
      </c>
      <c r="K45" s="158"/>
      <c r="L45" s="83">
        <f t="shared" si="5"/>
        <v>3.5</v>
      </c>
      <c r="M45" s="158">
        <f t="shared" si="6"/>
        <v>17</v>
      </c>
      <c r="N45" s="87">
        <f t="shared" si="7"/>
        <v>5.8571428571428568</v>
      </c>
      <c r="O45" s="87">
        <v>3</v>
      </c>
      <c r="P45" s="87">
        <v>5</v>
      </c>
      <c r="Q45" s="282">
        <f t="shared" si="8"/>
        <v>0</v>
      </c>
      <c r="R45" s="6">
        <f t="shared" si="9"/>
        <v>0</v>
      </c>
      <c r="S45" s="3"/>
      <c r="T45" s="153"/>
      <c r="U45" s="287">
        <v>1695</v>
      </c>
      <c r="V45" s="153"/>
      <c r="W45" s="194"/>
      <c r="X45" s="194"/>
      <c r="Y45" s="194">
        <v>1675</v>
      </c>
      <c r="Z45" s="2"/>
      <c r="AA45" s="2"/>
      <c r="AB45" s="2"/>
      <c r="AC45" s="303" t="e">
        <f>SUM(AC6:AC44)</f>
        <v>#VALUE!</v>
      </c>
      <c r="AD45" s="2"/>
      <c r="AE45" s="2"/>
      <c r="AF45" s="2"/>
      <c r="AG45" s="2"/>
    </row>
    <row r="46" spans="1:33" ht="14.25" customHeight="1">
      <c r="A46" s="304" t="s">
        <v>1161</v>
      </c>
      <c r="B46" s="279" t="s">
        <v>280</v>
      </c>
      <c r="C46" s="79">
        <f>VLOOKUP(B46,'JAN26'!$A$1:I949,8,0)</f>
        <v>15</v>
      </c>
      <c r="D46" s="79">
        <f>VLOOKUP(B46,AVE!B$1:GB3512,2,0)</f>
        <v>3.2857142857142856</v>
      </c>
      <c r="E46" s="280">
        <f t="shared" si="0"/>
        <v>0</v>
      </c>
      <c r="F46" s="81">
        <f t="shared" si="1"/>
        <v>15</v>
      </c>
      <c r="G46" s="82"/>
      <c r="H46" s="83">
        <f t="shared" si="2"/>
        <v>3.2857142857142856</v>
      </c>
      <c r="I46" s="158">
        <f t="shared" si="14"/>
        <v>11.714285714285715</v>
      </c>
      <c r="J46" s="81">
        <f t="shared" si="4"/>
        <v>11.714285714285715</v>
      </c>
      <c r="K46" s="158"/>
      <c r="L46" s="83">
        <f t="shared" si="5"/>
        <v>3.2857142857142856</v>
      </c>
      <c r="M46" s="158">
        <f t="shared" si="6"/>
        <v>8.4285714285714306</v>
      </c>
      <c r="N46" s="87">
        <f t="shared" si="7"/>
        <v>3.5652173913043481</v>
      </c>
      <c r="O46" s="87">
        <v>3</v>
      </c>
      <c r="P46" s="87">
        <v>5</v>
      </c>
      <c r="Q46" s="282">
        <f t="shared" si="8"/>
        <v>1.4347826086956519</v>
      </c>
      <c r="R46" s="6">
        <f t="shared" si="9"/>
        <v>4.7142857142857135</v>
      </c>
      <c r="S46" s="3"/>
      <c r="T46" s="153"/>
      <c r="U46" s="153"/>
      <c r="V46" s="153"/>
      <c r="W46" s="153"/>
      <c r="X46" s="153"/>
      <c r="Y46" s="153"/>
      <c r="Z46" s="2"/>
      <c r="AA46" s="283" t="s">
        <v>1162</v>
      </c>
      <c r="AB46" s="284">
        <f>10/30</f>
        <v>0.33333333333333331</v>
      </c>
      <c r="AC46" s="2"/>
      <c r="AD46" s="2"/>
      <c r="AE46" s="2"/>
      <c r="AF46" s="2"/>
      <c r="AG46" s="2"/>
    </row>
    <row r="47" spans="1:33" ht="14.25" customHeight="1">
      <c r="A47" s="167"/>
      <c r="B47" s="167" t="s">
        <v>260</v>
      </c>
      <c r="C47" s="79">
        <f>VLOOKUP(B47,'JAN26'!$A$1:I950,8,0)</f>
        <v>31</v>
      </c>
      <c r="D47" s="133">
        <f>VLOOKUP(B47,AVE!B$1:GB3529,2,0)</f>
        <v>2.4</v>
      </c>
      <c r="E47" s="280">
        <f t="shared" si="0"/>
        <v>0</v>
      </c>
      <c r="F47" s="3">
        <f t="shared" si="1"/>
        <v>31</v>
      </c>
      <c r="G47" s="142"/>
      <c r="H47" s="52">
        <f t="shared" si="2"/>
        <v>2.4</v>
      </c>
      <c r="I47" s="1">
        <f t="shared" si="14"/>
        <v>28.6</v>
      </c>
      <c r="J47" s="3">
        <f t="shared" si="4"/>
        <v>28.6</v>
      </c>
      <c r="K47" s="1"/>
      <c r="L47" s="52">
        <f t="shared" si="5"/>
        <v>2.4</v>
      </c>
      <c r="M47" s="1">
        <f t="shared" si="6"/>
        <v>26.200000000000003</v>
      </c>
      <c r="N47" s="197">
        <f t="shared" si="7"/>
        <v>11.916666666666668</v>
      </c>
      <c r="O47" s="87">
        <v>3</v>
      </c>
      <c r="P47" s="87">
        <v>5</v>
      </c>
      <c r="Q47" s="282">
        <f t="shared" si="8"/>
        <v>0</v>
      </c>
      <c r="R47" s="6">
        <f t="shared" si="9"/>
        <v>0</v>
      </c>
      <c r="S47" s="3"/>
      <c r="T47" s="2"/>
      <c r="U47" s="2"/>
      <c r="V47" s="2"/>
      <c r="W47" s="46"/>
      <c r="X47" s="46">
        <v>195</v>
      </c>
      <c r="Y47" s="2"/>
      <c r="Z47" s="2"/>
      <c r="AA47" s="2"/>
      <c r="AB47" s="2"/>
      <c r="AC47" s="2"/>
      <c r="AD47" s="2"/>
      <c r="AE47" s="2"/>
      <c r="AF47" s="2"/>
      <c r="AG47" s="2"/>
    </row>
    <row r="48" spans="1:33" ht="14.25" customHeight="1">
      <c r="A48" s="167"/>
      <c r="B48" s="167" t="s">
        <v>282</v>
      </c>
      <c r="C48" s="79">
        <f>VLOOKUP(B48,'JAN26'!$A$1:I951,8,0)</f>
        <v>32</v>
      </c>
      <c r="D48" s="133">
        <f>VLOOKUP(B48,AVE!B$1:GB3530,2,0)</f>
        <v>1.8</v>
      </c>
      <c r="E48" s="280">
        <f t="shared" si="0"/>
        <v>0</v>
      </c>
      <c r="F48" s="3">
        <f t="shared" si="1"/>
        <v>32</v>
      </c>
      <c r="G48" s="142"/>
      <c r="H48" s="52">
        <f t="shared" si="2"/>
        <v>1.8</v>
      </c>
      <c r="I48" s="1">
        <f t="shared" si="14"/>
        <v>30.2</v>
      </c>
      <c r="J48" s="3">
        <f t="shared" si="4"/>
        <v>30.2</v>
      </c>
      <c r="K48" s="1"/>
      <c r="L48" s="52">
        <f t="shared" si="5"/>
        <v>1.8</v>
      </c>
      <c r="M48" s="1">
        <f t="shared" si="6"/>
        <v>28.4</v>
      </c>
      <c r="N48" s="197">
        <f t="shared" si="7"/>
        <v>16.777777777777779</v>
      </c>
      <c r="O48" s="87">
        <v>3</v>
      </c>
      <c r="P48" s="87">
        <v>5</v>
      </c>
      <c r="Q48" s="282">
        <f t="shared" si="8"/>
        <v>0</v>
      </c>
      <c r="R48" s="6">
        <f t="shared" si="9"/>
        <v>0</v>
      </c>
      <c r="S48" s="3"/>
      <c r="T48" s="2"/>
      <c r="U48" s="2"/>
      <c r="V48" s="2"/>
      <c r="W48" s="46"/>
      <c r="X48" s="46">
        <v>195</v>
      </c>
      <c r="Y48" s="2"/>
      <c r="Z48" s="2"/>
      <c r="AA48" s="2"/>
      <c r="AB48" s="2"/>
      <c r="AC48" s="2"/>
      <c r="AD48" s="2"/>
      <c r="AE48" s="2"/>
      <c r="AF48" s="2"/>
      <c r="AG48" s="2"/>
    </row>
    <row r="49" spans="1:33" ht="14.25" customHeight="1">
      <c r="A49" s="2"/>
      <c r="B49" s="4" t="s">
        <v>648</v>
      </c>
      <c r="C49" s="79">
        <f>VLOOKUP(B49,'JAN26'!$A$1:I952,8,0)</f>
        <v>4</v>
      </c>
      <c r="D49" s="133">
        <f>VLOOKUP(B49,AVE!B$1:GB3534,2,0)</f>
        <v>2</v>
      </c>
      <c r="E49" s="280">
        <f t="shared" si="0"/>
        <v>0</v>
      </c>
      <c r="F49" s="3">
        <f t="shared" si="1"/>
        <v>4</v>
      </c>
      <c r="G49" s="142"/>
      <c r="H49" s="52">
        <f t="shared" si="2"/>
        <v>2</v>
      </c>
      <c r="I49" s="1">
        <f t="shared" si="14"/>
        <v>2</v>
      </c>
      <c r="J49" s="3">
        <f t="shared" si="4"/>
        <v>2</v>
      </c>
      <c r="K49" s="1"/>
      <c r="L49" s="52">
        <f t="shared" si="5"/>
        <v>2</v>
      </c>
      <c r="M49" s="1">
        <f t="shared" si="6"/>
        <v>0</v>
      </c>
      <c r="N49" s="197">
        <f t="shared" si="7"/>
        <v>1</v>
      </c>
      <c r="O49" s="87">
        <v>3</v>
      </c>
      <c r="P49" s="87">
        <v>5</v>
      </c>
      <c r="Q49" s="282">
        <f t="shared" si="8"/>
        <v>4</v>
      </c>
      <c r="R49" s="6">
        <f t="shared" si="9"/>
        <v>8</v>
      </c>
      <c r="S49" s="3">
        <v>10</v>
      </c>
      <c r="T49" s="3"/>
      <c r="U49" s="305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spans="1:33" ht="14.25" customHeight="1">
      <c r="A50" s="2"/>
      <c r="B50" s="4" t="s">
        <v>647</v>
      </c>
      <c r="C50" s="79">
        <f>VLOOKUP(B50,'JAN26'!$A$1:I953,8,0)</f>
        <v>2</v>
      </c>
      <c r="D50" s="133">
        <f>VLOOKUP(B50,AVE!B$1:GB3533,2,0)</f>
        <v>1.5</v>
      </c>
      <c r="E50" s="280">
        <f t="shared" si="0"/>
        <v>0</v>
      </c>
      <c r="F50" s="3">
        <f t="shared" si="1"/>
        <v>2</v>
      </c>
      <c r="G50" s="142"/>
      <c r="H50" s="52">
        <f t="shared" si="2"/>
        <v>1.5</v>
      </c>
      <c r="I50" s="1">
        <f t="shared" si="14"/>
        <v>0.5</v>
      </c>
      <c r="J50" s="3">
        <f t="shared" si="4"/>
        <v>0.5</v>
      </c>
      <c r="K50" s="1"/>
      <c r="L50" s="52">
        <f t="shared" si="5"/>
        <v>1.5</v>
      </c>
      <c r="M50" s="1">
        <f t="shared" si="6"/>
        <v>-1</v>
      </c>
      <c r="N50" s="197">
        <f t="shared" si="7"/>
        <v>0.33333333333333331</v>
      </c>
      <c r="O50" s="87">
        <v>3</v>
      </c>
      <c r="P50" s="87">
        <v>5</v>
      </c>
      <c r="Q50" s="282">
        <f t="shared" si="8"/>
        <v>4.666666666666667</v>
      </c>
      <c r="R50" s="6">
        <f t="shared" si="9"/>
        <v>7</v>
      </c>
      <c r="S50" s="3">
        <v>10</v>
      </c>
      <c r="T50" s="3"/>
      <c r="U50" s="305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spans="1:33" ht="14.25" customHeight="1">
      <c r="A51" s="304"/>
      <c r="B51" s="167" t="s">
        <v>220</v>
      </c>
      <c r="C51" s="79">
        <f>VLOOKUP(B51,'JAN26'!$A$1:I954,8,0)</f>
        <v>22</v>
      </c>
      <c r="D51" s="133">
        <f>VLOOKUP(B51,AVE!B$1:GB3515,2,0)</f>
        <v>1.5</v>
      </c>
      <c r="E51" s="280">
        <f t="shared" si="0"/>
        <v>0</v>
      </c>
      <c r="F51" s="3">
        <f t="shared" si="1"/>
        <v>22</v>
      </c>
      <c r="G51" s="142"/>
      <c r="H51" s="52">
        <f t="shared" si="2"/>
        <v>1.5</v>
      </c>
      <c r="I51" s="1">
        <f t="shared" si="14"/>
        <v>20.5</v>
      </c>
      <c r="J51" s="3">
        <f t="shared" si="4"/>
        <v>20.5</v>
      </c>
      <c r="K51" s="1"/>
      <c r="L51" s="52">
        <f t="shared" si="5"/>
        <v>1.5</v>
      </c>
      <c r="M51" s="1">
        <f t="shared" si="6"/>
        <v>19</v>
      </c>
      <c r="N51" s="197">
        <f t="shared" si="7"/>
        <v>13.666666666666666</v>
      </c>
      <c r="O51" s="87">
        <v>3</v>
      </c>
      <c r="P51" s="87">
        <v>5</v>
      </c>
      <c r="Q51" s="282">
        <f t="shared" si="8"/>
        <v>0</v>
      </c>
      <c r="R51" s="6">
        <f t="shared" si="9"/>
        <v>0</v>
      </c>
      <c r="S51" s="121"/>
      <c r="T51" s="2"/>
      <c r="U51" s="22">
        <v>195</v>
      </c>
      <c r="V51" s="2"/>
      <c r="W51" s="46"/>
      <c r="X51" s="46"/>
      <c r="Y51" s="46">
        <v>195</v>
      </c>
      <c r="Z51" s="2"/>
      <c r="AA51" s="283"/>
      <c r="AB51" s="283"/>
      <c r="AC51" s="2"/>
      <c r="AD51" s="2"/>
      <c r="AE51" s="2"/>
      <c r="AF51" s="2"/>
      <c r="AG51" s="2"/>
    </row>
    <row r="52" spans="1:33" ht="14.25" customHeight="1">
      <c r="A52" s="167"/>
      <c r="B52" s="288" t="s">
        <v>218</v>
      </c>
      <c r="C52" s="79">
        <f>VLOOKUP(B52,'JAN26'!$A$1:I955,8,0)</f>
        <v>577</v>
      </c>
      <c r="D52" s="133">
        <f>VLOOKUP(B52,AVE!B$1:GB3530,2,0)</f>
        <v>0</v>
      </c>
      <c r="E52" s="280">
        <f t="shared" si="0"/>
        <v>0</v>
      </c>
      <c r="F52" s="3">
        <f t="shared" si="1"/>
        <v>577</v>
      </c>
      <c r="G52" s="142"/>
      <c r="H52" s="52">
        <f t="shared" si="2"/>
        <v>0</v>
      </c>
      <c r="I52" s="1">
        <f t="shared" si="14"/>
        <v>577</v>
      </c>
      <c r="J52" s="3">
        <f t="shared" si="4"/>
        <v>577</v>
      </c>
      <c r="K52" s="1"/>
      <c r="L52" s="52">
        <f t="shared" si="5"/>
        <v>0</v>
      </c>
      <c r="M52" s="1">
        <f t="shared" si="6"/>
        <v>577</v>
      </c>
      <c r="N52" s="197" t="e">
        <f t="shared" si="7"/>
        <v>#DIV/0!</v>
      </c>
      <c r="O52" s="87">
        <v>3</v>
      </c>
      <c r="P52" s="87">
        <v>5</v>
      </c>
      <c r="Q52" s="306" t="e">
        <f t="shared" si="8"/>
        <v>#DIV/0!</v>
      </c>
      <c r="R52" s="6" t="e">
        <f t="shared" si="9"/>
        <v>#DIV/0!</v>
      </c>
      <c r="S52" s="3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spans="1:33" ht="14.25" customHeight="1">
      <c r="A53" s="167"/>
      <c r="B53" s="279" t="s">
        <v>240</v>
      </c>
      <c r="C53" s="79">
        <f>VLOOKUP(B53,'JAN26'!$A$1:I956,8,0)</f>
        <v>9</v>
      </c>
      <c r="D53" s="133">
        <f>VLOOKUP(B53,AVE!B$1:GB3526,2,0)</f>
        <v>0</v>
      </c>
      <c r="E53" s="280">
        <f t="shared" si="0"/>
        <v>0</v>
      </c>
      <c r="F53" s="3">
        <f t="shared" si="1"/>
        <v>9</v>
      </c>
      <c r="G53" s="142"/>
      <c r="H53" s="52">
        <f t="shared" si="2"/>
        <v>0</v>
      </c>
      <c r="I53" s="1">
        <f t="shared" si="14"/>
        <v>9</v>
      </c>
      <c r="J53" s="3">
        <f t="shared" si="4"/>
        <v>9</v>
      </c>
      <c r="K53" s="1"/>
      <c r="L53" s="52">
        <f t="shared" si="5"/>
        <v>0</v>
      </c>
      <c r="M53" s="1">
        <f t="shared" si="6"/>
        <v>9</v>
      </c>
      <c r="N53" s="197" t="e">
        <f t="shared" si="7"/>
        <v>#DIV/0!</v>
      </c>
      <c r="O53" s="87">
        <v>3</v>
      </c>
      <c r="P53" s="87">
        <v>5</v>
      </c>
      <c r="Q53" s="306" t="e">
        <f t="shared" si="8"/>
        <v>#DIV/0!</v>
      </c>
      <c r="R53" s="6" t="e">
        <f t="shared" si="9"/>
        <v>#DIV/0!</v>
      </c>
      <c r="S53" s="3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spans="1:33" ht="14.25" customHeight="1">
      <c r="A54" s="109"/>
      <c r="B54" s="279" t="s">
        <v>230</v>
      </c>
      <c r="C54" s="79">
        <f>VLOOKUP(B54,'JAN26'!$A$1:I957,8,0)</f>
        <v>100</v>
      </c>
      <c r="D54" s="133">
        <f>VLOOKUP(B54,AVE!B$1:GB3522,2,0)</f>
        <v>0</v>
      </c>
      <c r="E54" s="280">
        <f t="shared" si="0"/>
        <v>0</v>
      </c>
      <c r="F54" s="3">
        <f t="shared" si="1"/>
        <v>100</v>
      </c>
      <c r="G54" s="142"/>
      <c r="H54" s="52">
        <f t="shared" si="2"/>
        <v>0</v>
      </c>
      <c r="I54" s="1">
        <f t="shared" si="14"/>
        <v>100</v>
      </c>
      <c r="J54" s="3">
        <f t="shared" si="4"/>
        <v>100</v>
      </c>
      <c r="K54" s="1"/>
      <c r="L54" s="52">
        <f t="shared" si="5"/>
        <v>0</v>
      </c>
      <c r="M54" s="1">
        <f t="shared" si="6"/>
        <v>100</v>
      </c>
      <c r="N54" s="197" t="e">
        <f t="shared" si="7"/>
        <v>#DIV/0!</v>
      </c>
      <c r="O54" s="87">
        <v>3</v>
      </c>
      <c r="P54" s="87">
        <v>5</v>
      </c>
      <c r="Q54" s="306" t="e">
        <f t="shared" si="8"/>
        <v>#DIV/0!</v>
      </c>
      <c r="R54" s="6" t="e">
        <f t="shared" si="9"/>
        <v>#DIV/0!</v>
      </c>
      <c r="S54" s="3"/>
      <c r="T54" s="3"/>
      <c r="U54" s="2"/>
      <c r="V54" s="2"/>
      <c r="W54" s="2"/>
      <c r="X54" s="2"/>
      <c r="Y54" s="2"/>
      <c r="Z54" s="2"/>
      <c r="AA54" s="3"/>
      <c r="AB54" s="3"/>
      <c r="AC54" s="2"/>
      <c r="AD54" s="2"/>
      <c r="AE54" s="2"/>
      <c r="AF54" s="2"/>
      <c r="AG54" s="2"/>
    </row>
    <row r="55" spans="1:33" ht="14.25" customHeight="1">
      <c r="A55" s="167"/>
      <c r="B55" s="279" t="s">
        <v>364</v>
      </c>
      <c r="C55" s="79" t="e">
        <f>VLOOKUP(B55,'JAN26'!$A$1:I958,8,0)</f>
        <v>#N/A</v>
      </c>
      <c r="D55" s="133">
        <f>VLOOKUP(B55,AVE!B$1:GB3531,2,0)</f>
        <v>0</v>
      </c>
      <c r="E55" s="280">
        <f t="shared" si="0"/>
        <v>0</v>
      </c>
      <c r="F55" s="3" t="e">
        <f t="shared" si="1"/>
        <v>#N/A</v>
      </c>
      <c r="G55" s="142"/>
      <c r="H55" s="52">
        <f t="shared" si="2"/>
        <v>0</v>
      </c>
      <c r="I55" s="1" t="e">
        <f t="shared" si="14"/>
        <v>#N/A</v>
      </c>
      <c r="J55" s="3" t="e">
        <f t="shared" si="4"/>
        <v>#N/A</v>
      </c>
      <c r="K55" s="1"/>
      <c r="L55" s="52">
        <f t="shared" si="5"/>
        <v>0</v>
      </c>
      <c r="M55" s="1" t="e">
        <f t="shared" si="6"/>
        <v>#N/A</v>
      </c>
      <c r="N55" s="197" t="e">
        <f t="shared" si="7"/>
        <v>#N/A</v>
      </c>
      <c r="O55" s="87">
        <v>3</v>
      </c>
      <c r="P55" s="87">
        <v>5</v>
      </c>
      <c r="Q55" s="306" t="e">
        <f t="shared" si="8"/>
        <v>#N/A</v>
      </c>
      <c r="R55" s="6" t="e">
        <f t="shared" si="9"/>
        <v>#N/A</v>
      </c>
      <c r="S55" s="3"/>
      <c r="T55" s="3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spans="1:33" ht="14.25" customHeight="1">
      <c r="A56" s="2"/>
      <c r="B56" s="46"/>
      <c r="C56" s="133">
        <v>0</v>
      </c>
      <c r="D56" s="2"/>
      <c r="E56" s="307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139"/>
      <c r="R56" s="164"/>
      <c r="S56" s="3"/>
      <c r="T56" s="121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spans="1:33" ht="14.25" customHeight="1">
      <c r="A57" s="153"/>
      <c r="B57" s="153"/>
      <c r="C57" s="79">
        <v>0</v>
      </c>
      <c r="D57" s="153"/>
      <c r="E57" s="308"/>
      <c r="F57" s="153"/>
      <c r="G57" s="153"/>
      <c r="H57" s="153"/>
      <c r="I57" s="153"/>
      <c r="J57" s="153"/>
      <c r="K57" s="153"/>
      <c r="L57" s="153"/>
      <c r="M57" s="153"/>
      <c r="N57" s="153"/>
      <c r="O57" s="153"/>
      <c r="P57" s="153"/>
      <c r="Q57" s="309"/>
      <c r="R57" s="164"/>
      <c r="S57" s="81"/>
      <c r="T57" s="153"/>
      <c r="U57" s="153"/>
      <c r="V57" s="153"/>
      <c r="W57" s="153"/>
      <c r="X57" s="153"/>
      <c r="Y57" s="153"/>
      <c r="Z57" s="2"/>
      <c r="AA57" s="2"/>
      <c r="AB57" s="2"/>
      <c r="AC57" s="2"/>
      <c r="AD57" s="2"/>
      <c r="AE57" s="2"/>
      <c r="AF57" s="2"/>
      <c r="AG57" s="2"/>
    </row>
    <row r="58" spans="1:33" ht="14.25" customHeight="1">
      <c r="A58" s="153"/>
      <c r="B58" s="153"/>
      <c r="C58" s="153"/>
      <c r="D58" s="153"/>
      <c r="E58" s="308"/>
      <c r="F58" s="153"/>
      <c r="G58" s="153"/>
      <c r="H58" s="153"/>
      <c r="I58" s="153"/>
      <c r="J58" s="153"/>
      <c r="K58" s="153"/>
      <c r="L58" s="153"/>
      <c r="M58" s="153"/>
      <c r="N58" s="153"/>
      <c r="O58" s="153"/>
      <c r="P58" s="153"/>
      <c r="Q58" s="309"/>
      <c r="R58" s="164"/>
      <c r="S58" s="81"/>
      <c r="T58" s="153"/>
      <c r="U58" s="153"/>
      <c r="V58" s="153"/>
      <c r="W58" s="153"/>
      <c r="X58" s="153"/>
      <c r="Y58" s="153"/>
      <c r="Z58" s="2"/>
      <c r="AA58" s="2"/>
      <c r="AB58" s="2"/>
      <c r="AC58" s="2"/>
      <c r="AD58" s="2"/>
      <c r="AE58" s="2"/>
      <c r="AF58" s="2"/>
      <c r="AG58" s="2"/>
    </row>
    <row r="59" spans="1:33" ht="14.25" customHeight="1">
      <c r="A59" s="153"/>
      <c r="B59" s="153"/>
      <c r="C59" s="153"/>
      <c r="D59" s="153"/>
      <c r="E59" s="308"/>
      <c r="F59" s="153"/>
      <c r="G59" s="153"/>
      <c r="H59" s="153"/>
      <c r="I59" s="153"/>
      <c r="J59" s="153"/>
      <c r="K59" s="153"/>
      <c r="L59" s="153"/>
      <c r="M59" s="153"/>
      <c r="N59" s="153"/>
      <c r="O59" s="153"/>
      <c r="P59" s="153"/>
      <c r="Q59" s="309"/>
      <c r="R59" s="164"/>
      <c r="S59" s="81"/>
      <c r="T59" s="153"/>
      <c r="U59" s="153"/>
      <c r="V59" s="153"/>
      <c r="W59" s="153"/>
      <c r="X59" s="153"/>
      <c r="Y59" s="153"/>
      <c r="Z59" s="2"/>
      <c r="AA59" s="2"/>
      <c r="AB59" s="2"/>
      <c r="AC59" s="2"/>
      <c r="AD59" s="2"/>
      <c r="AE59" s="2"/>
      <c r="AF59" s="2"/>
      <c r="AG59" s="2"/>
    </row>
    <row r="60" spans="1:33" ht="14.25" customHeight="1">
      <c r="A60" s="153"/>
      <c r="B60" s="153"/>
      <c r="C60" s="153"/>
      <c r="D60" s="153"/>
      <c r="E60" s="308"/>
      <c r="F60" s="153"/>
      <c r="G60" s="153"/>
      <c r="H60" s="153"/>
      <c r="I60" s="153"/>
      <c r="J60" s="153"/>
      <c r="K60" s="153"/>
      <c r="L60" s="153"/>
      <c r="M60" s="153"/>
      <c r="N60" s="153"/>
      <c r="O60" s="153"/>
      <c r="P60" s="153"/>
      <c r="Q60" s="309"/>
      <c r="R60" s="164"/>
      <c r="S60" s="81"/>
      <c r="T60" s="153"/>
      <c r="U60" s="153"/>
      <c r="V60" s="153"/>
      <c r="W60" s="153"/>
      <c r="X60" s="153"/>
      <c r="Y60" s="153"/>
      <c r="Z60" s="2"/>
      <c r="AA60" s="2"/>
      <c r="AB60" s="2"/>
      <c r="AC60" s="2"/>
      <c r="AD60" s="2"/>
      <c r="AE60" s="2"/>
      <c r="AF60" s="2"/>
      <c r="AG60" s="2"/>
    </row>
    <row r="61" spans="1:33" ht="14.25" customHeight="1">
      <c r="A61" s="2"/>
      <c r="C61" s="2"/>
      <c r="D61" s="2"/>
      <c r="E61" s="307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139"/>
      <c r="R61" s="164"/>
      <c r="S61" s="121"/>
      <c r="T61" s="2"/>
      <c r="U61" s="2"/>
      <c r="V61" s="2"/>
      <c r="W61" s="46"/>
      <c r="X61" s="46"/>
      <c r="Y61" s="46">
        <v>375</v>
      </c>
      <c r="Z61" s="2"/>
      <c r="AA61" s="2"/>
      <c r="AB61" s="2"/>
      <c r="AC61" s="2"/>
      <c r="AD61" s="2"/>
      <c r="AE61" s="2"/>
      <c r="AF61" s="2"/>
      <c r="AG61" s="2"/>
    </row>
    <row r="62" spans="1:33" ht="14.25" customHeight="1">
      <c r="A62" s="2"/>
      <c r="C62" s="2"/>
      <c r="D62" s="2"/>
      <c r="E62" s="307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139"/>
      <c r="R62" s="164"/>
      <c r="S62" s="121"/>
      <c r="T62" s="2"/>
      <c r="U62" s="2"/>
      <c r="V62" s="2"/>
      <c r="W62" s="46"/>
      <c r="X62" s="46"/>
      <c r="Y62" s="46">
        <v>775</v>
      </c>
      <c r="Z62" s="2"/>
      <c r="AA62" s="2"/>
      <c r="AB62" s="2"/>
      <c r="AC62" s="2"/>
      <c r="AD62" s="2"/>
      <c r="AE62" s="2"/>
      <c r="AF62" s="2"/>
      <c r="AG62" s="2"/>
    </row>
    <row r="63" spans="1:33" ht="14.25" customHeight="1">
      <c r="A63" s="2"/>
      <c r="B63" s="46" t="s">
        <v>1163</v>
      </c>
      <c r="C63" s="2"/>
      <c r="D63" s="2"/>
      <c r="E63" s="307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139"/>
      <c r="R63" s="164"/>
      <c r="S63" s="3"/>
      <c r="T63" s="2"/>
      <c r="U63" s="2"/>
      <c r="V63" s="2"/>
      <c r="W63" s="46"/>
      <c r="X63" s="46"/>
      <c r="Y63" s="46">
        <v>375</v>
      </c>
      <c r="Z63" s="2"/>
      <c r="AA63" s="2"/>
      <c r="AB63" s="2"/>
      <c r="AC63" s="2"/>
      <c r="AD63" s="2"/>
      <c r="AE63" s="2"/>
      <c r="AF63" s="2"/>
      <c r="AG63" s="2"/>
    </row>
    <row r="64" spans="1:33" ht="14.25" customHeight="1">
      <c r="A64" s="2"/>
      <c r="B64" s="46"/>
      <c r="C64" s="2"/>
      <c r="D64" s="2"/>
      <c r="E64" s="30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139"/>
      <c r="R64" s="164"/>
      <c r="S64" s="121"/>
      <c r="T64" s="2"/>
      <c r="U64" s="2"/>
      <c r="V64" s="2"/>
      <c r="W64" s="46"/>
      <c r="X64" s="46"/>
      <c r="Y64" s="46">
        <v>80</v>
      </c>
      <c r="Z64" s="2"/>
      <c r="AA64" s="2"/>
      <c r="AB64" s="2"/>
      <c r="AC64" s="2"/>
      <c r="AD64" s="2"/>
      <c r="AE64" s="2"/>
      <c r="AF64" s="2"/>
      <c r="AG64" s="2"/>
    </row>
    <row r="65" spans="1:33" ht="14.25" customHeight="1">
      <c r="A65" s="2"/>
      <c r="B65" s="46"/>
      <c r="C65" s="2"/>
      <c r="D65" s="2"/>
      <c r="E65" s="307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139"/>
      <c r="R65" s="164"/>
      <c r="S65" s="121"/>
      <c r="T65" s="2"/>
      <c r="U65" s="2"/>
      <c r="V65" s="2"/>
      <c r="W65" s="46"/>
      <c r="X65" s="46"/>
      <c r="Y65" s="46">
        <v>80</v>
      </c>
      <c r="Z65" s="2"/>
      <c r="AA65" s="2"/>
      <c r="AB65" s="2"/>
      <c r="AC65" s="2"/>
      <c r="AD65" s="2"/>
      <c r="AE65" s="2"/>
      <c r="AF65" s="2"/>
      <c r="AG65" s="2"/>
    </row>
    <row r="66" spans="1:33" ht="14.25" customHeight="1">
      <c r="A66" s="2"/>
      <c r="B66" s="46"/>
      <c r="C66" s="2"/>
      <c r="D66" s="2"/>
      <c r="E66" s="30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139"/>
      <c r="R66" s="164"/>
      <c r="S66" s="121"/>
      <c r="T66" s="2"/>
      <c r="U66" s="2"/>
      <c r="V66" s="2"/>
      <c r="W66" s="46"/>
      <c r="X66" s="46"/>
      <c r="Y66" s="46">
        <v>12</v>
      </c>
      <c r="Z66" s="2"/>
      <c r="AA66" s="2"/>
      <c r="AB66" s="2"/>
      <c r="AC66" s="2"/>
      <c r="AD66" s="2"/>
      <c r="AE66" s="2"/>
      <c r="AF66" s="2"/>
      <c r="AG66" s="2"/>
    </row>
    <row r="67" spans="1:33" ht="14.25" customHeight="1">
      <c r="A67" s="2"/>
      <c r="B67" s="46"/>
      <c r="C67" s="2"/>
      <c r="D67" s="2"/>
      <c r="E67" s="30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139"/>
      <c r="R67" s="164"/>
      <c r="S67" s="121"/>
      <c r="T67" s="2"/>
      <c r="U67" s="2"/>
      <c r="V67" s="2"/>
      <c r="W67" s="46"/>
      <c r="X67" s="46"/>
      <c r="Y67" s="46">
        <v>12</v>
      </c>
      <c r="Z67" s="2"/>
      <c r="AA67" s="2"/>
      <c r="AB67" s="2"/>
      <c r="AC67" s="2"/>
      <c r="AD67" s="2"/>
      <c r="AE67" s="2"/>
      <c r="AF67" s="2"/>
      <c r="AG67" s="2"/>
    </row>
    <row r="68" spans="1:33" ht="14.25" customHeight="1">
      <c r="A68" s="2"/>
      <c r="B68" s="46"/>
      <c r="C68" s="79"/>
      <c r="D68" s="2"/>
      <c r="E68" s="30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139"/>
      <c r="R68" s="164"/>
      <c r="S68" s="3"/>
      <c r="T68" s="2"/>
      <c r="U68" s="2"/>
      <c r="V68" s="2"/>
      <c r="W68" s="46"/>
      <c r="X68" s="46">
        <v>155</v>
      </c>
      <c r="Y68" s="2"/>
      <c r="Z68" s="2"/>
      <c r="AA68" s="2"/>
      <c r="AB68" s="2"/>
      <c r="AC68" s="2"/>
      <c r="AD68" s="2"/>
      <c r="AE68" s="2"/>
      <c r="AF68" s="2"/>
      <c r="AG68" s="2"/>
    </row>
    <row r="69" spans="1:33" ht="14.25" customHeight="1">
      <c r="A69" s="2"/>
      <c r="B69" s="46"/>
      <c r="C69" s="79"/>
      <c r="D69" s="2"/>
      <c r="E69" s="307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139"/>
      <c r="R69" s="164"/>
      <c r="S69" s="3"/>
      <c r="T69" s="2"/>
      <c r="U69" s="2"/>
      <c r="V69" s="2"/>
      <c r="W69" s="46"/>
      <c r="X69" s="46">
        <f>45+11+38</f>
        <v>94</v>
      </c>
      <c r="Y69" s="2"/>
      <c r="Z69" s="2"/>
      <c r="AA69" s="2"/>
      <c r="AB69" s="2"/>
      <c r="AC69" s="2"/>
      <c r="AD69" s="2"/>
      <c r="AE69" s="2"/>
      <c r="AF69" s="2"/>
      <c r="AG69" s="2"/>
    </row>
    <row r="70" spans="1:33" ht="14.25" customHeight="1">
      <c r="A70" s="2"/>
      <c r="B70" s="2"/>
      <c r="C70" s="2"/>
      <c r="D70" s="2"/>
      <c r="E70" s="307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139"/>
      <c r="R70" s="164"/>
      <c r="S70" s="3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spans="1:33" ht="14.25" customHeight="1">
      <c r="A71" s="2"/>
      <c r="B71" s="2"/>
      <c r="C71" s="2"/>
      <c r="D71" s="2"/>
      <c r="E71" s="307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139"/>
      <c r="R71" s="164"/>
      <c r="S71" s="3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spans="1:33" ht="14.25" customHeight="1">
      <c r="A72" s="2"/>
      <c r="B72" s="2"/>
      <c r="C72" s="2"/>
      <c r="D72" s="2"/>
      <c r="E72" s="307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139"/>
      <c r="R72" s="164"/>
      <c r="S72" s="3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spans="1:33" ht="14.25" customHeight="1">
      <c r="A73" s="2"/>
      <c r="B73" s="2"/>
      <c r="C73" s="2"/>
      <c r="D73" s="2"/>
      <c r="E73" s="307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139"/>
      <c r="R73" s="164"/>
      <c r="S73" s="3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spans="1:33" ht="14.25" customHeight="1">
      <c r="A74" s="2"/>
      <c r="B74" s="2"/>
      <c r="C74" s="2"/>
      <c r="D74" s="2"/>
      <c r="E74" s="307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139"/>
      <c r="R74" s="164"/>
      <c r="S74" s="3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spans="1:33" ht="14.25" customHeight="1">
      <c r="A75" s="2"/>
      <c r="B75" s="2"/>
      <c r="C75" s="2"/>
      <c r="D75" s="2"/>
      <c r="E75" s="307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139"/>
      <c r="R75" s="164"/>
      <c r="S75" s="3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spans="1:33" ht="14.25" customHeight="1">
      <c r="A76" s="2"/>
      <c r="B76" s="2"/>
      <c r="C76" s="2"/>
      <c r="D76" s="2"/>
      <c r="E76" s="307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139"/>
      <c r="R76" s="164"/>
      <c r="S76" s="3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spans="1:33" ht="14.25" customHeight="1">
      <c r="A77" s="2"/>
      <c r="B77" s="2"/>
      <c r="C77" s="2"/>
      <c r="D77" s="2"/>
      <c r="E77" s="307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139"/>
      <c r="R77" s="164"/>
      <c r="S77" s="3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spans="1:33" ht="14.25" customHeight="1">
      <c r="A78" s="2"/>
      <c r="B78" s="2"/>
      <c r="C78" s="2"/>
      <c r="D78" s="2"/>
      <c r="E78" s="307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139"/>
      <c r="R78" s="164"/>
      <c r="S78" s="3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spans="1:33" ht="14.25" customHeight="1">
      <c r="A79" s="2"/>
      <c r="B79" s="2"/>
      <c r="C79" s="2"/>
      <c r="D79" s="2"/>
      <c r="E79" s="307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139"/>
      <c r="R79" s="164"/>
      <c r="S79" s="3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spans="1:33" ht="14.25" customHeight="1">
      <c r="A80" s="2"/>
      <c r="B80" s="2"/>
      <c r="C80" s="2"/>
      <c r="D80" s="2"/>
      <c r="E80" s="307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139"/>
      <c r="R80" s="164"/>
      <c r="S80" s="3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spans="1:33" ht="14.25" customHeight="1">
      <c r="A81" s="2"/>
      <c r="B81" s="2"/>
      <c r="C81" s="2"/>
      <c r="D81" s="2"/>
      <c r="E81" s="307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139"/>
      <c r="R81" s="164"/>
      <c r="S81" s="3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spans="1:33" ht="14.25" customHeight="1">
      <c r="A82" s="2"/>
      <c r="B82" s="2"/>
      <c r="C82" s="2"/>
      <c r="D82" s="2"/>
      <c r="E82" s="307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139"/>
      <c r="R82" s="164"/>
      <c r="S82" s="3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spans="1:33" ht="14.25" customHeight="1">
      <c r="A83" s="2"/>
      <c r="B83" s="2"/>
      <c r="C83" s="2"/>
      <c r="D83" s="2"/>
      <c r="E83" s="307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139"/>
      <c r="R83" s="164"/>
      <c r="S83" s="3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spans="1:33" ht="14.25" customHeight="1">
      <c r="A84" s="2"/>
      <c r="B84" s="2"/>
      <c r="C84" s="2"/>
      <c r="D84" s="2"/>
      <c r="E84" s="307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139"/>
      <c r="R84" s="164"/>
      <c r="S84" s="3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spans="1:33" ht="14.25" customHeight="1">
      <c r="A85" s="2"/>
      <c r="B85" s="2"/>
      <c r="C85" s="2"/>
      <c r="D85" s="2"/>
      <c r="E85" s="307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139"/>
      <c r="R85" s="164"/>
      <c r="S85" s="3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spans="1:33" ht="14.25" customHeight="1">
      <c r="A86" s="2"/>
      <c r="B86" s="2"/>
      <c r="C86" s="2"/>
      <c r="D86" s="2"/>
      <c r="E86" s="307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139"/>
      <c r="R86" s="164"/>
      <c r="S86" s="3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spans="1:33" ht="14.25" customHeight="1">
      <c r="A87" s="2"/>
      <c r="B87" s="2"/>
      <c r="C87" s="2"/>
      <c r="D87" s="2"/>
      <c r="E87" s="307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139"/>
      <c r="R87" s="164"/>
      <c r="S87" s="3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 spans="1:33" ht="14.25" customHeight="1">
      <c r="A88" s="2"/>
      <c r="B88" s="2"/>
      <c r="C88" s="2"/>
      <c r="D88" s="2"/>
      <c r="E88" s="307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139"/>
      <c r="R88" s="164"/>
      <c r="S88" s="3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spans="1:33" ht="14.25" customHeight="1">
      <c r="A89" s="2"/>
      <c r="B89" s="2"/>
      <c r="C89" s="2"/>
      <c r="D89" s="2"/>
      <c r="E89" s="307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139"/>
      <c r="R89" s="164"/>
      <c r="S89" s="3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spans="1:33" ht="14.25" customHeight="1">
      <c r="A90" s="2"/>
      <c r="B90" s="2"/>
      <c r="C90" s="2"/>
      <c r="D90" s="2"/>
      <c r="E90" s="307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139"/>
      <c r="R90" s="164"/>
      <c r="S90" s="3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 spans="1:33" ht="14.25" customHeight="1">
      <c r="A91" s="2"/>
      <c r="B91" s="2"/>
      <c r="C91" s="2"/>
      <c r="D91" s="2"/>
      <c r="E91" s="307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139"/>
      <c r="R91" s="164"/>
      <c r="S91" s="3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 spans="1:33" ht="14.25" customHeight="1">
      <c r="A92" s="2"/>
      <c r="B92" s="2"/>
      <c r="C92" s="2"/>
      <c r="D92" s="2"/>
      <c r="E92" s="307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139"/>
      <c r="R92" s="164"/>
      <c r="S92" s="3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spans="1:33" ht="14.25" customHeight="1">
      <c r="A93" s="2"/>
      <c r="B93" s="2"/>
      <c r="C93" s="2"/>
      <c r="D93" s="2"/>
      <c r="E93" s="307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139"/>
      <c r="R93" s="164"/>
      <c r="S93" s="3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spans="1:33" ht="14.25" customHeight="1">
      <c r="A94" s="2"/>
      <c r="B94" s="2"/>
      <c r="C94" s="2"/>
      <c r="D94" s="2"/>
      <c r="E94" s="307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139"/>
      <c r="R94" s="164"/>
      <c r="S94" s="3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spans="1:33" ht="14.25" customHeight="1">
      <c r="A95" s="2"/>
      <c r="B95" s="2"/>
      <c r="C95" s="2"/>
      <c r="D95" s="2"/>
      <c r="E95" s="307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139"/>
      <c r="R95" s="164"/>
      <c r="S95" s="3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spans="1:33" ht="14.25" customHeight="1">
      <c r="A96" s="2"/>
      <c r="B96" s="2"/>
      <c r="C96" s="2"/>
      <c r="D96" s="2"/>
      <c r="E96" s="307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139"/>
      <c r="R96" s="164"/>
      <c r="S96" s="3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spans="1:33" ht="14.25" customHeight="1">
      <c r="A97" s="2"/>
      <c r="B97" s="2"/>
      <c r="C97" s="2"/>
      <c r="D97" s="2"/>
      <c r="E97" s="307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139"/>
      <c r="R97" s="164"/>
      <c r="S97" s="3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spans="1:33" ht="14.25" customHeight="1">
      <c r="A98" s="2"/>
      <c r="B98" s="2"/>
      <c r="C98" s="2"/>
      <c r="D98" s="2"/>
      <c r="E98" s="307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139"/>
      <c r="R98" s="164"/>
      <c r="S98" s="3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spans="1:33" ht="14.25" customHeight="1">
      <c r="A99" s="2"/>
      <c r="B99" s="2"/>
      <c r="C99" s="2"/>
      <c r="D99" s="2"/>
      <c r="E99" s="307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139"/>
      <c r="R99" s="164"/>
      <c r="S99" s="3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spans="1:33" ht="14.25" customHeight="1">
      <c r="A100" s="2"/>
      <c r="B100" s="2"/>
      <c r="C100" s="2"/>
      <c r="D100" s="2"/>
      <c r="E100" s="307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139"/>
      <c r="R100" s="164"/>
      <c r="S100" s="3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spans="1:33" ht="14.25" customHeight="1">
      <c r="A101" s="2"/>
      <c r="B101" s="2"/>
      <c r="C101" s="2"/>
      <c r="D101" s="2"/>
      <c r="E101" s="307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139"/>
      <c r="R101" s="164"/>
      <c r="S101" s="3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spans="1:33" ht="14.25" customHeight="1">
      <c r="A102" s="2"/>
      <c r="B102" s="2"/>
      <c r="C102" s="2"/>
      <c r="D102" s="2"/>
      <c r="E102" s="307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139"/>
      <c r="R102" s="164"/>
      <c r="S102" s="3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 spans="1:33" ht="14.25" customHeight="1">
      <c r="A103" s="2"/>
      <c r="B103" s="2"/>
      <c r="C103" s="2"/>
      <c r="D103" s="2"/>
      <c r="E103" s="307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139"/>
      <c r="R103" s="164"/>
      <c r="S103" s="3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 spans="1:33" ht="14.25" customHeight="1">
      <c r="A104" s="2"/>
      <c r="B104" s="2"/>
      <c r="C104" s="2"/>
      <c r="D104" s="2"/>
      <c r="E104" s="307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139"/>
      <c r="R104" s="164"/>
      <c r="S104" s="3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 spans="1:33" ht="14.25" customHeight="1">
      <c r="A105" s="2"/>
      <c r="B105" s="2"/>
      <c r="C105" s="2"/>
      <c r="D105" s="2"/>
      <c r="E105" s="307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139"/>
      <c r="R105" s="164"/>
      <c r="S105" s="3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spans="1:33" ht="14.25" customHeight="1">
      <c r="A106" s="2"/>
      <c r="B106" s="2"/>
      <c r="C106" s="2"/>
      <c r="D106" s="2"/>
      <c r="E106" s="307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139"/>
      <c r="R106" s="164"/>
      <c r="S106" s="3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spans="1:33" ht="14.25" customHeight="1">
      <c r="A107" s="2"/>
      <c r="B107" s="2"/>
      <c r="C107" s="2"/>
      <c r="D107" s="2"/>
      <c r="E107" s="307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139"/>
      <c r="R107" s="164"/>
      <c r="S107" s="3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spans="1:33" ht="14.25" customHeight="1">
      <c r="A108" s="2"/>
      <c r="B108" s="2"/>
      <c r="C108" s="2"/>
      <c r="D108" s="2"/>
      <c r="E108" s="307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139"/>
      <c r="R108" s="164"/>
      <c r="S108" s="3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 spans="1:33" ht="14.25" customHeight="1">
      <c r="A109" s="2"/>
      <c r="B109" s="2"/>
      <c r="C109" s="2"/>
      <c r="D109" s="2"/>
      <c r="E109" s="307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139"/>
      <c r="R109" s="164"/>
      <c r="S109" s="3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 spans="1:33" ht="14.25" customHeight="1">
      <c r="A110" s="2"/>
      <c r="B110" s="2"/>
      <c r="C110" s="2"/>
      <c r="D110" s="2"/>
      <c r="E110" s="307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139"/>
      <c r="R110" s="164"/>
      <c r="S110" s="3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spans="1:33" ht="14.25" customHeight="1">
      <c r="A111" s="2"/>
      <c r="B111" s="2"/>
      <c r="C111" s="2"/>
      <c r="D111" s="2"/>
      <c r="E111" s="307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139"/>
      <c r="R111" s="164"/>
      <c r="S111" s="3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spans="1:33" ht="14.25" customHeight="1">
      <c r="A112" s="2"/>
      <c r="B112" s="2"/>
      <c r="C112" s="2"/>
      <c r="D112" s="2"/>
      <c r="E112" s="307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139"/>
      <c r="R112" s="164"/>
      <c r="S112" s="3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spans="1:33" ht="14.25" customHeight="1">
      <c r="A113" s="2"/>
      <c r="B113" s="2"/>
      <c r="C113" s="2"/>
      <c r="D113" s="2"/>
      <c r="E113" s="307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139"/>
      <c r="R113" s="164"/>
      <c r="S113" s="3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spans="1:33" ht="14.25" customHeight="1">
      <c r="A114" s="2"/>
      <c r="B114" s="2"/>
      <c r="C114" s="2"/>
      <c r="D114" s="2"/>
      <c r="E114" s="307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139"/>
      <c r="R114" s="164"/>
      <c r="S114" s="3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 spans="1:33" ht="14.25" customHeight="1">
      <c r="A115" s="2"/>
      <c r="B115" s="2"/>
      <c r="C115" s="2"/>
      <c r="D115" s="2"/>
      <c r="E115" s="307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139"/>
      <c r="R115" s="164"/>
      <c r="S115" s="3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spans="1:33" ht="14.25" customHeight="1">
      <c r="A116" s="2"/>
      <c r="B116" s="2"/>
      <c r="C116" s="2"/>
      <c r="D116" s="2"/>
      <c r="E116" s="307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139"/>
      <c r="R116" s="164"/>
      <c r="S116" s="3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 spans="1:33" ht="14.25" customHeight="1">
      <c r="A117" s="2"/>
      <c r="B117" s="2"/>
      <c r="C117" s="2"/>
      <c r="D117" s="2"/>
      <c r="E117" s="307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139"/>
      <c r="R117" s="164"/>
      <c r="S117" s="3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spans="1:33" ht="14.25" customHeight="1">
      <c r="A118" s="2"/>
      <c r="B118" s="2"/>
      <c r="C118" s="2"/>
      <c r="D118" s="2"/>
      <c r="E118" s="307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139"/>
      <c r="R118" s="164"/>
      <c r="S118" s="3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spans="1:33" ht="14.25" customHeight="1">
      <c r="A119" s="2"/>
      <c r="B119" s="2"/>
      <c r="C119" s="2"/>
      <c r="D119" s="2"/>
      <c r="E119" s="307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139"/>
      <c r="R119" s="164"/>
      <c r="S119" s="3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 spans="1:33" ht="14.25" customHeight="1">
      <c r="A120" s="2"/>
      <c r="B120" s="2"/>
      <c r="C120" s="2"/>
      <c r="D120" s="2"/>
      <c r="E120" s="307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139"/>
      <c r="R120" s="164"/>
      <c r="S120" s="3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 spans="1:33" ht="14.25" customHeight="1">
      <c r="A121" s="2"/>
      <c r="B121" s="2"/>
      <c r="C121" s="2"/>
      <c r="D121" s="2"/>
      <c r="E121" s="307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139"/>
      <c r="R121" s="164"/>
      <c r="S121" s="3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 spans="1:33" ht="14.25" customHeight="1">
      <c r="A122" s="2"/>
      <c r="B122" s="2"/>
      <c r="C122" s="2"/>
      <c r="D122" s="2"/>
      <c r="E122" s="307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139"/>
      <c r="R122" s="164"/>
      <c r="S122" s="3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 spans="1:33" ht="14.25" customHeight="1">
      <c r="A123" s="2"/>
      <c r="B123" s="2"/>
      <c r="C123" s="2"/>
      <c r="D123" s="2"/>
      <c r="E123" s="307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139"/>
      <c r="R123" s="164"/>
      <c r="S123" s="3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 spans="1:33" ht="14.25" customHeight="1">
      <c r="A124" s="2"/>
      <c r="B124" s="2"/>
      <c r="C124" s="2"/>
      <c r="D124" s="2"/>
      <c r="E124" s="307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139"/>
      <c r="R124" s="164"/>
      <c r="S124" s="3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spans="1:33" ht="14.25" customHeight="1">
      <c r="A125" s="2"/>
      <c r="B125" s="2"/>
      <c r="C125" s="2"/>
      <c r="D125" s="2"/>
      <c r="E125" s="307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139"/>
      <c r="R125" s="164"/>
      <c r="S125" s="3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 spans="1:33" ht="14.25" customHeight="1">
      <c r="A126" s="2"/>
      <c r="B126" s="2"/>
      <c r="C126" s="2"/>
      <c r="D126" s="2"/>
      <c r="E126" s="307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139"/>
      <c r="R126" s="164"/>
      <c r="S126" s="3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 spans="1:33" ht="14.25" customHeight="1">
      <c r="A127" s="2"/>
      <c r="B127" s="2"/>
      <c r="C127" s="2"/>
      <c r="D127" s="2"/>
      <c r="E127" s="307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139"/>
      <c r="R127" s="164"/>
      <c r="S127" s="3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spans="1:33" ht="14.25" customHeight="1">
      <c r="A128" s="2"/>
      <c r="B128" s="2"/>
      <c r="C128" s="2"/>
      <c r="D128" s="2"/>
      <c r="E128" s="307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139"/>
      <c r="R128" s="164"/>
      <c r="S128" s="3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 spans="1:33" ht="14.25" customHeight="1">
      <c r="A129" s="2"/>
      <c r="B129" s="2"/>
      <c r="C129" s="2"/>
      <c r="D129" s="2"/>
      <c r="E129" s="307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139"/>
      <c r="R129" s="164"/>
      <c r="S129" s="3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spans="1:33" ht="14.25" customHeight="1">
      <c r="A130" s="2"/>
      <c r="B130" s="2"/>
      <c r="C130" s="2"/>
      <c r="D130" s="2"/>
      <c r="E130" s="307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139"/>
      <c r="R130" s="164"/>
      <c r="S130" s="3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 spans="1:33" ht="14.25" customHeight="1">
      <c r="A131" s="2"/>
      <c r="B131" s="2"/>
      <c r="C131" s="2"/>
      <c r="D131" s="2"/>
      <c r="E131" s="307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139"/>
      <c r="R131" s="164"/>
      <c r="S131" s="3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spans="1:33" ht="14.25" customHeight="1">
      <c r="A132" s="2"/>
      <c r="B132" s="2"/>
      <c r="C132" s="2"/>
      <c r="D132" s="2"/>
      <c r="E132" s="307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139"/>
      <c r="R132" s="164"/>
      <c r="S132" s="3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 spans="1:33" ht="14.25" customHeight="1">
      <c r="A133" s="2"/>
      <c r="B133" s="2"/>
      <c r="C133" s="2"/>
      <c r="D133" s="2"/>
      <c r="E133" s="307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139"/>
      <c r="R133" s="164"/>
      <c r="S133" s="3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 spans="1:33" ht="14.25" customHeight="1">
      <c r="A134" s="2"/>
      <c r="B134" s="2"/>
      <c r="C134" s="2"/>
      <c r="D134" s="2"/>
      <c r="E134" s="307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139"/>
      <c r="R134" s="164"/>
      <c r="S134" s="3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spans="1:33" ht="14.25" customHeight="1">
      <c r="A135" s="2"/>
      <c r="B135" s="2"/>
      <c r="C135" s="2"/>
      <c r="D135" s="2"/>
      <c r="E135" s="307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139"/>
      <c r="R135" s="164"/>
      <c r="S135" s="3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 spans="1:33" ht="14.25" customHeight="1">
      <c r="A136" s="2"/>
      <c r="B136" s="2"/>
      <c r="C136" s="2"/>
      <c r="D136" s="2"/>
      <c r="E136" s="307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139"/>
      <c r="R136" s="164"/>
      <c r="S136" s="3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spans="1:33" ht="14.25" customHeight="1">
      <c r="A137" s="2"/>
      <c r="B137" s="2"/>
      <c r="C137" s="2"/>
      <c r="D137" s="2"/>
      <c r="E137" s="307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139"/>
      <c r="R137" s="164"/>
      <c r="S137" s="3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 spans="1:33" ht="14.25" customHeight="1">
      <c r="A138" s="2"/>
      <c r="B138" s="2"/>
      <c r="C138" s="2"/>
      <c r="D138" s="2"/>
      <c r="E138" s="307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139"/>
      <c r="R138" s="164"/>
      <c r="S138" s="3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 spans="1:33" ht="14.25" customHeight="1">
      <c r="A139" s="2"/>
      <c r="B139" s="2"/>
      <c r="C139" s="2"/>
      <c r="D139" s="2"/>
      <c r="E139" s="307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139"/>
      <c r="R139" s="164"/>
      <c r="S139" s="3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spans="1:33" ht="14.25" customHeight="1">
      <c r="A140" s="2"/>
      <c r="B140" s="2"/>
      <c r="C140" s="2"/>
      <c r="D140" s="2"/>
      <c r="E140" s="307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139"/>
      <c r="R140" s="164"/>
      <c r="S140" s="3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spans="1:33" ht="14.25" customHeight="1">
      <c r="A141" s="2"/>
      <c r="B141" s="2"/>
      <c r="C141" s="2"/>
      <c r="D141" s="2"/>
      <c r="E141" s="307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139"/>
      <c r="R141" s="164"/>
      <c r="S141" s="3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 spans="1:33" ht="14.25" customHeight="1">
      <c r="A142" s="2"/>
      <c r="B142" s="2"/>
      <c r="C142" s="2"/>
      <c r="D142" s="2"/>
      <c r="E142" s="307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139"/>
      <c r="R142" s="164"/>
      <c r="S142" s="3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 spans="1:33" ht="14.25" customHeight="1">
      <c r="A143" s="2"/>
      <c r="B143" s="2"/>
      <c r="C143" s="2"/>
      <c r="D143" s="2"/>
      <c r="E143" s="307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139"/>
      <c r="R143" s="164"/>
      <c r="S143" s="3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 spans="1:33" ht="14.25" customHeight="1">
      <c r="A144" s="2"/>
      <c r="B144" s="2"/>
      <c r="C144" s="2"/>
      <c r="D144" s="2"/>
      <c r="E144" s="307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139"/>
      <c r="R144" s="164"/>
      <c r="S144" s="3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 spans="1:33" ht="14.25" customHeight="1">
      <c r="A145" s="2"/>
      <c r="B145" s="2"/>
      <c r="C145" s="2"/>
      <c r="D145" s="2"/>
      <c r="E145" s="307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139"/>
      <c r="R145" s="164"/>
      <c r="S145" s="3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 spans="1:33" ht="14.25" customHeight="1">
      <c r="A146" s="2"/>
      <c r="B146" s="2"/>
      <c r="C146" s="2"/>
      <c r="D146" s="2"/>
      <c r="E146" s="307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139"/>
      <c r="R146" s="164"/>
      <c r="S146" s="3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 spans="1:33" ht="14.25" customHeight="1">
      <c r="A147" s="2"/>
      <c r="B147" s="2"/>
      <c r="C147" s="2"/>
      <c r="D147" s="2"/>
      <c r="E147" s="307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39"/>
      <c r="R147" s="164"/>
      <c r="S147" s="3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 spans="1:33" ht="14.25" customHeight="1">
      <c r="A148" s="2"/>
      <c r="B148" s="2"/>
      <c r="C148" s="2"/>
      <c r="D148" s="2"/>
      <c r="E148" s="307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39"/>
      <c r="R148" s="164"/>
      <c r="S148" s="3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 spans="1:33" ht="14.25" customHeight="1">
      <c r="A149" s="2"/>
      <c r="B149" s="2"/>
      <c r="C149" s="2"/>
      <c r="D149" s="2"/>
      <c r="E149" s="307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39"/>
      <c r="R149" s="164"/>
      <c r="S149" s="3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 spans="1:33" ht="14.25" customHeight="1">
      <c r="A150" s="2"/>
      <c r="B150" s="2"/>
      <c r="C150" s="2"/>
      <c r="D150" s="2"/>
      <c r="E150" s="307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39"/>
      <c r="R150" s="164"/>
      <c r="S150" s="3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 spans="1:33" ht="14.25" customHeight="1">
      <c r="A151" s="2"/>
      <c r="B151" s="2"/>
      <c r="C151" s="2"/>
      <c r="D151" s="2"/>
      <c r="E151" s="307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39"/>
      <c r="R151" s="164"/>
      <c r="S151" s="3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 spans="1:33" ht="14.25" customHeight="1">
      <c r="A152" s="2"/>
      <c r="B152" s="2"/>
      <c r="C152" s="2"/>
      <c r="D152" s="2"/>
      <c r="E152" s="307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39"/>
      <c r="R152" s="164"/>
      <c r="S152" s="3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 spans="1:33" ht="14.25" customHeight="1">
      <c r="A153" s="2"/>
      <c r="B153" s="2"/>
      <c r="C153" s="2"/>
      <c r="D153" s="2"/>
      <c r="E153" s="307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39"/>
      <c r="R153" s="164"/>
      <c r="S153" s="3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 spans="1:33" ht="14.25" customHeight="1">
      <c r="A154" s="2"/>
      <c r="B154" s="2"/>
      <c r="C154" s="2"/>
      <c r="D154" s="2"/>
      <c r="E154" s="307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39"/>
      <c r="R154" s="164"/>
      <c r="S154" s="3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 spans="1:33" ht="14.25" customHeight="1">
      <c r="A155" s="2"/>
      <c r="B155" s="2"/>
      <c r="C155" s="2"/>
      <c r="D155" s="2"/>
      <c r="E155" s="307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39"/>
      <c r="R155" s="164"/>
      <c r="S155" s="3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 spans="1:33" ht="14.25" customHeight="1">
      <c r="A156" s="2"/>
      <c r="B156" s="2"/>
      <c r="C156" s="2"/>
      <c r="D156" s="2"/>
      <c r="E156" s="307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39"/>
      <c r="R156" s="164"/>
      <c r="S156" s="3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 spans="1:33" ht="14.25" customHeight="1">
      <c r="A157" s="2"/>
      <c r="B157" s="2"/>
      <c r="C157" s="2"/>
      <c r="D157" s="2"/>
      <c r="E157" s="307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39"/>
      <c r="R157" s="164"/>
      <c r="S157" s="3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 spans="1:33" ht="14.25" customHeight="1">
      <c r="A158" s="2"/>
      <c r="B158" s="2"/>
      <c r="C158" s="2"/>
      <c r="D158" s="2"/>
      <c r="E158" s="307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39"/>
      <c r="R158" s="164"/>
      <c r="S158" s="3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 spans="1:33" ht="14.25" customHeight="1">
      <c r="A159" s="2"/>
      <c r="B159" s="2"/>
      <c r="C159" s="2"/>
      <c r="D159" s="2"/>
      <c r="E159" s="307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39"/>
      <c r="R159" s="164"/>
      <c r="S159" s="3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 spans="1:33" ht="14.25" customHeight="1">
      <c r="A160" s="2"/>
      <c r="B160" s="2"/>
      <c r="C160" s="2"/>
      <c r="D160" s="2"/>
      <c r="E160" s="307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39"/>
      <c r="R160" s="164"/>
      <c r="S160" s="3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 spans="1:33" ht="14.25" customHeight="1">
      <c r="A161" s="2"/>
      <c r="B161" s="2"/>
      <c r="C161" s="2"/>
      <c r="D161" s="2"/>
      <c r="E161" s="307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39"/>
      <c r="R161" s="164"/>
      <c r="S161" s="3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 spans="1:33" ht="14.25" customHeight="1">
      <c r="A162" s="2"/>
      <c r="B162" s="2"/>
      <c r="C162" s="2"/>
      <c r="D162" s="2"/>
      <c r="E162" s="307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39"/>
      <c r="R162" s="164"/>
      <c r="S162" s="3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 spans="1:33" ht="14.25" customHeight="1">
      <c r="A163" s="2"/>
      <c r="B163" s="2"/>
      <c r="C163" s="2"/>
      <c r="D163" s="2"/>
      <c r="E163" s="307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39"/>
      <c r="R163" s="164"/>
      <c r="S163" s="3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 spans="1:33" ht="14.25" customHeight="1">
      <c r="A164" s="2"/>
      <c r="B164" s="2"/>
      <c r="C164" s="2"/>
      <c r="D164" s="2"/>
      <c r="E164" s="307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39"/>
      <c r="R164" s="164"/>
      <c r="S164" s="3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 spans="1:33" ht="14.25" customHeight="1">
      <c r="A165" s="2"/>
      <c r="B165" s="2"/>
      <c r="C165" s="2"/>
      <c r="D165" s="2"/>
      <c r="E165" s="307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39"/>
      <c r="R165" s="164"/>
      <c r="S165" s="3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 spans="1:33" ht="14.25" customHeight="1">
      <c r="A166" s="2"/>
      <c r="B166" s="2"/>
      <c r="C166" s="2"/>
      <c r="D166" s="2"/>
      <c r="E166" s="307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39"/>
      <c r="R166" s="164"/>
      <c r="S166" s="3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 spans="1:33" ht="14.25" customHeight="1">
      <c r="A167" s="2"/>
      <c r="B167" s="2"/>
      <c r="C167" s="2"/>
      <c r="D167" s="2"/>
      <c r="E167" s="307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39"/>
      <c r="R167" s="164"/>
      <c r="S167" s="3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 spans="1:33" ht="14.25" customHeight="1">
      <c r="A168" s="2"/>
      <c r="B168" s="2"/>
      <c r="C168" s="2"/>
      <c r="D168" s="2"/>
      <c r="E168" s="307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39"/>
      <c r="R168" s="164"/>
      <c r="S168" s="3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 spans="1:33" ht="14.25" customHeight="1">
      <c r="A169" s="2"/>
      <c r="B169" s="2"/>
      <c r="C169" s="2"/>
      <c r="D169" s="2"/>
      <c r="E169" s="307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39"/>
      <c r="R169" s="164"/>
      <c r="S169" s="3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 spans="1:33" ht="14.25" customHeight="1">
      <c r="A170" s="2"/>
      <c r="B170" s="2"/>
      <c r="C170" s="2"/>
      <c r="D170" s="2"/>
      <c r="E170" s="307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39"/>
      <c r="R170" s="164"/>
      <c r="S170" s="3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 spans="1:33" ht="14.25" customHeight="1">
      <c r="A171" s="2"/>
      <c r="B171" s="2"/>
      <c r="C171" s="2"/>
      <c r="D171" s="2"/>
      <c r="E171" s="307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39"/>
      <c r="R171" s="164"/>
      <c r="S171" s="3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 spans="1:33" ht="14.25" customHeight="1">
      <c r="A172" s="2"/>
      <c r="B172" s="2"/>
      <c r="C172" s="2"/>
      <c r="D172" s="2"/>
      <c r="E172" s="307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39"/>
      <c r="R172" s="164"/>
      <c r="S172" s="3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 spans="1:33" ht="14.25" customHeight="1">
      <c r="A173" s="2"/>
      <c r="B173" s="2"/>
      <c r="C173" s="2"/>
      <c r="D173" s="2"/>
      <c r="E173" s="307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39"/>
      <c r="R173" s="164"/>
      <c r="S173" s="3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 spans="1:33" ht="14.25" customHeight="1">
      <c r="A174" s="2"/>
      <c r="B174" s="2"/>
      <c r="C174" s="2"/>
      <c r="D174" s="2"/>
      <c r="E174" s="307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39"/>
      <c r="R174" s="164"/>
      <c r="S174" s="3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 spans="1:33" ht="14.25" customHeight="1">
      <c r="A175" s="2"/>
      <c r="B175" s="2"/>
      <c r="C175" s="2"/>
      <c r="D175" s="2"/>
      <c r="E175" s="307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39"/>
      <c r="R175" s="164"/>
      <c r="S175" s="3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 spans="1:33" ht="14.25" customHeight="1">
      <c r="A176" s="2"/>
      <c r="B176" s="2"/>
      <c r="C176" s="2"/>
      <c r="D176" s="2"/>
      <c r="E176" s="307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39"/>
      <c r="R176" s="164"/>
      <c r="S176" s="3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 spans="1:33" ht="14.25" customHeight="1">
      <c r="A177" s="2"/>
      <c r="B177" s="2"/>
      <c r="C177" s="2"/>
      <c r="D177" s="2"/>
      <c r="E177" s="307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39"/>
      <c r="R177" s="164"/>
      <c r="S177" s="3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 spans="1:33" ht="14.25" customHeight="1">
      <c r="A178" s="2"/>
      <c r="B178" s="2"/>
      <c r="C178" s="2"/>
      <c r="D178" s="2"/>
      <c r="E178" s="307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39"/>
      <c r="R178" s="164"/>
      <c r="S178" s="3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ht="14.25" customHeight="1">
      <c r="A179" s="2"/>
      <c r="B179" s="2"/>
      <c r="C179" s="2"/>
      <c r="D179" s="2"/>
      <c r="E179" s="307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39"/>
      <c r="R179" s="164"/>
      <c r="S179" s="3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 spans="1:33" ht="14.25" customHeight="1">
      <c r="A180" s="2"/>
      <c r="B180" s="2"/>
      <c r="C180" s="2"/>
      <c r="D180" s="2"/>
      <c r="E180" s="307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39"/>
      <c r="R180" s="164"/>
      <c r="S180" s="3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 spans="1:33" ht="14.25" customHeight="1">
      <c r="A181" s="2"/>
      <c r="B181" s="2"/>
      <c r="C181" s="2"/>
      <c r="D181" s="2"/>
      <c r="E181" s="307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39"/>
      <c r="R181" s="164"/>
      <c r="S181" s="3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 spans="1:33" ht="14.25" customHeight="1">
      <c r="A182" s="2"/>
      <c r="B182" s="2"/>
      <c r="C182" s="2"/>
      <c r="D182" s="2"/>
      <c r="E182" s="307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39"/>
      <c r="R182" s="164"/>
      <c r="S182" s="3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 spans="1:33" ht="14.25" customHeight="1">
      <c r="A183" s="2"/>
      <c r="B183" s="2"/>
      <c r="C183" s="2"/>
      <c r="D183" s="2"/>
      <c r="E183" s="307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39"/>
      <c r="R183" s="164"/>
      <c r="S183" s="3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 spans="1:33" ht="14.25" customHeight="1">
      <c r="A184" s="2"/>
      <c r="B184" s="2"/>
      <c r="C184" s="2"/>
      <c r="D184" s="2"/>
      <c r="E184" s="307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39"/>
      <c r="R184" s="164"/>
      <c r="S184" s="3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 spans="1:33" ht="14.25" customHeight="1">
      <c r="A185" s="2"/>
      <c r="B185" s="2"/>
      <c r="C185" s="2"/>
      <c r="D185" s="2"/>
      <c r="E185" s="307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39"/>
      <c r="R185" s="164"/>
      <c r="S185" s="3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spans="1:33" ht="14.25" customHeight="1">
      <c r="A186" s="2"/>
      <c r="B186" s="2"/>
      <c r="C186" s="2"/>
      <c r="D186" s="2"/>
      <c r="E186" s="307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39"/>
      <c r="R186" s="164"/>
      <c r="S186" s="3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 spans="1:33" ht="14.25" customHeight="1">
      <c r="A187" s="2"/>
      <c r="B187" s="2"/>
      <c r="C187" s="2"/>
      <c r="D187" s="2"/>
      <c r="E187" s="307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39"/>
      <c r="R187" s="164"/>
      <c r="S187" s="3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 spans="1:33" ht="14.25" customHeight="1">
      <c r="A188" s="2"/>
      <c r="B188" s="2"/>
      <c r="C188" s="2"/>
      <c r="D188" s="2"/>
      <c r="E188" s="307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139"/>
      <c r="R188" s="164"/>
      <c r="S188" s="3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 spans="1:33" ht="14.25" customHeight="1">
      <c r="A189" s="2"/>
      <c r="B189" s="2"/>
      <c r="C189" s="2"/>
      <c r="D189" s="2"/>
      <c r="E189" s="307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39"/>
      <c r="R189" s="164"/>
      <c r="S189" s="3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 spans="1:33" ht="14.25" customHeight="1">
      <c r="A190" s="2"/>
      <c r="B190" s="2"/>
      <c r="C190" s="2"/>
      <c r="D190" s="2"/>
      <c r="E190" s="307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39"/>
      <c r="R190" s="164"/>
      <c r="S190" s="3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 spans="1:33" ht="14.25" customHeight="1">
      <c r="A191" s="2"/>
      <c r="B191" s="2"/>
      <c r="C191" s="2"/>
      <c r="D191" s="2"/>
      <c r="E191" s="307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39"/>
      <c r="R191" s="164"/>
      <c r="S191" s="3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 spans="1:33" ht="14.25" customHeight="1">
      <c r="A192" s="2"/>
      <c r="B192" s="2"/>
      <c r="C192" s="2"/>
      <c r="D192" s="2"/>
      <c r="E192" s="307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39"/>
      <c r="R192" s="164"/>
      <c r="S192" s="3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 spans="1:33" ht="14.25" customHeight="1">
      <c r="A193" s="2"/>
      <c r="B193" s="2"/>
      <c r="C193" s="2"/>
      <c r="D193" s="2"/>
      <c r="E193" s="307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39"/>
      <c r="R193" s="164"/>
      <c r="S193" s="3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 spans="1:33" ht="14.25" customHeight="1">
      <c r="A194" s="2"/>
      <c r="B194" s="2"/>
      <c r="C194" s="2"/>
      <c r="D194" s="2"/>
      <c r="E194" s="307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39"/>
      <c r="R194" s="164"/>
      <c r="S194" s="3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 spans="1:33" ht="14.25" customHeight="1">
      <c r="A195" s="2"/>
      <c r="B195" s="2"/>
      <c r="C195" s="2"/>
      <c r="D195" s="2"/>
      <c r="E195" s="307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39"/>
      <c r="R195" s="164"/>
      <c r="S195" s="3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 spans="1:33" ht="14.25" customHeight="1">
      <c r="A196" s="2"/>
      <c r="B196" s="2"/>
      <c r="C196" s="2"/>
      <c r="D196" s="2"/>
      <c r="E196" s="307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39"/>
      <c r="R196" s="164"/>
      <c r="S196" s="3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 spans="1:33" ht="14.25" customHeight="1">
      <c r="A197" s="2"/>
      <c r="B197" s="2"/>
      <c r="C197" s="2"/>
      <c r="D197" s="2"/>
      <c r="E197" s="307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39"/>
      <c r="R197" s="164"/>
      <c r="S197" s="3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 spans="1:33" ht="14.25" customHeight="1">
      <c r="A198" s="2"/>
      <c r="B198" s="2"/>
      <c r="C198" s="2"/>
      <c r="D198" s="2"/>
      <c r="E198" s="307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39"/>
      <c r="R198" s="164"/>
      <c r="S198" s="3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 spans="1:33" ht="14.25" customHeight="1">
      <c r="A199" s="2"/>
      <c r="B199" s="2"/>
      <c r="C199" s="2"/>
      <c r="D199" s="2"/>
      <c r="E199" s="307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39"/>
      <c r="R199" s="164"/>
      <c r="S199" s="3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 spans="1:33" ht="14.25" customHeight="1">
      <c r="A200" s="2"/>
      <c r="B200" s="2"/>
      <c r="C200" s="2"/>
      <c r="D200" s="2"/>
      <c r="E200" s="307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39"/>
      <c r="R200" s="164"/>
      <c r="S200" s="3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 spans="1:33" ht="14.25" customHeight="1">
      <c r="A201" s="2"/>
      <c r="B201" s="2"/>
      <c r="C201" s="2"/>
      <c r="D201" s="2"/>
      <c r="E201" s="307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39"/>
      <c r="R201" s="164"/>
      <c r="S201" s="3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 spans="1:33" ht="14.25" customHeight="1">
      <c r="A202" s="2"/>
      <c r="B202" s="2"/>
      <c r="C202" s="2"/>
      <c r="D202" s="2"/>
      <c r="E202" s="307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39"/>
      <c r="R202" s="164"/>
      <c r="S202" s="3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 spans="1:33" ht="14.25" customHeight="1">
      <c r="A203" s="2"/>
      <c r="B203" s="2"/>
      <c r="C203" s="2"/>
      <c r="D203" s="2"/>
      <c r="E203" s="307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39"/>
      <c r="R203" s="164"/>
      <c r="S203" s="3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 spans="1:33" ht="14.25" customHeight="1">
      <c r="A204" s="2"/>
      <c r="B204" s="2"/>
      <c r="C204" s="2"/>
      <c r="D204" s="2"/>
      <c r="E204" s="307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39"/>
      <c r="R204" s="164"/>
      <c r="S204" s="3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 spans="1:33" ht="14.25" customHeight="1">
      <c r="A205" s="2"/>
      <c r="B205" s="2"/>
      <c r="C205" s="2"/>
      <c r="D205" s="2"/>
      <c r="E205" s="307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39"/>
      <c r="R205" s="164"/>
      <c r="S205" s="3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 spans="1:33" ht="14.25" customHeight="1">
      <c r="A206" s="2"/>
      <c r="B206" s="2"/>
      <c r="C206" s="2"/>
      <c r="D206" s="2"/>
      <c r="E206" s="307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39"/>
      <c r="R206" s="164"/>
      <c r="S206" s="3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 spans="1:33" ht="14.25" customHeight="1">
      <c r="A207" s="2"/>
      <c r="B207" s="2"/>
      <c r="C207" s="2"/>
      <c r="D207" s="2"/>
      <c r="E207" s="307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139"/>
      <c r="R207" s="164"/>
      <c r="S207" s="3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 spans="1:33" ht="14.25" customHeight="1">
      <c r="A208" s="2"/>
      <c r="B208" s="2"/>
      <c r="C208" s="2"/>
      <c r="D208" s="2"/>
      <c r="E208" s="307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139"/>
      <c r="R208" s="164"/>
      <c r="S208" s="3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 spans="1:33" ht="14.25" customHeight="1">
      <c r="A209" s="2"/>
      <c r="B209" s="2"/>
      <c r="C209" s="2"/>
      <c r="D209" s="2"/>
      <c r="E209" s="307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39"/>
      <c r="R209" s="164"/>
      <c r="S209" s="3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 spans="1:33" ht="14.25" customHeight="1">
      <c r="A210" s="2"/>
      <c r="B210" s="2"/>
      <c r="C210" s="2"/>
      <c r="D210" s="2"/>
      <c r="E210" s="307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39"/>
      <c r="R210" s="164"/>
      <c r="S210" s="3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 spans="1:33" ht="14.25" customHeight="1">
      <c r="A211" s="2"/>
      <c r="B211" s="2"/>
      <c r="C211" s="2"/>
      <c r="D211" s="2"/>
      <c r="E211" s="307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39"/>
      <c r="R211" s="164"/>
      <c r="S211" s="3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 spans="1:33" ht="14.25" customHeight="1">
      <c r="A212" s="2"/>
      <c r="B212" s="2"/>
      <c r="C212" s="2"/>
      <c r="D212" s="2"/>
      <c r="E212" s="307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39"/>
      <c r="R212" s="164"/>
      <c r="S212" s="3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 spans="1:33" ht="14.25" customHeight="1">
      <c r="A213" s="2"/>
      <c r="B213" s="2"/>
      <c r="C213" s="2"/>
      <c r="D213" s="2"/>
      <c r="E213" s="307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39"/>
      <c r="R213" s="164"/>
      <c r="S213" s="3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 spans="1:33" ht="14.25" customHeight="1">
      <c r="A214" s="2"/>
      <c r="B214" s="2"/>
      <c r="C214" s="2"/>
      <c r="D214" s="2"/>
      <c r="E214" s="307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139"/>
      <c r="R214" s="164"/>
      <c r="S214" s="3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 spans="1:33" ht="14.25" customHeight="1">
      <c r="A215" s="2"/>
      <c r="B215" s="2"/>
      <c r="C215" s="2"/>
      <c r="D215" s="2"/>
      <c r="E215" s="307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39"/>
      <c r="R215" s="164"/>
      <c r="S215" s="3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 spans="1:33" ht="14.25" customHeight="1">
      <c r="A216" s="2"/>
      <c r="B216" s="2"/>
      <c r="C216" s="2"/>
      <c r="D216" s="2"/>
      <c r="E216" s="307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39"/>
      <c r="R216" s="164"/>
      <c r="S216" s="3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 spans="1:33" ht="14.25" customHeight="1">
      <c r="A217" s="2"/>
      <c r="B217" s="2"/>
      <c r="C217" s="2"/>
      <c r="D217" s="2"/>
      <c r="E217" s="307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139"/>
      <c r="R217" s="164"/>
      <c r="S217" s="3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 spans="1:33" ht="14.25" customHeight="1">
      <c r="A218" s="2"/>
      <c r="B218" s="2"/>
      <c r="C218" s="2"/>
      <c r="D218" s="2"/>
      <c r="E218" s="307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39"/>
      <c r="R218" s="164"/>
      <c r="S218" s="3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 spans="1:33" ht="14.25" customHeight="1">
      <c r="A219" s="2"/>
      <c r="B219" s="2"/>
      <c r="C219" s="2"/>
      <c r="D219" s="2"/>
      <c r="E219" s="307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39"/>
      <c r="R219" s="164"/>
      <c r="S219" s="3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 spans="1:33" ht="14.25" customHeight="1">
      <c r="A220" s="2"/>
      <c r="B220" s="2"/>
      <c r="C220" s="2"/>
      <c r="D220" s="2"/>
      <c r="E220" s="307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39"/>
      <c r="R220" s="164"/>
      <c r="S220" s="3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 spans="1:33" ht="14.25" customHeight="1">
      <c r="A221" s="2"/>
      <c r="B221" s="2"/>
      <c r="C221" s="2"/>
      <c r="D221" s="2"/>
      <c r="E221" s="307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139"/>
      <c r="R221" s="164"/>
      <c r="S221" s="3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 spans="1:33" ht="14.25" customHeight="1">
      <c r="A222" s="2"/>
      <c r="B222" s="2"/>
      <c r="C222" s="2"/>
      <c r="D222" s="2"/>
      <c r="E222" s="307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139"/>
      <c r="R222" s="164"/>
      <c r="S222" s="3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 spans="1:33" ht="14.25" customHeight="1">
      <c r="A223" s="2"/>
      <c r="B223" s="2"/>
      <c r="C223" s="2"/>
      <c r="D223" s="2"/>
      <c r="E223" s="307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139"/>
      <c r="R223" s="164"/>
      <c r="S223" s="3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 spans="1:33" ht="14.25" customHeight="1">
      <c r="A224" s="2"/>
      <c r="B224" s="2"/>
      <c r="C224" s="2"/>
      <c r="D224" s="2"/>
      <c r="E224" s="307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139"/>
      <c r="R224" s="164"/>
      <c r="S224" s="3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 spans="1:33" ht="14.25" customHeight="1">
      <c r="A225" s="2"/>
      <c r="B225" s="2"/>
      <c r="C225" s="2"/>
      <c r="D225" s="2"/>
      <c r="E225" s="307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139"/>
      <c r="R225" s="164"/>
      <c r="S225" s="3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 spans="1:33" ht="14.25" customHeight="1">
      <c r="A226" s="2"/>
      <c r="B226" s="2"/>
      <c r="C226" s="2"/>
      <c r="D226" s="2"/>
      <c r="E226" s="307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139"/>
      <c r="R226" s="164"/>
      <c r="S226" s="3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 spans="1:33" ht="14.25" customHeight="1">
      <c r="A227" s="2"/>
      <c r="B227" s="2"/>
      <c r="C227" s="2"/>
      <c r="D227" s="2"/>
      <c r="E227" s="307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139"/>
      <c r="R227" s="164"/>
      <c r="S227" s="3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 spans="1:33" ht="14.25" customHeight="1">
      <c r="A228" s="2"/>
      <c r="B228" s="2"/>
      <c r="C228" s="2"/>
      <c r="D228" s="2"/>
      <c r="E228" s="307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139"/>
      <c r="R228" s="164"/>
      <c r="S228" s="3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 spans="1:33" ht="14.25" customHeight="1">
      <c r="A229" s="2"/>
      <c r="B229" s="2"/>
      <c r="C229" s="2"/>
      <c r="D229" s="2"/>
      <c r="E229" s="307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139"/>
      <c r="R229" s="164"/>
      <c r="S229" s="3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 spans="1:33" ht="14.25" customHeight="1">
      <c r="A230" s="2"/>
      <c r="B230" s="2"/>
      <c r="C230" s="2"/>
      <c r="D230" s="2"/>
      <c r="E230" s="307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139"/>
      <c r="R230" s="164"/>
      <c r="S230" s="3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 spans="1:33" ht="14.25" customHeight="1">
      <c r="A231" s="2"/>
      <c r="B231" s="2"/>
      <c r="C231" s="2"/>
      <c r="D231" s="2"/>
      <c r="E231" s="307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139"/>
      <c r="R231" s="164"/>
      <c r="S231" s="3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 spans="1:33" ht="14.25" customHeight="1">
      <c r="A232" s="2"/>
      <c r="B232" s="2"/>
      <c r="C232" s="2"/>
      <c r="D232" s="2"/>
      <c r="E232" s="307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139"/>
      <c r="R232" s="164"/>
      <c r="S232" s="3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 spans="1:33" ht="14.25" customHeight="1">
      <c r="A233" s="2"/>
      <c r="B233" s="2"/>
      <c r="C233" s="2"/>
      <c r="D233" s="2"/>
      <c r="E233" s="307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139"/>
      <c r="R233" s="164"/>
      <c r="S233" s="3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 spans="1:33" ht="14.25" customHeight="1">
      <c r="A234" s="2"/>
      <c r="B234" s="2"/>
      <c r="C234" s="2"/>
      <c r="D234" s="2"/>
      <c r="E234" s="307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139"/>
      <c r="R234" s="164"/>
      <c r="S234" s="3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 spans="1:33" ht="14.25" customHeight="1">
      <c r="A235" s="2"/>
      <c r="B235" s="2"/>
      <c r="C235" s="2"/>
      <c r="D235" s="2"/>
      <c r="E235" s="307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139"/>
      <c r="R235" s="164"/>
      <c r="S235" s="3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 spans="1:33" ht="14.25" customHeight="1">
      <c r="A236" s="2"/>
      <c r="B236" s="2"/>
      <c r="C236" s="2"/>
      <c r="D236" s="2"/>
      <c r="E236" s="307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139"/>
      <c r="R236" s="164"/>
      <c r="S236" s="3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 spans="1:33" ht="14.25" customHeight="1">
      <c r="A237" s="2"/>
      <c r="B237" s="2"/>
      <c r="C237" s="2"/>
      <c r="D237" s="2"/>
      <c r="E237" s="307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139"/>
      <c r="R237" s="164"/>
      <c r="S237" s="3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 spans="1:33" ht="14.25" customHeight="1">
      <c r="A238" s="2"/>
      <c r="B238" s="2"/>
      <c r="C238" s="2"/>
      <c r="D238" s="2"/>
      <c r="E238" s="307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139"/>
      <c r="R238" s="164"/>
      <c r="S238" s="3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 spans="1:33" ht="14.25" customHeight="1">
      <c r="A239" s="2"/>
      <c r="B239" s="2"/>
      <c r="C239" s="2"/>
      <c r="D239" s="2"/>
      <c r="E239" s="307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139"/>
      <c r="R239" s="164"/>
      <c r="S239" s="3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 spans="1:33" ht="14.25" customHeight="1">
      <c r="A240" s="2"/>
      <c r="B240" s="2"/>
      <c r="C240" s="2"/>
      <c r="D240" s="2"/>
      <c r="E240" s="307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139"/>
      <c r="R240" s="164"/>
      <c r="S240" s="3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 spans="1:33" ht="14.25" customHeight="1">
      <c r="A241" s="2"/>
      <c r="B241" s="2"/>
      <c r="C241" s="2"/>
      <c r="D241" s="2"/>
      <c r="E241" s="307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139"/>
      <c r="R241" s="164"/>
      <c r="S241" s="3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 spans="1:33" ht="14.25" customHeight="1">
      <c r="A242" s="2"/>
      <c r="B242" s="2"/>
      <c r="C242" s="2"/>
      <c r="D242" s="2"/>
      <c r="E242" s="307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139"/>
      <c r="R242" s="164"/>
      <c r="S242" s="3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 spans="1:33" ht="14.25" customHeight="1">
      <c r="A243" s="2"/>
      <c r="B243" s="2"/>
      <c r="C243" s="2"/>
      <c r="D243" s="2"/>
      <c r="E243" s="307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139"/>
      <c r="R243" s="164"/>
      <c r="S243" s="3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 spans="1:33" ht="14.25" customHeight="1">
      <c r="A244" s="2"/>
      <c r="B244" s="2"/>
      <c r="C244" s="2"/>
      <c r="D244" s="2"/>
      <c r="E244" s="307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139"/>
      <c r="R244" s="164"/>
      <c r="S244" s="3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 spans="1:33" ht="14.25" customHeight="1">
      <c r="A245" s="2"/>
      <c r="B245" s="2"/>
      <c r="C245" s="2"/>
      <c r="D245" s="2"/>
      <c r="E245" s="307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139"/>
      <c r="R245" s="164"/>
      <c r="S245" s="3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 spans="1:33" ht="14.25" customHeight="1">
      <c r="A246" s="2"/>
      <c r="B246" s="2"/>
      <c r="C246" s="2"/>
      <c r="D246" s="2"/>
      <c r="E246" s="307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139"/>
      <c r="R246" s="164"/>
      <c r="S246" s="3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 spans="1:33" ht="14.25" customHeight="1">
      <c r="A247" s="2"/>
      <c r="B247" s="2"/>
      <c r="C247" s="2"/>
      <c r="D247" s="2"/>
      <c r="E247" s="307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139"/>
      <c r="R247" s="164"/>
      <c r="S247" s="3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 spans="1:33" ht="14.25" customHeight="1">
      <c r="A248" s="2"/>
      <c r="B248" s="2"/>
      <c r="C248" s="2"/>
      <c r="D248" s="2"/>
      <c r="E248" s="307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139"/>
      <c r="R248" s="164"/>
      <c r="S248" s="3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 spans="1:33" ht="14.25" customHeight="1">
      <c r="A249" s="2"/>
      <c r="B249" s="2"/>
      <c r="C249" s="2"/>
      <c r="D249" s="2"/>
      <c r="E249" s="307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139"/>
      <c r="R249" s="164"/>
      <c r="S249" s="3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 spans="1:33" ht="14.25" customHeight="1">
      <c r="A250" s="2"/>
      <c r="B250" s="2"/>
      <c r="C250" s="2"/>
      <c r="D250" s="2"/>
      <c r="E250" s="307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139"/>
      <c r="R250" s="164"/>
      <c r="S250" s="3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 spans="1:33" ht="14.25" customHeight="1">
      <c r="A251" s="2"/>
      <c r="B251" s="2"/>
      <c r="C251" s="2"/>
      <c r="D251" s="2"/>
      <c r="E251" s="307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139"/>
      <c r="R251" s="164"/>
      <c r="S251" s="3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 spans="1:33" ht="14.25" customHeight="1">
      <c r="A252" s="2"/>
      <c r="B252" s="2"/>
      <c r="C252" s="2"/>
      <c r="D252" s="2"/>
      <c r="E252" s="307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139"/>
      <c r="R252" s="164"/>
      <c r="S252" s="3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 spans="1:33" ht="14.25" customHeight="1">
      <c r="A253" s="2"/>
      <c r="B253" s="2"/>
      <c r="C253" s="2"/>
      <c r="D253" s="2"/>
      <c r="E253" s="307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139"/>
      <c r="R253" s="164"/>
      <c r="S253" s="3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 spans="1:33" ht="14.25" customHeight="1">
      <c r="A254" s="2"/>
      <c r="B254" s="2"/>
      <c r="C254" s="2"/>
      <c r="D254" s="2"/>
      <c r="E254" s="307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139"/>
      <c r="R254" s="164"/>
      <c r="S254" s="3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 spans="1:33" ht="14.25" customHeight="1">
      <c r="A255" s="2"/>
      <c r="B255" s="2"/>
      <c r="C255" s="2"/>
      <c r="D255" s="2"/>
      <c r="E255" s="307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139"/>
      <c r="R255" s="164"/>
      <c r="S255" s="3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 spans="1:33" ht="14.25" customHeight="1">
      <c r="A256" s="2"/>
      <c r="B256" s="2"/>
      <c r="C256" s="2"/>
      <c r="D256" s="2"/>
      <c r="E256" s="307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139"/>
      <c r="R256" s="164"/>
      <c r="S256" s="3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 spans="1:33" ht="14.25" customHeight="1">
      <c r="A257" s="2"/>
      <c r="B257" s="2"/>
      <c r="C257" s="2"/>
      <c r="D257" s="2"/>
      <c r="E257" s="307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139"/>
      <c r="R257" s="164"/>
      <c r="S257" s="3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 spans="1:33" ht="14.25" customHeight="1">
      <c r="A258" s="2"/>
      <c r="B258" s="2"/>
      <c r="C258" s="2"/>
      <c r="D258" s="2"/>
      <c r="E258" s="307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139"/>
      <c r="R258" s="164"/>
      <c r="S258" s="3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 spans="1:33" ht="14.25" customHeight="1">
      <c r="A259" s="2"/>
      <c r="B259" s="2"/>
      <c r="C259" s="2"/>
      <c r="D259" s="2"/>
      <c r="E259" s="307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139"/>
      <c r="R259" s="164"/>
      <c r="S259" s="3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 spans="1:33" ht="14.25" customHeight="1">
      <c r="A260" s="2"/>
      <c r="B260" s="2"/>
      <c r="C260" s="2"/>
      <c r="D260" s="2"/>
      <c r="E260" s="307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139"/>
      <c r="R260" s="164"/>
      <c r="S260" s="3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 spans="1:33" ht="14.25" customHeight="1">
      <c r="A261" s="2"/>
      <c r="B261" s="2"/>
      <c r="C261" s="2"/>
      <c r="D261" s="2"/>
      <c r="E261" s="307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139"/>
      <c r="R261" s="164"/>
      <c r="S261" s="3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 spans="1:33" ht="14.25" customHeight="1">
      <c r="A262" s="2"/>
      <c r="B262" s="2"/>
      <c r="C262" s="2"/>
      <c r="D262" s="2"/>
      <c r="E262" s="307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139"/>
      <c r="R262" s="164"/>
      <c r="S262" s="3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 spans="1:33" ht="14.25" customHeight="1">
      <c r="A263" s="2"/>
      <c r="B263" s="2"/>
      <c r="C263" s="2"/>
      <c r="D263" s="2"/>
      <c r="E263" s="307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139"/>
      <c r="R263" s="164"/>
      <c r="S263" s="3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 spans="1:33" ht="14.25" customHeight="1">
      <c r="A264" s="2"/>
      <c r="B264" s="2"/>
      <c r="C264" s="2"/>
      <c r="D264" s="2"/>
      <c r="E264" s="307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139"/>
      <c r="R264" s="164"/>
      <c r="S264" s="3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 spans="1:33" ht="14.25" customHeight="1">
      <c r="A265" s="2"/>
      <c r="B265" s="2"/>
      <c r="C265" s="2"/>
      <c r="D265" s="2"/>
      <c r="E265" s="307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139"/>
      <c r="R265" s="164"/>
      <c r="S265" s="3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 spans="1:33" ht="14.25" customHeight="1">
      <c r="A266" s="2"/>
      <c r="B266" s="2"/>
      <c r="C266" s="2"/>
      <c r="D266" s="2"/>
      <c r="E266" s="307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139"/>
      <c r="R266" s="164"/>
      <c r="S266" s="3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 spans="1:33" ht="14.25" customHeight="1">
      <c r="A267" s="2"/>
      <c r="B267" s="2"/>
      <c r="C267" s="2"/>
      <c r="D267" s="2"/>
      <c r="E267" s="307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139"/>
      <c r="R267" s="164"/>
      <c r="S267" s="3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 spans="1:33" ht="14.25" customHeight="1">
      <c r="A268" s="2"/>
      <c r="B268" s="2"/>
      <c r="C268" s="2"/>
      <c r="D268" s="2"/>
      <c r="E268" s="307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139"/>
      <c r="R268" s="164"/>
      <c r="S268" s="3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 spans="1:33" ht="14.25" customHeight="1">
      <c r="A269" s="2"/>
      <c r="B269" s="2"/>
      <c r="C269" s="2"/>
      <c r="D269" s="2"/>
      <c r="E269" s="307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139"/>
      <c r="R269" s="164"/>
      <c r="S269" s="3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 spans="1:33" ht="14.25" customHeight="1">
      <c r="A270" s="2"/>
      <c r="B270" s="2"/>
      <c r="C270" s="2"/>
      <c r="D270" s="2"/>
      <c r="E270" s="307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139"/>
      <c r="R270" s="164"/>
      <c r="S270" s="3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 spans="1:33" ht="14.25" customHeight="1">
      <c r="A271" s="2"/>
      <c r="B271" s="2"/>
      <c r="C271" s="2"/>
      <c r="D271" s="2"/>
      <c r="E271" s="307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139"/>
      <c r="R271" s="164"/>
      <c r="S271" s="3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 spans="1:33" ht="14.25" customHeight="1">
      <c r="A272" s="2"/>
      <c r="B272" s="2"/>
      <c r="C272" s="2"/>
      <c r="D272" s="2"/>
      <c r="E272" s="307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139"/>
      <c r="R272" s="164"/>
      <c r="S272" s="3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 spans="1:33" ht="14.25" customHeight="1">
      <c r="A273" s="2"/>
      <c r="B273" s="2"/>
      <c r="C273" s="2"/>
      <c r="D273" s="2"/>
      <c r="E273" s="307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139"/>
      <c r="R273" s="164"/>
      <c r="S273" s="3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 spans="1:33" ht="14.25" customHeight="1">
      <c r="A274" s="2"/>
      <c r="B274" s="2"/>
      <c r="C274" s="2"/>
      <c r="D274" s="2"/>
      <c r="E274" s="307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139"/>
      <c r="R274" s="164"/>
      <c r="S274" s="3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 spans="1:33" ht="14.25" customHeight="1">
      <c r="A275" s="2"/>
      <c r="B275" s="2"/>
      <c r="C275" s="2"/>
      <c r="D275" s="2"/>
      <c r="E275" s="307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139"/>
      <c r="R275" s="164"/>
      <c r="S275" s="3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 spans="1:33" ht="14.25" customHeight="1">
      <c r="A276" s="2"/>
      <c r="B276" s="2"/>
      <c r="C276" s="2"/>
      <c r="D276" s="2"/>
      <c r="E276" s="307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139"/>
      <c r="R276" s="164"/>
      <c r="S276" s="3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 spans="1:33" ht="14.25" customHeight="1">
      <c r="A277" s="2"/>
      <c r="B277" s="2"/>
      <c r="C277" s="2"/>
      <c r="D277" s="2"/>
      <c r="E277" s="307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139"/>
      <c r="R277" s="164"/>
      <c r="S277" s="3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 spans="1:33" ht="14.25" customHeight="1">
      <c r="A278" s="2"/>
      <c r="B278" s="2"/>
      <c r="C278" s="2"/>
      <c r="D278" s="2"/>
      <c r="E278" s="307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139"/>
      <c r="R278" s="164"/>
      <c r="S278" s="3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 spans="1:33" ht="14.25" customHeight="1">
      <c r="A279" s="2"/>
      <c r="B279" s="2"/>
      <c r="C279" s="2"/>
      <c r="D279" s="2"/>
      <c r="E279" s="307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139"/>
      <c r="R279" s="164"/>
      <c r="S279" s="3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 spans="1:33" ht="14.25" customHeight="1">
      <c r="A280" s="2"/>
      <c r="B280" s="2"/>
      <c r="C280" s="2"/>
      <c r="D280" s="2"/>
      <c r="E280" s="307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139"/>
      <c r="R280" s="164"/>
      <c r="S280" s="3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 spans="1:33" ht="14.25" customHeight="1">
      <c r="A281" s="2"/>
      <c r="B281" s="2"/>
      <c r="C281" s="2"/>
      <c r="D281" s="2"/>
      <c r="E281" s="307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139"/>
      <c r="R281" s="164"/>
      <c r="S281" s="3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 spans="1:33" ht="14.25" customHeight="1">
      <c r="A282" s="2"/>
      <c r="B282" s="2"/>
      <c r="C282" s="2"/>
      <c r="D282" s="2"/>
      <c r="E282" s="307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139"/>
      <c r="R282" s="164"/>
      <c r="S282" s="3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 spans="1:33" ht="14.25" customHeight="1">
      <c r="A283" s="2"/>
      <c r="B283" s="2"/>
      <c r="C283" s="2"/>
      <c r="D283" s="2"/>
      <c r="E283" s="307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139"/>
      <c r="R283" s="164"/>
      <c r="S283" s="3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 spans="1:33" ht="14.25" customHeight="1">
      <c r="A284" s="2"/>
      <c r="B284" s="2"/>
      <c r="C284" s="2"/>
      <c r="D284" s="2"/>
      <c r="E284" s="307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139"/>
      <c r="R284" s="164"/>
      <c r="S284" s="3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 spans="1:33" ht="14.25" customHeight="1">
      <c r="A285" s="2"/>
      <c r="B285" s="2"/>
      <c r="C285" s="2"/>
      <c r="D285" s="2"/>
      <c r="E285" s="307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139"/>
      <c r="R285" s="164"/>
      <c r="S285" s="3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 spans="1:33" ht="14.25" customHeight="1">
      <c r="A286" s="2"/>
      <c r="B286" s="2"/>
      <c r="C286" s="2"/>
      <c r="D286" s="2"/>
      <c r="E286" s="307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139"/>
      <c r="R286" s="164"/>
      <c r="S286" s="3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 spans="1:33" ht="14.25" customHeight="1">
      <c r="A287" s="2"/>
      <c r="B287" s="2"/>
      <c r="C287" s="2"/>
      <c r="D287" s="2"/>
      <c r="E287" s="307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139"/>
      <c r="R287" s="164"/>
      <c r="S287" s="3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 spans="1:33" ht="14.25" customHeight="1">
      <c r="A288" s="2"/>
      <c r="B288" s="2"/>
      <c r="C288" s="2"/>
      <c r="D288" s="2"/>
      <c r="E288" s="307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139"/>
      <c r="R288" s="164"/>
      <c r="S288" s="3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 spans="1:33" ht="14.25" customHeight="1">
      <c r="A289" s="2"/>
      <c r="B289" s="2"/>
      <c r="C289" s="2"/>
      <c r="D289" s="2"/>
      <c r="E289" s="307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139"/>
      <c r="R289" s="164"/>
      <c r="S289" s="3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 spans="1:33" ht="14.25" customHeight="1">
      <c r="A290" s="2"/>
      <c r="B290" s="2"/>
      <c r="C290" s="2"/>
      <c r="D290" s="2"/>
      <c r="E290" s="307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139"/>
      <c r="R290" s="164"/>
      <c r="S290" s="3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 spans="1:33" ht="14.25" customHeight="1">
      <c r="A291" s="2"/>
      <c r="B291" s="2"/>
      <c r="C291" s="2"/>
      <c r="D291" s="2"/>
      <c r="E291" s="307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139"/>
      <c r="R291" s="164"/>
      <c r="S291" s="3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 spans="1:33" ht="14.25" customHeight="1">
      <c r="A292" s="2"/>
      <c r="B292" s="2"/>
      <c r="C292" s="2"/>
      <c r="D292" s="2"/>
      <c r="E292" s="307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139"/>
      <c r="R292" s="164"/>
      <c r="S292" s="3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 spans="1:33" ht="14.25" customHeight="1">
      <c r="A293" s="2"/>
      <c r="B293" s="2"/>
      <c r="C293" s="2"/>
      <c r="D293" s="2"/>
      <c r="E293" s="307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139"/>
      <c r="R293" s="164"/>
      <c r="S293" s="3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 spans="1:33" ht="14.25" customHeight="1">
      <c r="A294" s="2"/>
      <c r="B294" s="2"/>
      <c r="C294" s="2"/>
      <c r="D294" s="2"/>
      <c r="E294" s="307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139"/>
      <c r="R294" s="164"/>
      <c r="S294" s="3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 spans="1:33" ht="14.25" customHeight="1">
      <c r="A295" s="2"/>
      <c r="B295" s="2"/>
      <c r="C295" s="2"/>
      <c r="D295" s="2"/>
      <c r="E295" s="307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139"/>
      <c r="R295" s="164"/>
      <c r="S295" s="3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 spans="1:33" ht="14.25" customHeight="1">
      <c r="A296" s="2"/>
      <c r="B296" s="2"/>
      <c r="C296" s="2"/>
      <c r="D296" s="2"/>
      <c r="E296" s="307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139"/>
      <c r="R296" s="164"/>
      <c r="S296" s="3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 spans="1:33" ht="14.25" customHeight="1">
      <c r="A297" s="2"/>
      <c r="B297" s="2"/>
      <c r="C297" s="2"/>
      <c r="D297" s="2"/>
      <c r="E297" s="307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139"/>
      <c r="R297" s="164"/>
      <c r="S297" s="3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 spans="1:33" ht="14.25" customHeight="1">
      <c r="A298" s="2"/>
      <c r="B298" s="2"/>
      <c r="C298" s="2"/>
      <c r="D298" s="2"/>
      <c r="E298" s="307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139"/>
      <c r="R298" s="164"/>
      <c r="S298" s="3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 spans="1:33" ht="14.25" customHeight="1">
      <c r="A299" s="2"/>
      <c r="B299" s="2"/>
      <c r="C299" s="2"/>
      <c r="D299" s="2"/>
      <c r="E299" s="307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139"/>
      <c r="R299" s="164"/>
      <c r="S299" s="3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 spans="1:33" ht="14.25" customHeight="1">
      <c r="A300" s="2"/>
      <c r="B300" s="2"/>
      <c r="C300" s="2"/>
      <c r="D300" s="2"/>
      <c r="E300" s="307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139"/>
      <c r="R300" s="164"/>
      <c r="S300" s="3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 spans="1:33" ht="14.25" customHeight="1">
      <c r="A301" s="2"/>
      <c r="B301" s="2"/>
      <c r="C301" s="2"/>
      <c r="D301" s="2"/>
      <c r="E301" s="307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139"/>
      <c r="R301" s="164"/>
      <c r="S301" s="3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 spans="1:33" ht="14.25" customHeight="1">
      <c r="A302" s="2"/>
      <c r="B302" s="2"/>
      <c r="C302" s="2"/>
      <c r="D302" s="2"/>
      <c r="E302" s="307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139"/>
      <c r="R302" s="164"/>
      <c r="S302" s="3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 spans="1:33" ht="14.25" customHeight="1">
      <c r="A303" s="2"/>
      <c r="B303" s="2"/>
      <c r="C303" s="2"/>
      <c r="D303" s="2"/>
      <c r="E303" s="307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139"/>
      <c r="R303" s="164"/>
      <c r="S303" s="3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 spans="1:33" ht="14.25" customHeight="1">
      <c r="A304" s="2"/>
      <c r="B304" s="2"/>
      <c r="C304" s="2"/>
      <c r="D304" s="2"/>
      <c r="E304" s="307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139"/>
      <c r="R304" s="164"/>
      <c r="S304" s="3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 spans="1:33" ht="14.25" customHeight="1">
      <c r="A305" s="2"/>
      <c r="B305" s="2"/>
      <c r="C305" s="2"/>
      <c r="D305" s="2"/>
      <c r="E305" s="307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139"/>
      <c r="R305" s="164"/>
      <c r="S305" s="3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 spans="1:33" ht="14.25" customHeight="1">
      <c r="A306" s="2"/>
      <c r="B306" s="2"/>
      <c r="C306" s="2"/>
      <c r="D306" s="2"/>
      <c r="E306" s="307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139"/>
      <c r="R306" s="164"/>
      <c r="S306" s="3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 spans="1:33" ht="14.25" customHeight="1">
      <c r="A307" s="2"/>
      <c r="B307" s="2"/>
      <c r="C307" s="2"/>
      <c r="D307" s="2"/>
      <c r="E307" s="307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139"/>
      <c r="R307" s="164"/>
      <c r="S307" s="3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 spans="1:33" ht="14.25" customHeight="1">
      <c r="A308" s="2"/>
      <c r="B308" s="2"/>
      <c r="C308" s="2"/>
      <c r="D308" s="2"/>
      <c r="E308" s="307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139"/>
      <c r="R308" s="164"/>
      <c r="S308" s="3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 spans="1:33" ht="14.25" customHeight="1">
      <c r="A309" s="2"/>
      <c r="B309" s="2"/>
      <c r="C309" s="2"/>
      <c r="D309" s="2"/>
      <c r="E309" s="307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139"/>
      <c r="R309" s="164"/>
      <c r="S309" s="3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 spans="1:33" ht="14.25" customHeight="1">
      <c r="A310" s="2"/>
      <c r="B310" s="2"/>
      <c r="C310" s="2"/>
      <c r="D310" s="2"/>
      <c r="E310" s="307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139"/>
      <c r="R310" s="164"/>
      <c r="S310" s="3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 spans="1:33" ht="14.25" customHeight="1">
      <c r="A311" s="2"/>
      <c r="B311" s="2"/>
      <c r="C311" s="2"/>
      <c r="D311" s="2"/>
      <c r="E311" s="307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139"/>
      <c r="R311" s="164"/>
      <c r="S311" s="3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 spans="1:33" ht="14.25" customHeight="1">
      <c r="A312" s="2"/>
      <c r="B312" s="2"/>
      <c r="C312" s="2"/>
      <c r="D312" s="2"/>
      <c r="E312" s="307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139"/>
      <c r="R312" s="164"/>
      <c r="S312" s="3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 spans="1:33" ht="14.25" customHeight="1">
      <c r="A313" s="2"/>
      <c r="B313" s="2"/>
      <c r="C313" s="2"/>
      <c r="D313" s="2"/>
      <c r="E313" s="307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139"/>
      <c r="R313" s="164"/>
      <c r="S313" s="3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 spans="1:33" ht="14.25" customHeight="1">
      <c r="A314" s="2"/>
      <c r="B314" s="2"/>
      <c r="C314" s="2"/>
      <c r="D314" s="2"/>
      <c r="E314" s="307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139"/>
      <c r="R314" s="164"/>
      <c r="S314" s="3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 spans="1:33" ht="14.25" customHeight="1">
      <c r="A315" s="2"/>
      <c r="B315" s="2"/>
      <c r="C315" s="2"/>
      <c r="D315" s="2"/>
      <c r="E315" s="307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139"/>
      <c r="R315" s="164"/>
      <c r="S315" s="3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 spans="1:33" ht="14.25" customHeight="1">
      <c r="A316" s="2"/>
      <c r="B316" s="2"/>
      <c r="C316" s="2"/>
      <c r="D316" s="2"/>
      <c r="E316" s="307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139"/>
      <c r="R316" s="164"/>
      <c r="S316" s="3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 spans="1:33" ht="14.25" customHeight="1">
      <c r="A317" s="2"/>
      <c r="B317" s="2"/>
      <c r="C317" s="2"/>
      <c r="D317" s="2"/>
      <c r="E317" s="307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139"/>
      <c r="R317" s="164"/>
      <c r="S317" s="3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 spans="1:33" ht="14.25" customHeight="1">
      <c r="A318" s="2"/>
      <c r="B318" s="2"/>
      <c r="C318" s="2"/>
      <c r="D318" s="2"/>
      <c r="E318" s="307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139"/>
      <c r="R318" s="164"/>
      <c r="S318" s="3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 spans="1:33" ht="14.25" customHeight="1">
      <c r="A319" s="2"/>
      <c r="B319" s="2"/>
      <c r="C319" s="2"/>
      <c r="D319" s="2"/>
      <c r="E319" s="307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139"/>
      <c r="R319" s="164"/>
      <c r="S319" s="3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 spans="1:33" ht="14.25" customHeight="1">
      <c r="A320" s="2"/>
      <c r="B320" s="2"/>
      <c r="C320" s="2"/>
      <c r="D320" s="2"/>
      <c r="E320" s="307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139"/>
      <c r="R320" s="164"/>
      <c r="S320" s="3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 spans="1:33" ht="14.25" customHeight="1">
      <c r="A321" s="2"/>
      <c r="B321" s="2"/>
      <c r="C321" s="2"/>
      <c r="D321" s="2"/>
      <c r="E321" s="307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139"/>
      <c r="R321" s="164"/>
      <c r="S321" s="3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 spans="1:33" ht="14.25" customHeight="1">
      <c r="A322" s="2"/>
      <c r="B322" s="2"/>
      <c r="C322" s="2"/>
      <c r="D322" s="2"/>
      <c r="E322" s="307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139"/>
      <c r="R322" s="164"/>
      <c r="S322" s="3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 spans="1:33" ht="14.25" customHeight="1">
      <c r="A323" s="2"/>
      <c r="B323" s="2"/>
      <c r="C323" s="2"/>
      <c r="D323" s="2"/>
      <c r="E323" s="307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139"/>
      <c r="R323" s="164"/>
      <c r="S323" s="3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 spans="1:33" ht="14.25" customHeight="1">
      <c r="A324" s="2"/>
      <c r="B324" s="2"/>
      <c r="C324" s="2"/>
      <c r="D324" s="2"/>
      <c r="E324" s="307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139"/>
      <c r="R324" s="164"/>
      <c r="S324" s="3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 spans="1:33" ht="14.25" customHeight="1">
      <c r="A325" s="2"/>
      <c r="B325" s="2"/>
      <c r="C325" s="2"/>
      <c r="D325" s="2"/>
      <c r="E325" s="307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139"/>
      <c r="R325" s="164"/>
      <c r="S325" s="3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 spans="1:33" ht="14.25" customHeight="1">
      <c r="A326" s="2"/>
      <c r="B326" s="2"/>
      <c r="C326" s="2"/>
      <c r="D326" s="2"/>
      <c r="E326" s="307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139"/>
      <c r="R326" s="164"/>
      <c r="S326" s="3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 spans="1:33" ht="14.25" customHeight="1">
      <c r="A327" s="2"/>
      <c r="B327" s="2"/>
      <c r="C327" s="2"/>
      <c r="D327" s="2"/>
      <c r="E327" s="307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139"/>
      <c r="R327" s="164"/>
      <c r="S327" s="3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 spans="1:33" ht="14.25" customHeight="1">
      <c r="A328" s="2"/>
      <c r="B328" s="2"/>
      <c r="C328" s="2"/>
      <c r="D328" s="2"/>
      <c r="E328" s="307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139"/>
      <c r="R328" s="164"/>
      <c r="S328" s="3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 spans="1:33" ht="14.25" customHeight="1">
      <c r="A329" s="2"/>
      <c r="B329" s="2"/>
      <c r="C329" s="2"/>
      <c r="D329" s="2"/>
      <c r="E329" s="307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139"/>
      <c r="R329" s="164"/>
      <c r="S329" s="3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 spans="1:33" ht="14.25" customHeight="1">
      <c r="A330" s="2"/>
      <c r="B330" s="2"/>
      <c r="C330" s="2"/>
      <c r="D330" s="2"/>
      <c r="E330" s="307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139"/>
      <c r="R330" s="164"/>
      <c r="S330" s="3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 spans="1:33" ht="14.25" customHeight="1">
      <c r="A331" s="2"/>
      <c r="B331" s="2"/>
      <c r="C331" s="2"/>
      <c r="D331" s="2"/>
      <c r="E331" s="307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139"/>
      <c r="R331" s="164"/>
      <c r="S331" s="3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 spans="1:33" ht="14.25" customHeight="1">
      <c r="A332" s="2"/>
      <c r="B332" s="2"/>
      <c r="C332" s="2"/>
      <c r="D332" s="2"/>
      <c r="E332" s="307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139"/>
      <c r="R332" s="164"/>
      <c r="S332" s="3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 spans="1:33" ht="14.25" customHeight="1">
      <c r="A333" s="2"/>
      <c r="B333" s="2"/>
      <c r="C333" s="2"/>
      <c r="D333" s="2"/>
      <c r="E333" s="307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139"/>
      <c r="R333" s="164"/>
      <c r="S333" s="3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 spans="1:33" ht="14.25" customHeight="1">
      <c r="A334" s="2"/>
      <c r="B334" s="2"/>
      <c r="C334" s="2"/>
      <c r="D334" s="2"/>
      <c r="E334" s="307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139"/>
      <c r="R334" s="164"/>
      <c r="S334" s="3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 spans="1:33" ht="14.25" customHeight="1">
      <c r="A335" s="2"/>
      <c r="B335" s="2"/>
      <c r="C335" s="2"/>
      <c r="D335" s="2"/>
      <c r="E335" s="307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139"/>
      <c r="R335" s="164"/>
      <c r="S335" s="3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 spans="1:33" ht="14.25" customHeight="1">
      <c r="A336" s="2"/>
      <c r="B336" s="2"/>
      <c r="C336" s="2"/>
      <c r="D336" s="2"/>
      <c r="E336" s="307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139"/>
      <c r="R336" s="164"/>
      <c r="S336" s="3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 spans="1:33" ht="14.25" customHeight="1">
      <c r="A337" s="2"/>
      <c r="B337" s="2"/>
      <c r="C337" s="2"/>
      <c r="D337" s="2"/>
      <c r="E337" s="307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139"/>
      <c r="R337" s="164"/>
      <c r="S337" s="3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 spans="1:33" ht="14.25" customHeight="1">
      <c r="A338" s="2"/>
      <c r="B338" s="2"/>
      <c r="C338" s="2"/>
      <c r="D338" s="2"/>
      <c r="E338" s="307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139"/>
      <c r="R338" s="164"/>
      <c r="S338" s="3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 spans="1:33" ht="14.25" customHeight="1">
      <c r="A339" s="2"/>
      <c r="B339" s="2"/>
      <c r="C339" s="2"/>
      <c r="D339" s="2"/>
      <c r="E339" s="307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139"/>
      <c r="R339" s="164"/>
      <c r="S339" s="3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 spans="1:33" ht="14.25" customHeight="1">
      <c r="A340" s="2"/>
      <c r="B340" s="2"/>
      <c r="C340" s="2"/>
      <c r="D340" s="2"/>
      <c r="E340" s="307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139"/>
      <c r="R340" s="164"/>
      <c r="S340" s="3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 spans="1:33" ht="14.25" customHeight="1">
      <c r="A341" s="2"/>
      <c r="B341" s="2"/>
      <c r="C341" s="2"/>
      <c r="D341" s="2"/>
      <c r="E341" s="307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139"/>
      <c r="R341" s="164"/>
      <c r="S341" s="3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 spans="1:33" ht="14.25" customHeight="1">
      <c r="A342" s="2"/>
      <c r="B342" s="2"/>
      <c r="C342" s="2"/>
      <c r="D342" s="2"/>
      <c r="E342" s="307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139"/>
      <c r="R342" s="164"/>
      <c r="S342" s="3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 spans="1:33" ht="14.25" customHeight="1">
      <c r="A343" s="2"/>
      <c r="B343" s="2"/>
      <c r="C343" s="2"/>
      <c r="D343" s="2"/>
      <c r="E343" s="307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139"/>
      <c r="R343" s="164"/>
      <c r="S343" s="3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 spans="1:33" ht="14.25" customHeight="1">
      <c r="A344" s="2"/>
      <c r="B344" s="2"/>
      <c r="C344" s="2"/>
      <c r="D344" s="2"/>
      <c r="E344" s="307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139"/>
      <c r="R344" s="164"/>
      <c r="S344" s="3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 spans="1:33" ht="14.25" customHeight="1">
      <c r="A345" s="2"/>
      <c r="B345" s="2"/>
      <c r="C345" s="2"/>
      <c r="D345" s="2"/>
      <c r="E345" s="307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139"/>
      <c r="R345" s="164"/>
      <c r="S345" s="3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 spans="1:33" ht="14.25" customHeight="1">
      <c r="A346" s="2"/>
      <c r="B346" s="2"/>
      <c r="C346" s="2"/>
      <c r="D346" s="2"/>
      <c r="E346" s="307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139"/>
      <c r="R346" s="164"/>
      <c r="S346" s="3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 spans="1:33" ht="14.25" customHeight="1">
      <c r="A347" s="2"/>
      <c r="B347" s="2"/>
      <c r="C347" s="2"/>
      <c r="D347" s="2"/>
      <c r="E347" s="307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139"/>
      <c r="R347" s="164"/>
      <c r="S347" s="3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 spans="1:33" ht="14.25" customHeight="1">
      <c r="A348" s="2"/>
      <c r="B348" s="2"/>
      <c r="C348" s="2"/>
      <c r="D348" s="2"/>
      <c r="E348" s="307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139"/>
      <c r="R348" s="164"/>
      <c r="S348" s="3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 spans="1:33" ht="14.25" customHeight="1">
      <c r="A349" s="2"/>
      <c r="B349" s="2"/>
      <c r="C349" s="2"/>
      <c r="D349" s="2"/>
      <c r="E349" s="307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139"/>
      <c r="R349" s="164"/>
      <c r="S349" s="3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 spans="1:33" ht="14.25" customHeight="1">
      <c r="A350" s="2"/>
      <c r="B350" s="2"/>
      <c r="C350" s="2"/>
      <c r="D350" s="2"/>
      <c r="E350" s="307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139"/>
      <c r="R350" s="164"/>
      <c r="S350" s="3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 spans="1:33" ht="14.25" customHeight="1">
      <c r="A351" s="2"/>
      <c r="B351" s="2"/>
      <c r="C351" s="2"/>
      <c r="D351" s="2"/>
      <c r="E351" s="307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139"/>
      <c r="R351" s="164"/>
      <c r="S351" s="3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 spans="1:33" ht="14.25" customHeight="1">
      <c r="A352" s="2"/>
      <c r="B352" s="2"/>
      <c r="C352" s="2"/>
      <c r="D352" s="2"/>
      <c r="E352" s="307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139"/>
      <c r="R352" s="164"/>
      <c r="S352" s="3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 spans="1:33" ht="14.25" customHeight="1">
      <c r="A353" s="2"/>
      <c r="B353" s="2"/>
      <c r="C353" s="2"/>
      <c r="D353" s="2"/>
      <c r="E353" s="307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139"/>
      <c r="R353" s="164"/>
      <c r="S353" s="3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 spans="1:33" ht="14.25" customHeight="1">
      <c r="A354" s="2"/>
      <c r="B354" s="2"/>
      <c r="C354" s="2"/>
      <c r="D354" s="2"/>
      <c r="E354" s="307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139"/>
      <c r="R354" s="164"/>
      <c r="S354" s="3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 spans="1:33" ht="14.25" customHeight="1">
      <c r="A355" s="2"/>
      <c r="B355" s="2"/>
      <c r="C355" s="2"/>
      <c r="D355" s="2"/>
      <c r="E355" s="307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139"/>
      <c r="R355" s="164"/>
      <c r="S355" s="3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 spans="1:33" ht="14.25" customHeight="1">
      <c r="A356" s="2"/>
      <c r="B356" s="2"/>
      <c r="C356" s="2"/>
      <c r="D356" s="2"/>
      <c r="E356" s="307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139"/>
      <c r="R356" s="164"/>
      <c r="S356" s="3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 spans="1:33" ht="14.25" customHeight="1">
      <c r="A357" s="2"/>
      <c r="B357" s="2"/>
      <c r="C357" s="2"/>
      <c r="D357" s="2"/>
      <c r="E357" s="307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139"/>
      <c r="R357" s="164"/>
      <c r="S357" s="3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 spans="1:33" ht="14.25" customHeight="1">
      <c r="A358" s="2"/>
      <c r="B358" s="2"/>
      <c r="C358" s="2"/>
      <c r="D358" s="2"/>
      <c r="E358" s="307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139"/>
      <c r="R358" s="164"/>
      <c r="S358" s="3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 spans="1:33" ht="14.25" customHeight="1">
      <c r="A359" s="2"/>
      <c r="B359" s="2"/>
      <c r="C359" s="2"/>
      <c r="D359" s="2"/>
      <c r="E359" s="307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139"/>
      <c r="R359" s="164"/>
      <c r="S359" s="3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 spans="1:33" ht="14.25" customHeight="1">
      <c r="A360" s="2"/>
      <c r="B360" s="2"/>
      <c r="C360" s="2"/>
      <c r="D360" s="2"/>
      <c r="E360" s="307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139"/>
      <c r="R360" s="164"/>
      <c r="S360" s="3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 spans="1:33" ht="14.25" customHeight="1">
      <c r="A361" s="2"/>
      <c r="B361" s="2"/>
      <c r="C361" s="2"/>
      <c r="D361" s="2"/>
      <c r="E361" s="307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139"/>
      <c r="R361" s="164"/>
      <c r="S361" s="3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 spans="1:33" ht="14.25" customHeight="1">
      <c r="A362" s="2"/>
      <c r="B362" s="2"/>
      <c r="C362" s="2"/>
      <c r="D362" s="2"/>
      <c r="E362" s="307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139"/>
      <c r="R362" s="164"/>
      <c r="S362" s="3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 spans="1:33" ht="14.25" customHeight="1">
      <c r="A363" s="2"/>
      <c r="B363" s="2"/>
      <c r="C363" s="2"/>
      <c r="D363" s="2"/>
      <c r="E363" s="307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139"/>
      <c r="R363" s="164"/>
      <c r="S363" s="3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 spans="1:33" ht="14.25" customHeight="1">
      <c r="A364" s="2"/>
      <c r="B364" s="2"/>
      <c r="C364" s="2"/>
      <c r="D364" s="2"/>
      <c r="E364" s="307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139"/>
      <c r="R364" s="164"/>
      <c r="S364" s="3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 spans="1:33" ht="14.25" customHeight="1">
      <c r="A365" s="2"/>
      <c r="B365" s="2"/>
      <c r="C365" s="2"/>
      <c r="D365" s="2"/>
      <c r="E365" s="307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139"/>
      <c r="R365" s="164"/>
      <c r="S365" s="3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 spans="1:33" ht="14.25" customHeight="1">
      <c r="A366" s="2"/>
      <c r="B366" s="2"/>
      <c r="C366" s="2"/>
      <c r="D366" s="2"/>
      <c r="E366" s="307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139"/>
      <c r="R366" s="164"/>
      <c r="S366" s="3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 spans="1:33" ht="14.25" customHeight="1">
      <c r="A367" s="2"/>
      <c r="B367" s="2"/>
      <c r="C367" s="2"/>
      <c r="D367" s="2"/>
      <c r="E367" s="307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139"/>
      <c r="R367" s="164"/>
      <c r="S367" s="3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 spans="1:33" ht="14.25" customHeight="1">
      <c r="A368" s="2"/>
      <c r="B368" s="2"/>
      <c r="C368" s="2"/>
      <c r="D368" s="2"/>
      <c r="E368" s="307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139"/>
      <c r="R368" s="164"/>
      <c r="S368" s="3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 spans="1:33" ht="14.25" customHeight="1">
      <c r="A369" s="2"/>
      <c r="B369" s="2"/>
      <c r="C369" s="2"/>
      <c r="D369" s="2"/>
      <c r="E369" s="307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139"/>
      <c r="R369" s="164"/>
      <c r="S369" s="3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 spans="1:33" ht="14.25" customHeight="1">
      <c r="A370" s="2"/>
      <c r="B370" s="2"/>
      <c r="C370" s="2"/>
      <c r="D370" s="2"/>
      <c r="E370" s="307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139"/>
      <c r="R370" s="164"/>
      <c r="S370" s="3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 spans="1:33" ht="14.25" customHeight="1">
      <c r="A371" s="2"/>
      <c r="B371" s="2"/>
      <c r="C371" s="2"/>
      <c r="D371" s="2"/>
      <c r="E371" s="307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139"/>
      <c r="R371" s="164"/>
      <c r="S371" s="3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 spans="1:33" ht="14.25" customHeight="1">
      <c r="A372" s="2"/>
      <c r="B372" s="2"/>
      <c r="C372" s="2"/>
      <c r="D372" s="2"/>
      <c r="E372" s="307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139"/>
      <c r="R372" s="164"/>
      <c r="S372" s="3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 spans="1:33" ht="14.25" customHeight="1">
      <c r="A373" s="2"/>
      <c r="B373" s="2"/>
      <c r="C373" s="2"/>
      <c r="D373" s="2"/>
      <c r="E373" s="307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139"/>
      <c r="R373" s="164"/>
      <c r="S373" s="3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 spans="1:33" ht="14.25" customHeight="1">
      <c r="A374" s="2"/>
      <c r="B374" s="2"/>
      <c r="C374" s="2"/>
      <c r="D374" s="2"/>
      <c r="E374" s="307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139"/>
      <c r="R374" s="164"/>
      <c r="S374" s="3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 spans="1:33" ht="14.25" customHeight="1">
      <c r="A375" s="2"/>
      <c r="B375" s="2"/>
      <c r="C375" s="2"/>
      <c r="D375" s="2"/>
      <c r="E375" s="307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139"/>
      <c r="R375" s="164"/>
      <c r="S375" s="3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 spans="1:33" ht="14.25" customHeight="1">
      <c r="A376" s="2"/>
      <c r="B376" s="2"/>
      <c r="C376" s="2"/>
      <c r="D376" s="2"/>
      <c r="E376" s="307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139"/>
      <c r="R376" s="164"/>
      <c r="S376" s="3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 spans="1:33" ht="14.25" customHeight="1">
      <c r="A377" s="2"/>
      <c r="B377" s="2"/>
      <c r="C377" s="2"/>
      <c r="D377" s="2"/>
      <c r="E377" s="307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139"/>
      <c r="R377" s="164"/>
      <c r="S377" s="3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 spans="1:33" ht="14.25" customHeight="1">
      <c r="A378" s="2"/>
      <c r="B378" s="2"/>
      <c r="C378" s="2"/>
      <c r="D378" s="2"/>
      <c r="E378" s="307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139"/>
      <c r="R378" s="164"/>
      <c r="S378" s="3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 spans="1:33" ht="14.25" customHeight="1">
      <c r="A379" s="2"/>
      <c r="B379" s="2"/>
      <c r="C379" s="2"/>
      <c r="D379" s="2"/>
      <c r="E379" s="307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139"/>
      <c r="R379" s="164"/>
      <c r="S379" s="3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 spans="1:33" ht="14.25" customHeight="1">
      <c r="A380" s="2"/>
      <c r="B380" s="2"/>
      <c r="C380" s="2"/>
      <c r="D380" s="2"/>
      <c r="E380" s="307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139"/>
      <c r="R380" s="164"/>
      <c r="S380" s="3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 spans="1:33" ht="14.25" customHeight="1">
      <c r="A381" s="2"/>
      <c r="B381" s="2"/>
      <c r="C381" s="2"/>
      <c r="D381" s="2"/>
      <c r="E381" s="307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139"/>
      <c r="R381" s="164"/>
      <c r="S381" s="3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 spans="1:33" ht="14.25" customHeight="1">
      <c r="A382" s="2"/>
      <c r="B382" s="2"/>
      <c r="C382" s="2"/>
      <c r="D382" s="2"/>
      <c r="E382" s="307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139"/>
      <c r="R382" s="164"/>
      <c r="S382" s="3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 spans="1:33" ht="14.25" customHeight="1">
      <c r="A383" s="2"/>
      <c r="B383" s="2"/>
      <c r="C383" s="2"/>
      <c r="D383" s="2"/>
      <c r="E383" s="307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139"/>
      <c r="R383" s="164"/>
      <c r="S383" s="3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 spans="1:33" ht="14.25" customHeight="1">
      <c r="A384" s="2"/>
      <c r="B384" s="2"/>
      <c r="C384" s="2"/>
      <c r="D384" s="2"/>
      <c r="E384" s="307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139"/>
      <c r="R384" s="164"/>
      <c r="S384" s="3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 spans="1:33" ht="14.25" customHeight="1">
      <c r="A385" s="2"/>
      <c r="B385" s="2"/>
      <c r="C385" s="2"/>
      <c r="D385" s="2"/>
      <c r="E385" s="307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139"/>
      <c r="R385" s="164"/>
      <c r="S385" s="3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 spans="1:33" ht="14.25" customHeight="1">
      <c r="A386" s="2"/>
      <c r="B386" s="2"/>
      <c r="C386" s="2"/>
      <c r="D386" s="2"/>
      <c r="E386" s="307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139"/>
      <c r="R386" s="164"/>
      <c r="S386" s="3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 spans="1:33" ht="14.25" customHeight="1">
      <c r="A387" s="2"/>
      <c r="B387" s="2"/>
      <c r="C387" s="2"/>
      <c r="D387" s="2"/>
      <c r="E387" s="307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139"/>
      <c r="R387" s="164"/>
      <c r="S387" s="3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 spans="1:33" ht="14.25" customHeight="1">
      <c r="A388" s="2"/>
      <c r="B388" s="2"/>
      <c r="C388" s="2"/>
      <c r="D388" s="2"/>
      <c r="E388" s="307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139"/>
      <c r="R388" s="164"/>
      <c r="S388" s="3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 spans="1:33" ht="14.25" customHeight="1">
      <c r="A389" s="2"/>
      <c r="B389" s="2"/>
      <c r="C389" s="2"/>
      <c r="D389" s="2"/>
      <c r="E389" s="307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139"/>
      <c r="R389" s="164"/>
      <c r="S389" s="3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 spans="1:33" ht="14.25" customHeight="1">
      <c r="A390" s="2"/>
      <c r="B390" s="2"/>
      <c r="C390" s="2"/>
      <c r="D390" s="2"/>
      <c r="E390" s="307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139"/>
      <c r="R390" s="164"/>
      <c r="S390" s="3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 spans="1:33" ht="14.25" customHeight="1">
      <c r="A391" s="2"/>
      <c r="B391" s="2"/>
      <c r="C391" s="2"/>
      <c r="D391" s="2"/>
      <c r="E391" s="307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139"/>
      <c r="R391" s="164"/>
      <c r="S391" s="3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 spans="1:33" ht="14.25" customHeight="1">
      <c r="A392" s="2"/>
      <c r="B392" s="2"/>
      <c r="C392" s="2"/>
      <c r="D392" s="2"/>
      <c r="E392" s="307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139"/>
      <c r="R392" s="164"/>
      <c r="S392" s="3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 spans="1:33" ht="14.25" customHeight="1">
      <c r="A393" s="2"/>
      <c r="B393" s="2"/>
      <c r="C393" s="2"/>
      <c r="D393" s="2"/>
      <c r="E393" s="307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139"/>
      <c r="R393" s="164"/>
      <c r="S393" s="3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 spans="1:33" ht="14.25" customHeight="1">
      <c r="A394" s="2"/>
      <c r="B394" s="2"/>
      <c r="C394" s="2"/>
      <c r="D394" s="2"/>
      <c r="E394" s="307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139"/>
      <c r="R394" s="164"/>
      <c r="S394" s="3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 spans="1:33" ht="14.25" customHeight="1">
      <c r="A395" s="2"/>
      <c r="B395" s="2"/>
      <c r="C395" s="2"/>
      <c r="D395" s="2"/>
      <c r="E395" s="307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139"/>
      <c r="R395" s="164"/>
      <c r="S395" s="3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 spans="1:33" ht="14.25" customHeight="1">
      <c r="A396" s="2"/>
      <c r="B396" s="2"/>
      <c r="C396" s="2"/>
      <c r="D396" s="2"/>
      <c r="E396" s="307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139"/>
      <c r="R396" s="164"/>
      <c r="S396" s="3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 spans="1:33" ht="14.25" customHeight="1">
      <c r="A397" s="2"/>
      <c r="B397" s="2"/>
      <c r="C397" s="2"/>
      <c r="D397" s="2"/>
      <c r="E397" s="307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139"/>
      <c r="R397" s="164"/>
      <c r="S397" s="3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 spans="1:33" ht="14.25" customHeight="1">
      <c r="A398" s="2"/>
      <c r="B398" s="2"/>
      <c r="C398" s="2"/>
      <c r="D398" s="2"/>
      <c r="E398" s="307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139"/>
      <c r="R398" s="164"/>
      <c r="S398" s="3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 spans="1:33" ht="14.25" customHeight="1">
      <c r="A399" s="2"/>
      <c r="B399" s="2"/>
      <c r="C399" s="2"/>
      <c r="D399" s="2"/>
      <c r="E399" s="307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139"/>
      <c r="R399" s="164"/>
      <c r="S399" s="3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 spans="1:33" ht="14.25" customHeight="1">
      <c r="A400" s="2"/>
      <c r="B400" s="2"/>
      <c r="C400" s="2"/>
      <c r="D400" s="2"/>
      <c r="E400" s="307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139"/>
      <c r="R400" s="164"/>
      <c r="S400" s="3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 spans="1:33" ht="14.25" customHeight="1">
      <c r="A401" s="2"/>
      <c r="B401" s="2"/>
      <c r="C401" s="2"/>
      <c r="D401" s="2"/>
      <c r="E401" s="307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139"/>
      <c r="R401" s="164"/>
      <c r="S401" s="3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 spans="1:33" ht="14.25" customHeight="1">
      <c r="A402" s="2"/>
      <c r="B402" s="2"/>
      <c r="C402" s="2"/>
      <c r="D402" s="2"/>
      <c r="E402" s="307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139"/>
      <c r="R402" s="164"/>
      <c r="S402" s="3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 spans="1:33" ht="14.25" customHeight="1">
      <c r="A403" s="2"/>
      <c r="B403" s="2"/>
      <c r="C403" s="2"/>
      <c r="D403" s="2"/>
      <c r="E403" s="307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139"/>
      <c r="R403" s="164"/>
      <c r="S403" s="3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 spans="1:33" ht="14.25" customHeight="1">
      <c r="A404" s="2"/>
      <c r="B404" s="2"/>
      <c r="C404" s="2"/>
      <c r="D404" s="2"/>
      <c r="E404" s="307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139"/>
      <c r="R404" s="164"/>
      <c r="S404" s="3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 spans="1:33" ht="14.25" customHeight="1">
      <c r="A405" s="2"/>
      <c r="B405" s="2"/>
      <c r="C405" s="2"/>
      <c r="D405" s="2"/>
      <c r="E405" s="307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139"/>
      <c r="R405" s="164"/>
      <c r="S405" s="3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 spans="1:33" ht="14.25" customHeight="1">
      <c r="A406" s="2"/>
      <c r="B406" s="2"/>
      <c r="C406" s="2"/>
      <c r="D406" s="2"/>
      <c r="E406" s="307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139"/>
      <c r="R406" s="164"/>
      <c r="S406" s="3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 spans="1:33" ht="14.25" customHeight="1">
      <c r="A407" s="2"/>
      <c r="B407" s="2"/>
      <c r="C407" s="2"/>
      <c r="D407" s="2"/>
      <c r="E407" s="307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139"/>
      <c r="R407" s="164"/>
      <c r="S407" s="3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 spans="1:33" ht="14.25" customHeight="1">
      <c r="A408" s="2"/>
      <c r="B408" s="2"/>
      <c r="C408" s="2"/>
      <c r="D408" s="2"/>
      <c r="E408" s="307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139"/>
      <c r="R408" s="164"/>
      <c r="S408" s="3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 spans="1:33" ht="14.25" customHeight="1">
      <c r="A409" s="2"/>
      <c r="B409" s="2"/>
      <c r="C409" s="2"/>
      <c r="D409" s="2"/>
      <c r="E409" s="307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139"/>
      <c r="R409" s="164"/>
      <c r="S409" s="3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 spans="1:33" ht="14.25" customHeight="1">
      <c r="A410" s="2"/>
      <c r="B410" s="2"/>
      <c r="C410" s="2"/>
      <c r="D410" s="2"/>
      <c r="E410" s="307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139"/>
      <c r="R410" s="164"/>
      <c r="S410" s="3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 spans="1:33" ht="14.25" customHeight="1">
      <c r="A411" s="2"/>
      <c r="B411" s="2"/>
      <c r="C411" s="2"/>
      <c r="D411" s="2"/>
      <c r="E411" s="307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139"/>
      <c r="R411" s="164"/>
      <c r="S411" s="3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 spans="1:33" ht="14.25" customHeight="1">
      <c r="A412" s="2"/>
      <c r="B412" s="2"/>
      <c r="C412" s="2"/>
      <c r="D412" s="2"/>
      <c r="E412" s="307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139"/>
      <c r="R412" s="164"/>
      <c r="S412" s="3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 spans="1:33" ht="14.25" customHeight="1">
      <c r="A413" s="2"/>
      <c r="B413" s="2"/>
      <c r="C413" s="2"/>
      <c r="D413" s="2"/>
      <c r="E413" s="307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139"/>
      <c r="R413" s="164"/>
      <c r="S413" s="3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 spans="1:33" ht="14.25" customHeight="1">
      <c r="A414" s="2"/>
      <c r="B414" s="2"/>
      <c r="C414" s="2"/>
      <c r="D414" s="2"/>
      <c r="E414" s="307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139"/>
      <c r="R414" s="164"/>
      <c r="S414" s="3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 spans="1:33" ht="14.25" customHeight="1">
      <c r="A415" s="2"/>
      <c r="B415" s="2"/>
      <c r="C415" s="2"/>
      <c r="D415" s="2"/>
      <c r="E415" s="307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139"/>
      <c r="R415" s="164"/>
      <c r="S415" s="3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 spans="1:33" ht="14.25" customHeight="1">
      <c r="A416" s="2"/>
      <c r="B416" s="2"/>
      <c r="C416" s="2"/>
      <c r="D416" s="2"/>
      <c r="E416" s="307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139"/>
      <c r="R416" s="164"/>
      <c r="S416" s="3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 spans="1:33" ht="14.25" customHeight="1">
      <c r="A417" s="2"/>
      <c r="B417" s="2"/>
      <c r="C417" s="2"/>
      <c r="D417" s="2"/>
      <c r="E417" s="307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139"/>
      <c r="R417" s="164"/>
      <c r="S417" s="3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 spans="1:33" ht="14.25" customHeight="1">
      <c r="A418" s="2"/>
      <c r="B418" s="2"/>
      <c r="C418" s="2"/>
      <c r="D418" s="2"/>
      <c r="E418" s="307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139"/>
      <c r="R418" s="164"/>
      <c r="S418" s="3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 spans="1:33" ht="14.25" customHeight="1">
      <c r="A419" s="2"/>
      <c r="B419" s="2"/>
      <c r="C419" s="2"/>
      <c r="D419" s="2"/>
      <c r="E419" s="307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139"/>
      <c r="R419" s="164"/>
      <c r="S419" s="3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 spans="1:33" ht="14.25" customHeight="1">
      <c r="A420" s="2"/>
      <c r="B420" s="2"/>
      <c r="C420" s="2"/>
      <c r="D420" s="2"/>
      <c r="E420" s="307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139"/>
      <c r="R420" s="164"/>
      <c r="S420" s="3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 spans="1:33" ht="14.25" customHeight="1">
      <c r="A421" s="2"/>
      <c r="B421" s="2"/>
      <c r="C421" s="2"/>
      <c r="D421" s="2"/>
      <c r="E421" s="307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139"/>
      <c r="R421" s="164"/>
      <c r="S421" s="3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 spans="1:33" ht="14.25" customHeight="1">
      <c r="A422" s="2"/>
      <c r="B422" s="2"/>
      <c r="C422" s="2"/>
      <c r="D422" s="2"/>
      <c r="E422" s="307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139"/>
      <c r="R422" s="164"/>
      <c r="S422" s="3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 spans="1:33" ht="14.25" customHeight="1">
      <c r="A423" s="2"/>
      <c r="B423" s="2"/>
      <c r="C423" s="2"/>
      <c r="D423" s="2"/>
      <c r="E423" s="307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139"/>
      <c r="R423" s="164"/>
      <c r="S423" s="3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 spans="1:33" ht="14.25" customHeight="1">
      <c r="A424" s="2"/>
      <c r="B424" s="2"/>
      <c r="C424" s="2"/>
      <c r="D424" s="2"/>
      <c r="E424" s="307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139"/>
      <c r="R424" s="164"/>
      <c r="S424" s="3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 spans="1:33" ht="14.25" customHeight="1">
      <c r="A425" s="2"/>
      <c r="B425" s="2"/>
      <c r="C425" s="2"/>
      <c r="D425" s="2"/>
      <c r="E425" s="307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139"/>
      <c r="R425" s="164"/>
      <c r="S425" s="3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 spans="1:33" ht="14.25" customHeight="1">
      <c r="A426" s="2"/>
      <c r="B426" s="2"/>
      <c r="C426" s="2"/>
      <c r="D426" s="2"/>
      <c r="E426" s="307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139"/>
      <c r="R426" s="164"/>
      <c r="S426" s="3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 spans="1:33" ht="14.25" customHeight="1">
      <c r="A427" s="2"/>
      <c r="B427" s="2"/>
      <c r="C427" s="2"/>
      <c r="D427" s="2"/>
      <c r="E427" s="307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139"/>
      <c r="R427" s="164"/>
      <c r="S427" s="3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 spans="1:33" ht="14.25" customHeight="1">
      <c r="A428" s="2"/>
      <c r="B428" s="2"/>
      <c r="C428" s="2"/>
      <c r="D428" s="2"/>
      <c r="E428" s="307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139"/>
      <c r="R428" s="164"/>
      <c r="S428" s="3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 spans="1:33" ht="14.25" customHeight="1">
      <c r="A429" s="2"/>
      <c r="B429" s="2"/>
      <c r="C429" s="2"/>
      <c r="D429" s="2"/>
      <c r="E429" s="307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139"/>
      <c r="R429" s="164"/>
      <c r="S429" s="3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 spans="1:33" ht="14.25" customHeight="1">
      <c r="A430" s="2"/>
      <c r="B430" s="2"/>
      <c r="C430" s="2"/>
      <c r="D430" s="2"/>
      <c r="E430" s="307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139"/>
      <c r="R430" s="164"/>
      <c r="S430" s="3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 spans="1:33" ht="14.25" customHeight="1">
      <c r="A431" s="2"/>
      <c r="B431" s="2"/>
      <c r="C431" s="2"/>
      <c r="D431" s="2"/>
      <c r="E431" s="307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139"/>
      <c r="R431" s="164"/>
      <c r="S431" s="3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 spans="1:33" ht="14.25" customHeight="1">
      <c r="A432" s="2"/>
      <c r="B432" s="2"/>
      <c r="C432" s="2"/>
      <c r="D432" s="2"/>
      <c r="E432" s="307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139"/>
      <c r="R432" s="164"/>
      <c r="S432" s="3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 spans="1:33" ht="14.25" customHeight="1">
      <c r="A433" s="2"/>
      <c r="B433" s="2"/>
      <c r="C433" s="2"/>
      <c r="D433" s="2"/>
      <c r="E433" s="307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139"/>
      <c r="R433" s="164"/>
      <c r="S433" s="3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 spans="1:33" ht="14.25" customHeight="1">
      <c r="A434" s="2"/>
      <c r="B434" s="2"/>
      <c r="C434" s="2"/>
      <c r="D434" s="2"/>
      <c r="E434" s="307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139"/>
      <c r="R434" s="164"/>
      <c r="S434" s="3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 spans="1:33" ht="14.25" customHeight="1">
      <c r="A435" s="2"/>
      <c r="B435" s="2"/>
      <c r="C435" s="2"/>
      <c r="D435" s="2"/>
      <c r="E435" s="307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139"/>
      <c r="R435" s="164"/>
      <c r="S435" s="3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 spans="1:33" ht="14.25" customHeight="1">
      <c r="A436" s="2"/>
      <c r="B436" s="2"/>
      <c r="C436" s="2"/>
      <c r="D436" s="2"/>
      <c r="E436" s="307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139"/>
      <c r="R436" s="164"/>
      <c r="S436" s="3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 spans="1:33" ht="14.25" customHeight="1">
      <c r="A437" s="2"/>
      <c r="B437" s="2"/>
      <c r="C437" s="2"/>
      <c r="D437" s="2"/>
      <c r="E437" s="307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139"/>
      <c r="R437" s="164"/>
      <c r="S437" s="3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 spans="1:33" ht="14.25" customHeight="1">
      <c r="A438" s="2"/>
      <c r="B438" s="2"/>
      <c r="C438" s="2"/>
      <c r="D438" s="2"/>
      <c r="E438" s="307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139"/>
      <c r="R438" s="164"/>
      <c r="S438" s="3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 spans="1:33" ht="14.25" customHeight="1">
      <c r="A439" s="2"/>
      <c r="B439" s="2"/>
      <c r="C439" s="2"/>
      <c r="D439" s="2"/>
      <c r="E439" s="307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139"/>
      <c r="R439" s="164"/>
      <c r="S439" s="3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 spans="1:33" ht="14.25" customHeight="1">
      <c r="A440" s="2"/>
      <c r="B440" s="2"/>
      <c r="C440" s="2"/>
      <c r="D440" s="2"/>
      <c r="E440" s="307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139"/>
      <c r="R440" s="164"/>
      <c r="S440" s="3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 spans="1:33" ht="14.25" customHeight="1">
      <c r="A441" s="2"/>
      <c r="B441" s="2"/>
      <c r="C441" s="2"/>
      <c r="D441" s="2"/>
      <c r="E441" s="307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139"/>
      <c r="R441" s="164"/>
      <c r="S441" s="3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 spans="1:33" ht="14.25" customHeight="1">
      <c r="A442" s="2"/>
      <c r="B442" s="2"/>
      <c r="C442" s="2"/>
      <c r="D442" s="2"/>
      <c r="E442" s="307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139"/>
      <c r="R442" s="164"/>
      <c r="S442" s="3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 spans="1:33" ht="14.25" customHeight="1">
      <c r="A443" s="2"/>
      <c r="B443" s="2"/>
      <c r="C443" s="2"/>
      <c r="D443" s="2"/>
      <c r="E443" s="307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139"/>
      <c r="R443" s="164"/>
      <c r="S443" s="3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 spans="1:33" ht="14.25" customHeight="1">
      <c r="A444" s="2"/>
      <c r="B444" s="2"/>
      <c r="C444" s="2"/>
      <c r="D444" s="2"/>
      <c r="E444" s="307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139"/>
      <c r="R444" s="164"/>
      <c r="S444" s="3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 spans="1:33" ht="14.25" customHeight="1">
      <c r="A445" s="2"/>
      <c r="B445" s="2"/>
      <c r="C445" s="2"/>
      <c r="D445" s="2"/>
      <c r="E445" s="307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139"/>
      <c r="R445" s="164"/>
      <c r="S445" s="3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 spans="1:33" ht="14.25" customHeight="1">
      <c r="A446" s="2"/>
      <c r="B446" s="2"/>
      <c r="C446" s="2"/>
      <c r="D446" s="2"/>
      <c r="E446" s="307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139"/>
      <c r="R446" s="164"/>
      <c r="S446" s="3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 spans="1:33" ht="14.25" customHeight="1">
      <c r="A447" s="2"/>
      <c r="B447" s="2"/>
      <c r="C447" s="2"/>
      <c r="D447" s="2"/>
      <c r="E447" s="307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139"/>
      <c r="R447" s="164"/>
      <c r="S447" s="3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 spans="1:33" ht="14.25" customHeight="1">
      <c r="A448" s="2"/>
      <c r="B448" s="2"/>
      <c r="C448" s="2"/>
      <c r="D448" s="2"/>
      <c r="E448" s="307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139"/>
      <c r="R448" s="164"/>
      <c r="S448" s="3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 spans="1:33" ht="14.25" customHeight="1">
      <c r="A449" s="2"/>
      <c r="B449" s="2"/>
      <c r="C449" s="2"/>
      <c r="D449" s="2"/>
      <c r="E449" s="307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139"/>
      <c r="R449" s="164"/>
      <c r="S449" s="3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 spans="1:33" ht="14.25" customHeight="1">
      <c r="A450" s="2"/>
      <c r="B450" s="2"/>
      <c r="C450" s="2"/>
      <c r="D450" s="2"/>
      <c r="E450" s="307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139"/>
      <c r="R450" s="164"/>
      <c r="S450" s="3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 spans="1:33" ht="14.25" customHeight="1">
      <c r="A451" s="2"/>
      <c r="B451" s="2"/>
      <c r="C451" s="2"/>
      <c r="D451" s="2"/>
      <c r="E451" s="307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139"/>
      <c r="R451" s="164"/>
      <c r="S451" s="3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 spans="1:33" ht="14.25" customHeight="1">
      <c r="A452" s="2"/>
      <c r="B452" s="2"/>
      <c r="C452" s="2"/>
      <c r="D452" s="2"/>
      <c r="E452" s="307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139"/>
      <c r="R452" s="164"/>
      <c r="S452" s="3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 spans="1:33" ht="14.25" customHeight="1">
      <c r="A453" s="2"/>
      <c r="B453" s="2"/>
      <c r="C453" s="2"/>
      <c r="D453" s="2"/>
      <c r="E453" s="307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139"/>
      <c r="R453" s="164"/>
      <c r="S453" s="3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 spans="1:33" ht="14.25" customHeight="1">
      <c r="A454" s="2"/>
      <c r="B454" s="2"/>
      <c r="C454" s="2"/>
      <c r="D454" s="2"/>
      <c r="E454" s="307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139"/>
      <c r="R454" s="164"/>
      <c r="S454" s="3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 spans="1:33" ht="14.25" customHeight="1">
      <c r="A455" s="2"/>
      <c r="B455" s="2"/>
      <c r="C455" s="2"/>
      <c r="D455" s="2"/>
      <c r="E455" s="307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139"/>
      <c r="R455" s="164"/>
      <c r="S455" s="3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 spans="1:33" ht="14.25" customHeight="1">
      <c r="A456" s="2"/>
      <c r="B456" s="2"/>
      <c r="C456" s="2"/>
      <c r="D456" s="2"/>
      <c r="E456" s="307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139"/>
      <c r="R456" s="164"/>
      <c r="S456" s="3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 spans="1:33" ht="14.25" customHeight="1">
      <c r="A457" s="2"/>
      <c r="B457" s="2"/>
      <c r="C457" s="2"/>
      <c r="D457" s="2"/>
      <c r="E457" s="307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139"/>
      <c r="R457" s="164"/>
      <c r="S457" s="3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 spans="1:33" ht="14.25" customHeight="1">
      <c r="A458" s="2"/>
      <c r="B458" s="2"/>
      <c r="C458" s="2"/>
      <c r="D458" s="2"/>
      <c r="E458" s="307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139"/>
      <c r="R458" s="164"/>
      <c r="S458" s="3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 spans="1:33" ht="14.25" customHeight="1">
      <c r="A459" s="2"/>
      <c r="B459" s="2"/>
      <c r="C459" s="2"/>
      <c r="D459" s="2"/>
      <c r="E459" s="307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139"/>
      <c r="R459" s="164"/>
      <c r="S459" s="3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 spans="1:33" ht="14.25" customHeight="1">
      <c r="A460" s="2"/>
      <c r="B460" s="2"/>
      <c r="C460" s="2"/>
      <c r="D460" s="2"/>
      <c r="E460" s="307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139"/>
      <c r="R460" s="164"/>
      <c r="S460" s="3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 spans="1:33" ht="14.25" customHeight="1">
      <c r="A461" s="2"/>
      <c r="B461" s="2"/>
      <c r="C461" s="2"/>
      <c r="D461" s="2"/>
      <c r="E461" s="307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139"/>
      <c r="R461" s="164"/>
      <c r="S461" s="3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 spans="1:33" ht="14.25" customHeight="1">
      <c r="A462" s="2"/>
      <c r="B462" s="2"/>
      <c r="C462" s="2"/>
      <c r="D462" s="2"/>
      <c r="E462" s="307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139"/>
      <c r="R462" s="164"/>
      <c r="S462" s="3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 spans="1:33" ht="14.25" customHeight="1">
      <c r="A463" s="2"/>
      <c r="B463" s="2"/>
      <c r="C463" s="2"/>
      <c r="D463" s="2"/>
      <c r="E463" s="307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139"/>
      <c r="R463" s="164"/>
      <c r="S463" s="3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 spans="1:33" ht="14.25" customHeight="1">
      <c r="A464" s="2"/>
      <c r="B464" s="2"/>
      <c r="C464" s="2"/>
      <c r="D464" s="2"/>
      <c r="E464" s="307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139"/>
      <c r="R464" s="164"/>
      <c r="S464" s="3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 spans="1:33" ht="14.25" customHeight="1">
      <c r="A465" s="2"/>
      <c r="B465" s="2"/>
      <c r="C465" s="2"/>
      <c r="D465" s="2"/>
      <c r="E465" s="307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139"/>
      <c r="R465" s="164"/>
      <c r="S465" s="3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 spans="1:33" ht="14.25" customHeight="1">
      <c r="A466" s="2"/>
      <c r="B466" s="2"/>
      <c r="C466" s="2"/>
      <c r="D466" s="2"/>
      <c r="E466" s="307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139"/>
      <c r="R466" s="164"/>
      <c r="S466" s="3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 spans="1:33" ht="14.25" customHeight="1">
      <c r="A467" s="2"/>
      <c r="B467" s="2"/>
      <c r="C467" s="2"/>
      <c r="D467" s="2"/>
      <c r="E467" s="307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139"/>
      <c r="R467" s="164"/>
      <c r="S467" s="3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 spans="1:33" ht="14.25" customHeight="1">
      <c r="A468" s="2"/>
      <c r="B468" s="2"/>
      <c r="C468" s="2"/>
      <c r="D468" s="2"/>
      <c r="E468" s="307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139"/>
      <c r="R468" s="164"/>
      <c r="S468" s="3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 spans="1:33" ht="14.25" customHeight="1">
      <c r="A469" s="2"/>
      <c r="B469" s="2"/>
      <c r="C469" s="2"/>
      <c r="D469" s="2"/>
      <c r="E469" s="307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139"/>
      <c r="R469" s="164"/>
      <c r="S469" s="3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 spans="1:33" ht="14.25" customHeight="1">
      <c r="A470" s="2"/>
      <c r="B470" s="2"/>
      <c r="C470" s="2"/>
      <c r="D470" s="2"/>
      <c r="E470" s="307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139"/>
      <c r="R470" s="164"/>
      <c r="S470" s="3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 spans="1:33" ht="14.25" customHeight="1">
      <c r="A471" s="2"/>
      <c r="B471" s="2"/>
      <c r="C471" s="2"/>
      <c r="D471" s="2"/>
      <c r="E471" s="307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139"/>
      <c r="R471" s="164"/>
      <c r="S471" s="3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 spans="1:33" ht="14.25" customHeight="1">
      <c r="A472" s="2"/>
      <c r="B472" s="2"/>
      <c r="C472" s="2"/>
      <c r="D472" s="2"/>
      <c r="E472" s="307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139"/>
      <c r="R472" s="164"/>
      <c r="S472" s="3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 spans="1:33" ht="14.25" customHeight="1">
      <c r="A473" s="2"/>
      <c r="B473" s="2"/>
      <c r="C473" s="2"/>
      <c r="D473" s="2"/>
      <c r="E473" s="307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139"/>
      <c r="R473" s="164"/>
      <c r="S473" s="3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 spans="1:33" ht="14.25" customHeight="1">
      <c r="A474" s="2"/>
      <c r="B474" s="2"/>
      <c r="C474" s="2"/>
      <c r="D474" s="2"/>
      <c r="E474" s="307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139"/>
      <c r="R474" s="164"/>
      <c r="S474" s="3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 spans="1:33" ht="14.25" customHeight="1">
      <c r="A475" s="2"/>
      <c r="B475" s="2"/>
      <c r="C475" s="2"/>
      <c r="D475" s="2"/>
      <c r="E475" s="307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139"/>
      <c r="R475" s="164"/>
      <c r="S475" s="3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 spans="1:33" ht="14.25" customHeight="1">
      <c r="A476" s="2"/>
      <c r="B476" s="2"/>
      <c r="C476" s="2"/>
      <c r="D476" s="2"/>
      <c r="E476" s="307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139"/>
      <c r="R476" s="164"/>
      <c r="S476" s="3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 spans="1:33" ht="14.25" customHeight="1">
      <c r="A477" s="2"/>
      <c r="B477" s="2"/>
      <c r="C477" s="2"/>
      <c r="D477" s="2"/>
      <c r="E477" s="307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139"/>
      <c r="R477" s="164"/>
      <c r="S477" s="3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 spans="1:33" ht="14.25" customHeight="1">
      <c r="A478" s="2"/>
      <c r="B478" s="2"/>
      <c r="C478" s="2"/>
      <c r="D478" s="2"/>
      <c r="E478" s="307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139"/>
      <c r="R478" s="164"/>
      <c r="S478" s="3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 spans="1:33" ht="14.25" customHeight="1">
      <c r="A479" s="2"/>
      <c r="B479" s="2"/>
      <c r="C479" s="2"/>
      <c r="D479" s="2"/>
      <c r="E479" s="307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139"/>
      <c r="R479" s="164"/>
      <c r="S479" s="3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 spans="1:33" ht="14.25" customHeight="1">
      <c r="A480" s="2"/>
      <c r="B480" s="2"/>
      <c r="C480" s="2"/>
      <c r="D480" s="2"/>
      <c r="E480" s="307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139"/>
      <c r="R480" s="164"/>
      <c r="S480" s="3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 spans="1:33" ht="14.25" customHeight="1">
      <c r="A481" s="2"/>
      <c r="B481" s="2"/>
      <c r="C481" s="2"/>
      <c r="D481" s="2"/>
      <c r="E481" s="307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139"/>
      <c r="R481" s="164"/>
      <c r="S481" s="3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 spans="1:33" ht="14.25" customHeight="1">
      <c r="A482" s="2"/>
      <c r="B482" s="2"/>
      <c r="C482" s="2"/>
      <c r="D482" s="2"/>
      <c r="E482" s="307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139"/>
      <c r="R482" s="164"/>
      <c r="S482" s="3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 spans="1:33" ht="14.25" customHeight="1">
      <c r="A483" s="2"/>
      <c r="B483" s="2"/>
      <c r="C483" s="2"/>
      <c r="D483" s="2"/>
      <c r="E483" s="307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139"/>
      <c r="R483" s="164"/>
      <c r="S483" s="3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 spans="1:33" ht="14.25" customHeight="1">
      <c r="A484" s="2"/>
      <c r="B484" s="2"/>
      <c r="C484" s="2"/>
      <c r="D484" s="2"/>
      <c r="E484" s="307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139"/>
      <c r="R484" s="164"/>
      <c r="S484" s="3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 spans="1:33" ht="14.25" customHeight="1">
      <c r="A485" s="2"/>
      <c r="B485" s="2"/>
      <c r="C485" s="2"/>
      <c r="D485" s="2"/>
      <c r="E485" s="307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139"/>
      <c r="R485" s="164"/>
      <c r="S485" s="3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 spans="1:33" ht="14.25" customHeight="1">
      <c r="A486" s="2"/>
      <c r="B486" s="2"/>
      <c r="C486" s="2"/>
      <c r="D486" s="2"/>
      <c r="E486" s="307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139"/>
      <c r="R486" s="164"/>
      <c r="S486" s="3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 spans="1:33" ht="14.25" customHeight="1">
      <c r="A487" s="2"/>
      <c r="B487" s="2"/>
      <c r="C487" s="2"/>
      <c r="D487" s="2"/>
      <c r="E487" s="307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139"/>
      <c r="R487" s="164"/>
      <c r="S487" s="3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 spans="1:33" ht="14.25" customHeight="1">
      <c r="A488" s="2"/>
      <c r="B488" s="2"/>
      <c r="C488" s="2"/>
      <c r="D488" s="2"/>
      <c r="E488" s="307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139"/>
      <c r="R488" s="164"/>
      <c r="S488" s="3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 spans="1:33" ht="14.25" customHeight="1">
      <c r="A489" s="2"/>
      <c r="B489" s="2"/>
      <c r="C489" s="2"/>
      <c r="D489" s="2"/>
      <c r="E489" s="307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139"/>
      <c r="R489" s="164"/>
      <c r="S489" s="3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 spans="1:33" ht="14.25" customHeight="1">
      <c r="A490" s="2"/>
      <c r="B490" s="2"/>
      <c r="C490" s="2"/>
      <c r="D490" s="2"/>
      <c r="E490" s="307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139"/>
      <c r="R490" s="164"/>
      <c r="S490" s="3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 spans="1:33" ht="14.25" customHeight="1">
      <c r="A491" s="2"/>
      <c r="B491" s="2"/>
      <c r="C491" s="2"/>
      <c r="D491" s="2"/>
      <c r="E491" s="307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139"/>
      <c r="R491" s="164"/>
      <c r="S491" s="3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 spans="1:33" ht="14.25" customHeight="1">
      <c r="A492" s="2"/>
      <c r="B492" s="2"/>
      <c r="C492" s="2"/>
      <c r="D492" s="2"/>
      <c r="E492" s="307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139"/>
      <c r="R492" s="164"/>
      <c r="S492" s="3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 spans="1:33" ht="14.25" customHeight="1">
      <c r="A493" s="2"/>
      <c r="B493" s="2"/>
      <c r="C493" s="2"/>
      <c r="D493" s="2"/>
      <c r="E493" s="307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139"/>
      <c r="R493" s="164"/>
      <c r="S493" s="3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 spans="1:33" ht="14.25" customHeight="1">
      <c r="A494" s="2"/>
      <c r="B494" s="2"/>
      <c r="C494" s="2"/>
      <c r="D494" s="2"/>
      <c r="E494" s="307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139"/>
      <c r="R494" s="164"/>
      <c r="S494" s="3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 spans="1:33" ht="14.25" customHeight="1">
      <c r="A495" s="2"/>
      <c r="B495" s="2"/>
      <c r="C495" s="2"/>
      <c r="D495" s="2"/>
      <c r="E495" s="307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139"/>
      <c r="R495" s="164"/>
      <c r="S495" s="3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 spans="1:33" ht="14.25" customHeight="1">
      <c r="A496" s="2"/>
      <c r="B496" s="2"/>
      <c r="C496" s="2"/>
      <c r="D496" s="2"/>
      <c r="E496" s="307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139"/>
      <c r="R496" s="164"/>
      <c r="S496" s="3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 spans="1:33" ht="14.25" customHeight="1">
      <c r="A497" s="2"/>
      <c r="B497" s="2"/>
      <c r="C497" s="2"/>
      <c r="D497" s="2"/>
      <c r="E497" s="307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139"/>
      <c r="R497" s="164"/>
      <c r="S497" s="3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 spans="1:33" ht="14.25" customHeight="1">
      <c r="A498" s="2"/>
      <c r="B498" s="2"/>
      <c r="C498" s="2"/>
      <c r="D498" s="2"/>
      <c r="E498" s="307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139"/>
      <c r="R498" s="164"/>
      <c r="S498" s="3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 spans="1:33" ht="14.25" customHeight="1">
      <c r="A499" s="2"/>
      <c r="B499" s="2"/>
      <c r="C499" s="2"/>
      <c r="D499" s="2"/>
      <c r="E499" s="307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139"/>
      <c r="R499" s="164"/>
      <c r="S499" s="3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 spans="1:33" ht="14.25" customHeight="1">
      <c r="A500" s="2"/>
      <c r="B500" s="2"/>
      <c r="C500" s="2"/>
      <c r="D500" s="2"/>
      <c r="E500" s="307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139"/>
      <c r="R500" s="164"/>
      <c r="S500" s="3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 spans="1:33" ht="14.25" customHeight="1">
      <c r="A501" s="2"/>
      <c r="B501" s="2"/>
      <c r="C501" s="2"/>
      <c r="D501" s="2"/>
      <c r="E501" s="307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139"/>
      <c r="R501" s="164"/>
      <c r="S501" s="3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 spans="1:33" ht="14.25" customHeight="1">
      <c r="A502" s="2"/>
      <c r="B502" s="2"/>
      <c r="C502" s="2"/>
      <c r="D502" s="2"/>
      <c r="E502" s="307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139"/>
      <c r="R502" s="164"/>
      <c r="S502" s="3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 spans="1:33" ht="14.25" customHeight="1">
      <c r="A503" s="2"/>
      <c r="B503" s="2"/>
      <c r="C503" s="2"/>
      <c r="D503" s="2"/>
      <c r="E503" s="307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139"/>
      <c r="R503" s="164"/>
      <c r="S503" s="3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 spans="1:33" ht="14.25" customHeight="1">
      <c r="A504" s="2"/>
      <c r="B504" s="2"/>
      <c r="C504" s="2"/>
      <c r="D504" s="2"/>
      <c r="E504" s="307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139"/>
      <c r="R504" s="164"/>
      <c r="S504" s="3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 spans="1:33" ht="14.25" customHeight="1">
      <c r="A505" s="2"/>
      <c r="B505" s="2"/>
      <c r="C505" s="2"/>
      <c r="D505" s="2"/>
      <c r="E505" s="307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139"/>
      <c r="R505" s="164"/>
      <c r="S505" s="3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 spans="1:33" ht="14.25" customHeight="1">
      <c r="A506" s="2"/>
      <c r="B506" s="2"/>
      <c r="C506" s="2"/>
      <c r="D506" s="2"/>
      <c r="E506" s="307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139"/>
      <c r="R506" s="164"/>
      <c r="S506" s="3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 spans="1:33" ht="14.25" customHeight="1">
      <c r="A507" s="2"/>
      <c r="B507" s="2"/>
      <c r="C507" s="2"/>
      <c r="D507" s="2"/>
      <c r="E507" s="307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139"/>
      <c r="R507" s="164"/>
      <c r="S507" s="3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 spans="1:33" ht="14.25" customHeight="1">
      <c r="A508" s="2"/>
      <c r="B508" s="2"/>
      <c r="C508" s="2"/>
      <c r="D508" s="2"/>
      <c r="E508" s="307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139"/>
      <c r="R508" s="164"/>
      <c r="S508" s="3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 spans="1:33" ht="14.25" customHeight="1">
      <c r="A509" s="2"/>
      <c r="B509" s="2"/>
      <c r="C509" s="2"/>
      <c r="D509" s="2"/>
      <c r="E509" s="307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139"/>
      <c r="R509" s="164"/>
      <c r="S509" s="3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 spans="1:33" ht="14.25" customHeight="1">
      <c r="A510" s="2"/>
      <c r="B510" s="2"/>
      <c r="C510" s="2"/>
      <c r="D510" s="2"/>
      <c r="E510" s="307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139"/>
      <c r="R510" s="164"/>
      <c r="S510" s="3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 spans="1:33" ht="14.25" customHeight="1">
      <c r="A511" s="2"/>
      <c r="B511" s="2"/>
      <c r="C511" s="2"/>
      <c r="D511" s="2"/>
      <c r="E511" s="307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139"/>
      <c r="R511" s="164"/>
      <c r="S511" s="3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 spans="1:33" ht="14.25" customHeight="1">
      <c r="A512" s="2"/>
      <c r="B512" s="2"/>
      <c r="C512" s="2"/>
      <c r="D512" s="2"/>
      <c r="E512" s="307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139"/>
      <c r="R512" s="164"/>
      <c r="S512" s="3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 spans="1:33" ht="14.25" customHeight="1">
      <c r="A513" s="2"/>
      <c r="B513" s="2"/>
      <c r="C513" s="2"/>
      <c r="D513" s="2"/>
      <c r="E513" s="307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139"/>
      <c r="R513" s="164"/>
      <c r="S513" s="3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 spans="1:33" ht="14.25" customHeight="1">
      <c r="A514" s="2"/>
      <c r="B514" s="2"/>
      <c r="C514" s="2"/>
      <c r="D514" s="2"/>
      <c r="E514" s="307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139"/>
      <c r="R514" s="164"/>
      <c r="S514" s="3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 spans="1:33" ht="14.25" customHeight="1">
      <c r="A515" s="2"/>
      <c r="B515" s="2"/>
      <c r="C515" s="2"/>
      <c r="D515" s="2"/>
      <c r="E515" s="307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139"/>
      <c r="R515" s="164"/>
      <c r="S515" s="3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 spans="1:33" ht="14.25" customHeight="1">
      <c r="A516" s="2"/>
      <c r="B516" s="2"/>
      <c r="C516" s="2"/>
      <c r="D516" s="2"/>
      <c r="E516" s="307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139"/>
      <c r="R516" s="164"/>
      <c r="S516" s="3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 spans="1:33" ht="14.25" customHeight="1">
      <c r="A517" s="2"/>
      <c r="B517" s="2"/>
      <c r="C517" s="2"/>
      <c r="D517" s="2"/>
      <c r="E517" s="307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139"/>
      <c r="R517" s="164"/>
      <c r="S517" s="3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 spans="1:33" ht="14.25" customHeight="1">
      <c r="A518" s="2"/>
      <c r="B518" s="2"/>
      <c r="C518" s="2"/>
      <c r="D518" s="2"/>
      <c r="E518" s="307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139"/>
      <c r="R518" s="164"/>
      <c r="S518" s="3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 spans="1:33" ht="14.25" customHeight="1">
      <c r="A519" s="2"/>
      <c r="B519" s="2"/>
      <c r="C519" s="2"/>
      <c r="D519" s="2"/>
      <c r="E519" s="307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139"/>
      <c r="R519" s="164"/>
      <c r="S519" s="3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 spans="1:33" ht="14.25" customHeight="1">
      <c r="A520" s="2"/>
      <c r="B520" s="2"/>
      <c r="C520" s="2"/>
      <c r="D520" s="2"/>
      <c r="E520" s="307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139"/>
      <c r="R520" s="164"/>
      <c r="S520" s="3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 spans="1:33" ht="14.25" customHeight="1">
      <c r="A521" s="2"/>
      <c r="B521" s="2"/>
      <c r="C521" s="2"/>
      <c r="D521" s="2"/>
      <c r="E521" s="307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139"/>
      <c r="R521" s="164"/>
      <c r="S521" s="3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 spans="1:33" ht="14.25" customHeight="1">
      <c r="A522" s="2"/>
      <c r="B522" s="2"/>
      <c r="C522" s="2"/>
      <c r="D522" s="2"/>
      <c r="E522" s="307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139"/>
      <c r="R522" s="164"/>
      <c r="S522" s="3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 spans="1:33" ht="14.25" customHeight="1">
      <c r="A523" s="2"/>
      <c r="B523" s="2"/>
      <c r="C523" s="2"/>
      <c r="D523" s="2"/>
      <c r="E523" s="307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139"/>
      <c r="R523" s="164"/>
      <c r="S523" s="3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 spans="1:33" ht="14.25" customHeight="1">
      <c r="A524" s="2"/>
      <c r="B524" s="2"/>
      <c r="C524" s="2"/>
      <c r="D524" s="2"/>
      <c r="E524" s="307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139"/>
      <c r="R524" s="164"/>
      <c r="S524" s="3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 spans="1:33" ht="14.25" customHeight="1">
      <c r="A525" s="2"/>
      <c r="B525" s="2"/>
      <c r="C525" s="2"/>
      <c r="D525" s="2"/>
      <c r="E525" s="307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139"/>
      <c r="R525" s="164"/>
      <c r="S525" s="3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 spans="1:33" ht="14.25" customHeight="1">
      <c r="A526" s="2"/>
      <c r="B526" s="2"/>
      <c r="C526" s="2"/>
      <c r="D526" s="2"/>
      <c r="E526" s="307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139"/>
      <c r="R526" s="164"/>
      <c r="S526" s="3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 spans="1:33" ht="14.25" customHeight="1">
      <c r="A527" s="2"/>
      <c r="B527" s="2"/>
      <c r="C527" s="2"/>
      <c r="D527" s="2"/>
      <c r="E527" s="307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139"/>
      <c r="R527" s="164"/>
      <c r="S527" s="3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 spans="1:33" ht="14.25" customHeight="1">
      <c r="A528" s="2"/>
      <c r="B528" s="2"/>
      <c r="C528" s="2"/>
      <c r="D528" s="2"/>
      <c r="E528" s="307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139"/>
      <c r="R528" s="164"/>
      <c r="S528" s="3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 spans="1:33" ht="14.25" customHeight="1">
      <c r="A529" s="2"/>
      <c r="B529" s="2"/>
      <c r="C529" s="2"/>
      <c r="D529" s="2"/>
      <c r="E529" s="307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139"/>
      <c r="R529" s="164"/>
      <c r="S529" s="3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 spans="1:33" ht="14.25" customHeight="1">
      <c r="A530" s="2"/>
      <c r="B530" s="2"/>
      <c r="C530" s="2"/>
      <c r="D530" s="2"/>
      <c r="E530" s="307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139"/>
      <c r="R530" s="164"/>
      <c r="S530" s="3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 spans="1:33" ht="14.25" customHeight="1">
      <c r="A531" s="2"/>
      <c r="B531" s="2"/>
      <c r="C531" s="2"/>
      <c r="D531" s="2"/>
      <c r="E531" s="307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139"/>
      <c r="R531" s="164"/>
      <c r="S531" s="3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 spans="1:33" ht="14.25" customHeight="1">
      <c r="A532" s="2"/>
      <c r="B532" s="2"/>
      <c r="C532" s="2"/>
      <c r="D532" s="2"/>
      <c r="E532" s="307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139"/>
      <c r="R532" s="164"/>
      <c r="S532" s="3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 spans="1:33" ht="14.25" customHeight="1">
      <c r="A533" s="2"/>
      <c r="B533" s="2"/>
      <c r="C533" s="2"/>
      <c r="D533" s="2"/>
      <c r="E533" s="307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139"/>
      <c r="R533" s="164"/>
      <c r="S533" s="3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 spans="1:33" ht="14.25" customHeight="1">
      <c r="A534" s="2"/>
      <c r="B534" s="2"/>
      <c r="C534" s="2"/>
      <c r="D534" s="2"/>
      <c r="E534" s="307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139"/>
      <c r="R534" s="164"/>
      <c r="S534" s="3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 spans="1:33" ht="14.25" customHeight="1">
      <c r="A535" s="2"/>
      <c r="B535" s="2"/>
      <c r="C535" s="2"/>
      <c r="D535" s="2"/>
      <c r="E535" s="307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139"/>
      <c r="R535" s="164"/>
      <c r="S535" s="3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 spans="1:33" ht="14.25" customHeight="1">
      <c r="A536" s="2"/>
      <c r="B536" s="2"/>
      <c r="C536" s="2"/>
      <c r="D536" s="2"/>
      <c r="E536" s="307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139"/>
      <c r="R536" s="164"/>
      <c r="S536" s="3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 spans="1:33" ht="14.25" customHeight="1">
      <c r="A537" s="2"/>
      <c r="B537" s="2"/>
      <c r="C537" s="2"/>
      <c r="D537" s="2"/>
      <c r="E537" s="307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139"/>
      <c r="R537" s="164"/>
      <c r="S537" s="3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 spans="1:33" ht="14.25" customHeight="1">
      <c r="A538" s="2"/>
      <c r="B538" s="2"/>
      <c r="C538" s="2"/>
      <c r="D538" s="2"/>
      <c r="E538" s="307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139"/>
      <c r="R538" s="164"/>
      <c r="S538" s="3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 spans="1:33" ht="14.25" customHeight="1">
      <c r="A539" s="2"/>
      <c r="B539" s="2"/>
      <c r="C539" s="2"/>
      <c r="D539" s="2"/>
      <c r="E539" s="307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139"/>
      <c r="R539" s="164"/>
      <c r="S539" s="3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 spans="1:33" ht="14.25" customHeight="1">
      <c r="A540" s="2"/>
      <c r="B540" s="2"/>
      <c r="C540" s="2"/>
      <c r="D540" s="2"/>
      <c r="E540" s="307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139"/>
      <c r="R540" s="164"/>
      <c r="S540" s="3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 spans="1:33" ht="14.25" customHeight="1">
      <c r="A541" s="2"/>
      <c r="B541" s="2"/>
      <c r="C541" s="2"/>
      <c r="D541" s="2"/>
      <c r="E541" s="307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139"/>
      <c r="R541" s="164"/>
      <c r="S541" s="3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 spans="1:33" ht="14.25" customHeight="1">
      <c r="A542" s="2"/>
      <c r="B542" s="2"/>
      <c r="C542" s="2"/>
      <c r="D542" s="2"/>
      <c r="E542" s="307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139"/>
      <c r="R542" s="164"/>
      <c r="S542" s="3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 spans="1:33" ht="14.25" customHeight="1">
      <c r="A543" s="2"/>
      <c r="B543" s="2"/>
      <c r="C543" s="2"/>
      <c r="D543" s="2"/>
      <c r="E543" s="307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139"/>
      <c r="R543" s="164"/>
      <c r="S543" s="3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 spans="1:33" ht="14.25" customHeight="1">
      <c r="A544" s="2"/>
      <c r="B544" s="2"/>
      <c r="C544" s="2"/>
      <c r="D544" s="2"/>
      <c r="E544" s="307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139"/>
      <c r="R544" s="164"/>
      <c r="S544" s="3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 spans="1:33" ht="14.25" customHeight="1">
      <c r="A545" s="2"/>
      <c r="B545" s="2"/>
      <c r="C545" s="2"/>
      <c r="D545" s="2"/>
      <c r="E545" s="307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139"/>
      <c r="R545" s="164"/>
      <c r="S545" s="3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 spans="1:33" ht="14.25" customHeight="1">
      <c r="A546" s="2"/>
      <c r="B546" s="2"/>
      <c r="C546" s="2"/>
      <c r="D546" s="2"/>
      <c r="E546" s="307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139"/>
      <c r="R546" s="164"/>
      <c r="S546" s="3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 spans="1:33" ht="14.25" customHeight="1">
      <c r="A547" s="2"/>
      <c r="B547" s="2"/>
      <c r="C547" s="2"/>
      <c r="D547" s="2"/>
      <c r="E547" s="307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139"/>
      <c r="R547" s="164"/>
      <c r="S547" s="3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 spans="1:33" ht="14.25" customHeight="1">
      <c r="A548" s="2"/>
      <c r="B548" s="2"/>
      <c r="C548" s="2"/>
      <c r="D548" s="2"/>
      <c r="E548" s="307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139"/>
      <c r="R548" s="164"/>
      <c r="S548" s="3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 spans="1:33" ht="14.25" customHeight="1">
      <c r="A549" s="2"/>
      <c r="B549" s="2"/>
      <c r="C549" s="2"/>
      <c r="D549" s="2"/>
      <c r="E549" s="307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139"/>
      <c r="R549" s="164"/>
      <c r="S549" s="3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 spans="1:33" ht="14.25" customHeight="1">
      <c r="A550" s="2"/>
      <c r="B550" s="2"/>
      <c r="C550" s="2"/>
      <c r="D550" s="2"/>
      <c r="E550" s="307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139"/>
      <c r="R550" s="164"/>
      <c r="S550" s="3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 spans="1:33" ht="14.25" customHeight="1">
      <c r="A551" s="2"/>
      <c r="B551" s="2"/>
      <c r="C551" s="2"/>
      <c r="D551" s="2"/>
      <c r="E551" s="307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139"/>
      <c r="R551" s="164"/>
      <c r="S551" s="3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 spans="1:33" ht="14.25" customHeight="1">
      <c r="A552" s="2"/>
      <c r="B552" s="2"/>
      <c r="C552" s="2"/>
      <c r="D552" s="2"/>
      <c r="E552" s="307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139"/>
      <c r="R552" s="164"/>
      <c r="S552" s="3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 spans="1:33" ht="14.25" customHeight="1">
      <c r="A553" s="2"/>
      <c r="B553" s="2"/>
      <c r="C553" s="2"/>
      <c r="D553" s="2"/>
      <c r="E553" s="307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139"/>
      <c r="R553" s="164"/>
      <c r="S553" s="3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 spans="1:33" ht="14.25" customHeight="1">
      <c r="A554" s="2"/>
      <c r="B554" s="2"/>
      <c r="C554" s="2"/>
      <c r="D554" s="2"/>
      <c r="E554" s="307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139"/>
      <c r="R554" s="164"/>
      <c r="S554" s="3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 spans="1:33" ht="14.25" customHeight="1">
      <c r="A555" s="2"/>
      <c r="B555" s="2"/>
      <c r="C555" s="2"/>
      <c r="D555" s="2"/>
      <c r="E555" s="307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139"/>
      <c r="R555" s="164"/>
      <c r="S555" s="3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 spans="1:33" ht="14.25" customHeight="1">
      <c r="A556" s="2"/>
      <c r="B556" s="2"/>
      <c r="C556" s="2"/>
      <c r="D556" s="2"/>
      <c r="E556" s="307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139"/>
      <c r="R556" s="164"/>
      <c r="S556" s="3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 spans="1:33" ht="14.25" customHeight="1">
      <c r="A557" s="2"/>
      <c r="B557" s="2"/>
      <c r="C557" s="2"/>
      <c r="D557" s="2"/>
      <c r="E557" s="307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139"/>
      <c r="R557" s="164"/>
      <c r="S557" s="3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 spans="1:33" ht="14.25" customHeight="1">
      <c r="A558" s="2"/>
      <c r="B558" s="2"/>
      <c r="C558" s="2"/>
      <c r="D558" s="2"/>
      <c r="E558" s="307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139"/>
      <c r="R558" s="164"/>
      <c r="S558" s="3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 spans="1:33" ht="14.25" customHeight="1">
      <c r="A559" s="2"/>
      <c r="B559" s="2"/>
      <c r="C559" s="2"/>
      <c r="D559" s="2"/>
      <c r="E559" s="307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139"/>
      <c r="R559" s="164"/>
      <c r="S559" s="3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 spans="1:33" ht="14.25" customHeight="1">
      <c r="A560" s="2"/>
      <c r="B560" s="2"/>
      <c r="C560" s="2"/>
      <c r="D560" s="2"/>
      <c r="E560" s="307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139"/>
      <c r="R560" s="164"/>
      <c r="S560" s="3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 spans="1:33" ht="14.25" customHeight="1">
      <c r="A561" s="2"/>
      <c r="B561" s="2"/>
      <c r="C561" s="2"/>
      <c r="D561" s="2"/>
      <c r="E561" s="307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139"/>
      <c r="R561" s="164"/>
      <c r="S561" s="3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 spans="1:33" ht="14.25" customHeight="1">
      <c r="A562" s="2"/>
      <c r="B562" s="2"/>
      <c r="C562" s="2"/>
      <c r="D562" s="2"/>
      <c r="E562" s="307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139"/>
      <c r="R562" s="164"/>
      <c r="S562" s="3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 spans="1:33" ht="14.25" customHeight="1">
      <c r="A563" s="2"/>
      <c r="B563" s="2"/>
      <c r="C563" s="2"/>
      <c r="D563" s="2"/>
      <c r="E563" s="307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139"/>
      <c r="R563" s="164"/>
      <c r="S563" s="3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 spans="1:33" ht="14.25" customHeight="1">
      <c r="A564" s="2"/>
      <c r="B564" s="2"/>
      <c r="C564" s="2"/>
      <c r="D564" s="2"/>
      <c r="E564" s="307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139"/>
      <c r="R564" s="164"/>
      <c r="S564" s="3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 spans="1:33" ht="14.25" customHeight="1">
      <c r="A565" s="2"/>
      <c r="B565" s="2"/>
      <c r="C565" s="2"/>
      <c r="D565" s="2"/>
      <c r="E565" s="307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139"/>
      <c r="R565" s="164"/>
      <c r="S565" s="3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 spans="1:33" ht="14.25" customHeight="1">
      <c r="A566" s="2"/>
      <c r="B566" s="2"/>
      <c r="C566" s="2"/>
      <c r="D566" s="2"/>
      <c r="E566" s="307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139"/>
      <c r="R566" s="164"/>
      <c r="S566" s="3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 spans="1:33" ht="14.25" customHeight="1">
      <c r="A567" s="2"/>
      <c r="B567" s="2"/>
      <c r="C567" s="2"/>
      <c r="D567" s="2"/>
      <c r="E567" s="307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139"/>
      <c r="R567" s="164"/>
      <c r="S567" s="3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 spans="1:33" ht="14.25" customHeight="1">
      <c r="A568" s="2"/>
      <c r="B568" s="2"/>
      <c r="C568" s="2"/>
      <c r="D568" s="2"/>
      <c r="E568" s="307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139"/>
      <c r="R568" s="164"/>
      <c r="S568" s="3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 spans="1:33" ht="14.25" customHeight="1">
      <c r="A569" s="2"/>
      <c r="B569" s="2"/>
      <c r="C569" s="2"/>
      <c r="D569" s="2"/>
      <c r="E569" s="307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139"/>
      <c r="R569" s="164"/>
      <c r="S569" s="3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 spans="1:33" ht="14.25" customHeight="1">
      <c r="A570" s="2"/>
      <c r="B570" s="2"/>
      <c r="C570" s="2"/>
      <c r="D570" s="2"/>
      <c r="E570" s="307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139"/>
      <c r="R570" s="164"/>
      <c r="S570" s="3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 spans="1:33" ht="14.25" customHeight="1">
      <c r="A571" s="2"/>
      <c r="B571" s="2"/>
      <c r="C571" s="2"/>
      <c r="D571" s="2"/>
      <c r="E571" s="307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139"/>
      <c r="R571" s="164"/>
      <c r="S571" s="3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 spans="1:33" ht="14.25" customHeight="1">
      <c r="A572" s="2"/>
      <c r="B572" s="2"/>
      <c r="C572" s="2"/>
      <c r="D572" s="2"/>
      <c r="E572" s="307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139"/>
      <c r="R572" s="164"/>
      <c r="S572" s="3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 spans="1:33" ht="14.25" customHeight="1">
      <c r="A573" s="2"/>
      <c r="B573" s="2"/>
      <c r="C573" s="2"/>
      <c r="D573" s="2"/>
      <c r="E573" s="307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139"/>
      <c r="R573" s="164"/>
      <c r="S573" s="3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 spans="1:33" ht="14.25" customHeight="1">
      <c r="A574" s="2"/>
      <c r="B574" s="2"/>
      <c r="C574" s="2"/>
      <c r="D574" s="2"/>
      <c r="E574" s="307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139"/>
      <c r="R574" s="164"/>
      <c r="S574" s="3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 spans="1:33" ht="14.25" customHeight="1">
      <c r="A575" s="2"/>
      <c r="B575" s="2"/>
      <c r="C575" s="2"/>
      <c r="D575" s="2"/>
      <c r="E575" s="307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139"/>
      <c r="R575" s="164"/>
      <c r="S575" s="3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 spans="1:33" ht="14.25" customHeight="1">
      <c r="A576" s="2"/>
      <c r="B576" s="2"/>
      <c r="C576" s="2"/>
      <c r="D576" s="2"/>
      <c r="E576" s="307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139"/>
      <c r="R576" s="164"/>
      <c r="S576" s="3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 spans="1:33" ht="14.25" customHeight="1">
      <c r="A577" s="2"/>
      <c r="B577" s="2"/>
      <c r="C577" s="2"/>
      <c r="D577" s="2"/>
      <c r="E577" s="307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139"/>
      <c r="R577" s="164"/>
      <c r="S577" s="3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 spans="1:33" ht="14.25" customHeight="1">
      <c r="A578" s="2"/>
      <c r="B578" s="2"/>
      <c r="C578" s="2"/>
      <c r="D578" s="2"/>
      <c r="E578" s="307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139"/>
      <c r="R578" s="164"/>
      <c r="S578" s="3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 spans="1:33" ht="14.25" customHeight="1">
      <c r="A579" s="2"/>
      <c r="B579" s="2"/>
      <c r="C579" s="2"/>
      <c r="D579" s="2"/>
      <c r="E579" s="307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139"/>
      <c r="R579" s="164"/>
      <c r="S579" s="3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 spans="1:33" ht="14.25" customHeight="1">
      <c r="A580" s="2"/>
      <c r="B580" s="2"/>
      <c r="C580" s="2"/>
      <c r="D580" s="2"/>
      <c r="E580" s="307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139"/>
      <c r="R580" s="164"/>
      <c r="S580" s="3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 spans="1:33" ht="14.25" customHeight="1">
      <c r="A581" s="2"/>
      <c r="B581" s="2"/>
      <c r="C581" s="2"/>
      <c r="D581" s="2"/>
      <c r="E581" s="307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139"/>
      <c r="R581" s="164"/>
      <c r="S581" s="3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 spans="1:33" ht="14.25" customHeight="1">
      <c r="A582" s="2"/>
      <c r="B582" s="2"/>
      <c r="C582" s="2"/>
      <c r="D582" s="2"/>
      <c r="E582" s="307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139"/>
      <c r="R582" s="164"/>
      <c r="S582" s="3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 spans="1:33" ht="14.25" customHeight="1">
      <c r="A583" s="2"/>
      <c r="B583" s="2"/>
      <c r="C583" s="2"/>
      <c r="D583" s="2"/>
      <c r="E583" s="307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139"/>
      <c r="R583" s="164"/>
      <c r="S583" s="3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 spans="1:33" ht="14.25" customHeight="1">
      <c r="A584" s="2"/>
      <c r="B584" s="2"/>
      <c r="C584" s="2"/>
      <c r="D584" s="2"/>
      <c r="E584" s="307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139"/>
      <c r="R584" s="164"/>
      <c r="S584" s="3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 spans="1:33" ht="14.25" customHeight="1">
      <c r="A585" s="2"/>
      <c r="B585" s="2"/>
      <c r="C585" s="2"/>
      <c r="D585" s="2"/>
      <c r="E585" s="307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139"/>
      <c r="R585" s="164"/>
      <c r="S585" s="3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 spans="1:33" ht="14.25" customHeight="1">
      <c r="A586" s="2"/>
      <c r="B586" s="2"/>
      <c r="C586" s="2"/>
      <c r="D586" s="2"/>
      <c r="E586" s="307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139"/>
      <c r="R586" s="164"/>
      <c r="S586" s="3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 spans="1:33" ht="14.25" customHeight="1">
      <c r="A587" s="2"/>
      <c r="B587" s="2"/>
      <c r="C587" s="2"/>
      <c r="D587" s="2"/>
      <c r="E587" s="307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139"/>
      <c r="R587" s="164"/>
      <c r="S587" s="3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 spans="1:33" ht="14.25" customHeight="1">
      <c r="A588" s="2"/>
      <c r="B588" s="2"/>
      <c r="C588" s="2"/>
      <c r="D588" s="2"/>
      <c r="E588" s="307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139"/>
      <c r="R588" s="164"/>
      <c r="S588" s="3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 spans="1:33" ht="14.25" customHeight="1">
      <c r="A589" s="2"/>
      <c r="B589" s="2"/>
      <c r="C589" s="2"/>
      <c r="D589" s="2"/>
      <c r="E589" s="307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139"/>
      <c r="R589" s="164"/>
      <c r="S589" s="3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 spans="1:33" ht="14.25" customHeight="1">
      <c r="A590" s="2"/>
      <c r="B590" s="2"/>
      <c r="C590" s="2"/>
      <c r="D590" s="2"/>
      <c r="E590" s="307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139"/>
      <c r="R590" s="164"/>
      <c r="S590" s="3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 spans="1:33" ht="14.25" customHeight="1">
      <c r="A591" s="2"/>
      <c r="B591" s="2"/>
      <c r="C591" s="2"/>
      <c r="D591" s="2"/>
      <c r="E591" s="307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139"/>
      <c r="R591" s="164"/>
      <c r="S591" s="3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 spans="1:33" ht="14.25" customHeight="1">
      <c r="A592" s="2"/>
      <c r="B592" s="2"/>
      <c r="C592" s="2"/>
      <c r="D592" s="2"/>
      <c r="E592" s="307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139"/>
      <c r="R592" s="164"/>
      <c r="S592" s="3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 spans="1:33" ht="14.25" customHeight="1">
      <c r="A593" s="2"/>
      <c r="B593" s="2"/>
      <c r="C593" s="2"/>
      <c r="D593" s="2"/>
      <c r="E593" s="307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139"/>
      <c r="R593" s="164"/>
      <c r="S593" s="3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 spans="1:33" ht="14.25" customHeight="1">
      <c r="A594" s="2"/>
      <c r="B594" s="2"/>
      <c r="C594" s="2"/>
      <c r="D594" s="2"/>
      <c r="E594" s="307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139"/>
      <c r="R594" s="164"/>
      <c r="S594" s="3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 spans="1:33" ht="14.25" customHeight="1">
      <c r="A595" s="2"/>
      <c r="B595" s="2"/>
      <c r="C595" s="2"/>
      <c r="D595" s="2"/>
      <c r="E595" s="307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139"/>
      <c r="R595" s="164"/>
      <c r="S595" s="3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 spans="1:33" ht="14.25" customHeight="1">
      <c r="A596" s="2"/>
      <c r="B596" s="2"/>
      <c r="C596" s="2"/>
      <c r="D596" s="2"/>
      <c r="E596" s="307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139"/>
      <c r="R596" s="164"/>
      <c r="S596" s="3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 spans="1:33" ht="14.25" customHeight="1">
      <c r="A597" s="2"/>
      <c r="B597" s="2"/>
      <c r="C597" s="2"/>
      <c r="D597" s="2"/>
      <c r="E597" s="307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139"/>
      <c r="R597" s="164"/>
      <c r="S597" s="3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 spans="1:33" ht="14.25" customHeight="1">
      <c r="A598" s="2"/>
      <c r="B598" s="2"/>
      <c r="C598" s="2"/>
      <c r="D598" s="2"/>
      <c r="E598" s="307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139"/>
      <c r="R598" s="164"/>
      <c r="S598" s="3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 spans="1:33" ht="14.25" customHeight="1">
      <c r="A599" s="2"/>
      <c r="B599" s="2"/>
      <c r="C599" s="2"/>
      <c r="D599" s="2"/>
      <c r="E599" s="307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139"/>
      <c r="R599" s="164"/>
      <c r="S599" s="3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 spans="1:33" ht="14.25" customHeight="1">
      <c r="A600" s="2"/>
      <c r="B600" s="2"/>
      <c r="C600" s="2"/>
      <c r="D600" s="2"/>
      <c r="E600" s="307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139"/>
      <c r="R600" s="164"/>
      <c r="S600" s="3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 spans="1:33" ht="14.25" customHeight="1">
      <c r="A601" s="2"/>
      <c r="B601" s="2"/>
      <c r="C601" s="2"/>
      <c r="D601" s="2"/>
      <c r="E601" s="307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139"/>
      <c r="R601" s="164"/>
      <c r="S601" s="3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 spans="1:33" ht="14.25" customHeight="1">
      <c r="A602" s="2"/>
      <c r="B602" s="2"/>
      <c r="C602" s="2"/>
      <c r="D602" s="2"/>
      <c r="E602" s="307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139"/>
      <c r="R602" s="164"/>
      <c r="S602" s="3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 spans="1:33" ht="14.25" customHeight="1">
      <c r="A603" s="2"/>
      <c r="B603" s="2"/>
      <c r="C603" s="2"/>
      <c r="D603" s="2"/>
      <c r="E603" s="307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139"/>
      <c r="R603" s="164"/>
      <c r="S603" s="3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 spans="1:33" ht="14.25" customHeight="1">
      <c r="A604" s="2"/>
      <c r="B604" s="2"/>
      <c r="C604" s="2"/>
      <c r="D604" s="2"/>
      <c r="E604" s="307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139"/>
      <c r="R604" s="164"/>
      <c r="S604" s="3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 spans="1:33" ht="14.25" customHeight="1">
      <c r="A605" s="2"/>
      <c r="B605" s="2"/>
      <c r="C605" s="2"/>
      <c r="D605" s="2"/>
      <c r="E605" s="307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139"/>
      <c r="R605" s="164"/>
      <c r="S605" s="3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 spans="1:33" ht="14.25" customHeight="1">
      <c r="A606" s="2"/>
      <c r="B606" s="2"/>
      <c r="C606" s="2"/>
      <c r="D606" s="2"/>
      <c r="E606" s="307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139"/>
      <c r="R606" s="164"/>
      <c r="S606" s="3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 spans="1:33" ht="14.25" customHeight="1">
      <c r="A607" s="2"/>
      <c r="B607" s="2"/>
      <c r="C607" s="2"/>
      <c r="D607" s="2"/>
      <c r="E607" s="307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139"/>
      <c r="R607" s="164"/>
      <c r="S607" s="3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 spans="1:33" ht="14.25" customHeight="1">
      <c r="A608" s="2"/>
      <c r="B608" s="2"/>
      <c r="C608" s="2"/>
      <c r="D608" s="2"/>
      <c r="E608" s="307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139"/>
      <c r="R608" s="164"/>
      <c r="S608" s="3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 spans="1:33" ht="14.25" customHeight="1">
      <c r="A609" s="2"/>
      <c r="B609" s="2"/>
      <c r="C609" s="2"/>
      <c r="D609" s="2"/>
      <c r="E609" s="307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139"/>
      <c r="R609" s="164"/>
      <c r="S609" s="3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 spans="1:33" ht="14.25" customHeight="1">
      <c r="A610" s="2"/>
      <c r="B610" s="2"/>
      <c r="C610" s="2"/>
      <c r="D610" s="2"/>
      <c r="E610" s="307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139"/>
      <c r="R610" s="164"/>
      <c r="S610" s="3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 spans="1:33" ht="14.25" customHeight="1">
      <c r="A611" s="2"/>
      <c r="B611" s="2"/>
      <c r="C611" s="2"/>
      <c r="D611" s="2"/>
      <c r="E611" s="307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139"/>
      <c r="R611" s="164"/>
      <c r="S611" s="3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 spans="1:33" ht="14.25" customHeight="1">
      <c r="A612" s="2"/>
      <c r="B612" s="2"/>
      <c r="C612" s="2"/>
      <c r="D612" s="2"/>
      <c r="E612" s="307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139"/>
      <c r="R612" s="164"/>
      <c r="S612" s="3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 spans="1:33" ht="14.25" customHeight="1">
      <c r="A613" s="2"/>
      <c r="B613" s="2"/>
      <c r="C613" s="2"/>
      <c r="D613" s="2"/>
      <c r="E613" s="307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139"/>
      <c r="R613" s="164"/>
      <c r="S613" s="3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 spans="1:33" ht="14.25" customHeight="1">
      <c r="A614" s="2"/>
      <c r="B614" s="2"/>
      <c r="C614" s="2"/>
      <c r="D614" s="2"/>
      <c r="E614" s="307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139"/>
      <c r="R614" s="164"/>
      <c r="S614" s="3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 spans="1:33" ht="14.25" customHeight="1">
      <c r="A615" s="2"/>
      <c r="B615" s="2"/>
      <c r="C615" s="2"/>
      <c r="D615" s="2"/>
      <c r="E615" s="307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139"/>
      <c r="R615" s="164"/>
      <c r="S615" s="3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 spans="1:33" ht="14.25" customHeight="1">
      <c r="A616" s="2"/>
      <c r="B616" s="2"/>
      <c r="C616" s="2"/>
      <c r="D616" s="2"/>
      <c r="E616" s="307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139"/>
      <c r="R616" s="164"/>
      <c r="S616" s="3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 spans="1:33" ht="14.25" customHeight="1">
      <c r="A617" s="2"/>
      <c r="B617" s="2"/>
      <c r="C617" s="2"/>
      <c r="D617" s="2"/>
      <c r="E617" s="307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139"/>
      <c r="R617" s="164"/>
      <c r="S617" s="3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 spans="1:33" ht="14.25" customHeight="1">
      <c r="A618" s="2"/>
      <c r="B618" s="2"/>
      <c r="C618" s="2"/>
      <c r="D618" s="2"/>
      <c r="E618" s="307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139"/>
      <c r="R618" s="164"/>
      <c r="S618" s="3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 spans="1:33" ht="14.25" customHeight="1">
      <c r="A619" s="2"/>
      <c r="B619" s="2"/>
      <c r="C619" s="2"/>
      <c r="D619" s="2"/>
      <c r="E619" s="307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139"/>
      <c r="R619" s="164"/>
      <c r="S619" s="3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 spans="1:33" ht="14.25" customHeight="1">
      <c r="A620" s="2"/>
      <c r="B620" s="2"/>
      <c r="C620" s="2"/>
      <c r="D620" s="2"/>
      <c r="E620" s="307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139"/>
      <c r="R620" s="164"/>
      <c r="S620" s="3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 spans="1:33" ht="14.25" customHeight="1">
      <c r="A621" s="2"/>
      <c r="B621" s="2"/>
      <c r="C621" s="2"/>
      <c r="D621" s="2"/>
      <c r="E621" s="307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139"/>
      <c r="R621" s="164"/>
      <c r="S621" s="3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 spans="1:33" ht="14.25" customHeight="1">
      <c r="A622" s="2"/>
      <c r="B622" s="2"/>
      <c r="C622" s="2"/>
      <c r="D622" s="2"/>
      <c r="E622" s="307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139"/>
      <c r="R622" s="164"/>
      <c r="S622" s="3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 spans="1:33" ht="14.25" customHeight="1">
      <c r="A623" s="2"/>
      <c r="B623" s="2"/>
      <c r="C623" s="2"/>
      <c r="D623" s="2"/>
      <c r="E623" s="307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139"/>
      <c r="R623" s="164"/>
      <c r="S623" s="3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 spans="1:33" ht="14.25" customHeight="1">
      <c r="A624" s="2"/>
      <c r="B624" s="2"/>
      <c r="C624" s="2"/>
      <c r="D624" s="2"/>
      <c r="E624" s="307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139"/>
      <c r="R624" s="164"/>
      <c r="S624" s="3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 spans="1:33" ht="14.25" customHeight="1">
      <c r="A625" s="2"/>
      <c r="B625" s="2"/>
      <c r="C625" s="2"/>
      <c r="D625" s="2"/>
      <c r="E625" s="307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139"/>
      <c r="R625" s="164"/>
      <c r="S625" s="3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 spans="1:33" ht="14.25" customHeight="1">
      <c r="A626" s="2"/>
      <c r="B626" s="2"/>
      <c r="C626" s="2"/>
      <c r="D626" s="2"/>
      <c r="E626" s="307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139"/>
      <c r="R626" s="164"/>
      <c r="S626" s="3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 spans="1:33" ht="14.25" customHeight="1">
      <c r="A627" s="2"/>
      <c r="B627" s="2"/>
      <c r="C627" s="2"/>
      <c r="D627" s="2"/>
      <c r="E627" s="307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139"/>
      <c r="R627" s="164"/>
      <c r="S627" s="3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 spans="1:33" ht="14.25" customHeight="1">
      <c r="A628" s="2"/>
      <c r="B628" s="2"/>
      <c r="C628" s="2"/>
      <c r="D628" s="2"/>
      <c r="E628" s="307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139"/>
      <c r="R628" s="164"/>
      <c r="S628" s="3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 spans="1:33" ht="14.25" customHeight="1">
      <c r="A629" s="2"/>
      <c r="B629" s="2"/>
      <c r="C629" s="2"/>
      <c r="D629" s="2"/>
      <c r="E629" s="307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139"/>
      <c r="R629" s="164"/>
      <c r="S629" s="3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 spans="1:33" ht="14.25" customHeight="1">
      <c r="A630" s="2"/>
      <c r="B630" s="2"/>
      <c r="C630" s="2"/>
      <c r="D630" s="2"/>
      <c r="E630" s="307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139"/>
      <c r="R630" s="164"/>
      <c r="S630" s="3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 spans="1:33" ht="14.25" customHeight="1">
      <c r="A631" s="2"/>
      <c r="B631" s="2"/>
      <c r="C631" s="2"/>
      <c r="D631" s="2"/>
      <c r="E631" s="307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139"/>
      <c r="R631" s="164"/>
      <c r="S631" s="3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 spans="1:33" ht="14.25" customHeight="1">
      <c r="A632" s="2"/>
      <c r="B632" s="2"/>
      <c r="C632" s="2"/>
      <c r="D632" s="2"/>
      <c r="E632" s="307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139"/>
      <c r="R632" s="164"/>
      <c r="S632" s="3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 spans="1:33" ht="14.25" customHeight="1">
      <c r="A633" s="2"/>
      <c r="B633" s="2"/>
      <c r="C633" s="2"/>
      <c r="D633" s="2"/>
      <c r="E633" s="307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139"/>
      <c r="R633" s="164"/>
      <c r="S633" s="3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 spans="1:33" ht="14.25" customHeight="1">
      <c r="A634" s="2"/>
      <c r="B634" s="2"/>
      <c r="C634" s="2"/>
      <c r="D634" s="2"/>
      <c r="E634" s="307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139"/>
      <c r="R634" s="164"/>
      <c r="S634" s="3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 spans="1:33" ht="14.25" customHeight="1">
      <c r="A635" s="2"/>
      <c r="B635" s="2"/>
      <c r="C635" s="2"/>
      <c r="D635" s="2"/>
      <c r="E635" s="307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139"/>
      <c r="R635" s="164"/>
      <c r="S635" s="3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 spans="1:33" ht="14.25" customHeight="1">
      <c r="A636" s="2"/>
      <c r="B636" s="2"/>
      <c r="C636" s="2"/>
      <c r="D636" s="2"/>
      <c r="E636" s="307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139"/>
      <c r="R636" s="164"/>
      <c r="S636" s="3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 spans="1:33" ht="14.25" customHeight="1">
      <c r="A637" s="2"/>
      <c r="B637" s="2"/>
      <c r="C637" s="2"/>
      <c r="D637" s="2"/>
      <c r="E637" s="307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139"/>
      <c r="R637" s="164"/>
      <c r="S637" s="3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 spans="1:33" ht="14.25" customHeight="1">
      <c r="A638" s="2"/>
      <c r="B638" s="2"/>
      <c r="C638" s="2"/>
      <c r="D638" s="2"/>
      <c r="E638" s="307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139"/>
      <c r="R638" s="164"/>
      <c r="S638" s="3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 spans="1:33" ht="14.25" customHeight="1">
      <c r="A639" s="2"/>
      <c r="B639" s="2"/>
      <c r="C639" s="2"/>
      <c r="D639" s="2"/>
      <c r="E639" s="307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139"/>
      <c r="R639" s="164"/>
      <c r="S639" s="3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 spans="1:33" ht="14.25" customHeight="1">
      <c r="A640" s="2"/>
      <c r="B640" s="2"/>
      <c r="C640" s="2"/>
      <c r="D640" s="2"/>
      <c r="E640" s="307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139"/>
      <c r="R640" s="164"/>
      <c r="S640" s="3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 spans="1:33" ht="14.25" customHeight="1">
      <c r="A641" s="2"/>
      <c r="B641" s="2"/>
      <c r="C641" s="2"/>
      <c r="D641" s="2"/>
      <c r="E641" s="307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139"/>
      <c r="R641" s="164"/>
      <c r="S641" s="3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 spans="1:33" ht="14.25" customHeight="1">
      <c r="A642" s="2"/>
      <c r="B642" s="2"/>
      <c r="C642" s="2"/>
      <c r="D642" s="2"/>
      <c r="E642" s="307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139"/>
      <c r="R642" s="164"/>
      <c r="S642" s="3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 spans="1:33" ht="14.25" customHeight="1">
      <c r="A643" s="2"/>
      <c r="B643" s="2"/>
      <c r="C643" s="2"/>
      <c r="D643" s="2"/>
      <c r="E643" s="307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139"/>
      <c r="R643" s="164"/>
      <c r="S643" s="3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 spans="1:33" ht="14.25" customHeight="1">
      <c r="A644" s="2"/>
      <c r="B644" s="2"/>
      <c r="C644" s="2"/>
      <c r="D644" s="2"/>
      <c r="E644" s="307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139"/>
      <c r="R644" s="164"/>
      <c r="S644" s="3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 spans="1:33" ht="14.25" customHeight="1">
      <c r="A645" s="2"/>
      <c r="B645" s="2"/>
      <c r="C645" s="2"/>
      <c r="D645" s="2"/>
      <c r="E645" s="307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139"/>
      <c r="R645" s="164"/>
      <c r="S645" s="3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 spans="1:33" ht="14.25" customHeight="1">
      <c r="A646" s="2"/>
      <c r="B646" s="2"/>
      <c r="C646" s="2"/>
      <c r="D646" s="2"/>
      <c r="E646" s="307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139"/>
      <c r="R646" s="164"/>
      <c r="S646" s="3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 spans="1:33" ht="14.25" customHeight="1">
      <c r="A647" s="2"/>
      <c r="B647" s="2"/>
      <c r="C647" s="2"/>
      <c r="D647" s="2"/>
      <c r="E647" s="307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139"/>
      <c r="R647" s="164"/>
      <c r="S647" s="3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 spans="1:33" ht="14.25" customHeight="1">
      <c r="A648" s="2"/>
      <c r="B648" s="2"/>
      <c r="C648" s="2"/>
      <c r="D648" s="2"/>
      <c r="E648" s="307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139"/>
      <c r="R648" s="164"/>
      <c r="S648" s="3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 spans="1:33" ht="14.25" customHeight="1">
      <c r="A649" s="2"/>
      <c r="B649" s="2"/>
      <c r="C649" s="2"/>
      <c r="D649" s="2"/>
      <c r="E649" s="307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139"/>
      <c r="R649" s="164"/>
      <c r="S649" s="3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 spans="1:33" ht="14.25" customHeight="1">
      <c r="A650" s="2"/>
      <c r="B650" s="2"/>
      <c r="C650" s="2"/>
      <c r="D650" s="2"/>
      <c r="E650" s="307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139"/>
      <c r="R650" s="164"/>
      <c r="S650" s="3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 spans="1:33" ht="14.25" customHeight="1">
      <c r="A651" s="2"/>
      <c r="B651" s="2"/>
      <c r="C651" s="2"/>
      <c r="D651" s="2"/>
      <c r="E651" s="307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139"/>
      <c r="R651" s="164"/>
      <c r="S651" s="3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 spans="1:33" ht="14.25" customHeight="1">
      <c r="A652" s="2"/>
      <c r="B652" s="2"/>
      <c r="C652" s="2"/>
      <c r="D652" s="2"/>
      <c r="E652" s="307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139"/>
      <c r="R652" s="164"/>
      <c r="S652" s="3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 spans="1:33" ht="14.25" customHeight="1">
      <c r="A653" s="2"/>
      <c r="B653" s="2"/>
      <c r="C653" s="2"/>
      <c r="D653" s="2"/>
      <c r="E653" s="307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139"/>
      <c r="R653" s="164"/>
      <c r="S653" s="3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 spans="1:33" ht="14.25" customHeight="1">
      <c r="A654" s="2"/>
      <c r="B654" s="2"/>
      <c r="C654" s="2"/>
      <c r="D654" s="2"/>
      <c r="E654" s="307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139"/>
      <c r="R654" s="164"/>
      <c r="S654" s="3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 spans="1:33" ht="14.25" customHeight="1">
      <c r="A655" s="2"/>
      <c r="B655" s="2"/>
      <c r="C655" s="2"/>
      <c r="D655" s="2"/>
      <c r="E655" s="307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139"/>
      <c r="R655" s="164"/>
      <c r="S655" s="3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 spans="1:33" ht="14.25" customHeight="1">
      <c r="A656" s="2"/>
      <c r="B656" s="2"/>
      <c r="C656" s="2"/>
      <c r="D656" s="2"/>
      <c r="E656" s="307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139"/>
      <c r="R656" s="164"/>
      <c r="S656" s="3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 spans="1:33" ht="14.25" customHeight="1">
      <c r="A657" s="2"/>
      <c r="B657" s="2"/>
      <c r="C657" s="2"/>
      <c r="D657" s="2"/>
      <c r="E657" s="307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139"/>
      <c r="R657" s="164"/>
      <c r="S657" s="3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 spans="1:33" ht="14.25" customHeight="1">
      <c r="A658" s="2"/>
      <c r="B658" s="2"/>
      <c r="C658" s="2"/>
      <c r="D658" s="2"/>
      <c r="E658" s="307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139"/>
      <c r="R658" s="164"/>
      <c r="S658" s="3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 spans="1:33" ht="14.25" customHeight="1">
      <c r="A659" s="2"/>
      <c r="B659" s="2"/>
      <c r="C659" s="2"/>
      <c r="D659" s="2"/>
      <c r="E659" s="307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139"/>
      <c r="R659" s="164"/>
      <c r="S659" s="3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 spans="1:33" ht="14.25" customHeight="1">
      <c r="A660" s="2"/>
      <c r="B660" s="2"/>
      <c r="C660" s="2"/>
      <c r="D660" s="2"/>
      <c r="E660" s="307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139"/>
      <c r="R660" s="164"/>
      <c r="S660" s="3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 spans="1:33" ht="14.25" customHeight="1">
      <c r="A661" s="2"/>
      <c r="B661" s="2"/>
      <c r="C661" s="2"/>
      <c r="D661" s="2"/>
      <c r="E661" s="307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139"/>
      <c r="R661" s="164"/>
      <c r="S661" s="3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 spans="1:33" ht="14.25" customHeight="1">
      <c r="A662" s="2"/>
      <c r="B662" s="2"/>
      <c r="C662" s="2"/>
      <c r="D662" s="2"/>
      <c r="E662" s="307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139"/>
      <c r="R662" s="164"/>
      <c r="S662" s="3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 spans="1:33" ht="14.25" customHeight="1">
      <c r="A663" s="2"/>
      <c r="B663" s="2"/>
      <c r="C663" s="2"/>
      <c r="D663" s="2"/>
      <c r="E663" s="307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139"/>
      <c r="R663" s="164"/>
      <c r="S663" s="3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 spans="1:33" ht="14.25" customHeight="1">
      <c r="A664" s="2"/>
      <c r="B664" s="2"/>
      <c r="C664" s="2"/>
      <c r="D664" s="2"/>
      <c r="E664" s="307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139"/>
      <c r="R664" s="164"/>
      <c r="S664" s="3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 spans="1:33" ht="14.25" customHeight="1">
      <c r="A665" s="2"/>
      <c r="B665" s="2"/>
      <c r="C665" s="2"/>
      <c r="D665" s="2"/>
      <c r="E665" s="307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139"/>
      <c r="R665" s="164"/>
      <c r="S665" s="3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 spans="1:33" ht="14.25" customHeight="1">
      <c r="A666" s="2"/>
      <c r="B666" s="2"/>
      <c r="C666" s="2"/>
      <c r="D666" s="2"/>
      <c r="E666" s="307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139"/>
      <c r="R666" s="164"/>
      <c r="S666" s="3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 spans="1:33" ht="14.25" customHeight="1">
      <c r="A667" s="2"/>
      <c r="B667" s="2"/>
      <c r="C667" s="2"/>
      <c r="D667" s="2"/>
      <c r="E667" s="307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139"/>
      <c r="R667" s="164"/>
      <c r="S667" s="3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 spans="1:33" ht="14.25" customHeight="1">
      <c r="A668" s="2"/>
      <c r="B668" s="2"/>
      <c r="C668" s="2"/>
      <c r="D668" s="2"/>
      <c r="E668" s="307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139"/>
      <c r="R668" s="164"/>
      <c r="S668" s="3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 spans="1:33" ht="14.25" customHeight="1">
      <c r="A669" s="2"/>
      <c r="B669" s="2"/>
      <c r="C669" s="2"/>
      <c r="D669" s="2"/>
      <c r="E669" s="307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139"/>
      <c r="R669" s="164"/>
      <c r="S669" s="3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 spans="1:33" ht="14.25" customHeight="1">
      <c r="A670" s="2"/>
      <c r="B670" s="2"/>
      <c r="C670" s="2"/>
      <c r="D670" s="2"/>
      <c r="E670" s="307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139"/>
      <c r="R670" s="164"/>
      <c r="S670" s="3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 spans="1:33" ht="14.25" customHeight="1">
      <c r="A671" s="2"/>
      <c r="B671" s="2"/>
      <c r="C671" s="2"/>
      <c r="D671" s="2"/>
      <c r="E671" s="307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139"/>
      <c r="R671" s="164"/>
      <c r="S671" s="3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 spans="1:33" ht="14.25" customHeight="1">
      <c r="A672" s="2"/>
      <c r="B672" s="2"/>
      <c r="C672" s="2"/>
      <c r="D672" s="2"/>
      <c r="E672" s="307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139"/>
      <c r="R672" s="164"/>
      <c r="S672" s="3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 spans="1:33" ht="14.25" customHeight="1">
      <c r="A673" s="2"/>
      <c r="B673" s="2"/>
      <c r="C673" s="2"/>
      <c r="D673" s="2"/>
      <c r="E673" s="307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139"/>
      <c r="R673" s="164"/>
      <c r="S673" s="3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 spans="1:33" ht="14.25" customHeight="1">
      <c r="A674" s="2"/>
      <c r="B674" s="2"/>
      <c r="C674" s="2"/>
      <c r="D674" s="2"/>
      <c r="E674" s="307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139"/>
      <c r="R674" s="164"/>
      <c r="S674" s="3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 spans="1:33" ht="14.25" customHeight="1">
      <c r="A675" s="2"/>
      <c r="B675" s="2"/>
      <c r="C675" s="2"/>
      <c r="D675" s="2"/>
      <c r="E675" s="307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139"/>
      <c r="R675" s="164"/>
      <c r="S675" s="3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 spans="1:33" ht="14.25" customHeight="1">
      <c r="A676" s="2"/>
      <c r="B676" s="2"/>
      <c r="C676" s="2"/>
      <c r="D676" s="2"/>
      <c r="E676" s="307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139"/>
      <c r="R676" s="164"/>
      <c r="S676" s="3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 spans="1:33" ht="14.25" customHeight="1">
      <c r="A677" s="2"/>
      <c r="B677" s="2"/>
      <c r="C677" s="2"/>
      <c r="D677" s="2"/>
      <c r="E677" s="307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139"/>
      <c r="R677" s="164"/>
      <c r="S677" s="3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 spans="1:33" ht="14.25" customHeight="1">
      <c r="A678" s="2"/>
      <c r="B678" s="2"/>
      <c r="C678" s="2"/>
      <c r="D678" s="2"/>
      <c r="E678" s="307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139"/>
      <c r="R678" s="164"/>
      <c r="S678" s="3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 spans="1:33" ht="14.25" customHeight="1">
      <c r="A679" s="2"/>
      <c r="B679" s="2"/>
      <c r="C679" s="2"/>
      <c r="D679" s="2"/>
      <c r="E679" s="307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139"/>
      <c r="R679" s="164"/>
      <c r="S679" s="3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 spans="1:33" ht="14.25" customHeight="1">
      <c r="A680" s="2"/>
      <c r="B680" s="2"/>
      <c r="C680" s="2"/>
      <c r="D680" s="2"/>
      <c r="E680" s="307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139"/>
      <c r="R680" s="164"/>
      <c r="S680" s="3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 spans="1:33" ht="14.25" customHeight="1">
      <c r="A681" s="2"/>
      <c r="B681" s="2"/>
      <c r="C681" s="2"/>
      <c r="D681" s="2"/>
      <c r="E681" s="307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139"/>
      <c r="R681" s="164"/>
      <c r="S681" s="3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 spans="1:33" ht="14.25" customHeight="1">
      <c r="A682" s="2"/>
      <c r="B682" s="2"/>
      <c r="C682" s="2"/>
      <c r="D682" s="2"/>
      <c r="E682" s="307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139"/>
      <c r="R682" s="164"/>
      <c r="S682" s="3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 spans="1:33" ht="14.25" customHeight="1">
      <c r="A683" s="2"/>
      <c r="B683" s="2"/>
      <c r="C683" s="2"/>
      <c r="D683" s="2"/>
      <c r="E683" s="307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139"/>
      <c r="R683" s="164"/>
      <c r="S683" s="3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 spans="1:33" ht="14.25" customHeight="1">
      <c r="A684" s="2"/>
      <c r="B684" s="2"/>
      <c r="C684" s="2"/>
      <c r="D684" s="2"/>
      <c r="E684" s="307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139"/>
      <c r="R684" s="164"/>
      <c r="S684" s="3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 spans="1:33" ht="14.25" customHeight="1">
      <c r="A685" s="2"/>
      <c r="B685" s="2"/>
      <c r="C685" s="2"/>
      <c r="D685" s="2"/>
      <c r="E685" s="307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139"/>
      <c r="R685" s="164"/>
      <c r="S685" s="3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 spans="1:33" ht="14.25" customHeight="1">
      <c r="A686" s="2"/>
      <c r="B686" s="2"/>
      <c r="C686" s="2"/>
      <c r="D686" s="2"/>
      <c r="E686" s="307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139"/>
      <c r="R686" s="164"/>
      <c r="S686" s="3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 spans="1:33" ht="14.25" customHeight="1">
      <c r="A687" s="2"/>
      <c r="B687" s="2"/>
      <c r="C687" s="2"/>
      <c r="D687" s="2"/>
      <c r="E687" s="307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139"/>
      <c r="R687" s="164"/>
      <c r="S687" s="3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 spans="1:33" ht="14.25" customHeight="1">
      <c r="A688" s="2"/>
      <c r="B688" s="2"/>
      <c r="C688" s="2"/>
      <c r="D688" s="2"/>
      <c r="E688" s="307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139"/>
      <c r="R688" s="164"/>
      <c r="S688" s="3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 spans="1:33" ht="14.25" customHeight="1">
      <c r="A689" s="2"/>
      <c r="B689" s="2"/>
      <c r="C689" s="2"/>
      <c r="D689" s="2"/>
      <c r="E689" s="307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139"/>
      <c r="R689" s="164"/>
      <c r="S689" s="3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 spans="1:33" ht="14.25" customHeight="1">
      <c r="A690" s="2"/>
      <c r="B690" s="2"/>
      <c r="C690" s="2"/>
      <c r="D690" s="2"/>
      <c r="E690" s="307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139"/>
      <c r="R690" s="164"/>
      <c r="S690" s="3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 spans="1:33" ht="14.25" customHeight="1">
      <c r="A691" s="2"/>
      <c r="B691" s="2"/>
      <c r="C691" s="2"/>
      <c r="D691" s="2"/>
      <c r="E691" s="307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139"/>
      <c r="R691" s="164"/>
      <c r="S691" s="3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 spans="1:33" ht="14.25" customHeight="1">
      <c r="A692" s="2"/>
      <c r="B692" s="2"/>
      <c r="C692" s="2"/>
      <c r="D692" s="2"/>
      <c r="E692" s="307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139"/>
      <c r="R692" s="164"/>
      <c r="S692" s="3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 spans="1:33" ht="14.25" customHeight="1">
      <c r="A693" s="2"/>
      <c r="B693" s="2"/>
      <c r="C693" s="2"/>
      <c r="D693" s="2"/>
      <c r="E693" s="307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139"/>
      <c r="R693" s="164"/>
      <c r="S693" s="3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 spans="1:33" ht="14.25" customHeight="1">
      <c r="A694" s="2"/>
      <c r="B694" s="2"/>
      <c r="C694" s="2"/>
      <c r="D694" s="2"/>
      <c r="E694" s="307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139"/>
      <c r="R694" s="164"/>
      <c r="S694" s="3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 spans="1:33" ht="14.25" customHeight="1">
      <c r="A695" s="2"/>
      <c r="B695" s="2"/>
      <c r="C695" s="2"/>
      <c r="D695" s="2"/>
      <c r="E695" s="307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139"/>
      <c r="R695" s="164"/>
      <c r="S695" s="3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 spans="1:33" ht="14.25" customHeight="1">
      <c r="A696" s="2"/>
      <c r="B696" s="2"/>
      <c r="C696" s="2"/>
      <c r="D696" s="2"/>
      <c r="E696" s="307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139"/>
      <c r="R696" s="164"/>
      <c r="S696" s="3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 spans="1:33" ht="14.25" customHeight="1">
      <c r="A697" s="2"/>
      <c r="B697" s="2"/>
      <c r="C697" s="2"/>
      <c r="D697" s="2"/>
      <c r="E697" s="307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139"/>
      <c r="R697" s="164"/>
      <c r="S697" s="3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 spans="1:33" ht="14.25" customHeight="1">
      <c r="A698" s="2"/>
      <c r="B698" s="2"/>
      <c r="C698" s="2"/>
      <c r="D698" s="2"/>
      <c r="E698" s="307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139"/>
      <c r="R698" s="164"/>
      <c r="S698" s="3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 spans="1:33" ht="14.25" customHeight="1">
      <c r="A699" s="2"/>
      <c r="B699" s="2"/>
      <c r="C699" s="2"/>
      <c r="D699" s="2"/>
      <c r="E699" s="307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139"/>
      <c r="R699" s="164"/>
      <c r="S699" s="3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 spans="1:33" ht="14.25" customHeight="1">
      <c r="A700" s="2"/>
      <c r="B700" s="2"/>
      <c r="C700" s="2"/>
      <c r="D700" s="2"/>
      <c r="E700" s="307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139"/>
      <c r="R700" s="164"/>
      <c r="S700" s="3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 spans="1:33" ht="14.25" customHeight="1">
      <c r="A701" s="2"/>
      <c r="B701" s="2"/>
      <c r="C701" s="2"/>
      <c r="D701" s="2"/>
      <c r="E701" s="307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139"/>
      <c r="R701" s="164"/>
      <c r="S701" s="3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 spans="1:33" ht="14.25" customHeight="1">
      <c r="A702" s="2"/>
      <c r="B702" s="2"/>
      <c r="C702" s="2"/>
      <c r="D702" s="2"/>
      <c r="E702" s="307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139"/>
      <c r="R702" s="164"/>
      <c r="S702" s="3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 spans="1:33" ht="14.25" customHeight="1">
      <c r="A703" s="2"/>
      <c r="B703" s="2"/>
      <c r="C703" s="2"/>
      <c r="D703" s="2"/>
      <c r="E703" s="307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139"/>
      <c r="R703" s="164"/>
      <c r="S703" s="3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 spans="1:33" ht="14.25" customHeight="1">
      <c r="A704" s="2"/>
      <c r="B704" s="2"/>
      <c r="C704" s="2"/>
      <c r="D704" s="2"/>
      <c r="E704" s="307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139"/>
      <c r="R704" s="164"/>
      <c r="S704" s="3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 spans="1:33" ht="14.25" customHeight="1">
      <c r="A705" s="2"/>
      <c r="B705" s="2"/>
      <c r="C705" s="2"/>
      <c r="D705" s="2"/>
      <c r="E705" s="307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139"/>
      <c r="R705" s="164"/>
      <c r="S705" s="3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 spans="1:33" ht="14.25" customHeight="1">
      <c r="A706" s="2"/>
      <c r="B706" s="2"/>
      <c r="C706" s="2"/>
      <c r="D706" s="2"/>
      <c r="E706" s="307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139"/>
      <c r="R706" s="164"/>
      <c r="S706" s="3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 spans="1:33" ht="14.25" customHeight="1">
      <c r="A707" s="2"/>
      <c r="B707" s="2"/>
      <c r="C707" s="2"/>
      <c r="D707" s="2"/>
      <c r="E707" s="307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139"/>
      <c r="R707" s="164"/>
      <c r="S707" s="3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 spans="1:33" ht="14.25" customHeight="1">
      <c r="A708" s="2"/>
      <c r="B708" s="2"/>
      <c r="C708" s="2"/>
      <c r="D708" s="2"/>
      <c r="E708" s="307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139"/>
      <c r="R708" s="164"/>
      <c r="S708" s="3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 spans="1:33" ht="14.25" customHeight="1">
      <c r="A709" s="2"/>
      <c r="B709" s="2"/>
      <c r="C709" s="2"/>
      <c r="D709" s="2"/>
      <c r="E709" s="307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139"/>
      <c r="R709" s="164"/>
      <c r="S709" s="3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 spans="1:33" ht="14.25" customHeight="1">
      <c r="A710" s="2"/>
      <c r="B710" s="2"/>
      <c r="C710" s="2"/>
      <c r="D710" s="2"/>
      <c r="E710" s="307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139"/>
      <c r="R710" s="164"/>
      <c r="S710" s="3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 spans="1:33" ht="14.25" customHeight="1">
      <c r="A711" s="2"/>
      <c r="B711" s="2"/>
      <c r="C711" s="2"/>
      <c r="D711" s="2"/>
      <c r="E711" s="307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139"/>
      <c r="R711" s="164"/>
      <c r="S711" s="3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 spans="1:33" ht="14.25" customHeight="1">
      <c r="A712" s="2"/>
      <c r="B712" s="2"/>
      <c r="C712" s="2"/>
      <c r="D712" s="2"/>
      <c r="E712" s="307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139"/>
      <c r="R712" s="164"/>
      <c r="S712" s="3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 spans="1:33" ht="14.25" customHeight="1">
      <c r="A713" s="2"/>
      <c r="B713" s="2"/>
      <c r="C713" s="2"/>
      <c r="D713" s="2"/>
      <c r="E713" s="307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139"/>
      <c r="R713" s="164"/>
      <c r="S713" s="3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 spans="1:33" ht="14.25" customHeight="1">
      <c r="A714" s="2"/>
      <c r="B714" s="2"/>
      <c r="C714" s="2"/>
      <c r="D714" s="2"/>
      <c r="E714" s="307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139"/>
      <c r="R714" s="164"/>
      <c r="S714" s="3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 spans="1:33" ht="14.25" customHeight="1">
      <c r="A715" s="2"/>
      <c r="B715" s="2"/>
      <c r="C715" s="2"/>
      <c r="D715" s="2"/>
      <c r="E715" s="307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139"/>
      <c r="R715" s="164"/>
      <c r="S715" s="3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 spans="1:33" ht="14.25" customHeight="1">
      <c r="A716" s="2"/>
      <c r="B716" s="2"/>
      <c r="C716" s="2"/>
      <c r="D716" s="2"/>
      <c r="E716" s="307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139"/>
      <c r="R716" s="164"/>
      <c r="S716" s="3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 spans="1:33" ht="14.25" customHeight="1">
      <c r="A717" s="2"/>
      <c r="B717" s="2"/>
      <c r="C717" s="2"/>
      <c r="D717" s="2"/>
      <c r="E717" s="307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139"/>
      <c r="R717" s="164"/>
      <c r="S717" s="3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 spans="1:33" ht="14.25" customHeight="1">
      <c r="A718" s="2"/>
      <c r="B718" s="2"/>
      <c r="C718" s="2"/>
      <c r="D718" s="2"/>
      <c r="E718" s="307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139"/>
      <c r="R718" s="164"/>
      <c r="S718" s="3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 spans="1:33" ht="14.25" customHeight="1">
      <c r="A719" s="2"/>
      <c r="B719" s="2"/>
      <c r="C719" s="2"/>
      <c r="D719" s="2"/>
      <c r="E719" s="307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139"/>
      <c r="R719" s="164"/>
      <c r="S719" s="3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 spans="1:33" ht="14.25" customHeight="1">
      <c r="A720" s="2"/>
      <c r="B720" s="2"/>
      <c r="C720" s="2"/>
      <c r="D720" s="2"/>
      <c r="E720" s="307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139"/>
      <c r="R720" s="164"/>
      <c r="S720" s="3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 spans="1:33" ht="14.25" customHeight="1">
      <c r="A721" s="2"/>
      <c r="B721" s="2"/>
      <c r="C721" s="2"/>
      <c r="D721" s="2"/>
      <c r="E721" s="307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139"/>
      <c r="R721" s="164"/>
      <c r="S721" s="3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 spans="1:33" ht="14.25" customHeight="1">
      <c r="A722" s="2"/>
      <c r="B722" s="2"/>
      <c r="C722" s="2"/>
      <c r="D722" s="2"/>
      <c r="E722" s="307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139"/>
      <c r="R722" s="164"/>
      <c r="S722" s="3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 spans="1:33" ht="14.25" customHeight="1">
      <c r="A723" s="2"/>
      <c r="B723" s="2"/>
      <c r="C723" s="2"/>
      <c r="D723" s="2"/>
      <c r="E723" s="307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139"/>
      <c r="R723" s="164"/>
      <c r="S723" s="3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 spans="1:33" ht="14.25" customHeight="1">
      <c r="A724" s="2"/>
      <c r="B724" s="2"/>
      <c r="C724" s="2"/>
      <c r="D724" s="2"/>
      <c r="E724" s="307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139"/>
      <c r="R724" s="164"/>
      <c r="S724" s="3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 spans="1:33" ht="14.25" customHeight="1">
      <c r="A725" s="2"/>
      <c r="B725" s="2"/>
      <c r="C725" s="2"/>
      <c r="D725" s="2"/>
      <c r="E725" s="307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139"/>
      <c r="R725" s="164"/>
      <c r="S725" s="3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 spans="1:33" ht="14.25" customHeight="1">
      <c r="A726" s="2"/>
      <c r="B726" s="2"/>
      <c r="C726" s="2"/>
      <c r="D726" s="2"/>
      <c r="E726" s="307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139"/>
      <c r="R726" s="164"/>
      <c r="S726" s="3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 spans="1:33" ht="14.25" customHeight="1">
      <c r="A727" s="2"/>
      <c r="B727" s="2"/>
      <c r="C727" s="2"/>
      <c r="D727" s="2"/>
      <c r="E727" s="307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139"/>
      <c r="R727" s="164"/>
      <c r="S727" s="3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 spans="1:33" ht="14.25" customHeight="1">
      <c r="A728" s="2"/>
      <c r="B728" s="2"/>
      <c r="C728" s="2"/>
      <c r="D728" s="2"/>
      <c r="E728" s="307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139"/>
      <c r="R728" s="164"/>
      <c r="S728" s="3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 spans="1:33" ht="14.25" customHeight="1">
      <c r="A729" s="2"/>
      <c r="B729" s="2"/>
      <c r="C729" s="2"/>
      <c r="D729" s="2"/>
      <c r="E729" s="307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139"/>
      <c r="R729" s="164"/>
      <c r="S729" s="3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 spans="1:33" ht="14.25" customHeight="1">
      <c r="A730" s="2"/>
      <c r="B730" s="2"/>
      <c r="C730" s="2"/>
      <c r="D730" s="2"/>
      <c r="E730" s="307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139"/>
      <c r="R730" s="164"/>
      <c r="S730" s="3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 spans="1:33" ht="14.25" customHeight="1">
      <c r="A731" s="2"/>
      <c r="B731" s="2"/>
      <c r="C731" s="2"/>
      <c r="D731" s="2"/>
      <c r="E731" s="307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139"/>
      <c r="R731" s="164"/>
      <c r="S731" s="3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 spans="1:33" ht="14.25" customHeight="1">
      <c r="A732" s="2"/>
      <c r="B732" s="2"/>
      <c r="C732" s="2"/>
      <c r="D732" s="2"/>
      <c r="E732" s="307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139"/>
      <c r="R732" s="164"/>
      <c r="S732" s="3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 spans="1:33" ht="14.25" customHeight="1">
      <c r="A733" s="2"/>
      <c r="B733" s="2"/>
      <c r="C733" s="2"/>
      <c r="D733" s="2"/>
      <c r="E733" s="307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139"/>
      <c r="R733" s="164"/>
      <c r="S733" s="3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 spans="1:33" ht="14.25" customHeight="1">
      <c r="A734" s="2"/>
      <c r="B734" s="2"/>
      <c r="C734" s="2"/>
      <c r="D734" s="2"/>
      <c r="E734" s="307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139"/>
      <c r="R734" s="164"/>
      <c r="S734" s="3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 spans="1:33" ht="14.25" customHeight="1">
      <c r="A735" s="2"/>
      <c r="B735" s="2"/>
      <c r="C735" s="2"/>
      <c r="D735" s="2"/>
      <c r="E735" s="307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139"/>
      <c r="R735" s="164"/>
      <c r="S735" s="3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 spans="1:33" ht="14.25" customHeight="1">
      <c r="A736" s="2"/>
      <c r="B736" s="2"/>
      <c r="C736" s="2"/>
      <c r="D736" s="2"/>
      <c r="E736" s="307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139"/>
      <c r="R736" s="164"/>
      <c r="S736" s="3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 spans="1:33" ht="14.25" customHeight="1">
      <c r="A737" s="2"/>
      <c r="B737" s="2"/>
      <c r="C737" s="2"/>
      <c r="D737" s="2"/>
      <c r="E737" s="307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139"/>
      <c r="R737" s="164"/>
      <c r="S737" s="3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 spans="1:33" ht="14.25" customHeight="1">
      <c r="A738" s="2"/>
      <c r="B738" s="2"/>
      <c r="C738" s="2"/>
      <c r="D738" s="2"/>
      <c r="E738" s="307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139"/>
      <c r="R738" s="164"/>
      <c r="S738" s="3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 spans="1:33" ht="14.25" customHeight="1">
      <c r="A739" s="2"/>
      <c r="B739" s="2"/>
      <c r="C739" s="2"/>
      <c r="D739" s="2"/>
      <c r="E739" s="307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139"/>
      <c r="R739" s="164"/>
      <c r="S739" s="3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 spans="1:33" ht="14.25" customHeight="1">
      <c r="A740" s="2"/>
      <c r="B740" s="2"/>
      <c r="C740" s="2"/>
      <c r="D740" s="2"/>
      <c r="E740" s="307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139"/>
      <c r="R740" s="164"/>
      <c r="S740" s="3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 spans="1:33" ht="14.25" customHeight="1">
      <c r="A741" s="2"/>
      <c r="B741" s="2"/>
      <c r="C741" s="2"/>
      <c r="D741" s="2"/>
      <c r="E741" s="307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139"/>
      <c r="R741" s="164"/>
      <c r="S741" s="3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 spans="1:33" ht="14.25" customHeight="1">
      <c r="A742" s="2"/>
      <c r="B742" s="2"/>
      <c r="C742" s="2"/>
      <c r="D742" s="2"/>
      <c r="E742" s="307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139"/>
      <c r="R742" s="164"/>
      <c r="S742" s="3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 spans="1:33" ht="14.25" customHeight="1">
      <c r="A743" s="2"/>
      <c r="B743" s="2"/>
      <c r="C743" s="2"/>
      <c r="D743" s="2"/>
      <c r="E743" s="307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139"/>
      <c r="R743" s="164"/>
      <c r="S743" s="3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 spans="1:33" ht="14.25" customHeight="1">
      <c r="A744" s="2"/>
      <c r="B744" s="2"/>
      <c r="C744" s="2"/>
      <c r="D744" s="2"/>
      <c r="E744" s="307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139"/>
      <c r="R744" s="164"/>
      <c r="S744" s="3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 spans="1:33" ht="14.25" customHeight="1">
      <c r="A745" s="2"/>
      <c r="B745" s="2"/>
      <c r="C745" s="2"/>
      <c r="D745" s="2"/>
      <c r="E745" s="307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139"/>
      <c r="R745" s="164"/>
      <c r="S745" s="3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 spans="1:33" ht="14.25" customHeight="1">
      <c r="A746" s="2"/>
      <c r="B746" s="2"/>
      <c r="C746" s="2"/>
      <c r="D746" s="2"/>
      <c r="E746" s="307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139"/>
      <c r="R746" s="164"/>
      <c r="S746" s="3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 spans="1:33" ht="14.25" customHeight="1">
      <c r="A747" s="2"/>
      <c r="B747" s="2"/>
      <c r="C747" s="2"/>
      <c r="D747" s="2"/>
      <c r="E747" s="307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139"/>
      <c r="R747" s="164"/>
      <c r="S747" s="3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 spans="1:33" ht="14.25" customHeight="1">
      <c r="A748" s="2"/>
      <c r="B748" s="2"/>
      <c r="C748" s="2"/>
      <c r="D748" s="2"/>
      <c r="E748" s="307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139"/>
      <c r="R748" s="164"/>
      <c r="S748" s="3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 spans="1:33" ht="14.25" customHeight="1">
      <c r="A749" s="2"/>
      <c r="B749" s="2"/>
      <c r="C749" s="2"/>
      <c r="D749" s="2"/>
      <c r="E749" s="307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139"/>
      <c r="R749" s="164"/>
      <c r="S749" s="3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 spans="1:33" ht="14.25" customHeight="1">
      <c r="A750" s="2"/>
      <c r="B750" s="2"/>
      <c r="C750" s="2"/>
      <c r="D750" s="2"/>
      <c r="E750" s="307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139"/>
      <c r="R750" s="164"/>
      <c r="S750" s="3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 spans="1:33" ht="14.25" customHeight="1">
      <c r="A751" s="2"/>
      <c r="B751" s="2"/>
      <c r="C751" s="2"/>
      <c r="D751" s="2"/>
      <c r="E751" s="307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139"/>
      <c r="R751" s="164"/>
      <c r="S751" s="3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 spans="1:33" ht="14.25" customHeight="1">
      <c r="A752" s="2"/>
      <c r="B752" s="2"/>
      <c r="C752" s="2"/>
      <c r="D752" s="2"/>
      <c r="E752" s="307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139"/>
      <c r="R752" s="164"/>
      <c r="S752" s="3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 spans="1:33" ht="14.25" customHeight="1">
      <c r="A753" s="2"/>
      <c r="B753" s="2"/>
      <c r="C753" s="2"/>
      <c r="D753" s="2"/>
      <c r="E753" s="307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139"/>
      <c r="R753" s="164"/>
      <c r="S753" s="3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 spans="1:33" ht="14.25" customHeight="1">
      <c r="A754" s="2"/>
      <c r="B754" s="2"/>
      <c r="C754" s="2"/>
      <c r="D754" s="2"/>
      <c r="E754" s="307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139"/>
      <c r="R754" s="164"/>
      <c r="S754" s="3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 spans="1:33" ht="14.25" customHeight="1">
      <c r="A755" s="2"/>
      <c r="B755" s="2"/>
      <c r="C755" s="2"/>
      <c r="D755" s="2"/>
      <c r="E755" s="307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139"/>
      <c r="R755" s="164"/>
      <c r="S755" s="3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 spans="1:33" ht="14.25" customHeight="1">
      <c r="A756" s="2"/>
      <c r="B756" s="2"/>
      <c r="C756" s="2"/>
      <c r="D756" s="2"/>
      <c r="E756" s="307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139"/>
      <c r="R756" s="164"/>
      <c r="S756" s="3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 spans="1:33" ht="14.25" customHeight="1">
      <c r="A757" s="2"/>
      <c r="B757" s="2"/>
      <c r="C757" s="2"/>
      <c r="D757" s="2"/>
      <c r="E757" s="307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139"/>
      <c r="R757" s="164"/>
      <c r="S757" s="3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 spans="1:33" ht="14.25" customHeight="1">
      <c r="A758" s="2"/>
      <c r="B758" s="2"/>
      <c r="C758" s="2"/>
      <c r="D758" s="2"/>
      <c r="E758" s="307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139"/>
      <c r="R758" s="164"/>
      <c r="S758" s="3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 spans="1:33" ht="14.25" customHeight="1">
      <c r="A759" s="2"/>
      <c r="B759" s="2"/>
      <c r="C759" s="2"/>
      <c r="D759" s="2"/>
      <c r="E759" s="307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139"/>
      <c r="R759" s="164"/>
      <c r="S759" s="3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 spans="1:33" ht="14.25" customHeight="1">
      <c r="A760" s="2"/>
      <c r="B760" s="2"/>
      <c r="C760" s="2"/>
      <c r="D760" s="2"/>
      <c r="E760" s="307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139"/>
      <c r="R760" s="164"/>
      <c r="S760" s="3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 spans="1:33" ht="14.25" customHeight="1">
      <c r="A761" s="2"/>
      <c r="B761" s="2"/>
      <c r="C761" s="2"/>
      <c r="D761" s="2"/>
      <c r="E761" s="307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139"/>
      <c r="R761" s="164"/>
      <c r="S761" s="3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 spans="1:33" ht="14.25" customHeight="1">
      <c r="A762" s="2"/>
      <c r="B762" s="2"/>
      <c r="C762" s="2"/>
      <c r="D762" s="2"/>
      <c r="E762" s="307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139"/>
      <c r="R762" s="164"/>
      <c r="S762" s="3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 spans="1:33" ht="14.25" customHeight="1">
      <c r="A763" s="2"/>
      <c r="B763" s="2"/>
      <c r="C763" s="2"/>
      <c r="D763" s="2"/>
      <c r="E763" s="307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139"/>
      <c r="R763" s="164"/>
      <c r="S763" s="3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 spans="1:33" ht="14.25" customHeight="1">
      <c r="A764" s="2"/>
      <c r="B764" s="2"/>
      <c r="C764" s="2"/>
      <c r="D764" s="2"/>
      <c r="E764" s="307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139"/>
      <c r="R764" s="164"/>
      <c r="S764" s="3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 spans="1:33" ht="14.25" customHeight="1">
      <c r="A765" s="2"/>
      <c r="B765" s="2"/>
      <c r="C765" s="2"/>
      <c r="D765" s="2"/>
      <c r="E765" s="307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139"/>
      <c r="R765" s="164"/>
      <c r="S765" s="3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 spans="1:33" ht="14.25" customHeight="1">
      <c r="A766" s="2"/>
      <c r="B766" s="2"/>
      <c r="C766" s="2"/>
      <c r="D766" s="2"/>
      <c r="E766" s="307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139"/>
      <c r="R766" s="164"/>
      <c r="S766" s="3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 spans="1:33" ht="14.25" customHeight="1">
      <c r="A767" s="2"/>
      <c r="B767" s="2"/>
      <c r="C767" s="2"/>
      <c r="D767" s="2"/>
      <c r="E767" s="307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139"/>
      <c r="R767" s="164"/>
      <c r="S767" s="3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 spans="1:33" ht="14.25" customHeight="1">
      <c r="A768" s="2"/>
      <c r="B768" s="2"/>
      <c r="C768" s="2"/>
      <c r="D768" s="2"/>
      <c r="E768" s="307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139"/>
      <c r="R768" s="164"/>
      <c r="S768" s="3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 spans="1:33" ht="14.25" customHeight="1">
      <c r="A769" s="2"/>
      <c r="B769" s="2"/>
      <c r="C769" s="2"/>
      <c r="D769" s="2"/>
      <c r="E769" s="307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139"/>
      <c r="R769" s="164"/>
      <c r="S769" s="3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 spans="1:33" ht="14.25" customHeight="1">
      <c r="A770" s="2"/>
      <c r="B770" s="2"/>
      <c r="C770" s="2"/>
      <c r="D770" s="2"/>
      <c r="E770" s="307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139"/>
      <c r="R770" s="164"/>
      <c r="S770" s="3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 spans="1:33" ht="14.25" customHeight="1">
      <c r="A771" s="2"/>
      <c r="B771" s="2"/>
      <c r="C771" s="2"/>
      <c r="D771" s="2"/>
      <c r="E771" s="307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139"/>
      <c r="R771" s="164"/>
      <c r="S771" s="3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 spans="1:33" ht="14.25" customHeight="1">
      <c r="A772" s="2"/>
      <c r="B772" s="2"/>
      <c r="C772" s="2"/>
      <c r="D772" s="2"/>
      <c r="E772" s="307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139"/>
      <c r="R772" s="164"/>
      <c r="S772" s="3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 spans="1:33" ht="14.25" customHeight="1">
      <c r="A773" s="2"/>
      <c r="B773" s="2"/>
      <c r="C773" s="2"/>
      <c r="D773" s="2"/>
      <c r="E773" s="307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139"/>
      <c r="R773" s="164"/>
      <c r="S773" s="3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 spans="1:33" ht="14.25" customHeight="1">
      <c r="A774" s="2"/>
      <c r="B774" s="2"/>
      <c r="C774" s="2"/>
      <c r="D774" s="2"/>
      <c r="E774" s="307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139"/>
      <c r="R774" s="164"/>
      <c r="S774" s="3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 spans="1:33" ht="14.25" customHeight="1">
      <c r="A775" s="2"/>
      <c r="B775" s="2"/>
      <c r="C775" s="2"/>
      <c r="D775" s="2"/>
      <c r="E775" s="307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139"/>
      <c r="R775" s="164"/>
      <c r="S775" s="3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 spans="1:33" ht="14.25" customHeight="1">
      <c r="A776" s="2"/>
      <c r="B776" s="2"/>
      <c r="C776" s="2"/>
      <c r="D776" s="2"/>
      <c r="E776" s="307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139"/>
      <c r="R776" s="164"/>
      <c r="S776" s="3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 spans="1:33" ht="14.25" customHeight="1">
      <c r="A777" s="2"/>
      <c r="B777" s="2"/>
      <c r="C777" s="2"/>
      <c r="D777" s="2"/>
      <c r="E777" s="307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139"/>
      <c r="R777" s="164"/>
      <c r="S777" s="3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 spans="1:33" ht="14.25" customHeight="1">
      <c r="A778" s="2"/>
      <c r="B778" s="2"/>
      <c r="C778" s="2"/>
      <c r="D778" s="2"/>
      <c r="E778" s="307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139"/>
      <c r="R778" s="164"/>
      <c r="S778" s="3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 spans="1:33" ht="14.25" customHeight="1">
      <c r="A779" s="2"/>
      <c r="B779" s="2"/>
      <c r="C779" s="2"/>
      <c r="D779" s="2"/>
      <c r="E779" s="307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139"/>
      <c r="R779" s="164"/>
      <c r="S779" s="3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 spans="1:33" ht="14.25" customHeight="1">
      <c r="A780" s="2"/>
      <c r="B780" s="2"/>
      <c r="C780" s="2"/>
      <c r="D780" s="2"/>
      <c r="E780" s="307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139"/>
      <c r="R780" s="164"/>
      <c r="S780" s="3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 spans="1:33" ht="14.25" customHeight="1">
      <c r="A781" s="2"/>
      <c r="B781" s="2"/>
      <c r="C781" s="2"/>
      <c r="D781" s="2"/>
      <c r="E781" s="307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139"/>
      <c r="R781" s="164"/>
      <c r="S781" s="3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 spans="1:33" ht="14.25" customHeight="1">
      <c r="A782" s="2"/>
      <c r="B782" s="2"/>
      <c r="C782" s="2"/>
      <c r="D782" s="2"/>
      <c r="E782" s="307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139"/>
      <c r="R782" s="164"/>
      <c r="S782" s="3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 spans="1:33" ht="14.25" customHeight="1">
      <c r="A783" s="2"/>
      <c r="B783" s="2"/>
      <c r="C783" s="2"/>
      <c r="D783" s="2"/>
      <c r="E783" s="307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139"/>
      <c r="R783" s="164"/>
      <c r="S783" s="3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 spans="1:33" ht="14.25" customHeight="1">
      <c r="A784" s="2"/>
      <c r="B784" s="2"/>
      <c r="C784" s="2"/>
      <c r="D784" s="2"/>
      <c r="E784" s="307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139"/>
      <c r="R784" s="164"/>
      <c r="S784" s="3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 spans="1:33" ht="14.25" customHeight="1">
      <c r="A785" s="2"/>
      <c r="B785" s="2"/>
      <c r="C785" s="2"/>
      <c r="D785" s="2"/>
      <c r="E785" s="307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139"/>
      <c r="R785" s="164"/>
      <c r="S785" s="3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 spans="1:33" ht="14.25" customHeight="1">
      <c r="A786" s="2"/>
      <c r="B786" s="2"/>
      <c r="C786" s="2"/>
      <c r="D786" s="2"/>
      <c r="E786" s="307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139"/>
      <c r="R786" s="164"/>
      <c r="S786" s="3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 spans="1:33" ht="14.25" customHeight="1">
      <c r="A787" s="2"/>
      <c r="B787" s="2"/>
      <c r="C787" s="2"/>
      <c r="D787" s="2"/>
      <c r="E787" s="307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139"/>
      <c r="R787" s="164"/>
      <c r="S787" s="3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 spans="1:33" ht="14.25" customHeight="1">
      <c r="A788" s="2"/>
      <c r="B788" s="2"/>
      <c r="C788" s="2"/>
      <c r="D788" s="2"/>
      <c r="E788" s="307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139"/>
      <c r="R788" s="164"/>
      <c r="S788" s="3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 spans="1:33" ht="14.25" customHeight="1">
      <c r="A789" s="2"/>
      <c r="B789" s="2"/>
      <c r="C789" s="2"/>
      <c r="D789" s="2"/>
      <c r="E789" s="307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139"/>
      <c r="R789" s="164"/>
      <c r="S789" s="3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 spans="1:33" ht="14.25" customHeight="1">
      <c r="A790" s="2"/>
      <c r="B790" s="2"/>
      <c r="C790" s="2"/>
      <c r="D790" s="2"/>
      <c r="E790" s="307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139"/>
      <c r="R790" s="164"/>
      <c r="S790" s="3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 spans="1:33" ht="14.25" customHeight="1">
      <c r="A791" s="2"/>
      <c r="B791" s="2"/>
      <c r="C791" s="2"/>
      <c r="D791" s="2"/>
      <c r="E791" s="307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139"/>
      <c r="R791" s="164"/>
      <c r="S791" s="3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 spans="1:33" ht="14.25" customHeight="1">
      <c r="A792" s="2"/>
      <c r="B792" s="2"/>
      <c r="C792" s="2"/>
      <c r="D792" s="2"/>
      <c r="E792" s="307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139"/>
      <c r="R792" s="164"/>
      <c r="S792" s="3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 spans="1:33" ht="14.25" customHeight="1">
      <c r="A793" s="2"/>
      <c r="B793" s="2"/>
      <c r="C793" s="2"/>
      <c r="D793" s="2"/>
      <c r="E793" s="307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139"/>
      <c r="R793" s="164"/>
      <c r="S793" s="3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 spans="1:33" ht="14.25" customHeight="1">
      <c r="A794" s="2"/>
      <c r="B794" s="2"/>
      <c r="C794" s="2"/>
      <c r="D794" s="2"/>
      <c r="E794" s="307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139"/>
      <c r="R794" s="164"/>
      <c r="S794" s="3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 spans="1:33" ht="14.25" customHeight="1">
      <c r="A795" s="2"/>
      <c r="B795" s="2"/>
      <c r="C795" s="2"/>
      <c r="D795" s="2"/>
      <c r="E795" s="307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139"/>
      <c r="R795" s="164"/>
      <c r="S795" s="3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 spans="1:33" ht="14.25" customHeight="1">
      <c r="A796" s="2"/>
      <c r="B796" s="2"/>
      <c r="C796" s="2"/>
      <c r="D796" s="2"/>
      <c r="E796" s="307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139"/>
      <c r="R796" s="164"/>
      <c r="S796" s="3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 spans="1:33" ht="14.25" customHeight="1">
      <c r="A797" s="2"/>
      <c r="B797" s="2"/>
      <c r="C797" s="2"/>
      <c r="D797" s="2"/>
      <c r="E797" s="307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139"/>
      <c r="R797" s="164"/>
      <c r="S797" s="3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 spans="1:33" ht="14.25" customHeight="1">
      <c r="A798" s="2"/>
      <c r="B798" s="2"/>
      <c r="C798" s="2"/>
      <c r="D798" s="2"/>
      <c r="E798" s="307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139"/>
      <c r="R798" s="164"/>
      <c r="S798" s="3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 spans="1:33" ht="14.25" customHeight="1">
      <c r="A799" s="2"/>
      <c r="B799" s="2"/>
      <c r="C799" s="2"/>
      <c r="D799" s="2"/>
      <c r="E799" s="307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139"/>
      <c r="R799" s="164"/>
      <c r="S799" s="3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 spans="1:33" ht="14.25" customHeight="1">
      <c r="A800" s="2"/>
      <c r="B800" s="2"/>
      <c r="C800" s="2"/>
      <c r="D800" s="2"/>
      <c r="E800" s="307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139"/>
      <c r="R800" s="164"/>
      <c r="S800" s="3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 spans="1:33" ht="14.25" customHeight="1">
      <c r="A801" s="2"/>
      <c r="B801" s="2"/>
      <c r="C801" s="2"/>
      <c r="D801" s="2"/>
      <c r="E801" s="307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139"/>
      <c r="R801" s="164"/>
      <c r="S801" s="3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 spans="1:33" ht="14.25" customHeight="1">
      <c r="A802" s="2"/>
      <c r="B802" s="2"/>
      <c r="C802" s="2"/>
      <c r="D802" s="2"/>
      <c r="E802" s="307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139"/>
      <c r="R802" s="164"/>
      <c r="S802" s="3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 spans="1:33" ht="14.25" customHeight="1">
      <c r="A803" s="2"/>
      <c r="B803" s="2"/>
      <c r="C803" s="2"/>
      <c r="D803" s="2"/>
      <c r="E803" s="307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139"/>
      <c r="R803" s="164"/>
      <c r="S803" s="3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 spans="1:33" ht="14.25" customHeight="1">
      <c r="A804" s="2"/>
      <c r="B804" s="2"/>
      <c r="C804" s="2"/>
      <c r="D804" s="2"/>
      <c r="E804" s="307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139"/>
      <c r="R804" s="164"/>
      <c r="S804" s="3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 spans="1:33" ht="14.25" customHeight="1">
      <c r="A805" s="2"/>
      <c r="B805" s="2"/>
      <c r="C805" s="2"/>
      <c r="D805" s="2"/>
      <c r="E805" s="307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139"/>
      <c r="R805" s="164"/>
      <c r="S805" s="3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 spans="1:33" ht="14.25" customHeight="1">
      <c r="A806" s="2"/>
      <c r="B806" s="2"/>
      <c r="C806" s="2"/>
      <c r="D806" s="2"/>
      <c r="E806" s="307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139"/>
      <c r="R806" s="164"/>
      <c r="S806" s="3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 spans="1:33" ht="14.25" customHeight="1">
      <c r="A807" s="2"/>
      <c r="B807" s="2"/>
      <c r="C807" s="2"/>
      <c r="D807" s="2"/>
      <c r="E807" s="307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139"/>
      <c r="R807" s="164"/>
      <c r="S807" s="3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 spans="1:33" ht="14.25" customHeight="1">
      <c r="A808" s="2"/>
      <c r="B808" s="2"/>
      <c r="C808" s="2"/>
      <c r="D808" s="2"/>
      <c r="E808" s="307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139"/>
      <c r="R808" s="164"/>
      <c r="S808" s="3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 spans="1:33" ht="14.25" customHeight="1">
      <c r="A809" s="2"/>
      <c r="B809" s="2"/>
      <c r="C809" s="2"/>
      <c r="D809" s="2"/>
      <c r="E809" s="307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139"/>
      <c r="R809" s="164"/>
      <c r="S809" s="3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 spans="1:33" ht="14.25" customHeight="1">
      <c r="A810" s="2"/>
      <c r="B810" s="2"/>
      <c r="C810" s="2"/>
      <c r="D810" s="2"/>
      <c r="E810" s="307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139"/>
      <c r="R810" s="164"/>
      <c r="S810" s="3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 spans="1:33" ht="14.25" customHeight="1">
      <c r="A811" s="2"/>
      <c r="B811" s="2"/>
      <c r="C811" s="2"/>
      <c r="D811" s="2"/>
      <c r="E811" s="307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139"/>
      <c r="R811" s="164"/>
      <c r="S811" s="3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 spans="1:33" ht="14.25" customHeight="1">
      <c r="A812" s="2"/>
      <c r="B812" s="2"/>
      <c r="C812" s="2"/>
      <c r="D812" s="2"/>
      <c r="E812" s="307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139"/>
      <c r="R812" s="164"/>
      <c r="S812" s="3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 spans="1:33" ht="14.25" customHeight="1">
      <c r="A813" s="2"/>
      <c r="B813" s="2"/>
      <c r="C813" s="2"/>
      <c r="D813" s="2"/>
      <c r="E813" s="307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139"/>
      <c r="R813" s="164"/>
      <c r="S813" s="3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 spans="1:33" ht="14.25" customHeight="1">
      <c r="A814" s="2"/>
      <c r="B814" s="2"/>
      <c r="C814" s="2"/>
      <c r="D814" s="2"/>
      <c r="E814" s="307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139"/>
      <c r="R814" s="164"/>
      <c r="S814" s="3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 spans="1:33" ht="14.25" customHeight="1">
      <c r="A815" s="2"/>
      <c r="B815" s="2"/>
      <c r="C815" s="2"/>
      <c r="D815" s="2"/>
      <c r="E815" s="307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139"/>
      <c r="R815" s="164"/>
      <c r="S815" s="3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 spans="1:33" ht="14.25" customHeight="1">
      <c r="A816" s="2"/>
      <c r="B816" s="2"/>
      <c r="C816" s="2"/>
      <c r="D816" s="2"/>
      <c r="E816" s="307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139"/>
      <c r="R816" s="164"/>
      <c r="S816" s="3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 spans="1:33" ht="14.25" customHeight="1">
      <c r="A817" s="2"/>
      <c r="B817" s="2"/>
      <c r="C817" s="2"/>
      <c r="D817" s="2"/>
      <c r="E817" s="307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139"/>
      <c r="R817" s="164"/>
      <c r="S817" s="3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 spans="1:33" ht="14.25" customHeight="1">
      <c r="A818" s="2"/>
      <c r="B818" s="2"/>
      <c r="C818" s="2"/>
      <c r="D818" s="2"/>
      <c r="E818" s="307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139"/>
      <c r="R818" s="164"/>
      <c r="S818" s="3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 spans="1:33" ht="14.25" customHeight="1">
      <c r="A819" s="2"/>
      <c r="B819" s="2"/>
      <c r="C819" s="2"/>
      <c r="D819" s="2"/>
      <c r="E819" s="307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139"/>
      <c r="R819" s="164"/>
      <c r="S819" s="3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 spans="1:33" ht="14.25" customHeight="1">
      <c r="A820" s="2"/>
      <c r="B820" s="2"/>
      <c r="C820" s="2"/>
      <c r="D820" s="2"/>
      <c r="E820" s="307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139"/>
      <c r="R820" s="164"/>
      <c r="S820" s="3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 spans="1:33" ht="14.25" customHeight="1">
      <c r="A821" s="2"/>
      <c r="B821" s="2"/>
      <c r="C821" s="2"/>
      <c r="D821" s="2"/>
      <c r="E821" s="307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139"/>
      <c r="R821" s="164"/>
      <c r="S821" s="3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 spans="1:33" ht="14.25" customHeight="1">
      <c r="A822" s="2"/>
      <c r="B822" s="2"/>
      <c r="C822" s="2"/>
      <c r="D822" s="2"/>
      <c r="E822" s="307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139"/>
      <c r="R822" s="164"/>
      <c r="S822" s="3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 spans="1:33" ht="14.25" customHeight="1">
      <c r="A823" s="2"/>
      <c r="B823" s="2"/>
      <c r="C823" s="2"/>
      <c r="D823" s="2"/>
      <c r="E823" s="307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139"/>
      <c r="R823" s="164"/>
      <c r="S823" s="3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 spans="1:33" ht="14.25" customHeight="1">
      <c r="A824" s="2"/>
      <c r="B824" s="2"/>
      <c r="C824" s="2"/>
      <c r="D824" s="2"/>
      <c r="E824" s="307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139"/>
      <c r="R824" s="164"/>
      <c r="S824" s="3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 spans="1:33" ht="14.25" customHeight="1">
      <c r="A825" s="2"/>
      <c r="B825" s="2"/>
      <c r="C825" s="2"/>
      <c r="D825" s="2"/>
      <c r="E825" s="307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139"/>
      <c r="R825" s="164"/>
      <c r="S825" s="3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 spans="1:33" ht="14.25" customHeight="1">
      <c r="A826" s="2"/>
      <c r="B826" s="2"/>
      <c r="C826" s="2"/>
      <c r="D826" s="2"/>
      <c r="E826" s="307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139"/>
      <c r="R826" s="164"/>
      <c r="S826" s="3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 spans="1:33" ht="14.25" customHeight="1">
      <c r="A827" s="2"/>
      <c r="B827" s="2"/>
      <c r="C827" s="2"/>
      <c r="D827" s="2"/>
      <c r="E827" s="307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139"/>
      <c r="R827" s="164"/>
      <c r="S827" s="3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 spans="1:33" ht="14.25" customHeight="1">
      <c r="A828" s="2"/>
      <c r="B828" s="2"/>
      <c r="C828" s="2"/>
      <c r="D828" s="2"/>
      <c r="E828" s="307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139"/>
      <c r="R828" s="164"/>
      <c r="S828" s="3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 spans="1:33" ht="14.25" customHeight="1">
      <c r="A829" s="2"/>
      <c r="B829" s="2"/>
      <c r="C829" s="2"/>
      <c r="D829" s="2"/>
      <c r="E829" s="307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139"/>
      <c r="R829" s="164"/>
      <c r="S829" s="3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 spans="1:33" ht="14.25" customHeight="1">
      <c r="A830" s="2"/>
      <c r="B830" s="2"/>
      <c r="C830" s="2"/>
      <c r="D830" s="2"/>
      <c r="E830" s="307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139"/>
      <c r="R830" s="164"/>
      <c r="S830" s="3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 spans="1:33" ht="14.25" customHeight="1">
      <c r="A831" s="2"/>
      <c r="B831" s="2"/>
      <c r="C831" s="2"/>
      <c r="D831" s="2"/>
      <c r="E831" s="307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139"/>
      <c r="R831" s="164"/>
      <c r="S831" s="3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 spans="1:33" ht="14.25" customHeight="1">
      <c r="A832" s="2"/>
      <c r="B832" s="2"/>
      <c r="C832" s="2"/>
      <c r="D832" s="2"/>
      <c r="E832" s="307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139"/>
      <c r="R832" s="164"/>
      <c r="S832" s="3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 spans="1:33" ht="14.25" customHeight="1">
      <c r="A833" s="2"/>
      <c r="B833" s="2"/>
      <c r="C833" s="2"/>
      <c r="D833" s="2"/>
      <c r="E833" s="307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139"/>
      <c r="R833" s="164"/>
      <c r="S833" s="3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 spans="1:33" ht="14.25" customHeight="1">
      <c r="A834" s="2"/>
      <c r="B834" s="2"/>
      <c r="C834" s="2"/>
      <c r="D834" s="2"/>
      <c r="E834" s="307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139"/>
      <c r="R834" s="164"/>
      <c r="S834" s="3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 spans="1:33" ht="14.25" customHeight="1">
      <c r="A835" s="2"/>
      <c r="B835" s="2"/>
      <c r="C835" s="2"/>
      <c r="D835" s="2"/>
      <c r="E835" s="307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139"/>
      <c r="R835" s="164"/>
      <c r="S835" s="3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 spans="1:33" ht="14.25" customHeight="1">
      <c r="A836" s="2"/>
      <c r="B836" s="2"/>
      <c r="C836" s="2"/>
      <c r="D836" s="2"/>
      <c r="E836" s="307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139"/>
      <c r="R836" s="164"/>
      <c r="S836" s="3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 spans="1:33" ht="14.25" customHeight="1">
      <c r="A837" s="2"/>
      <c r="B837" s="2"/>
      <c r="C837" s="2"/>
      <c r="D837" s="2"/>
      <c r="E837" s="307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139"/>
      <c r="R837" s="164"/>
      <c r="S837" s="3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 spans="1:33" ht="14.25" customHeight="1">
      <c r="A838" s="2"/>
      <c r="B838" s="2"/>
      <c r="C838" s="2"/>
      <c r="D838" s="2"/>
      <c r="E838" s="307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139"/>
      <c r="R838" s="164"/>
      <c r="S838" s="3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 spans="1:33" ht="14.25" customHeight="1">
      <c r="A839" s="2"/>
      <c r="B839" s="2"/>
      <c r="C839" s="2"/>
      <c r="D839" s="2"/>
      <c r="E839" s="307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139"/>
      <c r="R839" s="164"/>
      <c r="S839" s="3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 spans="1:33" ht="14.25" customHeight="1">
      <c r="A840" s="2"/>
      <c r="B840" s="2"/>
      <c r="C840" s="2"/>
      <c r="D840" s="2"/>
      <c r="E840" s="307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139"/>
      <c r="R840" s="164"/>
      <c r="S840" s="3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 spans="1:33" ht="14.25" customHeight="1">
      <c r="A841" s="2"/>
      <c r="B841" s="2"/>
      <c r="C841" s="2"/>
      <c r="D841" s="2"/>
      <c r="E841" s="307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139"/>
      <c r="R841" s="164"/>
      <c r="S841" s="3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 spans="1:33" ht="14.25" customHeight="1">
      <c r="A842" s="2"/>
      <c r="B842" s="2"/>
      <c r="C842" s="2"/>
      <c r="D842" s="2"/>
      <c r="E842" s="307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139"/>
      <c r="R842" s="164"/>
      <c r="S842" s="3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 spans="1:33" ht="14.25" customHeight="1">
      <c r="A843" s="2"/>
      <c r="B843" s="2"/>
      <c r="C843" s="2"/>
      <c r="D843" s="2"/>
      <c r="E843" s="307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139"/>
      <c r="R843" s="164"/>
      <c r="S843" s="3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 spans="1:33" ht="14.25" customHeight="1">
      <c r="A844" s="2"/>
      <c r="B844" s="2"/>
      <c r="C844" s="2"/>
      <c r="D844" s="2"/>
      <c r="E844" s="307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139"/>
      <c r="R844" s="164"/>
      <c r="S844" s="3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 spans="1:33" ht="14.25" customHeight="1">
      <c r="A845" s="2"/>
      <c r="B845" s="2"/>
      <c r="C845" s="2"/>
      <c r="D845" s="2"/>
      <c r="E845" s="307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139"/>
      <c r="R845" s="164"/>
      <c r="S845" s="3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 spans="1:33" ht="14.25" customHeight="1">
      <c r="A846" s="2"/>
      <c r="B846" s="2"/>
      <c r="C846" s="2"/>
      <c r="D846" s="2"/>
      <c r="E846" s="307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139"/>
      <c r="R846" s="164"/>
      <c r="S846" s="3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 spans="1:33" ht="14.25" customHeight="1">
      <c r="A847" s="2"/>
      <c r="B847" s="2"/>
      <c r="C847" s="2"/>
      <c r="D847" s="2"/>
      <c r="E847" s="307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139"/>
      <c r="R847" s="164"/>
      <c r="S847" s="3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 spans="1:33" ht="14.25" customHeight="1">
      <c r="A848" s="2"/>
      <c r="B848" s="2"/>
      <c r="C848" s="2"/>
      <c r="D848" s="2"/>
      <c r="E848" s="307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139"/>
      <c r="R848" s="164"/>
      <c r="S848" s="3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 spans="1:33" ht="14.25" customHeight="1">
      <c r="A849" s="2"/>
      <c r="B849" s="2"/>
      <c r="C849" s="2"/>
      <c r="D849" s="2"/>
      <c r="E849" s="307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139"/>
      <c r="R849" s="164"/>
      <c r="S849" s="3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 spans="1:33" ht="14.25" customHeight="1">
      <c r="A850" s="2"/>
      <c r="B850" s="2"/>
      <c r="C850" s="2"/>
      <c r="D850" s="2"/>
      <c r="E850" s="307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139"/>
      <c r="R850" s="164"/>
      <c r="S850" s="3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 spans="1:33" ht="14.25" customHeight="1">
      <c r="A851" s="2"/>
      <c r="B851" s="2"/>
      <c r="C851" s="2"/>
      <c r="D851" s="2"/>
      <c r="E851" s="307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139"/>
      <c r="R851" s="164"/>
      <c r="S851" s="3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 spans="1:33" ht="14.25" customHeight="1">
      <c r="A852" s="2"/>
      <c r="B852" s="2"/>
      <c r="C852" s="2"/>
      <c r="D852" s="2"/>
      <c r="E852" s="307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139"/>
      <c r="R852" s="164"/>
      <c r="S852" s="3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 spans="1:33" ht="14.25" customHeight="1">
      <c r="A853" s="2"/>
      <c r="B853" s="2"/>
      <c r="C853" s="2"/>
      <c r="D853" s="2"/>
      <c r="E853" s="307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139"/>
      <c r="R853" s="164"/>
      <c r="S853" s="3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 spans="1:33" ht="14.25" customHeight="1">
      <c r="A854" s="2"/>
      <c r="B854" s="2"/>
      <c r="C854" s="2"/>
      <c r="D854" s="2"/>
      <c r="E854" s="307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139"/>
      <c r="R854" s="164"/>
      <c r="S854" s="3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 spans="1:33" ht="14.25" customHeight="1">
      <c r="A855" s="2"/>
      <c r="B855" s="2"/>
      <c r="C855" s="2"/>
      <c r="D855" s="2"/>
      <c r="E855" s="307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139"/>
      <c r="R855" s="164"/>
      <c r="S855" s="3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 spans="1:33" ht="14.25" customHeight="1">
      <c r="A856" s="2"/>
      <c r="B856" s="2"/>
      <c r="C856" s="2"/>
      <c r="D856" s="2"/>
      <c r="E856" s="307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139"/>
      <c r="R856" s="164"/>
      <c r="S856" s="3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 spans="1:33" ht="14.25" customHeight="1">
      <c r="A857" s="2"/>
      <c r="B857" s="2"/>
      <c r="C857" s="2"/>
      <c r="D857" s="2"/>
      <c r="E857" s="307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139"/>
      <c r="R857" s="164"/>
      <c r="S857" s="3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 spans="1:33" ht="14.25" customHeight="1">
      <c r="A858" s="2"/>
      <c r="B858" s="2"/>
      <c r="C858" s="2"/>
      <c r="D858" s="2"/>
      <c r="E858" s="307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139"/>
      <c r="R858" s="164"/>
      <c r="S858" s="3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 spans="1:33" ht="14.25" customHeight="1">
      <c r="A859" s="2"/>
      <c r="B859" s="2"/>
      <c r="C859" s="2"/>
      <c r="D859" s="2"/>
      <c r="E859" s="307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139"/>
      <c r="R859" s="164"/>
      <c r="S859" s="3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 spans="1:33" ht="14.25" customHeight="1">
      <c r="A860" s="2"/>
      <c r="B860" s="2"/>
      <c r="C860" s="2"/>
      <c r="D860" s="2"/>
      <c r="E860" s="307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139"/>
      <c r="R860" s="164"/>
      <c r="S860" s="3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 spans="1:33" ht="14.25" customHeight="1">
      <c r="A861" s="2"/>
      <c r="B861" s="2"/>
      <c r="C861" s="2"/>
      <c r="D861" s="2"/>
      <c r="E861" s="307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139"/>
      <c r="R861" s="164"/>
      <c r="S861" s="3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 spans="1:33" ht="14.25" customHeight="1">
      <c r="A862" s="2"/>
      <c r="B862" s="2"/>
      <c r="C862" s="2"/>
      <c r="D862" s="2"/>
      <c r="E862" s="307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139"/>
      <c r="R862" s="164"/>
      <c r="S862" s="3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 spans="1:33" ht="14.25" customHeight="1">
      <c r="A863" s="2"/>
      <c r="B863" s="2"/>
      <c r="C863" s="2"/>
      <c r="D863" s="2"/>
      <c r="E863" s="307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139"/>
      <c r="R863" s="164"/>
      <c r="S863" s="3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 spans="1:33" ht="14.25" customHeight="1">
      <c r="A864" s="2"/>
      <c r="B864" s="2"/>
      <c r="C864" s="2"/>
      <c r="D864" s="2"/>
      <c r="E864" s="307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139"/>
      <c r="R864" s="164"/>
      <c r="S864" s="3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 spans="1:33" ht="14.25" customHeight="1">
      <c r="A865" s="2"/>
      <c r="B865" s="2"/>
      <c r="C865" s="2"/>
      <c r="D865" s="2"/>
      <c r="E865" s="307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139"/>
      <c r="R865" s="164"/>
      <c r="S865" s="3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 spans="1:33" ht="14.25" customHeight="1">
      <c r="A866" s="2"/>
      <c r="B866" s="2"/>
      <c r="C866" s="2"/>
      <c r="D866" s="2"/>
      <c r="E866" s="307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139"/>
      <c r="R866" s="164"/>
      <c r="S866" s="3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 spans="1:33" ht="14.25" customHeight="1">
      <c r="A867" s="2"/>
      <c r="B867" s="2"/>
      <c r="C867" s="2"/>
      <c r="D867" s="2"/>
      <c r="E867" s="307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139"/>
      <c r="R867" s="164"/>
      <c r="S867" s="3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 spans="1:33" ht="14.25" customHeight="1">
      <c r="A868" s="2"/>
      <c r="B868" s="2"/>
      <c r="C868" s="2"/>
      <c r="D868" s="2"/>
      <c r="E868" s="307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139"/>
      <c r="R868" s="164"/>
      <c r="S868" s="3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 spans="1:33" ht="14.25" customHeight="1">
      <c r="A869" s="2"/>
      <c r="B869" s="2"/>
      <c r="C869" s="2"/>
      <c r="D869" s="2"/>
      <c r="E869" s="307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139"/>
      <c r="R869" s="164"/>
      <c r="S869" s="3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 spans="1:33" ht="14.25" customHeight="1">
      <c r="A870" s="2"/>
      <c r="B870" s="2"/>
      <c r="C870" s="2"/>
      <c r="D870" s="2"/>
      <c r="E870" s="307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139"/>
      <c r="R870" s="164"/>
      <c r="S870" s="3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 spans="1:33" ht="14.25" customHeight="1">
      <c r="A871" s="2"/>
      <c r="B871" s="2"/>
      <c r="C871" s="2"/>
      <c r="D871" s="2"/>
      <c r="E871" s="307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139"/>
      <c r="R871" s="164"/>
      <c r="S871" s="3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 spans="1:33" ht="14.25" customHeight="1">
      <c r="A872" s="2"/>
      <c r="B872" s="2"/>
      <c r="C872" s="2"/>
      <c r="D872" s="2"/>
      <c r="E872" s="307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139"/>
      <c r="R872" s="164"/>
      <c r="S872" s="3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 spans="1:33" ht="14.25" customHeight="1">
      <c r="A873" s="2"/>
      <c r="B873" s="2"/>
      <c r="C873" s="2"/>
      <c r="D873" s="2"/>
      <c r="E873" s="307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139"/>
      <c r="R873" s="164"/>
      <c r="S873" s="3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 spans="1:33" ht="14.25" customHeight="1">
      <c r="A874" s="2"/>
      <c r="B874" s="2"/>
      <c r="C874" s="2"/>
      <c r="D874" s="2"/>
      <c r="E874" s="307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139"/>
      <c r="R874" s="164"/>
      <c r="S874" s="3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 spans="1:33" ht="14.25" customHeight="1">
      <c r="A875" s="2"/>
      <c r="B875" s="2"/>
      <c r="C875" s="2"/>
      <c r="D875" s="2"/>
      <c r="E875" s="307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139"/>
      <c r="R875" s="164"/>
      <c r="S875" s="3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 spans="1:33" ht="14.25" customHeight="1">
      <c r="A876" s="2"/>
      <c r="B876" s="2"/>
      <c r="C876" s="2"/>
      <c r="D876" s="2"/>
      <c r="E876" s="307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139"/>
      <c r="R876" s="164"/>
      <c r="S876" s="3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 spans="1:33" ht="14.25" customHeight="1">
      <c r="A877" s="2"/>
      <c r="B877" s="2"/>
      <c r="C877" s="2"/>
      <c r="D877" s="2"/>
      <c r="E877" s="307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139"/>
      <c r="R877" s="164"/>
      <c r="S877" s="3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 spans="1:33" ht="14.25" customHeight="1">
      <c r="A878" s="2"/>
      <c r="B878" s="2"/>
      <c r="C878" s="2"/>
      <c r="D878" s="2"/>
      <c r="E878" s="307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139"/>
      <c r="R878" s="164"/>
      <c r="S878" s="3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 spans="1:33" ht="14.25" customHeight="1">
      <c r="A879" s="2"/>
      <c r="B879" s="2"/>
      <c r="C879" s="2"/>
      <c r="D879" s="2"/>
      <c r="E879" s="307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139"/>
      <c r="R879" s="164"/>
      <c r="S879" s="3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 spans="1:33" ht="14.25" customHeight="1">
      <c r="A880" s="2"/>
      <c r="B880" s="2"/>
      <c r="C880" s="2"/>
      <c r="D880" s="2"/>
      <c r="E880" s="307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139"/>
      <c r="R880" s="164"/>
      <c r="S880" s="3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 spans="1:33" ht="14.25" customHeight="1">
      <c r="A881" s="2"/>
      <c r="B881" s="2"/>
      <c r="C881" s="2"/>
      <c r="D881" s="2"/>
      <c r="E881" s="307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139"/>
      <c r="R881" s="164"/>
      <c r="S881" s="3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 spans="1:33" ht="14.25" customHeight="1">
      <c r="A882" s="2"/>
      <c r="B882" s="2"/>
      <c r="C882" s="2"/>
      <c r="D882" s="2"/>
      <c r="E882" s="307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139"/>
      <c r="R882" s="164"/>
      <c r="S882" s="3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 spans="1:33" ht="14.25" customHeight="1">
      <c r="A883" s="2"/>
      <c r="B883" s="2"/>
      <c r="C883" s="2"/>
      <c r="D883" s="2"/>
      <c r="E883" s="307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139"/>
      <c r="R883" s="164"/>
      <c r="S883" s="3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 spans="1:33" ht="14.25" customHeight="1">
      <c r="A884" s="2"/>
      <c r="B884" s="2"/>
      <c r="C884" s="2"/>
      <c r="D884" s="2"/>
      <c r="E884" s="307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139"/>
      <c r="R884" s="164"/>
      <c r="S884" s="3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 spans="1:33" ht="14.25" customHeight="1">
      <c r="A885" s="2"/>
      <c r="B885" s="2"/>
      <c r="C885" s="2"/>
      <c r="D885" s="2"/>
      <c r="E885" s="307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139"/>
      <c r="R885" s="164"/>
      <c r="S885" s="3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 spans="1:33" ht="14.25" customHeight="1">
      <c r="A886" s="2"/>
      <c r="B886" s="2"/>
      <c r="C886" s="2"/>
      <c r="D886" s="2"/>
      <c r="E886" s="307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139"/>
      <c r="R886" s="164"/>
      <c r="S886" s="3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 spans="1:33" ht="14.25" customHeight="1">
      <c r="A887" s="2"/>
      <c r="B887" s="2"/>
      <c r="C887" s="2"/>
      <c r="D887" s="2"/>
      <c r="E887" s="307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139"/>
      <c r="R887" s="164"/>
      <c r="S887" s="3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 spans="1:33" ht="14.25" customHeight="1">
      <c r="A888" s="2"/>
      <c r="B888" s="2"/>
      <c r="C888" s="2"/>
      <c r="D888" s="2"/>
      <c r="E888" s="307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139"/>
      <c r="R888" s="164"/>
      <c r="S888" s="3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 spans="1:33" ht="14.25" customHeight="1">
      <c r="A889" s="2"/>
      <c r="B889" s="2"/>
      <c r="C889" s="2"/>
      <c r="D889" s="2"/>
      <c r="E889" s="307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139"/>
      <c r="R889" s="164"/>
      <c r="S889" s="3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 spans="1:33" ht="14.25" customHeight="1">
      <c r="A890" s="2"/>
      <c r="B890" s="2"/>
      <c r="C890" s="2"/>
      <c r="D890" s="2"/>
      <c r="E890" s="307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139"/>
      <c r="R890" s="164"/>
      <c r="S890" s="3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 spans="1:33" ht="14.25" customHeight="1">
      <c r="A891" s="2"/>
      <c r="B891" s="2"/>
      <c r="C891" s="2"/>
      <c r="D891" s="2"/>
      <c r="E891" s="307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139"/>
      <c r="R891" s="164"/>
      <c r="S891" s="3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 spans="1:33" ht="14.25" customHeight="1">
      <c r="A892" s="2"/>
      <c r="B892" s="2"/>
      <c r="C892" s="2"/>
      <c r="D892" s="2"/>
      <c r="E892" s="307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139"/>
      <c r="R892" s="164"/>
      <c r="S892" s="3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 spans="1:33" ht="14.25" customHeight="1">
      <c r="A893" s="2"/>
      <c r="B893" s="2"/>
      <c r="C893" s="2"/>
      <c r="D893" s="2"/>
      <c r="E893" s="307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139"/>
      <c r="R893" s="164"/>
      <c r="S893" s="3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 spans="1:33" ht="14.25" customHeight="1">
      <c r="A894" s="2"/>
      <c r="B894" s="2"/>
      <c r="C894" s="2"/>
      <c r="D894" s="2"/>
      <c r="E894" s="307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139"/>
      <c r="R894" s="164"/>
      <c r="S894" s="3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 spans="1:33" ht="14.25" customHeight="1">
      <c r="A895" s="2"/>
      <c r="B895" s="2"/>
      <c r="C895" s="2"/>
      <c r="D895" s="2"/>
      <c r="E895" s="307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139"/>
      <c r="R895" s="164"/>
      <c r="S895" s="3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 spans="1:33" ht="14.25" customHeight="1">
      <c r="A896" s="2"/>
      <c r="B896" s="2"/>
      <c r="C896" s="2"/>
      <c r="D896" s="2"/>
      <c r="E896" s="307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139"/>
      <c r="R896" s="164"/>
      <c r="S896" s="3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 spans="1:33" ht="14.25" customHeight="1">
      <c r="A897" s="2"/>
      <c r="B897" s="2"/>
      <c r="C897" s="2"/>
      <c r="D897" s="2"/>
      <c r="E897" s="307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139"/>
      <c r="R897" s="164"/>
      <c r="S897" s="3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 spans="1:33" ht="14.25" customHeight="1">
      <c r="A898" s="2"/>
      <c r="B898" s="2"/>
      <c r="C898" s="2"/>
      <c r="D898" s="2"/>
      <c r="E898" s="307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139"/>
      <c r="R898" s="164"/>
      <c r="S898" s="3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 spans="1:33" ht="14.25" customHeight="1">
      <c r="A899" s="2"/>
      <c r="B899" s="2"/>
      <c r="C899" s="2"/>
      <c r="D899" s="2"/>
      <c r="E899" s="307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139"/>
      <c r="R899" s="164"/>
      <c r="S899" s="3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 spans="1:33" ht="14.25" customHeight="1">
      <c r="A900" s="2"/>
      <c r="B900" s="2"/>
      <c r="C900" s="2"/>
      <c r="D900" s="2"/>
      <c r="E900" s="307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139"/>
      <c r="R900" s="164"/>
      <c r="S900" s="3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 spans="1:33" ht="14.25" customHeight="1">
      <c r="A901" s="2"/>
      <c r="B901" s="2"/>
      <c r="C901" s="2"/>
      <c r="D901" s="2"/>
      <c r="E901" s="307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139"/>
      <c r="R901" s="164"/>
      <c r="S901" s="3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 spans="1:33" ht="14.25" customHeight="1">
      <c r="A902" s="2"/>
      <c r="B902" s="2"/>
      <c r="C902" s="2"/>
      <c r="D902" s="2"/>
      <c r="E902" s="307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139"/>
      <c r="R902" s="164"/>
      <c r="S902" s="3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 spans="1:33" ht="14.25" customHeight="1">
      <c r="A903" s="2"/>
      <c r="B903" s="2"/>
      <c r="C903" s="2"/>
      <c r="D903" s="2"/>
      <c r="E903" s="307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139"/>
      <c r="R903" s="164"/>
      <c r="S903" s="3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 spans="1:33" ht="14.25" customHeight="1">
      <c r="A904" s="2"/>
      <c r="B904" s="2"/>
      <c r="C904" s="2"/>
      <c r="D904" s="2"/>
      <c r="E904" s="307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139"/>
      <c r="R904" s="164"/>
      <c r="S904" s="3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 spans="1:33" ht="14.25" customHeight="1">
      <c r="A905" s="2"/>
      <c r="B905" s="2"/>
      <c r="C905" s="2"/>
      <c r="D905" s="2"/>
      <c r="E905" s="307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139"/>
      <c r="R905" s="164"/>
      <c r="S905" s="3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 spans="1:33" ht="14.25" customHeight="1">
      <c r="A906" s="2"/>
      <c r="B906" s="2"/>
      <c r="C906" s="2"/>
      <c r="D906" s="2"/>
      <c r="E906" s="307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139"/>
      <c r="R906" s="164"/>
      <c r="S906" s="3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 spans="1:33" ht="14.25" customHeight="1">
      <c r="A907" s="2"/>
      <c r="B907" s="2"/>
      <c r="C907" s="2"/>
      <c r="D907" s="2"/>
      <c r="E907" s="307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139"/>
      <c r="R907" s="164"/>
      <c r="S907" s="3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 spans="1:33" ht="14.25" customHeight="1">
      <c r="A908" s="2"/>
      <c r="B908" s="2"/>
      <c r="C908" s="2"/>
      <c r="D908" s="2"/>
      <c r="E908" s="307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139"/>
      <c r="R908" s="164"/>
      <c r="S908" s="3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 spans="1:33" ht="14.25" customHeight="1">
      <c r="A909" s="2"/>
      <c r="B909" s="2"/>
      <c r="C909" s="2"/>
      <c r="D909" s="2"/>
      <c r="E909" s="307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139"/>
      <c r="R909" s="164"/>
      <c r="S909" s="3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 spans="1:33" ht="14.25" customHeight="1">
      <c r="A910" s="2"/>
      <c r="B910" s="2"/>
      <c r="C910" s="2"/>
      <c r="D910" s="2"/>
      <c r="E910" s="307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139"/>
      <c r="R910" s="164"/>
      <c r="S910" s="3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 spans="1:33" ht="14.25" customHeight="1">
      <c r="A911" s="2"/>
      <c r="B911" s="2"/>
      <c r="C911" s="2"/>
      <c r="D911" s="2"/>
      <c r="E911" s="307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139"/>
      <c r="R911" s="164"/>
      <c r="S911" s="3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 spans="1:33" ht="14.25" customHeight="1">
      <c r="A912" s="2"/>
      <c r="B912" s="2"/>
      <c r="C912" s="2"/>
      <c r="D912" s="2"/>
      <c r="E912" s="307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139"/>
      <c r="R912" s="164"/>
      <c r="S912" s="3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 spans="1:33" ht="14.25" customHeight="1">
      <c r="A913" s="2"/>
      <c r="B913" s="2"/>
      <c r="C913" s="2"/>
      <c r="D913" s="2"/>
      <c r="E913" s="307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139"/>
      <c r="R913" s="164"/>
      <c r="S913" s="3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 spans="1:33" ht="14.25" customHeight="1">
      <c r="A914" s="2"/>
      <c r="B914" s="2"/>
      <c r="C914" s="2"/>
      <c r="D914" s="2"/>
      <c r="E914" s="307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139"/>
      <c r="R914" s="164"/>
      <c r="S914" s="3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 spans="1:33" ht="14.25" customHeight="1">
      <c r="A915" s="2"/>
      <c r="B915" s="2"/>
      <c r="C915" s="2"/>
      <c r="D915" s="2"/>
      <c r="E915" s="307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139"/>
      <c r="R915" s="164"/>
      <c r="S915" s="3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 spans="1:33" ht="14.25" customHeight="1">
      <c r="A916" s="2"/>
      <c r="B916" s="2"/>
      <c r="C916" s="2"/>
      <c r="D916" s="2"/>
      <c r="E916" s="307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139"/>
      <c r="R916" s="164"/>
      <c r="S916" s="3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 spans="1:33" ht="14.25" customHeight="1">
      <c r="A917" s="2"/>
      <c r="B917" s="2"/>
      <c r="C917" s="2"/>
      <c r="D917" s="2"/>
      <c r="E917" s="307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139"/>
      <c r="R917" s="164"/>
      <c r="S917" s="3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 spans="1:33" ht="14.25" customHeight="1">
      <c r="A918" s="2"/>
      <c r="B918" s="2"/>
      <c r="C918" s="2"/>
      <c r="D918" s="2"/>
      <c r="E918" s="307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139"/>
      <c r="R918" s="164"/>
      <c r="S918" s="3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 spans="1:33" ht="14.25" customHeight="1">
      <c r="A919" s="2"/>
      <c r="B919" s="2"/>
      <c r="C919" s="2"/>
      <c r="D919" s="2"/>
      <c r="E919" s="307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139"/>
      <c r="R919" s="164"/>
      <c r="S919" s="3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 spans="1:33" ht="14.25" customHeight="1">
      <c r="A920" s="2"/>
      <c r="B920" s="2"/>
      <c r="C920" s="2"/>
      <c r="D920" s="2"/>
      <c r="E920" s="307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139"/>
      <c r="R920" s="164"/>
      <c r="S920" s="3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 spans="1:33" ht="14.25" customHeight="1">
      <c r="A921" s="2"/>
      <c r="B921" s="2"/>
      <c r="C921" s="2"/>
      <c r="D921" s="2"/>
      <c r="E921" s="307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139"/>
      <c r="R921" s="164"/>
      <c r="S921" s="3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 spans="1:33" ht="14.25" customHeight="1">
      <c r="A922" s="2"/>
      <c r="B922" s="2"/>
      <c r="C922" s="2"/>
      <c r="D922" s="2"/>
      <c r="E922" s="307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139"/>
      <c r="R922" s="164"/>
      <c r="S922" s="3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 spans="1:33" ht="14.25" customHeight="1">
      <c r="A923" s="2"/>
      <c r="B923" s="2"/>
      <c r="C923" s="2"/>
      <c r="D923" s="2"/>
      <c r="E923" s="307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139"/>
      <c r="R923" s="164"/>
      <c r="S923" s="3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 spans="1:33" ht="14.25" customHeight="1">
      <c r="A924" s="2"/>
      <c r="B924" s="2"/>
      <c r="C924" s="2"/>
      <c r="D924" s="2"/>
      <c r="E924" s="307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139"/>
      <c r="R924" s="164"/>
      <c r="S924" s="3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 spans="1:33" ht="14.25" customHeight="1">
      <c r="A925" s="2"/>
      <c r="B925" s="2"/>
      <c r="C925" s="2"/>
      <c r="D925" s="2"/>
      <c r="E925" s="307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139"/>
      <c r="R925" s="164"/>
      <c r="S925" s="3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 spans="1:33" ht="14.25" customHeight="1">
      <c r="A926" s="2"/>
      <c r="B926" s="2"/>
      <c r="C926" s="2"/>
      <c r="D926" s="2"/>
      <c r="E926" s="307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139"/>
      <c r="R926" s="164"/>
      <c r="S926" s="3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 spans="1:33" ht="14.25" customHeight="1">
      <c r="A927" s="2"/>
      <c r="B927" s="2"/>
      <c r="C927" s="2"/>
      <c r="D927" s="2"/>
      <c r="E927" s="307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139"/>
      <c r="R927" s="164"/>
      <c r="S927" s="3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 spans="1:33" ht="14.25" customHeight="1">
      <c r="A928" s="2"/>
      <c r="B928" s="2"/>
      <c r="C928" s="2"/>
      <c r="D928" s="2"/>
      <c r="E928" s="307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139"/>
      <c r="R928" s="164"/>
      <c r="S928" s="3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 spans="1:33" ht="14.25" customHeight="1">
      <c r="A929" s="2"/>
      <c r="B929" s="2"/>
      <c r="C929" s="2"/>
      <c r="D929" s="2"/>
      <c r="E929" s="307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139"/>
      <c r="R929" s="164"/>
      <c r="S929" s="3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 spans="1:33" ht="14.25" customHeight="1">
      <c r="A930" s="2"/>
      <c r="B930" s="2"/>
      <c r="C930" s="2"/>
      <c r="D930" s="2"/>
      <c r="E930" s="307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139"/>
      <c r="R930" s="164"/>
      <c r="S930" s="3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 spans="1:33" ht="14.25" customHeight="1">
      <c r="A931" s="2"/>
      <c r="B931" s="2"/>
      <c r="C931" s="2"/>
      <c r="D931" s="2"/>
      <c r="E931" s="307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139"/>
      <c r="R931" s="164"/>
      <c r="S931" s="3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 spans="1:33" ht="14.25" customHeight="1">
      <c r="A932" s="2"/>
      <c r="B932" s="2"/>
      <c r="C932" s="2"/>
      <c r="D932" s="2"/>
      <c r="E932" s="307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139"/>
      <c r="R932" s="164"/>
      <c r="S932" s="3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 spans="1:33" ht="14.25" customHeight="1">
      <c r="A933" s="2"/>
      <c r="B933" s="2"/>
      <c r="C933" s="2"/>
      <c r="D933" s="2"/>
      <c r="E933" s="307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139"/>
      <c r="R933" s="164"/>
      <c r="S933" s="3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 spans="1:33" ht="14.25" customHeight="1">
      <c r="A934" s="2"/>
      <c r="B934" s="2"/>
      <c r="C934" s="2"/>
      <c r="D934" s="2"/>
      <c r="E934" s="307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139"/>
      <c r="R934" s="164"/>
      <c r="S934" s="3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 spans="1:33" ht="14.25" customHeight="1">
      <c r="A935" s="2"/>
      <c r="B935" s="2"/>
      <c r="C935" s="2"/>
      <c r="D935" s="2"/>
      <c r="E935" s="307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139"/>
      <c r="R935" s="164"/>
      <c r="S935" s="3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 spans="1:33" ht="14.25" customHeight="1">
      <c r="A936" s="2"/>
      <c r="B936" s="2"/>
      <c r="C936" s="2"/>
      <c r="D936" s="2"/>
      <c r="E936" s="307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139"/>
      <c r="R936" s="164"/>
      <c r="S936" s="3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 spans="1:33" ht="14.25" customHeight="1">
      <c r="A937" s="2"/>
      <c r="B937" s="2"/>
      <c r="C937" s="2"/>
      <c r="D937" s="2"/>
      <c r="E937" s="307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139"/>
      <c r="R937" s="164"/>
      <c r="S937" s="3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 spans="1:33" ht="14.25" customHeight="1">
      <c r="A938" s="2"/>
      <c r="B938" s="2"/>
      <c r="C938" s="2"/>
      <c r="D938" s="2"/>
      <c r="E938" s="307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139"/>
      <c r="R938" s="164"/>
      <c r="S938" s="3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 spans="1:33" ht="14.25" customHeight="1">
      <c r="A939" s="2"/>
      <c r="B939" s="2"/>
      <c r="C939" s="2"/>
      <c r="D939" s="2"/>
      <c r="E939" s="307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139"/>
      <c r="R939" s="164"/>
      <c r="S939" s="3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 spans="1:33" ht="14.25" customHeight="1">
      <c r="A940" s="2"/>
      <c r="B940" s="2"/>
      <c r="C940" s="2"/>
      <c r="D940" s="2"/>
      <c r="E940" s="307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139"/>
      <c r="R940" s="164"/>
      <c r="S940" s="3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 spans="1:33" ht="14.25" customHeight="1">
      <c r="A941" s="2"/>
      <c r="B941" s="2"/>
      <c r="C941" s="2"/>
      <c r="D941" s="2"/>
      <c r="E941" s="307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139"/>
      <c r="R941" s="164"/>
      <c r="S941" s="3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 spans="1:33" ht="14.25" customHeight="1">
      <c r="A942" s="2"/>
      <c r="B942" s="2"/>
      <c r="C942" s="2"/>
      <c r="D942" s="2"/>
      <c r="E942" s="307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139"/>
      <c r="R942" s="164"/>
      <c r="S942" s="3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 spans="1:33" ht="14.25" customHeight="1">
      <c r="A943" s="2"/>
      <c r="B943" s="2"/>
      <c r="C943" s="2"/>
      <c r="D943" s="2"/>
      <c r="E943" s="307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139"/>
      <c r="R943" s="164"/>
      <c r="S943" s="3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 spans="1:33" ht="14.25" customHeight="1">
      <c r="A944" s="2"/>
      <c r="B944" s="2"/>
      <c r="C944" s="2"/>
      <c r="D944" s="2"/>
      <c r="E944" s="307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139"/>
      <c r="R944" s="164"/>
      <c r="S944" s="3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 spans="1:33" ht="14.25" customHeight="1">
      <c r="A945" s="2"/>
      <c r="B945" s="2"/>
      <c r="C945" s="2"/>
      <c r="D945" s="2"/>
      <c r="E945" s="307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139"/>
      <c r="R945" s="164"/>
      <c r="S945" s="3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 spans="1:33" ht="14.25" customHeight="1">
      <c r="A946" s="2"/>
      <c r="B946" s="2"/>
      <c r="C946" s="2"/>
      <c r="D946" s="2"/>
      <c r="E946" s="307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139"/>
      <c r="R946" s="164"/>
      <c r="S946" s="3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 spans="1:33" ht="14.25" customHeight="1">
      <c r="A947" s="2"/>
      <c r="B947" s="2"/>
      <c r="C947" s="2"/>
      <c r="D947" s="2"/>
      <c r="E947" s="307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139"/>
      <c r="R947" s="164"/>
      <c r="S947" s="3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 spans="1:33" ht="14.25" customHeight="1">
      <c r="A948" s="2"/>
      <c r="B948" s="2"/>
      <c r="C948" s="2"/>
      <c r="D948" s="2"/>
      <c r="E948" s="307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139"/>
      <c r="R948" s="164"/>
      <c r="S948" s="3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 spans="1:33" ht="14.25" customHeight="1">
      <c r="A949" s="2"/>
      <c r="B949" s="2"/>
      <c r="C949" s="2"/>
      <c r="D949" s="2"/>
      <c r="E949" s="307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139"/>
      <c r="R949" s="164"/>
      <c r="S949" s="3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 spans="1:33" ht="14.25" customHeight="1">
      <c r="A950" s="2"/>
      <c r="B950" s="2"/>
      <c r="C950" s="2"/>
      <c r="D950" s="2"/>
      <c r="E950" s="307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139"/>
      <c r="R950" s="164"/>
      <c r="S950" s="3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 spans="1:33" ht="14.25" customHeight="1">
      <c r="A951" s="2"/>
      <c r="B951" s="2"/>
      <c r="C951" s="2"/>
      <c r="D951" s="2"/>
      <c r="E951" s="307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139"/>
      <c r="R951" s="164"/>
      <c r="S951" s="3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 spans="1:33" ht="14.25" customHeight="1">
      <c r="A952" s="2"/>
      <c r="B952" s="2"/>
      <c r="C952" s="2"/>
      <c r="D952" s="2"/>
      <c r="E952" s="307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139"/>
      <c r="R952" s="164"/>
      <c r="S952" s="3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 spans="1:33" ht="14.25" customHeight="1">
      <c r="A953" s="2"/>
      <c r="B953" s="2"/>
      <c r="C953" s="2"/>
      <c r="D953" s="2"/>
      <c r="E953" s="307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139"/>
      <c r="R953" s="164"/>
      <c r="S953" s="3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 spans="1:33" ht="14.25" customHeight="1">
      <c r="A954" s="2"/>
      <c r="B954" s="2"/>
      <c r="C954" s="2"/>
      <c r="D954" s="2"/>
      <c r="E954" s="307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139"/>
      <c r="R954" s="164"/>
      <c r="S954" s="3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 spans="1:33" ht="14.25" customHeight="1">
      <c r="A955" s="2"/>
      <c r="B955" s="2"/>
      <c r="C955" s="2"/>
      <c r="D955" s="2"/>
      <c r="E955" s="307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139"/>
      <c r="R955" s="164"/>
      <c r="S955" s="3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 spans="1:33" ht="14.25" customHeight="1">
      <c r="A956" s="2"/>
      <c r="B956" s="2"/>
      <c r="C956" s="2"/>
      <c r="D956" s="2"/>
      <c r="E956" s="307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139"/>
      <c r="R956" s="164"/>
      <c r="S956" s="3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 spans="1:33" ht="14.25" customHeight="1">
      <c r="A957" s="2"/>
      <c r="B957" s="2"/>
      <c r="C957" s="2"/>
      <c r="D957" s="2"/>
      <c r="E957" s="307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139"/>
      <c r="R957" s="164"/>
      <c r="S957" s="3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 spans="1:33" ht="14.25" customHeight="1">
      <c r="A958" s="2"/>
      <c r="B958" s="2"/>
      <c r="C958" s="2"/>
      <c r="D958" s="2"/>
      <c r="E958" s="307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139"/>
      <c r="R958" s="164"/>
      <c r="S958" s="3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 spans="1:33" ht="14.25" customHeight="1">
      <c r="A959" s="2"/>
      <c r="B959" s="2"/>
      <c r="C959" s="2"/>
      <c r="D959" s="2"/>
      <c r="E959" s="307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139"/>
      <c r="R959" s="164"/>
      <c r="S959" s="3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 spans="1:33" ht="14.25" customHeight="1">
      <c r="A960" s="2"/>
      <c r="B960" s="2"/>
      <c r="C960" s="2"/>
      <c r="D960" s="2"/>
      <c r="E960" s="307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139"/>
      <c r="R960" s="164"/>
      <c r="S960" s="3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 spans="1:33" ht="14.25" customHeight="1">
      <c r="A961" s="2"/>
      <c r="B961" s="2"/>
      <c r="C961" s="2"/>
      <c r="D961" s="2"/>
      <c r="E961" s="307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139"/>
      <c r="R961" s="164"/>
      <c r="S961" s="3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 spans="1:33" ht="14.25" customHeight="1">
      <c r="A962" s="2"/>
      <c r="B962" s="2"/>
      <c r="C962" s="2"/>
      <c r="D962" s="2"/>
      <c r="E962" s="307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139"/>
      <c r="R962" s="164"/>
      <c r="S962" s="3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 spans="1:33" ht="14.25" customHeight="1">
      <c r="A963" s="2"/>
      <c r="B963" s="2"/>
      <c r="C963" s="2"/>
      <c r="D963" s="2"/>
      <c r="E963" s="307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139"/>
      <c r="R963" s="164"/>
      <c r="S963" s="3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 spans="1:33" ht="14.25" customHeight="1">
      <c r="A964" s="2"/>
      <c r="B964" s="2"/>
      <c r="C964" s="2"/>
      <c r="D964" s="2"/>
      <c r="E964" s="307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139"/>
      <c r="R964" s="164"/>
      <c r="S964" s="3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 spans="1:33" ht="14.25" customHeight="1">
      <c r="A965" s="2"/>
      <c r="B965" s="2"/>
      <c r="C965" s="2"/>
      <c r="D965" s="2"/>
      <c r="E965" s="307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139"/>
      <c r="R965" s="164"/>
      <c r="S965" s="3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 spans="1:33" ht="14.25" customHeight="1">
      <c r="A966" s="2"/>
      <c r="B966" s="2"/>
      <c r="C966" s="2"/>
      <c r="D966" s="2"/>
      <c r="E966" s="307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139"/>
      <c r="R966" s="164"/>
      <c r="S966" s="3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 spans="1:33" ht="14.25" customHeight="1">
      <c r="A967" s="2"/>
      <c r="B967" s="2"/>
      <c r="C967" s="2"/>
      <c r="D967" s="2"/>
      <c r="E967" s="307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139"/>
      <c r="R967" s="164"/>
      <c r="S967" s="3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 spans="1:33" ht="14.25" customHeight="1">
      <c r="A968" s="2"/>
      <c r="B968" s="2"/>
      <c r="C968" s="2"/>
      <c r="D968" s="2"/>
      <c r="E968" s="307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139"/>
      <c r="R968" s="164"/>
      <c r="S968" s="3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 spans="1:33" ht="14.25" customHeight="1">
      <c r="A969" s="2"/>
      <c r="B969" s="2"/>
      <c r="C969" s="2"/>
      <c r="D969" s="2"/>
      <c r="E969" s="307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139"/>
      <c r="R969" s="164"/>
      <c r="S969" s="3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 spans="1:33" ht="14.25" customHeight="1">
      <c r="A970" s="2"/>
      <c r="B970" s="2"/>
      <c r="C970" s="2"/>
      <c r="D970" s="2"/>
      <c r="E970" s="307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139"/>
      <c r="R970" s="164"/>
      <c r="S970" s="3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 spans="1:33" ht="14.25" customHeight="1">
      <c r="A971" s="2"/>
      <c r="B971" s="2"/>
      <c r="C971" s="2"/>
      <c r="D971" s="2"/>
      <c r="E971" s="307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139"/>
      <c r="R971" s="164"/>
      <c r="S971" s="3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 spans="1:33" ht="14.25" customHeight="1">
      <c r="A972" s="2"/>
      <c r="B972" s="2"/>
      <c r="C972" s="2"/>
      <c r="D972" s="2"/>
      <c r="E972" s="307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139"/>
      <c r="R972" s="164"/>
      <c r="S972" s="3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 spans="1:33" ht="14.25" customHeight="1">
      <c r="A973" s="2"/>
      <c r="B973" s="2"/>
      <c r="C973" s="2"/>
      <c r="D973" s="2"/>
      <c r="E973" s="307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139"/>
      <c r="R973" s="164"/>
      <c r="S973" s="3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 spans="1:33" ht="14.25" customHeight="1">
      <c r="A974" s="2"/>
      <c r="B974" s="2"/>
      <c r="C974" s="2"/>
      <c r="D974" s="2"/>
      <c r="E974" s="307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139"/>
      <c r="R974" s="164"/>
      <c r="S974" s="3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 spans="1:33" ht="14.25" customHeight="1">
      <c r="A975" s="2"/>
      <c r="B975" s="2"/>
      <c r="C975" s="2"/>
      <c r="D975" s="2"/>
      <c r="E975" s="307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139"/>
      <c r="R975" s="164"/>
      <c r="S975" s="3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</row>
    <row r="976" spans="1:33" ht="14.25" customHeight="1">
      <c r="A976" s="2"/>
      <c r="B976" s="2"/>
      <c r="C976" s="2"/>
      <c r="D976" s="2"/>
      <c r="E976" s="307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139"/>
      <c r="R976" s="164"/>
      <c r="S976" s="3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 spans="1:33" ht="14.25" customHeight="1">
      <c r="A977" s="2"/>
      <c r="B977" s="2"/>
      <c r="C977" s="2"/>
      <c r="D977" s="2"/>
      <c r="E977" s="307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139"/>
      <c r="R977" s="164"/>
      <c r="S977" s="3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</row>
    <row r="978" spans="1:33" ht="14.25" customHeight="1">
      <c r="A978" s="2"/>
      <c r="B978" s="2"/>
      <c r="C978" s="2"/>
      <c r="D978" s="2"/>
      <c r="E978" s="307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139"/>
      <c r="R978" s="164"/>
      <c r="S978" s="3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</row>
    <row r="979" spans="1:33" ht="14.25" customHeight="1">
      <c r="A979" s="2"/>
      <c r="B979" s="2"/>
      <c r="C979" s="2"/>
      <c r="D979" s="2"/>
      <c r="E979" s="307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139"/>
      <c r="R979" s="164"/>
      <c r="S979" s="3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</row>
    <row r="980" spans="1:33" ht="14.25" customHeight="1">
      <c r="A980" s="2"/>
      <c r="B980" s="2"/>
      <c r="C980" s="2"/>
      <c r="D980" s="2"/>
      <c r="E980" s="307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139"/>
      <c r="R980" s="164"/>
      <c r="S980" s="3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</row>
    <row r="981" spans="1:33" ht="14.25" customHeight="1">
      <c r="A981" s="2"/>
      <c r="B981" s="2"/>
      <c r="C981" s="2"/>
      <c r="D981" s="2"/>
      <c r="E981" s="307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139"/>
      <c r="R981" s="164"/>
      <c r="S981" s="3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</row>
    <row r="982" spans="1:33" ht="14.25" customHeight="1">
      <c r="A982" s="2"/>
      <c r="B982" s="2"/>
      <c r="C982" s="2"/>
      <c r="D982" s="2"/>
      <c r="E982" s="307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139"/>
      <c r="R982" s="164"/>
      <c r="S982" s="3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</row>
    <row r="983" spans="1:33" ht="14.25" customHeight="1">
      <c r="A983" s="2"/>
      <c r="B983" s="2"/>
      <c r="C983" s="2"/>
      <c r="D983" s="2"/>
      <c r="E983" s="307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139"/>
      <c r="R983" s="164"/>
      <c r="S983" s="3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</row>
    <row r="984" spans="1:33" ht="14.25" customHeight="1">
      <c r="A984" s="2"/>
      <c r="B984" s="2"/>
      <c r="C984" s="2"/>
      <c r="D984" s="2"/>
      <c r="E984" s="307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139"/>
      <c r="R984" s="164"/>
      <c r="S984" s="3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</row>
    <row r="985" spans="1:33" ht="14.25" customHeight="1">
      <c r="A985" s="2"/>
      <c r="B985" s="2"/>
      <c r="C985" s="2"/>
      <c r="D985" s="2"/>
      <c r="E985" s="307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139"/>
      <c r="R985" s="164"/>
      <c r="S985" s="3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</row>
    <row r="986" spans="1:33" ht="14.25" customHeight="1">
      <c r="A986" s="2"/>
      <c r="B986" s="2"/>
      <c r="C986" s="2"/>
      <c r="D986" s="2"/>
      <c r="E986" s="307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139"/>
      <c r="R986" s="164"/>
      <c r="S986" s="3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</row>
    <row r="987" spans="1:33" ht="14.25" customHeight="1">
      <c r="A987" s="2"/>
      <c r="B987" s="2"/>
      <c r="C987" s="2"/>
      <c r="D987" s="2"/>
      <c r="E987" s="307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139"/>
      <c r="R987" s="164"/>
      <c r="S987" s="3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</row>
    <row r="988" spans="1:33" ht="14.25" customHeight="1">
      <c r="A988" s="2"/>
      <c r="B988" s="2"/>
      <c r="C988" s="2"/>
      <c r="D988" s="2"/>
      <c r="E988" s="307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139"/>
      <c r="R988" s="164"/>
      <c r="S988" s="3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</row>
    <row r="989" spans="1:33" ht="14.25" customHeight="1">
      <c r="A989" s="2"/>
      <c r="B989" s="2"/>
      <c r="C989" s="2"/>
      <c r="D989" s="2"/>
      <c r="E989" s="307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139"/>
      <c r="R989" s="164"/>
      <c r="S989" s="3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</row>
    <row r="990" spans="1:33" ht="14.25" customHeight="1">
      <c r="A990" s="2"/>
      <c r="B990" s="2"/>
      <c r="C990" s="2"/>
      <c r="D990" s="2"/>
      <c r="E990" s="307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139"/>
      <c r="R990" s="164"/>
      <c r="S990" s="3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</row>
    <row r="991" spans="1:33" ht="14.25" customHeight="1">
      <c r="A991" s="2"/>
      <c r="B991" s="2"/>
      <c r="C991" s="2"/>
      <c r="D991" s="2"/>
      <c r="E991" s="307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139"/>
      <c r="R991" s="164"/>
      <c r="S991" s="3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</row>
    <row r="992" spans="1:33" ht="14.25" customHeight="1">
      <c r="A992" s="2"/>
      <c r="B992" s="2"/>
      <c r="C992" s="2"/>
      <c r="D992" s="2"/>
      <c r="E992" s="307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139"/>
      <c r="R992" s="164"/>
      <c r="S992" s="3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</row>
    <row r="993" spans="1:33" ht="14.25" customHeight="1">
      <c r="A993" s="2"/>
      <c r="B993" s="2"/>
      <c r="C993" s="2"/>
      <c r="D993" s="2"/>
      <c r="E993" s="307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139"/>
      <c r="R993" s="164"/>
      <c r="S993" s="3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</row>
    <row r="994" spans="1:33" ht="14.25" customHeight="1">
      <c r="A994" s="2"/>
      <c r="B994" s="2"/>
      <c r="C994" s="2"/>
      <c r="D994" s="2"/>
      <c r="E994" s="307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139"/>
      <c r="R994" s="164"/>
      <c r="S994" s="3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</row>
    <row r="995" spans="1:33" ht="14.25" customHeight="1">
      <c r="A995" s="2"/>
      <c r="B995" s="2"/>
      <c r="C995" s="2"/>
      <c r="D995" s="2"/>
      <c r="E995" s="307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139"/>
      <c r="R995" s="164"/>
      <c r="S995" s="3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</row>
    <row r="996" spans="1:33" ht="14.25" customHeight="1">
      <c r="A996" s="2"/>
      <c r="B996" s="2"/>
      <c r="C996" s="2"/>
      <c r="D996" s="2"/>
      <c r="E996" s="307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139"/>
      <c r="R996" s="164"/>
      <c r="S996" s="3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</row>
    <row r="997" spans="1:33" ht="14.25" customHeight="1">
      <c r="A997" s="2"/>
      <c r="B997" s="2"/>
      <c r="C997" s="2"/>
      <c r="D997" s="2"/>
      <c r="E997" s="307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139"/>
      <c r="R997" s="164"/>
      <c r="S997" s="3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</row>
    <row r="998" spans="1:33" ht="14.25" customHeight="1">
      <c r="A998" s="2"/>
      <c r="B998" s="2"/>
      <c r="C998" s="2"/>
      <c r="D998" s="2"/>
      <c r="E998" s="307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139"/>
      <c r="R998" s="164"/>
      <c r="S998" s="3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</row>
    <row r="999" spans="1:33" ht="14.25" customHeight="1">
      <c r="A999" s="2"/>
      <c r="B999" s="2"/>
      <c r="C999" s="2"/>
      <c r="D999" s="2"/>
      <c r="E999" s="307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139"/>
      <c r="R999" s="164"/>
      <c r="S999" s="3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</row>
    <row r="1000" spans="1:33" ht="14.25" customHeight="1">
      <c r="A1000" s="2"/>
      <c r="B1000" s="2"/>
      <c r="C1000" s="2"/>
      <c r="D1000" s="2"/>
      <c r="E1000" s="307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139"/>
      <c r="R1000" s="164"/>
      <c r="S1000" s="3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</row>
    <row r="1001" spans="1:33" ht="14.25" customHeight="1">
      <c r="A1001" s="2"/>
      <c r="B1001" s="2"/>
      <c r="C1001" s="2"/>
      <c r="D1001" s="2"/>
      <c r="E1001" s="307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139"/>
      <c r="R1001" s="164"/>
      <c r="S1001" s="3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</row>
    <row r="1002" spans="1:33" ht="14.25" customHeight="1">
      <c r="A1002" s="2"/>
      <c r="B1002" s="2"/>
      <c r="C1002" s="2"/>
      <c r="D1002" s="2"/>
      <c r="E1002" s="307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139"/>
      <c r="R1002" s="164"/>
      <c r="S1002" s="3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</row>
    <row r="1003" spans="1:33" ht="14.25" customHeight="1">
      <c r="A1003" s="2"/>
      <c r="B1003" s="2"/>
      <c r="C1003" s="2"/>
      <c r="D1003" s="2"/>
      <c r="E1003" s="307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139"/>
      <c r="R1003" s="164"/>
      <c r="S1003" s="3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</row>
    <row r="1004" spans="1:33" ht="14.25" customHeight="1">
      <c r="A1004" s="2"/>
      <c r="B1004" s="2"/>
      <c r="C1004" s="2"/>
      <c r="D1004" s="2"/>
      <c r="E1004" s="307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139"/>
      <c r="R1004" s="164"/>
      <c r="S1004" s="3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</row>
    <row r="1005" spans="1:33" ht="14.25" customHeight="1">
      <c r="A1005" s="2"/>
      <c r="B1005" s="2"/>
      <c r="C1005" s="2"/>
      <c r="D1005" s="2"/>
      <c r="E1005" s="307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139"/>
      <c r="R1005" s="164"/>
      <c r="S1005" s="3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</row>
    <row r="1006" spans="1:33" ht="14.25" customHeight="1">
      <c r="A1006" s="2"/>
      <c r="B1006" s="2"/>
      <c r="C1006" s="2"/>
      <c r="D1006" s="2"/>
      <c r="E1006" s="307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139"/>
      <c r="R1006" s="164"/>
      <c r="S1006" s="3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</row>
  </sheetData>
  <autoFilter ref="A5:AE69" xr:uid="{00000000-0009-0000-0000-000017000000}">
    <sortState xmlns:xlrd2="http://schemas.microsoft.com/office/spreadsheetml/2017/richdata2" ref="A5:AE69">
      <sortCondition descending="1" ref="D5:D69"/>
    </sortState>
  </autoFilter>
  <mergeCells count="3">
    <mergeCell ref="F4:I4"/>
    <mergeCell ref="J4:M4"/>
    <mergeCell ref="N4:R4"/>
  </mergeCells>
  <pageMargins left="0.7" right="0.7" top="0.75" bottom="0.75" header="0" footer="0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filterMode="1">
    <tabColor rgb="FFFF0000"/>
    <outlinePr summaryBelow="0" summaryRight="0"/>
  </sheetPr>
  <dimension ref="A1:AO994"/>
  <sheetViews>
    <sheetView workbookViewId="0">
      <pane xSplit="6" topLeftCell="G1" activePane="topRight" state="frozen"/>
      <selection pane="topRight" activeCell="H2" sqref="H2"/>
    </sheetView>
  </sheetViews>
  <sheetFormatPr defaultColWidth="14.42578125" defaultRowHeight="15" customHeight="1"/>
  <cols>
    <col min="1" max="1" width="9.85546875" customWidth="1"/>
    <col min="2" max="2" width="42.28515625" customWidth="1"/>
    <col min="3" max="3" width="9" hidden="1" customWidth="1"/>
    <col min="4" max="5" width="8.5703125" hidden="1" customWidth="1"/>
    <col min="6" max="6" width="13.140625" hidden="1" customWidth="1"/>
    <col min="7" max="7" width="5.42578125" hidden="1" customWidth="1"/>
    <col min="8" max="9" width="8.7109375" hidden="1" customWidth="1"/>
    <col min="10" max="10" width="9.42578125" hidden="1" customWidth="1"/>
    <col min="11" max="11" width="6" hidden="1" customWidth="1"/>
    <col min="12" max="12" width="9.42578125" hidden="1" customWidth="1"/>
    <col min="13" max="13" width="7" hidden="1" customWidth="1"/>
    <col min="14" max="14" width="7.7109375" hidden="1" customWidth="1"/>
    <col min="15" max="15" width="5.42578125" hidden="1" customWidth="1"/>
    <col min="16" max="16" width="9.7109375" hidden="1" customWidth="1"/>
    <col min="17" max="17" width="7" hidden="1" customWidth="1"/>
    <col min="18" max="18" width="7.7109375" hidden="1" customWidth="1"/>
    <col min="19" max="19" width="5.42578125" hidden="1" customWidth="1"/>
    <col min="20" max="20" width="8.7109375" hidden="1" customWidth="1"/>
    <col min="21" max="21" width="7" hidden="1" customWidth="1"/>
    <col min="22" max="22" width="8.7109375" hidden="1" customWidth="1"/>
    <col min="23" max="26" width="8.5703125" hidden="1" customWidth="1"/>
    <col min="27" max="27" width="8" hidden="1" customWidth="1"/>
    <col min="28" max="28" width="10.5703125" customWidth="1"/>
    <col min="29" max="29" width="11.7109375" customWidth="1"/>
    <col min="30" max="30" width="12.7109375" customWidth="1"/>
    <col min="31" max="32" width="8.85546875" customWidth="1"/>
    <col min="33" max="41" width="12.28515625" customWidth="1"/>
  </cols>
  <sheetData>
    <row r="1" spans="1:41" ht="14.25" customHeight="1">
      <c r="A1" s="204"/>
      <c r="B1" s="310" t="s">
        <v>679</v>
      </c>
      <c r="C1" s="206"/>
      <c r="D1" s="204"/>
      <c r="E1" s="204"/>
      <c r="F1" s="204"/>
      <c r="G1" s="207"/>
      <c r="H1" s="208"/>
      <c r="I1" s="52"/>
      <c r="J1" s="3"/>
      <c r="K1" s="3"/>
      <c r="L1" s="208"/>
      <c r="M1" s="52"/>
      <c r="N1" s="3"/>
      <c r="O1" s="3"/>
      <c r="P1" s="208"/>
      <c r="Q1" s="52"/>
      <c r="R1" s="3"/>
      <c r="S1" s="3" t="s">
        <v>1072</v>
      </c>
      <c r="T1" s="208"/>
      <c r="U1" s="52"/>
      <c r="V1" s="3"/>
      <c r="W1" s="209"/>
      <c r="X1" s="209"/>
      <c r="Y1" s="209"/>
      <c r="Z1" s="209"/>
      <c r="AA1" s="204"/>
      <c r="AB1" s="204"/>
      <c r="AC1" s="204"/>
      <c r="AD1" s="210"/>
      <c r="AE1" s="204"/>
      <c r="AF1" s="204"/>
      <c r="AG1" s="211"/>
      <c r="AH1" s="211"/>
      <c r="AI1" s="211"/>
      <c r="AJ1" s="211"/>
      <c r="AK1" s="211"/>
      <c r="AL1" s="211"/>
      <c r="AM1" s="211"/>
      <c r="AN1" s="211"/>
      <c r="AO1" s="211"/>
    </row>
    <row r="2" spans="1:41" ht="14.25" customHeight="1">
      <c r="A2" s="204"/>
      <c r="B2" s="205" t="s">
        <v>920</v>
      </c>
      <c r="C2" s="204"/>
      <c r="D2" s="204"/>
      <c r="E2" s="204"/>
      <c r="F2" s="204"/>
      <c r="G2" s="207"/>
      <c r="H2" s="208"/>
      <c r="I2" s="52"/>
      <c r="J2" s="3"/>
      <c r="K2" s="3"/>
      <c r="L2" s="208"/>
      <c r="M2" s="52"/>
      <c r="N2" s="3"/>
      <c r="O2" s="3"/>
      <c r="P2" s="208"/>
      <c r="Q2" s="52"/>
      <c r="R2" s="3"/>
      <c r="S2" s="3"/>
      <c r="T2" s="208"/>
      <c r="U2" s="52"/>
      <c r="V2" s="3"/>
      <c r="W2" s="209"/>
      <c r="X2" s="209"/>
      <c r="Y2" s="209"/>
      <c r="Z2" s="209"/>
      <c r="AA2" s="204"/>
      <c r="AB2" s="204"/>
      <c r="AC2" s="204"/>
      <c r="AD2" s="210"/>
      <c r="AE2" s="204"/>
      <c r="AF2" s="204"/>
      <c r="AG2" s="211"/>
      <c r="AH2" s="211"/>
      <c r="AI2" s="211"/>
      <c r="AJ2" s="211"/>
      <c r="AK2" s="211"/>
      <c r="AL2" s="211"/>
      <c r="AM2" s="211"/>
      <c r="AN2" s="211"/>
      <c r="AO2" s="211"/>
    </row>
    <row r="3" spans="1:41" ht="14.25" customHeight="1">
      <c r="A3" s="204"/>
      <c r="B3" s="213">
        <f ca="1">TODAY()</f>
        <v>46188</v>
      </c>
      <c r="C3" s="204"/>
      <c r="D3" s="204"/>
      <c r="E3" s="204"/>
      <c r="F3" s="204"/>
      <c r="G3" s="207"/>
      <c r="H3" s="208"/>
      <c r="I3" s="52"/>
      <c r="J3" s="3"/>
      <c r="K3" s="3"/>
      <c r="L3" s="208"/>
      <c r="M3" s="52"/>
      <c r="N3" s="3"/>
      <c r="O3" s="3"/>
      <c r="P3" s="208"/>
      <c r="Q3" s="52"/>
      <c r="R3" s="3"/>
      <c r="S3" s="3"/>
      <c r="T3" s="208"/>
      <c r="U3" s="52"/>
      <c r="V3" s="3"/>
      <c r="W3" s="209"/>
      <c r="X3" s="209"/>
      <c r="Y3" s="209"/>
      <c r="Z3" s="209"/>
      <c r="AA3" s="204"/>
      <c r="AB3" s="204"/>
      <c r="AC3" s="204"/>
      <c r="AD3" s="210"/>
      <c r="AE3" s="204"/>
      <c r="AF3" s="211"/>
      <c r="AG3" s="311"/>
      <c r="AH3" s="212"/>
      <c r="AI3" s="212"/>
      <c r="AJ3" s="212"/>
      <c r="AK3" s="212"/>
      <c r="AL3" s="212"/>
      <c r="AM3" s="212"/>
      <c r="AN3" s="212"/>
      <c r="AO3" s="212"/>
    </row>
    <row r="4" spans="1:41" ht="14.25" customHeight="1">
      <c r="A4" s="152"/>
      <c r="B4" s="58"/>
      <c r="C4" s="58"/>
      <c r="D4" s="58"/>
      <c r="E4" s="58"/>
      <c r="F4" s="214"/>
      <c r="G4" s="564">
        <f ca="1">TODAY()+3</f>
        <v>46191</v>
      </c>
      <c r="H4" s="559"/>
      <c r="I4" s="559"/>
      <c r="J4" s="560"/>
      <c r="K4" s="561">
        <f ca="1">G4+31</f>
        <v>46222</v>
      </c>
      <c r="L4" s="559"/>
      <c r="M4" s="559"/>
      <c r="N4" s="560"/>
      <c r="O4" s="558">
        <f ca="1">K4+31</f>
        <v>46253</v>
      </c>
      <c r="P4" s="559"/>
      <c r="Q4" s="559"/>
      <c r="R4" s="560"/>
      <c r="S4" s="561">
        <f ca="1">O4+30</f>
        <v>46283</v>
      </c>
      <c r="T4" s="559"/>
      <c r="U4" s="559"/>
      <c r="V4" s="560"/>
      <c r="W4" s="555" t="s">
        <v>921</v>
      </c>
      <c r="X4" s="556"/>
      <c r="Y4" s="556"/>
      <c r="Z4" s="556"/>
      <c r="AA4" s="557"/>
      <c r="AB4" s="216" t="s">
        <v>4</v>
      </c>
      <c r="AC4" s="216"/>
      <c r="AD4" s="146" t="s">
        <v>922</v>
      </c>
      <c r="AE4" s="312"/>
      <c r="AF4" s="218" t="s">
        <v>924</v>
      </c>
      <c r="AG4" s="217"/>
      <c r="AH4" s="217"/>
      <c r="AI4" s="217"/>
      <c r="AJ4" s="217"/>
      <c r="AK4" s="217"/>
      <c r="AL4" s="217"/>
      <c r="AM4" s="217"/>
      <c r="AN4" s="217"/>
      <c r="AO4" s="217"/>
    </row>
    <row r="5" spans="1:41" ht="84" customHeight="1">
      <c r="A5" s="313" t="s">
        <v>928</v>
      </c>
      <c r="B5" s="314" t="s">
        <v>929</v>
      </c>
      <c r="C5" s="314" t="s">
        <v>930</v>
      </c>
      <c r="D5" s="314" t="s">
        <v>931</v>
      </c>
      <c r="E5" s="314"/>
      <c r="F5" s="67" t="s">
        <v>932</v>
      </c>
      <c r="G5" s="314" t="s">
        <v>933</v>
      </c>
      <c r="H5" s="315" t="s">
        <v>934</v>
      </c>
      <c r="I5" s="316" t="s">
        <v>935</v>
      </c>
      <c r="J5" s="317" t="s">
        <v>936</v>
      </c>
      <c r="K5" s="317" t="s">
        <v>933</v>
      </c>
      <c r="L5" s="315" t="s">
        <v>934</v>
      </c>
      <c r="M5" s="316" t="s">
        <v>935</v>
      </c>
      <c r="N5" s="317" t="s">
        <v>936</v>
      </c>
      <c r="O5" s="317" t="s">
        <v>933</v>
      </c>
      <c r="P5" s="315" t="s">
        <v>934</v>
      </c>
      <c r="Q5" s="316" t="s">
        <v>935</v>
      </c>
      <c r="R5" s="317" t="s">
        <v>936</v>
      </c>
      <c r="S5" s="317" t="s">
        <v>933</v>
      </c>
      <c r="T5" s="315" t="s">
        <v>934</v>
      </c>
      <c r="U5" s="316" t="s">
        <v>935</v>
      </c>
      <c r="V5" s="317" t="s">
        <v>936</v>
      </c>
      <c r="W5" s="318" t="s">
        <v>937</v>
      </c>
      <c r="X5" s="318" t="s">
        <v>938</v>
      </c>
      <c r="Y5" s="318" t="s">
        <v>939</v>
      </c>
      <c r="Z5" s="318" t="s">
        <v>940</v>
      </c>
      <c r="AA5" s="319" t="s">
        <v>941</v>
      </c>
      <c r="AB5" s="314" t="s">
        <v>1073</v>
      </c>
      <c r="AC5" s="314"/>
      <c r="AD5" s="67" t="s">
        <v>942</v>
      </c>
      <c r="AE5" s="320"/>
      <c r="AF5" s="321" t="s">
        <v>1164</v>
      </c>
      <c r="AG5" s="151"/>
      <c r="AH5" s="151"/>
      <c r="AI5" s="151"/>
      <c r="AJ5" s="151"/>
      <c r="AK5" s="151"/>
      <c r="AL5" s="151"/>
      <c r="AM5" s="151"/>
      <c r="AN5" s="151"/>
      <c r="AO5" s="151"/>
    </row>
    <row r="6" spans="1:41" ht="16.5" hidden="1" customHeight="1">
      <c r="A6" s="322" t="s">
        <v>1165</v>
      </c>
      <c r="B6" s="41" t="s">
        <v>623</v>
      </c>
      <c r="C6" s="79">
        <f>VLOOKUP(B6,'JAN26'!$A$1:I909,8,0)</f>
        <v>256</v>
      </c>
      <c r="D6" s="323">
        <f>VLOOKUP(B6,AVE!B$1:GB3515,2,0)</f>
        <v>20.399999999999999</v>
      </c>
      <c r="E6" s="323"/>
      <c r="F6" s="324">
        <f t="shared" ref="F6:F23" si="0">H6+L6+P6+T6</f>
        <v>250</v>
      </c>
      <c r="G6" s="325">
        <f t="shared" ref="G6:G14" si="1">IF(C6&lt;0,0,C6)</f>
        <v>256</v>
      </c>
      <c r="H6" s="315"/>
      <c r="I6" s="326">
        <f t="shared" ref="I6:I14" si="2">D6</f>
        <v>20.399999999999999</v>
      </c>
      <c r="J6" s="327">
        <f t="shared" ref="J6:J14" si="3">(G6+H6)-I6</f>
        <v>235.6</v>
      </c>
      <c r="K6" s="327">
        <f t="shared" ref="K6:K14" si="4">IF(J6&lt;0,0,J6)</f>
        <v>235.6</v>
      </c>
      <c r="L6" s="315">
        <f t="shared" ref="L6:L14" si="5">AF6</f>
        <v>250</v>
      </c>
      <c r="M6" s="326">
        <f t="shared" ref="M6:M14" si="6">I6</f>
        <v>20.399999999999999</v>
      </c>
      <c r="N6" s="327">
        <f t="shared" ref="N6:N14" si="7">(K6+L6)-M6</f>
        <v>465.20000000000005</v>
      </c>
      <c r="O6" s="327">
        <f t="shared" ref="O6:O14" si="8">IF(N6&lt;0,0,N6)</f>
        <v>465.20000000000005</v>
      </c>
      <c r="P6" s="315"/>
      <c r="Q6" s="326">
        <f t="shared" ref="Q6:Q14" si="9">M6</f>
        <v>20.399999999999999</v>
      </c>
      <c r="R6" s="327">
        <f t="shared" ref="R6:R14" si="10">(O6+P6)-Q6</f>
        <v>444.80000000000007</v>
      </c>
      <c r="S6" s="327">
        <f t="shared" ref="S6:S14" si="11">IF(R6&lt;0,0,R6)</f>
        <v>444.80000000000007</v>
      </c>
      <c r="T6" s="315"/>
      <c r="U6" s="326">
        <f t="shared" ref="U6:U14" si="12">Q6</f>
        <v>20.399999999999999</v>
      </c>
      <c r="V6" s="327">
        <f t="shared" ref="V6:V14" si="13">(S6+T6)-U6</f>
        <v>424.40000000000009</v>
      </c>
      <c r="W6" s="328">
        <f t="shared" ref="W6:W14" si="14">V6/U6</f>
        <v>20.803921568627455</v>
      </c>
      <c r="X6" s="328">
        <v>4</v>
      </c>
      <c r="Y6" s="328">
        <f t="shared" ref="Y6:Y22" si="15">X6+2</f>
        <v>6</v>
      </c>
      <c r="Z6" s="328">
        <f t="shared" ref="Z6:Z14" si="16">IF(IF(W6&gt;X6,Y6-W6,Y6-W6)&lt;0,0,IF(W6&gt;X6,Y6-W6,Y6-W6))</f>
        <v>0</v>
      </c>
      <c r="AA6" s="329">
        <f t="shared" ref="AA6:AA14" si="17">Z6*D6</f>
        <v>0</v>
      </c>
      <c r="AB6" s="325"/>
      <c r="AC6" s="325"/>
      <c r="AD6" s="330"/>
      <c r="AE6" s="331"/>
      <c r="AF6" s="264">
        <v>250</v>
      </c>
      <c r="AG6" s="3"/>
      <c r="AH6" s="3"/>
      <c r="AI6" s="3"/>
      <c r="AJ6" s="3"/>
      <c r="AK6" s="3"/>
      <c r="AL6" s="3"/>
      <c r="AM6" s="3"/>
      <c r="AN6" s="3"/>
      <c r="AO6" s="3"/>
    </row>
    <row r="7" spans="1:41" ht="16.5" customHeight="1">
      <c r="A7" s="322" t="s">
        <v>1166</v>
      </c>
      <c r="B7" s="41" t="s">
        <v>598</v>
      </c>
      <c r="C7" s="79">
        <f>VLOOKUP(B7,'JAN26'!$A$1:I910,8,0)</f>
        <v>483</v>
      </c>
      <c r="D7" s="323">
        <f>VLOOKUP(B7,AVE!B$1:GB3516,2,0)</f>
        <v>60.666666666666664</v>
      </c>
      <c r="E7" s="323"/>
      <c r="F7" s="324">
        <f t="shared" si="0"/>
        <v>0</v>
      </c>
      <c r="G7" s="325">
        <f t="shared" si="1"/>
        <v>483</v>
      </c>
      <c r="H7" s="315"/>
      <c r="I7" s="326">
        <f t="shared" si="2"/>
        <v>60.666666666666664</v>
      </c>
      <c r="J7" s="327">
        <f t="shared" si="3"/>
        <v>422.33333333333331</v>
      </c>
      <c r="K7" s="327">
        <f t="shared" si="4"/>
        <v>422.33333333333331</v>
      </c>
      <c r="L7" s="315">
        <f t="shared" si="5"/>
        <v>0</v>
      </c>
      <c r="M7" s="326">
        <f t="shared" si="6"/>
        <v>60.666666666666664</v>
      </c>
      <c r="N7" s="327">
        <f t="shared" si="7"/>
        <v>361.66666666666663</v>
      </c>
      <c r="O7" s="327">
        <f t="shared" si="8"/>
        <v>361.66666666666663</v>
      </c>
      <c r="P7" s="315"/>
      <c r="Q7" s="326">
        <f t="shared" si="9"/>
        <v>60.666666666666664</v>
      </c>
      <c r="R7" s="327">
        <f t="shared" si="10"/>
        <v>300.99999999999994</v>
      </c>
      <c r="S7" s="327">
        <f t="shared" si="11"/>
        <v>300.99999999999994</v>
      </c>
      <c r="T7" s="315"/>
      <c r="U7" s="326">
        <f t="shared" si="12"/>
        <v>60.666666666666664</v>
      </c>
      <c r="V7" s="327">
        <f t="shared" si="13"/>
        <v>240.33333333333329</v>
      </c>
      <c r="W7" s="328">
        <f t="shared" si="14"/>
        <v>3.9615384615384608</v>
      </c>
      <c r="X7" s="328">
        <v>4</v>
      </c>
      <c r="Y7" s="328">
        <f t="shared" si="15"/>
        <v>6</v>
      </c>
      <c r="Z7" s="328">
        <f t="shared" si="16"/>
        <v>2.0384615384615392</v>
      </c>
      <c r="AA7" s="329">
        <f t="shared" si="17"/>
        <v>123.66666666666671</v>
      </c>
      <c r="AB7" s="325">
        <v>150</v>
      </c>
      <c r="AC7" s="325"/>
      <c r="AD7" s="330"/>
      <c r="AE7" s="331"/>
      <c r="AF7" s="264"/>
      <c r="AG7" s="3"/>
      <c r="AH7" s="3"/>
      <c r="AI7" s="3"/>
      <c r="AJ7" s="3"/>
      <c r="AK7" s="3"/>
      <c r="AL7" s="3"/>
      <c r="AM7" s="3"/>
      <c r="AN7" s="3"/>
      <c r="AO7" s="3"/>
    </row>
    <row r="8" spans="1:41" ht="16.5" customHeight="1">
      <c r="A8" s="322"/>
      <c r="B8" s="41" t="s">
        <v>599</v>
      </c>
      <c r="C8" s="79">
        <f>VLOOKUP(B8,'JAN26'!$A$1:I911,8,0)</f>
        <v>427</v>
      </c>
      <c r="D8" s="323">
        <f>VLOOKUP(B8,AVE!B$1:GB3517,2,0)</f>
        <v>64.166666666666671</v>
      </c>
      <c r="E8" s="323"/>
      <c r="F8" s="324">
        <f t="shared" si="0"/>
        <v>50</v>
      </c>
      <c r="G8" s="325">
        <f t="shared" si="1"/>
        <v>427</v>
      </c>
      <c r="H8" s="315"/>
      <c r="I8" s="326">
        <f t="shared" si="2"/>
        <v>64.166666666666671</v>
      </c>
      <c r="J8" s="327">
        <f t="shared" si="3"/>
        <v>362.83333333333331</v>
      </c>
      <c r="K8" s="327">
        <f t="shared" si="4"/>
        <v>362.83333333333331</v>
      </c>
      <c r="L8" s="315">
        <f t="shared" si="5"/>
        <v>50</v>
      </c>
      <c r="M8" s="326">
        <f t="shared" si="6"/>
        <v>64.166666666666671</v>
      </c>
      <c r="N8" s="327">
        <f t="shared" si="7"/>
        <v>348.66666666666663</v>
      </c>
      <c r="O8" s="327">
        <f t="shared" si="8"/>
        <v>348.66666666666663</v>
      </c>
      <c r="P8" s="315"/>
      <c r="Q8" s="326">
        <f t="shared" si="9"/>
        <v>64.166666666666671</v>
      </c>
      <c r="R8" s="327">
        <f t="shared" si="10"/>
        <v>284.49999999999994</v>
      </c>
      <c r="S8" s="327">
        <f t="shared" si="11"/>
        <v>284.49999999999994</v>
      </c>
      <c r="T8" s="315"/>
      <c r="U8" s="326">
        <f t="shared" si="12"/>
        <v>64.166666666666671</v>
      </c>
      <c r="V8" s="327">
        <f t="shared" si="13"/>
        <v>220.33333333333326</v>
      </c>
      <c r="W8" s="328">
        <f t="shared" si="14"/>
        <v>3.4337662337662325</v>
      </c>
      <c r="X8" s="328">
        <v>4</v>
      </c>
      <c r="Y8" s="328">
        <f t="shared" si="15"/>
        <v>6</v>
      </c>
      <c r="Z8" s="328">
        <f t="shared" si="16"/>
        <v>2.5662337662337675</v>
      </c>
      <c r="AA8" s="329">
        <f t="shared" si="17"/>
        <v>164.66666666666677</v>
      </c>
      <c r="AB8" s="151">
        <v>150</v>
      </c>
      <c r="AC8" s="151"/>
      <c r="AD8" s="332"/>
      <c r="AE8" s="331"/>
      <c r="AF8" s="264">
        <v>50</v>
      </c>
      <c r="AG8" s="3"/>
      <c r="AH8" s="3"/>
      <c r="AI8" s="3"/>
      <c r="AJ8" s="3"/>
      <c r="AK8" s="3"/>
      <c r="AL8" s="3"/>
      <c r="AM8" s="3"/>
      <c r="AN8" s="3"/>
      <c r="AO8" s="3"/>
    </row>
    <row r="9" spans="1:41" ht="16.5" hidden="1" customHeight="1">
      <c r="A9" s="322"/>
      <c r="B9" s="41" t="s">
        <v>624</v>
      </c>
      <c r="C9" s="79">
        <f>VLOOKUP(B9,'JAN26'!$A$1:I912,8,0)</f>
        <v>230</v>
      </c>
      <c r="D9" s="323">
        <f>VLOOKUP(B9,AVE!B$1:GB3518,2,0)</f>
        <v>26</v>
      </c>
      <c r="E9" s="323"/>
      <c r="F9" s="324">
        <f t="shared" si="0"/>
        <v>0</v>
      </c>
      <c r="G9" s="325">
        <f t="shared" si="1"/>
        <v>230</v>
      </c>
      <c r="H9" s="315"/>
      <c r="I9" s="326">
        <f t="shared" si="2"/>
        <v>26</v>
      </c>
      <c r="J9" s="327">
        <f t="shared" si="3"/>
        <v>204</v>
      </c>
      <c r="K9" s="327">
        <f t="shared" si="4"/>
        <v>204</v>
      </c>
      <c r="L9" s="315">
        <f t="shared" si="5"/>
        <v>0</v>
      </c>
      <c r="M9" s="326">
        <f t="shared" si="6"/>
        <v>26</v>
      </c>
      <c r="N9" s="327">
        <f t="shared" si="7"/>
        <v>178</v>
      </c>
      <c r="O9" s="327">
        <f t="shared" si="8"/>
        <v>178</v>
      </c>
      <c r="P9" s="315"/>
      <c r="Q9" s="326">
        <f t="shared" si="9"/>
        <v>26</v>
      </c>
      <c r="R9" s="327">
        <f t="shared" si="10"/>
        <v>152</v>
      </c>
      <c r="S9" s="327">
        <f t="shared" si="11"/>
        <v>152</v>
      </c>
      <c r="T9" s="315"/>
      <c r="U9" s="326">
        <f t="shared" si="12"/>
        <v>26</v>
      </c>
      <c r="V9" s="327">
        <f t="shared" si="13"/>
        <v>126</v>
      </c>
      <c r="W9" s="328">
        <f t="shared" si="14"/>
        <v>4.8461538461538458</v>
      </c>
      <c r="X9" s="328">
        <v>4</v>
      </c>
      <c r="Y9" s="328">
        <f t="shared" si="15"/>
        <v>6</v>
      </c>
      <c r="Z9" s="328">
        <f t="shared" si="16"/>
        <v>1.1538461538461542</v>
      </c>
      <c r="AA9" s="329">
        <f t="shared" si="17"/>
        <v>30.000000000000007</v>
      </c>
      <c r="AB9" s="151"/>
      <c r="AC9" s="151"/>
      <c r="AD9" s="332"/>
      <c r="AE9" s="331"/>
      <c r="AF9" s="264"/>
      <c r="AG9" s="3"/>
      <c r="AH9" s="3"/>
      <c r="AI9" s="3"/>
      <c r="AJ9" s="3"/>
      <c r="AK9" s="3"/>
      <c r="AL9" s="3"/>
      <c r="AM9" s="3"/>
      <c r="AN9" s="3"/>
      <c r="AO9" s="3"/>
    </row>
    <row r="10" spans="1:41" ht="18" hidden="1" customHeight="1">
      <c r="A10" s="322"/>
      <c r="B10" s="41" t="s">
        <v>592</v>
      </c>
      <c r="C10" s="79">
        <f>VLOOKUP(B10,'JAN26'!$A$1:I913,8,0)</f>
        <v>277</v>
      </c>
      <c r="D10" s="323">
        <f>VLOOKUP(B10,AVE!B$1:GB3519,2,0)</f>
        <v>19</v>
      </c>
      <c r="E10" s="323"/>
      <c r="F10" s="324">
        <f t="shared" si="0"/>
        <v>0</v>
      </c>
      <c r="G10" s="325">
        <f t="shared" si="1"/>
        <v>277</v>
      </c>
      <c r="H10" s="315"/>
      <c r="I10" s="326">
        <f t="shared" si="2"/>
        <v>19</v>
      </c>
      <c r="J10" s="327">
        <f t="shared" si="3"/>
        <v>258</v>
      </c>
      <c r="K10" s="327">
        <f t="shared" si="4"/>
        <v>258</v>
      </c>
      <c r="L10" s="315">
        <f t="shared" si="5"/>
        <v>0</v>
      </c>
      <c r="M10" s="326">
        <f t="shared" si="6"/>
        <v>19</v>
      </c>
      <c r="N10" s="327">
        <f t="shared" si="7"/>
        <v>239</v>
      </c>
      <c r="O10" s="327">
        <f t="shared" si="8"/>
        <v>239</v>
      </c>
      <c r="P10" s="315"/>
      <c r="Q10" s="326">
        <f t="shared" si="9"/>
        <v>19</v>
      </c>
      <c r="R10" s="327">
        <f t="shared" si="10"/>
        <v>220</v>
      </c>
      <c r="S10" s="327">
        <f t="shared" si="11"/>
        <v>220</v>
      </c>
      <c r="T10" s="315"/>
      <c r="U10" s="326">
        <f t="shared" si="12"/>
        <v>19</v>
      </c>
      <c r="V10" s="327">
        <f t="shared" si="13"/>
        <v>201</v>
      </c>
      <c r="W10" s="328">
        <f t="shared" si="14"/>
        <v>10.578947368421053</v>
      </c>
      <c r="X10" s="328">
        <v>4</v>
      </c>
      <c r="Y10" s="328">
        <f t="shared" si="15"/>
        <v>6</v>
      </c>
      <c r="Z10" s="328">
        <f t="shared" si="16"/>
        <v>0</v>
      </c>
      <c r="AA10" s="329">
        <f t="shared" si="17"/>
        <v>0</v>
      </c>
      <c r="AB10" s="151"/>
      <c r="AC10" s="151"/>
      <c r="AD10" s="333"/>
      <c r="AE10" s="320"/>
      <c r="AF10" s="264"/>
      <c r="AG10" s="151"/>
      <c r="AH10" s="151"/>
      <c r="AI10" s="151"/>
      <c r="AJ10" s="151"/>
      <c r="AK10" s="151"/>
      <c r="AL10" s="151"/>
      <c r="AM10" s="151"/>
      <c r="AN10" s="151"/>
      <c r="AO10" s="151"/>
    </row>
    <row r="11" spans="1:41" ht="14.25" customHeight="1">
      <c r="A11" s="322"/>
      <c r="B11" s="41" t="s">
        <v>625</v>
      </c>
      <c r="C11" s="79">
        <f>VLOOKUP(B11,'JAN26'!$A$1:I914,8,0)</f>
        <v>307</v>
      </c>
      <c r="D11" s="323">
        <f>VLOOKUP(B11,AVE!B$1:GB3520,2,0)</f>
        <v>53.8</v>
      </c>
      <c r="E11" s="323"/>
      <c r="F11" s="324">
        <f t="shared" si="0"/>
        <v>0</v>
      </c>
      <c r="G11" s="325">
        <f t="shared" si="1"/>
        <v>307</v>
      </c>
      <c r="H11" s="315"/>
      <c r="I11" s="326">
        <f t="shared" si="2"/>
        <v>53.8</v>
      </c>
      <c r="J11" s="327">
        <f t="shared" si="3"/>
        <v>253.2</v>
      </c>
      <c r="K11" s="327">
        <f t="shared" si="4"/>
        <v>253.2</v>
      </c>
      <c r="L11" s="315">
        <f t="shared" si="5"/>
        <v>0</v>
      </c>
      <c r="M11" s="326">
        <f t="shared" si="6"/>
        <v>53.8</v>
      </c>
      <c r="N11" s="327">
        <f t="shared" si="7"/>
        <v>199.39999999999998</v>
      </c>
      <c r="O11" s="327">
        <f t="shared" si="8"/>
        <v>199.39999999999998</v>
      </c>
      <c r="P11" s="315"/>
      <c r="Q11" s="326">
        <f t="shared" si="9"/>
        <v>53.8</v>
      </c>
      <c r="R11" s="327">
        <f t="shared" si="10"/>
        <v>145.59999999999997</v>
      </c>
      <c r="S11" s="327">
        <f t="shared" si="11"/>
        <v>145.59999999999997</v>
      </c>
      <c r="T11" s="315"/>
      <c r="U11" s="326">
        <f t="shared" si="12"/>
        <v>53.8</v>
      </c>
      <c r="V11" s="327">
        <f t="shared" si="13"/>
        <v>91.799999999999969</v>
      </c>
      <c r="W11" s="328">
        <f t="shared" si="14"/>
        <v>1.7063197026022301</v>
      </c>
      <c r="X11" s="328">
        <v>4</v>
      </c>
      <c r="Y11" s="328">
        <f t="shared" si="15"/>
        <v>6</v>
      </c>
      <c r="Z11" s="328">
        <f t="shared" si="16"/>
        <v>4.2936802973977697</v>
      </c>
      <c r="AA11" s="329">
        <f t="shared" si="17"/>
        <v>231</v>
      </c>
      <c r="AB11" s="151">
        <v>250</v>
      </c>
      <c r="AC11" s="151"/>
      <c r="AD11" s="332"/>
      <c r="AE11" s="264"/>
      <c r="AF11" s="264"/>
      <c r="AG11" s="3"/>
      <c r="AH11" s="3"/>
      <c r="AI11" s="3"/>
      <c r="AJ11" s="3"/>
      <c r="AK11" s="3"/>
      <c r="AL11" s="3"/>
      <c r="AM11" s="3"/>
      <c r="AN11" s="3"/>
      <c r="AO11" s="3"/>
    </row>
    <row r="12" spans="1:41" ht="14.25" customHeight="1">
      <c r="A12" s="322"/>
      <c r="B12" s="41" t="s">
        <v>517</v>
      </c>
      <c r="C12" s="79">
        <f>VLOOKUP(B12,'JAN26'!$A$1:I915,8,0)</f>
        <v>330</v>
      </c>
      <c r="D12" s="323">
        <f>VLOOKUP(B12,AVE!B$1:GB3521,2,0)</f>
        <v>46.571428571428569</v>
      </c>
      <c r="E12" s="323"/>
      <c r="F12" s="324">
        <f t="shared" si="0"/>
        <v>100</v>
      </c>
      <c r="G12" s="325">
        <f t="shared" si="1"/>
        <v>330</v>
      </c>
      <c r="H12" s="315"/>
      <c r="I12" s="326">
        <f t="shared" si="2"/>
        <v>46.571428571428569</v>
      </c>
      <c r="J12" s="327">
        <f t="shared" si="3"/>
        <v>283.42857142857144</v>
      </c>
      <c r="K12" s="327">
        <f t="shared" si="4"/>
        <v>283.42857142857144</v>
      </c>
      <c r="L12" s="315">
        <f t="shared" si="5"/>
        <v>100</v>
      </c>
      <c r="M12" s="326">
        <f t="shared" si="6"/>
        <v>46.571428571428569</v>
      </c>
      <c r="N12" s="327">
        <f t="shared" si="7"/>
        <v>336.85714285714289</v>
      </c>
      <c r="O12" s="327">
        <f t="shared" si="8"/>
        <v>336.85714285714289</v>
      </c>
      <c r="P12" s="315"/>
      <c r="Q12" s="326">
        <f t="shared" si="9"/>
        <v>46.571428571428569</v>
      </c>
      <c r="R12" s="327">
        <f t="shared" si="10"/>
        <v>290.28571428571433</v>
      </c>
      <c r="S12" s="327">
        <f t="shared" si="11"/>
        <v>290.28571428571433</v>
      </c>
      <c r="T12" s="315"/>
      <c r="U12" s="326">
        <f t="shared" si="12"/>
        <v>46.571428571428569</v>
      </c>
      <c r="V12" s="327">
        <f t="shared" si="13"/>
        <v>243.71428571428578</v>
      </c>
      <c r="W12" s="328">
        <f t="shared" si="14"/>
        <v>5.2331288343558295</v>
      </c>
      <c r="X12" s="328">
        <v>4</v>
      </c>
      <c r="Y12" s="328">
        <f t="shared" si="15"/>
        <v>6</v>
      </c>
      <c r="Z12" s="328">
        <f t="shared" si="16"/>
        <v>0.76687116564417046</v>
      </c>
      <c r="AA12" s="329">
        <f t="shared" si="17"/>
        <v>35.714285714285651</v>
      </c>
      <c r="AB12" s="151">
        <v>50</v>
      </c>
      <c r="AC12" s="151"/>
      <c r="AD12" s="333"/>
      <c r="AE12" s="334"/>
      <c r="AF12" s="264">
        <v>100</v>
      </c>
      <c r="AG12" s="151"/>
      <c r="AH12" s="151"/>
      <c r="AI12" s="151"/>
      <c r="AJ12" s="151"/>
      <c r="AK12" s="151"/>
      <c r="AL12" s="151"/>
      <c r="AM12" s="151"/>
      <c r="AN12" s="151"/>
      <c r="AO12" s="151"/>
    </row>
    <row r="13" spans="1:41" ht="14.25" customHeight="1">
      <c r="A13" s="322"/>
      <c r="B13" s="41" t="s">
        <v>579</v>
      </c>
      <c r="C13" s="79">
        <f>VLOOKUP(B13,'JAN26'!$A$1:I916,8,0)</f>
        <v>-9</v>
      </c>
      <c r="D13" s="323">
        <f>VLOOKUP(B13,AVE!B$1:GB3522,2,0)</f>
        <v>2.1666666666666665</v>
      </c>
      <c r="E13" s="323"/>
      <c r="F13" s="324">
        <f t="shared" si="0"/>
        <v>50</v>
      </c>
      <c r="G13" s="325">
        <f t="shared" si="1"/>
        <v>0</v>
      </c>
      <c r="H13" s="315"/>
      <c r="I13" s="326">
        <f t="shared" si="2"/>
        <v>2.1666666666666665</v>
      </c>
      <c r="J13" s="327">
        <f t="shared" si="3"/>
        <v>-2.1666666666666665</v>
      </c>
      <c r="K13" s="327">
        <f t="shared" si="4"/>
        <v>0</v>
      </c>
      <c r="L13" s="315">
        <f t="shared" si="5"/>
        <v>50</v>
      </c>
      <c r="M13" s="326">
        <f t="shared" si="6"/>
        <v>2.1666666666666665</v>
      </c>
      <c r="N13" s="327">
        <f t="shared" si="7"/>
        <v>47.833333333333336</v>
      </c>
      <c r="O13" s="327">
        <f t="shared" si="8"/>
        <v>47.833333333333336</v>
      </c>
      <c r="P13" s="315"/>
      <c r="Q13" s="326">
        <f t="shared" si="9"/>
        <v>2.1666666666666665</v>
      </c>
      <c r="R13" s="327">
        <f t="shared" si="10"/>
        <v>45.666666666666671</v>
      </c>
      <c r="S13" s="327">
        <f t="shared" si="11"/>
        <v>45.666666666666671</v>
      </c>
      <c r="T13" s="315"/>
      <c r="U13" s="326">
        <f t="shared" si="12"/>
        <v>2.1666666666666665</v>
      </c>
      <c r="V13" s="327">
        <f t="shared" si="13"/>
        <v>43.500000000000007</v>
      </c>
      <c r="W13" s="328">
        <f t="shared" si="14"/>
        <v>20.07692307692308</v>
      </c>
      <c r="X13" s="328">
        <v>4</v>
      </c>
      <c r="Y13" s="328">
        <f t="shared" si="15"/>
        <v>6</v>
      </c>
      <c r="Z13" s="328">
        <f t="shared" si="16"/>
        <v>0</v>
      </c>
      <c r="AA13" s="329">
        <f t="shared" si="17"/>
        <v>0</v>
      </c>
      <c r="AB13" s="151">
        <v>50</v>
      </c>
      <c r="AC13" s="151"/>
      <c r="AD13" s="333"/>
      <c r="AE13" s="334"/>
      <c r="AF13" s="264">
        <v>50</v>
      </c>
      <c r="AG13" s="151"/>
      <c r="AH13" s="151"/>
      <c r="AI13" s="151"/>
      <c r="AJ13" s="151"/>
      <c r="AK13" s="151"/>
      <c r="AL13" s="151"/>
      <c r="AM13" s="151"/>
      <c r="AN13" s="151"/>
      <c r="AO13" s="151"/>
    </row>
    <row r="14" spans="1:41" ht="14.25" customHeight="1">
      <c r="A14" s="322"/>
      <c r="B14" s="41" t="s">
        <v>601</v>
      </c>
      <c r="C14" s="79">
        <v>0</v>
      </c>
      <c r="D14" s="323">
        <f>VLOOKUP(B14,AVE!B$1:GB3523,2,0)</f>
        <v>2.5</v>
      </c>
      <c r="E14" s="323"/>
      <c r="F14" s="324">
        <f t="shared" si="0"/>
        <v>50</v>
      </c>
      <c r="G14" s="325">
        <f t="shared" si="1"/>
        <v>0</v>
      </c>
      <c r="H14" s="315"/>
      <c r="I14" s="326">
        <f t="shared" si="2"/>
        <v>2.5</v>
      </c>
      <c r="J14" s="327">
        <f t="shared" si="3"/>
        <v>-2.5</v>
      </c>
      <c r="K14" s="327">
        <f t="shared" si="4"/>
        <v>0</v>
      </c>
      <c r="L14" s="315">
        <f t="shared" si="5"/>
        <v>50</v>
      </c>
      <c r="M14" s="326">
        <f t="shared" si="6"/>
        <v>2.5</v>
      </c>
      <c r="N14" s="327">
        <f t="shared" si="7"/>
        <v>47.5</v>
      </c>
      <c r="O14" s="327">
        <f t="shared" si="8"/>
        <v>47.5</v>
      </c>
      <c r="P14" s="315"/>
      <c r="Q14" s="326">
        <f t="shared" si="9"/>
        <v>2.5</v>
      </c>
      <c r="R14" s="327">
        <f t="shared" si="10"/>
        <v>45</v>
      </c>
      <c r="S14" s="327">
        <f t="shared" si="11"/>
        <v>45</v>
      </c>
      <c r="T14" s="315"/>
      <c r="U14" s="326">
        <f t="shared" si="12"/>
        <v>2.5</v>
      </c>
      <c r="V14" s="327">
        <f t="shared" si="13"/>
        <v>42.5</v>
      </c>
      <c r="W14" s="328">
        <f t="shared" si="14"/>
        <v>17</v>
      </c>
      <c r="X14" s="328">
        <v>4</v>
      </c>
      <c r="Y14" s="328">
        <f t="shared" si="15"/>
        <v>6</v>
      </c>
      <c r="Z14" s="328">
        <f t="shared" si="16"/>
        <v>0</v>
      </c>
      <c r="AA14" s="329">
        <f t="shared" si="17"/>
        <v>0</v>
      </c>
      <c r="AB14" s="151">
        <v>50</v>
      </c>
      <c r="AC14" s="151"/>
      <c r="AD14" s="332"/>
      <c r="AE14" s="264"/>
      <c r="AF14" s="264">
        <v>50</v>
      </c>
      <c r="AG14" s="3"/>
      <c r="AH14" s="3"/>
      <c r="AI14" s="3"/>
      <c r="AJ14" s="3"/>
      <c r="AK14" s="3"/>
      <c r="AL14" s="3"/>
      <c r="AM14" s="3"/>
      <c r="AN14" s="3"/>
      <c r="AO14" s="3"/>
    </row>
    <row r="15" spans="1:41" ht="14.25" customHeight="1">
      <c r="A15" s="322"/>
      <c r="B15" s="41" t="s">
        <v>1167</v>
      </c>
      <c r="C15" s="79">
        <v>0</v>
      </c>
      <c r="D15" s="323">
        <v>0</v>
      </c>
      <c r="E15" s="323"/>
      <c r="F15" s="324">
        <f t="shared" si="0"/>
        <v>0</v>
      </c>
      <c r="G15" s="325"/>
      <c r="H15" s="315"/>
      <c r="I15" s="326"/>
      <c r="J15" s="327"/>
      <c r="K15" s="327"/>
      <c r="L15" s="315"/>
      <c r="M15" s="326"/>
      <c r="N15" s="327"/>
      <c r="O15" s="327"/>
      <c r="P15" s="315"/>
      <c r="Q15" s="326"/>
      <c r="R15" s="327"/>
      <c r="S15" s="327"/>
      <c r="T15" s="315"/>
      <c r="U15" s="326"/>
      <c r="V15" s="327"/>
      <c r="W15" s="328"/>
      <c r="X15" s="328">
        <v>4</v>
      </c>
      <c r="Y15" s="328">
        <f t="shared" si="15"/>
        <v>6</v>
      </c>
      <c r="Z15" s="328"/>
      <c r="AA15" s="329"/>
      <c r="AB15" s="151">
        <v>50</v>
      </c>
      <c r="AC15" s="151"/>
      <c r="AD15" s="333"/>
      <c r="AE15" s="334"/>
      <c r="AF15" s="264"/>
      <c r="AG15" s="151"/>
      <c r="AH15" s="151"/>
      <c r="AI15" s="151"/>
      <c r="AJ15" s="151"/>
      <c r="AK15" s="151"/>
      <c r="AL15" s="151"/>
      <c r="AM15" s="151"/>
      <c r="AN15" s="151"/>
      <c r="AO15" s="151"/>
    </row>
    <row r="16" spans="1:41" ht="14.25" hidden="1" customHeight="1">
      <c r="A16" s="322"/>
      <c r="B16" s="41" t="s">
        <v>593</v>
      </c>
      <c r="C16" s="79">
        <f>VLOOKUP(B16,'JAN26'!$A$1:I919,8,0)</f>
        <v>76</v>
      </c>
      <c r="D16" s="323">
        <f>VLOOKUP(B16,AVE!B$1:GB3525,2,0)</f>
        <v>19.571428571428573</v>
      </c>
      <c r="E16" s="323"/>
      <c r="F16" s="324">
        <f t="shared" si="0"/>
        <v>192</v>
      </c>
      <c r="G16" s="325">
        <f>IF(C16&lt;0,0,C16)</f>
        <v>76</v>
      </c>
      <c r="H16" s="315"/>
      <c r="I16" s="326">
        <f>D16</f>
        <v>19.571428571428573</v>
      </c>
      <c r="J16" s="327">
        <f>(G16+H16)-I16</f>
        <v>56.428571428571431</v>
      </c>
      <c r="K16" s="327">
        <f>IF(J16&lt;0,0,J16)</f>
        <v>56.428571428571431</v>
      </c>
      <c r="L16" s="315">
        <f t="shared" ref="L16:L23" si="18">AF16</f>
        <v>192</v>
      </c>
      <c r="M16" s="326">
        <f>I16</f>
        <v>19.571428571428573</v>
      </c>
      <c r="N16" s="327">
        <f>(K16+L16)-M16</f>
        <v>228.85714285714286</v>
      </c>
      <c r="O16" s="327">
        <f>IF(N16&lt;0,0,N16)</f>
        <v>228.85714285714286</v>
      </c>
      <c r="P16" s="315"/>
      <c r="Q16" s="326">
        <f>M16</f>
        <v>19.571428571428573</v>
      </c>
      <c r="R16" s="327">
        <f>(O16+P16)-Q16</f>
        <v>209.28571428571428</v>
      </c>
      <c r="S16" s="327">
        <f>IF(R16&lt;0,0,R16)</f>
        <v>209.28571428571428</v>
      </c>
      <c r="T16" s="315"/>
      <c r="U16" s="326">
        <f>Q16</f>
        <v>19.571428571428573</v>
      </c>
      <c r="V16" s="327">
        <f>(S16+T16)-U16</f>
        <v>189.71428571428569</v>
      </c>
      <c r="W16" s="328">
        <f>V16/U16</f>
        <v>9.6934306569343054</v>
      </c>
      <c r="X16" s="328">
        <v>4</v>
      </c>
      <c r="Y16" s="328">
        <f t="shared" si="15"/>
        <v>6</v>
      </c>
      <c r="Z16" s="328">
        <f>IF(IF(W16&gt;X16,Y16-W16,Y16-W16)&lt;0,0,IF(W16&gt;X16,Y16-W16,Y16-W16))</f>
        <v>0</v>
      </c>
      <c r="AA16" s="329">
        <f>Z16*D16</f>
        <v>0</v>
      </c>
      <c r="AB16" s="151"/>
      <c r="AC16" s="151"/>
      <c r="AD16" s="333"/>
      <c r="AE16" s="334"/>
      <c r="AF16" s="264">
        <f>11+180+1</f>
        <v>192</v>
      </c>
      <c r="AG16" s="151"/>
      <c r="AH16" s="151"/>
      <c r="AI16" s="151"/>
      <c r="AJ16" s="151"/>
      <c r="AK16" s="151"/>
      <c r="AL16" s="151"/>
      <c r="AM16" s="151"/>
      <c r="AN16" s="151"/>
      <c r="AO16" s="151"/>
    </row>
    <row r="17" spans="1:41" ht="14.25" customHeight="1">
      <c r="A17" s="322" t="s">
        <v>1168</v>
      </c>
      <c r="B17" s="22" t="s">
        <v>739</v>
      </c>
      <c r="C17" s="79">
        <f>VLOOKUP(B17,'JAN26'!$A$1:I920,8,0)</f>
        <v>200</v>
      </c>
      <c r="D17" s="323" t="e">
        <f>VLOOKUP(B17,AVE!B$1:GB3526,2,0)</f>
        <v>#DIV/0!</v>
      </c>
      <c r="E17" s="335"/>
      <c r="F17" s="324">
        <f t="shared" si="0"/>
        <v>0</v>
      </c>
      <c r="G17" s="336"/>
      <c r="H17" s="315"/>
      <c r="I17" s="337"/>
      <c r="J17" s="338"/>
      <c r="K17" s="338"/>
      <c r="L17" s="315">
        <f t="shared" si="18"/>
        <v>0</v>
      </c>
      <c r="M17" s="337"/>
      <c r="N17" s="338"/>
      <c r="O17" s="338"/>
      <c r="P17" s="339"/>
      <c r="Q17" s="337"/>
      <c r="R17" s="338"/>
      <c r="S17" s="338"/>
      <c r="T17" s="315"/>
      <c r="U17" s="337"/>
      <c r="V17" s="338"/>
      <c r="W17" s="340"/>
      <c r="X17" s="328">
        <v>4</v>
      </c>
      <c r="Y17" s="328">
        <f t="shared" si="15"/>
        <v>6</v>
      </c>
      <c r="Z17" s="340"/>
      <c r="AA17" s="336"/>
      <c r="AB17" s="341">
        <v>200</v>
      </c>
      <c r="AC17" s="342"/>
      <c r="AD17" s="343"/>
      <c r="AE17" s="341"/>
      <c r="AF17" s="264"/>
      <c r="AG17" s="342"/>
      <c r="AH17" s="342"/>
      <c r="AI17" s="342"/>
      <c r="AJ17" s="342"/>
      <c r="AK17" s="342"/>
      <c r="AL17" s="342"/>
      <c r="AM17" s="342"/>
      <c r="AN17" s="342"/>
      <c r="AO17" s="342"/>
    </row>
    <row r="18" spans="1:41" ht="14.25" hidden="1" customHeight="1">
      <c r="A18" s="322"/>
      <c r="B18" s="22" t="s">
        <v>706</v>
      </c>
      <c r="C18" s="79">
        <f>VLOOKUP(B18,'JAN26'!$A$1:I921,8,0)</f>
        <v>280</v>
      </c>
      <c r="D18" s="323">
        <f>VLOOKUP(B18,AVE!B$1:GB3527,2,0)</f>
        <v>56</v>
      </c>
      <c r="E18" s="323"/>
      <c r="F18" s="324">
        <f t="shared" si="0"/>
        <v>0</v>
      </c>
      <c r="G18" s="325">
        <f t="shared" ref="G18:G22" si="19">IF(C18&lt;0,0,C18)</f>
        <v>280</v>
      </c>
      <c r="H18" s="315"/>
      <c r="I18" s="326">
        <f t="shared" ref="I18:I22" si="20">D18</f>
        <v>56</v>
      </c>
      <c r="J18" s="327">
        <f t="shared" ref="J18:J22" si="21">(G18+H18)-I18</f>
        <v>224</v>
      </c>
      <c r="K18" s="327">
        <f t="shared" ref="K18:K22" si="22">IF(J18&lt;0,0,J18)</f>
        <v>224</v>
      </c>
      <c r="L18" s="315">
        <f t="shared" si="18"/>
        <v>0</v>
      </c>
      <c r="M18" s="326">
        <f t="shared" ref="M18:M22" si="23">I18</f>
        <v>56</v>
      </c>
      <c r="N18" s="327">
        <f t="shared" ref="N18:N22" si="24">(K18+L18)-M18</f>
        <v>168</v>
      </c>
      <c r="O18" s="327">
        <f t="shared" ref="O18:O22" si="25">IF(N18&lt;0,0,N18)</f>
        <v>168</v>
      </c>
      <c r="P18" s="315"/>
      <c r="Q18" s="326">
        <f t="shared" ref="Q18:Q22" si="26">M18</f>
        <v>56</v>
      </c>
      <c r="R18" s="327">
        <f t="shared" ref="R18:R22" si="27">(O18+P18)-Q18</f>
        <v>112</v>
      </c>
      <c r="S18" s="327">
        <f t="shared" ref="S18:S22" si="28">IF(R18&lt;0,0,R18)</f>
        <v>112</v>
      </c>
      <c r="T18" s="315"/>
      <c r="U18" s="326">
        <f t="shared" ref="U18:U22" si="29">Q18</f>
        <v>56</v>
      </c>
      <c r="V18" s="327">
        <f t="shared" ref="V18:V22" si="30">(S18+T18)-U18</f>
        <v>56</v>
      </c>
      <c r="W18" s="328">
        <f t="shared" ref="W18:W22" si="31">V18/U18</f>
        <v>1</v>
      </c>
      <c r="X18" s="328">
        <v>4</v>
      </c>
      <c r="Y18" s="328">
        <f t="shared" si="15"/>
        <v>6</v>
      </c>
      <c r="Z18" s="328">
        <f t="shared" ref="Z18:Z22" si="32">IF(IF(W18&gt;X18,Y18-W18,Y18-W18)&lt;0,0,IF(W18&gt;X18,Y18-W18,Y18-W18))</f>
        <v>5</v>
      </c>
      <c r="AA18" s="329">
        <f t="shared" ref="AA18:AA22" si="33">Z18*D18</f>
        <v>280</v>
      </c>
      <c r="AB18" s="344"/>
      <c r="AC18" s="151"/>
      <c r="AD18" s="345"/>
      <c r="AE18" s="346"/>
      <c r="AF18" s="264"/>
      <c r="AG18" s="151"/>
      <c r="AH18" s="151"/>
      <c r="AI18" s="151"/>
      <c r="AJ18" s="151"/>
      <c r="AK18" s="151"/>
      <c r="AL18" s="151"/>
      <c r="AM18" s="151"/>
      <c r="AN18" s="151"/>
      <c r="AO18" s="151"/>
    </row>
    <row r="19" spans="1:41" ht="14.25" hidden="1" customHeight="1">
      <c r="A19" s="322" t="s">
        <v>1168</v>
      </c>
      <c r="B19" s="22" t="s">
        <v>740</v>
      </c>
      <c r="C19" s="79">
        <f>VLOOKUP(B19,'JAN26'!$A$1:I922,8,0)</f>
        <v>128</v>
      </c>
      <c r="D19" s="323">
        <f>VLOOKUP(B19,AVE!B$1:GB3528,2,0)</f>
        <v>0</v>
      </c>
      <c r="E19" s="335"/>
      <c r="F19" s="324">
        <f t="shared" si="0"/>
        <v>0</v>
      </c>
      <c r="G19" s="336">
        <f t="shared" si="19"/>
        <v>128</v>
      </c>
      <c r="H19" s="315"/>
      <c r="I19" s="337">
        <f t="shared" si="20"/>
        <v>0</v>
      </c>
      <c r="J19" s="338">
        <f t="shared" si="21"/>
        <v>128</v>
      </c>
      <c r="K19" s="338">
        <f t="shared" si="22"/>
        <v>128</v>
      </c>
      <c r="L19" s="315">
        <f t="shared" si="18"/>
        <v>0</v>
      </c>
      <c r="M19" s="337">
        <f t="shared" si="23"/>
        <v>0</v>
      </c>
      <c r="N19" s="338">
        <f t="shared" si="24"/>
        <v>128</v>
      </c>
      <c r="O19" s="338">
        <f t="shared" si="25"/>
        <v>128</v>
      </c>
      <c r="P19" s="339"/>
      <c r="Q19" s="337">
        <f t="shared" si="26"/>
        <v>0</v>
      </c>
      <c r="R19" s="338">
        <f t="shared" si="27"/>
        <v>128</v>
      </c>
      <c r="S19" s="338">
        <f t="shared" si="28"/>
        <v>128</v>
      </c>
      <c r="T19" s="315"/>
      <c r="U19" s="337">
        <f t="shared" si="29"/>
        <v>0</v>
      </c>
      <c r="V19" s="338">
        <f t="shared" si="30"/>
        <v>128</v>
      </c>
      <c r="W19" s="340" t="e">
        <f t="shared" si="31"/>
        <v>#DIV/0!</v>
      </c>
      <c r="X19" s="328">
        <v>4</v>
      </c>
      <c r="Y19" s="328">
        <f t="shared" si="15"/>
        <v>6</v>
      </c>
      <c r="Z19" s="340" t="e">
        <f t="shared" si="32"/>
        <v>#DIV/0!</v>
      </c>
      <c r="AA19" s="336" t="e">
        <f t="shared" si="33"/>
        <v>#DIV/0!</v>
      </c>
      <c r="AB19" s="341"/>
      <c r="AC19" s="342"/>
      <c r="AD19" s="343"/>
      <c r="AE19" s="341"/>
      <c r="AF19" s="264"/>
      <c r="AG19" s="342"/>
      <c r="AH19" s="342"/>
      <c r="AI19" s="342"/>
      <c r="AJ19" s="342"/>
      <c r="AK19" s="342"/>
      <c r="AL19" s="342"/>
      <c r="AM19" s="342"/>
      <c r="AN19" s="342"/>
      <c r="AO19" s="342"/>
    </row>
    <row r="20" spans="1:41" ht="14.25" hidden="1" customHeight="1">
      <c r="A20" s="322"/>
      <c r="B20" s="22" t="s">
        <v>707</v>
      </c>
      <c r="C20" s="79">
        <f>VLOOKUP(B20,'JAN26'!$A$1:I923,8,0)</f>
        <v>593</v>
      </c>
      <c r="D20" s="323">
        <f>VLOOKUP(B20,AVE!B$1:GB3529,2,0)</f>
        <v>83.714285714285708</v>
      </c>
      <c r="E20" s="323"/>
      <c r="F20" s="324">
        <f t="shared" si="0"/>
        <v>256</v>
      </c>
      <c r="G20" s="325">
        <f t="shared" si="19"/>
        <v>593</v>
      </c>
      <c r="H20" s="315"/>
      <c r="I20" s="326">
        <f t="shared" si="20"/>
        <v>83.714285714285708</v>
      </c>
      <c r="J20" s="327">
        <f t="shared" si="21"/>
        <v>509.28571428571428</v>
      </c>
      <c r="K20" s="327">
        <f t="shared" si="22"/>
        <v>509.28571428571428</v>
      </c>
      <c r="L20" s="315">
        <f t="shared" si="18"/>
        <v>256</v>
      </c>
      <c r="M20" s="326">
        <f t="shared" si="23"/>
        <v>83.714285714285708</v>
      </c>
      <c r="N20" s="327">
        <f t="shared" si="24"/>
        <v>681.57142857142856</v>
      </c>
      <c r="O20" s="327">
        <f t="shared" si="25"/>
        <v>681.57142857142856</v>
      </c>
      <c r="P20" s="315"/>
      <c r="Q20" s="326">
        <f t="shared" si="26"/>
        <v>83.714285714285708</v>
      </c>
      <c r="R20" s="327">
        <f t="shared" si="27"/>
        <v>597.85714285714289</v>
      </c>
      <c r="S20" s="327">
        <f t="shared" si="28"/>
        <v>597.85714285714289</v>
      </c>
      <c r="T20" s="315"/>
      <c r="U20" s="326">
        <f t="shared" si="29"/>
        <v>83.714285714285708</v>
      </c>
      <c r="V20" s="327">
        <f t="shared" si="30"/>
        <v>514.14285714285722</v>
      </c>
      <c r="W20" s="328">
        <f t="shared" si="31"/>
        <v>6.1416382252559742</v>
      </c>
      <c r="X20" s="328">
        <v>4</v>
      </c>
      <c r="Y20" s="328">
        <f t="shared" si="15"/>
        <v>6</v>
      </c>
      <c r="Z20" s="328">
        <f t="shared" si="32"/>
        <v>0</v>
      </c>
      <c r="AA20" s="329">
        <f t="shared" si="33"/>
        <v>0</v>
      </c>
      <c r="AB20" s="151"/>
      <c r="AC20" s="151"/>
      <c r="AD20" s="333"/>
      <c r="AE20" s="334"/>
      <c r="AF20" s="264">
        <v>256</v>
      </c>
      <c r="AG20" s="151"/>
      <c r="AH20" s="151"/>
      <c r="AI20" s="151"/>
      <c r="AJ20" s="151"/>
      <c r="AK20" s="151"/>
      <c r="AL20" s="151"/>
      <c r="AM20" s="151"/>
      <c r="AN20" s="151"/>
      <c r="AO20" s="151"/>
    </row>
    <row r="21" spans="1:41" ht="14.25" hidden="1" customHeight="1">
      <c r="A21" s="322"/>
      <c r="B21" s="41" t="s">
        <v>285</v>
      </c>
      <c r="C21" s="79">
        <f>VLOOKUP(B21,'JAN26'!$A$1:I924,8,0)</f>
        <v>404</v>
      </c>
      <c r="D21" s="323">
        <f>VLOOKUP(B21,AVE!B$1:GB3530,2,0)</f>
        <v>15.428571428571429</v>
      </c>
      <c r="E21" s="323"/>
      <c r="F21" s="324">
        <f t="shared" si="0"/>
        <v>0</v>
      </c>
      <c r="G21" s="325">
        <f t="shared" si="19"/>
        <v>404</v>
      </c>
      <c r="H21" s="315"/>
      <c r="I21" s="326">
        <f t="shared" si="20"/>
        <v>15.428571428571429</v>
      </c>
      <c r="J21" s="327">
        <f t="shared" si="21"/>
        <v>388.57142857142856</v>
      </c>
      <c r="K21" s="327">
        <f t="shared" si="22"/>
        <v>388.57142857142856</v>
      </c>
      <c r="L21" s="315">
        <f t="shared" si="18"/>
        <v>0</v>
      </c>
      <c r="M21" s="326">
        <f t="shared" si="23"/>
        <v>15.428571428571429</v>
      </c>
      <c r="N21" s="327">
        <f t="shared" si="24"/>
        <v>373.14285714285711</v>
      </c>
      <c r="O21" s="327">
        <f t="shared" si="25"/>
        <v>373.14285714285711</v>
      </c>
      <c r="P21" s="315"/>
      <c r="Q21" s="326">
        <f t="shared" si="26"/>
        <v>15.428571428571429</v>
      </c>
      <c r="R21" s="327">
        <f t="shared" si="27"/>
        <v>357.71428571428567</v>
      </c>
      <c r="S21" s="327">
        <f t="shared" si="28"/>
        <v>357.71428571428567</v>
      </c>
      <c r="T21" s="315"/>
      <c r="U21" s="326">
        <f t="shared" si="29"/>
        <v>15.428571428571429</v>
      </c>
      <c r="V21" s="327">
        <f t="shared" si="30"/>
        <v>342.28571428571422</v>
      </c>
      <c r="W21" s="328">
        <f t="shared" si="31"/>
        <v>22.18518518518518</v>
      </c>
      <c r="X21" s="328">
        <v>4</v>
      </c>
      <c r="Y21" s="328">
        <f t="shared" si="15"/>
        <v>6</v>
      </c>
      <c r="Z21" s="328">
        <f t="shared" si="32"/>
        <v>0</v>
      </c>
      <c r="AA21" s="329">
        <f t="shared" si="33"/>
        <v>0</v>
      </c>
      <c r="AB21" s="151"/>
      <c r="AC21" s="151"/>
      <c r="AD21" s="332"/>
      <c r="AE21" s="334"/>
      <c r="AF21" s="264"/>
      <c r="AG21" s="151"/>
      <c r="AH21" s="151"/>
      <c r="AI21" s="151"/>
      <c r="AJ21" s="3"/>
      <c r="AK21" s="3"/>
      <c r="AL21" s="3"/>
      <c r="AM21" s="3"/>
      <c r="AN21" s="3"/>
      <c r="AO21" s="3"/>
    </row>
    <row r="22" spans="1:41" ht="14.25" hidden="1" customHeight="1">
      <c r="A22" s="322"/>
      <c r="B22" s="41" t="s">
        <v>597</v>
      </c>
      <c r="C22" s="79">
        <f>VLOOKUP(B22,'JAN26'!$A$1:I925,8,0)</f>
        <v>12</v>
      </c>
      <c r="D22" s="323">
        <f>VLOOKUP(B22,AVE!B$1:GB3531,2,0)</f>
        <v>35.142857142857146</v>
      </c>
      <c r="E22" s="323"/>
      <c r="F22" s="324">
        <f t="shared" si="0"/>
        <v>42</v>
      </c>
      <c r="G22" s="325">
        <f t="shared" si="19"/>
        <v>12</v>
      </c>
      <c r="H22" s="315"/>
      <c r="I22" s="326">
        <f t="shared" si="20"/>
        <v>35.142857142857146</v>
      </c>
      <c r="J22" s="327">
        <f t="shared" si="21"/>
        <v>-23.142857142857146</v>
      </c>
      <c r="K22" s="327">
        <f t="shared" si="22"/>
        <v>0</v>
      </c>
      <c r="L22" s="315">
        <f t="shared" si="18"/>
        <v>42</v>
      </c>
      <c r="M22" s="326">
        <f t="shared" si="23"/>
        <v>35.142857142857146</v>
      </c>
      <c r="N22" s="327">
        <f t="shared" si="24"/>
        <v>6.8571428571428541</v>
      </c>
      <c r="O22" s="327">
        <f t="shared" si="25"/>
        <v>6.8571428571428541</v>
      </c>
      <c r="P22" s="315"/>
      <c r="Q22" s="326">
        <f t="shared" si="26"/>
        <v>35.142857142857146</v>
      </c>
      <c r="R22" s="327">
        <f t="shared" si="27"/>
        <v>-28.285714285714292</v>
      </c>
      <c r="S22" s="327">
        <f t="shared" si="28"/>
        <v>0</v>
      </c>
      <c r="T22" s="315"/>
      <c r="U22" s="326">
        <f t="shared" si="29"/>
        <v>35.142857142857146</v>
      </c>
      <c r="V22" s="327">
        <f t="shared" si="30"/>
        <v>-35.142857142857146</v>
      </c>
      <c r="W22" s="328">
        <f t="shared" si="31"/>
        <v>-1</v>
      </c>
      <c r="X22" s="328">
        <v>4</v>
      </c>
      <c r="Y22" s="328">
        <f t="shared" si="15"/>
        <v>6</v>
      </c>
      <c r="Z22" s="328">
        <f t="shared" si="32"/>
        <v>7</v>
      </c>
      <c r="AA22" s="329">
        <f t="shared" si="33"/>
        <v>246.00000000000003</v>
      </c>
      <c r="AB22" s="151"/>
      <c r="AC22" s="151"/>
      <c r="AD22" s="332"/>
      <c r="AE22" s="264"/>
      <c r="AF22" s="264">
        <f>23+19</f>
        <v>42</v>
      </c>
      <c r="AG22" s="3"/>
      <c r="AH22" s="3"/>
      <c r="AI22" s="3"/>
      <c r="AJ22" s="3"/>
      <c r="AK22" s="3"/>
      <c r="AL22" s="3"/>
      <c r="AM22" s="3"/>
      <c r="AN22" s="3"/>
      <c r="AO22" s="3"/>
    </row>
    <row r="23" spans="1:41" ht="14.25" customHeight="1">
      <c r="A23" s="322"/>
      <c r="B23" s="22" t="s">
        <v>738</v>
      </c>
      <c r="C23" s="79">
        <f>VLOOKUP(B23,'JAN26'!$A$1:I926,8,0)</f>
        <v>168</v>
      </c>
      <c r="D23" s="323">
        <f>VLOOKUP(B23,AVE!B$1:GB3532,2,0)</f>
        <v>40</v>
      </c>
      <c r="E23" s="323"/>
      <c r="F23" s="324">
        <f t="shared" si="0"/>
        <v>42</v>
      </c>
      <c r="G23" s="325"/>
      <c r="H23" s="315"/>
      <c r="I23" s="326"/>
      <c r="J23" s="327"/>
      <c r="K23" s="327"/>
      <c r="L23" s="315">
        <f t="shared" si="18"/>
        <v>42</v>
      </c>
      <c r="M23" s="326"/>
      <c r="N23" s="327"/>
      <c r="O23" s="327"/>
      <c r="P23" s="315"/>
      <c r="Q23" s="326"/>
      <c r="R23" s="327"/>
      <c r="S23" s="327"/>
      <c r="T23" s="315"/>
      <c r="U23" s="326"/>
      <c r="V23" s="327"/>
      <c r="W23" s="328"/>
      <c r="X23" s="328"/>
      <c r="Y23" s="328"/>
      <c r="Z23" s="328"/>
      <c r="AA23" s="329"/>
      <c r="AB23" s="151">
        <v>200</v>
      </c>
      <c r="AC23" s="151"/>
      <c r="AD23" s="332"/>
      <c r="AE23" s="264"/>
      <c r="AF23" s="264">
        <v>42</v>
      </c>
      <c r="AG23" s="3"/>
      <c r="AH23" s="3"/>
      <c r="AI23" s="3"/>
      <c r="AJ23" s="3"/>
      <c r="AK23" s="3"/>
      <c r="AL23" s="3"/>
      <c r="AM23" s="3"/>
      <c r="AN23" s="3"/>
      <c r="AO23" s="3"/>
    </row>
    <row r="24" spans="1:41" ht="14.25" hidden="1" customHeight="1">
      <c r="A24" s="322"/>
      <c r="B24" s="22"/>
      <c r="C24" s="79" t="e">
        <f>VLOOKUP(B24,'JAN26'!$A$1:I927,8,0)</f>
        <v>#N/A</v>
      </c>
      <c r="D24" s="323" t="e">
        <f>VLOOKUP(B24,AVE!B$1:GB3533,2,0)</f>
        <v>#N/A</v>
      </c>
      <c r="F24" s="324"/>
      <c r="G24" s="204"/>
      <c r="H24" s="315"/>
      <c r="I24" s="52"/>
      <c r="J24" s="3"/>
      <c r="K24" s="3"/>
      <c r="L24" s="315"/>
      <c r="M24" s="52"/>
      <c r="N24" s="3"/>
      <c r="O24" s="3"/>
      <c r="P24" s="208"/>
      <c r="Q24" s="52"/>
      <c r="R24" s="3"/>
      <c r="S24" s="3"/>
      <c r="T24" s="208"/>
      <c r="U24" s="52"/>
      <c r="V24" s="3"/>
      <c r="W24" s="1"/>
      <c r="X24" s="1"/>
      <c r="Y24" s="1"/>
      <c r="Z24" s="1"/>
      <c r="AA24" s="3"/>
      <c r="AB24" s="3"/>
      <c r="AC24" s="3"/>
      <c r="AD24" s="3"/>
      <c r="AE24" s="264"/>
      <c r="AF24" s="264"/>
      <c r="AG24" s="3"/>
      <c r="AH24" s="3"/>
      <c r="AI24" s="3"/>
      <c r="AJ24" s="3"/>
      <c r="AK24" s="3"/>
      <c r="AL24" s="3"/>
      <c r="AM24" s="3"/>
      <c r="AN24" s="3"/>
      <c r="AO24" s="3"/>
    </row>
    <row r="25" spans="1:41" ht="14.25" hidden="1" customHeight="1">
      <c r="A25" s="322"/>
      <c r="B25" s="22"/>
      <c r="C25" s="79" t="e">
        <f>VLOOKUP(B25,'JAN26'!$A$1:I928,8,0)</f>
        <v>#N/A</v>
      </c>
      <c r="D25" s="323" t="e">
        <f>VLOOKUP(B25,AVE!B$1:GB3534,2,0)</f>
        <v>#N/A</v>
      </c>
      <c r="F25" s="324"/>
      <c r="G25" s="204"/>
      <c r="H25" s="315"/>
      <c r="I25" s="52"/>
      <c r="J25" s="3"/>
      <c r="K25" s="3"/>
      <c r="L25" s="315"/>
      <c r="M25" s="52"/>
      <c r="N25" s="3"/>
      <c r="O25" s="3"/>
      <c r="P25" s="208"/>
      <c r="Q25" s="52"/>
      <c r="R25" s="3"/>
      <c r="S25" s="3"/>
      <c r="T25" s="208"/>
      <c r="U25" s="52"/>
      <c r="V25" s="3"/>
      <c r="W25" s="1"/>
      <c r="X25" s="1"/>
      <c r="Y25" s="1"/>
      <c r="Z25" s="1"/>
      <c r="AA25" s="3"/>
      <c r="AB25" s="3"/>
      <c r="AC25" s="3"/>
      <c r="AD25" s="3"/>
      <c r="AE25" s="264"/>
      <c r="AF25" s="264"/>
      <c r="AG25" s="3"/>
      <c r="AH25" s="3"/>
      <c r="AI25" s="3"/>
      <c r="AJ25" s="3"/>
      <c r="AK25" s="3"/>
      <c r="AL25" s="3"/>
      <c r="AM25" s="3"/>
      <c r="AN25" s="3"/>
      <c r="AO25" s="3"/>
    </row>
    <row r="26" spans="1:41" ht="14.25" customHeight="1">
      <c r="A26" s="322"/>
      <c r="B26" s="22"/>
      <c r="F26" s="324"/>
      <c r="G26" s="204"/>
      <c r="H26" s="315"/>
      <c r="I26" s="52"/>
      <c r="J26" s="3"/>
      <c r="K26" s="3"/>
      <c r="L26" s="315"/>
      <c r="M26" s="52"/>
      <c r="N26" s="3"/>
      <c r="O26" s="3"/>
      <c r="P26" s="208"/>
      <c r="Q26" s="52"/>
      <c r="R26" s="3"/>
      <c r="S26" s="3"/>
      <c r="T26" s="208"/>
      <c r="U26" s="52"/>
      <c r="V26" s="3"/>
      <c r="W26" s="1"/>
      <c r="X26" s="1"/>
      <c r="Y26" s="1"/>
      <c r="Z26" s="1"/>
      <c r="AA26" s="3"/>
      <c r="AB26" s="3" t="s">
        <v>1169</v>
      </c>
      <c r="AC26" s="3"/>
      <c r="AD26" s="3"/>
      <c r="AE26" s="264"/>
      <c r="AF26" s="264"/>
      <c r="AG26" s="3"/>
      <c r="AH26" s="3"/>
      <c r="AI26" s="3"/>
      <c r="AJ26" s="3"/>
      <c r="AK26" s="3"/>
      <c r="AL26" s="3"/>
      <c r="AM26" s="3"/>
      <c r="AN26" s="3"/>
      <c r="AO26" s="3"/>
    </row>
    <row r="27" spans="1:41" ht="14.25" hidden="1" customHeight="1">
      <c r="A27" s="204"/>
      <c r="B27" s="22"/>
      <c r="F27" s="324"/>
      <c r="G27" s="204"/>
      <c r="H27" s="347"/>
      <c r="I27" s="52"/>
      <c r="J27" s="3"/>
      <c r="K27" s="3"/>
      <c r="L27" s="347"/>
      <c r="M27" s="52"/>
      <c r="N27" s="3"/>
      <c r="O27" s="3"/>
      <c r="P27" s="208"/>
      <c r="Q27" s="52"/>
      <c r="R27" s="3"/>
      <c r="S27" s="3"/>
      <c r="T27" s="208"/>
      <c r="U27" s="52"/>
      <c r="V27" s="3"/>
      <c r="W27" s="1"/>
      <c r="X27" s="1"/>
      <c r="Y27" s="1"/>
      <c r="Z27" s="1"/>
      <c r="AA27" s="3"/>
      <c r="AB27" s="3"/>
      <c r="AC27" s="3"/>
      <c r="AD27" s="3"/>
      <c r="AE27" s="264"/>
      <c r="AF27" s="264"/>
      <c r="AG27" s="3"/>
      <c r="AH27" s="3"/>
      <c r="AI27" s="3"/>
      <c r="AJ27" s="3"/>
      <c r="AK27" s="3"/>
      <c r="AL27" s="3"/>
      <c r="AM27" s="3"/>
      <c r="AN27" s="3"/>
      <c r="AO27" s="3"/>
    </row>
    <row r="28" spans="1:41" ht="14.25" customHeight="1">
      <c r="A28" s="204"/>
      <c r="B28" s="262" t="s">
        <v>1063</v>
      </c>
      <c r="C28" s="263"/>
      <c r="D28" s="204"/>
      <c r="E28" s="204"/>
      <c r="F28" s="324"/>
      <c r="G28" s="204"/>
      <c r="H28" s="208"/>
      <c r="I28" s="52"/>
      <c r="J28" s="3"/>
      <c r="K28" s="3"/>
      <c r="L28" s="208"/>
      <c r="M28" s="52"/>
      <c r="N28" s="3"/>
      <c r="O28" s="3"/>
      <c r="P28" s="208"/>
      <c r="Q28" s="52"/>
      <c r="R28" s="3"/>
      <c r="S28" s="3"/>
      <c r="T28" s="208"/>
      <c r="U28" s="52"/>
      <c r="V28" s="3"/>
      <c r="W28" s="1"/>
      <c r="X28" s="1"/>
      <c r="Y28" s="1"/>
      <c r="Z28" s="1"/>
      <c r="AA28" s="3"/>
      <c r="AB28" s="3">
        <v>1300</v>
      </c>
      <c r="AC28" s="3"/>
      <c r="AD28" s="3"/>
      <c r="AE28" s="264"/>
      <c r="AF28" s="264"/>
      <c r="AG28" s="3"/>
      <c r="AH28" s="3"/>
      <c r="AI28" s="3"/>
      <c r="AJ28" s="3"/>
      <c r="AK28" s="3"/>
      <c r="AL28" s="3"/>
      <c r="AM28" s="3"/>
      <c r="AN28" s="3"/>
      <c r="AO28" s="3"/>
    </row>
    <row r="29" spans="1:41" ht="14.25" customHeight="1">
      <c r="A29" s="204"/>
      <c r="B29" s="263" t="s">
        <v>1064</v>
      </c>
      <c r="C29" s="263" t="s">
        <v>1065</v>
      </c>
      <c r="D29" s="204"/>
      <c r="E29" s="204"/>
      <c r="F29" s="204"/>
      <c r="G29" s="204"/>
      <c r="H29" s="208"/>
      <c r="I29" s="52"/>
      <c r="J29" s="3"/>
      <c r="K29" s="3"/>
      <c r="L29" s="208"/>
      <c r="M29" s="52"/>
      <c r="N29" s="3"/>
      <c r="O29" s="3"/>
      <c r="P29" s="208"/>
      <c r="Q29" s="52"/>
      <c r="R29" s="3"/>
      <c r="S29" s="3"/>
      <c r="T29" s="208"/>
      <c r="U29" s="52"/>
      <c r="V29" s="3"/>
      <c r="W29" s="1"/>
      <c r="X29" s="1"/>
      <c r="Y29" s="1"/>
      <c r="Z29" s="1"/>
      <c r="AA29" s="3"/>
      <c r="AB29" s="3">
        <v>200</v>
      </c>
      <c r="AC29" s="3"/>
      <c r="AD29" s="3"/>
      <c r="AE29" s="264"/>
      <c r="AF29" s="264"/>
      <c r="AG29" s="3"/>
      <c r="AH29" s="3"/>
      <c r="AI29" s="3"/>
      <c r="AJ29" s="3"/>
      <c r="AK29" s="3"/>
      <c r="AL29" s="3"/>
      <c r="AM29" s="3"/>
      <c r="AN29" s="3"/>
      <c r="AO29" s="3"/>
    </row>
    <row r="30" spans="1:41" ht="14.25" hidden="1" customHeight="1">
      <c r="A30" s="204"/>
      <c r="B30" s="263" t="s">
        <v>1066</v>
      </c>
      <c r="C30" s="263">
        <v>30</v>
      </c>
      <c r="D30" s="204"/>
      <c r="E30" s="204"/>
      <c r="F30" s="204"/>
      <c r="G30" s="204"/>
      <c r="H30" s="208"/>
      <c r="I30" s="52"/>
      <c r="J30" s="3"/>
      <c r="K30" s="3"/>
      <c r="L30" s="208"/>
      <c r="M30" s="52"/>
      <c r="N30" s="3"/>
      <c r="O30" s="3"/>
      <c r="P30" s="208"/>
      <c r="Q30" s="52"/>
      <c r="R30" s="3"/>
      <c r="S30" s="3"/>
      <c r="T30" s="208"/>
      <c r="U30" s="52"/>
      <c r="V30" s="3"/>
      <c r="W30" s="1"/>
      <c r="X30" s="1"/>
      <c r="Y30" s="1"/>
      <c r="Z30" s="1"/>
      <c r="AA30" s="3"/>
      <c r="AB30" s="3"/>
      <c r="AC30" s="3"/>
      <c r="AD30" s="3"/>
      <c r="AE30" s="264"/>
      <c r="AF30" s="264"/>
      <c r="AG30" s="3"/>
      <c r="AH30" s="3"/>
      <c r="AI30" s="3"/>
      <c r="AJ30" s="3"/>
      <c r="AK30" s="3"/>
      <c r="AL30" s="3"/>
      <c r="AM30" s="3"/>
      <c r="AN30" s="3"/>
      <c r="AO30" s="3"/>
    </row>
    <row r="31" spans="1:41" ht="14.25" hidden="1" customHeight="1">
      <c r="A31" s="204"/>
      <c r="B31" s="263" t="s">
        <v>1067</v>
      </c>
      <c r="C31" s="263">
        <v>45</v>
      </c>
      <c r="D31" s="204"/>
      <c r="E31" s="204"/>
      <c r="F31" s="204"/>
      <c r="G31" s="204"/>
      <c r="H31" s="208"/>
      <c r="I31" s="52"/>
      <c r="J31" s="3"/>
      <c r="K31" s="3"/>
      <c r="L31" s="208"/>
      <c r="M31" s="52"/>
      <c r="N31" s="3"/>
      <c r="O31" s="3"/>
      <c r="P31" s="208"/>
      <c r="Q31" s="52"/>
      <c r="R31" s="3"/>
      <c r="S31" s="3"/>
      <c r="T31" s="208"/>
      <c r="U31" s="52"/>
      <c r="V31" s="3"/>
      <c r="W31" s="1"/>
      <c r="X31" s="1"/>
      <c r="Y31" s="1"/>
      <c r="Z31" s="1"/>
      <c r="AA31" s="3"/>
      <c r="AB31" s="3"/>
      <c r="AC31" s="3"/>
      <c r="AD31" s="3"/>
      <c r="AE31" s="264"/>
      <c r="AF31" s="264"/>
      <c r="AG31" s="3"/>
      <c r="AH31" s="3"/>
      <c r="AI31" s="3"/>
      <c r="AJ31" s="3"/>
      <c r="AK31" s="3"/>
      <c r="AL31" s="3"/>
      <c r="AM31" s="3"/>
      <c r="AN31" s="3"/>
      <c r="AO31" s="3"/>
    </row>
    <row r="32" spans="1:41" ht="14.25" hidden="1" customHeight="1">
      <c r="A32" s="204"/>
      <c r="B32" s="263" t="s">
        <v>1068</v>
      </c>
      <c r="C32" s="263">
        <v>45</v>
      </c>
      <c r="D32" s="204"/>
      <c r="E32" s="204"/>
      <c r="F32" s="204"/>
      <c r="G32" s="204"/>
      <c r="H32" s="208"/>
      <c r="I32" s="52"/>
      <c r="J32" s="3"/>
      <c r="K32" s="3"/>
      <c r="L32" s="208"/>
      <c r="M32" s="52"/>
      <c r="N32" s="3"/>
      <c r="O32" s="3"/>
      <c r="P32" s="208"/>
      <c r="Q32" s="52"/>
      <c r="R32" s="3"/>
      <c r="S32" s="3"/>
      <c r="T32" s="208"/>
      <c r="U32" s="52"/>
      <c r="V32" s="3"/>
      <c r="W32" s="1"/>
      <c r="X32" s="1"/>
      <c r="Y32" s="1"/>
      <c r="Z32" s="1"/>
      <c r="AA32" s="3"/>
      <c r="AB32" s="3"/>
      <c r="AC32" s="3"/>
      <c r="AD32" s="3"/>
      <c r="AE32" s="264"/>
      <c r="AF32" s="264"/>
      <c r="AG32" s="3"/>
      <c r="AH32" s="3"/>
      <c r="AI32" s="3"/>
      <c r="AJ32" s="3"/>
      <c r="AK32" s="3"/>
      <c r="AL32" s="3"/>
      <c r="AM32" s="3"/>
      <c r="AN32" s="3"/>
      <c r="AO32" s="3"/>
    </row>
    <row r="33" spans="1:41" ht="14.25" hidden="1" customHeight="1">
      <c r="A33" s="204"/>
      <c r="B33" s="263" t="s">
        <v>1069</v>
      </c>
      <c r="C33" s="263">
        <v>30</v>
      </c>
      <c r="D33" s="204"/>
      <c r="E33" s="204"/>
      <c r="F33" s="204"/>
      <c r="G33" s="204"/>
      <c r="H33" s="208"/>
      <c r="I33" s="52"/>
      <c r="J33" s="3"/>
      <c r="K33" s="3"/>
      <c r="L33" s="208"/>
      <c r="M33" s="52"/>
      <c r="N33" s="3"/>
      <c r="O33" s="3"/>
      <c r="P33" s="208"/>
      <c r="Q33" s="52"/>
      <c r="R33" s="3"/>
      <c r="S33" s="3"/>
      <c r="T33" s="208"/>
      <c r="U33" s="52"/>
      <c r="V33" s="3"/>
      <c r="W33" s="1"/>
      <c r="X33" s="1"/>
      <c r="Y33" s="1"/>
      <c r="Z33" s="1"/>
      <c r="AA33" s="3"/>
      <c r="AB33" s="3"/>
      <c r="AC33" s="3"/>
      <c r="AD33" s="3"/>
      <c r="AE33" s="264"/>
      <c r="AF33" s="264"/>
      <c r="AG33" s="3"/>
      <c r="AH33" s="3"/>
      <c r="AI33" s="3"/>
      <c r="AJ33" s="3"/>
      <c r="AK33" s="3"/>
      <c r="AL33" s="3"/>
      <c r="AM33" s="3"/>
      <c r="AN33" s="3"/>
      <c r="AO33" s="3"/>
    </row>
    <row r="34" spans="1:41" ht="14.25" hidden="1" customHeight="1">
      <c r="A34" s="204"/>
      <c r="B34" s="263" t="s">
        <v>1099</v>
      </c>
      <c r="C34" s="265">
        <f>SUM(C30:C33)</f>
        <v>150</v>
      </c>
      <c r="D34" s="266">
        <f>C34/30</f>
        <v>5</v>
      </c>
      <c r="E34" s="204"/>
      <c r="F34" s="204"/>
      <c r="G34" s="204"/>
      <c r="H34" s="208"/>
      <c r="I34" s="52"/>
      <c r="J34" s="3"/>
      <c r="K34" s="3"/>
      <c r="L34" s="208"/>
      <c r="M34" s="52"/>
      <c r="N34" s="3"/>
      <c r="O34" s="3"/>
      <c r="P34" s="208"/>
      <c r="Q34" s="52"/>
      <c r="R34" s="3"/>
      <c r="S34" s="3"/>
      <c r="T34" s="208"/>
      <c r="U34" s="52"/>
      <c r="V34" s="3"/>
      <c r="W34" s="1"/>
      <c r="X34" s="1"/>
      <c r="Y34" s="1"/>
      <c r="Z34" s="1"/>
      <c r="AA34" s="3"/>
      <c r="AB34" s="3"/>
      <c r="AC34" s="3"/>
      <c r="AD34" s="3"/>
      <c r="AE34" s="3"/>
      <c r="AF34" s="3"/>
      <c r="AG34" s="264"/>
      <c r="AH34" s="264"/>
      <c r="AI34" s="264"/>
      <c r="AJ34" s="264"/>
      <c r="AK34" s="264"/>
      <c r="AL34" s="264"/>
      <c r="AM34" s="264"/>
      <c r="AN34" s="264"/>
      <c r="AO34" s="264"/>
    </row>
    <row r="35" spans="1:41" ht="14.25" hidden="1" customHeight="1">
      <c r="A35" s="204"/>
      <c r="B35" s="204"/>
      <c r="C35" s="204"/>
      <c r="D35" s="204"/>
      <c r="E35" s="204"/>
      <c r="F35" s="204"/>
      <c r="G35" s="204"/>
      <c r="H35" s="208"/>
      <c r="I35" s="52"/>
      <c r="J35" s="3"/>
      <c r="K35" s="3"/>
      <c r="L35" s="208"/>
      <c r="M35" s="52"/>
      <c r="N35" s="3"/>
      <c r="O35" s="3"/>
      <c r="P35" s="208"/>
      <c r="Q35" s="52"/>
      <c r="R35" s="3"/>
      <c r="S35" s="3"/>
      <c r="T35" s="208"/>
      <c r="U35" s="52"/>
      <c r="V35" s="3"/>
      <c r="W35" s="1"/>
      <c r="X35" s="1"/>
      <c r="Y35" s="1"/>
      <c r="Z35" s="1"/>
      <c r="AA35" s="3"/>
      <c r="AB35" s="3"/>
      <c r="AC35" s="3"/>
      <c r="AD35" s="3"/>
      <c r="AE35" s="3"/>
      <c r="AF35" s="3"/>
      <c r="AG35" s="264"/>
      <c r="AH35" s="264"/>
      <c r="AI35" s="264"/>
      <c r="AJ35" s="264"/>
      <c r="AK35" s="264"/>
      <c r="AL35" s="264"/>
      <c r="AM35" s="264"/>
      <c r="AN35" s="264"/>
      <c r="AO35" s="264"/>
    </row>
    <row r="36" spans="1:41" ht="14.25" hidden="1" customHeight="1">
      <c r="A36" s="204"/>
      <c r="B36" s="204"/>
      <c r="C36" s="204"/>
      <c r="D36" s="204"/>
      <c r="E36" s="204"/>
      <c r="F36" s="204"/>
      <c r="G36" s="204"/>
      <c r="H36" s="208"/>
      <c r="I36" s="52"/>
      <c r="J36" s="3"/>
      <c r="K36" s="3"/>
      <c r="L36" s="208"/>
      <c r="M36" s="52"/>
      <c r="N36" s="3"/>
      <c r="O36" s="3"/>
      <c r="P36" s="208"/>
      <c r="Q36" s="52"/>
      <c r="R36" s="3"/>
      <c r="S36" s="3"/>
      <c r="T36" s="208"/>
      <c r="U36" s="52"/>
      <c r="V36" s="3"/>
      <c r="W36" s="1"/>
      <c r="X36" s="1"/>
      <c r="Y36" s="1"/>
      <c r="Z36" s="1"/>
      <c r="AA36" s="3"/>
      <c r="AB36" s="3"/>
      <c r="AC36" s="3"/>
      <c r="AD36" s="3"/>
      <c r="AE36" s="3"/>
      <c r="AF36" s="3"/>
      <c r="AG36" s="264"/>
      <c r="AH36" s="264"/>
      <c r="AI36" s="264"/>
      <c r="AJ36" s="264"/>
      <c r="AK36" s="264"/>
      <c r="AL36" s="264"/>
      <c r="AM36" s="264"/>
      <c r="AN36" s="264"/>
      <c r="AO36" s="264"/>
    </row>
    <row r="37" spans="1:41" ht="14.25" hidden="1" customHeight="1">
      <c r="A37" s="204"/>
      <c r="B37" s="204"/>
      <c r="C37" s="204"/>
      <c r="D37" s="204"/>
      <c r="E37" s="204"/>
      <c r="F37" s="204"/>
      <c r="G37" s="204"/>
      <c r="H37" s="208"/>
      <c r="I37" s="52"/>
      <c r="J37" s="3"/>
      <c r="K37" s="3"/>
      <c r="L37" s="208"/>
      <c r="M37" s="52"/>
      <c r="N37" s="3"/>
      <c r="O37" s="3"/>
      <c r="P37" s="208"/>
      <c r="Q37" s="52"/>
      <c r="R37" s="3"/>
      <c r="S37" s="3"/>
      <c r="T37" s="208"/>
      <c r="U37" s="52"/>
      <c r="V37" s="3"/>
      <c r="W37" s="1"/>
      <c r="X37" s="1"/>
      <c r="Y37" s="1"/>
      <c r="Z37" s="1"/>
      <c r="AA37" s="3"/>
      <c r="AB37" s="3"/>
      <c r="AC37" s="3"/>
      <c r="AD37" s="3"/>
      <c r="AE37" s="3"/>
      <c r="AF37" s="3"/>
      <c r="AG37" s="264"/>
      <c r="AH37" s="264"/>
      <c r="AI37" s="264"/>
      <c r="AJ37" s="264"/>
      <c r="AK37" s="264"/>
      <c r="AL37" s="264"/>
      <c r="AM37" s="264"/>
      <c r="AN37" s="264"/>
      <c r="AO37" s="264"/>
    </row>
    <row r="38" spans="1:41" ht="14.25" hidden="1" customHeight="1">
      <c r="A38" s="204"/>
      <c r="B38" s="204"/>
      <c r="C38" s="204"/>
      <c r="D38" s="204"/>
      <c r="E38" s="204"/>
      <c r="F38" s="204"/>
      <c r="G38" s="204"/>
      <c r="H38" s="208"/>
      <c r="I38" s="52"/>
      <c r="J38" s="3"/>
      <c r="K38" s="3"/>
      <c r="L38" s="208"/>
      <c r="M38" s="52"/>
      <c r="N38" s="3"/>
      <c r="O38" s="3"/>
      <c r="P38" s="208"/>
      <c r="Q38" s="52"/>
      <c r="R38" s="3"/>
      <c r="S38" s="3"/>
      <c r="T38" s="208"/>
      <c r="U38" s="52"/>
      <c r="V38" s="3"/>
      <c r="W38" s="1"/>
      <c r="X38" s="1"/>
      <c r="Y38" s="1"/>
      <c r="Z38" s="1"/>
      <c r="AA38" s="3"/>
      <c r="AB38" s="3"/>
      <c r="AC38" s="3"/>
      <c r="AD38" s="3"/>
      <c r="AE38" s="3"/>
      <c r="AF38" s="3"/>
      <c r="AG38" s="264"/>
      <c r="AH38" s="264"/>
      <c r="AI38" s="264"/>
      <c r="AJ38" s="264"/>
      <c r="AK38" s="264"/>
      <c r="AL38" s="264"/>
      <c r="AM38" s="264"/>
      <c r="AN38" s="264"/>
      <c r="AO38" s="264"/>
    </row>
    <row r="39" spans="1:41" ht="14.25" hidden="1" customHeight="1">
      <c r="A39" s="204"/>
      <c r="B39" s="204"/>
      <c r="C39" s="204"/>
      <c r="D39" s="204"/>
      <c r="E39" s="204"/>
      <c r="F39" s="204"/>
      <c r="G39" s="204"/>
      <c r="H39" s="208"/>
      <c r="I39" s="52"/>
      <c r="J39" s="3"/>
      <c r="K39" s="3"/>
      <c r="L39" s="208"/>
      <c r="M39" s="52"/>
      <c r="N39" s="3"/>
      <c r="O39" s="3"/>
      <c r="P39" s="208"/>
      <c r="Q39" s="52"/>
      <c r="R39" s="3"/>
      <c r="S39" s="3"/>
      <c r="T39" s="208"/>
      <c r="U39" s="52"/>
      <c r="V39" s="3"/>
      <c r="W39" s="1"/>
      <c r="X39" s="1"/>
      <c r="Y39" s="1"/>
      <c r="Z39" s="1"/>
      <c r="AA39" s="3"/>
      <c r="AB39" s="3"/>
      <c r="AC39" s="3"/>
      <c r="AD39" s="3"/>
      <c r="AE39" s="3"/>
      <c r="AF39" s="3"/>
      <c r="AG39" s="264"/>
      <c r="AH39" s="264"/>
      <c r="AI39" s="264"/>
      <c r="AJ39" s="264"/>
      <c r="AK39" s="264"/>
      <c r="AL39" s="264"/>
      <c r="AM39" s="264"/>
      <c r="AN39" s="264"/>
      <c r="AO39" s="264"/>
    </row>
    <row r="40" spans="1:41" ht="14.25" hidden="1" customHeight="1">
      <c r="A40" s="204"/>
      <c r="B40" s="204"/>
      <c r="C40" s="204"/>
      <c r="D40" s="204"/>
      <c r="E40" s="204"/>
      <c r="F40" s="204"/>
      <c r="G40" s="204"/>
      <c r="H40" s="208"/>
      <c r="I40" s="52"/>
      <c r="J40" s="3"/>
      <c r="K40" s="3"/>
      <c r="L40" s="208"/>
      <c r="M40" s="52"/>
      <c r="N40" s="3"/>
      <c r="O40" s="3"/>
      <c r="P40" s="208"/>
      <c r="Q40" s="52"/>
      <c r="R40" s="3"/>
      <c r="S40" s="3"/>
      <c r="T40" s="208"/>
      <c r="U40" s="52"/>
      <c r="V40" s="3"/>
      <c r="W40" s="1"/>
      <c r="X40" s="1"/>
      <c r="Y40" s="1"/>
      <c r="Z40" s="1"/>
      <c r="AA40" s="3"/>
      <c r="AB40" s="3"/>
      <c r="AC40" s="3"/>
      <c r="AD40" s="3"/>
      <c r="AE40" s="3"/>
      <c r="AF40" s="3"/>
      <c r="AG40" s="264"/>
      <c r="AH40" s="264"/>
      <c r="AI40" s="264"/>
      <c r="AJ40" s="264"/>
      <c r="AK40" s="264"/>
      <c r="AL40" s="264"/>
      <c r="AM40" s="264"/>
      <c r="AN40" s="264"/>
      <c r="AO40" s="264"/>
    </row>
    <row r="41" spans="1:41" ht="14.25" hidden="1" customHeight="1">
      <c r="A41" s="204"/>
      <c r="B41" s="204"/>
      <c r="C41" s="204"/>
      <c r="D41" s="204"/>
      <c r="E41" s="204"/>
      <c r="F41" s="204"/>
      <c r="G41" s="204"/>
      <c r="H41" s="208"/>
      <c r="I41" s="52"/>
      <c r="J41" s="3"/>
      <c r="K41" s="3"/>
      <c r="L41" s="208"/>
      <c r="M41" s="52"/>
      <c r="N41" s="3"/>
      <c r="O41" s="3"/>
      <c r="P41" s="208"/>
      <c r="Q41" s="52"/>
      <c r="R41" s="3"/>
      <c r="S41" s="3"/>
      <c r="T41" s="208"/>
      <c r="U41" s="52"/>
      <c r="V41" s="3"/>
      <c r="W41" s="1"/>
      <c r="X41" s="1"/>
      <c r="Y41" s="1"/>
      <c r="Z41" s="1"/>
      <c r="AA41" s="3"/>
      <c r="AB41" s="3"/>
      <c r="AC41" s="3"/>
      <c r="AD41" s="3"/>
      <c r="AE41" s="3"/>
      <c r="AF41" s="3"/>
      <c r="AG41" s="264"/>
      <c r="AH41" s="264"/>
      <c r="AI41" s="264"/>
      <c r="AJ41" s="264"/>
      <c r="AK41" s="264"/>
      <c r="AL41" s="264"/>
      <c r="AM41" s="264"/>
      <c r="AN41" s="264"/>
      <c r="AO41" s="264"/>
    </row>
    <row r="42" spans="1:41" ht="14.25" hidden="1" customHeight="1">
      <c r="A42" s="204"/>
      <c r="B42" s="204"/>
      <c r="C42" s="204"/>
      <c r="D42" s="204"/>
      <c r="E42" s="204"/>
      <c r="F42" s="204"/>
      <c r="G42" s="204"/>
      <c r="H42" s="208"/>
      <c r="I42" s="52"/>
      <c r="J42" s="3"/>
      <c r="K42" s="3"/>
      <c r="L42" s="208"/>
      <c r="M42" s="52"/>
      <c r="N42" s="3"/>
      <c r="O42" s="3"/>
      <c r="P42" s="208"/>
      <c r="Q42" s="52"/>
      <c r="R42" s="3"/>
      <c r="S42" s="3"/>
      <c r="T42" s="208"/>
      <c r="U42" s="52"/>
      <c r="V42" s="3"/>
      <c r="W42" s="1"/>
      <c r="X42" s="1"/>
      <c r="Y42" s="1"/>
      <c r="Z42" s="1"/>
      <c r="AA42" s="3"/>
      <c r="AB42" s="3"/>
      <c r="AC42" s="3"/>
      <c r="AD42" s="3"/>
      <c r="AE42" s="3"/>
      <c r="AF42" s="3"/>
      <c r="AG42" s="264"/>
      <c r="AH42" s="264"/>
      <c r="AI42" s="264"/>
      <c r="AJ42" s="264"/>
      <c r="AK42" s="264"/>
      <c r="AL42" s="264"/>
      <c r="AM42" s="264"/>
      <c r="AN42" s="264"/>
      <c r="AO42" s="264"/>
    </row>
    <row r="43" spans="1:41" ht="14.25" hidden="1" customHeight="1">
      <c r="A43" s="204"/>
      <c r="B43" s="204"/>
      <c r="C43" s="204"/>
      <c r="D43" s="204"/>
      <c r="E43" s="204"/>
      <c r="F43" s="204"/>
      <c r="G43" s="204"/>
      <c r="H43" s="208"/>
      <c r="I43" s="52"/>
      <c r="J43" s="3"/>
      <c r="K43" s="3"/>
      <c r="L43" s="208"/>
      <c r="M43" s="52"/>
      <c r="N43" s="3"/>
      <c r="O43" s="3"/>
      <c r="P43" s="208"/>
      <c r="Q43" s="52"/>
      <c r="R43" s="3"/>
      <c r="S43" s="3"/>
      <c r="T43" s="208"/>
      <c r="U43" s="52"/>
      <c r="V43" s="3"/>
      <c r="W43" s="1"/>
      <c r="X43" s="1"/>
      <c r="Y43" s="1"/>
      <c r="Z43" s="1"/>
      <c r="AA43" s="3"/>
      <c r="AB43" s="3"/>
      <c r="AC43" s="3"/>
      <c r="AD43" s="3"/>
      <c r="AE43" s="3"/>
      <c r="AF43" s="3"/>
      <c r="AG43" s="264"/>
      <c r="AH43" s="264"/>
      <c r="AI43" s="264"/>
      <c r="AJ43" s="264"/>
      <c r="AK43" s="264"/>
      <c r="AL43" s="264"/>
      <c r="AM43" s="264"/>
      <c r="AN43" s="264"/>
      <c r="AO43" s="264"/>
    </row>
    <row r="44" spans="1:41" ht="14.25" hidden="1" customHeight="1">
      <c r="A44" s="204"/>
      <c r="B44" s="204"/>
      <c r="C44" s="204"/>
      <c r="D44" s="204"/>
      <c r="E44" s="204"/>
      <c r="F44" s="204"/>
      <c r="G44" s="204"/>
      <c r="H44" s="208"/>
      <c r="I44" s="52"/>
      <c r="J44" s="3"/>
      <c r="K44" s="3"/>
      <c r="L44" s="208"/>
      <c r="M44" s="52"/>
      <c r="N44" s="3"/>
      <c r="O44" s="3"/>
      <c r="P44" s="208"/>
      <c r="Q44" s="52"/>
      <c r="R44" s="3"/>
      <c r="S44" s="3"/>
      <c r="T44" s="208"/>
      <c r="U44" s="52"/>
      <c r="V44" s="3"/>
      <c r="W44" s="1"/>
      <c r="X44" s="1"/>
      <c r="Y44" s="1"/>
      <c r="Z44" s="1"/>
      <c r="AA44" s="3"/>
      <c r="AB44" s="3"/>
      <c r="AC44" s="3"/>
      <c r="AD44" s="3"/>
      <c r="AE44" s="3"/>
      <c r="AF44" s="3"/>
      <c r="AG44" s="264"/>
      <c r="AH44" s="264"/>
      <c r="AI44" s="264"/>
      <c r="AJ44" s="264"/>
      <c r="AK44" s="264"/>
      <c r="AL44" s="264"/>
      <c r="AM44" s="264"/>
      <c r="AN44" s="264"/>
      <c r="AO44" s="264"/>
    </row>
    <row r="45" spans="1:41" ht="14.25" hidden="1" customHeight="1">
      <c r="A45" s="204"/>
      <c r="B45" s="204"/>
      <c r="C45" s="204"/>
      <c r="D45" s="204"/>
      <c r="E45" s="204"/>
      <c r="F45" s="204"/>
      <c r="G45" s="204"/>
      <c r="H45" s="208"/>
      <c r="I45" s="52"/>
      <c r="J45" s="3"/>
      <c r="K45" s="3"/>
      <c r="L45" s="208"/>
      <c r="M45" s="52"/>
      <c r="N45" s="3"/>
      <c r="O45" s="3"/>
      <c r="P45" s="208"/>
      <c r="Q45" s="52"/>
      <c r="R45" s="3"/>
      <c r="S45" s="3"/>
      <c r="T45" s="208"/>
      <c r="U45" s="52"/>
      <c r="V45" s="3"/>
      <c r="W45" s="1"/>
      <c r="X45" s="1"/>
      <c r="Y45" s="1"/>
      <c r="Z45" s="1"/>
      <c r="AA45" s="3"/>
      <c r="AB45" s="3"/>
      <c r="AC45" s="3"/>
      <c r="AD45" s="3"/>
      <c r="AE45" s="3"/>
      <c r="AF45" s="3"/>
      <c r="AG45" s="264"/>
      <c r="AH45" s="264"/>
      <c r="AI45" s="264"/>
      <c r="AJ45" s="264"/>
      <c r="AK45" s="264"/>
      <c r="AL45" s="264"/>
      <c r="AM45" s="264"/>
      <c r="AN45" s="264"/>
      <c r="AO45" s="264"/>
    </row>
    <row r="46" spans="1:41" ht="14.25" hidden="1" customHeight="1">
      <c r="A46" s="204"/>
      <c r="B46" s="204"/>
      <c r="C46" s="204"/>
      <c r="D46" s="204"/>
      <c r="E46" s="204"/>
      <c r="F46" s="204"/>
      <c r="G46" s="204"/>
      <c r="H46" s="208"/>
      <c r="I46" s="52"/>
      <c r="J46" s="3"/>
      <c r="K46" s="3"/>
      <c r="L46" s="208"/>
      <c r="M46" s="52"/>
      <c r="N46" s="3"/>
      <c r="O46" s="3"/>
      <c r="P46" s="208"/>
      <c r="Q46" s="52"/>
      <c r="R46" s="3"/>
      <c r="S46" s="3"/>
      <c r="T46" s="208"/>
      <c r="U46" s="52"/>
      <c r="V46" s="3"/>
      <c r="W46" s="1"/>
      <c r="X46" s="1"/>
      <c r="Y46" s="1"/>
      <c r="Z46" s="1"/>
      <c r="AA46" s="3"/>
      <c r="AB46" s="3"/>
      <c r="AC46" s="3"/>
      <c r="AD46" s="3"/>
      <c r="AE46" s="3"/>
      <c r="AF46" s="3"/>
      <c r="AG46" s="264"/>
      <c r="AH46" s="264"/>
      <c r="AI46" s="264"/>
      <c r="AJ46" s="264"/>
      <c r="AK46" s="264"/>
      <c r="AL46" s="264"/>
      <c r="AM46" s="264"/>
      <c r="AN46" s="264"/>
      <c r="AO46" s="264"/>
    </row>
    <row r="47" spans="1:41" ht="14.25" hidden="1" customHeight="1">
      <c r="A47" s="204"/>
      <c r="B47" s="204"/>
      <c r="C47" s="204"/>
      <c r="D47" s="204"/>
      <c r="E47" s="204"/>
      <c r="F47" s="204"/>
      <c r="G47" s="204"/>
      <c r="H47" s="208"/>
      <c r="I47" s="52"/>
      <c r="J47" s="3"/>
      <c r="K47" s="3"/>
      <c r="L47" s="208"/>
      <c r="M47" s="52"/>
      <c r="N47" s="3"/>
      <c r="O47" s="3"/>
      <c r="P47" s="208"/>
      <c r="Q47" s="52"/>
      <c r="R47" s="3"/>
      <c r="S47" s="3"/>
      <c r="T47" s="208"/>
      <c r="U47" s="52"/>
      <c r="V47" s="3"/>
      <c r="W47" s="1"/>
      <c r="X47" s="1"/>
      <c r="Y47" s="1"/>
      <c r="Z47" s="1"/>
      <c r="AA47" s="3"/>
      <c r="AB47" s="3"/>
      <c r="AC47" s="3"/>
      <c r="AD47" s="3"/>
      <c r="AE47" s="3"/>
      <c r="AF47" s="3"/>
      <c r="AG47" s="264"/>
      <c r="AH47" s="264"/>
      <c r="AI47" s="264"/>
      <c r="AJ47" s="264"/>
      <c r="AK47" s="264"/>
      <c r="AL47" s="264"/>
      <c r="AM47" s="264"/>
      <c r="AN47" s="264"/>
      <c r="AO47" s="264"/>
    </row>
    <row r="48" spans="1:41" ht="14.25" hidden="1" customHeight="1">
      <c r="A48" s="204"/>
      <c r="B48" s="204"/>
      <c r="C48" s="204"/>
      <c r="D48" s="204"/>
      <c r="E48" s="204"/>
      <c r="F48" s="204"/>
      <c r="G48" s="204"/>
      <c r="H48" s="208"/>
      <c r="I48" s="52"/>
      <c r="J48" s="3"/>
      <c r="K48" s="3"/>
      <c r="L48" s="208"/>
      <c r="M48" s="52"/>
      <c r="N48" s="3"/>
      <c r="O48" s="3"/>
      <c r="P48" s="208"/>
      <c r="Q48" s="52"/>
      <c r="R48" s="3"/>
      <c r="S48" s="3"/>
      <c r="T48" s="208"/>
      <c r="U48" s="52"/>
      <c r="V48" s="3"/>
      <c r="W48" s="1"/>
      <c r="X48" s="1"/>
      <c r="Y48" s="1"/>
      <c r="Z48" s="1"/>
      <c r="AA48" s="3"/>
      <c r="AB48" s="3"/>
      <c r="AC48" s="3"/>
      <c r="AD48" s="3"/>
      <c r="AE48" s="3"/>
      <c r="AF48" s="3"/>
      <c r="AG48" s="264"/>
      <c r="AH48" s="264"/>
      <c r="AI48" s="264"/>
      <c r="AJ48" s="264"/>
      <c r="AK48" s="264"/>
      <c r="AL48" s="264"/>
      <c r="AM48" s="264"/>
      <c r="AN48" s="264"/>
      <c r="AO48" s="264"/>
    </row>
    <row r="49" spans="1:41" ht="14.25" hidden="1" customHeight="1">
      <c r="A49" s="204"/>
      <c r="B49" s="204"/>
      <c r="C49" s="204"/>
      <c r="D49" s="204"/>
      <c r="E49" s="204"/>
      <c r="F49" s="204"/>
      <c r="G49" s="204"/>
      <c r="H49" s="208"/>
      <c r="I49" s="52"/>
      <c r="J49" s="3"/>
      <c r="K49" s="3"/>
      <c r="L49" s="208"/>
      <c r="M49" s="52"/>
      <c r="N49" s="3"/>
      <c r="O49" s="3"/>
      <c r="P49" s="208"/>
      <c r="Q49" s="52"/>
      <c r="R49" s="3"/>
      <c r="S49" s="3"/>
      <c r="T49" s="208"/>
      <c r="U49" s="52"/>
      <c r="V49" s="3"/>
      <c r="W49" s="1"/>
      <c r="X49" s="1"/>
      <c r="Y49" s="1"/>
      <c r="Z49" s="1"/>
      <c r="AA49" s="3"/>
      <c r="AB49" s="3"/>
      <c r="AC49" s="3"/>
      <c r="AD49" s="3"/>
      <c r="AE49" s="3"/>
      <c r="AF49" s="3"/>
      <c r="AG49" s="264"/>
      <c r="AH49" s="264"/>
      <c r="AI49" s="264"/>
      <c r="AJ49" s="264"/>
      <c r="AK49" s="264"/>
      <c r="AL49" s="264"/>
      <c r="AM49" s="264"/>
      <c r="AN49" s="264"/>
      <c r="AO49" s="264"/>
    </row>
    <row r="50" spans="1:41" ht="14.25" hidden="1" customHeight="1">
      <c r="A50" s="204"/>
      <c r="B50" s="204"/>
      <c r="C50" s="204"/>
      <c r="D50" s="204"/>
      <c r="E50" s="204"/>
      <c r="F50" s="204"/>
      <c r="G50" s="204"/>
      <c r="H50" s="208"/>
      <c r="I50" s="52"/>
      <c r="J50" s="3"/>
      <c r="K50" s="3"/>
      <c r="L50" s="208"/>
      <c r="M50" s="52"/>
      <c r="N50" s="3"/>
      <c r="O50" s="3"/>
      <c r="P50" s="208"/>
      <c r="Q50" s="52"/>
      <c r="R50" s="3"/>
      <c r="S50" s="3"/>
      <c r="T50" s="208"/>
      <c r="U50" s="52"/>
      <c r="V50" s="3"/>
      <c r="W50" s="1"/>
      <c r="X50" s="1"/>
      <c r="Y50" s="1"/>
      <c r="Z50" s="1"/>
      <c r="AA50" s="3"/>
      <c r="AB50" s="3"/>
      <c r="AC50" s="3"/>
      <c r="AD50" s="3"/>
      <c r="AE50" s="3"/>
      <c r="AF50" s="3"/>
      <c r="AG50" s="264"/>
      <c r="AH50" s="264"/>
      <c r="AI50" s="264"/>
      <c r="AJ50" s="264"/>
      <c r="AK50" s="264"/>
      <c r="AL50" s="264"/>
      <c r="AM50" s="264"/>
      <c r="AN50" s="264"/>
      <c r="AO50" s="264"/>
    </row>
    <row r="51" spans="1:41" ht="14.25" hidden="1" customHeight="1">
      <c r="A51" s="204"/>
      <c r="B51" s="204"/>
      <c r="C51" s="204"/>
      <c r="D51" s="204"/>
      <c r="E51" s="204"/>
      <c r="F51" s="204"/>
      <c r="G51" s="204"/>
      <c r="H51" s="208"/>
      <c r="I51" s="52"/>
      <c r="J51" s="3"/>
      <c r="K51" s="3"/>
      <c r="L51" s="208"/>
      <c r="M51" s="52"/>
      <c r="N51" s="3"/>
      <c r="O51" s="3"/>
      <c r="P51" s="208"/>
      <c r="Q51" s="52"/>
      <c r="R51" s="3"/>
      <c r="S51" s="3"/>
      <c r="T51" s="208"/>
      <c r="U51" s="52"/>
      <c r="V51" s="3"/>
      <c r="W51" s="1"/>
      <c r="X51" s="1"/>
      <c r="Y51" s="1"/>
      <c r="Z51" s="1"/>
      <c r="AA51" s="3"/>
      <c r="AB51" s="3"/>
      <c r="AC51" s="3"/>
      <c r="AD51" s="3"/>
      <c r="AE51" s="3"/>
      <c r="AF51" s="3"/>
      <c r="AG51" s="264"/>
      <c r="AH51" s="264"/>
      <c r="AI51" s="264"/>
      <c r="AJ51" s="264"/>
      <c r="AK51" s="264"/>
      <c r="AL51" s="264"/>
      <c r="AM51" s="264"/>
      <c r="AN51" s="264"/>
      <c r="AO51" s="264"/>
    </row>
    <row r="52" spans="1:41" ht="14.25" hidden="1" customHeight="1">
      <c r="A52" s="204"/>
      <c r="B52" s="204"/>
      <c r="C52" s="204"/>
      <c r="D52" s="204"/>
      <c r="E52" s="204"/>
      <c r="F52" s="204"/>
      <c r="G52" s="204"/>
      <c r="H52" s="208"/>
      <c r="I52" s="52"/>
      <c r="J52" s="3"/>
      <c r="K52" s="3"/>
      <c r="L52" s="208"/>
      <c r="M52" s="52"/>
      <c r="N52" s="3"/>
      <c r="O52" s="3"/>
      <c r="P52" s="208"/>
      <c r="Q52" s="52"/>
      <c r="R52" s="3"/>
      <c r="S52" s="3"/>
      <c r="T52" s="208"/>
      <c r="U52" s="52"/>
      <c r="V52" s="3"/>
      <c r="W52" s="1"/>
      <c r="X52" s="1"/>
      <c r="Y52" s="1"/>
      <c r="Z52" s="1"/>
      <c r="AA52" s="3"/>
      <c r="AB52" s="3"/>
      <c r="AC52" s="3"/>
      <c r="AD52" s="3"/>
      <c r="AE52" s="3"/>
      <c r="AF52" s="3"/>
      <c r="AG52" s="264"/>
      <c r="AH52" s="264"/>
      <c r="AI52" s="264"/>
      <c r="AJ52" s="264"/>
      <c r="AK52" s="264"/>
      <c r="AL52" s="264"/>
      <c r="AM52" s="264"/>
      <c r="AN52" s="264"/>
      <c r="AO52" s="264"/>
    </row>
    <row r="53" spans="1:41" ht="14.25" hidden="1" customHeight="1">
      <c r="A53" s="204"/>
      <c r="B53" s="204"/>
      <c r="C53" s="204"/>
      <c r="D53" s="204"/>
      <c r="E53" s="204"/>
      <c r="F53" s="204"/>
      <c r="G53" s="204"/>
      <c r="H53" s="208"/>
      <c r="I53" s="52"/>
      <c r="J53" s="3"/>
      <c r="K53" s="3"/>
      <c r="L53" s="208"/>
      <c r="M53" s="52"/>
      <c r="N53" s="3"/>
      <c r="O53" s="3"/>
      <c r="P53" s="208"/>
      <c r="Q53" s="52"/>
      <c r="R53" s="3"/>
      <c r="S53" s="3"/>
      <c r="T53" s="208"/>
      <c r="U53" s="52"/>
      <c r="V53" s="3"/>
      <c r="W53" s="1"/>
      <c r="X53" s="1"/>
      <c r="Y53" s="1"/>
      <c r="Z53" s="1"/>
      <c r="AA53" s="3"/>
      <c r="AB53" s="3"/>
      <c r="AC53" s="3"/>
      <c r="AD53" s="3"/>
      <c r="AE53" s="3"/>
      <c r="AF53" s="3"/>
      <c r="AG53" s="264"/>
      <c r="AH53" s="264"/>
      <c r="AI53" s="264"/>
      <c r="AJ53" s="264"/>
      <c r="AK53" s="264"/>
      <c r="AL53" s="264"/>
      <c r="AM53" s="264"/>
      <c r="AN53" s="264"/>
      <c r="AO53" s="264"/>
    </row>
    <row r="54" spans="1:41" ht="14.25" hidden="1" customHeight="1">
      <c r="A54" s="204"/>
      <c r="B54" s="204"/>
      <c r="C54" s="204"/>
      <c r="D54" s="204"/>
      <c r="E54" s="204"/>
      <c r="F54" s="204"/>
      <c r="G54" s="204"/>
      <c r="H54" s="208"/>
      <c r="I54" s="52"/>
      <c r="J54" s="3"/>
      <c r="K54" s="3"/>
      <c r="L54" s="208"/>
      <c r="M54" s="52"/>
      <c r="N54" s="3"/>
      <c r="O54" s="3"/>
      <c r="P54" s="208"/>
      <c r="Q54" s="52"/>
      <c r="R54" s="3"/>
      <c r="S54" s="3"/>
      <c r="T54" s="208"/>
      <c r="U54" s="52"/>
      <c r="V54" s="3"/>
      <c r="W54" s="1"/>
      <c r="X54" s="1"/>
      <c r="Y54" s="1"/>
      <c r="Z54" s="1"/>
      <c r="AA54" s="3"/>
      <c r="AB54" s="3"/>
      <c r="AC54" s="3"/>
      <c r="AD54" s="3"/>
      <c r="AE54" s="3"/>
      <c r="AF54" s="3"/>
      <c r="AG54" s="264"/>
      <c r="AH54" s="264"/>
      <c r="AI54" s="264"/>
      <c r="AJ54" s="264"/>
      <c r="AK54" s="264"/>
      <c r="AL54" s="264"/>
      <c r="AM54" s="264"/>
      <c r="AN54" s="264"/>
      <c r="AO54" s="264"/>
    </row>
    <row r="55" spans="1:41" ht="14.25" hidden="1" customHeight="1">
      <c r="A55" s="204"/>
      <c r="B55" s="204"/>
      <c r="C55" s="204"/>
      <c r="D55" s="204"/>
      <c r="E55" s="204"/>
      <c r="F55" s="204"/>
      <c r="G55" s="204"/>
      <c r="H55" s="208"/>
      <c r="I55" s="52"/>
      <c r="J55" s="3"/>
      <c r="K55" s="3"/>
      <c r="L55" s="208"/>
      <c r="M55" s="52"/>
      <c r="N55" s="3"/>
      <c r="O55" s="3"/>
      <c r="P55" s="208"/>
      <c r="Q55" s="52"/>
      <c r="R55" s="3"/>
      <c r="S55" s="3"/>
      <c r="T55" s="208"/>
      <c r="U55" s="52"/>
      <c r="V55" s="3"/>
      <c r="W55" s="1"/>
      <c r="X55" s="1"/>
      <c r="Y55" s="1"/>
      <c r="Z55" s="1"/>
      <c r="AA55" s="3"/>
      <c r="AB55" s="3"/>
      <c r="AC55" s="3"/>
      <c r="AD55" s="3"/>
      <c r="AE55" s="3"/>
      <c r="AF55" s="3"/>
      <c r="AG55" s="264"/>
      <c r="AH55" s="264"/>
      <c r="AI55" s="264"/>
      <c r="AJ55" s="264"/>
      <c r="AK55" s="264"/>
      <c r="AL55" s="264"/>
      <c r="AM55" s="264"/>
      <c r="AN55" s="264"/>
      <c r="AO55" s="264"/>
    </row>
    <row r="56" spans="1:41" ht="14.25" hidden="1" customHeight="1">
      <c r="A56" s="204"/>
      <c r="B56" s="204"/>
      <c r="C56" s="204"/>
      <c r="D56" s="204"/>
      <c r="E56" s="204"/>
      <c r="F56" s="204"/>
      <c r="G56" s="204"/>
      <c r="H56" s="208"/>
      <c r="I56" s="52"/>
      <c r="J56" s="3"/>
      <c r="K56" s="3"/>
      <c r="L56" s="208"/>
      <c r="M56" s="52"/>
      <c r="N56" s="3"/>
      <c r="O56" s="3"/>
      <c r="P56" s="208"/>
      <c r="Q56" s="52"/>
      <c r="R56" s="3"/>
      <c r="S56" s="3"/>
      <c r="T56" s="208"/>
      <c r="U56" s="52"/>
      <c r="V56" s="3"/>
      <c r="W56" s="1"/>
      <c r="X56" s="1"/>
      <c r="Y56" s="1"/>
      <c r="Z56" s="1"/>
      <c r="AA56" s="3"/>
      <c r="AB56" s="3"/>
      <c r="AC56" s="3"/>
      <c r="AD56" s="3"/>
      <c r="AE56" s="3"/>
      <c r="AF56" s="3"/>
      <c r="AG56" s="264"/>
      <c r="AH56" s="264"/>
      <c r="AI56" s="264"/>
      <c r="AJ56" s="264"/>
      <c r="AK56" s="264"/>
      <c r="AL56" s="264"/>
      <c r="AM56" s="264"/>
      <c r="AN56" s="264"/>
      <c r="AO56" s="264"/>
    </row>
    <row r="57" spans="1:41" ht="14.25" hidden="1" customHeight="1">
      <c r="A57" s="204"/>
      <c r="B57" s="204"/>
      <c r="C57" s="204"/>
      <c r="D57" s="204"/>
      <c r="E57" s="204"/>
      <c r="F57" s="204"/>
      <c r="G57" s="204"/>
      <c r="H57" s="208"/>
      <c r="I57" s="52"/>
      <c r="J57" s="3"/>
      <c r="K57" s="3"/>
      <c r="L57" s="208"/>
      <c r="M57" s="52"/>
      <c r="N57" s="3"/>
      <c r="O57" s="3"/>
      <c r="P57" s="208"/>
      <c r="Q57" s="52"/>
      <c r="R57" s="3"/>
      <c r="S57" s="3"/>
      <c r="T57" s="208"/>
      <c r="U57" s="52"/>
      <c r="V57" s="3"/>
      <c r="W57" s="1"/>
      <c r="X57" s="1"/>
      <c r="Y57" s="1"/>
      <c r="Z57" s="1"/>
      <c r="AA57" s="3"/>
      <c r="AB57" s="3"/>
      <c r="AC57" s="3"/>
      <c r="AD57" s="3"/>
      <c r="AE57" s="3"/>
      <c r="AF57" s="3"/>
      <c r="AG57" s="264"/>
      <c r="AH57" s="264"/>
      <c r="AI57" s="264"/>
      <c r="AJ57" s="264"/>
      <c r="AK57" s="264"/>
      <c r="AL57" s="264"/>
      <c r="AM57" s="264"/>
      <c r="AN57" s="264"/>
      <c r="AO57" s="264"/>
    </row>
    <row r="58" spans="1:41" ht="14.25" hidden="1" customHeight="1">
      <c r="A58" s="204"/>
      <c r="B58" s="204"/>
      <c r="C58" s="204"/>
      <c r="D58" s="204"/>
      <c r="E58" s="204"/>
      <c r="F58" s="204"/>
      <c r="G58" s="204"/>
      <c r="H58" s="208"/>
      <c r="I58" s="52"/>
      <c r="J58" s="3"/>
      <c r="K58" s="3"/>
      <c r="L58" s="208"/>
      <c r="M58" s="52"/>
      <c r="N58" s="3"/>
      <c r="O58" s="3"/>
      <c r="P58" s="208"/>
      <c r="Q58" s="52"/>
      <c r="R58" s="3"/>
      <c r="S58" s="3"/>
      <c r="T58" s="208"/>
      <c r="U58" s="52"/>
      <c r="V58" s="3"/>
      <c r="W58" s="1"/>
      <c r="X58" s="1"/>
      <c r="Y58" s="1"/>
      <c r="Z58" s="1"/>
      <c r="AA58" s="3"/>
      <c r="AB58" s="3"/>
      <c r="AC58" s="3"/>
      <c r="AD58" s="3"/>
      <c r="AE58" s="3"/>
      <c r="AF58" s="3"/>
      <c r="AG58" s="264"/>
      <c r="AH58" s="264"/>
      <c r="AI58" s="264"/>
      <c r="AJ58" s="264"/>
      <c r="AK58" s="264"/>
      <c r="AL58" s="264"/>
      <c r="AM58" s="264"/>
      <c r="AN58" s="264"/>
      <c r="AO58" s="264"/>
    </row>
    <row r="59" spans="1:41" ht="14.25" hidden="1" customHeight="1">
      <c r="A59" s="204"/>
      <c r="B59" s="204"/>
      <c r="C59" s="204"/>
      <c r="D59" s="204"/>
      <c r="E59" s="204"/>
      <c r="F59" s="204"/>
      <c r="G59" s="204"/>
      <c r="H59" s="208"/>
      <c r="I59" s="52"/>
      <c r="J59" s="3"/>
      <c r="K59" s="3"/>
      <c r="L59" s="208"/>
      <c r="M59" s="52"/>
      <c r="N59" s="3"/>
      <c r="O59" s="3"/>
      <c r="P59" s="208"/>
      <c r="Q59" s="52"/>
      <c r="R59" s="3"/>
      <c r="S59" s="3"/>
      <c r="T59" s="208"/>
      <c r="U59" s="52"/>
      <c r="V59" s="3"/>
      <c r="W59" s="1"/>
      <c r="X59" s="1"/>
      <c r="Y59" s="1"/>
      <c r="Z59" s="1"/>
      <c r="AA59" s="3"/>
      <c r="AB59" s="3"/>
      <c r="AC59" s="3"/>
      <c r="AD59" s="3"/>
      <c r="AE59" s="3"/>
      <c r="AF59" s="3"/>
      <c r="AG59" s="264"/>
      <c r="AH59" s="264"/>
      <c r="AI59" s="264"/>
      <c r="AJ59" s="264"/>
      <c r="AK59" s="264"/>
      <c r="AL59" s="264"/>
      <c r="AM59" s="264"/>
      <c r="AN59" s="264"/>
      <c r="AO59" s="264"/>
    </row>
    <row r="60" spans="1:41" ht="14.25" hidden="1" customHeight="1">
      <c r="A60" s="204"/>
      <c r="B60" s="204"/>
      <c r="C60" s="204"/>
      <c r="D60" s="204"/>
      <c r="E60" s="204"/>
      <c r="F60" s="204"/>
      <c r="G60" s="204"/>
      <c r="H60" s="208"/>
      <c r="I60" s="52"/>
      <c r="J60" s="3"/>
      <c r="K60" s="3"/>
      <c r="L60" s="208"/>
      <c r="M60" s="52"/>
      <c r="N60" s="3"/>
      <c r="O60" s="3"/>
      <c r="P60" s="208"/>
      <c r="Q60" s="52"/>
      <c r="R60" s="3"/>
      <c r="S60" s="3"/>
      <c r="T60" s="208"/>
      <c r="U60" s="52"/>
      <c r="V60" s="3"/>
      <c r="W60" s="1"/>
      <c r="X60" s="1"/>
      <c r="Y60" s="1"/>
      <c r="Z60" s="1"/>
      <c r="AA60" s="3"/>
      <c r="AB60" s="3"/>
      <c r="AC60" s="3"/>
      <c r="AD60" s="3"/>
      <c r="AE60" s="3"/>
      <c r="AF60" s="3"/>
      <c r="AG60" s="264"/>
      <c r="AH60" s="264"/>
      <c r="AI60" s="264"/>
      <c r="AJ60" s="264"/>
      <c r="AK60" s="264"/>
      <c r="AL60" s="264"/>
      <c r="AM60" s="264"/>
      <c r="AN60" s="264"/>
      <c r="AO60" s="264"/>
    </row>
    <row r="61" spans="1:41" ht="14.25" hidden="1" customHeight="1">
      <c r="A61" s="204"/>
      <c r="B61" s="204"/>
      <c r="C61" s="204"/>
      <c r="D61" s="204"/>
      <c r="E61" s="204"/>
      <c r="F61" s="204"/>
      <c r="G61" s="204"/>
      <c r="H61" s="208"/>
      <c r="I61" s="52"/>
      <c r="J61" s="3"/>
      <c r="K61" s="3"/>
      <c r="L61" s="208"/>
      <c r="M61" s="52"/>
      <c r="N61" s="3"/>
      <c r="O61" s="3"/>
      <c r="P61" s="208"/>
      <c r="Q61" s="52"/>
      <c r="R61" s="3"/>
      <c r="S61" s="3"/>
      <c r="T61" s="208"/>
      <c r="U61" s="52"/>
      <c r="V61" s="3"/>
      <c r="W61" s="1"/>
      <c r="X61" s="1"/>
      <c r="Y61" s="1"/>
      <c r="Z61" s="1"/>
      <c r="AA61" s="3"/>
      <c r="AB61" s="3"/>
      <c r="AC61" s="3"/>
      <c r="AD61" s="3"/>
      <c r="AE61" s="3"/>
      <c r="AF61" s="3"/>
      <c r="AG61" s="264"/>
      <c r="AH61" s="264"/>
      <c r="AI61" s="264"/>
      <c r="AJ61" s="264"/>
      <c r="AK61" s="264"/>
      <c r="AL61" s="264"/>
      <c r="AM61" s="264"/>
      <c r="AN61" s="264"/>
      <c r="AO61" s="264"/>
    </row>
    <row r="62" spans="1:41" ht="14.25" hidden="1" customHeight="1">
      <c r="A62" s="204"/>
      <c r="B62" s="204"/>
      <c r="C62" s="204"/>
      <c r="D62" s="204"/>
      <c r="E62" s="204"/>
      <c r="F62" s="204"/>
      <c r="G62" s="204"/>
      <c r="H62" s="208"/>
      <c r="I62" s="52"/>
      <c r="J62" s="3"/>
      <c r="K62" s="3"/>
      <c r="L62" s="208"/>
      <c r="M62" s="52"/>
      <c r="N62" s="3"/>
      <c r="O62" s="3"/>
      <c r="P62" s="208"/>
      <c r="Q62" s="52"/>
      <c r="R62" s="3"/>
      <c r="S62" s="3"/>
      <c r="T62" s="208"/>
      <c r="U62" s="52"/>
      <c r="V62" s="3"/>
      <c r="W62" s="1"/>
      <c r="X62" s="1"/>
      <c r="Y62" s="1"/>
      <c r="Z62" s="1"/>
      <c r="AA62" s="3"/>
      <c r="AB62" s="3"/>
      <c r="AC62" s="3"/>
      <c r="AD62" s="3"/>
      <c r="AE62" s="3"/>
      <c r="AF62" s="3"/>
      <c r="AG62" s="264"/>
      <c r="AH62" s="264"/>
      <c r="AI62" s="264"/>
      <c r="AJ62" s="264"/>
      <c r="AK62" s="264"/>
      <c r="AL62" s="264"/>
      <c r="AM62" s="264"/>
      <c r="AN62" s="264"/>
      <c r="AO62" s="264"/>
    </row>
    <row r="63" spans="1:41" ht="14.25" hidden="1" customHeight="1">
      <c r="A63" s="204"/>
      <c r="B63" s="204"/>
      <c r="C63" s="204"/>
      <c r="D63" s="204"/>
      <c r="E63" s="204"/>
      <c r="F63" s="204"/>
      <c r="G63" s="204"/>
      <c r="H63" s="208"/>
      <c r="I63" s="52"/>
      <c r="J63" s="3"/>
      <c r="K63" s="3"/>
      <c r="L63" s="208"/>
      <c r="M63" s="52"/>
      <c r="N63" s="3"/>
      <c r="O63" s="3"/>
      <c r="P63" s="208"/>
      <c r="Q63" s="52"/>
      <c r="R63" s="3"/>
      <c r="S63" s="3"/>
      <c r="T63" s="208"/>
      <c r="U63" s="52"/>
      <c r="V63" s="3"/>
      <c r="W63" s="1"/>
      <c r="X63" s="1"/>
      <c r="Y63" s="1"/>
      <c r="Z63" s="1"/>
      <c r="AA63" s="3"/>
      <c r="AB63" s="3"/>
      <c r="AC63" s="3"/>
      <c r="AD63" s="3"/>
      <c r="AE63" s="3"/>
      <c r="AF63" s="3"/>
      <c r="AG63" s="264"/>
      <c r="AH63" s="264"/>
      <c r="AI63" s="264"/>
      <c r="AJ63" s="264"/>
      <c r="AK63" s="264"/>
      <c r="AL63" s="264"/>
      <c r="AM63" s="264"/>
      <c r="AN63" s="264"/>
      <c r="AO63" s="264"/>
    </row>
    <row r="64" spans="1:41" ht="14.25" hidden="1" customHeight="1">
      <c r="A64" s="204"/>
      <c r="B64" s="204"/>
      <c r="C64" s="204"/>
      <c r="D64" s="204"/>
      <c r="E64" s="204"/>
      <c r="F64" s="204"/>
      <c r="G64" s="204"/>
      <c r="H64" s="208"/>
      <c r="I64" s="52"/>
      <c r="J64" s="3"/>
      <c r="K64" s="3"/>
      <c r="L64" s="208"/>
      <c r="M64" s="52"/>
      <c r="N64" s="3"/>
      <c r="O64" s="3"/>
      <c r="P64" s="208"/>
      <c r="Q64" s="52"/>
      <c r="R64" s="3"/>
      <c r="S64" s="3"/>
      <c r="T64" s="208"/>
      <c r="U64" s="52"/>
      <c r="V64" s="3"/>
      <c r="W64" s="1"/>
      <c r="X64" s="1"/>
      <c r="Y64" s="1"/>
      <c r="Z64" s="1"/>
      <c r="AA64" s="3"/>
      <c r="AB64" s="3"/>
      <c r="AC64" s="3"/>
      <c r="AD64" s="3"/>
      <c r="AE64" s="3"/>
      <c r="AF64" s="3"/>
      <c r="AG64" s="264"/>
      <c r="AH64" s="264"/>
      <c r="AI64" s="264"/>
      <c r="AJ64" s="264"/>
      <c r="AK64" s="264"/>
      <c r="AL64" s="264"/>
      <c r="AM64" s="264"/>
      <c r="AN64" s="264"/>
      <c r="AO64" s="264"/>
    </row>
    <row r="65" spans="1:41" ht="14.25" hidden="1" customHeight="1">
      <c r="A65" s="204"/>
      <c r="B65" s="204"/>
      <c r="C65" s="204"/>
      <c r="D65" s="204"/>
      <c r="E65" s="204"/>
      <c r="F65" s="204"/>
      <c r="G65" s="204"/>
      <c r="H65" s="208"/>
      <c r="I65" s="52"/>
      <c r="J65" s="3"/>
      <c r="K65" s="3"/>
      <c r="L65" s="208"/>
      <c r="M65" s="52"/>
      <c r="N65" s="3"/>
      <c r="O65" s="3"/>
      <c r="P65" s="208"/>
      <c r="Q65" s="52"/>
      <c r="R65" s="3"/>
      <c r="S65" s="3"/>
      <c r="T65" s="208"/>
      <c r="U65" s="52"/>
      <c r="V65" s="3"/>
      <c r="W65" s="1"/>
      <c r="X65" s="1"/>
      <c r="Y65" s="1"/>
      <c r="Z65" s="1"/>
      <c r="AA65" s="3"/>
      <c r="AB65" s="3"/>
      <c r="AC65" s="3"/>
      <c r="AD65" s="3"/>
      <c r="AE65" s="3"/>
      <c r="AF65" s="3"/>
      <c r="AG65" s="264"/>
      <c r="AH65" s="264"/>
      <c r="AI65" s="264"/>
      <c r="AJ65" s="264"/>
      <c r="AK65" s="264"/>
      <c r="AL65" s="264"/>
      <c r="AM65" s="264"/>
      <c r="AN65" s="264"/>
      <c r="AO65" s="264"/>
    </row>
    <row r="66" spans="1:41" ht="14.25" hidden="1" customHeight="1">
      <c r="A66" s="204"/>
      <c r="B66" s="204"/>
      <c r="C66" s="204"/>
      <c r="D66" s="204"/>
      <c r="E66" s="204"/>
      <c r="F66" s="204"/>
      <c r="G66" s="204"/>
      <c r="H66" s="208"/>
      <c r="I66" s="52"/>
      <c r="J66" s="3"/>
      <c r="K66" s="3"/>
      <c r="L66" s="208"/>
      <c r="M66" s="52"/>
      <c r="N66" s="3"/>
      <c r="O66" s="3"/>
      <c r="P66" s="208"/>
      <c r="Q66" s="52"/>
      <c r="R66" s="3"/>
      <c r="S66" s="3"/>
      <c r="T66" s="208"/>
      <c r="U66" s="52"/>
      <c r="V66" s="3"/>
      <c r="W66" s="1"/>
      <c r="X66" s="1"/>
      <c r="Y66" s="1"/>
      <c r="Z66" s="1"/>
      <c r="AA66" s="3"/>
      <c r="AB66" s="3"/>
      <c r="AC66" s="3"/>
      <c r="AD66" s="3"/>
      <c r="AE66" s="3"/>
      <c r="AF66" s="3"/>
      <c r="AG66" s="264"/>
      <c r="AH66" s="264"/>
      <c r="AI66" s="264"/>
      <c r="AJ66" s="264"/>
      <c r="AK66" s="264"/>
      <c r="AL66" s="264"/>
      <c r="AM66" s="264"/>
      <c r="AN66" s="264"/>
      <c r="AO66" s="264"/>
    </row>
    <row r="67" spans="1:41" ht="14.25" hidden="1" customHeight="1">
      <c r="A67" s="204"/>
      <c r="B67" s="204"/>
      <c r="C67" s="204"/>
      <c r="D67" s="204"/>
      <c r="E67" s="204"/>
      <c r="F67" s="204"/>
      <c r="G67" s="204"/>
      <c r="H67" s="208"/>
      <c r="I67" s="52"/>
      <c r="J67" s="3"/>
      <c r="K67" s="3"/>
      <c r="L67" s="208"/>
      <c r="M67" s="52"/>
      <c r="N67" s="3"/>
      <c r="O67" s="3"/>
      <c r="P67" s="208"/>
      <c r="Q67" s="52"/>
      <c r="R67" s="3"/>
      <c r="S67" s="3"/>
      <c r="T67" s="208"/>
      <c r="U67" s="52"/>
      <c r="V67" s="3"/>
      <c r="W67" s="1"/>
      <c r="X67" s="1"/>
      <c r="Y67" s="1"/>
      <c r="Z67" s="1"/>
      <c r="AA67" s="3"/>
      <c r="AB67" s="3"/>
      <c r="AC67" s="3"/>
      <c r="AD67" s="3"/>
      <c r="AE67" s="3"/>
      <c r="AF67" s="3"/>
      <c r="AG67" s="264"/>
      <c r="AH67" s="264"/>
      <c r="AI67" s="264"/>
      <c r="AJ67" s="264"/>
      <c r="AK67" s="264"/>
      <c r="AL67" s="264"/>
      <c r="AM67" s="264"/>
      <c r="AN67" s="264"/>
      <c r="AO67" s="264"/>
    </row>
    <row r="68" spans="1:41" ht="14.25" hidden="1" customHeight="1">
      <c r="A68" s="204"/>
      <c r="B68" s="204"/>
      <c r="C68" s="204"/>
      <c r="D68" s="204"/>
      <c r="E68" s="204"/>
      <c r="F68" s="204"/>
      <c r="G68" s="204"/>
      <c r="H68" s="208"/>
      <c r="I68" s="52"/>
      <c r="J68" s="3"/>
      <c r="K68" s="3"/>
      <c r="L68" s="208"/>
      <c r="M68" s="52"/>
      <c r="N68" s="3"/>
      <c r="O68" s="3"/>
      <c r="P68" s="208"/>
      <c r="Q68" s="52"/>
      <c r="R68" s="3"/>
      <c r="S68" s="3"/>
      <c r="T68" s="208"/>
      <c r="U68" s="52"/>
      <c r="V68" s="3"/>
      <c r="W68" s="1"/>
      <c r="X68" s="1"/>
      <c r="Y68" s="1"/>
      <c r="Z68" s="1"/>
      <c r="AA68" s="3"/>
      <c r="AB68" s="3"/>
      <c r="AC68" s="3"/>
      <c r="AD68" s="3"/>
      <c r="AE68" s="3"/>
      <c r="AF68" s="3"/>
      <c r="AG68" s="264"/>
      <c r="AH68" s="264"/>
      <c r="AI68" s="264"/>
      <c r="AJ68" s="264"/>
      <c r="AK68" s="264"/>
      <c r="AL68" s="264"/>
      <c r="AM68" s="264"/>
      <c r="AN68" s="264"/>
      <c r="AO68" s="264"/>
    </row>
    <row r="69" spans="1:41" ht="14.25" hidden="1" customHeight="1">
      <c r="A69" s="204"/>
      <c r="B69" s="204"/>
      <c r="C69" s="204"/>
      <c r="D69" s="204"/>
      <c r="E69" s="204"/>
      <c r="F69" s="204"/>
      <c r="G69" s="204"/>
      <c r="H69" s="208"/>
      <c r="I69" s="52"/>
      <c r="J69" s="3"/>
      <c r="K69" s="3"/>
      <c r="L69" s="208"/>
      <c r="M69" s="52"/>
      <c r="N69" s="3"/>
      <c r="O69" s="3"/>
      <c r="P69" s="208"/>
      <c r="Q69" s="52"/>
      <c r="R69" s="3"/>
      <c r="S69" s="3"/>
      <c r="T69" s="208"/>
      <c r="U69" s="52"/>
      <c r="V69" s="3"/>
      <c r="W69" s="1"/>
      <c r="X69" s="1"/>
      <c r="Y69" s="1"/>
      <c r="Z69" s="1"/>
      <c r="AA69" s="3"/>
      <c r="AB69" s="3"/>
      <c r="AC69" s="3"/>
      <c r="AD69" s="3"/>
      <c r="AE69" s="3"/>
      <c r="AF69" s="3"/>
      <c r="AG69" s="264"/>
      <c r="AH69" s="264"/>
      <c r="AI69" s="264"/>
      <c r="AJ69" s="264"/>
      <c r="AK69" s="264"/>
      <c r="AL69" s="264"/>
      <c r="AM69" s="264"/>
      <c r="AN69" s="264"/>
      <c r="AO69" s="264"/>
    </row>
    <row r="70" spans="1:41" ht="14.25" hidden="1" customHeight="1">
      <c r="A70" s="204"/>
      <c r="B70" s="204"/>
      <c r="C70" s="204"/>
      <c r="D70" s="204"/>
      <c r="E70" s="204"/>
      <c r="F70" s="204"/>
      <c r="G70" s="204"/>
      <c r="H70" s="208"/>
      <c r="I70" s="52"/>
      <c r="J70" s="3"/>
      <c r="K70" s="3"/>
      <c r="L70" s="208"/>
      <c r="M70" s="52"/>
      <c r="N70" s="3"/>
      <c r="O70" s="3"/>
      <c r="P70" s="208"/>
      <c r="Q70" s="52"/>
      <c r="R70" s="3"/>
      <c r="S70" s="3"/>
      <c r="T70" s="208"/>
      <c r="U70" s="52"/>
      <c r="V70" s="3"/>
      <c r="W70" s="1"/>
      <c r="X70" s="1"/>
      <c r="Y70" s="1"/>
      <c r="Z70" s="1"/>
      <c r="AA70" s="3"/>
      <c r="AB70" s="3"/>
      <c r="AC70" s="3"/>
      <c r="AD70" s="3"/>
      <c r="AE70" s="3"/>
      <c r="AF70" s="3"/>
      <c r="AG70" s="264"/>
      <c r="AH70" s="264"/>
      <c r="AI70" s="264"/>
      <c r="AJ70" s="264"/>
      <c r="AK70" s="264"/>
      <c r="AL70" s="264"/>
      <c r="AM70" s="264"/>
      <c r="AN70" s="264"/>
      <c r="AO70" s="264"/>
    </row>
    <row r="71" spans="1:41" ht="14.25" hidden="1" customHeight="1">
      <c r="A71" s="204"/>
      <c r="B71" s="204"/>
      <c r="C71" s="204"/>
      <c r="D71" s="204"/>
      <c r="E71" s="204"/>
      <c r="F71" s="204"/>
      <c r="G71" s="204"/>
      <c r="H71" s="208"/>
      <c r="I71" s="52"/>
      <c r="J71" s="3"/>
      <c r="K71" s="3"/>
      <c r="L71" s="208"/>
      <c r="M71" s="52"/>
      <c r="N71" s="3"/>
      <c r="O71" s="3"/>
      <c r="P71" s="208"/>
      <c r="Q71" s="52"/>
      <c r="R71" s="3"/>
      <c r="S71" s="3"/>
      <c r="T71" s="208"/>
      <c r="U71" s="52"/>
      <c r="V71" s="3"/>
      <c r="W71" s="1"/>
      <c r="X71" s="1"/>
      <c r="Y71" s="1"/>
      <c r="Z71" s="1"/>
      <c r="AA71" s="3"/>
      <c r="AB71" s="3"/>
      <c r="AC71" s="3"/>
      <c r="AD71" s="3"/>
      <c r="AE71" s="3"/>
      <c r="AF71" s="3"/>
      <c r="AG71" s="264"/>
      <c r="AH71" s="264"/>
      <c r="AI71" s="264"/>
      <c r="AJ71" s="264"/>
      <c r="AK71" s="264"/>
      <c r="AL71" s="264"/>
      <c r="AM71" s="264"/>
      <c r="AN71" s="264"/>
      <c r="AO71" s="264"/>
    </row>
    <row r="72" spans="1:41" ht="14.25" hidden="1" customHeight="1">
      <c r="A72" s="204"/>
      <c r="B72" s="204"/>
      <c r="C72" s="204"/>
      <c r="D72" s="204"/>
      <c r="E72" s="204"/>
      <c r="F72" s="204"/>
      <c r="G72" s="204"/>
      <c r="H72" s="208"/>
      <c r="I72" s="52"/>
      <c r="J72" s="3"/>
      <c r="K72" s="3"/>
      <c r="L72" s="208"/>
      <c r="M72" s="52"/>
      <c r="N72" s="3"/>
      <c r="O72" s="3"/>
      <c r="P72" s="208"/>
      <c r="Q72" s="52"/>
      <c r="R72" s="3"/>
      <c r="S72" s="3"/>
      <c r="T72" s="208"/>
      <c r="U72" s="52"/>
      <c r="V72" s="3"/>
      <c r="W72" s="1"/>
      <c r="X72" s="1"/>
      <c r="Y72" s="1"/>
      <c r="Z72" s="1"/>
      <c r="AA72" s="3"/>
      <c r="AB72" s="3"/>
      <c r="AC72" s="3"/>
      <c r="AD72" s="3"/>
      <c r="AE72" s="3"/>
      <c r="AF72" s="3"/>
      <c r="AG72" s="264"/>
      <c r="AH72" s="264"/>
      <c r="AI72" s="264"/>
      <c r="AJ72" s="264"/>
      <c r="AK72" s="264"/>
      <c r="AL72" s="264"/>
      <c r="AM72" s="264"/>
      <c r="AN72" s="264"/>
      <c r="AO72" s="264"/>
    </row>
    <row r="73" spans="1:41" ht="14.25" hidden="1" customHeight="1">
      <c r="A73" s="204"/>
      <c r="B73" s="204"/>
      <c r="C73" s="204"/>
      <c r="D73" s="204"/>
      <c r="E73" s="204"/>
      <c r="F73" s="204"/>
      <c r="G73" s="204"/>
      <c r="H73" s="208"/>
      <c r="I73" s="52"/>
      <c r="J73" s="3"/>
      <c r="K73" s="3"/>
      <c r="L73" s="208"/>
      <c r="M73" s="52"/>
      <c r="N73" s="3"/>
      <c r="O73" s="3"/>
      <c r="P73" s="208"/>
      <c r="Q73" s="52"/>
      <c r="R73" s="3"/>
      <c r="S73" s="3"/>
      <c r="T73" s="208"/>
      <c r="U73" s="52"/>
      <c r="V73" s="3"/>
      <c r="W73" s="1"/>
      <c r="X73" s="1"/>
      <c r="Y73" s="1"/>
      <c r="Z73" s="1"/>
      <c r="AA73" s="3"/>
      <c r="AB73" s="3"/>
      <c r="AC73" s="3"/>
      <c r="AD73" s="3"/>
      <c r="AE73" s="3"/>
      <c r="AF73" s="3"/>
      <c r="AG73" s="264"/>
      <c r="AH73" s="264"/>
      <c r="AI73" s="264"/>
      <c r="AJ73" s="264"/>
      <c r="AK73" s="264"/>
      <c r="AL73" s="264"/>
      <c r="AM73" s="264"/>
      <c r="AN73" s="264"/>
      <c r="AO73" s="264"/>
    </row>
    <row r="74" spans="1:41" ht="14.25" hidden="1" customHeight="1">
      <c r="A74" s="204"/>
      <c r="B74" s="204"/>
      <c r="C74" s="204"/>
      <c r="D74" s="204"/>
      <c r="E74" s="204"/>
      <c r="F74" s="204"/>
      <c r="G74" s="204"/>
      <c r="H74" s="208"/>
      <c r="I74" s="52"/>
      <c r="J74" s="3"/>
      <c r="K74" s="3"/>
      <c r="L74" s="208"/>
      <c r="M74" s="52"/>
      <c r="N74" s="3"/>
      <c r="O74" s="3"/>
      <c r="P74" s="208"/>
      <c r="Q74" s="52"/>
      <c r="R74" s="3"/>
      <c r="S74" s="3"/>
      <c r="T74" s="208"/>
      <c r="U74" s="52"/>
      <c r="V74" s="3"/>
      <c r="W74" s="1"/>
      <c r="X74" s="1"/>
      <c r="Y74" s="1"/>
      <c r="Z74" s="1"/>
      <c r="AA74" s="3"/>
      <c r="AB74" s="3"/>
      <c r="AC74" s="3"/>
      <c r="AD74" s="3"/>
      <c r="AE74" s="3"/>
      <c r="AF74" s="3"/>
      <c r="AG74" s="264"/>
      <c r="AH74" s="264"/>
      <c r="AI74" s="264"/>
      <c r="AJ74" s="264"/>
      <c r="AK74" s="264"/>
      <c r="AL74" s="264"/>
      <c r="AM74" s="264"/>
      <c r="AN74" s="264"/>
      <c r="AO74" s="264"/>
    </row>
    <row r="75" spans="1:41" ht="14.25" hidden="1" customHeight="1">
      <c r="A75" s="204"/>
      <c r="B75" s="204"/>
      <c r="C75" s="204"/>
      <c r="D75" s="204"/>
      <c r="E75" s="204"/>
      <c r="F75" s="204"/>
      <c r="G75" s="204"/>
      <c r="H75" s="208"/>
      <c r="I75" s="52"/>
      <c r="J75" s="3"/>
      <c r="K75" s="3"/>
      <c r="L75" s="208"/>
      <c r="M75" s="52"/>
      <c r="N75" s="3"/>
      <c r="O75" s="3"/>
      <c r="P75" s="208"/>
      <c r="Q75" s="52"/>
      <c r="R75" s="3"/>
      <c r="S75" s="3"/>
      <c r="T75" s="208"/>
      <c r="U75" s="52"/>
      <c r="V75" s="3"/>
      <c r="W75" s="1"/>
      <c r="X75" s="1"/>
      <c r="Y75" s="1"/>
      <c r="Z75" s="1"/>
      <c r="AA75" s="3"/>
      <c r="AB75" s="3"/>
      <c r="AC75" s="3"/>
      <c r="AD75" s="3"/>
      <c r="AE75" s="3"/>
      <c r="AF75" s="3"/>
      <c r="AG75" s="264"/>
      <c r="AH75" s="264"/>
      <c r="AI75" s="264"/>
      <c r="AJ75" s="264"/>
      <c r="AK75" s="264"/>
      <c r="AL75" s="264"/>
      <c r="AM75" s="264"/>
      <c r="AN75" s="264"/>
      <c r="AO75" s="264"/>
    </row>
    <row r="76" spans="1:41" ht="14.25" hidden="1" customHeight="1">
      <c r="A76" s="204"/>
      <c r="B76" s="204"/>
      <c r="C76" s="204"/>
      <c r="D76" s="204"/>
      <c r="E76" s="204"/>
      <c r="F76" s="204"/>
      <c r="G76" s="204"/>
      <c r="H76" s="208"/>
      <c r="I76" s="52"/>
      <c r="J76" s="3"/>
      <c r="K76" s="3"/>
      <c r="L76" s="208"/>
      <c r="M76" s="52"/>
      <c r="N76" s="3"/>
      <c r="O76" s="3"/>
      <c r="P76" s="208"/>
      <c r="Q76" s="52"/>
      <c r="R76" s="3"/>
      <c r="S76" s="3"/>
      <c r="T76" s="208"/>
      <c r="U76" s="52"/>
      <c r="V76" s="3"/>
      <c r="W76" s="1"/>
      <c r="X76" s="1"/>
      <c r="Y76" s="1"/>
      <c r="Z76" s="1"/>
      <c r="AA76" s="3"/>
      <c r="AB76" s="3"/>
      <c r="AC76" s="3"/>
      <c r="AD76" s="3"/>
      <c r="AE76" s="3"/>
      <c r="AF76" s="3"/>
      <c r="AG76" s="264"/>
      <c r="AH76" s="264"/>
      <c r="AI76" s="264"/>
      <c r="AJ76" s="264"/>
      <c r="AK76" s="264"/>
      <c r="AL76" s="264"/>
      <c r="AM76" s="264"/>
      <c r="AN76" s="264"/>
      <c r="AO76" s="264"/>
    </row>
    <row r="77" spans="1:41" ht="14.25" hidden="1" customHeight="1">
      <c r="A77" s="204"/>
      <c r="B77" s="204"/>
      <c r="C77" s="204"/>
      <c r="D77" s="204"/>
      <c r="E77" s="204"/>
      <c r="F77" s="204"/>
      <c r="G77" s="204"/>
      <c r="H77" s="208"/>
      <c r="I77" s="52"/>
      <c r="J77" s="3"/>
      <c r="K77" s="3"/>
      <c r="L77" s="208"/>
      <c r="M77" s="52"/>
      <c r="N77" s="3"/>
      <c r="O77" s="3"/>
      <c r="P77" s="208"/>
      <c r="Q77" s="52"/>
      <c r="R77" s="3"/>
      <c r="S77" s="3"/>
      <c r="T77" s="208"/>
      <c r="U77" s="52"/>
      <c r="V77" s="3"/>
      <c r="W77" s="1"/>
      <c r="X77" s="1"/>
      <c r="Y77" s="1"/>
      <c r="Z77" s="1"/>
      <c r="AA77" s="3"/>
      <c r="AB77" s="3"/>
      <c r="AC77" s="3"/>
      <c r="AD77" s="3"/>
      <c r="AE77" s="3"/>
      <c r="AF77" s="3"/>
      <c r="AG77" s="264"/>
      <c r="AH77" s="264"/>
      <c r="AI77" s="264"/>
      <c r="AJ77" s="264"/>
      <c r="AK77" s="264"/>
      <c r="AL77" s="264"/>
      <c r="AM77" s="264"/>
      <c r="AN77" s="264"/>
      <c r="AO77" s="264"/>
    </row>
    <row r="78" spans="1:41" ht="14.25" hidden="1" customHeight="1">
      <c r="A78" s="204"/>
      <c r="B78" s="204"/>
      <c r="C78" s="204"/>
      <c r="D78" s="204"/>
      <c r="E78" s="204"/>
      <c r="F78" s="204"/>
      <c r="G78" s="204"/>
      <c r="H78" s="208"/>
      <c r="I78" s="52"/>
      <c r="J78" s="3"/>
      <c r="K78" s="3"/>
      <c r="L78" s="208"/>
      <c r="M78" s="52"/>
      <c r="N78" s="3"/>
      <c r="O78" s="3"/>
      <c r="P78" s="208"/>
      <c r="Q78" s="52"/>
      <c r="R78" s="3"/>
      <c r="S78" s="3"/>
      <c r="T78" s="208"/>
      <c r="U78" s="52"/>
      <c r="V78" s="3"/>
      <c r="W78" s="1"/>
      <c r="X78" s="1"/>
      <c r="Y78" s="1"/>
      <c r="Z78" s="1"/>
      <c r="AA78" s="3"/>
      <c r="AB78" s="3"/>
      <c r="AC78" s="3"/>
      <c r="AD78" s="3"/>
      <c r="AE78" s="3"/>
      <c r="AF78" s="3"/>
      <c r="AG78" s="264"/>
      <c r="AH78" s="264"/>
      <c r="AI78" s="264"/>
      <c r="AJ78" s="264"/>
      <c r="AK78" s="264"/>
      <c r="AL78" s="264"/>
      <c r="AM78" s="264"/>
      <c r="AN78" s="264"/>
      <c r="AO78" s="264"/>
    </row>
    <row r="79" spans="1:41" ht="14.25" hidden="1" customHeight="1">
      <c r="A79" s="204"/>
      <c r="B79" s="204"/>
      <c r="C79" s="204"/>
      <c r="D79" s="204"/>
      <c r="E79" s="204"/>
      <c r="F79" s="204"/>
      <c r="G79" s="204"/>
      <c r="H79" s="208"/>
      <c r="I79" s="52"/>
      <c r="J79" s="3"/>
      <c r="K79" s="3"/>
      <c r="L79" s="208"/>
      <c r="M79" s="52"/>
      <c r="N79" s="3"/>
      <c r="O79" s="3"/>
      <c r="P79" s="208"/>
      <c r="Q79" s="52"/>
      <c r="R79" s="3"/>
      <c r="S79" s="3"/>
      <c r="T79" s="208"/>
      <c r="U79" s="52"/>
      <c r="V79" s="3"/>
      <c r="W79" s="1"/>
      <c r="X79" s="1"/>
      <c r="Y79" s="1"/>
      <c r="Z79" s="1"/>
      <c r="AA79" s="3"/>
      <c r="AB79" s="3"/>
      <c r="AC79" s="3"/>
      <c r="AD79" s="3"/>
      <c r="AE79" s="3"/>
      <c r="AF79" s="3"/>
      <c r="AG79" s="264"/>
      <c r="AH79" s="264"/>
      <c r="AI79" s="264"/>
      <c r="AJ79" s="264"/>
      <c r="AK79" s="264"/>
      <c r="AL79" s="264"/>
      <c r="AM79" s="264"/>
      <c r="AN79" s="264"/>
      <c r="AO79" s="264"/>
    </row>
    <row r="80" spans="1:41" ht="14.25" hidden="1" customHeight="1">
      <c r="A80" s="204"/>
      <c r="B80" s="204"/>
      <c r="C80" s="204"/>
      <c r="D80" s="204"/>
      <c r="E80" s="204"/>
      <c r="F80" s="204"/>
      <c r="G80" s="204"/>
      <c r="H80" s="208"/>
      <c r="I80" s="52"/>
      <c r="J80" s="3"/>
      <c r="K80" s="3"/>
      <c r="L80" s="208"/>
      <c r="M80" s="52"/>
      <c r="N80" s="3"/>
      <c r="O80" s="3"/>
      <c r="P80" s="208"/>
      <c r="Q80" s="52"/>
      <c r="R80" s="3"/>
      <c r="S80" s="3"/>
      <c r="T80" s="208"/>
      <c r="U80" s="52"/>
      <c r="V80" s="3"/>
      <c r="W80" s="1"/>
      <c r="X80" s="1"/>
      <c r="Y80" s="1"/>
      <c r="Z80" s="1"/>
      <c r="AA80" s="3"/>
      <c r="AB80" s="3"/>
      <c r="AC80" s="3"/>
      <c r="AD80" s="3"/>
      <c r="AE80" s="3"/>
      <c r="AF80" s="3"/>
      <c r="AG80" s="264"/>
      <c r="AH80" s="264"/>
      <c r="AI80" s="264"/>
      <c r="AJ80" s="264"/>
      <c r="AK80" s="264"/>
      <c r="AL80" s="264"/>
      <c r="AM80" s="264"/>
      <c r="AN80" s="264"/>
      <c r="AO80" s="264"/>
    </row>
    <row r="81" spans="1:41" ht="14.25" hidden="1" customHeight="1">
      <c r="A81" s="204"/>
      <c r="B81" s="204"/>
      <c r="C81" s="204"/>
      <c r="D81" s="204"/>
      <c r="E81" s="204"/>
      <c r="F81" s="204"/>
      <c r="G81" s="204"/>
      <c r="H81" s="208"/>
      <c r="I81" s="52"/>
      <c r="J81" s="3"/>
      <c r="K81" s="3"/>
      <c r="L81" s="208"/>
      <c r="M81" s="52"/>
      <c r="N81" s="3"/>
      <c r="O81" s="3"/>
      <c r="P81" s="208"/>
      <c r="Q81" s="52"/>
      <c r="R81" s="3"/>
      <c r="S81" s="3"/>
      <c r="T81" s="208"/>
      <c r="U81" s="52"/>
      <c r="V81" s="3"/>
      <c r="W81" s="1"/>
      <c r="X81" s="1"/>
      <c r="Y81" s="1"/>
      <c r="Z81" s="1"/>
      <c r="AA81" s="3"/>
      <c r="AB81" s="3"/>
      <c r="AC81" s="3"/>
      <c r="AD81" s="3"/>
      <c r="AE81" s="3"/>
      <c r="AF81" s="3"/>
      <c r="AG81" s="264"/>
      <c r="AH81" s="264"/>
      <c r="AI81" s="264"/>
      <c r="AJ81" s="264"/>
      <c r="AK81" s="264"/>
      <c r="AL81" s="264"/>
      <c r="AM81" s="264"/>
      <c r="AN81" s="264"/>
      <c r="AO81" s="264"/>
    </row>
    <row r="82" spans="1:41" ht="14.25" hidden="1" customHeight="1">
      <c r="A82" s="204"/>
      <c r="B82" s="204"/>
      <c r="C82" s="204"/>
      <c r="D82" s="204"/>
      <c r="E82" s="204"/>
      <c r="F82" s="204"/>
      <c r="G82" s="204"/>
      <c r="H82" s="208"/>
      <c r="I82" s="52"/>
      <c r="J82" s="3"/>
      <c r="K82" s="3"/>
      <c r="L82" s="208"/>
      <c r="M82" s="52"/>
      <c r="N82" s="3"/>
      <c r="O82" s="3"/>
      <c r="P82" s="208"/>
      <c r="Q82" s="52"/>
      <c r="R82" s="3"/>
      <c r="S82" s="3"/>
      <c r="T82" s="208"/>
      <c r="U82" s="52"/>
      <c r="V82" s="3"/>
      <c r="W82" s="1"/>
      <c r="X82" s="1"/>
      <c r="Y82" s="1"/>
      <c r="Z82" s="1"/>
      <c r="AA82" s="3"/>
      <c r="AB82" s="3"/>
      <c r="AC82" s="3"/>
      <c r="AD82" s="3"/>
      <c r="AE82" s="3"/>
      <c r="AF82" s="3"/>
      <c r="AG82" s="264"/>
      <c r="AH82" s="264"/>
      <c r="AI82" s="264"/>
      <c r="AJ82" s="264"/>
      <c r="AK82" s="264"/>
      <c r="AL82" s="264"/>
      <c r="AM82" s="264"/>
      <c r="AN82" s="264"/>
      <c r="AO82" s="264"/>
    </row>
    <row r="83" spans="1:41" ht="14.25" hidden="1" customHeight="1">
      <c r="A83" s="204"/>
      <c r="B83" s="204"/>
      <c r="C83" s="204"/>
      <c r="D83" s="204"/>
      <c r="E83" s="204"/>
      <c r="F83" s="204"/>
      <c r="G83" s="204"/>
      <c r="H83" s="208"/>
      <c r="I83" s="52"/>
      <c r="J83" s="3"/>
      <c r="K83" s="3"/>
      <c r="L83" s="208"/>
      <c r="M83" s="52"/>
      <c r="N83" s="3"/>
      <c r="O83" s="3"/>
      <c r="P83" s="208"/>
      <c r="Q83" s="52"/>
      <c r="R83" s="3"/>
      <c r="S83" s="3"/>
      <c r="T83" s="208"/>
      <c r="U83" s="52"/>
      <c r="V83" s="3"/>
      <c r="W83" s="1"/>
      <c r="X83" s="1"/>
      <c r="Y83" s="1"/>
      <c r="Z83" s="1"/>
      <c r="AA83" s="3"/>
      <c r="AB83" s="3"/>
      <c r="AC83" s="3"/>
      <c r="AD83" s="3"/>
      <c r="AE83" s="3"/>
      <c r="AF83" s="3"/>
      <c r="AG83" s="264"/>
      <c r="AH83" s="264"/>
      <c r="AI83" s="264"/>
      <c r="AJ83" s="264"/>
      <c r="AK83" s="264"/>
      <c r="AL83" s="264"/>
      <c r="AM83" s="264"/>
      <c r="AN83" s="264"/>
      <c r="AO83" s="264"/>
    </row>
    <row r="84" spans="1:41" ht="14.25" hidden="1" customHeight="1">
      <c r="A84" s="204"/>
      <c r="B84" s="204"/>
      <c r="C84" s="204"/>
      <c r="D84" s="204"/>
      <c r="E84" s="204"/>
      <c r="F84" s="204"/>
      <c r="G84" s="204"/>
      <c r="H84" s="208"/>
      <c r="I84" s="52"/>
      <c r="J84" s="3"/>
      <c r="K84" s="3"/>
      <c r="L84" s="208"/>
      <c r="M84" s="52"/>
      <c r="N84" s="3"/>
      <c r="O84" s="3"/>
      <c r="P84" s="208"/>
      <c r="Q84" s="52"/>
      <c r="R84" s="3"/>
      <c r="S84" s="3"/>
      <c r="T84" s="208"/>
      <c r="U84" s="52"/>
      <c r="V84" s="3"/>
      <c r="W84" s="1"/>
      <c r="X84" s="1"/>
      <c r="Y84" s="1"/>
      <c r="Z84" s="1"/>
      <c r="AA84" s="3"/>
      <c r="AB84" s="3"/>
      <c r="AC84" s="3"/>
      <c r="AD84" s="3"/>
      <c r="AE84" s="3"/>
      <c r="AF84" s="3"/>
      <c r="AG84" s="264"/>
      <c r="AH84" s="264"/>
      <c r="AI84" s="264"/>
      <c r="AJ84" s="264"/>
      <c r="AK84" s="264"/>
      <c r="AL84" s="264"/>
      <c r="AM84" s="264"/>
      <c r="AN84" s="264"/>
      <c r="AO84" s="264"/>
    </row>
    <row r="85" spans="1:41" ht="14.25" customHeight="1">
      <c r="A85" s="204"/>
      <c r="B85" s="204"/>
      <c r="C85" s="204"/>
      <c r="D85" s="204"/>
      <c r="E85" s="204"/>
      <c r="F85" s="204"/>
      <c r="G85" s="204"/>
      <c r="H85" s="208"/>
      <c r="I85" s="52"/>
      <c r="J85" s="3"/>
      <c r="K85" s="3"/>
      <c r="L85" s="208"/>
      <c r="M85" s="52"/>
      <c r="N85" s="3"/>
      <c r="O85" s="3"/>
      <c r="P85" s="208"/>
      <c r="Q85" s="52"/>
      <c r="R85" s="3"/>
      <c r="S85" s="3"/>
      <c r="T85" s="208"/>
      <c r="U85" s="52"/>
      <c r="V85" s="3"/>
      <c r="W85" s="1"/>
      <c r="X85" s="1"/>
      <c r="Y85" s="1"/>
      <c r="Z85" s="1"/>
      <c r="AA85" s="3"/>
      <c r="AB85" s="3"/>
      <c r="AC85" s="3"/>
      <c r="AD85" s="3"/>
      <c r="AE85" s="3"/>
      <c r="AF85" s="3"/>
      <c r="AG85" s="264"/>
      <c r="AH85" s="264"/>
      <c r="AI85" s="264"/>
      <c r="AJ85" s="264"/>
      <c r="AK85" s="264"/>
      <c r="AL85" s="264"/>
      <c r="AM85" s="264"/>
      <c r="AN85" s="264"/>
      <c r="AO85" s="264"/>
    </row>
    <row r="86" spans="1:41" ht="14.25" customHeight="1">
      <c r="A86" s="204"/>
      <c r="B86" s="204"/>
      <c r="C86" s="204"/>
      <c r="D86" s="204"/>
      <c r="E86" s="204"/>
      <c r="F86" s="204"/>
      <c r="G86" s="204"/>
      <c r="H86" s="208"/>
      <c r="I86" s="52"/>
      <c r="J86" s="3"/>
      <c r="K86" s="3"/>
      <c r="L86" s="208"/>
      <c r="M86" s="52"/>
      <c r="N86" s="3"/>
      <c r="O86" s="3"/>
      <c r="P86" s="208"/>
      <c r="Q86" s="52"/>
      <c r="R86" s="3"/>
      <c r="S86" s="3"/>
      <c r="T86" s="208"/>
      <c r="U86" s="52"/>
      <c r="V86" s="3"/>
      <c r="W86" s="1"/>
      <c r="X86" s="1"/>
      <c r="Y86" s="1"/>
      <c r="Z86" s="1"/>
      <c r="AA86" s="3"/>
      <c r="AB86" s="3"/>
      <c r="AC86" s="3"/>
      <c r="AD86" s="3"/>
      <c r="AE86" s="3"/>
      <c r="AF86" s="3"/>
      <c r="AG86" s="264"/>
      <c r="AH86" s="264"/>
      <c r="AI86" s="264"/>
      <c r="AJ86" s="264"/>
      <c r="AK86" s="264"/>
      <c r="AL86" s="264"/>
      <c r="AM86" s="264"/>
      <c r="AN86" s="264"/>
      <c r="AO86" s="264"/>
    </row>
    <row r="87" spans="1:41" ht="14.25" customHeight="1">
      <c r="A87" s="204"/>
      <c r="B87" s="204"/>
      <c r="C87" s="204"/>
      <c r="D87" s="204"/>
      <c r="E87" s="204"/>
      <c r="F87" s="204"/>
      <c r="G87" s="204"/>
      <c r="H87" s="208"/>
      <c r="I87" s="52"/>
      <c r="J87" s="3"/>
      <c r="K87" s="3"/>
      <c r="L87" s="208"/>
      <c r="M87" s="52"/>
      <c r="N87" s="3"/>
      <c r="O87" s="3"/>
      <c r="P87" s="208"/>
      <c r="Q87" s="52"/>
      <c r="R87" s="3"/>
      <c r="S87" s="3"/>
      <c r="T87" s="208"/>
      <c r="U87" s="52"/>
      <c r="V87" s="3"/>
      <c r="W87" s="1"/>
      <c r="X87" s="1"/>
      <c r="Y87" s="1"/>
      <c r="Z87" s="1"/>
      <c r="AA87" s="3"/>
      <c r="AB87" s="3"/>
      <c r="AC87" s="3"/>
      <c r="AD87" s="3"/>
      <c r="AE87" s="3"/>
      <c r="AF87" s="3"/>
      <c r="AG87" s="264"/>
      <c r="AH87" s="264"/>
      <c r="AI87" s="264"/>
      <c r="AJ87" s="264"/>
      <c r="AK87" s="264"/>
      <c r="AL87" s="264"/>
      <c r="AM87" s="264"/>
      <c r="AN87" s="264"/>
      <c r="AO87" s="264"/>
    </row>
    <row r="88" spans="1:41" ht="14.25" customHeight="1">
      <c r="A88" s="204"/>
      <c r="B88" s="204"/>
      <c r="C88" s="204"/>
      <c r="D88" s="204"/>
      <c r="E88" s="204"/>
      <c r="F88" s="204"/>
      <c r="G88" s="204"/>
      <c r="H88" s="208"/>
      <c r="I88" s="52"/>
      <c r="J88" s="3"/>
      <c r="K88" s="3"/>
      <c r="L88" s="208"/>
      <c r="M88" s="52"/>
      <c r="N88" s="3"/>
      <c r="O88" s="3"/>
      <c r="P88" s="208"/>
      <c r="Q88" s="52"/>
      <c r="R88" s="3"/>
      <c r="S88" s="3"/>
      <c r="T88" s="208"/>
      <c r="U88" s="52"/>
      <c r="V88" s="3"/>
      <c r="W88" s="1"/>
      <c r="X88" s="1"/>
      <c r="Y88" s="1"/>
      <c r="Z88" s="1"/>
      <c r="AA88" s="3"/>
      <c r="AB88" s="3"/>
      <c r="AC88" s="3"/>
      <c r="AD88" s="3"/>
      <c r="AE88" s="3"/>
      <c r="AF88" s="3"/>
      <c r="AG88" s="264"/>
      <c r="AH88" s="264"/>
      <c r="AI88" s="264"/>
      <c r="AJ88" s="264"/>
      <c r="AK88" s="264"/>
      <c r="AL88" s="264"/>
      <c r="AM88" s="264"/>
      <c r="AN88" s="264"/>
      <c r="AO88" s="264"/>
    </row>
    <row r="89" spans="1:41" ht="14.25" customHeight="1">
      <c r="A89" s="204"/>
      <c r="B89" s="204"/>
      <c r="C89" s="204"/>
      <c r="D89" s="204"/>
      <c r="E89" s="204"/>
      <c r="F89" s="204"/>
      <c r="G89" s="204"/>
      <c r="H89" s="208"/>
      <c r="I89" s="52"/>
      <c r="J89" s="3"/>
      <c r="K89" s="3"/>
      <c r="L89" s="208"/>
      <c r="M89" s="52"/>
      <c r="N89" s="3"/>
      <c r="O89" s="3"/>
      <c r="P89" s="208"/>
      <c r="Q89" s="52"/>
      <c r="R89" s="3"/>
      <c r="S89" s="3"/>
      <c r="T89" s="208"/>
      <c r="U89" s="52"/>
      <c r="V89" s="3"/>
      <c r="W89" s="1"/>
      <c r="X89" s="1"/>
      <c r="Y89" s="1"/>
      <c r="Z89" s="1"/>
      <c r="AA89" s="3"/>
      <c r="AB89" s="3"/>
      <c r="AC89" s="3"/>
      <c r="AD89" s="3"/>
      <c r="AE89" s="3"/>
      <c r="AF89" s="3"/>
      <c r="AG89" s="264"/>
      <c r="AH89" s="264"/>
      <c r="AI89" s="264"/>
      <c r="AJ89" s="264"/>
      <c r="AK89" s="264"/>
      <c r="AL89" s="264"/>
      <c r="AM89" s="264"/>
      <c r="AN89" s="264"/>
      <c r="AO89" s="264"/>
    </row>
    <row r="90" spans="1:41" ht="14.25" customHeight="1">
      <c r="A90" s="204"/>
      <c r="B90" s="204"/>
      <c r="C90" s="204"/>
      <c r="D90" s="204"/>
      <c r="E90" s="204"/>
      <c r="F90" s="204"/>
      <c r="G90" s="204"/>
      <c r="H90" s="208"/>
      <c r="I90" s="52"/>
      <c r="J90" s="3"/>
      <c r="K90" s="3"/>
      <c r="L90" s="208"/>
      <c r="M90" s="52"/>
      <c r="N90" s="3"/>
      <c r="O90" s="3"/>
      <c r="P90" s="208"/>
      <c r="Q90" s="52"/>
      <c r="R90" s="3"/>
      <c r="S90" s="3"/>
      <c r="T90" s="208"/>
      <c r="U90" s="52"/>
      <c r="V90" s="3"/>
      <c r="W90" s="1"/>
      <c r="X90" s="1"/>
      <c r="Y90" s="1"/>
      <c r="Z90" s="1"/>
      <c r="AA90" s="3"/>
      <c r="AB90" s="3"/>
      <c r="AC90" s="3"/>
      <c r="AD90" s="3"/>
      <c r="AE90" s="3"/>
      <c r="AF90" s="3"/>
      <c r="AG90" s="264"/>
      <c r="AH90" s="264"/>
      <c r="AI90" s="264"/>
      <c r="AJ90" s="264"/>
      <c r="AK90" s="264"/>
      <c r="AL90" s="264"/>
      <c r="AM90" s="264"/>
      <c r="AN90" s="264"/>
      <c r="AO90" s="264"/>
    </row>
    <row r="91" spans="1:41" ht="14.25" customHeight="1">
      <c r="A91" s="204"/>
      <c r="B91" s="204"/>
      <c r="C91" s="204"/>
      <c r="D91" s="204"/>
      <c r="E91" s="204"/>
      <c r="F91" s="204"/>
      <c r="G91" s="204"/>
      <c r="H91" s="208"/>
      <c r="I91" s="52"/>
      <c r="J91" s="3"/>
      <c r="K91" s="3"/>
      <c r="L91" s="208"/>
      <c r="M91" s="52"/>
      <c r="N91" s="3"/>
      <c r="O91" s="3"/>
      <c r="P91" s="208"/>
      <c r="Q91" s="52"/>
      <c r="R91" s="3"/>
      <c r="S91" s="3"/>
      <c r="T91" s="208"/>
      <c r="U91" s="52"/>
      <c r="V91" s="3"/>
      <c r="W91" s="1"/>
      <c r="X91" s="1"/>
      <c r="Y91" s="1"/>
      <c r="Z91" s="1"/>
      <c r="AA91" s="3"/>
      <c r="AB91" s="3"/>
      <c r="AC91" s="3"/>
      <c r="AD91" s="3"/>
      <c r="AE91" s="3"/>
      <c r="AF91" s="3"/>
      <c r="AG91" s="264"/>
      <c r="AH91" s="264"/>
      <c r="AI91" s="264"/>
      <c r="AJ91" s="264"/>
      <c r="AK91" s="264"/>
      <c r="AL91" s="264"/>
      <c r="AM91" s="264"/>
      <c r="AN91" s="264"/>
      <c r="AO91" s="264"/>
    </row>
    <row r="92" spans="1:41" ht="14.25" customHeight="1">
      <c r="A92" s="204"/>
      <c r="B92" s="204"/>
      <c r="C92" s="204"/>
      <c r="D92" s="204"/>
      <c r="E92" s="204"/>
      <c r="F92" s="204"/>
      <c r="G92" s="204"/>
      <c r="H92" s="208"/>
      <c r="I92" s="52"/>
      <c r="J92" s="3"/>
      <c r="K92" s="3"/>
      <c r="L92" s="208"/>
      <c r="M92" s="52"/>
      <c r="N92" s="3"/>
      <c r="O92" s="3"/>
      <c r="P92" s="208"/>
      <c r="Q92" s="52"/>
      <c r="R92" s="3"/>
      <c r="S92" s="3"/>
      <c r="T92" s="208"/>
      <c r="U92" s="52"/>
      <c r="V92" s="3"/>
      <c r="W92" s="1"/>
      <c r="X92" s="1"/>
      <c r="Y92" s="1"/>
      <c r="Z92" s="1"/>
      <c r="AA92" s="3"/>
      <c r="AB92" s="3"/>
      <c r="AC92" s="3"/>
      <c r="AD92" s="3"/>
      <c r="AE92" s="3"/>
      <c r="AF92" s="3"/>
      <c r="AG92" s="264"/>
      <c r="AH92" s="264"/>
      <c r="AI92" s="264"/>
      <c r="AJ92" s="264"/>
      <c r="AK92" s="264"/>
      <c r="AL92" s="264"/>
      <c r="AM92" s="264"/>
      <c r="AN92" s="264"/>
      <c r="AO92" s="264"/>
    </row>
    <row r="93" spans="1:41" ht="14.25" customHeight="1">
      <c r="A93" s="204"/>
      <c r="B93" s="204"/>
      <c r="C93" s="204"/>
      <c r="D93" s="204"/>
      <c r="E93" s="204"/>
      <c r="F93" s="204"/>
      <c r="G93" s="204"/>
      <c r="H93" s="208"/>
      <c r="I93" s="52"/>
      <c r="J93" s="3"/>
      <c r="K93" s="3"/>
      <c r="L93" s="208"/>
      <c r="M93" s="52"/>
      <c r="N93" s="3"/>
      <c r="O93" s="3"/>
      <c r="P93" s="208"/>
      <c r="Q93" s="52"/>
      <c r="R93" s="3"/>
      <c r="S93" s="3"/>
      <c r="T93" s="208"/>
      <c r="U93" s="52"/>
      <c r="V93" s="3"/>
      <c r="W93" s="1"/>
      <c r="X93" s="1"/>
      <c r="Y93" s="1"/>
      <c r="Z93" s="1"/>
      <c r="AA93" s="3"/>
      <c r="AB93" s="3"/>
      <c r="AC93" s="3"/>
      <c r="AD93" s="3"/>
      <c r="AE93" s="3"/>
      <c r="AF93" s="3"/>
      <c r="AG93" s="264"/>
      <c r="AH93" s="264"/>
      <c r="AI93" s="264"/>
      <c r="AJ93" s="264"/>
      <c r="AK93" s="264"/>
      <c r="AL93" s="264"/>
      <c r="AM93" s="264"/>
      <c r="AN93" s="264"/>
      <c r="AO93" s="264"/>
    </row>
    <row r="94" spans="1:41" ht="14.25" customHeight="1">
      <c r="A94" s="204"/>
      <c r="B94" s="204"/>
      <c r="C94" s="204"/>
      <c r="D94" s="204"/>
      <c r="E94" s="204"/>
      <c r="F94" s="204"/>
      <c r="G94" s="204"/>
      <c r="H94" s="208"/>
      <c r="I94" s="52"/>
      <c r="J94" s="3"/>
      <c r="K94" s="3"/>
      <c r="L94" s="208"/>
      <c r="M94" s="52"/>
      <c r="N94" s="3"/>
      <c r="O94" s="3"/>
      <c r="P94" s="208"/>
      <c r="Q94" s="52"/>
      <c r="R94" s="3"/>
      <c r="S94" s="3"/>
      <c r="T94" s="208"/>
      <c r="U94" s="52"/>
      <c r="V94" s="3"/>
      <c r="W94" s="1"/>
      <c r="X94" s="1"/>
      <c r="Y94" s="1"/>
      <c r="Z94" s="1"/>
      <c r="AA94" s="3"/>
      <c r="AB94" s="3"/>
      <c r="AC94" s="3"/>
      <c r="AD94" s="3"/>
      <c r="AE94" s="3"/>
      <c r="AF94" s="3"/>
      <c r="AG94" s="264"/>
      <c r="AH94" s="264"/>
      <c r="AI94" s="264"/>
      <c r="AJ94" s="264"/>
      <c r="AK94" s="264"/>
      <c r="AL94" s="264"/>
      <c r="AM94" s="264"/>
      <c r="AN94" s="264"/>
      <c r="AO94" s="264"/>
    </row>
    <row r="95" spans="1:41" ht="14.25" customHeight="1">
      <c r="A95" s="204"/>
      <c r="B95" s="204"/>
      <c r="C95" s="204"/>
      <c r="D95" s="204"/>
      <c r="E95" s="204"/>
      <c r="F95" s="204"/>
      <c r="G95" s="204"/>
      <c r="H95" s="208"/>
      <c r="I95" s="52"/>
      <c r="J95" s="3"/>
      <c r="K95" s="3"/>
      <c r="L95" s="208"/>
      <c r="M95" s="52"/>
      <c r="N95" s="3"/>
      <c r="O95" s="3"/>
      <c r="P95" s="208"/>
      <c r="Q95" s="52"/>
      <c r="R95" s="3"/>
      <c r="S95" s="3"/>
      <c r="T95" s="208"/>
      <c r="U95" s="52"/>
      <c r="V95" s="3"/>
      <c r="W95" s="1"/>
      <c r="X95" s="1"/>
      <c r="Y95" s="1"/>
      <c r="Z95" s="1"/>
      <c r="AA95" s="3"/>
      <c r="AB95" s="3"/>
      <c r="AC95" s="3"/>
      <c r="AD95" s="3"/>
      <c r="AE95" s="3"/>
      <c r="AF95" s="3"/>
      <c r="AG95" s="264"/>
      <c r="AH95" s="264"/>
      <c r="AI95" s="264"/>
      <c r="AJ95" s="264"/>
      <c r="AK95" s="264"/>
      <c r="AL95" s="264"/>
      <c r="AM95" s="264"/>
      <c r="AN95" s="264"/>
      <c r="AO95" s="264"/>
    </row>
    <row r="96" spans="1:41" ht="14.25" customHeight="1">
      <c r="A96" s="204"/>
      <c r="B96" s="204"/>
      <c r="C96" s="204"/>
      <c r="D96" s="204"/>
      <c r="E96" s="204"/>
      <c r="F96" s="204"/>
      <c r="G96" s="204"/>
      <c r="H96" s="208"/>
      <c r="I96" s="52"/>
      <c r="J96" s="3"/>
      <c r="K96" s="3"/>
      <c r="L96" s="208"/>
      <c r="M96" s="52"/>
      <c r="N96" s="3"/>
      <c r="O96" s="3"/>
      <c r="P96" s="208"/>
      <c r="Q96" s="52"/>
      <c r="R96" s="3"/>
      <c r="S96" s="3"/>
      <c r="T96" s="208"/>
      <c r="U96" s="52"/>
      <c r="V96" s="3"/>
      <c r="W96" s="1"/>
      <c r="X96" s="1"/>
      <c r="Y96" s="1"/>
      <c r="Z96" s="1"/>
      <c r="AA96" s="3"/>
      <c r="AB96" s="3"/>
      <c r="AC96" s="3"/>
      <c r="AD96" s="3"/>
      <c r="AE96" s="3"/>
      <c r="AF96" s="3"/>
      <c r="AG96" s="264"/>
      <c r="AH96" s="264"/>
      <c r="AI96" s="264"/>
      <c r="AJ96" s="264"/>
      <c r="AK96" s="264"/>
      <c r="AL96" s="264"/>
      <c r="AM96" s="264"/>
      <c r="AN96" s="264"/>
      <c r="AO96" s="264"/>
    </row>
    <row r="97" spans="1:41" ht="14.25" customHeight="1">
      <c r="A97" s="204"/>
      <c r="B97" s="204"/>
      <c r="C97" s="204"/>
      <c r="D97" s="204"/>
      <c r="E97" s="204"/>
      <c r="F97" s="204"/>
      <c r="G97" s="204"/>
      <c r="H97" s="208"/>
      <c r="I97" s="52"/>
      <c r="J97" s="3"/>
      <c r="K97" s="3"/>
      <c r="L97" s="208"/>
      <c r="M97" s="52"/>
      <c r="N97" s="3"/>
      <c r="O97" s="3"/>
      <c r="P97" s="208"/>
      <c r="Q97" s="52"/>
      <c r="R97" s="3"/>
      <c r="S97" s="3"/>
      <c r="T97" s="208"/>
      <c r="U97" s="52"/>
      <c r="V97" s="3"/>
      <c r="W97" s="1"/>
      <c r="X97" s="1"/>
      <c r="Y97" s="1"/>
      <c r="Z97" s="1"/>
      <c r="AA97" s="3"/>
      <c r="AB97" s="3"/>
      <c r="AC97" s="3"/>
      <c r="AD97" s="3"/>
      <c r="AE97" s="3"/>
      <c r="AF97" s="3"/>
      <c r="AG97" s="264"/>
      <c r="AH97" s="264"/>
      <c r="AI97" s="264"/>
      <c r="AJ97" s="264"/>
      <c r="AK97" s="264"/>
      <c r="AL97" s="264"/>
      <c r="AM97" s="264"/>
      <c r="AN97" s="264"/>
      <c r="AO97" s="264"/>
    </row>
    <row r="98" spans="1:41" ht="14.25" customHeight="1">
      <c r="A98" s="204"/>
      <c r="B98" s="204"/>
      <c r="C98" s="204"/>
      <c r="D98" s="204"/>
      <c r="E98" s="204"/>
      <c r="F98" s="204"/>
      <c r="G98" s="204"/>
      <c r="H98" s="208"/>
      <c r="I98" s="52"/>
      <c r="J98" s="3"/>
      <c r="K98" s="3"/>
      <c r="L98" s="208"/>
      <c r="M98" s="52"/>
      <c r="N98" s="3"/>
      <c r="O98" s="3"/>
      <c r="P98" s="208"/>
      <c r="Q98" s="52"/>
      <c r="R98" s="3"/>
      <c r="S98" s="3"/>
      <c r="T98" s="208"/>
      <c r="U98" s="52"/>
      <c r="V98" s="3"/>
      <c r="W98" s="1"/>
      <c r="X98" s="1"/>
      <c r="Y98" s="1"/>
      <c r="Z98" s="1"/>
      <c r="AA98" s="3"/>
      <c r="AB98" s="3"/>
      <c r="AC98" s="3"/>
      <c r="AD98" s="3"/>
      <c r="AE98" s="3"/>
      <c r="AF98" s="3"/>
      <c r="AG98" s="264"/>
      <c r="AH98" s="264"/>
      <c r="AI98" s="264"/>
      <c r="AJ98" s="264"/>
      <c r="AK98" s="264"/>
      <c r="AL98" s="264"/>
      <c r="AM98" s="264"/>
      <c r="AN98" s="264"/>
      <c r="AO98" s="264"/>
    </row>
    <row r="99" spans="1:41" ht="14.25" customHeight="1">
      <c r="A99" s="204"/>
      <c r="B99" s="204"/>
      <c r="C99" s="204"/>
      <c r="D99" s="204"/>
      <c r="E99" s="204"/>
      <c r="F99" s="204"/>
      <c r="G99" s="204"/>
      <c r="H99" s="208"/>
      <c r="I99" s="52"/>
      <c r="J99" s="3"/>
      <c r="K99" s="3"/>
      <c r="L99" s="208"/>
      <c r="M99" s="52"/>
      <c r="N99" s="3"/>
      <c r="O99" s="3"/>
      <c r="P99" s="208"/>
      <c r="Q99" s="52"/>
      <c r="R99" s="3"/>
      <c r="S99" s="3"/>
      <c r="T99" s="208"/>
      <c r="U99" s="52"/>
      <c r="V99" s="3"/>
      <c r="W99" s="1"/>
      <c r="X99" s="1"/>
      <c r="Y99" s="1"/>
      <c r="Z99" s="1"/>
      <c r="AA99" s="3"/>
      <c r="AB99" s="3"/>
      <c r="AC99" s="3"/>
      <c r="AD99" s="3"/>
      <c r="AE99" s="3"/>
      <c r="AF99" s="3"/>
      <c r="AG99" s="264"/>
      <c r="AH99" s="264"/>
      <c r="AI99" s="264"/>
      <c r="AJ99" s="264"/>
      <c r="AK99" s="264"/>
      <c r="AL99" s="264"/>
      <c r="AM99" s="264"/>
      <c r="AN99" s="264"/>
      <c r="AO99" s="264"/>
    </row>
    <row r="100" spans="1:41" ht="14.25" customHeight="1">
      <c r="A100" s="204"/>
      <c r="B100" s="204"/>
      <c r="C100" s="204"/>
      <c r="D100" s="204"/>
      <c r="E100" s="204"/>
      <c r="F100" s="204"/>
      <c r="G100" s="204"/>
      <c r="H100" s="208"/>
      <c r="I100" s="52"/>
      <c r="J100" s="3"/>
      <c r="K100" s="3"/>
      <c r="L100" s="208"/>
      <c r="M100" s="52"/>
      <c r="N100" s="3"/>
      <c r="O100" s="3"/>
      <c r="P100" s="208"/>
      <c r="Q100" s="52"/>
      <c r="R100" s="3"/>
      <c r="S100" s="3"/>
      <c r="T100" s="208"/>
      <c r="U100" s="52"/>
      <c r="V100" s="3"/>
      <c r="W100" s="1"/>
      <c r="X100" s="1"/>
      <c r="Y100" s="1"/>
      <c r="Z100" s="1"/>
      <c r="AA100" s="3"/>
      <c r="AB100" s="3"/>
      <c r="AC100" s="3"/>
      <c r="AD100" s="3"/>
      <c r="AE100" s="3"/>
      <c r="AF100" s="3"/>
      <c r="AG100" s="264"/>
      <c r="AH100" s="264"/>
      <c r="AI100" s="264"/>
      <c r="AJ100" s="264"/>
      <c r="AK100" s="264"/>
      <c r="AL100" s="264"/>
      <c r="AM100" s="264"/>
      <c r="AN100" s="264"/>
      <c r="AO100" s="264"/>
    </row>
    <row r="101" spans="1:41" ht="14.25" customHeight="1">
      <c r="A101" s="204"/>
      <c r="B101" s="268"/>
      <c r="C101" s="268"/>
      <c r="D101" s="268"/>
      <c r="E101" s="268"/>
      <c r="F101" s="204"/>
      <c r="G101" s="268"/>
      <c r="H101" s="269"/>
      <c r="I101" s="189"/>
      <c r="J101" s="3"/>
      <c r="K101" s="2"/>
      <c r="L101" s="269"/>
      <c r="M101" s="189"/>
      <c r="N101" s="3"/>
      <c r="O101" s="2"/>
      <c r="P101" s="269"/>
      <c r="Q101" s="189"/>
      <c r="R101" s="3"/>
      <c r="S101" s="2"/>
      <c r="T101" s="269"/>
      <c r="U101" s="189"/>
      <c r="V101" s="3"/>
      <c r="W101" s="1"/>
      <c r="X101" s="1"/>
      <c r="Y101" s="1"/>
      <c r="Z101" s="1"/>
      <c r="AA101" s="2"/>
      <c r="AB101" s="2"/>
      <c r="AC101" s="2"/>
      <c r="AD101" s="2"/>
      <c r="AE101" s="2"/>
      <c r="AF101" s="2"/>
      <c r="AG101" s="270"/>
      <c r="AH101" s="270"/>
      <c r="AI101" s="270"/>
      <c r="AJ101" s="270"/>
      <c r="AK101" s="270"/>
      <c r="AL101" s="270"/>
      <c r="AM101" s="270"/>
      <c r="AN101" s="270"/>
      <c r="AO101" s="270"/>
    </row>
    <row r="102" spans="1:41" ht="14.25" customHeight="1">
      <c r="A102" s="204"/>
      <c r="B102" s="268"/>
      <c r="C102" s="268"/>
      <c r="D102" s="268"/>
      <c r="E102" s="268"/>
      <c r="F102" s="268"/>
      <c r="G102" s="268"/>
      <c r="H102" s="269"/>
      <c r="I102" s="189"/>
      <c r="J102" s="3"/>
      <c r="K102" s="2"/>
      <c r="L102" s="269"/>
      <c r="M102" s="189"/>
      <c r="N102" s="3"/>
      <c r="O102" s="2"/>
      <c r="P102" s="269"/>
      <c r="Q102" s="189"/>
      <c r="R102" s="3"/>
      <c r="S102" s="2"/>
      <c r="T102" s="269"/>
      <c r="U102" s="189"/>
      <c r="V102" s="3"/>
      <c r="W102" s="1"/>
      <c r="X102" s="1"/>
      <c r="Y102" s="1"/>
      <c r="Z102" s="1"/>
      <c r="AA102" s="2"/>
      <c r="AB102" s="2"/>
      <c r="AC102" s="2"/>
      <c r="AD102" s="2"/>
      <c r="AE102" s="2"/>
      <c r="AF102" s="2"/>
      <c r="AG102" s="270"/>
      <c r="AH102" s="270"/>
      <c r="AI102" s="270"/>
      <c r="AJ102" s="270"/>
      <c r="AK102" s="270"/>
      <c r="AL102" s="270"/>
      <c r="AM102" s="270"/>
      <c r="AN102" s="270"/>
      <c r="AO102" s="270"/>
    </row>
    <row r="103" spans="1:41" ht="14.25" customHeight="1">
      <c r="A103" s="204"/>
      <c r="B103" s="268"/>
      <c r="C103" s="268"/>
      <c r="D103" s="268"/>
      <c r="E103" s="268"/>
      <c r="F103" s="268"/>
      <c r="G103" s="268"/>
      <c r="H103" s="269"/>
      <c r="I103" s="189"/>
      <c r="J103" s="3"/>
      <c r="K103" s="2"/>
      <c r="L103" s="269"/>
      <c r="M103" s="189"/>
      <c r="N103" s="3"/>
      <c r="O103" s="2"/>
      <c r="P103" s="269"/>
      <c r="Q103" s="189"/>
      <c r="R103" s="3"/>
      <c r="S103" s="2"/>
      <c r="T103" s="269"/>
      <c r="U103" s="189"/>
      <c r="V103" s="3"/>
      <c r="W103" s="1"/>
      <c r="X103" s="1"/>
      <c r="Y103" s="1"/>
      <c r="Z103" s="1"/>
      <c r="AA103" s="2"/>
      <c r="AB103" s="2"/>
      <c r="AC103" s="2"/>
      <c r="AD103" s="2"/>
      <c r="AE103" s="2"/>
      <c r="AF103" s="2"/>
      <c r="AG103" s="270"/>
      <c r="AH103" s="270"/>
      <c r="AI103" s="270"/>
      <c r="AJ103" s="270"/>
      <c r="AK103" s="270"/>
      <c r="AL103" s="270"/>
      <c r="AM103" s="270"/>
      <c r="AN103" s="270"/>
      <c r="AO103" s="270"/>
    </row>
    <row r="104" spans="1:41" ht="14.25" customHeight="1">
      <c r="A104" s="204"/>
      <c r="B104" s="268"/>
      <c r="C104" s="268"/>
      <c r="D104" s="268"/>
      <c r="E104" s="268"/>
      <c r="F104" s="268"/>
      <c r="G104" s="268"/>
      <c r="H104" s="269"/>
      <c r="I104" s="189"/>
      <c r="J104" s="3"/>
      <c r="K104" s="2"/>
      <c r="L104" s="269"/>
      <c r="M104" s="189"/>
      <c r="N104" s="3"/>
      <c r="O104" s="2"/>
      <c r="P104" s="269"/>
      <c r="Q104" s="189"/>
      <c r="R104" s="3"/>
      <c r="S104" s="2"/>
      <c r="T104" s="269"/>
      <c r="U104" s="189"/>
      <c r="V104" s="3"/>
      <c r="W104" s="1"/>
      <c r="X104" s="1"/>
      <c r="Y104" s="1"/>
      <c r="Z104" s="1"/>
      <c r="AA104" s="2"/>
      <c r="AB104" s="2"/>
      <c r="AC104" s="2"/>
      <c r="AD104" s="2"/>
      <c r="AE104" s="2"/>
      <c r="AF104" s="2"/>
      <c r="AG104" s="270"/>
      <c r="AH104" s="270"/>
      <c r="AI104" s="270"/>
      <c r="AJ104" s="270"/>
      <c r="AK104" s="270"/>
      <c r="AL104" s="270"/>
      <c r="AM104" s="270"/>
      <c r="AN104" s="270"/>
      <c r="AO104" s="270"/>
    </row>
    <row r="105" spans="1:41" ht="14.25" customHeight="1">
      <c r="A105" s="204"/>
      <c r="B105" s="268"/>
      <c r="C105" s="268"/>
      <c r="D105" s="268"/>
      <c r="E105" s="268"/>
      <c r="F105" s="268"/>
      <c r="G105" s="268"/>
      <c r="H105" s="269"/>
      <c r="I105" s="189"/>
      <c r="J105" s="3"/>
      <c r="K105" s="2"/>
      <c r="L105" s="269"/>
      <c r="M105" s="189"/>
      <c r="N105" s="3"/>
      <c r="O105" s="2"/>
      <c r="P105" s="269"/>
      <c r="Q105" s="189"/>
      <c r="R105" s="3"/>
      <c r="S105" s="2"/>
      <c r="T105" s="269"/>
      <c r="U105" s="189"/>
      <c r="V105" s="3"/>
      <c r="W105" s="1"/>
      <c r="X105" s="1"/>
      <c r="Y105" s="1"/>
      <c r="Z105" s="1"/>
      <c r="AA105" s="2"/>
      <c r="AB105" s="2"/>
      <c r="AC105" s="2"/>
      <c r="AD105" s="2"/>
      <c r="AE105" s="2"/>
      <c r="AF105" s="2"/>
      <c r="AG105" s="270"/>
      <c r="AH105" s="270"/>
      <c r="AI105" s="270"/>
      <c r="AJ105" s="270"/>
      <c r="AK105" s="270"/>
      <c r="AL105" s="270"/>
      <c r="AM105" s="270"/>
      <c r="AN105" s="270"/>
      <c r="AO105" s="270"/>
    </row>
    <row r="106" spans="1:41" ht="14.25" customHeight="1">
      <c r="A106" s="204"/>
      <c r="B106" s="268"/>
      <c r="C106" s="268"/>
      <c r="D106" s="268"/>
      <c r="E106" s="268"/>
      <c r="F106" s="268"/>
      <c r="G106" s="268"/>
      <c r="H106" s="269"/>
      <c r="I106" s="189"/>
      <c r="J106" s="3"/>
      <c r="K106" s="2"/>
      <c r="L106" s="269"/>
      <c r="M106" s="189"/>
      <c r="N106" s="3"/>
      <c r="O106" s="2"/>
      <c r="P106" s="269"/>
      <c r="Q106" s="189"/>
      <c r="R106" s="3"/>
      <c r="S106" s="2"/>
      <c r="T106" s="269"/>
      <c r="U106" s="189"/>
      <c r="V106" s="3"/>
      <c r="W106" s="1"/>
      <c r="X106" s="1"/>
      <c r="Y106" s="1"/>
      <c r="Z106" s="1"/>
      <c r="AA106" s="2"/>
      <c r="AB106" s="2"/>
      <c r="AC106" s="2"/>
      <c r="AD106" s="2"/>
      <c r="AE106" s="2"/>
      <c r="AF106" s="2"/>
      <c r="AG106" s="270"/>
      <c r="AH106" s="270"/>
      <c r="AI106" s="270"/>
      <c r="AJ106" s="270"/>
      <c r="AK106" s="270"/>
      <c r="AL106" s="270"/>
      <c r="AM106" s="270"/>
      <c r="AN106" s="270"/>
      <c r="AO106" s="270"/>
    </row>
    <row r="107" spans="1:41" ht="14.25" customHeight="1">
      <c r="A107" s="204"/>
      <c r="B107" s="268"/>
      <c r="C107" s="268"/>
      <c r="D107" s="268"/>
      <c r="E107" s="268"/>
      <c r="F107" s="268"/>
      <c r="G107" s="268"/>
      <c r="H107" s="269"/>
      <c r="I107" s="189"/>
      <c r="J107" s="3"/>
      <c r="K107" s="2"/>
      <c r="L107" s="269"/>
      <c r="M107" s="189"/>
      <c r="N107" s="3"/>
      <c r="O107" s="2"/>
      <c r="P107" s="269"/>
      <c r="Q107" s="189"/>
      <c r="R107" s="3"/>
      <c r="S107" s="2"/>
      <c r="T107" s="269"/>
      <c r="U107" s="189"/>
      <c r="V107" s="3"/>
      <c r="W107" s="1"/>
      <c r="X107" s="1"/>
      <c r="Y107" s="1"/>
      <c r="Z107" s="1"/>
      <c r="AA107" s="2"/>
      <c r="AB107" s="2"/>
      <c r="AC107" s="2"/>
      <c r="AD107" s="2"/>
      <c r="AE107" s="2"/>
      <c r="AF107" s="2"/>
      <c r="AG107" s="270"/>
      <c r="AH107" s="270"/>
      <c r="AI107" s="270"/>
      <c r="AJ107" s="270"/>
      <c r="AK107" s="270"/>
      <c r="AL107" s="270"/>
      <c r="AM107" s="270"/>
      <c r="AN107" s="270"/>
      <c r="AO107" s="270"/>
    </row>
    <row r="108" spans="1:41" ht="14.25" customHeight="1">
      <c r="A108" s="204"/>
      <c r="B108" s="268"/>
      <c r="C108" s="268"/>
      <c r="D108" s="268"/>
      <c r="E108" s="268"/>
      <c r="F108" s="268"/>
      <c r="G108" s="268"/>
      <c r="H108" s="269"/>
      <c r="I108" s="189"/>
      <c r="J108" s="3"/>
      <c r="K108" s="2"/>
      <c r="L108" s="269"/>
      <c r="M108" s="189"/>
      <c r="N108" s="3"/>
      <c r="O108" s="2"/>
      <c r="P108" s="269"/>
      <c r="Q108" s="189"/>
      <c r="R108" s="3"/>
      <c r="S108" s="2"/>
      <c r="T108" s="269"/>
      <c r="U108" s="189"/>
      <c r="V108" s="3"/>
      <c r="W108" s="1"/>
      <c r="X108" s="1"/>
      <c r="Y108" s="1"/>
      <c r="Z108" s="1"/>
      <c r="AA108" s="2"/>
      <c r="AB108" s="2"/>
      <c r="AC108" s="2"/>
      <c r="AD108" s="2"/>
      <c r="AE108" s="2"/>
      <c r="AF108" s="2"/>
      <c r="AG108" s="270"/>
      <c r="AH108" s="270"/>
      <c r="AI108" s="270"/>
      <c r="AJ108" s="270"/>
      <c r="AK108" s="270"/>
      <c r="AL108" s="270"/>
      <c r="AM108" s="270"/>
      <c r="AN108" s="270"/>
      <c r="AO108" s="270"/>
    </row>
    <row r="109" spans="1:41" ht="14.25" customHeight="1">
      <c r="A109" s="204"/>
      <c r="B109" s="268"/>
      <c r="C109" s="268"/>
      <c r="D109" s="268"/>
      <c r="E109" s="268"/>
      <c r="F109" s="268"/>
      <c r="G109" s="268"/>
      <c r="H109" s="269"/>
      <c r="I109" s="189"/>
      <c r="J109" s="3"/>
      <c r="K109" s="2"/>
      <c r="L109" s="269"/>
      <c r="M109" s="189"/>
      <c r="N109" s="3"/>
      <c r="O109" s="2"/>
      <c r="P109" s="269"/>
      <c r="Q109" s="189"/>
      <c r="R109" s="3"/>
      <c r="S109" s="2"/>
      <c r="T109" s="269"/>
      <c r="U109" s="189"/>
      <c r="V109" s="3"/>
      <c r="W109" s="1"/>
      <c r="X109" s="1"/>
      <c r="Y109" s="1"/>
      <c r="Z109" s="1"/>
      <c r="AA109" s="2"/>
      <c r="AB109" s="2"/>
      <c r="AC109" s="2"/>
      <c r="AD109" s="2"/>
      <c r="AE109" s="2"/>
      <c r="AF109" s="2"/>
      <c r="AG109" s="270"/>
      <c r="AH109" s="270"/>
      <c r="AI109" s="270"/>
      <c r="AJ109" s="270"/>
      <c r="AK109" s="270"/>
      <c r="AL109" s="270"/>
      <c r="AM109" s="270"/>
      <c r="AN109" s="270"/>
      <c r="AO109" s="270"/>
    </row>
    <row r="110" spans="1:41" ht="14.25" customHeight="1">
      <c r="A110" s="204"/>
      <c r="B110" s="268"/>
      <c r="C110" s="268"/>
      <c r="D110" s="268"/>
      <c r="E110" s="268"/>
      <c r="F110" s="268"/>
      <c r="G110" s="268"/>
      <c r="H110" s="269"/>
      <c r="I110" s="189"/>
      <c r="J110" s="3"/>
      <c r="K110" s="2"/>
      <c r="L110" s="269"/>
      <c r="M110" s="189"/>
      <c r="N110" s="3"/>
      <c r="O110" s="2"/>
      <c r="P110" s="269"/>
      <c r="Q110" s="189"/>
      <c r="R110" s="3"/>
      <c r="S110" s="2"/>
      <c r="T110" s="269"/>
      <c r="U110" s="189"/>
      <c r="V110" s="3"/>
      <c r="W110" s="1"/>
      <c r="X110" s="1"/>
      <c r="Y110" s="1"/>
      <c r="Z110" s="1"/>
      <c r="AA110" s="2"/>
      <c r="AB110" s="2"/>
      <c r="AC110" s="2"/>
      <c r="AD110" s="2"/>
      <c r="AE110" s="2"/>
      <c r="AF110" s="2"/>
      <c r="AG110" s="270"/>
      <c r="AH110" s="270"/>
      <c r="AI110" s="270"/>
      <c r="AJ110" s="270"/>
      <c r="AK110" s="270"/>
      <c r="AL110" s="270"/>
      <c r="AM110" s="270"/>
      <c r="AN110" s="270"/>
      <c r="AO110" s="270"/>
    </row>
    <row r="111" spans="1:41" ht="14.25" customHeight="1">
      <c r="A111" s="204"/>
      <c r="B111" s="268"/>
      <c r="C111" s="268"/>
      <c r="D111" s="268"/>
      <c r="E111" s="268"/>
      <c r="F111" s="268"/>
      <c r="G111" s="268"/>
      <c r="H111" s="269"/>
      <c r="I111" s="189"/>
      <c r="J111" s="3"/>
      <c r="K111" s="2"/>
      <c r="L111" s="269"/>
      <c r="M111" s="189"/>
      <c r="N111" s="3"/>
      <c r="O111" s="2"/>
      <c r="P111" s="269"/>
      <c r="Q111" s="189"/>
      <c r="R111" s="3"/>
      <c r="S111" s="2"/>
      <c r="T111" s="269"/>
      <c r="U111" s="189"/>
      <c r="V111" s="3"/>
      <c r="W111" s="1"/>
      <c r="X111" s="1"/>
      <c r="Y111" s="1"/>
      <c r="Z111" s="1"/>
      <c r="AA111" s="2"/>
      <c r="AB111" s="2"/>
      <c r="AC111" s="2"/>
      <c r="AD111" s="2"/>
      <c r="AE111" s="2"/>
      <c r="AF111" s="2"/>
      <c r="AG111" s="270"/>
      <c r="AH111" s="270"/>
      <c r="AI111" s="270"/>
      <c r="AJ111" s="270"/>
      <c r="AK111" s="270"/>
      <c r="AL111" s="270"/>
      <c r="AM111" s="270"/>
      <c r="AN111" s="270"/>
      <c r="AO111" s="270"/>
    </row>
    <row r="112" spans="1:41" ht="14.25" customHeight="1">
      <c r="A112" s="204"/>
      <c r="B112" s="268"/>
      <c r="C112" s="268"/>
      <c r="D112" s="268"/>
      <c r="E112" s="268"/>
      <c r="F112" s="268"/>
      <c r="G112" s="268"/>
      <c r="H112" s="269"/>
      <c r="I112" s="189"/>
      <c r="J112" s="3"/>
      <c r="K112" s="2"/>
      <c r="L112" s="269"/>
      <c r="M112" s="189"/>
      <c r="N112" s="3"/>
      <c r="O112" s="2"/>
      <c r="P112" s="269"/>
      <c r="Q112" s="189"/>
      <c r="R112" s="3"/>
      <c r="S112" s="2"/>
      <c r="T112" s="269"/>
      <c r="U112" s="189"/>
      <c r="V112" s="3"/>
      <c r="W112" s="1"/>
      <c r="X112" s="1"/>
      <c r="Y112" s="1"/>
      <c r="Z112" s="1"/>
      <c r="AA112" s="2"/>
      <c r="AB112" s="2"/>
      <c r="AC112" s="2"/>
      <c r="AD112" s="2"/>
      <c r="AE112" s="2"/>
      <c r="AF112" s="2"/>
      <c r="AG112" s="270"/>
      <c r="AH112" s="270"/>
      <c r="AI112" s="270"/>
      <c r="AJ112" s="270"/>
      <c r="AK112" s="270"/>
      <c r="AL112" s="270"/>
      <c r="AM112" s="270"/>
      <c r="AN112" s="270"/>
      <c r="AO112" s="270"/>
    </row>
    <row r="113" spans="1:41" ht="14.25" customHeight="1">
      <c r="A113" s="204"/>
      <c r="B113" s="268"/>
      <c r="C113" s="268"/>
      <c r="D113" s="268"/>
      <c r="E113" s="268"/>
      <c r="F113" s="268"/>
      <c r="G113" s="268"/>
      <c r="H113" s="269"/>
      <c r="I113" s="189"/>
      <c r="J113" s="3"/>
      <c r="K113" s="2"/>
      <c r="L113" s="269"/>
      <c r="M113" s="189"/>
      <c r="N113" s="3"/>
      <c r="O113" s="2"/>
      <c r="P113" s="269"/>
      <c r="Q113" s="189"/>
      <c r="R113" s="3"/>
      <c r="S113" s="2"/>
      <c r="T113" s="269"/>
      <c r="U113" s="189"/>
      <c r="V113" s="3"/>
      <c r="W113" s="1"/>
      <c r="X113" s="1"/>
      <c r="Y113" s="1"/>
      <c r="Z113" s="1"/>
      <c r="AA113" s="2"/>
      <c r="AB113" s="2"/>
      <c r="AC113" s="2"/>
      <c r="AD113" s="2"/>
      <c r="AE113" s="2"/>
      <c r="AF113" s="2"/>
      <c r="AG113" s="270"/>
      <c r="AH113" s="270"/>
      <c r="AI113" s="270"/>
      <c r="AJ113" s="270"/>
      <c r="AK113" s="270"/>
      <c r="AL113" s="270"/>
      <c r="AM113" s="270"/>
      <c r="AN113" s="270"/>
      <c r="AO113" s="270"/>
    </row>
    <row r="114" spans="1:41" ht="14.25" customHeight="1">
      <c r="A114" s="204"/>
      <c r="B114" s="268"/>
      <c r="C114" s="268"/>
      <c r="D114" s="268"/>
      <c r="E114" s="268"/>
      <c r="F114" s="268"/>
      <c r="G114" s="268"/>
      <c r="H114" s="269"/>
      <c r="I114" s="189"/>
      <c r="J114" s="3"/>
      <c r="K114" s="2"/>
      <c r="L114" s="269"/>
      <c r="M114" s="189"/>
      <c r="N114" s="3"/>
      <c r="O114" s="2"/>
      <c r="P114" s="269"/>
      <c r="Q114" s="189"/>
      <c r="R114" s="3"/>
      <c r="S114" s="2"/>
      <c r="T114" s="269"/>
      <c r="U114" s="189"/>
      <c r="V114" s="3"/>
      <c r="W114" s="1"/>
      <c r="X114" s="1"/>
      <c r="Y114" s="1"/>
      <c r="Z114" s="1"/>
      <c r="AA114" s="2"/>
      <c r="AB114" s="2"/>
      <c r="AC114" s="2"/>
      <c r="AD114" s="2"/>
      <c r="AE114" s="2"/>
      <c r="AF114" s="2"/>
      <c r="AG114" s="270"/>
      <c r="AH114" s="270"/>
      <c r="AI114" s="270"/>
      <c r="AJ114" s="270"/>
      <c r="AK114" s="270"/>
      <c r="AL114" s="270"/>
      <c r="AM114" s="270"/>
      <c r="AN114" s="270"/>
      <c r="AO114" s="270"/>
    </row>
    <row r="115" spans="1:41" ht="14.25" customHeight="1">
      <c r="A115" s="204"/>
      <c r="B115" s="268"/>
      <c r="C115" s="268"/>
      <c r="D115" s="268"/>
      <c r="E115" s="268"/>
      <c r="F115" s="268"/>
      <c r="G115" s="268"/>
      <c r="H115" s="269"/>
      <c r="I115" s="189"/>
      <c r="J115" s="3"/>
      <c r="K115" s="2"/>
      <c r="L115" s="269"/>
      <c r="M115" s="189"/>
      <c r="N115" s="3"/>
      <c r="O115" s="2"/>
      <c r="P115" s="269"/>
      <c r="Q115" s="189"/>
      <c r="R115" s="3"/>
      <c r="S115" s="2"/>
      <c r="T115" s="269"/>
      <c r="U115" s="189"/>
      <c r="V115" s="3"/>
      <c r="W115" s="1"/>
      <c r="X115" s="1"/>
      <c r="Y115" s="1"/>
      <c r="Z115" s="1"/>
      <c r="AA115" s="2"/>
      <c r="AB115" s="2"/>
      <c r="AC115" s="2"/>
      <c r="AD115" s="2"/>
      <c r="AE115" s="2"/>
      <c r="AF115" s="2"/>
      <c r="AG115" s="270"/>
      <c r="AH115" s="270"/>
      <c r="AI115" s="270"/>
      <c r="AJ115" s="270"/>
      <c r="AK115" s="270"/>
      <c r="AL115" s="270"/>
      <c r="AM115" s="270"/>
      <c r="AN115" s="270"/>
      <c r="AO115" s="270"/>
    </row>
    <row r="116" spans="1:41" ht="14.25" customHeight="1">
      <c r="A116" s="204"/>
      <c r="B116" s="268"/>
      <c r="C116" s="268"/>
      <c r="D116" s="268"/>
      <c r="E116" s="268"/>
      <c r="F116" s="268"/>
      <c r="G116" s="268"/>
      <c r="H116" s="269"/>
      <c r="I116" s="189"/>
      <c r="J116" s="3"/>
      <c r="K116" s="2"/>
      <c r="L116" s="269"/>
      <c r="M116" s="189"/>
      <c r="N116" s="3"/>
      <c r="O116" s="2"/>
      <c r="P116" s="269"/>
      <c r="Q116" s="189"/>
      <c r="R116" s="3"/>
      <c r="S116" s="2"/>
      <c r="T116" s="269"/>
      <c r="U116" s="189"/>
      <c r="V116" s="3"/>
      <c r="W116" s="1"/>
      <c r="X116" s="1"/>
      <c r="Y116" s="1"/>
      <c r="Z116" s="1"/>
      <c r="AA116" s="2"/>
      <c r="AB116" s="2"/>
      <c r="AC116" s="2"/>
      <c r="AD116" s="2"/>
      <c r="AE116" s="2"/>
      <c r="AF116" s="2"/>
      <c r="AG116" s="270"/>
      <c r="AH116" s="270"/>
      <c r="AI116" s="270"/>
      <c r="AJ116" s="270"/>
      <c r="AK116" s="270"/>
      <c r="AL116" s="270"/>
      <c r="AM116" s="270"/>
      <c r="AN116" s="270"/>
      <c r="AO116" s="270"/>
    </row>
    <row r="117" spans="1:41" ht="14.25" customHeight="1">
      <c r="A117" s="204"/>
      <c r="B117" s="268"/>
      <c r="C117" s="268"/>
      <c r="D117" s="268"/>
      <c r="E117" s="268"/>
      <c r="F117" s="268"/>
      <c r="G117" s="268"/>
      <c r="H117" s="269"/>
      <c r="I117" s="189"/>
      <c r="J117" s="3"/>
      <c r="K117" s="2"/>
      <c r="L117" s="269"/>
      <c r="M117" s="189"/>
      <c r="N117" s="3"/>
      <c r="O117" s="2"/>
      <c r="P117" s="269"/>
      <c r="Q117" s="189"/>
      <c r="R117" s="3"/>
      <c r="S117" s="2"/>
      <c r="T117" s="269"/>
      <c r="U117" s="189"/>
      <c r="V117" s="3"/>
      <c r="W117" s="1"/>
      <c r="X117" s="1"/>
      <c r="Y117" s="1"/>
      <c r="Z117" s="1"/>
      <c r="AA117" s="2"/>
      <c r="AB117" s="2"/>
      <c r="AC117" s="2"/>
      <c r="AD117" s="2"/>
      <c r="AE117" s="2"/>
      <c r="AF117" s="2"/>
      <c r="AG117" s="270"/>
      <c r="AH117" s="270"/>
      <c r="AI117" s="270"/>
      <c r="AJ117" s="270"/>
      <c r="AK117" s="270"/>
      <c r="AL117" s="270"/>
      <c r="AM117" s="270"/>
      <c r="AN117" s="270"/>
      <c r="AO117" s="270"/>
    </row>
    <row r="118" spans="1:41" ht="14.25" customHeight="1">
      <c r="A118" s="204"/>
      <c r="B118" s="268"/>
      <c r="C118" s="268"/>
      <c r="D118" s="268"/>
      <c r="E118" s="268"/>
      <c r="F118" s="268"/>
      <c r="G118" s="268"/>
      <c r="H118" s="269"/>
      <c r="I118" s="189"/>
      <c r="J118" s="3"/>
      <c r="K118" s="2"/>
      <c r="L118" s="269"/>
      <c r="M118" s="189"/>
      <c r="N118" s="3"/>
      <c r="O118" s="2"/>
      <c r="P118" s="269"/>
      <c r="Q118" s="189"/>
      <c r="R118" s="3"/>
      <c r="S118" s="2"/>
      <c r="T118" s="269"/>
      <c r="U118" s="189"/>
      <c r="V118" s="3"/>
      <c r="W118" s="1"/>
      <c r="X118" s="1"/>
      <c r="Y118" s="1"/>
      <c r="Z118" s="1"/>
      <c r="AA118" s="2"/>
      <c r="AB118" s="2"/>
      <c r="AC118" s="2"/>
      <c r="AD118" s="2"/>
      <c r="AE118" s="2"/>
      <c r="AF118" s="2"/>
      <c r="AG118" s="270"/>
      <c r="AH118" s="270"/>
      <c r="AI118" s="270"/>
      <c r="AJ118" s="270"/>
      <c r="AK118" s="270"/>
      <c r="AL118" s="270"/>
      <c r="AM118" s="270"/>
      <c r="AN118" s="270"/>
      <c r="AO118" s="270"/>
    </row>
    <row r="119" spans="1:41" ht="14.25" customHeight="1">
      <c r="A119" s="204"/>
      <c r="B119" s="268"/>
      <c r="C119" s="268"/>
      <c r="D119" s="268"/>
      <c r="E119" s="268"/>
      <c r="F119" s="268"/>
      <c r="G119" s="268"/>
      <c r="H119" s="269"/>
      <c r="I119" s="189"/>
      <c r="J119" s="3"/>
      <c r="K119" s="2"/>
      <c r="L119" s="269"/>
      <c r="M119" s="189"/>
      <c r="N119" s="3"/>
      <c r="O119" s="2"/>
      <c r="P119" s="269"/>
      <c r="Q119" s="189"/>
      <c r="R119" s="3"/>
      <c r="S119" s="2"/>
      <c r="T119" s="269"/>
      <c r="U119" s="189"/>
      <c r="V119" s="3"/>
      <c r="W119" s="1"/>
      <c r="X119" s="1"/>
      <c r="Y119" s="1"/>
      <c r="Z119" s="1"/>
      <c r="AA119" s="2"/>
      <c r="AB119" s="2"/>
      <c r="AC119" s="2"/>
      <c r="AD119" s="2"/>
      <c r="AE119" s="2"/>
      <c r="AF119" s="2"/>
      <c r="AG119" s="270"/>
      <c r="AH119" s="270"/>
      <c r="AI119" s="270"/>
      <c r="AJ119" s="270"/>
      <c r="AK119" s="270"/>
      <c r="AL119" s="270"/>
      <c r="AM119" s="270"/>
      <c r="AN119" s="270"/>
      <c r="AO119" s="270"/>
    </row>
    <row r="120" spans="1:41" ht="14.25" customHeight="1">
      <c r="A120" s="204"/>
      <c r="B120" s="268"/>
      <c r="C120" s="268"/>
      <c r="D120" s="268"/>
      <c r="E120" s="268"/>
      <c r="F120" s="268"/>
      <c r="G120" s="268"/>
      <c r="H120" s="269"/>
      <c r="I120" s="189"/>
      <c r="J120" s="3"/>
      <c r="K120" s="2"/>
      <c r="L120" s="269"/>
      <c r="M120" s="189"/>
      <c r="N120" s="3"/>
      <c r="O120" s="2"/>
      <c r="P120" s="269"/>
      <c r="Q120" s="189"/>
      <c r="R120" s="3"/>
      <c r="S120" s="2"/>
      <c r="T120" s="269"/>
      <c r="U120" s="189"/>
      <c r="V120" s="3"/>
      <c r="W120" s="1"/>
      <c r="X120" s="1"/>
      <c r="Y120" s="1"/>
      <c r="Z120" s="1"/>
      <c r="AA120" s="2"/>
      <c r="AB120" s="2"/>
      <c r="AC120" s="2"/>
      <c r="AD120" s="2"/>
      <c r="AE120" s="2"/>
      <c r="AF120" s="2"/>
      <c r="AG120" s="270"/>
      <c r="AH120" s="270"/>
      <c r="AI120" s="270"/>
      <c r="AJ120" s="270"/>
      <c r="AK120" s="270"/>
      <c r="AL120" s="270"/>
      <c r="AM120" s="270"/>
      <c r="AN120" s="270"/>
      <c r="AO120" s="270"/>
    </row>
    <row r="121" spans="1:41" ht="14.25" customHeight="1">
      <c r="A121" s="204"/>
      <c r="B121" s="268"/>
      <c r="C121" s="268"/>
      <c r="D121" s="268"/>
      <c r="E121" s="268"/>
      <c r="F121" s="268"/>
      <c r="G121" s="268"/>
      <c r="H121" s="269"/>
      <c r="I121" s="189"/>
      <c r="J121" s="3"/>
      <c r="K121" s="2"/>
      <c r="L121" s="269"/>
      <c r="M121" s="189"/>
      <c r="N121" s="3"/>
      <c r="O121" s="2"/>
      <c r="P121" s="269"/>
      <c r="Q121" s="189"/>
      <c r="R121" s="3"/>
      <c r="S121" s="2"/>
      <c r="T121" s="269"/>
      <c r="U121" s="189"/>
      <c r="V121" s="3"/>
      <c r="W121" s="1"/>
      <c r="X121" s="1"/>
      <c r="Y121" s="1"/>
      <c r="Z121" s="1"/>
      <c r="AA121" s="2"/>
      <c r="AB121" s="2"/>
      <c r="AC121" s="2"/>
      <c r="AD121" s="2"/>
      <c r="AE121" s="2"/>
      <c r="AF121" s="2"/>
      <c r="AG121" s="270"/>
      <c r="AH121" s="270"/>
      <c r="AI121" s="270"/>
      <c r="AJ121" s="270"/>
      <c r="AK121" s="270"/>
      <c r="AL121" s="270"/>
      <c r="AM121" s="270"/>
      <c r="AN121" s="270"/>
      <c r="AO121" s="270"/>
    </row>
    <row r="122" spans="1:41" ht="14.25" customHeight="1">
      <c r="A122" s="204"/>
      <c r="B122" s="268"/>
      <c r="C122" s="268"/>
      <c r="D122" s="268"/>
      <c r="E122" s="268"/>
      <c r="F122" s="268"/>
      <c r="G122" s="268"/>
      <c r="H122" s="269"/>
      <c r="I122" s="189"/>
      <c r="J122" s="3"/>
      <c r="K122" s="2"/>
      <c r="L122" s="269"/>
      <c r="M122" s="189"/>
      <c r="N122" s="3"/>
      <c r="O122" s="2"/>
      <c r="P122" s="269"/>
      <c r="Q122" s="189"/>
      <c r="R122" s="3"/>
      <c r="S122" s="2"/>
      <c r="T122" s="269"/>
      <c r="U122" s="189"/>
      <c r="V122" s="3"/>
      <c r="W122" s="1"/>
      <c r="X122" s="1"/>
      <c r="Y122" s="1"/>
      <c r="Z122" s="1"/>
      <c r="AA122" s="2"/>
      <c r="AB122" s="2"/>
      <c r="AC122" s="2"/>
      <c r="AD122" s="2"/>
      <c r="AE122" s="2"/>
      <c r="AF122" s="2"/>
      <c r="AG122" s="270"/>
      <c r="AH122" s="270"/>
      <c r="AI122" s="270"/>
      <c r="AJ122" s="270"/>
      <c r="AK122" s="270"/>
      <c r="AL122" s="270"/>
      <c r="AM122" s="270"/>
      <c r="AN122" s="270"/>
      <c r="AO122" s="270"/>
    </row>
    <row r="123" spans="1:41" ht="14.25" customHeight="1">
      <c r="A123" s="204"/>
      <c r="B123" s="268"/>
      <c r="C123" s="268"/>
      <c r="D123" s="268"/>
      <c r="E123" s="268"/>
      <c r="F123" s="268"/>
      <c r="G123" s="268"/>
      <c r="H123" s="269"/>
      <c r="I123" s="189"/>
      <c r="J123" s="3"/>
      <c r="K123" s="2"/>
      <c r="L123" s="269"/>
      <c r="M123" s="189"/>
      <c r="N123" s="3"/>
      <c r="O123" s="2"/>
      <c r="P123" s="269"/>
      <c r="Q123" s="189"/>
      <c r="R123" s="3"/>
      <c r="S123" s="2"/>
      <c r="T123" s="269"/>
      <c r="U123" s="189"/>
      <c r="V123" s="3"/>
      <c r="W123" s="1"/>
      <c r="X123" s="1"/>
      <c r="Y123" s="1"/>
      <c r="Z123" s="1"/>
      <c r="AA123" s="2"/>
      <c r="AB123" s="2"/>
      <c r="AC123" s="2"/>
      <c r="AD123" s="2"/>
      <c r="AE123" s="2"/>
      <c r="AF123" s="2"/>
      <c r="AG123" s="270"/>
      <c r="AH123" s="270"/>
      <c r="AI123" s="270"/>
      <c r="AJ123" s="270"/>
      <c r="AK123" s="270"/>
      <c r="AL123" s="270"/>
      <c r="AM123" s="270"/>
      <c r="AN123" s="270"/>
      <c r="AO123" s="270"/>
    </row>
    <row r="124" spans="1:41" ht="14.25" customHeight="1">
      <c r="A124" s="204"/>
      <c r="B124" s="268"/>
      <c r="C124" s="268"/>
      <c r="D124" s="268"/>
      <c r="E124" s="268"/>
      <c r="F124" s="268"/>
      <c r="G124" s="268"/>
      <c r="H124" s="269"/>
      <c r="I124" s="189"/>
      <c r="J124" s="3"/>
      <c r="K124" s="2"/>
      <c r="L124" s="269"/>
      <c r="M124" s="189"/>
      <c r="N124" s="3"/>
      <c r="O124" s="2"/>
      <c r="P124" s="269"/>
      <c r="Q124" s="189"/>
      <c r="R124" s="3"/>
      <c r="S124" s="2"/>
      <c r="T124" s="269"/>
      <c r="U124" s="189"/>
      <c r="V124" s="3"/>
      <c r="W124" s="1"/>
      <c r="X124" s="1"/>
      <c r="Y124" s="1"/>
      <c r="Z124" s="1"/>
      <c r="AA124" s="2"/>
      <c r="AB124" s="2"/>
      <c r="AC124" s="2"/>
      <c r="AD124" s="2"/>
      <c r="AE124" s="2"/>
      <c r="AF124" s="2"/>
      <c r="AG124" s="270"/>
      <c r="AH124" s="270"/>
      <c r="AI124" s="270"/>
      <c r="AJ124" s="270"/>
      <c r="AK124" s="270"/>
      <c r="AL124" s="270"/>
      <c r="AM124" s="270"/>
      <c r="AN124" s="270"/>
      <c r="AO124" s="270"/>
    </row>
    <row r="125" spans="1:41" ht="14.25" customHeight="1">
      <c r="A125" s="204"/>
      <c r="B125" s="268"/>
      <c r="C125" s="268"/>
      <c r="D125" s="268"/>
      <c r="E125" s="268"/>
      <c r="F125" s="268"/>
      <c r="G125" s="268"/>
      <c r="H125" s="269"/>
      <c r="I125" s="189"/>
      <c r="J125" s="3"/>
      <c r="K125" s="2"/>
      <c r="L125" s="269"/>
      <c r="M125" s="189"/>
      <c r="N125" s="3"/>
      <c r="O125" s="2"/>
      <c r="P125" s="269"/>
      <c r="Q125" s="189"/>
      <c r="R125" s="3"/>
      <c r="S125" s="2"/>
      <c r="T125" s="269"/>
      <c r="U125" s="189"/>
      <c r="V125" s="3"/>
      <c r="W125" s="1"/>
      <c r="X125" s="1"/>
      <c r="Y125" s="1"/>
      <c r="Z125" s="1"/>
      <c r="AA125" s="2"/>
      <c r="AB125" s="2"/>
      <c r="AC125" s="2"/>
      <c r="AD125" s="2"/>
      <c r="AE125" s="2"/>
      <c r="AF125" s="2"/>
      <c r="AG125" s="270"/>
      <c r="AH125" s="270"/>
      <c r="AI125" s="270"/>
      <c r="AJ125" s="270"/>
      <c r="AK125" s="270"/>
      <c r="AL125" s="270"/>
      <c r="AM125" s="270"/>
      <c r="AN125" s="270"/>
      <c r="AO125" s="270"/>
    </row>
    <row r="126" spans="1:41" ht="14.25" customHeight="1">
      <c r="A126" s="204"/>
      <c r="B126" s="268"/>
      <c r="C126" s="268"/>
      <c r="D126" s="268"/>
      <c r="E126" s="268"/>
      <c r="F126" s="268"/>
      <c r="G126" s="268"/>
      <c r="H126" s="269"/>
      <c r="I126" s="189"/>
      <c r="J126" s="3"/>
      <c r="K126" s="2"/>
      <c r="L126" s="269"/>
      <c r="M126" s="189"/>
      <c r="N126" s="3"/>
      <c r="O126" s="2"/>
      <c r="P126" s="269"/>
      <c r="Q126" s="189"/>
      <c r="R126" s="3"/>
      <c r="S126" s="2"/>
      <c r="T126" s="269"/>
      <c r="U126" s="189"/>
      <c r="V126" s="3"/>
      <c r="W126" s="1"/>
      <c r="X126" s="1"/>
      <c r="Y126" s="1"/>
      <c r="Z126" s="1"/>
      <c r="AA126" s="2"/>
      <c r="AB126" s="2"/>
      <c r="AC126" s="2"/>
      <c r="AD126" s="2"/>
      <c r="AE126" s="2"/>
      <c r="AF126" s="2"/>
      <c r="AG126" s="270"/>
      <c r="AH126" s="270"/>
      <c r="AI126" s="270"/>
      <c r="AJ126" s="270"/>
      <c r="AK126" s="270"/>
      <c r="AL126" s="270"/>
      <c r="AM126" s="270"/>
      <c r="AN126" s="270"/>
      <c r="AO126" s="270"/>
    </row>
    <row r="127" spans="1:41" ht="14.25" customHeight="1">
      <c r="A127" s="204"/>
      <c r="B127" s="268"/>
      <c r="C127" s="268"/>
      <c r="D127" s="268"/>
      <c r="E127" s="268"/>
      <c r="F127" s="268"/>
      <c r="G127" s="268"/>
      <c r="H127" s="269"/>
      <c r="I127" s="189"/>
      <c r="J127" s="3"/>
      <c r="K127" s="2"/>
      <c r="L127" s="269"/>
      <c r="M127" s="189"/>
      <c r="N127" s="3"/>
      <c r="O127" s="2"/>
      <c r="P127" s="269"/>
      <c r="Q127" s="189"/>
      <c r="R127" s="3"/>
      <c r="S127" s="2"/>
      <c r="T127" s="269"/>
      <c r="U127" s="189"/>
      <c r="V127" s="3"/>
      <c r="W127" s="1"/>
      <c r="X127" s="1"/>
      <c r="Y127" s="1"/>
      <c r="Z127" s="1"/>
      <c r="AA127" s="2"/>
      <c r="AB127" s="2"/>
      <c r="AC127" s="2"/>
      <c r="AD127" s="2"/>
      <c r="AE127" s="2"/>
      <c r="AF127" s="2"/>
      <c r="AG127" s="270"/>
      <c r="AH127" s="270"/>
      <c r="AI127" s="270"/>
      <c r="AJ127" s="270"/>
      <c r="AK127" s="270"/>
      <c r="AL127" s="270"/>
      <c r="AM127" s="270"/>
      <c r="AN127" s="270"/>
      <c r="AO127" s="270"/>
    </row>
    <row r="128" spans="1:41" ht="14.25" customHeight="1">
      <c r="A128" s="204"/>
      <c r="B128" s="268"/>
      <c r="C128" s="268"/>
      <c r="D128" s="268"/>
      <c r="E128" s="268"/>
      <c r="F128" s="268"/>
      <c r="G128" s="268"/>
      <c r="H128" s="269"/>
      <c r="I128" s="189"/>
      <c r="J128" s="3"/>
      <c r="K128" s="2"/>
      <c r="L128" s="269"/>
      <c r="M128" s="189"/>
      <c r="N128" s="3"/>
      <c r="O128" s="2"/>
      <c r="P128" s="269"/>
      <c r="Q128" s="189"/>
      <c r="R128" s="3"/>
      <c r="S128" s="2"/>
      <c r="T128" s="269"/>
      <c r="U128" s="189"/>
      <c r="V128" s="3"/>
      <c r="W128" s="1"/>
      <c r="X128" s="1"/>
      <c r="Y128" s="1"/>
      <c r="Z128" s="1"/>
      <c r="AA128" s="2"/>
      <c r="AB128" s="2"/>
      <c r="AC128" s="2"/>
      <c r="AD128" s="2"/>
      <c r="AE128" s="2"/>
      <c r="AF128" s="2"/>
      <c r="AG128" s="270"/>
      <c r="AH128" s="270"/>
      <c r="AI128" s="270"/>
      <c r="AJ128" s="270"/>
      <c r="AK128" s="270"/>
      <c r="AL128" s="270"/>
      <c r="AM128" s="270"/>
      <c r="AN128" s="270"/>
      <c r="AO128" s="270"/>
    </row>
    <row r="129" spans="1:41" ht="14.25" customHeight="1">
      <c r="A129" s="204"/>
      <c r="B129" s="268"/>
      <c r="C129" s="268"/>
      <c r="D129" s="268"/>
      <c r="E129" s="268"/>
      <c r="F129" s="268"/>
      <c r="G129" s="268"/>
      <c r="H129" s="269"/>
      <c r="I129" s="189"/>
      <c r="J129" s="3"/>
      <c r="K129" s="2"/>
      <c r="L129" s="269"/>
      <c r="M129" s="189"/>
      <c r="N129" s="3"/>
      <c r="O129" s="2"/>
      <c r="P129" s="269"/>
      <c r="Q129" s="189"/>
      <c r="R129" s="3"/>
      <c r="S129" s="2"/>
      <c r="T129" s="269"/>
      <c r="U129" s="189"/>
      <c r="V129" s="3"/>
      <c r="W129" s="1"/>
      <c r="X129" s="1"/>
      <c r="Y129" s="1"/>
      <c r="Z129" s="1"/>
      <c r="AA129" s="2"/>
      <c r="AB129" s="2"/>
      <c r="AC129" s="2"/>
      <c r="AD129" s="2"/>
      <c r="AE129" s="2"/>
      <c r="AF129" s="2"/>
      <c r="AG129" s="270"/>
      <c r="AH129" s="270"/>
      <c r="AI129" s="270"/>
      <c r="AJ129" s="270"/>
      <c r="AK129" s="270"/>
      <c r="AL129" s="270"/>
      <c r="AM129" s="270"/>
      <c r="AN129" s="270"/>
      <c r="AO129" s="270"/>
    </row>
    <row r="130" spans="1:41" ht="14.25" customHeight="1">
      <c r="A130" s="204"/>
      <c r="B130" s="268"/>
      <c r="C130" s="268"/>
      <c r="D130" s="268"/>
      <c r="E130" s="268"/>
      <c r="F130" s="268"/>
      <c r="G130" s="268"/>
      <c r="H130" s="269"/>
      <c r="I130" s="189"/>
      <c r="J130" s="3"/>
      <c r="K130" s="2"/>
      <c r="L130" s="269"/>
      <c r="M130" s="189"/>
      <c r="N130" s="3"/>
      <c r="O130" s="2"/>
      <c r="P130" s="269"/>
      <c r="Q130" s="189"/>
      <c r="R130" s="3"/>
      <c r="S130" s="2"/>
      <c r="T130" s="269"/>
      <c r="U130" s="189"/>
      <c r="V130" s="3"/>
      <c r="W130" s="1"/>
      <c r="X130" s="1"/>
      <c r="Y130" s="1"/>
      <c r="Z130" s="1"/>
      <c r="AA130" s="2"/>
      <c r="AB130" s="2"/>
      <c r="AC130" s="2"/>
      <c r="AD130" s="2"/>
      <c r="AE130" s="2"/>
      <c r="AF130" s="2"/>
      <c r="AG130" s="270"/>
      <c r="AH130" s="270"/>
      <c r="AI130" s="270"/>
      <c r="AJ130" s="270"/>
      <c r="AK130" s="270"/>
      <c r="AL130" s="270"/>
      <c r="AM130" s="270"/>
      <c r="AN130" s="270"/>
      <c r="AO130" s="270"/>
    </row>
    <row r="131" spans="1:41" ht="14.25" customHeight="1">
      <c r="A131" s="204"/>
      <c r="B131" s="268"/>
      <c r="C131" s="268"/>
      <c r="D131" s="268"/>
      <c r="E131" s="268"/>
      <c r="F131" s="268"/>
      <c r="G131" s="268"/>
      <c r="H131" s="269"/>
      <c r="I131" s="189"/>
      <c r="J131" s="3"/>
      <c r="K131" s="2"/>
      <c r="L131" s="269"/>
      <c r="M131" s="189"/>
      <c r="N131" s="3"/>
      <c r="O131" s="2"/>
      <c r="P131" s="269"/>
      <c r="Q131" s="189"/>
      <c r="R131" s="3"/>
      <c r="S131" s="2"/>
      <c r="T131" s="269"/>
      <c r="U131" s="189"/>
      <c r="V131" s="3"/>
      <c r="W131" s="1"/>
      <c r="X131" s="1"/>
      <c r="Y131" s="1"/>
      <c r="Z131" s="1"/>
      <c r="AA131" s="2"/>
      <c r="AB131" s="2"/>
      <c r="AC131" s="2"/>
      <c r="AD131" s="2"/>
      <c r="AE131" s="2"/>
      <c r="AF131" s="2"/>
      <c r="AG131" s="270"/>
      <c r="AH131" s="270"/>
      <c r="AI131" s="270"/>
      <c r="AJ131" s="270"/>
      <c r="AK131" s="270"/>
      <c r="AL131" s="270"/>
      <c r="AM131" s="270"/>
      <c r="AN131" s="270"/>
      <c r="AO131" s="270"/>
    </row>
    <row r="132" spans="1:41" ht="14.25" customHeight="1">
      <c r="A132" s="204"/>
      <c r="B132" s="268"/>
      <c r="C132" s="268"/>
      <c r="D132" s="268"/>
      <c r="E132" s="268"/>
      <c r="F132" s="268"/>
      <c r="G132" s="268"/>
      <c r="H132" s="269"/>
      <c r="I132" s="189"/>
      <c r="J132" s="3"/>
      <c r="K132" s="2"/>
      <c r="L132" s="269"/>
      <c r="M132" s="189"/>
      <c r="N132" s="3"/>
      <c r="O132" s="2"/>
      <c r="P132" s="269"/>
      <c r="Q132" s="189"/>
      <c r="R132" s="3"/>
      <c r="S132" s="2"/>
      <c r="T132" s="269"/>
      <c r="U132" s="189"/>
      <c r="V132" s="3"/>
      <c r="W132" s="1"/>
      <c r="X132" s="1"/>
      <c r="Y132" s="1"/>
      <c r="Z132" s="1"/>
      <c r="AA132" s="2"/>
      <c r="AB132" s="2"/>
      <c r="AC132" s="2"/>
      <c r="AD132" s="2"/>
      <c r="AE132" s="2"/>
      <c r="AF132" s="2"/>
      <c r="AG132" s="270"/>
      <c r="AH132" s="270"/>
      <c r="AI132" s="270"/>
      <c r="AJ132" s="270"/>
      <c r="AK132" s="270"/>
      <c r="AL132" s="270"/>
      <c r="AM132" s="270"/>
      <c r="AN132" s="270"/>
      <c r="AO132" s="270"/>
    </row>
    <row r="133" spans="1:41" ht="14.25" customHeight="1">
      <c r="A133" s="204"/>
      <c r="B133" s="268"/>
      <c r="C133" s="268"/>
      <c r="D133" s="268"/>
      <c r="E133" s="268"/>
      <c r="F133" s="268"/>
      <c r="G133" s="268"/>
      <c r="H133" s="269"/>
      <c r="I133" s="189"/>
      <c r="J133" s="3"/>
      <c r="K133" s="2"/>
      <c r="L133" s="269"/>
      <c r="M133" s="189"/>
      <c r="N133" s="3"/>
      <c r="O133" s="2"/>
      <c r="P133" s="269"/>
      <c r="Q133" s="189"/>
      <c r="R133" s="3"/>
      <c r="S133" s="2"/>
      <c r="T133" s="269"/>
      <c r="U133" s="189"/>
      <c r="V133" s="3"/>
      <c r="W133" s="1"/>
      <c r="X133" s="1"/>
      <c r="Y133" s="1"/>
      <c r="Z133" s="1"/>
      <c r="AA133" s="2"/>
      <c r="AB133" s="2"/>
      <c r="AC133" s="2"/>
      <c r="AD133" s="2"/>
      <c r="AE133" s="2"/>
      <c r="AF133" s="2"/>
      <c r="AG133" s="270"/>
      <c r="AH133" s="270"/>
      <c r="AI133" s="270"/>
      <c r="AJ133" s="270"/>
      <c r="AK133" s="270"/>
      <c r="AL133" s="270"/>
      <c r="AM133" s="270"/>
      <c r="AN133" s="270"/>
      <c r="AO133" s="270"/>
    </row>
    <row r="134" spans="1:41" ht="14.25" customHeight="1">
      <c r="A134" s="204"/>
      <c r="B134" s="268"/>
      <c r="C134" s="268"/>
      <c r="D134" s="268"/>
      <c r="E134" s="268"/>
      <c r="F134" s="268"/>
      <c r="G134" s="268"/>
      <c r="H134" s="269"/>
      <c r="I134" s="189"/>
      <c r="J134" s="3"/>
      <c r="K134" s="2"/>
      <c r="L134" s="269"/>
      <c r="M134" s="189"/>
      <c r="N134" s="3"/>
      <c r="O134" s="2"/>
      <c r="P134" s="269"/>
      <c r="Q134" s="189"/>
      <c r="R134" s="3"/>
      <c r="S134" s="2"/>
      <c r="T134" s="269"/>
      <c r="U134" s="189"/>
      <c r="V134" s="3"/>
      <c r="W134" s="1"/>
      <c r="X134" s="1"/>
      <c r="Y134" s="1"/>
      <c r="Z134" s="1"/>
      <c r="AA134" s="2"/>
      <c r="AB134" s="2"/>
      <c r="AC134" s="2"/>
      <c r="AD134" s="2"/>
      <c r="AE134" s="2"/>
      <c r="AF134" s="2"/>
      <c r="AG134" s="270"/>
      <c r="AH134" s="270"/>
      <c r="AI134" s="270"/>
      <c r="AJ134" s="270"/>
      <c r="AK134" s="270"/>
      <c r="AL134" s="270"/>
      <c r="AM134" s="270"/>
      <c r="AN134" s="270"/>
      <c r="AO134" s="270"/>
    </row>
    <row r="135" spans="1:41" ht="14.25" customHeight="1">
      <c r="A135" s="204"/>
      <c r="B135" s="268"/>
      <c r="C135" s="268"/>
      <c r="D135" s="268"/>
      <c r="E135" s="268"/>
      <c r="F135" s="268"/>
      <c r="G135" s="268"/>
      <c r="H135" s="269"/>
      <c r="I135" s="189"/>
      <c r="J135" s="3"/>
      <c r="K135" s="2"/>
      <c r="L135" s="269"/>
      <c r="M135" s="189"/>
      <c r="N135" s="3"/>
      <c r="O135" s="2"/>
      <c r="P135" s="269"/>
      <c r="Q135" s="189"/>
      <c r="R135" s="3"/>
      <c r="S135" s="2"/>
      <c r="T135" s="269"/>
      <c r="U135" s="189"/>
      <c r="V135" s="3"/>
      <c r="W135" s="1"/>
      <c r="X135" s="1"/>
      <c r="Y135" s="1"/>
      <c r="Z135" s="1"/>
      <c r="AA135" s="2"/>
      <c r="AB135" s="2"/>
      <c r="AC135" s="2"/>
      <c r="AD135" s="2"/>
      <c r="AE135" s="2"/>
      <c r="AF135" s="2"/>
      <c r="AG135" s="270"/>
      <c r="AH135" s="270"/>
      <c r="AI135" s="270"/>
      <c r="AJ135" s="270"/>
      <c r="AK135" s="270"/>
      <c r="AL135" s="270"/>
      <c r="AM135" s="270"/>
      <c r="AN135" s="270"/>
      <c r="AO135" s="270"/>
    </row>
    <row r="136" spans="1:41" ht="14.25" customHeight="1">
      <c r="A136" s="204"/>
      <c r="B136" s="268"/>
      <c r="C136" s="268"/>
      <c r="D136" s="268"/>
      <c r="E136" s="268"/>
      <c r="F136" s="268"/>
      <c r="G136" s="268"/>
      <c r="H136" s="269"/>
      <c r="I136" s="189"/>
      <c r="J136" s="3"/>
      <c r="K136" s="2"/>
      <c r="L136" s="269"/>
      <c r="M136" s="189"/>
      <c r="N136" s="3"/>
      <c r="O136" s="2"/>
      <c r="P136" s="269"/>
      <c r="Q136" s="189"/>
      <c r="R136" s="3"/>
      <c r="S136" s="2"/>
      <c r="T136" s="269"/>
      <c r="U136" s="189"/>
      <c r="V136" s="3"/>
      <c r="W136" s="1"/>
      <c r="X136" s="1"/>
      <c r="Y136" s="1"/>
      <c r="Z136" s="1"/>
      <c r="AA136" s="2"/>
      <c r="AB136" s="2"/>
      <c r="AC136" s="2"/>
      <c r="AD136" s="2"/>
      <c r="AE136" s="2"/>
      <c r="AF136" s="2"/>
      <c r="AG136" s="270"/>
      <c r="AH136" s="270"/>
      <c r="AI136" s="270"/>
      <c r="AJ136" s="270"/>
      <c r="AK136" s="270"/>
      <c r="AL136" s="270"/>
      <c r="AM136" s="270"/>
      <c r="AN136" s="270"/>
      <c r="AO136" s="270"/>
    </row>
    <row r="137" spans="1:41" ht="14.25" customHeight="1">
      <c r="A137" s="204"/>
      <c r="B137" s="268"/>
      <c r="C137" s="268"/>
      <c r="D137" s="268"/>
      <c r="E137" s="268"/>
      <c r="F137" s="268"/>
      <c r="G137" s="268"/>
      <c r="H137" s="269"/>
      <c r="I137" s="189"/>
      <c r="J137" s="3"/>
      <c r="K137" s="2"/>
      <c r="L137" s="269"/>
      <c r="M137" s="189"/>
      <c r="N137" s="3"/>
      <c r="O137" s="2"/>
      <c r="P137" s="269"/>
      <c r="Q137" s="189"/>
      <c r="R137" s="3"/>
      <c r="S137" s="2"/>
      <c r="T137" s="269"/>
      <c r="U137" s="189"/>
      <c r="V137" s="3"/>
      <c r="W137" s="1"/>
      <c r="X137" s="1"/>
      <c r="Y137" s="1"/>
      <c r="Z137" s="1"/>
      <c r="AA137" s="2"/>
      <c r="AB137" s="2"/>
      <c r="AC137" s="2"/>
      <c r="AD137" s="2"/>
      <c r="AE137" s="2"/>
      <c r="AF137" s="2"/>
      <c r="AG137" s="270"/>
      <c r="AH137" s="270"/>
      <c r="AI137" s="270"/>
      <c r="AJ137" s="270"/>
      <c r="AK137" s="270"/>
      <c r="AL137" s="270"/>
      <c r="AM137" s="270"/>
      <c r="AN137" s="270"/>
      <c r="AO137" s="270"/>
    </row>
    <row r="138" spans="1:41" ht="14.25" customHeight="1">
      <c r="A138" s="204"/>
      <c r="B138" s="268"/>
      <c r="C138" s="268"/>
      <c r="D138" s="268"/>
      <c r="E138" s="268"/>
      <c r="F138" s="268"/>
      <c r="G138" s="268"/>
      <c r="H138" s="269"/>
      <c r="I138" s="189"/>
      <c r="J138" s="3"/>
      <c r="K138" s="2"/>
      <c r="L138" s="269"/>
      <c r="M138" s="189"/>
      <c r="N138" s="3"/>
      <c r="O138" s="2"/>
      <c r="P138" s="269"/>
      <c r="Q138" s="189"/>
      <c r="R138" s="3"/>
      <c r="S138" s="2"/>
      <c r="T138" s="269"/>
      <c r="U138" s="189"/>
      <c r="V138" s="3"/>
      <c r="W138" s="1"/>
      <c r="X138" s="1"/>
      <c r="Y138" s="1"/>
      <c r="Z138" s="1"/>
      <c r="AA138" s="2"/>
      <c r="AB138" s="2"/>
      <c r="AC138" s="2"/>
      <c r="AD138" s="2"/>
      <c r="AE138" s="2"/>
      <c r="AF138" s="2"/>
      <c r="AG138" s="270"/>
      <c r="AH138" s="270"/>
      <c r="AI138" s="270"/>
      <c r="AJ138" s="270"/>
      <c r="AK138" s="270"/>
      <c r="AL138" s="270"/>
      <c r="AM138" s="270"/>
      <c r="AN138" s="270"/>
      <c r="AO138" s="270"/>
    </row>
    <row r="139" spans="1:41" ht="14.25" customHeight="1">
      <c r="A139" s="204"/>
      <c r="B139" s="268"/>
      <c r="C139" s="268"/>
      <c r="D139" s="268"/>
      <c r="E139" s="268"/>
      <c r="F139" s="268"/>
      <c r="G139" s="268"/>
      <c r="H139" s="269"/>
      <c r="I139" s="189"/>
      <c r="J139" s="3"/>
      <c r="K139" s="2"/>
      <c r="L139" s="269"/>
      <c r="M139" s="189"/>
      <c r="N139" s="3"/>
      <c r="O139" s="2"/>
      <c r="P139" s="269"/>
      <c r="Q139" s="189"/>
      <c r="R139" s="3"/>
      <c r="S139" s="2"/>
      <c r="T139" s="269"/>
      <c r="U139" s="189"/>
      <c r="V139" s="3"/>
      <c r="W139" s="1"/>
      <c r="X139" s="1"/>
      <c r="Y139" s="1"/>
      <c r="Z139" s="1"/>
      <c r="AA139" s="2"/>
      <c r="AB139" s="2"/>
      <c r="AC139" s="2"/>
      <c r="AD139" s="2"/>
      <c r="AE139" s="2"/>
      <c r="AF139" s="2"/>
      <c r="AG139" s="270"/>
      <c r="AH139" s="270"/>
      <c r="AI139" s="270"/>
      <c r="AJ139" s="270"/>
      <c r="AK139" s="270"/>
      <c r="AL139" s="270"/>
      <c r="AM139" s="270"/>
      <c r="AN139" s="270"/>
      <c r="AO139" s="270"/>
    </row>
    <row r="140" spans="1:41" ht="14.25" customHeight="1">
      <c r="A140" s="204"/>
      <c r="B140" s="268"/>
      <c r="C140" s="268"/>
      <c r="D140" s="268"/>
      <c r="E140" s="268"/>
      <c r="F140" s="268"/>
      <c r="G140" s="268"/>
      <c r="H140" s="269"/>
      <c r="I140" s="189"/>
      <c r="J140" s="3"/>
      <c r="K140" s="2"/>
      <c r="L140" s="269"/>
      <c r="M140" s="189"/>
      <c r="N140" s="3"/>
      <c r="O140" s="2"/>
      <c r="P140" s="269"/>
      <c r="Q140" s="189"/>
      <c r="R140" s="3"/>
      <c r="S140" s="2"/>
      <c r="T140" s="269"/>
      <c r="U140" s="189"/>
      <c r="V140" s="3"/>
      <c r="W140" s="1"/>
      <c r="X140" s="1"/>
      <c r="Y140" s="1"/>
      <c r="Z140" s="1"/>
      <c r="AA140" s="2"/>
      <c r="AB140" s="2"/>
      <c r="AC140" s="2"/>
      <c r="AD140" s="2"/>
      <c r="AE140" s="2"/>
      <c r="AF140" s="2"/>
      <c r="AG140" s="270"/>
      <c r="AH140" s="270"/>
      <c r="AI140" s="270"/>
      <c r="AJ140" s="270"/>
      <c r="AK140" s="270"/>
      <c r="AL140" s="270"/>
      <c r="AM140" s="270"/>
      <c r="AN140" s="270"/>
      <c r="AO140" s="270"/>
    </row>
    <row r="141" spans="1:41" ht="14.25" customHeight="1">
      <c r="A141" s="204"/>
      <c r="B141" s="268"/>
      <c r="C141" s="268"/>
      <c r="D141" s="268"/>
      <c r="E141" s="268"/>
      <c r="F141" s="268"/>
      <c r="G141" s="268"/>
      <c r="H141" s="269"/>
      <c r="I141" s="189"/>
      <c r="J141" s="3"/>
      <c r="K141" s="2"/>
      <c r="L141" s="269"/>
      <c r="M141" s="189"/>
      <c r="N141" s="3"/>
      <c r="O141" s="2"/>
      <c r="P141" s="269"/>
      <c r="Q141" s="189"/>
      <c r="R141" s="3"/>
      <c r="S141" s="2"/>
      <c r="T141" s="269"/>
      <c r="U141" s="189"/>
      <c r="V141" s="3"/>
      <c r="W141" s="1"/>
      <c r="X141" s="1"/>
      <c r="Y141" s="1"/>
      <c r="Z141" s="1"/>
      <c r="AA141" s="2"/>
      <c r="AB141" s="2"/>
      <c r="AC141" s="2"/>
      <c r="AD141" s="2"/>
      <c r="AE141" s="2"/>
      <c r="AF141" s="2"/>
      <c r="AG141" s="270"/>
      <c r="AH141" s="270"/>
      <c r="AI141" s="270"/>
      <c r="AJ141" s="270"/>
      <c r="AK141" s="270"/>
      <c r="AL141" s="270"/>
      <c r="AM141" s="270"/>
      <c r="AN141" s="270"/>
      <c r="AO141" s="270"/>
    </row>
    <row r="142" spans="1:41" ht="14.25" customHeight="1">
      <c r="A142" s="204"/>
      <c r="B142" s="268"/>
      <c r="C142" s="268"/>
      <c r="D142" s="268"/>
      <c r="E142" s="268"/>
      <c r="F142" s="268"/>
      <c r="G142" s="268"/>
      <c r="H142" s="269"/>
      <c r="I142" s="189"/>
      <c r="J142" s="3"/>
      <c r="K142" s="2"/>
      <c r="L142" s="269"/>
      <c r="M142" s="189"/>
      <c r="N142" s="3"/>
      <c r="O142" s="2"/>
      <c r="P142" s="269"/>
      <c r="Q142" s="189"/>
      <c r="R142" s="3"/>
      <c r="S142" s="2"/>
      <c r="T142" s="269"/>
      <c r="U142" s="189"/>
      <c r="V142" s="3"/>
      <c r="W142" s="1"/>
      <c r="X142" s="1"/>
      <c r="Y142" s="1"/>
      <c r="Z142" s="1"/>
      <c r="AA142" s="2"/>
      <c r="AB142" s="2"/>
      <c r="AC142" s="2"/>
      <c r="AD142" s="2"/>
      <c r="AE142" s="2"/>
      <c r="AF142" s="2"/>
      <c r="AG142" s="270"/>
      <c r="AH142" s="270"/>
      <c r="AI142" s="270"/>
      <c r="AJ142" s="270"/>
      <c r="AK142" s="270"/>
      <c r="AL142" s="270"/>
      <c r="AM142" s="270"/>
      <c r="AN142" s="270"/>
      <c r="AO142" s="270"/>
    </row>
    <row r="143" spans="1:41" ht="14.25" customHeight="1">
      <c r="A143" s="204"/>
      <c r="B143" s="268"/>
      <c r="C143" s="268"/>
      <c r="D143" s="268"/>
      <c r="E143" s="268"/>
      <c r="F143" s="268"/>
      <c r="G143" s="268"/>
      <c r="H143" s="269"/>
      <c r="I143" s="189"/>
      <c r="J143" s="3"/>
      <c r="K143" s="2"/>
      <c r="L143" s="269"/>
      <c r="M143" s="189"/>
      <c r="N143" s="3"/>
      <c r="O143" s="2"/>
      <c r="P143" s="269"/>
      <c r="Q143" s="189"/>
      <c r="R143" s="3"/>
      <c r="S143" s="2"/>
      <c r="T143" s="269"/>
      <c r="U143" s="189"/>
      <c r="V143" s="3"/>
      <c r="W143" s="1"/>
      <c r="X143" s="1"/>
      <c r="Y143" s="1"/>
      <c r="Z143" s="1"/>
      <c r="AA143" s="2"/>
      <c r="AB143" s="2"/>
      <c r="AC143" s="2"/>
      <c r="AD143" s="2"/>
      <c r="AE143" s="2"/>
      <c r="AF143" s="2"/>
      <c r="AG143" s="270"/>
      <c r="AH143" s="270"/>
      <c r="AI143" s="270"/>
      <c r="AJ143" s="270"/>
      <c r="AK143" s="270"/>
      <c r="AL143" s="270"/>
      <c r="AM143" s="270"/>
      <c r="AN143" s="270"/>
      <c r="AO143" s="270"/>
    </row>
    <row r="144" spans="1:41" ht="14.25" customHeight="1">
      <c r="A144" s="204"/>
      <c r="B144" s="268"/>
      <c r="C144" s="268"/>
      <c r="D144" s="268"/>
      <c r="E144" s="268"/>
      <c r="F144" s="268"/>
      <c r="G144" s="268"/>
      <c r="H144" s="269"/>
      <c r="I144" s="189"/>
      <c r="J144" s="3"/>
      <c r="K144" s="2"/>
      <c r="L144" s="269"/>
      <c r="M144" s="189"/>
      <c r="N144" s="3"/>
      <c r="O144" s="2"/>
      <c r="P144" s="269"/>
      <c r="Q144" s="189"/>
      <c r="R144" s="3"/>
      <c r="S144" s="2"/>
      <c r="T144" s="269"/>
      <c r="U144" s="189"/>
      <c r="V144" s="3"/>
      <c r="W144" s="1"/>
      <c r="X144" s="1"/>
      <c r="Y144" s="1"/>
      <c r="Z144" s="1"/>
      <c r="AA144" s="2"/>
      <c r="AB144" s="2"/>
      <c r="AC144" s="2"/>
      <c r="AD144" s="2"/>
      <c r="AE144" s="2"/>
      <c r="AF144" s="2"/>
      <c r="AG144" s="270"/>
      <c r="AH144" s="270"/>
      <c r="AI144" s="270"/>
      <c r="AJ144" s="270"/>
      <c r="AK144" s="270"/>
      <c r="AL144" s="270"/>
      <c r="AM144" s="270"/>
      <c r="AN144" s="270"/>
      <c r="AO144" s="270"/>
    </row>
    <row r="145" spans="1:41" ht="14.25" customHeight="1">
      <c r="A145" s="204"/>
      <c r="B145" s="268"/>
      <c r="C145" s="268"/>
      <c r="D145" s="268"/>
      <c r="E145" s="268"/>
      <c r="F145" s="268"/>
      <c r="G145" s="268"/>
      <c r="H145" s="269"/>
      <c r="I145" s="189"/>
      <c r="J145" s="3"/>
      <c r="K145" s="2"/>
      <c r="L145" s="269"/>
      <c r="M145" s="189"/>
      <c r="N145" s="3"/>
      <c r="O145" s="2"/>
      <c r="P145" s="269"/>
      <c r="Q145" s="189"/>
      <c r="R145" s="3"/>
      <c r="S145" s="2"/>
      <c r="T145" s="269"/>
      <c r="U145" s="189"/>
      <c r="V145" s="3"/>
      <c r="W145" s="1"/>
      <c r="X145" s="1"/>
      <c r="Y145" s="1"/>
      <c r="Z145" s="1"/>
      <c r="AA145" s="2"/>
      <c r="AB145" s="2"/>
      <c r="AC145" s="2"/>
      <c r="AD145" s="2"/>
      <c r="AE145" s="2"/>
      <c r="AF145" s="2"/>
      <c r="AG145" s="270"/>
      <c r="AH145" s="270"/>
      <c r="AI145" s="270"/>
      <c r="AJ145" s="270"/>
      <c r="AK145" s="270"/>
      <c r="AL145" s="270"/>
      <c r="AM145" s="270"/>
      <c r="AN145" s="270"/>
      <c r="AO145" s="270"/>
    </row>
    <row r="146" spans="1:41" ht="14.25" customHeight="1">
      <c r="A146" s="204"/>
      <c r="B146" s="268"/>
      <c r="C146" s="268"/>
      <c r="D146" s="268"/>
      <c r="E146" s="268"/>
      <c r="F146" s="268"/>
      <c r="G146" s="268"/>
      <c r="H146" s="269"/>
      <c r="I146" s="189"/>
      <c r="J146" s="3"/>
      <c r="K146" s="2"/>
      <c r="L146" s="269"/>
      <c r="M146" s="189"/>
      <c r="N146" s="3"/>
      <c r="O146" s="2"/>
      <c r="P146" s="269"/>
      <c r="Q146" s="189"/>
      <c r="R146" s="3"/>
      <c r="S146" s="2"/>
      <c r="T146" s="269"/>
      <c r="U146" s="189"/>
      <c r="V146" s="3"/>
      <c r="W146" s="1"/>
      <c r="X146" s="1"/>
      <c r="Y146" s="1"/>
      <c r="Z146" s="1"/>
      <c r="AA146" s="2"/>
      <c r="AB146" s="2"/>
      <c r="AC146" s="2"/>
      <c r="AD146" s="2"/>
      <c r="AE146" s="2"/>
      <c r="AF146" s="2"/>
      <c r="AG146" s="270"/>
      <c r="AH146" s="270"/>
      <c r="AI146" s="270"/>
      <c r="AJ146" s="270"/>
      <c r="AK146" s="270"/>
      <c r="AL146" s="270"/>
      <c r="AM146" s="270"/>
      <c r="AN146" s="270"/>
      <c r="AO146" s="270"/>
    </row>
    <row r="147" spans="1:41" ht="14.25" customHeight="1">
      <c r="A147" s="204"/>
      <c r="B147" s="268"/>
      <c r="C147" s="268"/>
      <c r="D147" s="268"/>
      <c r="E147" s="268"/>
      <c r="F147" s="268"/>
      <c r="G147" s="268"/>
      <c r="H147" s="269"/>
      <c r="I147" s="189"/>
      <c r="J147" s="3"/>
      <c r="K147" s="2"/>
      <c r="L147" s="269"/>
      <c r="M147" s="189"/>
      <c r="N147" s="3"/>
      <c r="O147" s="2"/>
      <c r="P147" s="269"/>
      <c r="Q147" s="189"/>
      <c r="R147" s="3"/>
      <c r="S147" s="2"/>
      <c r="T147" s="269"/>
      <c r="U147" s="189"/>
      <c r="V147" s="3"/>
      <c r="W147" s="1"/>
      <c r="X147" s="1"/>
      <c r="Y147" s="1"/>
      <c r="Z147" s="1"/>
      <c r="AA147" s="2"/>
      <c r="AB147" s="2"/>
      <c r="AC147" s="2"/>
      <c r="AD147" s="2"/>
      <c r="AE147" s="2"/>
      <c r="AF147" s="2"/>
      <c r="AG147" s="270"/>
      <c r="AH147" s="270"/>
      <c r="AI147" s="270"/>
      <c r="AJ147" s="270"/>
      <c r="AK147" s="270"/>
      <c r="AL147" s="270"/>
      <c r="AM147" s="270"/>
      <c r="AN147" s="270"/>
      <c r="AO147" s="270"/>
    </row>
    <row r="148" spans="1:41" ht="14.25" customHeight="1">
      <c r="A148" s="204"/>
      <c r="B148" s="268"/>
      <c r="C148" s="268"/>
      <c r="D148" s="268"/>
      <c r="E148" s="268"/>
      <c r="F148" s="268"/>
      <c r="G148" s="268"/>
      <c r="H148" s="269"/>
      <c r="I148" s="189"/>
      <c r="J148" s="3"/>
      <c r="K148" s="2"/>
      <c r="L148" s="269"/>
      <c r="M148" s="189"/>
      <c r="N148" s="3"/>
      <c r="O148" s="2"/>
      <c r="P148" s="269"/>
      <c r="Q148" s="189"/>
      <c r="R148" s="3"/>
      <c r="S148" s="2"/>
      <c r="T148" s="269"/>
      <c r="U148" s="189"/>
      <c r="V148" s="3"/>
      <c r="W148" s="1"/>
      <c r="X148" s="1"/>
      <c r="Y148" s="1"/>
      <c r="Z148" s="1"/>
      <c r="AA148" s="2"/>
      <c r="AB148" s="2"/>
      <c r="AC148" s="2"/>
      <c r="AD148" s="2"/>
      <c r="AE148" s="2"/>
      <c r="AF148" s="2"/>
      <c r="AG148" s="270"/>
      <c r="AH148" s="270"/>
      <c r="AI148" s="270"/>
      <c r="AJ148" s="270"/>
      <c r="AK148" s="270"/>
      <c r="AL148" s="270"/>
      <c r="AM148" s="270"/>
      <c r="AN148" s="270"/>
      <c r="AO148" s="270"/>
    </row>
    <row r="149" spans="1:41" ht="14.25" customHeight="1">
      <c r="A149" s="204"/>
      <c r="B149" s="268"/>
      <c r="C149" s="268"/>
      <c r="D149" s="268"/>
      <c r="E149" s="268"/>
      <c r="F149" s="268"/>
      <c r="G149" s="268"/>
      <c r="H149" s="269"/>
      <c r="I149" s="189"/>
      <c r="J149" s="3"/>
      <c r="K149" s="2"/>
      <c r="L149" s="269"/>
      <c r="M149" s="189"/>
      <c r="N149" s="3"/>
      <c r="O149" s="2"/>
      <c r="P149" s="269"/>
      <c r="Q149" s="189"/>
      <c r="R149" s="3"/>
      <c r="S149" s="2"/>
      <c r="T149" s="269"/>
      <c r="U149" s="189"/>
      <c r="V149" s="3"/>
      <c r="W149" s="1"/>
      <c r="X149" s="1"/>
      <c r="Y149" s="1"/>
      <c r="Z149" s="1"/>
      <c r="AA149" s="2"/>
      <c r="AB149" s="2"/>
      <c r="AC149" s="2"/>
      <c r="AD149" s="2"/>
      <c r="AE149" s="2"/>
      <c r="AF149" s="2"/>
      <c r="AG149" s="270"/>
      <c r="AH149" s="270"/>
      <c r="AI149" s="270"/>
      <c r="AJ149" s="270"/>
      <c r="AK149" s="270"/>
      <c r="AL149" s="270"/>
      <c r="AM149" s="270"/>
      <c r="AN149" s="270"/>
      <c r="AO149" s="270"/>
    </row>
    <row r="150" spans="1:41" ht="14.25" customHeight="1">
      <c r="A150" s="204"/>
      <c r="B150" s="268"/>
      <c r="C150" s="268"/>
      <c r="D150" s="268"/>
      <c r="E150" s="268"/>
      <c r="F150" s="268"/>
      <c r="G150" s="268"/>
      <c r="H150" s="269"/>
      <c r="I150" s="189"/>
      <c r="J150" s="3"/>
      <c r="K150" s="2"/>
      <c r="L150" s="269"/>
      <c r="M150" s="189"/>
      <c r="N150" s="3"/>
      <c r="O150" s="2"/>
      <c r="P150" s="269"/>
      <c r="Q150" s="189"/>
      <c r="R150" s="3"/>
      <c r="S150" s="2"/>
      <c r="T150" s="269"/>
      <c r="U150" s="189"/>
      <c r="V150" s="3"/>
      <c r="W150" s="1"/>
      <c r="X150" s="1"/>
      <c r="Y150" s="1"/>
      <c r="Z150" s="1"/>
      <c r="AA150" s="2"/>
      <c r="AB150" s="2"/>
      <c r="AC150" s="2"/>
      <c r="AD150" s="2"/>
      <c r="AE150" s="2"/>
      <c r="AF150" s="2"/>
      <c r="AG150" s="270"/>
      <c r="AH150" s="270"/>
      <c r="AI150" s="270"/>
      <c r="AJ150" s="270"/>
      <c r="AK150" s="270"/>
      <c r="AL150" s="270"/>
      <c r="AM150" s="270"/>
      <c r="AN150" s="270"/>
      <c r="AO150" s="270"/>
    </row>
    <row r="151" spans="1:41" ht="14.25" customHeight="1">
      <c r="A151" s="204"/>
      <c r="B151" s="268"/>
      <c r="C151" s="268"/>
      <c r="D151" s="268"/>
      <c r="E151" s="268"/>
      <c r="F151" s="268"/>
      <c r="G151" s="268"/>
      <c r="H151" s="269"/>
      <c r="I151" s="189"/>
      <c r="J151" s="3"/>
      <c r="K151" s="2"/>
      <c r="L151" s="269"/>
      <c r="M151" s="189"/>
      <c r="N151" s="3"/>
      <c r="O151" s="2"/>
      <c r="P151" s="269"/>
      <c r="Q151" s="189"/>
      <c r="R151" s="3"/>
      <c r="S151" s="2"/>
      <c r="T151" s="269"/>
      <c r="U151" s="189"/>
      <c r="V151" s="3"/>
      <c r="W151" s="1"/>
      <c r="X151" s="1"/>
      <c r="Y151" s="1"/>
      <c r="Z151" s="1"/>
      <c r="AA151" s="2"/>
      <c r="AB151" s="2"/>
      <c r="AC151" s="2"/>
      <c r="AD151" s="2"/>
      <c r="AE151" s="2"/>
      <c r="AF151" s="2"/>
      <c r="AG151" s="270"/>
      <c r="AH151" s="270"/>
      <c r="AI151" s="270"/>
      <c r="AJ151" s="270"/>
      <c r="AK151" s="270"/>
      <c r="AL151" s="270"/>
      <c r="AM151" s="270"/>
      <c r="AN151" s="270"/>
      <c r="AO151" s="270"/>
    </row>
    <row r="152" spans="1:41" ht="14.25" customHeight="1">
      <c r="A152" s="204"/>
      <c r="B152" s="268"/>
      <c r="C152" s="268"/>
      <c r="D152" s="268"/>
      <c r="E152" s="268"/>
      <c r="F152" s="268"/>
      <c r="G152" s="268"/>
      <c r="H152" s="269"/>
      <c r="I152" s="189"/>
      <c r="J152" s="3"/>
      <c r="K152" s="2"/>
      <c r="L152" s="269"/>
      <c r="M152" s="189"/>
      <c r="N152" s="3"/>
      <c r="O152" s="2"/>
      <c r="P152" s="269"/>
      <c r="Q152" s="189"/>
      <c r="R152" s="3"/>
      <c r="S152" s="2"/>
      <c r="T152" s="269"/>
      <c r="U152" s="189"/>
      <c r="V152" s="3"/>
      <c r="W152" s="1"/>
      <c r="X152" s="1"/>
      <c r="Y152" s="1"/>
      <c r="Z152" s="1"/>
      <c r="AA152" s="2"/>
      <c r="AB152" s="2"/>
      <c r="AC152" s="2"/>
      <c r="AD152" s="2"/>
      <c r="AE152" s="2"/>
      <c r="AF152" s="2"/>
      <c r="AG152" s="270"/>
      <c r="AH152" s="270"/>
      <c r="AI152" s="270"/>
      <c r="AJ152" s="270"/>
      <c r="AK152" s="270"/>
      <c r="AL152" s="270"/>
      <c r="AM152" s="270"/>
      <c r="AN152" s="270"/>
      <c r="AO152" s="270"/>
    </row>
    <row r="153" spans="1:41" ht="14.25" customHeight="1">
      <c r="A153" s="204"/>
      <c r="B153" s="268"/>
      <c r="C153" s="268"/>
      <c r="D153" s="268"/>
      <c r="E153" s="268"/>
      <c r="F153" s="268"/>
      <c r="G153" s="268"/>
      <c r="H153" s="269"/>
      <c r="I153" s="189"/>
      <c r="J153" s="3"/>
      <c r="K153" s="2"/>
      <c r="L153" s="269"/>
      <c r="M153" s="189"/>
      <c r="N153" s="3"/>
      <c r="O153" s="2"/>
      <c r="P153" s="269"/>
      <c r="Q153" s="189"/>
      <c r="R153" s="3"/>
      <c r="S153" s="2"/>
      <c r="T153" s="269"/>
      <c r="U153" s="189"/>
      <c r="V153" s="3"/>
      <c r="W153" s="1"/>
      <c r="X153" s="1"/>
      <c r="Y153" s="1"/>
      <c r="Z153" s="1"/>
      <c r="AA153" s="2"/>
      <c r="AB153" s="2"/>
      <c r="AC153" s="2"/>
      <c r="AD153" s="2"/>
      <c r="AE153" s="2"/>
      <c r="AF153" s="2"/>
      <c r="AG153" s="270"/>
      <c r="AH153" s="270"/>
      <c r="AI153" s="270"/>
      <c r="AJ153" s="270"/>
      <c r="AK153" s="270"/>
      <c r="AL153" s="270"/>
      <c r="AM153" s="270"/>
      <c r="AN153" s="270"/>
      <c r="AO153" s="270"/>
    </row>
    <row r="154" spans="1:41" ht="14.25" customHeight="1">
      <c r="A154" s="204"/>
      <c r="B154" s="268"/>
      <c r="C154" s="268"/>
      <c r="D154" s="268"/>
      <c r="E154" s="268"/>
      <c r="F154" s="268"/>
      <c r="G154" s="268"/>
      <c r="H154" s="269"/>
      <c r="I154" s="189"/>
      <c r="J154" s="3"/>
      <c r="K154" s="2"/>
      <c r="L154" s="269"/>
      <c r="M154" s="189"/>
      <c r="N154" s="3"/>
      <c r="O154" s="2"/>
      <c r="P154" s="269"/>
      <c r="Q154" s="189"/>
      <c r="R154" s="3"/>
      <c r="S154" s="2"/>
      <c r="T154" s="269"/>
      <c r="U154" s="189"/>
      <c r="V154" s="3"/>
      <c r="W154" s="1"/>
      <c r="X154" s="1"/>
      <c r="Y154" s="1"/>
      <c r="Z154" s="1"/>
      <c r="AA154" s="2"/>
      <c r="AB154" s="2"/>
      <c r="AC154" s="2"/>
      <c r="AD154" s="2"/>
      <c r="AE154" s="2"/>
      <c r="AF154" s="2"/>
      <c r="AG154" s="270"/>
      <c r="AH154" s="270"/>
      <c r="AI154" s="270"/>
      <c r="AJ154" s="270"/>
      <c r="AK154" s="270"/>
      <c r="AL154" s="270"/>
      <c r="AM154" s="270"/>
      <c r="AN154" s="270"/>
      <c r="AO154" s="270"/>
    </row>
    <row r="155" spans="1:41" ht="14.25" customHeight="1">
      <c r="A155" s="204"/>
      <c r="B155" s="268"/>
      <c r="C155" s="268"/>
      <c r="D155" s="268"/>
      <c r="E155" s="268"/>
      <c r="F155" s="268"/>
      <c r="G155" s="268"/>
      <c r="H155" s="269"/>
      <c r="I155" s="189"/>
      <c r="J155" s="3"/>
      <c r="K155" s="2"/>
      <c r="L155" s="269"/>
      <c r="M155" s="189"/>
      <c r="N155" s="3"/>
      <c r="O155" s="2"/>
      <c r="P155" s="269"/>
      <c r="Q155" s="189"/>
      <c r="R155" s="3"/>
      <c r="S155" s="2"/>
      <c r="T155" s="269"/>
      <c r="U155" s="189"/>
      <c r="V155" s="3"/>
      <c r="W155" s="1"/>
      <c r="X155" s="1"/>
      <c r="Y155" s="1"/>
      <c r="Z155" s="1"/>
      <c r="AA155" s="2"/>
      <c r="AB155" s="2"/>
      <c r="AC155" s="2"/>
      <c r="AD155" s="2"/>
      <c r="AE155" s="2"/>
      <c r="AF155" s="2"/>
      <c r="AG155" s="270"/>
      <c r="AH155" s="270"/>
      <c r="AI155" s="270"/>
      <c r="AJ155" s="270"/>
      <c r="AK155" s="270"/>
      <c r="AL155" s="270"/>
      <c r="AM155" s="270"/>
      <c r="AN155" s="270"/>
      <c r="AO155" s="270"/>
    </row>
    <row r="156" spans="1:41" ht="14.25" customHeight="1">
      <c r="A156" s="204"/>
      <c r="B156" s="268"/>
      <c r="C156" s="268"/>
      <c r="D156" s="268"/>
      <c r="E156" s="268"/>
      <c r="F156" s="268"/>
      <c r="G156" s="268"/>
      <c r="H156" s="269"/>
      <c r="I156" s="189"/>
      <c r="J156" s="3"/>
      <c r="K156" s="2"/>
      <c r="L156" s="269"/>
      <c r="M156" s="189"/>
      <c r="N156" s="3"/>
      <c r="O156" s="2"/>
      <c r="P156" s="269"/>
      <c r="Q156" s="189"/>
      <c r="R156" s="3"/>
      <c r="S156" s="2"/>
      <c r="T156" s="269"/>
      <c r="U156" s="189"/>
      <c r="V156" s="3"/>
      <c r="W156" s="1"/>
      <c r="X156" s="1"/>
      <c r="Y156" s="1"/>
      <c r="Z156" s="1"/>
      <c r="AA156" s="2"/>
      <c r="AB156" s="2"/>
      <c r="AC156" s="2"/>
      <c r="AD156" s="2"/>
      <c r="AE156" s="2"/>
      <c r="AF156" s="2"/>
      <c r="AG156" s="270"/>
      <c r="AH156" s="270"/>
      <c r="AI156" s="270"/>
      <c r="AJ156" s="270"/>
      <c r="AK156" s="270"/>
      <c r="AL156" s="270"/>
      <c r="AM156" s="270"/>
      <c r="AN156" s="270"/>
      <c r="AO156" s="270"/>
    </row>
    <row r="157" spans="1:41" ht="14.25" customHeight="1">
      <c r="A157" s="204"/>
      <c r="B157" s="268"/>
      <c r="C157" s="268"/>
      <c r="D157" s="268"/>
      <c r="E157" s="268"/>
      <c r="F157" s="268"/>
      <c r="G157" s="268"/>
      <c r="H157" s="269"/>
      <c r="I157" s="189"/>
      <c r="J157" s="3"/>
      <c r="K157" s="2"/>
      <c r="L157" s="269"/>
      <c r="M157" s="189"/>
      <c r="N157" s="3"/>
      <c r="O157" s="2"/>
      <c r="P157" s="269"/>
      <c r="Q157" s="189"/>
      <c r="R157" s="3"/>
      <c r="S157" s="2"/>
      <c r="T157" s="269"/>
      <c r="U157" s="189"/>
      <c r="V157" s="3"/>
      <c r="W157" s="1"/>
      <c r="X157" s="1"/>
      <c r="Y157" s="1"/>
      <c r="Z157" s="1"/>
      <c r="AA157" s="2"/>
      <c r="AB157" s="2"/>
      <c r="AC157" s="2"/>
      <c r="AD157" s="2"/>
      <c r="AE157" s="2"/>
      <c r="AF157" s="2"/>
      <c r="AG157" s="270"/>
      <c r="AH157" s="270"/>
      <c r="AI157" s="270"/>
      <c r="AJ157" s="270"/>
      <c r="AK157" s="270"/>
      <c r="AL157" s="270"/>
      <c r="AM157" s="270"/>
      <c r="AN157" s="270"/>
      <c r="AO157" s="270"/>
    </row>
    <row r="158" spans="1:41" ht="14.25" customHeight="1">
      <c r="A158" s="204"/>
      <c r="B158" s="268"/>
      <c r="C158" s="268"/>
      <c r="D158" s="268"/>
      <c r="E158" s="268"/>
      <c r="F158" s="268"/>
      <c r="G158" s="268"/>
      <c r="H158" s="269"/>
      <c r="I158" s="189"/>
      <c r="J158" s="3"/>
      <c r="K158" s="2"/>
      <c r="L158" s="269"/>
      <c r="M158" s="189"/>
      <c r="N158" s="3"/>
      <c r="O158" s="2"/>
      <c r="P158" s="269"/>
      <c r="Q158" s="189"/>
      <c r="R158" s="3"/>
      <c r="S158" s="2"/>
      <c r="T158" s="269"/>
      <c r="U158" s="189"/>
      <c r="V158" s="3"/>
      <c r="W158" s="1"/>
      <c r="X158" s="1"/>
      <c r="Y158" s="1"/>
      <c r="Z158" s="1"/>
      <c r="AA158" s="2"/>
      <c r="AB158" s="2"/>
      <c r="AC158" s="2"/>
      <c r="AD158" s="2"/>
      <c r="AE158" s="2"/>
      <c r="AF158" s="2"/>
      <c r="AG158" s="270"/>
      <c r="AH158" s="270"/>
      <c r="AI158" s="270"/>
      <c r="AJ158" s="270"/>
      <c r="AK158" s="270"/>
      <c r="AL158" s="270"/>
      <c r="AM158" s="270"/>
      <c r="AN158" s="270"/>
      <c r="AO158" s="270"/>
    </row>
    <row r="159" spans="1:41" ht="14.25" customHeight="1">
      <c r="A159" s="204"/>
      <c r="B159" s="268"/>
      <c r="C159" s="268"/>
      <c r="D159" s="268"/>
      <c r="E159" s="268"/>
      <c r="F159" s="268"/>
      <c r="G159" s="268"/>
      <c r="H159" s="269"/>
      <c r="I159" s="189"/>
      <c r="J159" s="3"/>
      <c r="K159" s="2"/>
      <c r="L159" s="269"/>
      <c r="M159" s="189"/>
      <c r="N159" s="3"/>
      <c r="O159" s="2"/>
      <c r="P159" s="269"/>
      <c r="Q159" s="189"/>
      <c r="R159" s="3"/>
      <c r="S159" s="2"/>
      <c r="T159" s="269"/>
      <c r="U159" s="189"/>
      <c r="V159" s="3"/>
      <c r="W159" s="1"/>
      <c r="X159" s="1"/>
      <c r="Y159" s="1"/>
      <c r="Z159" s="1"/>
      <c r="AA159" s="2"/>
      <c r="AB159" s="2"/>
      <c r="AC159" s="2"/>
      <c r="AD159" s="2"/>
      <c r="AE159" s="2"/>
      <c r="AF159" s="2"/>
      <c r="AG159" s="270"/>
      <c r="AH159" s="270"/>
      <c r="AI159" s="270"/>
      <c r="AJ159" s="270"/>
      <c r="AK159" s="270"/>
      <c r="AL159" s="270"/>
      <c r="AM159" s="270"/>
      <c r="AN159" s="270"/>
      <c r="AO159" s="270"/>
    </row>
    <row r="160" spans="1:41" ht="14.25" customHeight="1">
      <c r="A160" s="204"/>
      <c r="B160" s="268"/>
      <c r="C160" s="268"/>
      <c r="D160" s="268"/>
      <c r="E160" s="268"/>
      <c r="F160" s="268"/>
      <c r="G160" s="268"/>
      <c r="H160" s="269"/>
      <c r="I160" s="189"/>
      <c r="J160" s="3"/>
      <c r="K160" s="2"/>
      <c r="L160" s="269"/>
      <c r="M160" s="189"/>
      <c r="N160" s="3"/>
      <c r="O160" s="2"/>
      <c r="P160" s="269"/>
      <c r="Q160" s="189"/>
      <c r="R160" s="3"/>
      <c r="S160" s="2"/>
      <c r="T160" s="269"/>
      <c r="U160" s="189"/>
      <c r="V160" s="3"/>
      <c r="W160" s="1"/>
      <c r="X160" s="1"/>
      <c r="Y160" s="1"/>
      <c r="Z160" s="1"/>
      <c r="AA160" s="2"/>
      <c r="AB160" s="2"/>
      <c r="AC160" s="2"/>
      <c r="AD160" s="2"/>
      <c r="AE160" s="2"/>
      <c r="AF160" s="2"/>
      <c r="AG160" s="270"/>
      <c r="AH160" s="270"/>
      <c r="AI160" s="270"/>
      <c r="AJ160" s="270"/>
      <c r="AK160" s="270"/>
      <c r="AL160" s="270"/>
      <c r="AM160" s="270"/>
      <c r="AN160" s="270"/>
      <c r="AO160" s="270"/>
    </row>
    <row r="161" spans="1:41" ht="14.25" customHeight="1">
      <c r="A161" s="204"/>
      <c r="B161" s="268"/>
      <c r="C161" s="268"/>
      <c r="D161" s="268"/>
      <c r="E161" s="268"/>
      <c r="F161" s="268"/>
      <c r="G161" s="268"/>
      <c r="H161" s="269"/>
      <c r="I161" s="189"/>
      <c r="J161" s="3"/>
      <c r="K161" s="2"/>
      <c r="L161" s="269"/>
      <c r="M161" s="189"/>
      <c r="N161" s="3"/>
      <c r="O161" s="2"/>
      <c r="P161" s="269"/>
      <c r="Q161" s="189"/>
      <c r="R161" s="3"/>
      <c r="S161" s="2"/>
      <c r="T161" s="269"/>
      <c r="U161" s="189"/>
      <c r="V161" s="3"/>
      <c r="W161" s="1"/>
      <c r="X161" s="1"/>
      <c r="Y161" s="1"/>
      <c r="Z161" s="1"/>
      <c r="AA161" s="2"/>
      <c r="AB161" s="2"/>
      <c r="AC161" s="2"/>
      <c r="AD161" s="2"/>
      <c r="AE161" s="2"/>
      <c r="AF161" s="2"/>
      <c r="AG161" s="270"/>
      <c r="AH161" s="270"/>
      <c r="AI161" s="270"/>
      <c r="AJ161" s="270"/>
      <c r="AK161" s="270"/>
      <c r="AL161" s="270"/>
      <c r="AM161" s="270"/>
      <c r="AN161" s="270"/>
      <c r="AO161" s="270"/>
    </row>
    <row r="162" spans="1:41" ht="14.25" customHeight="1">
      <c r="A162" s="204"/>
      <c r="B162" s="268"/>
      <c r="C162" s="268"/>
      <c r="D162" s="268"/>
      <c r="E162" s="268"/>
      <c r="F162" s="268"/>
      <c r="G162" s="268"/>
      <c r="H162" s="269"/>
      <c r="I162" s="189"/>
      <c r="J162" s="3"/>
      <c r="K162" s="2"/>
      <c r="L162" s="269"/>
      <c r="M162" s="189"/>
      <c r="N162" s="3"/>
      <c r="O162" s="2"/>
      <c r="P162" s="269"/>
      <c r="Q162" s="189"/>
      <c r="R162" s="3"/>
      <c r="S162" s="2"/>
      <c r="T162" s="269"/>
      <c r="U162" s="189"/>
      <c r="V162" s="3"/>
      <c r="W162" s="1"/>
      <c r="X162" s="1"/>
      <c r="Y162" s="1"/>
      <c r="Z162" s="1"/>
      <c r="AA162" s="2"/>
      <c r="AB162" s="2"/>
      <c r="AC162" s="2"/>
      <c r="AD162" s="2"/>
      <c r="AE162" s="2"/>
      <c r="AF162" s="2"/>
      <c r="AG162" s="270"/>
      <c r="AH162" s="270"/>
      <c r="AI162" s="270"/>
      <c r="AJ162" s="270"/>
      <c r="AK162" s="270"/>
      <c r="AL162" s="270"/>
      <c r="AM162" s="270"/>
      <c r="AN162" s="270"/>
      <c r="AO162" s="270"/>
    </row>
    <row r="163" spans="1:41" ht="14.25" customHeight="1">
      <c r="A163" s="204"/>
      <c r="B163" s="268"/>
      <c r="C163" s="268"/>
      <c r="D163" s="268"/>
      <c r="E163" s="268"/>
      <c r="F163" s="268"/>
      <c r="G163" s="268"/>
      <c r="H163" s="269"/>
      <c r="I163" s="189"/>
      <c r="J163" s="3"/>
      <c r="K163" s="2"/>
      <c r="L163" s="269"/>
      <c r="M163" s="189"/>
      <c r="N163" s="3"/>
      <c r="O163" s="2"/>
      <c r="P163" s="269"/>
      <c r="Q163" s="189"/>
      <c r="R163" s="3"/>
      <c r="S163" s="2"/>
      <c r="T163" s="269"/>
      <c r="U163" s="189"/>
      <c r="V163" s="3"/>
      <c r="W163" s="1"/>
      <c r="X163" s="1"/>
      <c r="Y163" s="1"/>
      <c r="Z163" s="1"/>
      <c r="AA163" s="2"/>
      <c r="AB163" s="2"/>
      <c r="AC163" s="2"/>
      <c r="AD163" s="2"/>
      <c r="AE163" s="2"/>
      <c r="AF163" s="2"/>
      <c r="AG163" s="270"/>
      <c r="AH163" s="270"/>
      <c r="AI163" s="270"/>
      <c r="AJ163" s="270"/>
      <c r="AK163" s="270"/>
      <c r="AL163" s="270"/>
      <c r="AM163" s="270"/>
      <c r="AN163" s="270"/>
      <c r="AO163" s="270"/>
    </row>
    <row r="164" spans="1:41" ht="14.25" customHeight="1">
      <c r="A164" s="204"/>
      <c r="B164" s="268"/>
      <c r="C164" s="268"/>
      <c r="D164" s="268"/>
      <c r="E164" s="268"/>
      <c r="F164" s="268"/>
      <c r="G164" s="268"/>
      <c r="H164" s="269"/>
      <c r="I164" s="189"/>
      <c r="J164" s="3"/>
      <c r="K164" s="2"/>
      <c r="L164" s="269"/>
      <c r="M164" s="189"/>
      <c r="N164" s="3"/>
      <c r="O164" s="2"/>
      <c r="P164" s="269"/>
      <c r="Q164" s="189"/>
      <c r="R164" s="3"/>
      <c r="S164" s="2"/>
      <c r="T164" s="269"/>
      <c r="U164" s="189"/>
      <c r="V164" s="3"/>
      <c r="W164" s="1"/>
      <c r="X164" s="1"/>
      <c r="Y164" s="1"/>
      <c r="Z164" s="1"/>
      <c r="AA164" s="2"/>
      <c r="AB164" s="2"/>
      <c r="AC164" s="2"/>
      <c r="AD164" s="2"/>
      <c r="AE164" s="2"/>
      <c r="AF164" s="2"/>
      <c r="AG164" s="270"/>
      <c r="AH164" s="270"/>
      <c r="AI164" s="270"/>
      <c r="AJ164" s="270"/>
      <c r="AK164" s="270"/>
      <c r="AL164" s="270"/>
      <c r="AM164" s="270"/>
      <c r="AN164" s="270"/>
      <c r="AO164" s="270"/>
    </row>
    <row r="165" spans="1:41" ht="14.25" customHeight="1">
      <c r="A165" s="204"/>
      <c r="B165" s="268"/>
      <c r="C165" s="268"/>
      <c r="D165" s="268"/>
      <c r="E165" s="268"/>
      <c r="F165" s="268"/>
      <c r="G165" s="268"/>
      <c r="H165" s="269"/>
      <c r="I165" s="189"/>
      <c r="J165" s="3"/>
      <c r="K165" s="2"/>
      <c r="L165" s="269"/>
      <c r="M165" s="189"/>
      <c r="N165" s="3"/>
      <c r="O165" s="2"/>
      <c r="P165" s="269"/>
      <c r="Q165" s="189"/>
      <c r="R165" s="3"/>
      <c r="S165" s="2"/>
      <c r="T165" s="269"/>
      <c r="U165" s="189"/>
      <c r="V165" s="3"/>
      <c r="W165" s="1"/>
      <c r="X165" s="1"/>
      <c r="Y165" s="1"/>
      <c r="Z165" s="1"/>
      <c r="AA165" s="2"/>
      <c r="AB165" s="2"/>
      <c r="AC165" s="2"/>
      <c r="AD165" s="2"/>
      <c r="AE165" s="2"/>
      <c r="AF165" s="2"/>
      <c r="AG165" s="270"/>
      <c r="AH165" s="270"/>
      <c r="AI165" s="270"/>
      <c r="AJ165" s="270"/>
      <c r="AK165" s="270"/>
      <c r="AL165" s="270"/>
      <c r="AM165" s="270"/>
      <c r="AN165" s="270"/>
      <c r="AO165" s="270"/>
    </row>
    <row r="166" spans="1:41" ht="14.25" customHeight="1">
      <c r="A166" s="204"/>
      <c r="B166" s="268"/>
      <c r="C166" s="268"/>
      <c r="D166" s="268"/>
      <c r="E166" s="268"/>
      <c r="F166" s="268"/>
      <c r="G166" s="268"/>
      <c r="H166" s="269"/>
      <c r="I166" s="189"/>
      <c r="J166" s="3"/>
      <c r="K166" s="2"/>
      <c r="L166" s="269"/>
      <c r="M166" s="189"/>
      <c r="N166" s="3"/>
      <c r="O166" s="2"/>
      <c r="P166" s="269"/>
      <c r="Q166" s="189"/>
      <c r="R166" s="3"/>
      <c r="S166" s="2"/>
      <c r="T166" s="269"/>
      <c r="U166" s="189"/>
      <c r="V166" s="3"/>
      <c r="W166" s="1"/>
      <c r="X166" s="1"/>
      <c r="Y166" s="1"/>
      <c r="Z166" s="1"/>
      <c r="AA166" s="2"/>
      <c r="AB166" s="2"/>
      <c r="AC166" s="2"/>
      <c r="AD166" s="2"/>
      <c r="AE166" s="2"/>
      <c r="AF166" s="2"/>
      <c r="AG166" s="270"/>
      <c r="AH166" s="270"/>
      <c r="AI166" s="270"/>
      <c r="AJ166" s="270"/>
      <c r="AK166" s="270"/>
      <c r="AL166" s="270"/>
      <c r="AM166" s="270"/>
      <c r="AN166" s="270"/>
      <c r="AO166" s="270"/>
    </row>
    <row r="167" spans="1:41" ht="14.25" customHeight="1">
      <c r="A167" s="204"/>
      <c r="B167" s="268"/>
      <c r="C167" s="268"/>
      <c r="D167" s="268"/>
      <c r="E167" s="268"/>
      <c r="F167" s="268"/>
      <c r="G167" s="268"/>
      <c r="H167" s="269"/>
      <c r="I167" s="189"/>
      <c r="J167" s="3"/>
      <c r="K167" s="2"/>
      <c r="L167" s="269"/>
      <c r="M167" s="189"/>
      <c r="N167" s="3"/>
      <c r="O167" s="2"/>
      <c r="P167" s="269"/>
      <c r="Q167" s="189"/>
      <c r="R167" s="3"/>
      <c r="S167" s="2"/>
      <c r="T167" s="269"/>
      <c r="U167" s="189"/>
      <c r="V167" s="3"/>
      <c r="W167" s="1"/>
      <c r="X167" s="1"/>
      <c r="Y167" s="1"/>
      <c r="Z167" s="1"/>
      <c r="AA167" s="2"/>
      <c r="AB167" s="2"/>
      <c r="AC167" s="2"/>
      <c r="AD167" s="2"/>
      <c r="AE167" s="2"/>
      <c r="AF167" s="2"/>
      <c r="AG167" s="270"/>
      <c r="AH167" s="270"/>
      <c r="AI167" s="270"/>
      <c r="AJ167" s="270"/>
      <c r="AK167" s="270"/>
      <c r="AL167" s="270"/>
      <c r="AM167" s="270"/>
      <c r="AN167" s="270"/>
      <c r="AO167" s="270"/>
    </row>
    <row r="168" spans="1:41" ht="14.25" customHeight="1">
      <c r="A168" s="204"/>
      <c r="B168" s="268"/>
      <c r="C168" s="268"/>
      <c r="D168" s="268"/>
      <c r="E168" s="268"/>
      <c r="F168" s="268"/>
      <c r="G168" s="268"/>
      <c r="H168" s="269"/>
      <c r="I168" s="189"/>
      <c r="J168" s="3"/>
      <c r="K168" s="2"/>
      <c r="L168" s="269"/>
      <c r="M168" s="189"/>
      <c r="N168" s="3"/>
      <c r="O168" s="2"/>
      <c r="P168" s="269"/>
      <c r="Q168" s="189"/>
      <c r="R168" s="3"/>
      <c r="S168" s="2"/>
      <c r="T168" s="269"/>
      <c r="U168" s="189"/>
      <c r="V168" s="3"/>
      <c r="W168" s="1"/>
      <c r="X168" s="1"/>
      <c r="Y168" s="1"/>
      <c r="Z168" s="1"/>
      <c r="AA168" s="2"/>
      <c r="AB168" s="2"/>
      <c r="AC168" s="2"/>
      <c r="AD168" s="2"/>
      <c r="AE168" s="2"/>
      <c r="AF168" s="2"/>
      <c r="AG168" s="270"/>
      <c r="AH168" s="270"/>
      <c r="AI168" s="270"/>
      <c r="AJ168" s="270"/>
      <c r="AK168" s="270"/>
      <c r="AL168" s="270"/>
      <c r="AM168" s="270"/>
      <c r="AN168" s="270"/>
      <c r="AO168" s="270"/>
    </row>
    <row r="169" spans="1:41" ht="14.25" customHeight="1">
      <c r="A169" s="204"/>
      <c r="B169" s="268"/>
      <c r="C169" s="268"/>
      <c r="D169" s="268"/>
      <c r="E169" s="268"/>
      <c r="F169" s="268"/>
      <c r="G169" s="268"/>
      <c r="H169" s="269"/>
      <c r="I169" s="189"/>
      <c r="J169" s="3"/>
      <c r="K169" s="2"/>
      <c r="L169" s="269"/>
      <c r="M169" s="189"/>
      <c r="N169" s="3"/>
      <c r="O169" s="2"/>
      <c r="P169" s="269"/>
      <c r="Q169" s="189"/>
      <c r="R169" s="3"/>
      <c r="S169" s="2"/>
      <c r="T169" s="269"/>
      <c r="U169" s="189"/>
      <c r="V169" s="3"/>
      <c r="W169" s="1"/>
      <c r="X169" s="1"/>
      <c r="Y169" s="1"/>
      <c r="Z169" s="1"/>
      <c r="AA169" s="2"/>
      <c r="AB169" s="2"/>
      <c r="AC169" s="2"/>
      <c r="AD169" s="2"/>
      <c r="AE169" s="2"/>
      <c r="AF169" s="2"/>
      <c r="AG169" s="270"/>
      <c r="AH169" s="270"/>
      <c r="AI169" s="270"/>
      <c r="AJ169" s="270"/>
      <c r="AK169" s="270"/>
      <c r="AL169" s="270"/>
      <c r="AM169" s="270"/>
      <c r="AN169" s="270"/>
      <c r="AO169" s="270"/>
    </row>
    <row r="170" spans="1:41" ht="14.25" customHeight="1">
      <c r="A170" s="204"/>
      <c r="B170" s="268"/>
      <c r="C170" s="268"/>
      <c r="D170" s="268"/>
      <c r="E170" s="268"/>
      <c r="F170" s="268"/>
      <c r="G170" s="268"/>
      <c r="H170" s="269"/>
      <c r="I170" s="189"/>
      <c r="J170" s="3"/>
      <c r="K170" s="2"/>
      <c r="L170" s="269"/>
      <c r="M170" s="189"/>
      <c r="N170" s="3"/>
      <c r="O170" s="2"/>
      <c r="P170" s="269"/>
      <c r="Q170" s="189"/>
      <c r="R170" s="3"/>
      <c r="S170" s="2"/>
      <c r="T170" s="269"/>
      <c r="U170" s="189"/>
      <c r="V170" s="3"/>
      <c r="W170" s="1"/>
      <c r="X170" s="1"/>
      <c r="Y170" s="1"/>
      <c r="Z170" s="1"/>
      <c r="AA170" s="2"/>
      <c r="AB170" s="2"/>
      <c r="AC170" s="2"/>
      <c r="AD170" s="2"/>
      <c r="AE170" s="2"/>
      <c r="AF170" s="2"/>
      <c r="AG170" s="270"/>
      <c r="AH170" s="270"/>
      <c r="AI170" s="270"/>
      <c r="AJ170" s="270"/>
      <c r="AK170" s="270"/>
      <c r="AL170" s="270"/>
      <c r="AM170" s="270"/>
      <c r="AN170" s="270"/>
      <c r="AO170" s="270"/>
    </row>
    <row r="171" spans="1:41" ht="14.25" customHeight="1">
      <c r="A171" s="204"/>
      <c r="B171" s="268"/>
      <c r="C171" s="268"/>
      <c r="D171" s="268"/>
      <c r="E171" s="268"/>
      <c r="F171" s="268"/>
      <c r="G171" s="268"/>
      <c r="H171" s="269"/>
      <c r="I171" s="189"/>
      <c r="J171" s="3"/>
      <c r="K171" s="2"/>
      <c r="L171" s="269"/>
      <c r="M171" s="189"/>
      <c r="N171" s="3"/>
      <c r="O171" s="2"/>
      <c r="P171" s="269"/>
      <c r="Q171" s="189"/>
      <c r="R171" s="3"/>
      <c r="S171" s="2"/>
      <c r="T171" s="269"/>
      <c r="U171" s="189"/>
      <c r="V171" s="3"/>
      <c r="W171" s="1"/>
      <c r="X171" s="1"/>
      <c r="Y171" s="1"/>
      <c r="Z171" s="1"/>
      <c r="AA171" s="2"/>
      <c r="AB171" s="2"/>
      <c r="AC171" s="2"/>
      <c r="AD171" s="2"/>
      <c r="AE171" s="2"/>
      <c r="AF171" s="2"/>
      <c r="AG171" s="270"/>
      <c r="AH171" s="270"/>
      <c r="AI171" s="270"/>
      <c r="AJ171" s="270"/>
      <c r="AK171" s="270"/>
      <c r="AL171" s="270"/>
      <c r="AM171" s="270"/>
      <c r="AN171" s="270"/>
      <c r="AO171" s="270"/>
    </row>
    <row r="172" spans="1:41" ht="14.25" customHeight="1">
      <c r="A172" s="204"/>
      <c r="B172" s="268"/>
      <c r="C172" s="268"/>
      <c r="D172" s="268"/>
      <c r="E172" s="268"/>
      <c r="F172" s="268"/>
      <c r="G172" s="268"/>
      <c r="H172" s="269"/>
      <c r="I172" s="189"/>
      <c r="J172" s="3"/>
      <c r="K172" s="2"/>
      <c r="L172" s="269"/>
      <c r="M172" s="189"/>
      <c r="N172" s="3"/>
      <c r="O172" s="2"/>
      <c r="P172" s="269"/>
      <c r="Q172" s="189"/>
      <c r="R172" s="3"/>
      <c r="S172" s="2"/>
      <c r="T172" s="269"/>
      <c r="U172" s="189"/>
      <c r="V172" s="3"/>
      <c r="W172" s="1"/>
      <c r="X172" s="1"/>
      <c r="Y172" s="1"/>
      <c r="Z172" s="1"/>
      <c r="AA172" s="2"/>
      <c r="AB172" s="2"/>
      <c r="AC172" s="2"/>
      <c r="AD172" s="2"/>
      <c r="AE172" s="2"/>
      <c r="AF172" s="2"/>
      <c r="AG172" s="270"/>
      <c r="AH172" s="270"/>
      <c r="AI172" s="270"/>
      <c r="AJ172" s="270"/>
      <c r="AK172" s="270"/>
      <c r="AL172" s="270"/>
      <c r="AM172" s="270"/>
      <c r="AN172" s="270"/>
      <c r="AO172" s="270"/>
    </row>
    <row r="173" spans="1:41" ht="14.25" customHeight="1">
      <c r="A173" s="204"/>
      <c r="B173" s="268"/>
      <c r="C173" s="268"/>
      <c r="D173" s="268"/>
      <c r="E173" s="268"/>
      <c r="F173" s="268"/>
      <c r="G173" s="268"/>
      <c r="H173" s="269"/>
      <c r="I173" s="189"/>
      <c r="J173" s="3"/>
      <c r="K173" s="2"/>
      <c r="L173" s="269"/>
      <c r="M173" s="189"/>
      <c r="N173" s="3"/>
      <c r="O173" s="2"/>
      <c r="P173" s="269"/>
      <c r="Q173" s="189"/>
      <c r="R173" s="3"/>
      <c r="S173" s="2"/>
      <c r="T173" s="269"/>
      <c r="U173" s="189"/>
      <c r="V173" s="3"/>
      <c r="W173" s="1"/>
      <c r="X173" s="1"/>
      <c r="Y173" s="1"/>
      <c r="Z173" s="1"/>
      <c r="AA173" s="2"/>
      <c r="AB173" s="2"/>
      <c r="AC173" s="2"/>
      <c r="AD173" s="2"/>
      <c r="AE173" s="2"/>
      <c r="AF173" s="2"/>
      <c r="AG173" s="270"/>
      <c r="AH173" s="270"/>
      <c r="AI173" s="270"/>
      <c r="AJ173" s="270"/>
      <c r="AK173" s="270"/>
      <c r="AL173" s="270"/>
      <c r="AM173" s="270"/>
      <c r="AN173" s="270"/>
      <c r="AO173" s="270"/>
    </row>
    <row r="174" spans="1:41" ht="14.25" customHeight="1">
      <c r="A174" s="204"/>
      <c r="B174" s="268"/>
      <c r="C174" s="268"/>
      <c r="D174" s="268"/>
      <c r="E174" s="268"/>
      <c r="F174" s="268"/>
      <c r="G174" s="268"/>
      <c r="H174" s="269"/>
      <c r="I174" s="189"/>
      <c r="J174" s="3"/>
      <c r="K174" s="2"/>
      <c r="L174" s="269"/>
      <c r="M174" s="189"/>
      <c r="N174" s="3"/>
      <c r="O174" s="2"/>
      <c r="P174" s="269"/>
      <c r="Q174" s="189"/>
      <c r="R174" s="3"/>
      <c r="S174" s="2"/>
      <c r="T174" s="269"/>
      <c r="U174" s="189"/>
      <c r="V174" s="3"/>
      <c r="W174" s="1"/>
      <c r="X174" s="1"/>
      <c r="Y174" s="1"/>
      <c r="Z174" s="1"/>
      <c r="AA174" s="2"/>
      <c r="AB174" s="2"/>
      <c r="AC174" s="2"/>
      <c r="AD174" s="2"/>
      <c r="AE174" s="2"/>
      <c r="AF174" s="2"/>
      <c r="AG174" s="270"/>
      <c r="AH174" s="270"/>
      <c r="AI174" s="270"/>
      <c r="AJ174" s="270"/>
      <c r="AK174" s="270"/>
      <c r="AL174" s="270"/>
      <c r="AM174" s="270"/>
      <c r="AN174" s="270"/>
      <c r="AO174" s="270"/>
    </row>
    <row r="175" spans="1:41" ht="14.25" customHeight="1">
      <c r="A175" s="204"/>
      <c r="B175" s="268"/>
      <c r="C175" s="268"/>
      <c r="D175" s="268"/>
      <c r="E175" s="268"/>
      <c r="F175" s="268"/>
      <c r="G175" s="268"/>
      <c r="H175" s="269"/>
      <c r="I175" s="189"/>
      <c r="J175" s="3"/>
      <c r="K175" s="2"/>
      <c r="L175" s="269"/>
      <c r="M175" s="189"/>
      <c r="N175" s="3"/>
      <c r="O175" s="2"/>
      <c r="P175" s="269"/>
      <c r="Q175" s="189"/>
      <c r="R175" s="3"/>
      <c r="S175" s="2"/>
      <c r="T175" s="269"/>
      <c r="U175" s="189"/>
      <c r="V175" s="3"/>
      <c r="W175" s="1"/>
      <c r="X175" s="1"/>
      <c r="Y175" s="1"/>
      <c r="Z175" s="1"/>
      <c r="AA175" s="2"/>
      <c r="AB175" s="2"/>
      <c r="AC175" s="2"/>
      <c r="AD175" s="2"/>
      <c r="AE175" s="2"/>
      <c r="AF175" s="2"/>
      <c r="AG175" s="270"/>
      <c r="AH175" s="270"/>
      <c r="AI175" s="270"/>
      <c r="AJ175" s="270"/>
      <c r="AK175" s="270"/>
      <c r="AL175" s="270"/>
      <c r="AM175" s="270"/>
      <c r="AN175" s="270"/>
      <c r="AO175" s="270"/>
    </row>
    <row r="176" spans="1:41" ht="14.25" customHeight="1">
      <c r="A176" s="204"/>
      <c r="B176" s="268"/>
      <c r="C176" s="268"/>
      <c r="D176" s="268"/>
      <c r="E176" s="268"/>
      <c r="F176" s="268"/>
      <c r="G176" s="268"/>
      <c r="H176" s="269"/>
      <c r="I176" s="189"/>
      <c r="J176" s="3"/>
      <c r="K176" s="2"/>
      <c r="L176" s="269"/>
      <c r="M176" s="189"/>
      <c r="N176" s="3"/>
      <c r="O176" s="2"/>
      <c r="P176" s="269"/>
      <c r="Q176" s="189"/>
      <c r="R176" s="3"/>
      <c r="S176" s="2"/>
      <c r="T176" s="269"/>
      <c r="U176" s="189"/>
      <c r="V176" s="3"/>
      <c r="W176" s="1"/>
      <c r="X176" s="1"/>
      <c r="Y176" s="1"/>
      <c r="Z176" s="1"/>
      <c r="AA176" s="2"/>
      <c r="AB176" s="2"/>
      <c r="AC176" s="2"/>
      <c r="AD176" s="2"/>
      <c r="AE176" s="2"/>
      <c r="AF176" s="2"/>
      <c r="AG176" s="270"/>
      <c r="AH176" s="270"/>
      <c r="AI176" s="270"/>
      <c r="AJ176" s="270"/>
      <c r="AK176" s="270"/>
      <c r="AL176" s="270"/>
      <c r="AM176" s="270"/>
      <c r="AN176" s="270"/>
      <c r="AO176" s="270"/>
    </row>
    <row r="177" spans="1:41" ht="14.25" customHeight="1">
      <c r="A177" s="204"/>
      <c r="B177" s="268"/>
      <c r="C177" s="268"/>
      <c r="D177" s="268"/>
      <c r="E177" s="268"/>
      <c r="F177" s="268"/>
      <c r="G177" s="268"/>
      <c r="H177" s="269"/>
      <c r="I177" s="189"/>
      <c r="J177" s="3"/>
      <c r="K177" s="2"/>
      <c r="L177" s="269"/>
      <c r="M177" s="189"/>
      <c r="N177" s="3"/>
      <c r="O177" s="2"/>
      <c r="P177" s="269"/>
      <c r="Q177" s="189"/>
      <c r="R177" s="3"/>
      <c r="S177" s="2"/>
      <c r="T177" s="269"/>
      <c r="U177" s="189"/>
      <c r="V177" s="3"/>
      <c r="W177" s="1"/>
      <c r="X177" s="1"/>
      <c r="Y177" s="1"/>
      <c r="Z177" s="1"/>
      <c r="AA177" s="2"/>
      <c r="AB177" s="2"/>
      <c r="AC177" s="2"/>
      <c r="AD177" s="2"/>
      <c r="AE177" s="2"/>
      <c r="AF177" s="2"/>
      <c r="AG177" s="270"/>
      <c r="AH177" s="270"/>
      <c r="AI177" s="270"/>
      <c r="AJ177" s="270"/>
      <c r="AK177" s="270"/>
      <c r="AL177" s="270"/>
      <c r="AM177" s="270"/>
      <c r="AN177" s="270"/>
      <c r="AO177" s="270"/>
    </row>
    <row r="178" spans="1:41" ht="14.25" customHeight="1">
      <c r="A178" s="204"/>
      <c r="B178" s="268"/>
      <c r="C178" s="268"/>
      <c r="D178" s="268"/>
      <c r="E178" s="268"/>
      <c r="F178" s="268"/>
      <c r="G178" s="268"/>
      <c r="H178" s="269"/>
      <c r="I178" s="189"/>
      <c r="J178" s="3"/>
      <c r="K178" s="2"/>
      <c r="L178" s="269"/>
      <c r="M178" s="189"/>
      <c r="N178" s="3"/>
      <c r="O178" s="2"/>
      <c r="P178" s="269"/>
      <c r="Q178" s="189"/>
      <c r="R178" s="3"/>
      <c r="S178" s="2"/>
      <c r="T178" s="269"/>
      <c r="U178" s="189"/>
      <c r="V178" s="3"/>
      <c r="W178" s="1"/>
      <c r="X178" s="1"/>
      <c r="Y178" s="1"/>
      <c r="Z178" s="1"/>
      <c r="AA178" s="2"/>
      <c r="AB178" s="2"/>
      <c r="AC178" s="2"/>
      <c r="AD178" s="2"/>
      <c r="AE178" s="2"/>
      <c r="AF178" s="2"/>
      <c r="AG178" s="270"/>
      <c r="AH178" s="270"/>
      <c r="AI178" s="270"/>
      <c r="AJ178" s="270"/>
      <c r="AK178" s="270"/>
      <c r="AL178" s="270"/>
      <c r="AM178" s="270"/>
      <c r="AN178" s="270"/>
      <c r="AO178" s="270"/>
    </row>
    <row r="179" spans="1:41" ht="14.25" customHeight="1">
      <c r="A179" s="204"/>
      <c r="B179" s="268"/>
      <c r="C179" s="268"/>
      <c r="D179" s="268"/>
      <c r="E179" s="268"/>
      <c r="F179" s="268"/>
      <c r="G179" s="268"/>
      <c r="H179" s="269"/>
      <c r="I179" s="189"/>
      <c r="J179" s="3"/>
      <c r="K179" s="2"/>
      <c r="L179" s="269"/>
      <c r="M179" s="189"/>
      <c r="N179" s="3"/>
      <c r="O179" s="2"/>
      <c r="P179" s="269"/>
      <c r="Q179" s="189"/>
      <c r="R179" s="3"/>
      <c r="S179" s="2"/>
      <c r="T179" s="269"/>
      <c r="U179" s="189"/>
      <c r="V179" s="3"/>
      <c r="W179" s="1"/>
      <c r="X179" s="1"/>
      <c r="Y179" s="1"/>
      <c r="Z179" s="1"/>
      <c r="AA179" s="2"/>
      <c r="AB179" s="2"/>
      <c r="AC179" s="2"/>
      <c r="AD179" s="2"/>
      <c r="AE179" s="2"/>
      <c r="AF179" s="2"/>
      <c r="AG179" s="270"/>
      <c r="AH179" s="270"/>
      <c r="AI179" s="270"/>
      <c r="AJ179" s="270"/>
      <c r="AK179" s="270"/>
      <c r="AL179" s="270"/>
      <c r="AM179" s="270"/>
      <c r="AN179" s="270"/>
      <c r="AO179" s="270"/>
    </row>
    <row r="180" spans="1:41" ht="14.25" customHeight="1">
      <c r="A180" s="204"/>
      <c r="B180" s="268"/>
      <c r="C180" s="268"/>
      <c r="D180" s="268"/>
      <c r="E180" s="268"/>
      <c r="F180" s="268"/>
      <c r="G180" s="268"/>
      <c r="H180" s="269"/>
      <c r="I180" s="189"/>
      <c r="J180" s="3"/>
      <c r="K180" s="2"/>
      <c r="L180" s="269"/>
      <c r="M180" s="189"/>
      <c r="N180" s="3"/>
      <c r="O180" s="2"/>
      <c r="P180" s="269"/>
      <c r="Q180" s="189"/>
      <c r="R180" s="3"/>
      <c r="S180" s="2"/>
      <c r="T180" s="269"/>
      <c r="U180" s="189"/>
      <c r="V180" s="3"/>
      <c r="W180" s="1"/>
      <c r="X180" s="1"/>
      <c r="Y180" s="1"/>
      <c r="Z180" s="1"/>
      <c r="AA180" s="2"/>
      <c r="AB180" s="2"/>
      <c r="AC180" s="2"/>
      <c r="AD180" s="2"/>
      <c r="AE180" s="2"/>
      <c r="AF180" s="2"/>
      <c r="AG180" s="270"/>
      <c r="AH180" s="270"/>
      <c r="AI180" s="270"/>
      <c r="AJ180" s="270"/>
      <c r="AK180" s="270"/>
      <c r="AL180" s="270"/>
      <c r="AM180" s="270"/>
      <c r="AN180" s="270"/>
      <c r="AO180" s="270"/>
    </row>
    <row r="181" spans="1:41" ht="14.25" customHeight="1">
      <c r="A181" s="204"/>
      <c r="B181" s="268"/>
      <c r="C181" s="268"/>
      <c r="D181" s="268"/>
      <c r="E181" s="268"/>
      <c r="F181" s="268"/>
      <c r="G181" s="268"/>
      <c r="H181" s="269"/>
      <c r="I181" s="189"/>
      <c r="J181" s="3"/>
      <c r="K181" s="2"/>
      <c r="L181" s="269"/>
      <c r="M181" s="189"/>
      <c r="N181" s="3"/>
      <c r="O181" s="2"/>
      <c r="P181" s="269"/>
      <c r="Q181" s="189"/>
      <c r="R181" s="3"/>
      <c r="S181" s="2"/>
      <c r="T181" s="269"/>
      <c r="U181" s="189"/>
      <c r="V181" s="3"/>
      <c r="W181" s="1"/>
      <c r="X181" s="1"/>
      <c r="Y181" s="1"/>
      <c r="Z181" s="1"/>
      <c r="AA181" s="2"/>
      <c r="AB181" s="2"/>
      <c r="AC181" s="2"/>
      <c r="AD181" s="2"/>
      <c r="AE181" s="2"/>
      <c r="AF181" s="2"/>
      <c r="AG181" s="270"/>
      <c r="AH181" s="270"/>
      <c r="AI181" s="270"/>
      <c r="AJ181" s="270"/>
      <c r="AK181" s="270"/>
      <c r="AL181" s="270"/>
      <c r="AM181" s="270"/>
      <c r="AN181" s="270"/>
      <c r="AO181" s="270"/>
    </row>
    <row r="182" spans="1:41" ht="14.25" customHeight="1">
      <c r="A182" s="204"/>
      <c r="B182" s="268"/>
      <c r="C182" s="268"/>
      <c r="D182" s="268"/>
      <c r="E182" s="268"/>
      <c r="F182" s="268"/>
      <c r="G182" s="268"/>
      <c r="H182" s="269"/>
      <c r="I182" s="189"/>
      <c r="J182" s="3"/>
      <c r="K182" s="2"/>
      <c r="L182" s="269"/>
      <c r="M182" s="189"/>
      <c r="N182" s="3"/>
      <c r="O182" s="2"/>
      <c r="P182" s="269"/>
      <c r="Q182" s="189"/>
      <c r="R182" s="3"/>
      <c r="S182" s="2"/>
      <c r="T182" s="269"/>
      <c r="U182" s="189"/>
      <c r="V182" s="3"/>
      <c r="W182" s="1"/>
      <c r="X182" s="1"/>
      <c r="Y182" s="1"/>
      <c r="Z182" s="1"/>
      <c r="AA182" s="2"/>
      <c r="AB182" s="2"/>
      <c r="AC182" s="2"/>
      <c r="AD182" s="2"/>
      <c r="AE182" s="2"/>
      <c r="AF182" s="2"/>
      <c r="AG182" s="270"/>
      <c r="AH182" s="270"/>
      <c r="AI182" s="270"/>
      <c r="AJ182" s="270"/>
      <c r="AK182" s="270"/>
      <c r="AL182" s="270"/>
      <c r="AM182" s="270"/>
      <c r="AN182" s="270"/>
      <c r="AO182" s="270"/>
    </row>
    <row r="183" spans="1:41" ht="14.25" customHeight="1">
      <c r="A183" s="204"/>
      <c r="B183" s="268"/>
      <c r="C183" s="268"/>
      <c r="D183" s="268"/>
      <c r="E183" s="268"/>
      <c r="F183" s="268"/>
      <c r="G183" s="268"/>
      <c r="H183" s="269"/>
      <c r="I183" s="189"/>
      <c r="J183" s="3"/>
      <c r="K183" s="2"/>
      <c r="L183" s="269"/>
      <c r="M183" s="189"/>
      <c r="N183" s="3"/>
      <c r="O183" s="2"/>
      <c r="P183" s="269"/>
      <c r="Q183" s="189"/>
      <c r="R183" s="3"/>
      <c r="S183" s="2"/>
      <c r="T183" s="269"/>
      <c r="U183" s="189"/>
      <c r="V183" s="3"/>
      <c r="W183" s="1"/>
      <c r="X183" s="1"/>
      <c r="Y183" s="1"/>
      <c r="Z183" s="1"/>
      <c r="AA183" s="2"/>
      <c r="AB183" s="2"/>
      <c r="AC183" s="2"/>
      <c r="AD183" s="2"/>
      <c r="AE183" s="2"/>
      <c r="AF183" s="2"/>
      <c r="AG183" s="270"/>
      <c r="AH183" s="270"/>
      <c r="AI183" s="270"/>
      <c r="AJ183" s="270"/>
      <c r="AK183" s="270"/>
      <c r="AL183" s="270"/>
      <c r="AM183" s="270"/>
      <c r="AN183" s="270"/>
      <c r="AO183" s="270"/>
    </row>
    <row r="184" spans="1:41" ht="14.25" customHeight="1">
      <c r="A184" s="204"/>
      <c r="B184" s="268"/>
      <c r="C184" s="268"/>
      <c r="D184" s="268"/>
      <c r="E184" s="268"/>
      <c r="F184" s="268"/>
      <c r="G184" s="268"/>
      <c r="H184" s="269"/>
      <c r="I184" s="189"/>
      <c r="J184" s="3"/>
      <c r="K184" s="2"/>
      <c r="L184" s="269"/>
      <c r="M184" s="189"/>
      <c r="N184" s="3"/>
      <c r="O184" s="2"/>
      <c r="P184" s="269"/>
      <c r="Q184" s="189"/>
      <c r="R184" s="3"/>
      <c r="S184" s="2"/>
      <c r="T184" s="269"/>
      <c r="U184" s="189"/>
      <c r="V184" s="3"/>
      <c r="W184" s="1"/>
      <c r="X184" s="1"/>
      <c r="Y184" s="1"/>
      <c r="Z184" s="1"/>
      <c r="AA184" s="2"/>
      <c r="AB184" s="2"/>
      <c r="AC184" s="2"/>
      <c r="AD184" s="2"/>
      <c r="AE184" s="2"/>
      <c r="AF184" s="2"/>
      <c r="AG184" s="270"/>
      <c r="AH184" s="270"/>
      <c r="AI184" s="270"/>
      <c r="AJ184" s="270"/>
      <c r="AK184" s="270"/>
      <c r="AL184" s="270"/>
      <c r="AM184" s="270"/>
      <c r="AN184" s="270"/>
      <c r="AO184" s="270"/>
    </row>
    <row r="185" spans="1:41" ht="14.25" customHeight="1">
      <c r="A185" s="204"/>
      <c r="B185" s="268"/>
      <c r="C185" s="268"/>
      <c r="D185" s="268"/>
      <c r="E185" s="268"/>
      <c r="F185" s="268"/>
      <c r="G185" s="268"/>
      <c r="H185" s="269"/>
      <c r="I185" s="189"/>
      <c r="J185" s="3"/>
      <c r="K185" s="2"/>
      <c r="L185" s="269"/>
      <c r="M185" s="189"/>
      <c r="N185" s="3"/>
      <c r="O185" s="2"/>
      <c r="P185" s="269"/>
      <c r="Q185" s="189"/>
      <c r="R185" s="3"/>
      <c r="S185" s="2"/>
      <c r="T185" s="269"/>
      <c r="U185" s="189"/>
      <c r="V185" s="3"/>
      <c r="W185" s="1"/>
      <c r="X185" s="1"/>
      <c r="Y185" s="1"/>
      <c r="Z185" s="1"/>
      <c r="AA185" s="2"/>
      <c r="AB185" s="2"/>
      <c r="AC185" s="2"/>
      <c r="AD185" s="2"/>
      <c r="AE185" s="2"/>
      <c r="AF185" s="2"/>
      <c r="AG185" s="270"/>
      <c r="AH185" s="270"/>
      <c r="AI185" s="270"/>
      <c r="AJ185" s="270"/>
      <c r="AK185" s="270"/>
      <c r="AL185" s="270"/>
      <c r="AM185" s="270"/>
      <c r="AN185" s="270"/>
      <c r="AO185" s="270"/>
    </row>
    <row r="186" spans="1:41" ht="14.25" customHeight="1">
      <c r="A186" s="204"/>
      <c r="B186" s="268"/>
      <c r="C186" s="268"/>
      <c r="D186" s="268"/>
      <c r="E186" s="268"/>
      <c r="F186" s="268"/>
      <c r="G186" s="268"/>
      <c r="H186" s="269"/>
      <c r="I186" s="189"/>
      <c r="J186" s="3"/>
      <c r="K186" s="2"/>
      <c r="L186" s="269"/>
      <c r="M186" s="189"/>
      <c r="N186" s="3"/>
      <c r="O186" s="2"/>
      <c r="P186" s="269"/>
      <c r="Q186" s="189"/>
      <c r="R186" s="3"/>
      <c r="S186" s="2"/>
      <c r="T186" s="269"/>
      <c r="U186" s="189"/>
      <c r="V186" s="3"/>
      <c r="W186" s="1"/>
      <c r="X186" s="1"/>
      <c r="Y186" s="1"/>
      <c r="Z186" s="1"/>
      <c r="AA186" s="2"/>
      <c r="AB186" s="2"/>
      <c r="AC186" s="2"/>
      <c r="AD186" s="2"/>
      <c r="AE186" s="2"/>
      <c r="AF186" s="2"/>
      <c r="AG186" s="270"/>
      <c r="AH186" s="270"/>
      <c r="AI186" s="270"/>
      <c r="AJ186" s="270"/>
      <c r="AK186" s="270"/>
      <c r="AL186" s="270"/>
      <c r="AM186" s="270"/>
      <c r="AN186" s="270"/>
      <c r="AO186" s="270"/>
    </row>
    <row r="187" spans="1:41" ht="14.25" customHeight="1">
      <c r="A187" s="204"/>
      <c r="B187" s="268"/>
      <c r="C187" s="268"/>
      <c r="D187" s="268"/>
      <c r="E187" s="268"/>
      <c r="F187" s="268"/>
      <c r="G187" s="268"/>
      <c r="H187" s="269"/>
      <c r="I187" s="189"/>
      <c r="J187" s="3"/>
      <c r="K187" s="2"/>
      <c r="L187" s="269"/>
      <c r="M187" s="189"/>
      <c r="N187" s="3"/>
      <c r="O187" s="2"/>
      <c r="P187" s="269"/>
      <c r="Q187" s="189"/>
      <c r="R187" s="3"/>
      <c r="S187" s="2"/>
      <c r="T187" s="269"/>
      <c r="U187" s="189"/>
      <c r="V187" s="3"/>
      <c r="W187" s="1"/>
      <c r="X187" s="1"/>
      <c r="Y187" s="1"/>
      <c r="Z187" s="1"/>
      <c r="AA187" s="2"/>
      <c r="AB187" s="2"/>
      <c r="AC187" s="2"/>
      <c r="AD187" s="2"/>
      <c r="AE187" s="2"/>
      <c r="AF187" s="2"/>
      <c r="AG187" s="270"/>
      <c r="AH187" s="270"/>
      <c r="AI187" s="270"/>
      <c r="AJ187" s="270"/>
      <c r="AK187" s="270"/>
      <c r="AL187" s="270"/>
      <c r="AM187" s="270"/>
      <c r="AN187" s="270"/>
      <c r="AO187" s="270"/>
    </row>
    <row r="188" spans="1:41" ht="14.25" customHeight="1">
      <c r="A188" s="204"/>
      <c r="B188" s="268"/>
      <c r="C188" s="268"/>
      <c r="D188" s="268"/>
      <c r="E188" s="268"/>
      <c r="F188" s="268"/>
      <c r="G188" s="268"/>
      <c r="H188" s="269"/>
      <c r="I188" s="189"/>
      <c r="J188" s="3"/>
      <c r="K188" s="2"/>
      <c r="L188" s="269"/>
      <c r="M188" s="189"/>
      <c r="N188" s="3"/>
      <c r="O188" s="2"/>
      <c r="P188" s="269"/>
      <c r="Q188" s="189"/>
      <c r="R188" s="3"/>
      <c r="S188" s="2"/>
      <c r="T188" s="269"/>
      <c r="U188" s="189"/>
      <c r="V188" s="3"/>
      <c r="W188" s="1"/>
      <c r="X188" s="1"/>
      <c r="Y188" s="1"/>
      <c r="Z188" s="1"/>
      <c r="AA188" s="2"/>
      <c r="AB188" s="2"/>
      <c r="AC188" s="2"/>
      <c r="AD188" s="2"/>
      <c r="AE188" s="2"/>
      <c r="AF188" s="2"/>
      <c r="AG188" s="270"/>
      <c r="AH188" s="270"/>
      <c r="AI188" s="270"/>
      <c r="AJ188" s="270"/>
      <c r="AK188" s="270"/>
      <c r="AL188" s="270"/>
      <c r="AM188" s="270"/>
      <c r="AN188" s="270"/>
      <c r="AO188" s="270"/>
    </row>
    <row r="189" spans="1:41" ht="14.25" customHeight="1">
      <c r="A189" s="204"/>
      <c r="B189" s="268"/>
      <c r="C189" s="268"/>
      <c r="D189" s="268"/>
      <c r="E189" s="268"/>
      <c r="F189" s="268"/>
      <c r="G189" s="268"/>
      <c r="H189" s="269"/>
      <c r="I189" s="189"/>
      <c r="J189" s="3"/>
      <c r="K189" s="2"/>
      <c r="L189" s="269"/>
      <c r="M189" s="189"/>
      <c r="N189" s="3"/>
      <c r="O189" s="2"/>
      <c r="P189" s="269"/>
      <c r="Q189" s="189"/>
      <c r="R189" s="3"/>
      <c r="S189" s="2"/>
      <c r="T189" s="269"/>
      <c r="U189" s="189"/>
      <c r="V189" s="3"/>
      <c r="W189" s="1"/>
      <c r="X189" s="1"/>
      <c r="Y189" s="1"/>
      <c r="Z189" s="1"/>
      <c r="AA189" s="2"/>
      <c r="AB189" s="2"/>
      <c r="AC189" s="2"/>
      <c r="AD189" s="2"/>
      <c r="AE189" s="2"/>
      <c r="AF189" s="2"/>
      <c r="AG189" s="270"/>
      <c r="AH189" s="270"/>
      <c r="AI189" s="270"/>
      <c r="AJ189" s="270"/>
      <c r="AK189" s="270"/>
      <c r="AL189" s="270"/>
      <c r="AM189" s="270"/>
      <c r="AN189" s="270"/>
      <c r="AO189" s="270"/>
    </row>
    <row r="190" spans="1:41" ht="14.25" customHeight="1">
      <c r="A190" s="204"/>
      <c r="B190" s="268"/>
      <c r="C190" s="268"/>
      <c r="D190" s="268"/>
      <c r="E190" s="268"/>
      <c r="F190" s="268"/>
      <c r="G190" s="268"/>
      <c r="H190" s="269"/>
      <c r="I190" s="189"/>
      <c r="J190" s="3"/>
      <c r="K190" s="2"/>
      <c r="L190" s="269"/>
      <c r="M190" s="189"/>
      <c r="N190" s="3"/>
      <c r="O190" s="2"/>
      <c r="P190" s="269"/>
      <c r="Q190" s="189"/>
      <c r="R190" s="3"/>
      <c r="S190" s="2"/>
      <c r="T190" s="269"/>
      <c r="U190" s="189"/>
      <c r="V190" s="3"/>
      <c r="W190" s="1"/>
      <c r="X190" s="1"/>
      <c r="Y190" s="1"/>
      <c r="Z190" s="1"/>
      <c r="AA190" s="2"/>
      <c r="AB190" s="2"/>
      <c r="AC190" s="2"/>
      <c r="AD190" s="2"/>
      <c r="AE190" s="2"/>
      <c r="AF190" s="2"/>
      <c r="AG190" s="270"/>
      <c r="AH190" s="270"/>
      <c r="AI190" s="270"/>
      <c r="AJ190" s="270"/>
      <c r="AK190" s="270"/>
      <c r="AL190" s="270"/>
      <c r="AM190" s="270"/>
      <c r="AN190" s="270"/>
      <c r="AO190" s="270"/>
    </row>
    <row r="191" spans="1:41" ht="14.25" customHeight="1">
      <c r="A191" s="204"/>
      <c r="B191" s="268"/>
      <c r="C191" s="268"/>
      <c r="D191" s="268"/>
      <c r="E191" s="268"/>
      <c r="F191" s="268"/>
      <c r="G191" s="268"/>
      <c r="H191" s="269"/>
      <c r="I191" s="189"/>
      <c r="J191" s="3"/>
      <c r="K191" s="2"/>
      <c r="L191" s="269"/>
      <c r="M191" s="189"/>
      <c r="N191" s="3"/>
      <c r="O191" s="2"/>
      <c r="P191" s="269"/>
      <c r="Q191" s="189"/>
      <c r="R191" s="3"/>
      <c r="S191" s="2"/>
      <c r="T191" s="269"/>
      <c r="U191" s="189"/>
      <c r="V191" s="3"/>
      <c r="W191" s="1"/>
      <c r="X191" s="1"/>
      <c r="Y191" s="1"/>
      <c r="Z191" s="1"/>
      <c r="AA191" s="2"/>
      <c r="AB191" s="2"/>
      <c r="AC191" s="2"/>
      <c r="AD191" s="2"/>
      <c r="AE191" s="2"/>
      <c r="AF191" s="2"/>
      <c r="AG191" s="270"/>
      <c r="AH191" s="270"/>
      <c r="AI191" s="270"/>
      <c r="AJ191" s="270"/>
      <c r="AK191" s="270"/>
      <c r="AL191" s="270"/>
      <c r="AM191" s="270"/>
      <c r="AN191" s="270"/>
      <c r="AO191" s="270"/>
    </row>
    <row r="192" spans="1:41" ht="14.25" customHeight="1">
      <c r="A192" s="204"/>
      <c r="B192" s="268"/>
      <c r="C192" s="268"/>
      <c r="D192" s="268"/>
      <c r="E192" s="268"/>
      <c r="F192" s="268"/>
      <c r="G192" s="268"/>
      <c r="H192" s="269"/>
      <c r="I192" s="189"/>
      <c r="J192" s="3"/>
      <c r="K192" s="2"/>
      <c r="L192" s="269"/>
      <c r="M192" s="189"/>
      <c r="N192" s="3"/>
      <c r="O192" s="2"/>
      <c r="P192" s="269"/>
      <c r="Q192" s="189"/>
      <c r="R192" s="3"/>
      <c r="S192" s="2"/>
      <c r="T192" s="269"/>
      <c r="U192" s="189"/>
      <c r="V192" s="3"/>
      <c r="W192" s="1"/>
      <c r="X192" s="1"/>
      <c r="Y192" s="1"/>
      <c r="Z192" s="1"/>
      <c r="AA192" s="2"/>
      <c r="AB192" s="2"/>
      <c r="AC192" s="2"/>
      <c r="AD192" s="2"/>
      <c r="AE192" s="2"/>
      <c r="AF192" s="2"/>
      <c r="AG192" s="270"/>
      <c r="AH192" s="270"/>
      <c r="AI192" s="270"/>
      <c r="AJ192" s="270"/>
      <c r="AK192" s="270"/>
      <c r="AL192" s="270"/>
      <c r="AM192" s="270"/>
      <c r="AN192" s="270"/>
      <c r="AO192" s="270"/>
    </row>
    <row r="193" spans="1:41" ht="14.25" customHeight="1">
      <c r="A193" s="204"/>
      <c r="B193" s="268"/>
      <c r="C193" s="268"/>
      <c r="D193" s="268"/>
      <c r="E193" s="268"/>
      <c r="F193" s="268"/>
      <c r="G193" s="268"/>
      <c r="H193" s="269"/>
      <c r="I193" s="189"/>
      <c r="J193" s="3"/>
      <c r="K193" s="2"/>
      <c r="L193" s="269"/>
      <c r="M193" s="189"/>
      <c r="N193" s="3"/>
      <c r="O193" s="2"/>
      <c r="P193" s="269"/>
      <c r="Q193" s="189"/>
      <c r="R193" s="3"/>
      <c r="S193" s="2"/>
      <c r="T193" s="269"/>
      <c r="U193" s="189"/>
      <c r="V193" s="3"/>
      <c r="W193" s="1"/>
      <c r="X193" s="1"/>
      <c r="Y193" s="1"/>
      <c r="Z193" s="1"/>
      <c r="AA193" s="2"/>
      <c r="AB193" s="2"/>
      <c r="AC193" s="2"/>
      <c r="AD193" s="2"/>
      <c r="AE193" s="2"/>
      <c r="AF193" s="2"/>
      <c r="AG193" s="270"/>
      <c r="AH193" s="270"/>
      <c r="AI193" s="270"/>
      <c r="AJ193" s="270"/>
      <c r="AK193" s="270"/>
      <c r="AL193" s="270"/>
      <c r="AM193" s="270"/>
      <c r="AN193" s="270"/>
      <c r="AO193" s="270"/>
    </row>
    <row r="194" spans="1:41" ht="14.25" customHeight="1">
      <c r="A194" s="204"/>
      <c r="B194" s="268"/>
      <c r="C194" s="268"/>
      <c r="D194" s="268"/>
      <c r="E194" s="268"/>
      <c r="F194" s="268"/>
      <c r="G194" s="268"/>
      <c r="H194" s="269"/>
      <c r="I194" s="189"/>
      <c r="J194" s="3"/>
      <c r="K194" s="2"/>
      <c r="L194" s="269"/>
      <c r="M194" s="189"/>
      <c r="N194" s="3"/>
      <c r="O194" s="2"/>
      <c r="P194" s="269"/>
      <c r="Q194" s="189"/>
      <c r="R194" s="3"/>
      <c r="S194" s="2"/>
      <c r="T194" s="269"/>
      <c r="U194" s="189"/>
      <c r="V194" s="3"/>
      <c r="W194" s="1"/>
      <c r="X194" s="1"/>
      <c r="Y194" s="1"/>
      <c r="Z194" s="1"/>
      <c r="AA194" s="2"/>
      <c r="AB194" s="2"/>
      <c r="AC194" s="2"/>
      <c r="AD194" s="2"/>
      <c r="AE194" s="2"/>
      <c r="AF194" s="2"/>
      <c r="AG194" s="270"/>
      <c r="AH194" s="270"/>
      <c r="AI194" s="270"/>
      <c r="AJ194" s="270"/>
      <c r="AK194" s="270"/>
      <c r="AL194" s="270"/>
      <c r="AM194" s="270"/>
      <c r="AN194" s="270"/>
      <c r="AO194" s="270"/>
    </row>
    <row r="195" spans="1:41" ht="14.25" customHeight="1">
      <c r="A195" s="204"/>
      <c r="B195" s="268"/>
      <c r="C195" s="268"/>
      <c r="D195" s="268"/>
      <c r="E195" s="268"/>
      <c r="F195" s="268"/>
      <c r="G195" s="268"/>
      <c r="H195" s="269"/>
      <c r="I195" s="189"/>
      <c r="J195" s="3"/>
      <c r="K195" s="2"/>
      <c r="L195" s="269"/>
      <c r="M195" s="189"/>
      <c r="N195" s="3"/>
      <c r="O195" s="2"/>
      <c r="P195" s="269"/>
      <c r="Q195" s="189"/>
      <c r="R195" s="3"/>
      <c r="S195" s="2"/>
      <c r="T195" s="269"/>
      <c r="U195" s="189"/>
      <c r="V195" s="3"/>
      <c r="W195" s="1"/>
      <c r="X195" s="1"/>
      <c r="Y195" s="1"/>
      <c r="Z195" s="1"/>
      <c r="AA195" s="2"/>
      <c r="AB195" s="2"/>
      <c r="AC195" s="2"/>
      <c r="AD195" s="2"/>
      <c r="AE195" s="2"/>
      <c r="AF195" s="2"/>
      <c r="AG195" s="270"/>
      <c r="AH195" s="270"/>
      <c r="AI195" s="270"/>
      <c r="AJ195" s="270"/>
      <c r="AK195" s="270"/>
      <c r="AL195" s="270"/>
      <c r="AM195" s="270"/>
      <c r="AN195" s="270"/>
      <c r="AO195" s="270"/>
    </row>
    <row r="196" spans="1:41" ht="14.25" customHeight="1">
      <c r="A196" s="204"/>
      <c r="B196" s="268"/>
      <c r="C196" s="268"/>
      <c r="D196" s="268"/>
      <c r="E196" s="268"/>
      <c r="F196" s="268"/>
      <c r="G196" s="268"/>
      <c r="H196" s="269"/>
      <c r="I196" s="189"/>
      <c r="J196" s="3"/>
      <c r="K196" s="2"/>
      <c r="L196" s="269"/>
      <c r="M196" s="189"/>
      <c r="N196" s="3"/>
      <c r="O196" s="2"/>
      <c r="P196" s="269"/>
      <c r="Q196" s="189"/>
      <c r="R196" s="3"/>
      <c r="S196" s="2"/>
      <c r="T196" s="269"/>
      <c r="U196" s="189"/>
      <c r="V196" s="3"/>
      <c r="W196" s="1"/>
      <c r="X196" s="1"/>
      <c r="Y196" s="1"/>
      <c r="Z196" s="1"/>
      <c r="AA196" s="2"/>
      <c r="AB196" s="2"/>
      <c r="AC196" s="2"/>
      <c r="AD196" s="2"/>
      <c r="AE196" s="2"/>
      <c r="AF196" s="2"/>
      <c r="AG196" s="270"/>
      <c r="AH196" s="270"/>
      <c r="AI196" s="270"/>
      <c r="AJ196" s="270"/>
      <c r="AK196" s="270"/>
      <c r="AL196" s="270"/>
      <c r="AM196" s="270"/>
      <c r="AN196" s="270"/>
      <c r="AO196" s="270"/>
    </row>
    <row r="197" spans="1:41" ht="14.25" customHeight="1">
      <c r="A197" s="204"/>
      <c r="B197" s="268"/>
      <c r="C197" s="268"/>
      <c r="D197" s="268"/>
      <c r="E197" s="268"/>
      <c r="F197" s="268"/>
      <c r="G197" s="268"/>
      <c r="H197" s="269"/>
      <c r="I197" s="189"/>
      <c r="J197" s="3"/>
      <c r="K197" s="2"/>
      <c r="L197" s="269"/>
      <c r="M197" s="189"/>
      <c r="N197" s="3"/>
      <c r="O197" s="2"/>
      <c r="P197" s="269"/>
      <c r="Q197" s="189"/>
      <c r="R197" s="3"/>
      <c r="S197" s="2"/>
      <c r="T197" s="269"/>
      <c r="U197" s="189"/>
      <c r="V197" s="3"/>
      <c r="W197" s="1"/>
      <c r="X197" s="1"/>
      <c r="Y197" s="1"/>
      <c r="Z197" s="1"/>
      <c r="AA197" s="2"/>
      <c r="AB197" s="2"/>
      <c r="AC197" s="2"/>
      <c r="AD197" s="2"/>
      <c r="AE197" s="2"/>
      <c r="AF197" s="2"/>
      <c r="AG197" s="270"/>
      <c r="AH197" s="270"/>
      <c r="AI197" s="270"/>
      <c r="AJ197" s="270"/>
      <c r="AK197" s="270"/>
      <c r="AL197" s="270"/>
      <c r="AM197" s="270"/>
      <c r="AN197" s="270"/>
      <c r="AO197" s="270"/>
    </row>
    <row r="198" spans="1:41" ht="14.25" customHeight="1">
      <c r="A198" s="204"/>
      <c r="B198" s="268"/>
      <c r="C198" s="268"/>
      <c r="D198" s="268"/>
      <c r="E198" s="268"/>
      <c r="F198" s="268"/>
      <c r="G198" s="268"/>
      <c r="H198" s="269"/>
      <c r="I198" s="189"/>
      <c r="J198" s="3"/>
      <c r="K198" s="2"/>
      <c r="L198" s="269"/>
      <c r="M198" s="189"/>
      <c r="N198" s="3"/>
      <c r="O198" s="2"/>
      <c r="P198" s="269"/>
      <c r="Q198" s="189"/>
      <c r="R198" s="3"/>
      <c r="S198" s="2"/>
      <c r="T198" s="269"/>
      <c r="U198" s="189"/>
      <c r="V198" s="3"/>
      <c r="W198" s="1"/>
      <c r="X198" s="1"/>
      <c r="Y198" s="1"/>
      <c r="Z198" s="1"/>
      <c r="AA198" s="2"/>
      <c r="AB198" s="2"/>
      <c r="AC198" s="2"/>
      <c r="AD198" s="2"/>
      <c r="AE198" s="2"/>
      <c r="AF198" s="2"/>
      <c r="AG198" s="270"/>
      <c r="AH198" s="270"/>
      <c r="AI198" s="270"/>
      <c r="AJ198" s="270"/>
      <c r="AK198" s="270"/>
      <c r="AL198" s="270"/>
      <c r="AM198" s="270"/>
      <c r="AN198" s="270"/>
      <c r="AO198" s="270"/>
    </row>
    <row r="199" spans="1:41" ht="14.25" customHeight="1">
      <c r="A199" s="204"/>
      <c r="B199" s="268"/>
      <c r="C199" s="268"/>
      <c r="D199" s="268"/>
      <c r="E199" s="268"/>
      <c r="F199" s="268"/>
      <c r="G199" s="268"/>
      <c r="H199" s="269"/>
      <c r="I199" s="189"/>
      <c r="J199" s="3"/>
      <c r="K199" s="2"/>
      <c r="L199" s="269"/>
      <c r="M199" s="189"/>
      <c r="N199" s="3"/>
      <c r="O199" s="2"/>
      <c r="P199" s="269"/>
      <c r="Q199" s="189"/>
      <c r="R199" s="3"/>
      <c r="S199" s="2"/>
      <c r="T199" s="269"/>
      <c r="U199" s="189"/>
      <c r="V199" s="3"/>
      <c r="W199" s="1"/>
      <c r="X199" s="1"/>
      <c r="Y199" s="1"/>
      <c r="Z199" s="1"/>
      <c r="AA199" s="2"/>
      <c r="AB199" s="2"/>
      <c r="AC199" s="2"/>
      <c r="AD199" s="2"/>
      <c r="AE199" s="2"/>
      <c r="AF199" s="2"/>
      <c r="AG199" s="270"/>
      <c r="AH199" s="270"/>
      <c r="AI199" s="270"/>
      <c r="AJ199" s="270"/>
      <c r="AK199" s="270"/>
      <c r="AL199" s="270"/>
      <c r="AM199" s="270"/>
      <c r="AN199" s="270"/>
      <c r="AO199" s="270"/>
    </row>
    <row r="200" spans="1:41" ht="14.25" customHeight="1">
      <c r="A200" s="204"/>
      <c r="B200" s="268"/>
      <c r="C200" s="268"/>
      <c r="D200" s="268"/>
      <c r="E200" s="268"/>
      <c r="F200" s="268"/>
      <c r="G200" s="268"/>
      <c r="H200" s="269"/>
      <c r="I200" s="189"/>
      <c r="J200" s="3"/>
      <c r="K200" s="2"/>
      <c r="L200" s="269"/>
      <c r="M200" s="189"/>
      <c r="N200" s="3"/>
      <c r="O200" s="2"/>
      <c r="P200" s="269"/>
      <c r="Q200" s="189"/>
      <c r="R200" s="3"/>
      <c r="S200" s="2"/>
      <c r="T200" s="269"/>
      <c r="U200" s="189"/>
      <c r="V200" s="3"/>
      <c r="W200" s="1"/>
      <c r="X200" s="1"/>
      <c r="Y200" s="1"/>
      <c r="Z200" s="1"/>
      <c r="AA200" s="2"/>
      <c r="AB200" s="2"/>
      <c r="AC200" s="2"/>
      <c r="AD200" s="2"/>
      <c r="AE200" s="2"/>
      <c r="AF200" s="2"/>
      <c r="AG200" s="270"/>
      <c r="AH200" s="270"/>
      <c r="AI200" s="270"/>
      <c r="AJ200" s="270"/>
      <c r="AK200" s="270"/>
      <c r="AL200" s="270"/>
      <c r="AM200" s="270"/>
      <c r="AN200" s="270"/>
      <c r="AO200" s="270"/>
    </row>
    <row r="201" spans="1:41" ht="14.25" customHeight="1">
      <c r="A201" s="204"/>
      <c r="B201" s="268"/>
      <c r="C201" s="268"/>
      <c r="D201" s="268"/>
      <c r="E201" s="268"/>
      <c r="F201" s="268"/>
      <c r="G201" s="268"/>
      <c r="H201" s="269"/>
      <c r="I201" s="189"/>
      <c r="J201" s="3"/>
      <c r="K201" s="2"/>
      <c r="L201" s="269"/>
      <c r="M201" s="189"/>
      <c r="N201" s="3"/>
      <c r="O201" s="2"/>
      <c r="P201" s="269"/>
      <c r="Q201" s="189"/>
      <c r="R201" s="3"/>
      <c r="S201" s="2"/>
      <c r="T201" s="269"/>
      <c r="U201" s="189"/>
      <c r="V201" s="3"/>
      <c r="W201" s="1"/>
      <c r="X201" s="1"/>
      <c r="Y201" s="1"/>
      <c r="Z201" s="1"/>
      <c r="AA201" s="2"/>
      <c r="AB201" s="2"/>
      <c r="AC201" s="2"/>
      <c r="AD201" s="2"/>
      <c r="AE201" s="2"/>
      <c r="AF201" s="2"/>
      <c r="AG201" s="270"/>
      <c r="AH201" s="270"/>
      <c r="AI201" s="270"/>
      <c r="AJ201" s="270"/>
      <c r="AK201" s="270"/>
      <c r="AL201" s="270"/>
      <c r="AM201" s="270"/>
      <c r="AN201" s="270"/>
      <c r="AO201" s="270"/>
    </row>
    <row r="202" spans="1:41" ht="14.25" customHeight="1">
      <c r="A202" s="204"/>
      <c r="B202" s="268"/>
      <c r="C202" s="268"/>
      <c r="D202" s="268"/>
      <c r="E202" s="268"/>
      <c r="F202" s="268"/>
      <c r="G202" s="268"/>
      <c r="H202" s="269"/>
      <c r="I202" s="189"/>
      <c r="J202" s="3"/>
      <c r="K202" s="2"/>
      <c r="L202" s="269"/>
      <c r="M202" s="189"/>
      <c r="N202" s="3"/>
      <c r="O202" s="2"/>
      <c r="P202" s="269"/>
      <c r="Q202" s="189"/>
      <c r="R202" s="3"/>
      <c r="S202" s="2"/>
      <c r="T202" s="269"/>
      <c r="U202" s="189"/>
      <c r="V202" s="3"/>
      <c r="W202" s="1"/>
      <c r="X202" s="1"/>
      <c r="Y202" s="1"/>
      <c r="Z202" s="1"/>
      <c r="AA202" s="2"/>
      <c r="AB202" s="2"/>
      <c r="AC202" s="2"/>
      <c r="AD202" s="2"/>
      <c r="AE202" s="2"/>
      <c r="AF202" s="2"/>
      <c r="AG202" s="270"/>
      <c r="AH202" s="270"/>
      <c r="AI202" s="270"/>
      <c r="AJ202" s="270"/>
      <c r="AK202" s="270"/>
      <c r="AL202" s="270"/>
      <c r="AM202" s="270"/>
      <c r="AN202" s="270"/>
      <c r="AO202" s="270"/>
    </row>
    <row r="203" spans="1:41" ht="14.25" customHeight="1">
      <c r="A203" s="204"/>
      <c r="B203" s="268"/>
      <c r="C203" s="268"/>
      <c r="D203" s="268"/>
      <c r="E203" s="268"/>
      <c r="F203" s="268"/>
      <c r="G203" s="268"/>
      <c r="H203" s="269"/>
      <c r="I203" s="189"/>
      <c r="J203" s="3"/>
      <c r="K203" s="2"/>
      <c r="L203" s="269"/>
      <c r="M203" s="189"/>
      <c r="N203" s="3"/>
      <c r="O203" s="2"/>
      <c r="P203" s="269"/>
      <c r="Q203" s="189"/>
      <c r="R203" s="3"/>
      <c r="S203" s="2"/>
      <c r="T203" s="269"/>
      <c r="U203" s="189"/>
      <c r="V203" s="3"/>
      <c r="W203" s="1"/>
      <c r="X203" s="1"/>
      <c r="Y203" s="1"/>
      <c r="Z203" s="1"/>
      <c r="AA203" s="2"/>
      <c r="AB203" s="2"/>
      <c r="AC203" s="2"/>
      <c r="AD203" s="2"/>
      <c r="AE203" s="2"/>
      <c r="AF203" s="2"/>
      <c r="AG203" s="270"/>
      <c r="AH203" s="270"/>
      <c r="AI203" s="270"/>
      <c r="AJ203" s="270"/>
      <c r="AK203" s="270"/>
      <c r="AL203" s="270"/>
      <c r="AM203" s="270"/>
      <c r="AN203" s="270"/>
      <c r="AO203" s="270"/>
    </row>
    <row r="204" spans="1:41" ht="14.25" customHeight="1">
      <c r="A204" s="204"/>
      <c r="B204" s="268"/>
      <c r="C204" s="268"/>
      <c r="D204" s="268"/>
      <c r="E204" s="268"/>
      <c r="F204" s="268"/>
      <c r="G204" s="268"/>
      <c r="H204" s="269"/>
      <c r="I204" s="189"/>
      <c r="J204" s="3"/>
      <c r="K204" s="2"/>
      <c r="L204" s="269"/>
      <c r="M204" s="189"/>
      <c r="N204" s="3"/>
      <c r="O204" s="2"/>
      <c r="P204" s="269"/>
      <c r="Q204" s="189"/>
      <c r="R204" s="3"/>
      <c r="S204" s="2"/>
      <c r="T204" s="269"/>
      <c r="U204" s="189"/>
      <c r="V204" s="3"/>
      <c r="W204" s="1"/>
      <c r="X204" s="1"/>
      <c r="Y204" s="1"/>
      <c r="Z204" s="1"/>
      <c r="AA204" s="2"/>
      <c r="AB204" s="2"/>
      <c r="AC204" s="2"/>
      <c r="AD204" s="2"/>
      <c r="AE204" s="2"/>
      <c r="AF204" s="2"/>
      <c r="AG204" s="270"/>
      <c r="AH204" s="270"/>
      <c r="AI204" s="270"/>
      <c r="AJ204" s="270"/>
      <c r="AK204" s="270"/>
      <c r="AL204" s="270"/>
      <c r="AM204" s="270"/>
      <c r="AN204" s="270"/>
      <c r="AO204" s="270"/>
    </row>
    <row r="205" spans="1:41" ht="14.25" customHeight="1">
      <c r="A205" s="204"/>
      <c r="B205" s="268"/>
      <c r="C205" s="268"/>
      <c r="D205" s="268"/>
      <c r="E205" s="268"/>
      <c r="F205" s="268"/>
      <c r="G205" s="268"/>
      <c r="H205" s="269"/>
      <c r="I205" s="189"/>
      <c r="J205" s="3"/>
      <c r="K205" s="2"/>
      <c r="L205" s="269"/>
      <c r="M205" s="189"/>
      <c r="N205" s="3"/>
      <c r="O205" s="2"/>
      <c r="P205" s="269"/>
      <c r="Q205" s="189"/>
      <c r="R205" s="3"/>
      <c r="S205" s="2"/>
      <c r="T205" s="269"/>
      <c r="U205" s="189"/>
      <c r="V205" s="3"/>
      <c r="W205" s="1"/>
      <c r="X205" s="1"/>
      <c r="Y205" s="1"/>
      <c r="Z205" s="1"/>
      <c r="AA205" s="2"/>
      <c r="AB205" s="2"/>
      <c r="AC205" s="2"/>
      <c r="AD205" s="2"/>
      <c r="AE205" s="2"/>
      <c r="AF205" s="2"/>
      <c r="AG205" s="270"/>
      <c r="AH205" s="270"/>
      <c r="AI205" s="270"/>
      <c r="AJ205" s="270"/>
      <c r="AK205" s="270"/>
      <c r="AL205" s="270"/>
      <c r="AM205" s="270"/>
      <c r="AN205" s="270"/>
      <c r="AO205" s="270"/>
    </row>
    <row r="206" spans="1:41" ht="14.25" customHeight="1">
      <c r="A206" s="204"/>
      <c r="B206" s="268"/>
      <c r="C206" s="268"/>
      <c r="D206" s="268"/>
      <c r="E206" s="268"/>
      <c r="F206" s="268"/>
      <c r="G206" s="268"/>
      <c r="H206" s="269"/>
      <c r="I206" s="189"/>
      <c r="J206" s="3"/>
      <c r="K206" s="2"/>
      <c r="L206" s="269"/>
      <c r="M206" s="189"/>
      <c r="N206" s="3"/>
      <c r="O206" s="2"/>
      <c r="P206" s="269"/>
      <c r="Q206" s="189"/>
      <c r="R206" s="3"/>
      <c r="S206" s="2"/>
      <c r="T206" s="269"/>
      <c r="U206" s="189"/>
      <c r="V206" s="3"/>
      <c r="W206" s="1"/>
      <c r="X206" s="1"/>
      <c r="Y206" s="1"/>
      <c r="Z206" s="1"/>
      <c r="AA206" s="2"/>
      <c r="AB206" s="2"/>
      <c r="AC206" s="2"/>
      <c r="AD206" s="2"/>
      <c r="AE206" s="2"/>
      <c r="AF206" s="2"/>
      <c r="AG206" s="270"/>
      <c r="AH206" s="270"/>
      <c r="AI206" s="270"/>
      <c r="AJ206" s="270"/>
      <c r="AK206" s="270"/>
      <c r="AL206" s="270"/>
      <c r="AM206" s="270"/>
      <c r="AN206" s="270"/>
      <c r="AO206" s="270"/>
    </row>
    <row r="207" spans="1:41" ht="14.25" customHeight="1">
      <c r="A207" s="204"/>
      <c r="B207" s="268"/>
      <c r="C207" s="268"/>
      <c r="D207" s="268"/>
      <c r="E207" s="268"/>
      <c r="F207" s="268"/>
      <c r="G207" s="268"/>
      <c r="H207" s="269"/>
      <c r="I207" s="189"/>
      <c r="J207" s="3"/>
      <c r="K207" s="2"/>
      <c r="L207" s="269"/>
      <c r="M207" s="189"/>
      <c r="N207" s="3"/>
      <c r="O207" s="2"/>
      <c r="P207" s="269"/>
      <c r="Q207" s="189"/>
      <c r="R207" s="3"/>
      <c r="S207" s="2"/>
      <c r="T207" s="269"/>
      <c r="U207" s="189"/>
      <c r="V207" s="3"/>
      <c r="W207" s="1"/>
      <c r="X207" s="1"/>
      <c r="Y207" s="1"/>
      <c r="Z207" s="1"/>
      <c r="AA207" s="2"/>
      <c r="AB207" s="2"/>
      <c r="AC207" s="2"/>
      <c r="AD207" s="2"/>
      <c r="AE207" s="2"/>
      <c r="AF207" s="2"/>
      <c r="AG207" s="270"/>
      <c r="AH207" s="270"/>
      <c r="AI207" s="270"/>
      <c r="AJ207" s="270"/>
      <c r="AK207" s="270"/>
      <c r="AL207" s="270"/>
      <c r="AM207" s="270"/>
      <c r="AN207" s="270"/>
      <c r="AO207" s="270"/>
    </row>
    <row r="208" spans="1:41" ht="14.25" customHeight="1">
      <c r="A208" s="204"/>
      <c r="B208" s="268"/>
      <c r="C208" s="268"/>
      <c r="D208" s="268"/>
      <c r="E208" s="268"/>
      <c r="F208" s="268"/>
      <c r="G208" s="268"/>
      <c r="H208" s="269"/>
      <c r="I208" s="189"/>
      <c r="J208" s="3"/>
      <c r="K208" s="2"/>
      <c r="L208" s="269"/>
      <c r="M208" s="189"/>
      <c r="N208" s="3"/>
      <c r="O208" s="2"/>
      <c r="P208" s="269"/>
      <c r="Q208" s="189"/>
      <c r="R208" s="3"/>
      <c r="S208" s="2"/>
      <c r="T208" s="269"/>
      <c r="U208" s="189"/>
      <c r="V208" s="3"/>
      <c r="W208" s="1"/>
      <c r="X208" s="1"/>
      <c r="Y208" s="1"/>
      <c r="Z208" s="1"/>
      <c r="AA208" s="2"/>
      <c r="AB208" s="2"/>
      <c r="AC208" s="2"/>
      <c r="AD208" s="2"/>
      <c r="AE208" s="2"/>
      <c r="AF208" s="2"/>
      <c r="AG208" s="270"/>
      <c r="AH208" s="270"/>
      <c r="AI208" s="270"/>
      <c r="AJ208" s="270"/>
      <c r="AK208" s="270"/>
      <c r="AL208" s="270"/>
      <c r="AM208" s="270"/>
      <c r="AN208" s="270"/>
      <c r="AO208" s="270"/>
    </row>
    <row r="209" spans="1:41" ht="14.25" customHeight="1">
      <c r="A209" s="204"/>
      <c r="B209" s="268"/>
      <c r="C209" s="268"/>
      <c r="D209" s="268"/>
      <c r="E209" s="268"/>
      <c r="F209" s="268"/>
      <c r="G209" s="268"/>
      <c r="H209" s="269"/>
      <c r="I209" s="189"/>
      <c r="J209" s="3"/>
      <c r="K209" s="2"/>
      <c r="L209" s="269"/>
      <c r="M209" s="189"/>
      <c r="N209" s="3"/>
      <c r="O209" s="2"/>
      <c r="P209" s="269"/>
      <c r="Q209" s="189"/>
      <c r="R209" s="3"/>
      <c r="S209" s="2"/>
      <c r="T209" s="269"/>
      <c r="U209" s="189"/>
      <c r="V209" s="3"/>
      <c r="W209" s="1"/>
      <c r="X209" s="1"/>
      <c r="Y209" s="1"/>
      <c r="Z209" s="1"/>
      <c r="AA209" s="2"/>
      <c r="AB209" s="2"/>
      <c r="AC209" s="2"/>
      <c r="AD209" s="2"/>
      <c r="AE209" s="2"/>
      <c r="AF209" s="2"/>
      <c r="AG209" s="270"/>
      <c r="AH209" s="270"/>
      <c r="AI209" s="270"/>
      <c r="AJ209" s="270"/>
      <c r="AK209" s="270"/>
      <c r="AL209" s="270"/>
      <c r="AM209" s="270"/>
      <c r="AN209" s="270"/>
      <c r="AO209" s="270"/>
    </row>
    <row r="210" spans="1:41" ht="14.25" customHeight="1">
      <c r="A210" s="204"/>
      <c r="B210" s="268"/>
      <c r="C210" s="268"/>
      <c r="D210" s="268"/>
      <c r="E210" s="268"/>
      <c r="F210" s="268"/>
      <c r="G210" s="268"/>
      <c r="H210" s="269"/>
      <c r="I210" s="189"/>
      <c r="J210" s="3"/>
      <c r="K210" s="2"/>
      <c r="L210" s="269"/>
      <c r="M210" s="189"/>
      <c r="N210" s="3"/>
      <c r="O210" s="2"/>
      <c r="P210" s="269"/>
      <c r="Q210" s="189"/>
      <c r="R210" s="3"/>
      <c r="S210" s="2"/>
      <c r="T210" s="269"/>
      <c r="U210" s="189"/>
      <c r="V210" s="3"/>
      <c r="W210" s="1"/>
      <c r="X210" s="1"/>
      <c r="Y210" s="1"/>
      <c r="Z210" s="1"/>
      <c r="AA210" s="2"/>
      <c r="AB210" s="2"/>
      <c r="AC210" s="2"/>
      <c r="AD210" s="2"/>
      <c r="AE210" s="2"/>
      <c r="AF210" s="2"/>
      <c r="AG210" s="270"/>
      <c r="AH210" s="270"/>
      <c r="AI210" s="270"/>
      <c r="AJ210" s="270"/>
      <c r="AK210" s="270"/>
      <c r="AL210" s="270"/>
      <c r="AM210" s="270"/>
      <c r="AN210" s="270"/>
      <c r="AO210" s="270"/>
    </row>
    <row r="211" spans="1:41" ht="14.25" customHeight="1">
      <c r="A211" s="204"/>
      <c r="B211" s="268"/>
      <c r="C211" s="268"/>
      <c r="D211" s="268"/>
      <c r="E211" s="268"/>
      <c r="F211" s="268"/>
      <c r="G211" s="268"/>
      <c r="H211" s="269"/>
      <c r="I211" s="189"/>
      <c r="J211" s="3"/>
      <c r="K211" s="2"/>
      <c r="L211" s="269"/>
      <c r="M211" s="189"/>
      <c r="N211" s="3"/>
      <c r="O211" s="2"/>
      <c r="P211" s="269"/>
      <c r="Q211" s="189"/>
      <c r="R211" s="3"/>
      <c r="S211" s="2"/>
      <c r="T211" s="269"/>
      <c r="U211" s="189"/>
      <c r="V211" s="3"/>
      <c r="W211" s="1"/>
      <c r="X211" s="1"/>
      <c r="Y211" s="1"/>
      <c r="Z211" s="1"/>
      <c r="AA211" s="2"/>
      <c r="AB211" s="2"/>
      <c r="AC211" s="2"/>
      <c r="AD211" s="2"/>
      <c r="AE211" s="2"/>
      <c r="AF211" s="2"/>
      <c r="AG211" s="270"/>
      <c r="AH211" s="270"/>
      <c r="AI211" s="270"/>
      <c r="AJ211" s="270"/>
      <c r="AK211" s="270"/>
      <c r="AL211" s="270"/>
      <c r="AM211" s="270"/>
      <c r="AN211" s="270"/>
      <c r="AO211" s="270"/>
    </row>
    <row r="212" spans="1:41" ht="14.25" customHeight="1">
      <c r="A212" s="204"/>
      <c r="B212" s="268"/>
      <c r="C212" s="268"/>
      <c r="D212" s="268"/>
      <c r="E212" s="268"/>
      <c r="F212" s="268"/>
      <c r="G212" s="268"/>
      <c r="H212" s="269"/>
      <c r="I212" s="189"/>
      <c r="J212" s="3"/>
      <c r="K212" s="2"/>
      <c r="L212" s="269"/>
      <c r="M212" s="189"/>
      <c r="N212" s="3"/>
      <c r="O212" s="2"/>
      <c r="P212" s="269"/>
      <c r="Q212" s="189"/>
      <c r="R212" s="3"/>
      <c r="S212" s="2"/>
      <c r="T212" s="269"/>
      <c r="U212" s="189"/>
      <c r="V212" s="3"/>
      <c r="W212" s="1"/>
      <c r="X212" s="1"/>
      <c r="Y212" s="1"/>
      <c r="Z212" s="1"/>
      <c r="AA212" s="2"/>
      <c r="AB212" s="2"/>
      <c r="AC212" s="2"/>
      <c r="AD212" s="2"/>
      <c r="AE212" s="2"/>
      <c r="AF212" s="2"/>
      <c r="AG212" s="270"/>
      <c r="AH212" s="270"/>
      <c r="AI212" s="270"/>
      <c r="AJ212" s="270"/>
      <c r="AK212" s="270"/>
      <c r="AL212" s="270"/>
      <c r="AM212" s="270"/>
      <c r="AN212" s="270"/>
      <c r="AO212" s="270"/>
    </row>
    <row r="213" spans="1:41" ht="14.25" customHeight="1">
      <c r="A213" s="204"/>
      <c r="B213" s="268"/>
      <c r="C213" s="268"/>
      <c r="D213" s="268"/>
      <c r="E213" s="268"/>
      <c r="F213" s="268"/>
      <c r="G213" s="268"/>
      <c r="H213" s="269"/>
      <c r="I213" s="189"/>
      <c r="J213" s="3"/>
      <c r="K213" s="2"/>
      <c r="L213" s="269"/>
      <c r="M213" s="189"/>
      <c r="N213" s="3"/>
      <c r="O213" s="2"/>
      <c r="P213" s="269"/>
      <c r="Q213" s="189"/>
      <c r="R213" s="3"/>
      <c r="S213" s="2"/>
      <c r="T213" s="269"/>
      <c r="U213" s="189"/>
      <c r="V213" s="3"/>
      <c r="W213" s="1"/>
      <c r="X213" s="1"/>
      <c r="Y213" s="1"/>
      <c r="Z213" s="1"/>
      <c r="AA213" s="2"/>
      <c r="AB213" s="2"/>
      <c r="AC213" s="2"/>
      <c r="AD213" s="2"/>
      <c r="AE213" s="2"/>
      <c r="AF213" s="2"/>
      <c r="AG213" s="270"/>
      <c r="AH213" s="270"/>
      <c r="AI213" s="270"/>
      <c r="AJ213" s="270"/>
      <c r="AK213" s="270"/>
      <c r="AL213" s="270"/>
      <c r="AM213" s="270"/>
      <c r="AN213" s="270"/>
      <c r="AO213" s="270"/>
    </row>
    <row r="214" spans="1:41" ht="14.25" customHeight="1">
      <c r="A214" s="204"/>
      <c r="B214" s="268"/>
      <c r="C214" s="268"/>
      <c r="D214" s="268"/>
      <c r="E214" s="268"/>
      <c r="F214" s="268"/>
      <c r="G214" s="268"/>
      <c r="H214" s="269"/>
      <c r="I214" s="189"/>
      <c r="J214" s="3"/>
      <c r="K214" s="2"/>
      <c r="L214" s="269"/>
      <c r="M214" s="189"/>
      <c r="N214" s="3"/>
      <c r="O214" s="2"/>
      <c r="P214" s="269"/>
      <c r="Q214" s="189"/>
      <c r="R214" s="3"/>
      <c r="S214" s="2"/>
      <c r="T214" s="269"/>
      <c r="U214" s="189"/>
      <c r="V214" s="3"/>
      <c r="W214" s="1"/>
      <c r="X214" s="1"/>
      <c r="Y214" s="1"/>
      <c r="Z214" s="1"/>
      <c r="AA214" s="2"/>
      <c r="AB214" s="2"/>
      <c r="AC214" s="2"/>
      <c r="AD214" s="2"/>
      <c r="AE214" s="2"/>
      <c r="AF214" s="2"/>
      <c r="AG214" s="270"/>
      <c r="AH214" s="270"/>
      <c r="AI214" s="270"/>
      <c r="AJ214" s="270"/>
      <c r="AK214" s="270"/>
      <c r="AL214" s="270"/>
      <c r="AM214" s="270"/>
      <c r="AN214" s="270"/>
      <c r="AO214" s="270"/>
    </row>
    <row r="215" spans="1:41" ht="14.25" customHeight="1">
      <c r="A215" s="204"/>
      <c r="B215" s="268"/>
      <c r="C215" s="268"/>
      <c r="D215" s="268"/>
      <c r="E215" s="268"/>
      <c r="F215" s="268"/>
      <c r="G215" s="268"/>
      <c r="H215" s="269"/>
      <c r="I215" s="189"/>
      <c r="J215" s="3"/>
      <c r="K215" s="2"/>
      <c r="L215" s="269"/>
      <c r="M215" s="189"/>
      <c r="N215" s="3"/>
      <c r="O215" s="2"/>
      <c r="P215" s="269"/>
      <c r="Q215" s="189"/>
      <c r="R215" s="3"/>
      <c r="S215" s="2"/>
      <c r="T215" s="269"/>
      <c r="U215" s="189"/>
      <c r="V215" s="3"/>
      <c r="W215" s="1"/>
      <c r="X215" s="1"/>
      <c r="Y215" s="1"/>
      <c r="Z215" s="1"/>
      <c r="AA215" s="2"/>
      <c r="AB215" s="2"/>
      <c r="AC215" s="2"/>
      <c r="AD215" s="2"/>
      <c r="AE215" s="2"/>
      <c r="AF215" s="2"/>
      <c r="AG215" s="270"/>
      <c r="AH215" s="270"/>
      <c r="AI215" s="270"/>
      <c r="AJ215" s="270"/>
      <c r="AK215" s="270"/>
      <c r="AL215" s="270"/>
      <c r="AM215" s="270"/>
      <c r="AN215" s="270"/>
      <c r="AO215" s="270"/>
    </row>
    <row r="216" spans="1:41" ht="14.25" customHeight="1">
      <c r="A216" s="204"/>
      <c r="B216" s="268"/>
      <c r="C216" s="268"/>
      <c r="D216" s="268"/>
      <c r="E216" s="268"/>
      <c r="F216" s="268"/>
      <c r="G216" s="268"/>
      <c r="H216" s="269"/>
      <c r="I216" s="189"/>
      <c r="J216" s="3"/>
      <c r="K216" s="2"/>
      <c r="L216" s="269"/>
      <c r="M216" s="189"/>
      <c r="N216" s="3"/>
      <c r="O216" s="2"/>
      <c r="P216" s="269"/>
      <c r="Q216" s="189"/>
      <c r="R216" s="3"/>
      <c r="S216" s="2"/>
      <c r="T216" s="269"/>
      <c r="U216" s="189"/>
      <c r="V216" s="3"/>
      <c r="W216" s="1"/>
      <c r="X216" s="1"/>
      <c r="Y216" s="1"/>
      <c r="Z216" s="1"/>
      <c r="AA216" s="2"/>
      <c r="AB216" s="2"/>
      <c r="AC216" s="2"/>
      <c r="AD216" s="2"/>
      <c r="AE216" s="2"/>
      <c r="AF216" s="2"/>
      <c r="AG216" s="270"/>
      <c r="AH216" s="270"/>
      <c r="AI216" s="270"/>
      <c r="AJ216" s="270"/>
      <c r="AK216" s="270"/>
      <c r="AL216" s="270"/>
      <c r="AM216" s="270"/>
      <c r="AN216" s="270"/>
      <c r="AO216" s="270"/>
    </row>
    <row r="217" spans="1:41" ht="14.25" customHeight="1">
      <c r="A217" s="204"/>
      <c r="B217" s="268"/>
      <c r="C217" s="268"/>
      <c r="D217" s="268"/>
      <c r="E217" s="268"/>
      <c r="F217" s="268"/>
      <c r="G217" s="268"/>
      <c r="H217" s="269"/>
      <c r="I217" s="189"/>
      <c r="J217" s="3"/>
      <c r="K217" s="2"/>
      <c r="L217" s="269"/>
      <c r="M217" s="189"/>
      <c r="N217" s="3"/>
      <c r="O217" s="2"/>
      <c r="P217" s="269"/>
      <c r="Q217" s="189"/>
      <c r="R217" s="3"/>
      <c r="S217" s="2"/>
      <c r="T217" s="269"/>
      <c r="U217" s="189"/>
      <c r="V217" s="3"/>
      <c r="W217" s="1"/>
      <c r="X217" s="1"/>
      <c r="Y217" s="1"/>
      <c r="Z217" s="1"/>
      <c r="AA217" s="2"/>
      <c r="AB217" s="2"/>
      <c r="AC217" s="2"/>
      <c r="AD217" s="2"/>
      <c r="AE217" s="2"/>
      <c r="AF217" s="2"/>
      <c r="AG217" s="270"/>
      <c r="AH217" s="270"/>
      <c r="AI217" s="270"/>
      <c r="AJ217" s="270"/>
      <c r="AK217" s="270"/>
      <c r="AL217" s="270"/>
      <c r="AM217" s="270"/>
      <c r="AN217" s="270"/>
      <c r="AO217" s="270"/>
    </row>
    <row r="218" spans="1:41" ht="14.25" customHeight="1">
      <c r="A218" s="204"/>
      <c r="B218" s="268"/>
      <c r="C218" s="268"/>
      <c r="D218" s="268"/>
      <c r="E218" s="268"/>
      <c r="F218" s="268"/>
      <c r="G218" s="268"/>
      <c r="H218" s="269"/>
      <c r="I218" s="189"/>
      <c r="J218" s="3"/>
      <c r="K218" s="2"/>
      <c r="L218" s="269"/>
      <c r="M218" s="189"/>
      <c r="N218" s="3"/>
      <c r="O218" s="2"/>
      <c r="P218" s="269"/>
      <c r="Q218" s="189"/>
      <c r="R218" s="3"/>
      <c r="S218" s="2"/>
      <c r="T218" s="269"/>
      <c r="U218" s="189"/>
      <c r="V218" s="3"/>
      <c r="W218" s="1"/>
      <c r="X218" s="1"/>
      <c r="Y218" s="1"/>
      <c r="Z218" s="1"/>
      <c r="AA218" s="2"/>
      <c r="AB218" s="2"/>
      <c r="AC218" s="2"/>
      <c r="AD218" s="2"/>
      <c r="AE218" s="2"/>
      <c r="AF218" s="2"/>
      <c r="AG218" s="270"/>
      <c r="AH218" s="270"/>
      <c r="AI218" s="270"/>
      <c r="AJ218" s="270"/>
      <c r="AK218" s="270"/>
      <c r="AL218" s="270"/>
      <c r="AM218" s="270"/>
      <c r="AN218" s="270"/>
      <c r="AO218" s="270"/>
    </row>
    <row r="219" spans="1:41" ht="14.25" customHeight="1">
      <c r="A219" s="204"/>
      <c r="B219" s="268"/>
      <c r="C219" s="268"/>
      <c r="D219" s="268"/>
      <c r="E219" s="268"/>
      <c r="F219" s="268"/>
      <c r="G219" s="268"/>
      <c r="H219" s="269"/>
      <c r="I219" s="189"/>
      <c r="J219" s="3"/>
      <c r="K219" s="2"/>
      <c r="L219" s="269"/>
      <c r="M219" s="189"/>
      <c r="N219" s="3"/>
      <c r="O219" s="2"/>
      <c r="P219" s="269"/>
      <c r="Q219" s="189"/>
      <c r="R219" s="3"/>
      <c r="S219" s="2"/>
      <c r="T219" s="269"/>
      <c r="U219" s="189"/>
      <c r="V219" s="3"/>
      <c r="W219" s="1"/>
      <c r="X219" s="1"/>
      <c r="Y219" s="1"/>
      <c r="Z219" s="1"/>
      <c r="AA219" s="2"/>
      <c r="AB219" s="2"/>
      <c r="AC219" s="2"/>
      <c r="AD219" s="2"/>
      <c r="AE219" s="2"/>
      <c r="AF219" s="2"/>
      <c r="AG219" s="270"/>
      <c r="AH219" s="270"/>
      <c r="AI219" s="270"/>
      <c r="AJ219" s="270"/>
      <c r="AK219" s="270"/>
      <c r="AL219" s="270"/>
      <c r="AM219" s="270"/>
      <c r="AN219" s="270"/>
      <c r="AO219" s="270"/>
    </row>
    <row r="220" spans="1:41" ht="14.25" customHeight="1">
      <c r="A220" s="204"/>
      <c r="B220" s="268"/>
      <c r="C220" s="268"/>
      <c r="D220" s="268"/>
      <c r="E220" s="268"/>
      <c r="F220" s="268"/>
      <c r="G220" s="268"/>
      <c r="H220" s="269"/>
      <c r="I220" s="189"/>
      <c r="J220" s="3"/>
      <c r="K220" s="2"/>
      <c r="L220" s="269"/>
      <c r="M220" s="189"/>
      <c r="N220" s="3"/>
      <c r="O220" s="2"/>
      <c r="P220" s="269"/>
      <c r="Q220" s="189"/>
      <c r="R220" s="3"/>
      <c r="S220" s="2"/>
      <c r="T220" s="269"/>
      <c r="U220" s="189"/>
      <c r="V220" s="3"/>
      <c r="W220" s="1"/>
      <c r="X220" s="1"/>
      <c r="Y220" s="1"/>
      <c r="Z220" s="1"/>
      <c r="AA220" s="2"/>
      <c r="AB220" s="2"/>
      <c r="AC220" s="2"/>
      <c r="AD220" s="2"/>
      <c r="AE220" s="2"/>
      <c r="AF220" s="2"/>
      <c r="AG220" s="270"/>
      <c r="AH220" s="270"/>
      <c r="AI220" s="270"/>
      <c r="AJ220" s="270"/>
      <c r="AK220" s="270"/>
      <c r="AL220" s="270"/>
      <c r="AM220" s="270"/>
      <c r="AN220" s="270"/>
      <c r="AO220" s="270"/>
    </row>
    <row r="221" spans="1:41" ht="14.25" customHeight="1">
      <c r="A221" s="204"/>
      <c r="B221" s="268"/>
      <c r="C221" s="268"/>
      <c r="D221" s="268"/>
      <c r="E221" s="268"/>
      <c r="F221" s="268"/>
      <c r="G221" s="268"/>
      <c r="H221" s="269"/>
      <c r="I221" s="189"/>
      <c r="J221" s="3"/>
      <c r="K221" s="2"/>
      <c r="L221" s="269"/>
      <c r="M221" s="189"/>
      <c r="N221" s="3"/>
      <c r="O221" s="2"/>
      <c r="P221" s="269"/>
      <c r="Q221" s="189"/>
      <c r="R221" s="3"/>
      <c r="S221" s="2"/>
      <c r="T221" s="269"/>
      <c r="U221" s="189"/>
      <c r="V221" s="3"/>
      <c r="W221" s="1"/>
      <c r="X221" s="1"/>
      <c r="Y221" s="1"/>
      <c r="Z221" s="1"/>
      <c r="AA221" s="2"/>
      <c r="AB221" s="2"/>
      <c r="AC221" s="2"/>
      <c r="AD221" s="2"/>
      <c r="AE221" s="2"/>
      <c r="AF221" s="2"/>
      <c r="AG221" s="270"/>
      <c r="AH221" s="270"/>
      <c r="AI221" s="270"/>
      <c r="AJ221" s="270"/>
      <c r="AK221" s="270"/>
      <c r="AL221" s="270"/>
      <c r="AM221" s="270"/>
      <c r="AN221" s="270"/>
      <c r="AO221" s="270"/>
    </row>
    <row r="222" spans="1:41" ht="14.25" customHeight="1">
      <c r="A222" s="204"/>
      <c r="B222" s="268"/>
      <c r="C222" s="268"/>
      <c r="D222" s="268"/>
      <c r="E222" s="268"/>
      <c r="F222" s="268"/>
      <c r="G222" s="268"/>
      <c r="H222" s="269"/>
      <c r="I222" s="189"/>
      <c r="J222" s="3"/>
      <c r="K222" s="2"/>
      <c r="L222" s="269"/>
      <c r="M222" s="189"/>
      <c r="N222" s="3"/>
      <c r="O222" s="2"/>
      <c r="P222" s="269"/>
      <c r="Q222" s="189"/>
      <c r="R222" s="3"/>
      <c r="S222" s="2"/>
      <c r="T222" s="269"/>
      <c r="U222" s="189"/>
      <c r="V222" s="3"/>
      <c r="W222" s="1"/>
      <c r="X222" s="1"/>
      <c r="Y222" s="1"/>
      <c r="Z222" s="1"/>
      <c r="AA222" s="2"/>
      <c r="AB222" s="2"/>
      <c r="AC222" s="2"/>
      <c r="AD222" s="2"/>
      <c r="AE222" s="2"/>
      <c r="AF222" s="2"/>
      <c r="AG222" s="270"/>
      <c r="AH222" s="270"/>
      <c r="AI222" s="270"/>
      <c r="AJ222" s="270"/>
      <c r="AK222" s="270"/>
      <c r="AL222" s="270"/>
      <c r="AM222" s="270"/>
      <c r="AN222" s="270"/>
      <c r="AO222" s="270"/>
    </row>
    <row r="223" spans="1:41" ht="14.25" customHeight="1">
      <c r="A223" s="204"/>
      <c r="B223" s="268"/>
      <c r="C223" s="268"/>
      <c r="D223" s="268"/>
      <c r="E223" s="268"/>
      <c r="F223" s="268"/>
      <c r="G223" s="268"/>
      <c r="H223" s="269"/>
      <c r="I223" s="189"/>
      <c r="J223" s="3"/>
      <c r="K223" s="2"/>
      <c r="L223" s="269"/>
      <c r="M223" s="189"/>
      <c r="N223" s="3"/>
      <c r="O223" s="2"/>
      <c r="P223" s="269"/>
      <c r="Q223" s="189"/>
      <c r="R223" s="3"/>
      <c r="S223" s="2"/>
      <c r="T223" s="269"/>
      <c r="U223" s="189"/>
      <c r="V223" s="3"/>
      <c r="W223" s="1"/>
      <c r="X223" s="1"/>
      <c r="Y223" s="1"/>
      <c r="Z223" s="1"/>
      <c r="AA223" s="2"/>
      <c r="AB223" s="2"/>
      <c r="AC223" s="2"/>
      <c r="AD223" s="2"/>
      <c r="AE223" s="2"/>
      <c r="AF223" s="2"/>
      <c r="AG223" s="270"/>
      <c r="AH223" s="270"/>
      <c r="AI223" s="270"/>
      <c r="AJ223" s="270"/>
      <c r="AK223" s="270"/>
      <c r="AL223" s="270"/>
      <c r="AM223" s="270"/>
      <c r="AN223" s="270"/>
      <c r="AO223" s="270"/>
    </row>
    <row r="224" spans="1:41" ht="14.25" customHeight="1">
      <c r="A224" s="204"/>
      <c r="B224" s="268"/>
      <c r="C224" s="268"/>
      <c r="D224" s="268"/>
      <c r="E224" s="268"/>
      <c r="F224" s="268"/>
      <c r="G224" s="268"/>
      <c r="H224" s="269"/>
      <c r="I224" s="189"/>
      <c r="J224" s="3"/>
      <c r="K224" s="2"/>
      <c r="L224" s="269"/>
      <c r="M224" s="189"/>
      <c r="N224" s="3"/>
      <c r="O224" s="2"/>
      <c r="P224" s="269"/>
      <c r="Q224" s="189"/>
      <c r="R224" s="3"/>
      <c r="S224" s="2"/>
      <c r="T224" s="269"/>
      <c r="U224" s="189"/>
      <c r="V224" s="3"/>
      <c r="W224" s="1"/>
      <c r="X224" s="1"/>
      <c r="Y224" s="1"/>
      <c r="Z224" s="1"/>
      <c r="AA224" s="2"/>
      <c r="AB224" s="2"/>
      <c r="AC224" s="2"/>
      <c r="AD224" s="2"/>
      <c r="AE224" s="2"/>
      <c r="AF224" s="2"/>
      <c r="AG224" s="270"/>
      <c r="AH224" s="270"/>
      <c r="AI224" s="270"/>
      <c r="AJ224" s="270"/>
      <c r="AK224" s="270"/>
      <c r="AL224" s="270"/>
      <c r="AM224" s="270"/>
      <c r="AN224" s="270"/>
      <c r="AO224" s="270"/>
    </row>
    <row r="225" spans="1:41" ht="14.25" customHeight="1">
      <c r="A225" s="204"/>
      <c r="B225" s="268"/>
      <c r="C225" s="268"/>
      <c r="D225" s="268"/>
      <c r="E225" s="268"/>
      <c r="F225" s="268"/>
      <c r="G225" s="268"/>
      <c r="H225" s="269"/>
      <c r="I225" s="189"/>
      <c r="J225" s="3"/>
      <c r="K225" s="2"/>
      <c r="L225" s="269"/>
      <c r="M225" s="189"/>
      <c r="N225" s="3"/>
      <c r="O225" s="2"/>
      <c r="P225" s="269"/>
      <c r="Q225" s="189"/>
      <c r="R225" s="3"/>
      <c r="S225" s="2"/>
      <c r="T225" s="269"/>
      <c r="U225" s="189"/>
      <c r="V225" s="3"/>
      <c r="W225" s="1"/>
      <c r="X225" s="1"/>
      <c r="Y225" s="1"/>
      <c r="Z225" s="1"/>
      <c r="AA225" s="2"/>
      <c r="AB225" s="2"/>
      <c r="AC225" s="2"/>
      <c r="AD225" s="2"/>
      <c r="AE225" s="2"/>
      <c r="AF225" s="2"/>
      <c r="AG225" s="270"/>
      <c r="AH225" s="270"/>
      <c r="AI225" s="270"/>
      <c r="AJ225" s="270"/>
      <c r="AK225" s="270"/>
      <c r="AL225" s="270"/>
      <c r="AM225" s="270"/>
      <c r="AN225" s="270"/>
      <c r="AO225" s="270"/>
    </row>
    <row r="226" spans="1:41" ht="14.25" customHeight="1">
      <c r="A226" s="204"/>
      <c r="B226" s="268"/>
      <c r="C226" s="268"/>
      <c r="D226" s="268"/>
      <c r="E226" s="268"/>
      <c r="F226" s="268"/>
      <c r="G226" s="268"/>
      <c r="H226" s="269"/>
      <c r="I226" s="189"/>
      <c r="J226" s="3"/>
      <c r="K226" s="2"/>
      <c r="L226" s="269"/>
      <c r="M226" s="189"/>
      <c r="N226" s="3"/>
      <c r="O226" s="2"/>
      <c r="P226" s="269"/>
      <c r="Q226" s="189"/>
      <c r="R226" s="3"/>
      <c r="S226" s="2"/>
      <c r="T226" s="269"/>
      <c r="U226" s="189"/>
      <c r="V226" s="3"/>
      <c r="W226" s="1"/>
      <c r="X226" s="1"/>
      <c r="Y226" s="1"/>
      <c r="Z226" s="1"/>
      <c r="AA226" s="2"/>
      <c r="AB226" s="2"/>
      <c r="AC226" s="2"/>
      <c r="AD226" s="2"/>
      <c r="AE226" s="2"/>
      <c r="AF226" s="2"/>
      <c r="AG226" s="270"/>
      <c r="AH226" s="270"/>
      <c r="AI226" s="270"/>
      <c r="AJ226" s="270"/>
      <c r="AK226" s="270"/>
      <c r="AL226" s="270"/>
      <c r="AM226" s="270"/>
      <c r="AN226" s="270"/>
      <c r="AO226" s="270"/>
    </row>
    <row r="227" spans="1:41" ht="14.25" customHeight="1">
      <c r="A227" s="204"/>
      <c r="B227" s="268"/>
      <c r="C227" s="268"/>
      <c r="D227" s="268"/>
      <c r="E227" s="268"/>
      <c r="F227" s="268"/>
      <c r="G227" s="268"/>
      <c r="H227" s="269"/>
      <c r="I227" s="189"/>
      <c r="J227" s="3"/>
      <c r="K227" s="2"/>
      <c r="L227" s="269"/>
      <c r="M227" s="189"/>
      <c r="N227" s="3"/>
      <c r="O227" s="2"/>
      <c r="P227" s="269"/>
      <c r="Q227" s="189"/>
      <c r="R227" s="3"/>
      <c r="S227" s="2"/>
      <c r="T227" s="269"/>
      <c r="U227" s="189"/>
      <c r="V227" s="3"/>
      <c r="W227" s="1"/>
      <c r="X227" s="1"/>
      <c r="Y227" s="1"/>
      <c r="Z227" s="1"/>
      <c r="AA227" s="2"/>
      <c r="AB227" s="2"/>
      <c r="AC227" s="2"/>
      <c r="AD227" s="2"/>
      <c r="AE227" s="2"/>
      <c r="AF227" s="2"/>
      <c r="AG227" s="270"/>
      <c r="AH227" s="270"/>
      <c r="AI227" s="270"/>
      <c r="AJ227" s="270"/>
      <c r="AK227" s="270"/>
      <c r="AL227" s="270"/>
      <c r="AM227" s="270"/>
      <c r="AN227" s="270"/>
      <c r="AO227" s="270"/>
    </row>
    <row r="228" spans="1:41" ht="14.25" customHeight="1">
      <c r="A228" s="204"/>
      <c r="B228" s="268"/>
      <c r="C228" s="268"/>
      <c r="D228" s="268"/>
      <c r="E228" s="268"/>
      <c r="F228" s="268"/>
      <c r="G228" s="268"/>
      <c r="H228" s="269"/>
      <c r="I228" s="189"/>
      <c r="J228" s="3"/>
      <c r="K228" s="2"/>
      <c r="L228" s="269"/>
      <c r="M228" s="189"/>
      <c r="N228" s="3"/>
      <c r="O228" s="2"/>
      <c r="P228" s="269"/>
      <c r="Q228" s="189"/>
      <c r="R228" s="3"/>
      <c r="S228" s="2"/>
      <c r="T228" s="269"/>
      <c r="U228" s="189"/>
      <c r="V228" s="3"/>
      <c r="W228" s="1"/>
      <c r="X228" s="1"/>
      <c r="Y228" s="1"/>
      <c r="Z228" s="1"/>
      <c r="AA228" s="2"/>
      <c r="AB228" s="2"/>
      <c r="AC228" s="2"/>
      <c r="AD228" s="2"/>
      <c r="AE228" s="2"/>
      <c r="AF228" s="2"/>
      <c r="AG228" s="270"/>
      <c r="AH228" s="270"/>
      <c r="AI228" s="270"/>
      <c r="AJ228" s="270"/>
      <c r="AK228" s="270"/>
      <c r="AL228" s="270"/>
      <c r="AM228" s="270"/>
      <c r="AN228" s="270"/>
      <c r="AO228" s="270"/>
    </row>
    <row r="229" spans="1:41" ht="14.25" customHeight="1">
      <c r="A229" s="204"/>
      <c r="B229" s="268"/>
      <c r="C229" s="268"/>
      <c r="D229" s="268"/>
      <c r="E229" s="268"/>
      <c r="F229" s="268"/>
      <c r="G229" s="268"/>
      <c r="H229" s="269"/>
      <c r="I229" s="189"/>
      <c r="J229" s="3"/>
      <c r="K229" s="2"/>
      <c r="L229" s="269"/>
      <c r="M229" s="189"/>
      <c r="N229" s="3"/>
      <c r="O229" s="2"/>
      <c r="P229" s="269"/>
      <c r="Q229" s="189"/>
      <c r="R229" s="3"/>
      <c r="S229" s="2"/>
      <c r="T229" s="269"/>
      <c r="U229" s="189"/>
      <c r="V229" s="3"/>
      <c r="W229" s="1"/>
      <c r="X229" s="1"/>
      <c r="Y229" s="1"/>
      <c r="Z229" s="1"/>
      <c r="AA229" s="2"/>
      <c r="AB229" s="2"/>
      <c r="AC229" s="2"/>
      <c r="AD229" s="2"/>
      <c r="AE229" s="2"/>
      <c r="AF229" s="2"/>
      <c r="AG229" s="270"/>
      <c r="AH229" s="270"/>
      <c r="AI229" s="270"/>
      <c r="AJ229" s="270"/>
      <c r="AK229" s="270"/>
      <c r="AL229" s="270"/>
      <c r="AM229" s="270"/>
      <c r="AN229" s="270"/>
      <c r="AO229" s="270"/>
    </row>
    <row r="230" spans="1:41" ht="14.25" customHeight="1">
      <c r="A230" s="204"/>
      <c r="B230" s="268"/>
      <c r="C230" s="268"/>
      <c r="D230" s="268"/>
      <c r="E230" s="268"/>
      <c r="F230" s="268"/>
      <c r="G230" s="268"/>
      <c r="H230" s="269"/>
      <c r="I230" s="189"/>
      <c r="J230" s="3"/>
      <c r="K230" s="2"/>
      <c r="L230" s="269"/>
      <c r="M230" s="189"/>
      <c r="N230" s="3"/>
      <c r="O230" s="2"/>
      <c r="P230" s="269"/>
      <c r="Q230" s="189"/>
      <c r="R230" s="3"/>
      <c r="S230" s="2"/>
      <c r="T230" s="269"/>
      <c r="U230" s="189"/>
      <c r="V230" s="3"/>
      <c r="W230" s="1"/>
      <c r="X230" s="1"/>
      <c r="Y230" s="1"/>
      <c r="Z230" s="1"/>
      <c r="AA230" s="2"/>
      <c r="AB230" s="2"/>
      <c r="AC230" s="2"/>
      <c r="AD230" s="2"/>
      <c r="AE230" s="2"/>
      <c r="AF230" s="2"/>
      <c r="AG230" s="270"/>
      <c r="AH230" s="270"/>
      <c r="AI230" s="270"/>
      <c r="AJ230" s="270"/>
      <c r="AK230" s="270"/>
      <c r="AL230" s="270"/>
      <c r="AM230" s="270"/>
      <c r="AN230" s="270"/>
      <c r="AO230" s="270"/>
    </row>
    <row r="231" spans="1:41" ht="14.25" customHeight="1">
      <c r="A231" s="204"/>
      <c r="B231" s="268"/>
      <c r="C231" s="268"/>
      <c r="D231" s="268"/>
      <c r="E231" s="268"/>
      <c r="F231" s="268"/>
      <c r="G231" s="268"/>
      <c r="H231" s="269"/>
      <c r="I231" s="189"/>
      <c r="J231" s="3"/>
      <c r="K231" s="2"/>
      <c r="L231" s="269"/>
      <c r="M231" s="189"/>
      <c r="N231" s="3"/>
      <c r="O231" s="2"/>
      <c r="P231" s="269"/>
      <c r="Q231" s="189"/>
      <c r="R231" s="3"/>
      <c r="S231" s="2"/>
      <c r="T231" s="269"/>
      <c r="U231" s="189"/>
      <c r="V231" s="3"/>
      <c r="W231" s="1"/>
      <c r="X231" s="1"/>
      <c r="Y231" s="1"/>
      <c r="Z231" s="1"/>
      <c r="AA231" s="2"/>
      <c r="AB231" s="2"/>
      <c r="AC231" s="2"/>
      <c r="AD231" s="2"/>
      <c r="AE231" s="2"/>
      <c r="AF231" s="2"/>
      <c r="AG231" s="270"/>
      <c r="AH231" s="270"/>
      <c r="AI231" s="270"/>
      <c r="AJ231" s="270"/>
      <c r="AK231" s="270"/>
      <c r="AL231" s="270"/>
      <c r="AM231" s="270"/>
      <c r="AN231" s="270"/>
      <c r="AO231" s="270"/>
    </row>
    <row r="232" spans="1:41" ht="14.25" customHeight="1">
      <c r="A232" s="204"/>
      <c r="B232" s="268"/>
      <c r="C232" s="268"/>
      <c r="D232" s="268"/>
      <c r="E232" s="268"/>
      <c r="F232" s="268"/>
      <c r="G232" s="268"/>
      <c r="H232" s="269"/>
      <c r="I232" s="189"/>
      <c r="J232" s="3"/>
      <c r="K232" s="2"/>
      <c r="L232" s="269"/>
      <c r="M232" s="189"/>
      <c r="N232" s="3"/>
      <c r="O232" s="2"/>
      <c r="P232" s="269"/>
      <c r="Q232" s="189"/>
      <c r="R232" s="3"/>
      <c r="S232" s="2"/>
      <c r="T232" s="269"/>
      <c r="U232" s="189"/>
      <c r="V232" s="3"/>
      <c r="W232" s="1"/>
      <c r="X232" s="1"/>
      <c r="Y232" s="1"/>
      <c r="Z232" s="1"/>
      <c r="AA232" s="2"/>
      <c r="AB232" s="2"/>
      <c r="AC232" s="2"/>
      <c r="AD232" s="2"/>
      <c r="AE232" s="2"/>
      <c r="AF232" s="2"/>
      <c r="AG232" s="270"/>
      <c r="AH232" s="270"/>
      <c r="AI232" s="270"/>
      <c r="AJ232" s="270"/>
      <c r="AK232" s="270"/>
      <c r="AL232" s="270"/>
      <c r="AM232" s="270"/>
      <c r="AN232" s="270"/>
      <c r="AO232" s="270"/>
    </row>
    <row r="233" spans="1:41" ht="14.25" customHeight="1">
      <c r="A233" s="204"/>
      <c r="B233" s="268"/>
      <c r="C233" s="268"/>
      <c r="D233" s="268"/>
      <c r="E233" s="268"/>
      <c r="F233" s="268"/>
      <c r="G233" s="268"/>
      <c r="H233" s="269"/>
      <c r="I233" s="189"/>
      <c r="J233" s="3"/>
      <c r="K233" s="2"/>
      <c r="L233" s="269"/>
      <c r="M233" s="189"/>
      <c r="N233" s="3"/>
      <c r="O233" s="2"/>
      <c r="P233" s="269"/>
      <c r="Q233" s="189"/>
      <c r="R233" s="3"/>
      <c r="S233" s="2"/>
      <c r="T233" s="269"/>
      <c r="U233" s="189"/>
      <c r="V233" s="3"/>
      <c r="W233" s="1"/>
      <c r="X233" s="1"/>
      <c r="Y233" s="1"/>
      <c r="Z233" s="1"/>
      <c r="AA233" s="2"/>
      <c r="AB233" s="2"/>
      <c r="AC233" s="2"/>
      <c r="AD233" s="2"/>
      <c r="AE233" s="2"/>
      <c r="AF233" s="2"/>
      <c r="AG233" s="270"/>
      <c r="AH233" s="270"/>
      <c r="AI233" s="270"/>
      <c r="AJ233" s="270"/>
      <c r="AK233" s="270"/>
      <c r="AL233" s="270"/>
      <c r="AM233" s="270"/>
      <c r="AN233" s="270"/>
      <c r="AO233" s="270"/>
    </row>
    <row r="234" spans="1:41" ht="14.25" customHeight="1">
      <c r="A234" s="204"/>
      <c r="B234" s="268"/>
      <c r="C234" s="268"/>
      <c r="D234" s="268"/>
      <c r="E234" s="268"/>
      <c r="F234" s="268"/>
      <c r="G234" s="268"/>
      <c r="H234" s="269"/>
      <c r="I234" s="189"/>
      <c r="J234" s="3"/>
      <c r="K234" s="2"/>
      <c r="L234" s="269"/>
      <c r="M234" s="189"/>
      <c r="N234" s="3"/>
      <c r="O234" s="2"/>
      <c r="P234" s="269"/>
      <c r="Q234" s="189"/>
      <c r="R234" s="3"/>
      <c r="S234" s="2"/>
      <c r="T234" s="269"/>
      <c r="U234" s="189"/>
      <c r="V234" s="3"/>
      <c r="W234" s="1"/>
      <c r="X234" s="1"/>
      <c r="Y234" s="1"/>
      <c r="Z234" s="1"/>
      <c r="AA234" s="2"/>
      <c r="AB234" s="2"/>
      <c r="AC234" s="2"/>
      <c r="AD234" s="2"/>
      <c r="AE234" s="2"/>
      <c r="AF234" s="2"/>
      <c r="AG234" s="270"/>
      <c r="AH234" s="270"/>
      <c r="AI234" s="270"/>
      <c r="AJ234" s="270"/>
      <c r="AK234" s="270"/>
      <c r="AL234" s="270"/>
      <c r="AM234" s="270"/>
      <c r="AN234" s="270"/>
      <c r="AO234" s="270"/>
    </row>
    <row r="235" spans="1:41" ht="14.25" customHeight="1">
      <c r="A235" s="204"/>
      <c r="B235" s="268"/>
      <c r="C235" s="268"/>
      <c r="D235" s="268"/>
      <c r="E235" s="268"/>
      <c r="F235" s="268"/>
      <c r="G235" s="268"/>
      <c r="H235" s="269"/>
      <c r="I235" s="189"/>
      <c r="J235" s="3"/>
      <c r="K235" s="2"/>
      <c r="L235" s="269"/>
      <c r="M235" s="189"/>
      <c r="N235" s="3"/>
      <c r="O235" s="2"/>
      <c r="P235" s="269"/>
      <c r="Q235" s="189"/>
      <c r="R235" s="3"/>
      <c r="S235" s="2"/>
      <c r="T235" s="269"/>
      <c r="U235" s="189"/>
      <c r="V235" s="3"/>
      <c r="W235" s="1"/>
      <c r="X235" s="1"/>
      <c r="Y235" s="1"/>
      <c r="Z235" s="1"/>
      <c r="AA235" s="2"/>
      <c r="AB235" s="2"/>
      <c r="AC235" s="2"/>
      <c r="AD235" s="2"/>
      <c r="AE235" s="2"/>
      <c r="AF235" s="2"/>
      <c r="AG235" s="270"/>
      <c r="AH235" s="270"/>
      <c r="AI235" s="270"/>
      <c r="AJ235" s="270"/>
      <c r="AK235" s="270"/>
      <c r="AL235" s="270"/>
      <c r="AM235" s="270"/>
      <c r="AN235" s="270"/>
      <c r="AO235" s="270"/>
    </row>
    <row r="236" spans="1:41" ht="14.25" customHeight="1">
      <c r="A236" s="204"/>
      <c r="B236" s="268"/>
      <c r="C236" s="268"/>
      <c r="D236" s="268"/>
      <c r="E236" s="268"/>
      <c r="F236" s="268"/>
      <c r="G236" s="268"/>
      <c r="H236" s="269"/>
      <c r="I236" s="189"/>
      <c r="J236" s="3"/>
      <c r="K236" s="2"/>
      <c r="L236" s="269"/>
      <c r="M236" s="189"/>
      <c r="N236" s="3"/>
      <c r="O236" s="2"/>
      <c r="P236" s="269"/>
      <c r="Q236" s="189"/>
      <c r="R236" s="3"/>
      <c r="S236" s="2"/>
      <c r="T236" s="269"/>
      <c r="U236" s="189"/>
      <c r="V236" s="3"/>
      <c r="W236" s="1"/>
      <c r="X236" s="1"/>
      <c r="Y236" s="1"/>
      <c r="Z236" s="1"/>
      <c r="AA236" s="2"/>
      <c r="AB236" s="2"/>
      <c r="AC236" s="2"/>
      <c r="AD236" s="2"/>
      <c r="AE236" s="2"/>
      <c r="AF236" s="2"/>
      <c r="AG236" s="270"/>
      <c r="AH236" s="270"/>
      <c r="AI236" s="270"/>
      <c r="AJ236" s="270"/>
      <c r="AK236" s="270"/>
      <c r="AL236" s="270"/>
      <c r="AM236" s="270"/>
      <c r="AN236" s="270"/>
      <c r="AO236" s="270"/>
    </row>
    <row r="237" spans="1:41" ht="14.25" customHeight="1">
      <c r="A237" s="204"/>
      <c r="B237" s="268"/>
      <c r="C237" s="268"/>
      <c r="D237" s="268"/>
      <c r="E237" s="268"/>
      <c r="F237" s="268"/>
      <c r="G237" s="268"/>
      <c r="H237" s="269"/>
      <c r="I237" s="189"/>
      <c r="J237" s="3"/>
      <c r="K237" s="2"/>
      <c r="L237" s="269"/>
      <c r="M237" s="189"/>
      <c r="N237" s="3"/>
      <c r="O237" s="2"/>
      <c r="P237" s="269"/>
      <c r="Q237" s="189"/>
      <c r="R237" s="3"/>
      <c r="S237" s="2"/>
      <c r="T237" s="269"/>
      <c r="U237" s="189"/>
      <c r="V237" s="3"/>
      <c r="W237" s="1"/>
      <c r="X237" s="1"/>
      <c r="Y237" s="1"/>
      <c r="Z237" s="1"/>
      <c r="AA237" s="2"/>
      <c r="AB237" s="2"/>
      <c r="AC237" s="2"/>
      <c r="AD237" s="2"/>
      <c r="AE237" s="2"/>
      <c r="AF237" s="2"/>
      <c r="AG237" s="270"/>
      <c r="AH237" s="270"/>
      <c r="AI237" s="270"/>
      <c r="AJ237" s="270"/>
      <c r="AK237" s="270"/>
      <c r="AL237" s="270"/>
      <c r="AM237" s="270"/>
      <c r="AN237" s="270"/>
      <c r="AO237" s="270"/>
    </row>
    <row r="238" spans="1:41" ht="14.25" customHeight="1">
      <c r="A238" s="204"/>
      <c r="B238" s="268"/>
      <c r="C238" s="268"/>
      <c r="D238" s="268"/>
      <c r="E238" s="268"/>
      <c r="F238" s="268"/>
      <c r="G238" s="268"/>
      <c r="H238" s="269"/>
      <c r="I238" s="189"/>
      <c r="J238" s="3"/>
      <c r="K238" s="2"/>
      <c r="L238" s="269"/>
      <c r="M238" s="189"/>
      <c r="N238" s="3"/>
      <c r="O238" s="2"/>
      <c r="P238" s="269"/>
      <c r="Q238" s="189"/>
      <c r="R238" s="3"/>
      <c r="S238" s="2"/>
      <c r="T238" s="269"/>
      <c r="U238" s="189"/>
      <c r="V238" s="3"/>
      <c r="W238" s="1"/>
      <c r="X238" s="1"/>
      <c r="Y238" s="1"/>
      <c r="Z238" s="1"/>
      <c r="AA238" s="2"/>
      <c r="AB238" s="2"/>
      <c r="AC238" s="2"/>
      <c r="AD238" s="2"/>
      <c r="AE238" s="2"/>
      <c r="AF238" s="2"/>
      <c r="AG238" s="270"/>
      <c r="AH238" s="270"/>
      <c r="AI238" s="270"/>
      <c r="AJ238" s="270"/>
      <c r="AK238" s="270"/>
      <c r="AL238" s="270"/>
      <c r="AM238" s="270"/>
      <c r="AN238" s="270"/>
      <c r="AO238" s="270"/>
    </row>
    <row r="239" spans="1:41" ht="14.25" customHeight="1">
      <c r="A239" s="204"/>
      <c r="B239" s="268"/>
      <c r="C239" s="268"/>
      <c r="D239" s="268"/>
      <c r="E239" s="268"/>
      <c r="F239" s="268"/>
      <c r="G239" s="268"/>
      <c r="H239" s="269"/>
      <c r="I239" s="189"/>
      <c r="J239" s="3"/>
      <c r="K239" s="2"/>
      <c r="L239" s="269"/>
      <c r="M239" s="189"/>
      <c r="N239" s="3"/>
      <c r="O239" s="2"/>
      <c r="P239" s="269"/>
      <c r="Q239" s="189"/>
      <c r="R239" s="3"/>
      <c r="S239" s="2"/>
      <c r="T239" s="269"/>
      <c r="U239" s="189"/>
      <c r="V239" s="3"/>
      <c r="W239" s="1"/>
      <c r="X239" s="1"/>
      <c r="Y239" s="1"/>
      <c r="Z239" s="1"/>
      <c r="AA239" s="2"/>
      <c r="AB239" s="2"/>
      <c r="AC239" s="2"/>
      <c r="AD239" s="2"/>
      <c r="AE239" s="2"/>
      <c r="AF239" s="2"/>
      <c r="AG239" s="270"/>
      <c r="AH239" s="270"/>
      <c r="AI239" s="270"/>
      <c r="AJ239" s="270"/>
      <c r="AK239" s="270"/>
      <c r="AL239" s="270"/>
      <c r="AM239" s="270"/>
      <c r="AN239" s="270"/>
      <c r="AO239" s="270"/>
    </row>
    <row r="240" spans="1:41" ht="14.25" customHeight="1">
      <c r="A240" s="204"/>
      <c r="B240" s="268"/>
      <c r="C240" s="268"/>
      <c r="D240" s="268"/>
      <c r="E240" s="268"/>
      <c r="F240" s="268"/>
      <c r="G240" s="268"/>
      <c r="H240" s="269"/>
      <c r="I240" s="189"/>
      <c r="J240" s="3"/>
      <c r="K240" s="2"/>
      <c r="L240" s="269"/>
      <c r="M240" s="189"/>
      <c r="N240" s="3"/>
      <c r="O240" s="2"/>
      <c r="P240" s="269"/>
      <c r="Q240" s="189"/>
      <c r="R240" s="3"/>
      <c r="S240" s="2"/>
      <c r="T240" s="269"/>
      <c r="U240" s="189"/>
      <c r="V240" s="3"/>
      <c r="W240" s="1"/>
      <c r="X240" s="1"/>
      <c r="Y240" s="1"/>
      <c r="Z240" s="1"/>
      <c r="AA240" s="2"/>
      <c r="AB240" s="2"/>
      <c r="AC240" s="2"/>
      <c r="AD240" s="2"/>
      <c r="AE240" s="2"/>
      <c r="AF240" s="2"/>
      <c r="AG240" s="270"/>
      <c r="AH240" s="270"/>
      <c r="AI240" s="270"/>
      <c r="AJ240" s="270"/>
      <c r="AK240" s="270"/>
      <c r="AL240" s="270"/>
      <c r="AM240" s="270"/>
      <c r="AN240" s="270"/>
      <c r="AO240" s="270"/>
    </row>
    <row r="241" spans="1:41" ht="14.25" customHeight="1">
      <c r="A241" s="204"/>
      <c r="B241" s="268"/>
      <c r="C241" s="268"/>
      <c r="D241" s="268"/>
      <c r="E241" s="268"/>
      <c r="F241" s="268"/>
      <c r="G241" s="268"/>
      <c r="H241" s="269"/>
      <c r="I241" s="189"/>
      <c r="J241" s="3"/>
      <c r="K241" s="2"/>
      <c r="L241" s="269"/>
      <c r="M241" s="189"/>
      <c r="N241" s="3"/>
      <c r="O241" s="2"/>
      <c r="P241" s="269"/>
      <c r="Q241" s="189"/>
      <c r="R241" s="3"/>
      <c r="S241" s="2"/>
      <c r="T241" s="269"/>
      <c r="U241" s="189"/>
      <c r="V241" s="3"/>
      <c r="W241" s="1"/>
      <c r="X241" s="1"/>
      <c r="Y241" s="1"/>
      <c r="Z241" s="1"/>
      <c r="AA241" s="2"/>
      <c r="AB241" s="2"/>
      <c r="AC241" s="2"/>
      <c r="AD241" s="2"/>
      <c r="AE241" s="2"/>
      <c r="AF241" s="2"/>
      <c r="AG241" s="270"/>
      <c r="AH241" s="270"/>
      <c r="AI241" s="270"/>
      <c r="AJ241" s="270"/>
      <c r="AK241" s="270"/>
      <c r="AL241" s="270"/>
      <c r="AM241" s="270"/>
      <c r="AN241" s="270"/>
      <c r="AO241" s="270"/>
    </row>
    <row r="242" spans="1:41" ht="14.25" customHeight="1">
      <c r="A242" s="204"/>
      <c r="B242" s="268"/>
      <c r="C242" s="268"/>
      <c r="D242" s="268"/>
      <c r="E242" s="268"/>
      <c r="F242" s="268"/>
      <c r="G242" s="268"/>
      <c r="H242" s="269"/>
      <c r="I242" s="189"/>
      <c r="J242" s="3"/>
      <c r="K242" s="2"/>
      <c r="L242" s="269"/>
      <c r="M242" s="189"/>
      <c r="N242" s="3"/>
      <c r="O242" s="2"/>
      <c r="P242" s="269"/>
      <c r="Q242" s="189"/>
      <c r="R242" s="3"/>
      <c r="S242" s="2"/>
      <c r="T242" s="269"/>
      <c r="U242" s="189"/>
      <c r="V242" s="3"/>
      <c r="W242" s="1"/>
      <c r="X242" s="1"/>
      <c r="Y242" s="1"/>
      <c r="Z242" s="1"/>
      <c r="AA242" s="2"/>
      <c r="AB242" s="2"/>
      <c r="AC242" s="2"/>
      <c r="AD242" s="2"/>
      <c r="AE242" s="2"/>
      <c r="AF242" s="2"/>
      <c r="AG242" s="270"/>
      <c r="AH242" s="270"/>
      <c r="AI242" s="270"/>
      <c r="AJ242" s="270"/>
      <c r="AK242" s="270"/>
      <c r="AL242" s="270"/>
      <c r="AM242" s="270"/>
      <c r="AN242" s="270"/>
      <c r="AO242" s="270"/>
    </row>
    <row r="243" spans="1:41" ht="14.25" customHeight="1">
      <c r="A243" s="204"/>
      <c r="B243" s="268"/>
      <c r="C243" s="268"/>
      <c r="D243" s="268"/>
      <c r="E243" s="268"/>
      <c r="F243" s="268"/>
      <c r="G243" s="268"/>
      <c r="H243" s="269"/>
      <c r="I243" s="189"/>
      <c r="J243" s="3"/>
      <c r="K243" s="2"/>
      <c r="L243" s="269"/>
      <c r="M243" s="189"/>
      <c r="N243" s="3"/>
      <c r="O243" s="2"/>
      <c r="P243" s="269"/>
      <c r="Q243" s="189"/>
      <c r="R243" s="3"/>
      <c r="S243" s="2"/>
      <c r="T243" s="269"/>
      <c r="U243" s="189"/>
      <c r="V243" s="3"/>
      <c r="W243" s="1"/>
      <c r="X243" s="1"/>
      <c r="Y243" s="1"/>
      <c r="Z243" s="1"/>
      <c r="AA243" s="2"/>
      <c r="AB243" s="2"/>
      <c r="AC243" s="2"/>
      <c r="AD243" s="2"/>
      <c r="AE243" s="2"/>
      <c r="AF243" s="2"/>
      <c r="AG243" s="270"/>
      <c r="AH243" s="270"/>
      <c r="AI243" s="270"/>
      <c r="AJ243" s="270"/>
      <c r="AK243" s="270"/>
      <c r="AL243" s="270"/>
      <c r="AM243" s="270"/>
      <c r="AN243" s="270"/>
      <c r="AO243" s="270"/>
    </row>
    <row r="244" spans="1:41" ht="14.25" customHeight="1">
      <c r="A244" s="204"/>
      <c r="B244" s="268"/>
      <c r="C244" s="268"/>
      <c r="D244" s="268"/>
      <c r="E244" s="268"/>
      <c r="F244" s="268"/>
      <c r="G244" s="268"/>
      <c r="H244" s="269"/>
      <c r="I244" s="189"/>
      <c r="J244" s="3"/>
      <c r="K244" s="2"/>
      <c r="L244" s="269"/>
      <c r="M244" s="189"/>
      <c r="N244" s="3"/>
      <c r="O244" s="2"/>
      <c r="P244" s="269"/>
      <c r="Q244" s="189"/>
      <c r="R244" s="3"/>
      <c r="S244" s="2"/>
      <c r="T244" s="269"/>
      <c r="U244" s="189"/>
      <c r="V244" s="3"/>
      <c r="W244" s="1"/>
      <c r="X244" s="1"/>
      <c r="Y244" s="1"/>
      <c r="Z244" s="1"/>
      <c r="AA244" s="2"/>
      <c r="AB244" s="2"/>
      <c r="AC244" s="2"/>
      <c r="AD244" s="2"/>
      <c r="AE244" s="2"/>
      <c r="AF244" s="2"/>
      <c r="AG244" s="270"/>
      <c r="AH244" s="270"/>
      <c r="AI244" s="270"/>
      <c r="AJ244" s="270"/>
      <c r="AK244" s="270"/>
      <c r="AL244" s="270"/>
      <c r="AM244" s="270"/>
      <c r="AN244" s="270"/>
      <c r="AO244" s="270"/>
    </row>
    <row r="245" spans="1:41" ht="14.25" customHeight="1">
      <c r="A245" s="204"/>
      <c r="B245" s="268"/>
      <c r="C245" s="268"/>
      <c r="D245" s="268"/>
      <c r="E245" s="268"/>
      <c r="F245" s="268"/>
      <c r="G245" s="268"/>
      <c r="H245" s="269"/>
      <c r="I245" s="189"/>
      <c r="J245" s="3"/>
      <c r="K245" s="2"/>
      <c r="L245" s="269"/>
      <c r="M245" s="189"/>
      <c r="N245" s="3"/>
      <c r="O245" s="2"/>
      <c r="P245" s="269"/>
      <c r="Q245" s="189"/>
      <c r="R245" s="3"/>
      <c r="S245" s="2"/>
      <c r="T245" s="269"/>
      <c r="U245" s="189"/>
      <c r="V245" s="3"/>
      <c r="W245" s="1"/>
      <c r="X245" s="1"/>
      <c r="Y245" s="1"/>
      <c r="Z245" s="1"/>
      <c r="AA245" s="2"/>
      <c r="AB245" s="2"/>
      <c r="AC245" s="2"/>
      <c r="AD245" s="2"/>
      <c r="AE245" s="2"/>
      <c r="AF245" s="2"/>
      <c r="AG245" s="270"/>
      <c r="AH245" s="270"/>
      <c r="AI245" s="270"/>
      <c r="AJ245" s="270"/>
      <c r="AK245" s="270"/>
      <c r="AL245" s="270"/>
      <c r="AM245" s="270"/>
      <c r="AN245" s="270"/>
      <c r="AO245" s="270"/>
    </row>
    <row r="246" spans="1:41" ht="14.25" customHeight="1">
      <c r="A246" s="204"/>
      <c r="B246" s="268"/>
      <c r="C246" s="268"/>
      <c r="D246" s="268"/>
      <c r="E246" s="268"/>
      <c r="F246" s="268"/>
      <c r="G246" s="268"/>
      <c r="H246" s="269"/>
      <c r="I246" s="189"/>
      <c r="J246" s="3"/>
      <c r="K246" s="2"/>
      <c r="L246" s="269"/>
      <c r="M246" s="189"/>
      <c r="N246" s="3"/>
      <c r="O246" s="2"/>
      <c r="P246" s="269"/>
      <c r="Q246" s="189"/>
      <c r="R246" s="3"/>
      <c r="S246" s="2"/>
      <c r="T246" s="269"/>
      <c r="U246" s="189"/>
      <c r="V246" s="3"/>
      <c r="W246" s="1"/>
      <c r="X246" s="1"/>
      <c r="Y246" s="1"/>
      <c r="Z246" s="1"/>
      <c r="AA246" s="2"/>
      <c r="AB246" s="2"/>
      <c r="AC246" s="2"/>
      <c r="AD246" s="2"/>
      <c r="AE246" s="2"/>
      <c r="AF246" s="2"/>
      <c r="AG246" s="270"/>
      <c r="AH246" s="270"/>
      <c r="AI246" s="270"/>
      <c r="AJ246" s="270"/>
      <c r="AK246" s="270"/>
      <c r="AL246" s="270"/>
      <c r="AM246" s="270"/>
      <c r="AN246" s="270"/>
      <c r="AO246" s="270"/>
    </row>
    <row r="247" spans="1:41" ht="14.25" customHeight="1">
      <c r="A247" s="204"/>
      <c r="B247" s="268"/>
      <c r="C247" s="268"/>
      <c r="D247" s="268"/>
      <c r="E247" s="268"/>
      <c r="F247" s="268"/>
      <c r="G247" s="268"/>
      <c r="H247" s="269"/>
      <c r="I247" s="189"/>
      <c r="J247" s="3"/>
      <c r="K247" s="2"/>
      <c r="L247" s="269"/>
      <c r="M247" s="189"/>
      <c r="N247" s="3"/>
      <c r="O247" s="2"/>
      <c r="P247" s="269"/>
      <c r="Q247" s="189"/>
      <c r="R247" s="3"/>
      <c r="S247" s="2"/>
      <c r="T247" s="269"/>
      <c r="U247" s="189"/>
      <c r="V247" s="3"/>
      <c r="W247" s="1"/>
      <c r="X247" s="1"/>
      <c r="Y247" s="1"/>
      <c r="Z247" s="1"/>
      <c r="AA247" s="2"/>
      <c r="AB247" s="2"/>
      <c r="AC247" s="2"/>
      <c r="AD247" s="2"/>
      <c r="AE247" s="2"/>
      <c r="AF247" s="2"/>
      <c r="AG247" s="270"/>
      <c r="AH247" s="270"/>
      <c r="AI247" s="270"/>
      <c r="AJ247" s="270"/>
      <c r="AK247" s="270"/>
      <c r="AL247" s="270"/>
      <c r="AM247" s="270"/>
      <c r="AN247" s="270"/>
      <c r="AO247" s="270"/>
    </row>
    <row r="248" spans="1:41" ht="14.25" customHeight="1">
      <c r="A248" s="204"/>
      <c r="B248" s="268"/>
      <c r="C248" s="268"/>
      <c r="D248" s="268"/>
      <c r="E248" s="268"/>
      <c r="F248" s="268"/>
      <c r="G248" s="268"/>
      <c r="H248" s="269"/>
      <c r="I248" s="189"/>
      <c r="J248" s="3"/>
      <c r="K248" s="2"/>
      <c r="L248" s="269"/>
      <c r="M248" s="189"/>
      <c r="N248" s="3"/>
      <c r="O248" s="2"/>
      <c r="P248" s="269"/>
      <c r="Q248" s="189"/>
      <c r="R248" s="3"/>
      <c r="S248" s="2"/>
      <c r="T248" s="269"/>
      <c r="U248" s="189"/>
      <c r="V248" s="3"/>
      <c r="W248" s="1"/>
      <c r="X248" s="1"/>
      <c r="Y248" s="1"/>
      <c r="Z248" s="1"/>
      <c r="AA248" s="2"/>
      <c r="AB248" s="2"/>
      <c r="AC248" s="2"/>
      <c r="AD248" s="2"/>
      <c r="AE248" s="2"/>
      <c r="AF248" s="2"/>
      <c r="AG248" s="270"/>
      <c r="AH248" s="270"/>
      <c r="AI248" s="270"/>
      <c r="AJ248" s="270"/>
      <c r="AK248" s="270"/>
      <c r="AL248" s="270"/>
      <c r="AM248" s="270"/>
      <c r="AN248" s="270"/>
      <c r="AO248" s="270"/>
    </row>
    <row r="249" spans="1:41" ht="14.25" customHeight="1">
      <c r="A249" s="204"/>
      <c r="B249" s="268"/>
      <c r="C249" s="268"/>
      <c r="D249" s="268"/>
      <c r="E249" s="268"/>
      <c r="F249" s="268"/>
      <c r="G249" s="268"/>
      <c r="H249" s="269"/>
      <c r="I249" s="189"/>
      <c r="J249" s="3"/>
      <c r="K249" s="2"/>
      <c r="L249" s="269"/>
      <c r="M249" s="189"/>
      <c r="N249" s="3"/>
      <c r="O249" s="2"/>
      <c r="P249" s="269"/>
      <c r="Q249" s="189"/>
      <c r="R249" s="3"/>
      <c r="S249" s="2"/>
      <c r="T249" s="269"/>
      <c r="U249" s="189"/>
      <c r="V249" s="3"/>
      <c r="W249" s="1"/>
      <c r="X249" s="1"/>
      <c r="Y249" s="1"/>
      <c r="Z249" s="1"/>
      <c r="AA249" s="2"/>
      <c r="AB249" s="2"/>
      <c r="AC249" s="2"/>
      <c r="AD249" s="2"/>
      <c r="AE249" s="2"/>
      <c r="AF249" s="2"/>
      <c r="AG249" s="270"/>
      <c r="AH249" s="270"/>
      <c r="AI249" s="270"/>
      <c r="AJ249" s="270"/>
      <c r="AK249" s="270"/>
      <c r="AL249" s="270"/>
      <c r="AM249" s="270"/>
      <c r="AN249" s="270"/>
      <c r="AO249" s="270"/>
    </row>
    <row r="250" spans="1:41" ht="14.25" customHeight="1">
      <c r="A250" s="204"/>
      <c r="B250" s="268"/>
      <c r="C250" s="268"/>
      <c r="D250" s="268"/>
      <c r="E250" s="268"/>
      <c r="F250" s="268"/>
      <c r="G250" s="268"/>
      <c r="H250" s="269"/>
      <c r="I250" s="189"/>
      <c r="J250" s="3"/>
      <c r="K250" s="2"/>
      <c r="L250" s="269"/>
      <c r="M250" s="189"/>
      <c r="N250" s="3"/>
      <c r="O250" s="2"/>
      <c r="P250" s="269"/>
      <c r="Q250" s="189"/>
      <c r="R250" s="3"/>
      <c r="S250" s="2"/>
      <c r="T250" s="269"/>
      <c r="U250" s="189"/>
      <c r="V250" s="3"/>
      <c r="W250" s="1"/>
      <c r="X250" s="1"/>
      <c r="Y250" s="1"/>
      <c r="Z250" s="1"/>
      <c r="AA250" s="2"/>
      <c r="AB250" s="2"/>
      <c r="AC250" s="2"/>
      <c r="AD250" s="2"/>
      <c r="AE250" s="2"/>
      <c r="AF250" s="2"/>
      <c r="AG250" s="270"/>
      <c r="AH250" s="270"/>
      <c r="AI250" s="270"/>
      <c r="AJ250" s="270"/>
      <c r="AK250" s="270"/>
      <c r="AL250" s="270"/>
      <c r="AM250" s="270"/>
      <c r="AN250" s="270"/>
      <c r="AO250" s="270"/>
    </row>
    <row r="251" spans="1:41" ht="14.25" customHeight="1">
      <c r="A251" s="204"/>
      <c r="B251" s="268"/>
      <c r="C251" s="268"/>
      <c r="D251" s="268"/>
      <c r="E251" s="268"/>
      <c r="F251" s="268"/>
      <c r="G251" s="268"/>
      <c r="H251" s="269"/>
      <c r="I251" s="189"/>
      <c r="J251" s="3"/>
      <c r="K251" s="2"/>
      <c r="L251" s="269"/>
      <c r="M251" s="189"/>
      <c r="N251" s="3"/>
      <c r="O251" s="2"/>
      <c r="P251" s="269"/>
      <c r="Q251" s="189"/>
      <c r="R251" s="3"/>
      <c r="S251" s="2"/>
      <c r="T251" s="269"/>
      <c r="U251" s="189"/>
      <c r="V251" s="3"/>
      <c r="W251" s="1"/>
      <c r="X251" s="1"/>
      <c r="Y251" s="1"/>
      <c r="Z251" s="1"/>
      <c r="AA251" s="2"/>
      <c r="AB251" s="2"/>
      <c r="AC251" s="2"/>
      <c r="AD251" s="2"/>
      <c r="AE251" s="2"/>
      <c r="AF251" s="2"/>
      <c r="AG251" s="270"/>
      <c r="AH251" s="270"/>
      <c r="AI251" s="270"/>
      <c r="AJ251" s="270"/>
      <c r="AK251" s="270"/>
      <c r="AL251" s="270"/>
      <c r="AM251" s="270"/>
      <c r="AN251" s="270"/>
      <c r="AO251" s="270"/>
    </row>
    <row r="252" spans="1:41" ht="14.25" customHeight="1">
      <c r="A252" s="204"/>
      <c r="B252" s="268"/>
      <c r="C252" s="268"/>
      <c r="D252" s="268"/>
      <c r="E252" s="268"/>
      <c r="F252" s="268"/>
      <c r="G252" s="268"/>
      <c r="H252" s="269"/>
      <c r="I252" s="189"/>
      <c r="J252" s="3"/>
      <c r="K252" s="2"/>
      <c r="L252" s="269"/>
      <c r="M252" s="189"/>
      <c r="N252" s="3"/>
      <c r="O252" s="2"/>
      <c r="P252" s="269"/>
      <c r="Q252" s="189"/>
      <c r="R252" s="3"/>
      <c r="S252" s="2"/>
      <c r="T252" s="269"/>
      <c r="U252" s="189"/>
      <c r="V252" s="3"/>
      <c r="W252" s="1"/>
      <c r="X252" s="1"/>
      <c r="Y252" s="1"/>
      <c r="Z252" s="1"/>
      <c r="AA252" s="2"/>
      <c r="AB252" s="2"/>
      <c r="AC252" s="2"/>
      <c r="AD252" s="2"/>
      <c r="AE252" s="2"/>
      <c r="AF252" s="2"/>
      <c r="AG252" s="270"/>
      <c r="AH252" s="270"/>
      <c r="AI252" s="270"/>
      <c r="AJ252" s="270"/>
      <c r="AK252" s="270"/>
      <c r="AL252" s="270"/>
      <c r="AM252" s="270"/>
      <c r="AN252" s="270"/>
      <c r="AO252" s="270"/>
    </row>
    <row r="253" spans="1:41" ht="14.25" customHeight="1">
      <c r="A253" s="204"/>
      <c r="B253" s="268"/>
      <c r="C253" s="268"/>
      <c r="D253" s="268"/>
      <c r="E253" s="268"/>
      <c r="F253" s="268"/>
      <c r="G253" s="268"/>
      <c r="H253" s="269"/>
      <c r="I253" s="189"/>
      <c r="J253" s="3"/>
      <c r="K253" s="2"/>
      <c r="L253" s="269"/>
      <c r="M253" s="189"/>
      <c r="N253" s="3"/>
      <c r="O253" s="2"/>
      <c r="P253" s="269"/>
      <c r="Q253" s="189"/>
      <c r="R253" s="3"/>
      <c r="S253" s="2"/>
      <c r="T253" s="269"/>
      <c r="U253" s="189"/>
      <c r="V253" s="3"/>
      <c r="W253" s="1"/>
      <c r="X253" s="1"/>
      <c r="Y253" s="1"/>
      <c r="Z253" s="1"/>
      <c r="AA253" s="2"/>
      <c r="AB253" s="2"/>
      <c r="AC253" s="2"/>
      <c r="AD253" s="2"/>
      <c r="AE253" s="2"/>
      <c r="AF253" s="2"/>
      <c r="AG253" s="270"/>
      <c r="AH253" s="270"/>
      <c r="AI253" s="270"/>
      <c r="AJ253" s="270"/>
      <c r="AK253" s="270"/>
      <c r="AL253" s="270"/>
      <c r="AM253" s="270"/>
      <c r="AN253" s="270"/>
      <c r="AO253" s="270"/>
    </row>
    <row r="254" spans="1:41" ht="14.25" customHeight="1">
      <c r="A254" s="204"/>
      <c r="B254" s="268"/>
      <c r="C254" s="268"/>
      <c r="D254" s="268"/>
      <c r="E254" s="268"/>
      <c r="F254" s="268"/>
      <c r="G254" s="268"/>
      <c r="H254" s="269"/>
      <c r="I254" s="189"/>
      <c r="J254" s="3"/>
      <c r="K254" s="2"/>
      <c r="L254" s="269"/>
      <c r="M254" s="189"/>
      <c r="N254" s="3"/>
      <c r="O254" s="2"/>
      <c r="P254" s="269"/>
      <c r="Q254" s="189"/>
      <c r="R254" s="3"/>
      <c r="S254" s="2"/>
      <c r="T254" s="269"/>
      <c r="U254" s="189"/>
      <c r="V254" s="3"/>
      <c r="W254" s="1"/>
      <c r="X254" s="1"/>
      <c r="Y254" s="1"/>
      <c r="Z254" s="1"/>
      <c r="AA254" s="2"/>
      <c r="AB254" s="2"/>
      <c r="AC254" s="2"/>
      <c r="AD254" s="2"/>
      <c r="AE254" s="2"/>
      <c r="AF254" s="2"/>
      <c r="AG254" s="270"/>
      <c r="AH254" s="270"/>
      <c r="AI254" s="270"/>
      <c r="AJ254" s="270"/>
      <c r="AK254" s="270"/>
      <c r="AL254" s="270"/>
      <c r="AM254" s="270"/>
      <c r="AN254" s="270"/>
      <c r="AO254" s="270"/>
    </row>
    <row r="255" spans="1:41" ht="14.25" customHeight="1">
      <c r="A255" s="204"/>
      <c r="B255" s="268"/>
      <c r="C255" s="268"/>
      <c r="D255" s="268"/>
      <c r="E255" s="268"/>
      <c r="F255" s="268"/>
      <c r="G255" s="268"/>
      <c r="H255" s="269"/>
      <c r="I255" s="189"/>
      <c r="J255" s="3"/>
      <c r="K255" s="2"/>
      <c r="L255" s="269"/>
      <c r="M255" s="189"/>
      <c r="N255" s="3"/>
      <c r="O255" s="2"/>
      <c r="P255" s="269"/>
      <c r="Q255" s="189"/>
      <c r="R255" s="3"/>
      <c r="S255" s="2"/>
      <c r="T255" s="269"/>
      <c r="U255" s="189"/>
      <c r="V255" s="3"/>
      <c r="W255" s="1"/>
      <c r="X255" s="1"/>
      <c r="Y255" s="1"/>
      <c r="Z255" s="1"/>
      <c r="AA255" s="2"/>
      <c r="AB255" s="2"/>
      <c r="AC255" s="2"/>
      <c r="AD255" s="2"/>
      <c r="AE255" s="2"/>
      <c r="AF255" s="2"/>
      <c r="AG255" s="270"/>
      <c r="AH255" s="270"/>
      <c r="AI255" s="270"/>
      <c r="AJ255" s="270"/>
      <c r="AK255" s="270"/>
      <c r="AL255" s="270"/>
      <c r="AM255" s="270"/>
      <c r="AN255" s="270"/>
      <c r="AO255" s="270"/>
    </row>
    <row r="256" spans="1:41" ht="14.25" customHeight="1">
      <c r="A256" s="204"/>
      <c r="B256" s="268"/>
      <c r="C256" s="268"/>
      <c r="D256" s="268"/>
      <c r="E256" s="268"/>
      <c r="F256" s="268"/>
      <c r="G256" s="268"/>
      <c r="H256" s="269"/>
      <c r="I256" s="189"/>
      <c r="J256" s="3"/>
      <c r="K256" s="2"/>
      <c r="L256" s="269"/>
      <c r="M256" s="189"/>
      <c r="N256" s="3"/>
      <c r="O256" s="2"/>
      <c r="P256" s="269"/>
      <c r="Q256" s="189"/>
      <c r="R256" s="3"/>
      <c r="S256" s="2"/>
      <c r="T256" s="269"/>
      <c r="U256" s="189"/>
      <c r="V256" s="3"/>
      <c r="W256" s="1"/>
      <c r="X256" s="1"/>
      <c r="Y256" s="1"/>
      <c r="Z256" s="1"/>
      <c r="AA256" s="2"/>
      <c r="AB256" s="2"/>
      <c r="AC256" s="2"/>
      <c r="AD256" s="2"/>
      <c r="AE256" s="2"/>
      <c r="AF256" s="2"/>
      <c r="AG256" s="270"/>
      <c r="AH256" s="270"/>
      <c r="AI256" s="270"/>
      <c r="AJ256" s="270"/>
      <c r="AK256" s="270"/>
      <c r="AL256" s="270"/>
      <c r="AM256" s="270"/>
      <c r="AN256" s="270"/>
      <c r="AO256" s="270"/>
    </row>
    <row r="257" spans="1:41" ht="14.25" customHeight="1">
      <c r="A257" s="204"/>
      <c r="B257" s="268"/>
      <c r="C257" s="268"/>
      <c r="D257" s="268"/>
      <c r="E257" s="268"/>
      <c r="F257" s="268"/>
      <c r="G257" s="268"/>
      <c r="H257" s="269"/>
      <c r="I257" s="189"/>
      <c r="J257" s="3"/>
      <c r="K257" s="2"/>
      <c r="L257" s="269"/>
      <c r="M257" s="189"/>
      <c r="N257" s="3"/>
      <c r="O257" s="2"/>
      <c r="P257" s="269"/>
      <c r="Q257" s="189"/>
      <c r="R257" s="3"/>
      <c r="S257" s="2"/>
      <c r="T257" s="269"/>
      <c r="U257" s="189"/>
      <c r="V257" s="3"/>
      <c r="W257" s="1"/>
      <c r="X257" s="1"/>
      <c r="Y257" s="1"/>
      <c r="Z257" s="1"/>
      <c r="AA257" s="2"/>
      <c r="AB257" s="2"/>
      <c r="AC257" s="2"/>
      <c r="AD257" s="2"/>
      <c r="AE257" s="2"/>
      <c r="AF257" s="2"/>
      <c r="AG257" s="270"/>
      <c r="AH257" s="270"/>
      <c r="AI257" s="270"/>
      <c r="AJ257" s="270"/>
      <c r="AK257" s="270"/>
      <c r="AL257" s="270"/>
      <c r="AM257" s="270"/>
      <c r="AN257" s="270"/>
      <c r="AO257" s="270"/>
    </row>
    <row r="258" spans="1:41" ht="14.25" customHeight="1">
      <c r="A258" s="204"/>
      <c r="B258" s="268"/>
      <c r="C258" s="268"/>
      <c r="D258" s="268"/>
      <c r="E258" s="268"/>
      <c r="F258" s="268"/>
      <c r="G258" s="268"/>
      <c r="H258" s="269"/>
      <c r="I258" s="189"/>
      <c r="J258" s="3"/>
      <c r="K258" s="2"/>
      <c r="L258" s="269"/>
      <c r="M258" s="189"/>
      <c r="N258" s="3"/>
      <c r="O258" s="2"/>
      <c r="P258" s="269"/>
      <c r="Q258" s="189"/>
      <c r="R258" s="3"/>
      <c r="S258" s="2"/>
      <c r="T258" s="269"/>
      <c r="U258" s="189"/>
      <c r="V258" s="3"/>
      <c r="W258" s="1"/>
      <c r="X258" s="1"/>
      <c r="Y258" s="1"/>
      <c r="Z258" s="1"/>
      <c r="AA258" s="2"/>
      <c r="AB258" s="2"/>
      <c r="AC258" s="2"/>
      <c r="AD258" s="2"/>
      <c r="AE258" s="2"/>
      <c r="AF258" s="2"/>
      <c r="AG258" s="270"/>
      <c r="AH258" s="270"/>
      <c r="AI258" s="270"/>
      <c r="AJ258" s="270"/>
      <c r="AK258" s="270"/>
      <c r="AL258" s="270"/>
      <c r="AM258" s="270"/>
      <c r="AN258" s="270"/>
      <c r="AO258" s="270"/>
    </row>
    <row r="259" spans="1:41" ht="14.25" customHeight="1">
      <c r="A259" s="204"/>
      <c r="B259" s="268"/>
      <c r="C259" s="268"/>
      <c r="D259" s="268"/>
      <c r="E259" s="268"/>
      <c r="F259" s="268"/>
      <c r="G259" s="268"/>
      <c r="H259" s="269"/>
      <c r="I259" s="189"/>
      <c r="J259" s="3"/>
      <c r="K259" s="2"/>
      <c r="L259" s="269"/>
      <c r="M259" s="189"/>
      <c r="N259" s="3"/>
      <c r="O259" s="2"/>
      <c r="P259" s="269"/>
      <c r="Q259" s="189"/>
      <c r="R259" s="3"/>
      <c r="S259" s="2"/>
      <c r="T259" s="269"/>
      <c r="U259" s="189"/>
      <c r="V259" s="3"/>
      <c r="W259" s="1"/>
      <c r="X259" s="1"/>
      <c r="Y259" s="1"/>
      <c r="Z259" s="1"/>
      <c r="AA259" s="2"/>
      <c r="AB259" s="2"/>
      <c r="AC259" s="2"/>
      <c r="AD259" s="2"/>
      <c r="AE259" s="2"/>
      <c r="AF259" s="2"/>
      <c r="AG259" s="270"/>
      <c r="AH259" s="270"/>
      <c r="AI259" s="270"/>
      <c r="AJ259" s="270"/>
      <c r="AK259" s="270"/>
      <c r="AL259" s="270"/>
      <c r="AM259" s="270"/>
      <c r="AN259" s="270"/>
      <c r="AO259" s="270"/>
    </row>
    <row r="260" spans="1:41" ht="14.25" customHeight="1">
      <c r="A260" s="204"/>
      <c r="B260" s="268"/>
      <c r="C260" s="268"/>
      <c r="D260" s="268"/>
      <c r="E260" s="268"/>
      <c r="F260" s="268"/>
      <c r="G260" s="268"/>
      <c r="H260" s="269"/>
      <c r="I260" s="189"/>
      <c r="J260" s="3"/>
      <c r="K260" s="2"/>
      <c r="L260" s="269"/>
      <c r="M260" s="189"/>
      <c r="N260" s="3"/>
      <c r="O260" s="2"/>
      <c r="P260" s="269"/>
      <c r="Q260" s="189"/>
      <c r="R260" s="3"/>
      <c r="S260" s="2"/>
      <c r="T260" s="269"/>
      <c r="U260" s="189"/>
      <c r="V260" s="3"/>
      <c r="W260" s="1"/>
      <c r="X260" s="1"/>
      <c r="Y260" s="1"/>
      <c r="Z260" s="1"/>
      <c r="AA260" s="2"/>
      <c r="AB260" s="2"/>
      <c r="AC260" s="2"/>
      <c r="AD260" s="2"/>
      <c r="AE260" s="2"/>
      <c r="AF260" s="2"/>
      <c r="AG260" s="270"/>
      <c r="AH260" s="270"/>
      <c r="AI260" s="270"/>
      <c r="AJ260" s="270"/>
      <c r="AK260" s="270"/>
      <c r="AL260" s="270"/>
      <c r="AM260" s="270"/>
      <c r="AN260" s="270"/>
      <c r="AO260" s="270"/>
    </row>
    <row r="261" spans="1:41" ht="14.25" customHeight="1">
      <c r="A261" s="204"/>
      <c r="B261" s="268"/>
      <c r="C261" s="268"/>
      <c r="D261" s="268"/>
      <c r="E261" s="268"/>
      <c r="F261" s="268"/>
      <c r="G261" s="268"/>
      <c r="H261" s="269"/>
      <c r="I261" s="189"/>
      <c r="J261" s="3"/>
      <c r="K261" s="2"/>
      <c r="L261" s="269"/>
      <c r="M261" s="189"/>
      <c r="N261" s="3"/>
      <c r="O261" s="2"/>
      <c r="P261" s="269"/>
      <c r="Q261" s="189"/>
      <c r="R261" s="3"/>
      <c r="S261" s="2"/>
      <c r="T261" s="269"/>
      <c r="U261" s="189"/>
      <c r="V261" s="3"/>
      <c r="W261" s="1"/>
      <c r="X261" s="1"/>
      <c r="Y261" s="1"/>
      <c r="Z261" s="1"/>
      <c r="AA261" s="2"/>
      <c r="AB261" s="2"/>
      <c r="AC261" s="2"/>
      <c r="AD261" s="2"/>
      <c r="AE261" s="2"/>
      <c r="AF261" s="2"/>
      <c r="AG261" s="270"/>
      <c r="AH261" s="270"/>
      <c r="AI261" s="270"/>
      <c r="AJ261" s="270"/>
      <c r="AK261" s="270"/>
      <c r="AL261" s="270"/>
      <c r="AM261" s="270"/>
      <c r="AN261" s="270"/>
      <c r="AO261" s="270"/>
    </row>
    <row r="262" spans="1:41" ht="14.25" customHeight="1">
      <c r="A262" s="204"/>
      <c r="B262" s="268"/>
      <c r="C262" s="268"/>
      <c r="D262" s="268"/>
      <c r="E262" s="268"/>
      <c r="F262" s="268"/>
      <c r="G262" s="268"/>
      <c r="H262" s="269"/>
      <c r="I262" s="189"/>
      <c r="J262" s="3"/>
      <c r="K262" s="2"/>
      <c r="L262" s="269"/>
      <c r="M262" s="189"/>
      <c r="N262" s="3"/>
      <c r="O262" s="2"/>
      <c r="P262" s="269"/>
      <c r="Q262" s="189"/>
      <c r="R262" s="3"/>
      <c r="S262" s="2"/>
      <c r="T262" s="269"/>
      <c r="U262" s="189"/>
      <c r="V262" s="3"/>
      <c r="W262" s="1"/>
      <c r="X262" s="1"/>
      <c r="Y262" s="1"/>
      <c r="Z262" s="1"/>
      <c r="AA262" s="2"/>
      <c r="AB262" s="2"/>
      <c r="AC262" s="2"/>
      <c r="AD262" s="2"/>
      <c r="AE262" s="2"/>
      <c r="AF262" s="2"/>
      <c r="AG262" s="270"/>
      <c r="AH262" s="270"/>
      <c r="AI262" s="270"/>
      <c r="AJ262" s="270"/>
      <c r="AK262" s="270"/>
      <c r="AL262" s="270"/>
      <c r="AM262" s="270"/>
      <c r="AN262" s="270"/>
      <c r="AO262" s="270"/>
    </row>
    <row r="263" spans="1:41" ht="14.25" customHeight="1">
      <c r="A263" s="204"/>
      <c r="B263" s="268"/>
      <c r="C263" s="268"/>
      <c r="D263" s="268"/>
      <c r="E263" s="268"/>
      <c r="F263" s="268"/>
      <c r="G263" s="268"/>
      <c r="H263" s="269"/>
      <c r="I263" s="189"/>
      <c r="J263" s="3"/>
      <c r="K263" s="2"/>
      <c r="L263" s="269"/>
      <c r="M263" s="189"/>
      <c r="N263" s="3"/>
      <c r="O263" s="2"/>
      <c r="P263" s="269"/>
      <c r="Q263" s="189"/>
      <c r="R263" s="3"/>
      <c r="S263" s="2"/>
      <c r="T263" s="269"/>
      <c r="U263" s="189"/>
      <c r="V263" s="3"/>
      <c r="W263" s="1"/>
      <c r="X263" s="1"/>
      <c r="Y263" s="1"/>
      <c r="Z263" s="1"/>
      <c r="AA263" s="2"/>
      <c r="AB263" s="2"/>
      <c r="AC263" s="2"/>
      <c r="AD263" s="2"/>
      <c r="AE263" s="2"/>
      <c r="AF263" s="2"/>
      <c r="AG263" s="270"/>
      <c r="AH263" s="270"/>
      <c r="AI263" s="270"/>
      <c r="AJ263" s="270"/>
      <c r="AK263" s="270"/>
      <c r="AL263" s="270"/>
      <c r="AM263" s="270"/>
      <c r="AN263" s="270"/>
      <c r="AO263" s="270"/>
    </row>
    <row r="264" spans="1:41" ht="14.25" customHeight="1">
      <c r="A264" s="204"/>
      <c r="B264" s="268"/>
      <c r="C264" s="268"/>
      <c r="D264" s="268"/>
      <c r="E264" s="268"/>
      <c r="F264" s="268"/>
      <c r="G264" s="268"/>
      <c r="H264" s="269"/>
      <c r="I264" s="189"/>
      <c r="J264" s="3"/>
      <c r="K264" s="2"/>
      <c r="L264" s="269"/>
      <c r="M264" s="189"/>
      <c r="N264" s="3"/>
      <c r="O264" s="2"/>
      <c r="P264" s="269"/>
      <c r="Q264" s="189"/>
      <c r="R264" s="3"/>
      <c r="S264" s="2"/>
      <c r="T264" s="269"/>
      <c r="U264" s="189"/>
      <c r="V264" s="3"/>
      <c r="W264" s="1"/>
      <c r="X264" s="1"/>
      <c r="Y264" s="1"/>
      <c r="Z264" s="1"/>
      <c r="AA264" s="2"/>
      <c r="AB264" s="2"/>
      <c r="AC264" s="2"/>
      <c r="AD264" s="2"/>
      <c r="AE264" s="2"/>
      <c r="AF264" s="2"/>
      <c r="AG264" s="270"/>
      <c r="AH264" s="270"/>
      <c r="AI264" s="270"/>
      <c r="AJ264" s="270"/>
      <c r="AK264" s="270"/>
      <c r="AL264" s="270"/>
      <c r="AM264" s="270"/>
      <c r="AN264" s="270"/>
      <c r="AO264" s="270"/>
    </row>
    <row r="265" spans="1:41" ht="14.25" customHeight="1">
      <c r="A265" s="204"/>
      <c r="B265" s="268"/>
      <c r="C265" s="268"/>
      <c r="D265" s="268"/>
      <c r="E265" s="268"/>
      <c r="F265" s="268"/>
      <c r="G265" s="268"/>
      <c r="H265" s="269"/>
      <c r="I265" s="189"/>
      <c r="J265" s="3"/>
      <c r="K265" s="2"/>
      <c r="L265" s="269"/>
      <c r="M265" s="189"/>
      <c r="N265" s="3"/>
      <c r="O265" s="2"/>
      <c r="P265" s="269"/>
      <c r="Q265" s="189"/>
      <c r="R265" s="3"/>
      <c r="S265" s="2"/>
      <c r="T265" s="269"/>
      <c r="U265" s="189"/>
      <c r="V265" s="3"/>
      <c r="W265" s="1"/>
      <c r="X265" s="1"/>
      <c r="Y265" s="1"/>
      <c r="Z265" s="1"/>
      <c r="AA265" s="2"/>
      <c r="AB265" s="2"/>
      <c r="AC265" s="2"/>
      <c r="AD265" s="2"/>
      <c r="AE265" s="2"/>
      <c r="AF265" s="2"/>
      <c r="AG265" s="270"/>
      <c r="AH265" s="270"/>
      <c r="AI265" s="270"/>
      <c r="AJ265" s="270"/>
      <c r="AK265" s="270"/>
      <c r="AL265" s="270"/>
      <c r="AM265" s="270"/>
      <c r="AN265" s="270"/>
      <c r="AO265" s="270"/>
    </row>
    <row r="266" spans="1:41" ht="14.25" customHeight="1">
      <c r="A266" s="204"/>
      <c r="B266" s="268"/>
      <c r="C266" s="268"/>
      <c r="D266" s="268"/>
      <c r="E266" s="268"/>
      <c r="F266" s="268"/>
      <c r="G266" s="268"/>
      <c r="H266" s="269"/>
      <c r="I266" s="189"/>
      <c r="J266" s="3"/>
      <c r="K266" s="2"/>
      <c r="L266" s="269"/>
      <c r="M266" s="189"/>
      <c r="N266" s="3"/>
      <c r="O266" s="2"/>
      <c r="P266" s="269"/>
      <c r="Q266" s="189"/>
      <c r="R266" s="3"/>
      <c r="S266" s="2"/>
      <c r="T266" s="269"/>
      <c r="U266" s="189"/>
      <c r="V266" s="3"/>
      <c r="W266" s="1"/>
      <c r="X266" s="1"/>
      <c r="Y266" s="1"/>
      <c r="Z266" s="1"/>
      <c r="AA266" s="2"/>
      <c r="AB266" s="2"/>
      <c r="AC266" s="2"/>
      <c r="AD266" s="2"/>
      <c r="AE266" s="2"/>
      <c r="AF266" s="2"/>
      <c r="AG266" s="270"/>
      <c r="AH266" s="270"/>
      <c r="AI266" s="270"/>
      <c r="AJ266" s="270"/>
      <c r="AK266" s="270"/>
      <c r="AL266" s="270"/>
      <c r="AM266" s="270"/>
      <c r="AN266" s="270"/>
      <c r="AO266" s="270"/>
    </row>
    <row r="267" spans="1:41" ht="14.25" customHeight="1">
      <c r="A267" s="204"/>
      <c r="B267" s="268"/>
      <c r="C267" s="268"/>
      <c r="D267" s="268"/>
      <c r="E267" s="268"/>
      <c r="F267" s="268"/>
      <c r="G267" s="268"/>
      <c r="H267" s="269"/>
      <c r="I267" s="189"/>
      <c r="J267" s="3"/>
      <c r="K267" s="2"/>
      <c r="L267" s="269"/>
      <c r="M267" s="189"/>
      <c r="N267" s="3"/>
      <c r="O267" s="2"/>
      <c r="P267" s="269"/>
      <c r="Q267" s="189"/>
      <c r="R267" s="3"/>
      <c r="S267" s="2"/>
      <c r="T267" s="269"/>
      <c r="U267" s="189"/>
      <c r="V267" s="3"/>
      <c r="W267" s="1"/>
      <c r="X267" s="1"/>
      <c r="Y267" s="1"/>
      <c r="Z267" s="1"/>
      <c r="AA267" s="2"/>
      <c r="AB267" s="2"/>
      <c r="AC267" s="2"/>
      <c r="AD267" s="2"/>
      <c r="AE267" s="2"/>
      <c r="AF267" s="2"/>
      <c r="AG267" s="270"/>
      <c r="AH267" s="270"/>
      <c r="AI267" s="270"/>
      <c r="AJ267" s="270"/>
      <c r="AK267" s="270"/>
      <c r="AL267" s="270"/>
      <c r="AM267" s="270"/>
      <c r="AN267" s="270"/>
      <c r="AO267" s="270"/>
    </row>
    <row r="268" spans="1:41" ht="14.25" customHeight="1">
      <c r="A268" s="204"/>
      <c r="B268" s="268"/>
      <c r="C268" s="268"/>
      <c r="D268" s="268"/>
      <c r="E268" s="268"/>
      <c r="F268" s="268"/>
      <c r="G268" s="268"/>
      <c r="H268" s="269"/>
      <c r="I268" s="189"/>
      <c r="J268" s="3"/>
      <c r="K268" s="2"/>
      <c r="L268" s="269"/>
      <c r="M268" s="189"/>
      <c r="N268" s="3"/>
      <c r="O268" s="2"/>
      <c r="P268" s="269"/>
      <c r="Q268" s="189"/>
      <c r="R268" s="3"/>
      <c r="S268" s="2"/>
      <c r="T268" s="269"/>
      <c r="U268" s="189"/>
      <c r="V268" s="3"/>
      <c r="W268" s="1"/>
      <c r="X268" s="1"/>
      <c r="Y268" s="1"/>
      <c r="Z268" s="1"/>
      <c r="AA268" s="2"/>
      <c r="AB268" s="2"/>
      <c r="AC268" s="2"/>
      <c r="AD268" s="2"/>
      <c r="AE268" s="2"/>
      <c r="AF268" s="2"/>
      <c r="AG268" s="270"/>
      <c r="AH268" s="270"/>
      <c r="AI268" s="270"/>
      <c r="AJ268" s="270"/>
      <c r="AK268" s="270"/>
      <c r="AL268" s="270"/>
      <c r="AM268" s="270"/>
      <c r="AN268" s="270"/>
      <c r="AO268" s="270"/>
    </row>
    <row r="269" spans="1:41" ht="14.25" customHeight="1">
      <c r="A269" s="204"/>
      <c r="B269" s="268"/>
      <c r="C269" s="268"/>
      <c r="D269" s="268"/>
      <c r="E269" s="268"/>
      <c r="F269" s="268"/>
      <c r="G269" s="268"/>
      <c r="H269" s="269"/>
      <c r="I269" s="189"/>
      <c r="J269" s="3"/>
      <c r="K269" s="2"/>
      <c r="L269" s="269"/>
      <c r="M269" s="189"/>
      <c r="N269" s="3"/>
      <c r="O269" s="2"/>
      <c r="P269" s="269"/>
      <c r="Q269" s="189"/>
      <c r="R269" s="3"/>
      <c r="S269" s="2"/>
      <c r="T269" s="269"/>
      <c r="U269" s="189"/>
      <c r="V269" s="3"/>
      <c r="W269" s="1"/>
      <c r="X269" s="1"/>
      <c r="Y269" s="1"/>
      <c r="Z269" s="1"/>
      <c r="AA269" s="2"/>
      <c r="AB269" s="2"/>
      <c r="AC269" s="2"/>
      <c r="AD269" s="2"/>
      <c r="AE269" s="2"/>
      <c r="AF269" s="2"/>
      <c r="AG269" s="270"/>
      <c r="AH269" s="270"/>
      <c r="AI269" s="270"/>
      <c r="AJ269" s="270"/>
      <c r="AK269" s="270"/>
      <c r="AL269" s="270"/>
      <c r="AM269" s="270"/>
      <c r="AN269" s="270"/>
      <c r="AO269" s="270"/>
    </row>
    <row r="270" spans="1:41" ht="14.25" customHeight="1">
      <c r="A270" s="204"/>
      <c r="B270" s="268"/>
      <c r="C270" s="268"/>
      <c r="D270" s="268"/>
      <c r="E270" s="268"/>
      <c r="F270" s="268"/>
      <c r="G270" s="268"/>
      <c r="H270" s="269"/>
      <c r="I270" s="189"/>
      <c r="J270" s="3"/>
      <c r="K270" s="2"/>
      <c r="L270" s="269"/>
      <c r="M270" s="189"/>
      <c r="N270" s="3"/>
      <c r="O270" s="2"/>
      <c r="P270" s="269"/>
      <c r="Q270" s="189"/>
      <c r="R270" s="3"/>
      <c r="S270" s="2"/>
      <c r="T270" s="269"/>
      <c r="U270" s="189"/>
      <c r="V270" s="3"/>
      <c r="W270" s="1"/>
      <c r="X270" s="1"/>
      <c r="Y270" s="1"/>
      <c r="Z270" s="1"/>
      <c r="AA270" s="2"/>
      <c r="AB270" s="2"/>
      <c r="AC270" s="2"/>
      <c r="AD270" s="2"/>
      <c r="AE270" s="2"/>
      <c r="AF270" s="2"/>
      <c r="AG270" s="270"/>
      <c r="AH270" s="270"/>
      <c r="AI270" s="270"/>
      <c r="AJ270" s="270"/>
      <c r="AK270" s="270"/>
      <c r="AL270" s="270"/>
      <c r="AM270" s="270"/>
      <c r="AN270" s="270"/>
      <c r="AO270" s="270"/>
    </row>
    <row r="271" spans="1:41" ht="14.25" customHeight="1">
      <c r="A271" s="204"/>
      <c r="B271" s="268"/>
      <c r="C271" s="268"/>
      <c r="D271" s="268"/>
      <c r="E271" s="268"/>
      <c r="F271" s="268"/>
      <c r="G271" s="268"/>
      <c r="H271" s="269"/>
      <c r="I271" s="189"/>
      <c r="J271" s="3"/>
      <c r="K271" s="2"/>
      <c r="L271" s="269"/>
      <c r="M271" s="189"/>
      <c r="N271" s="3"/>
      <c r="O271" s="2"/>
      <c r="P271" s="269"/>
      <c r="Q271" s="189"/>
      <c r="R271" s="3"/>
      <c r="S271" s="2"/>
      <c r="T271" s="269"/>
      <c r="U271" s="189"/>
      <c r="V271" s="3"/>
      <c r="W271" s="1"/>
      <c r="X271" s="1"/>
      <c r="Y271" s="1"/>
      <c r="Z271" s="1"/>
      <c r="AA271" s="2"/>
      <c r="AB271" s="2"/>
      <c r="AC271" s="2"/>
      <c r="AD271" s="2"/>
      <c r="AE271" s="2"/>
      <c r="AF271" s="2"/>
      <c r="AG271" s="270"/>
      <c r="AH271" s="270"/>
      <c r="AI271" s="270"/>
      <c r="AJ271" s="270"/>
      <c r="AK271" s="270"/>
      <c r="AL271" s="270"/>
      <c r="AM271" s="270"/>
      <c r="AN271" s="270"/>
      <c r="AO271" s="270"/>
    </row>
    <row r="272" spans="1:41" ht="14.25" customHeight="1">
      <c r="A272" s="204"/>
      <c r="B272" s="268"/>
      <c r="C272" s="268"/>
      <c r="D272" s="268"/>
      <c r="E272" s="268"/>
      <c r="F272" s="268"/>
      <c r="G272" s="268"/>
      <c r="H272" s="269"/>
      <c r="I272" s="189"/>
      <c r="J272" s="3"/>
      <c r="K272" s="2"/>
      <c r="L272" s="269"/>
      <c r="M272" s="189"/>
      <c r="N272" s="3"/>
      <c r="O272" s="2"/>
      <c r="P272" s="269"/>
      <c r="Q272" s="189"/>
      <c r="R272" s="3"/>
      <c r="S272" s="2"/>
      <c r="T272" s="269"/>
      <c r="U272" s="189"/>
      <c r="V272" s="3"/>
      <c r="W272" s="1"/>
      <c r="X272" s="1"/>
      <c r="Y272" s="1"/>
      <c r="Z272" s="1"/>
      <c r="AA272" s="2"/>
      <c r="AB272" s="2"/>
      <c r="AC272" s="2"/>
      <c r="AD272" s="2"/>
      <c r="AE272" s="2"/>
      <c r="AF272" s="2"/>
      <c r="AG272" s="270"/>
      <c r="AH272" s="270"/>
      <c r="AI272" s="270"/>
      <c r="AJ272" s="270"/>
      <c r="AK272" s="270"/>
      <c r="AL272" s="270"/>
      <c r="AM272" s="270"/>
      <c r="AN272" s="270"/>
      <c r="AO272" s="270"/>
    </row>
    <row r="273" spans="1:41" ht="14.25" customHeight="1">
      <c r="A273" s="204"/>
      <c r="B273" s="268"/>
      <c r="C273" s="268"/>
      <c r="D273" s="268"/>
      <c r="E273" s="268"/>
      <c r="F273" s="268"/>
      <c r="G273" s="268"/>
      <c r="H273" s="269"/>
      <c r="I273" s="189"/>
      <c r="J273" s="3"/>
      <c r="K273" s="2"/>
      <c r="L273" s="269"/>
      <c r="M273" s="189"/>
      <c r="N273" s="3"/>
      <c r="O273" s="2"/>
      <c r="P273" s="269"/>
      <c r="Q273" s="189"/>
      <c r="R273" s="3"/>
      <c r="S273" s="2"/>
      <c r="T273" s="269"/>
      <c r="U273" s="189"/>
      <c r="V273" s="3"/>
      <c r="W273" s="1"/>
      <c r="X273" s="1"/>
      <c r="Y273" s="1"/>
      <c r="Z273" s="1"/>
      <c r="AA273" s="2"/>
      <c r="AB273" s="2"/>
      <c r="AC273" s="2"/>
      <c r="AD273" s="2"/>
      <c r="AE273" s="2"/>
      <c r="AF273" s="2"/>
      <c r="AG273" s="270"/>
      <c r="AH273" s="270"/>
      <c r="AI273" s="270"/>
      <c r="AJ273" s="270"/>
      <c r="AK273" s="270"/>
      <c r="AL273" s="270"/>
      <c r="AM273" s="270"/>
      <c r="AN273" s="270"/>
      <c r="AO273" s="270"/>
    </row>
    <row r="274" spans="1:41" ht="14.25" customHeight="1">
      <c r="A274" s="204"/>
      <c r="B274" s="268"/>
      <c r="C274" s="268"/>
      <c r="D274" s="268"/>
      <c r="E274" s="268"/>
      <c r="F274" s="268"/>
      <c r="G274" s="268"/>
      <c r="H274" s="269"/>
      <c r="I274" s="189"/>
      <c r="J274" s="3"/>
      <c r="K274" s="2"/>
      <c r="L274" s="269"/>
      <c r="M274" s="189"/>
      <c r="N274" s="3"/>
      <c r="O274" s="2"/>
      <c r="P274" s="269"/>
      <c r="Q274" s="189"/>
      <c r="R274" s="3"/>
      <c r="S274" s="2"/>
      <c r="T274" s="269"/>
      <c r="U274" s="189"/>
      <c r="V274" s="3"/>
      <c r="W274" s="1"/>
      <c r="X274" s="1"/>
      <c r="Y274" s="1"/>
      <c r="Z274" s="1"/>
      <c r="AA274" s="2"/>
      <c r="AB274" s="2"/>
      <c r="AC274" s="2"/>
      <c r="AD274" s="2"/>
      <c r="AE274" s="2"/>
      <c r="AF274" s="2"/>
      <c r="AG274" s="270"/>
      <c r="AH274" s="270"/>
      <c r="AI274" s="270"/>
      <c r="AJ274" s="270"/>
      <c r="AK274" s="270"/>
      <c r="AL274" s="270"/>
      <c r="AM274" s="270"/>
      <c r="AN274" s="270"/>
      <c r="AO274" s="270"/>
    </row>
    <row r="275" spans="1:41" ht="14.25" customHeight="1">
      <c r="A275" s="204"/>
      <c r="B275" s="268"/>
      <c r="C275" s="268"/>
      <c r="D275" s="268"/>
      <c r="E275" s="268"/>
      <c r="F275" s="268"/>
      <c r="G275" s="268"/>
      <c r="H275" s="269"/>
      <c r="I275" s="189"/>
      <c r="J275" s="3"/>
      <c r="K275" s="2"/>
      <c r="L275" s="269"/>
      <c r="M275" s="189"/>
      <c r="N275" s="3"/>
      <c r="O275" s="2"/>
      <c r="P275" s="269"/>
      <c r="Q275" s="189"/>
      <c r="R275" s="3"/>
      <c r="S275" s="2"/>
      <c r="T275" s="269"/>
      <c r="U275" s="189"/>
      <c r="V275" s="3"/>
      <c r="W275" s="1"/>
      <c r="X275" s="1"/>
      <c r="Y275" s="1"/>
      <c r="Z275" s="1"/>
      <c r="AA275" s="2"/>
      <c r="AB275" s="2"/>
      <c r="AC275" s="2"/>
      <c r="AD275" s="2"/>
      <c r="AE275" s="2"/>
      <c r="AF275" s="2"/>
      <c r="AG275" s="270"/>
      <c r="AH275" s="270"/>
      <c r="AI275" s="270"/>
      <c r="AJ275" s="270"/>
      <c r="AK275" s="270"/>
      <c r="AL275" s="270"/>
      <c r="AM275" s="270"/>
      <c r="AN275" s="270"/>
      <c r="AO275" s="270"/>
    </row>
    <row r="276" spans="1:41" ht="14.25" customHeight="1">
      <c r="A276" s="204"/>
      <c r="B276" s="268"/>
      <c r="C276" s="268"/>
      <c r="D276" s="268"/>
      <c r="E276" s="268"/>
      <c r="F276" s="268"/>
      <c r="G276" s="268"/>
      <c r="H276" s="269"/>
      <c r="I276" s="189"/>
      <c r="J276" s="3"/>
      <c r="K276" s="2"/>
      <c r="L276" s="269"/>
      <c r="M276" s="189"/>
      <c r="N276" s="3"/>
      <c r="O276" s="2"/>
      <c r="P276" s="269"/>
      <c r="Q276" s="189"/>
      <c r="R276" s="3"/>
      <c r="S276" s="2"/>
      <c r="T276" s="269"/>
      <c r="U276" s="189"/>
      <c r="V276" s="3"/>
      <c r="W276" s="1"/>
      <c r="X276" s="1"/>
      <c r="Y276" s="1"/>
      <c r="Z276" s="1"/>
      <c r="AA276" s="2"/>
      <c r="AB276" s="2"/>
      <c r="AC276" s="2"/>
      <c r="AD276" s="2"/>
      <c r="AE276" s="2"/>
      <c r="AF276" s="2"/>
      <c r="AG276" s="270"/>
      <c r="AH276" s="270"/>
      <c r="AI276" s="270"/>
      <c r="AJ276" s="270"/>
      <c r="AK276" s="270"/>
      <c r="AL276" s="270"/>
      <c r="AM276" s="270"/>
      <c r="AN276" s="270"/>
      <c r="AO276" s="270"/>
    </row>
    <row r="277" spans="1:41" ht="14.25" customHeight="1">
      <c r="A277" s="204"/>
      <c r="B277" s="268"/>
      <c r="C277" s="268"/>
      <c r="D277" s="268"/>
      <c r="E277" s="268"/>
      <c r="F277" s="268"/>
      <c r="G277" s="268"/>
      <c r="H277" s="269"/>
      <c r="I277" s="189"/>
      <c r="J277" s="3"/>
      <c r="K277" s="2"/>
      <c r="L277" s="269"/>
      <c r="M277" s="189"/>
      <c r="N277" s="3"/>
      <c r="O277" s="2"/>
      <c r="P277" s="269"/>
      <c r="Q277" s="189"/>
      <c r="R277" s="3"/>
      <c r="S277" s="2"/>
      <c r="T277" s="269"/>
      <c r="U277" s="189"/>
      <c r="V277" s="3"/>
      <c r="W277" s="1"/>
      <c r="X277" s="1"/>
      <c r="Y277" s="1"/>
      <c r="Z277" s="1"/>
      <c r="AA277" s="2"/>
      <c r="AB277" s="2"/>
      <c r="AC277" s="2"/>
      <c r="AD277" s="2"/>
      <c r="AE277" s="2"/>
      <c r="AF277" s="2"/>
      <c r="AG277" s="270"/>
      <c r="AH277" s="270"/>
      <c r="AI277" s="270"/>
      <c r="AJ277" s="270"/>
      <c r="AK277" s="270"/>
      <c r="AL277" s="270"/>
      <c r="AM277" s="270"/>
      <c r="AN277" s="270"/>
      <c r="AO277" s="270"/>
    </row>
    <row r="278" spans="1:41" ht="14.25" customHeight="1">
      <c r="A278" s="204"/>
      <c r="B278" s="268"/>
      <c r="C278" s="268"/>
      <c r="D278" s="268"/>
      <c r="E278" s="268"/>
      <c r="F278" s="268"/>
      <c r="G278" s="268"/>
      <c r="H278" s="269"/>
      <c r="I278" s="189"/>
      <c r="J278" s="3"/>
      <c r="K278" s="2"/>
      <c r="L278" s="269"/>
      <c r="M278" s="189"/>
      <c r="N278" s="3"/>
      <c r="O278" s="2"/>
      <c r="P278" s="269"/>
      <c r="Q278" s="189"/>
      <c r="R278" s="3"/>
      <c r="S278" s="2"/>
      <c r="T278" s="269"/>
      <c r="U278" s="189"/>
      <c r="V278" s="3"/>
      <c r="W278" s="1"/>
      <c r="X278" s="1"/>
      <c r="Y278" s="1"/>
      <c r="Z278" s="1"/>
      <c r="AA278" s="2"/>
      <c r="AB278" s="2"/>
      <c r="AC278" s="2"/>
      <c r="AD278" s="2"/>
      <c r="AE278" s="2"/>
      <c r="AF278" s="2"/>
      <c r="AG278" s="270"/>
      <c r="AH278" s="270"/>
      <c r="AI278" s="270"/>
      <c r="AJ278" s="270"/>
      <c r="AK278" s="270"/>
      <c r="AL278" s="270"/>
      <c r="AM278" s="270"/>
      <c r="AN278" s="270"/>
      <c r="AO278" s="270"/>
    </row>
    <row r="279" spans="1:41" ht="14.25" customHeight="1">
      <c r="A279" s="204"/>
      <c r="B279" s="268"/>
      <c r="C279" s="268"/>
      <c r="D279" s="268"/>
      <c r="E279" s="268"/>
      <c r="F279" s="268"/>
      <c r="G279" s="268"/>
      <c r="H279" s="269"/>
      <c r="I279" s="189"/>
      <c r="J279" s="3"/>
      <c r="K279" s="2"/>
      <c r="L279" s="269"/>
      <c r="M279" s="189"/>
      <c r="N279" s="3"/>
      <c r="O279" s="2"/>
      <c r="P279" s="269"/>
      <c r="Q279" s="189"/>
      <c r="R279" s="3"/>
      <c r="S279" s="2"/>
      <c r="T279" s="269"/>
      <c r="U279" s="189"/>
      <c r="V279" s="3"/>
      <c r="W279" s="1"/>
      <c r="X279" s="1"/>
      <c r="Y279" s="1"/>
      <c r="Z279" s="1"/>
      <c r="AA279" s="2"/>
      <c r="AB279" s="2"/>
      <c r="AC279" s="2"/>
      <c r="AD279" s="2"/>
      <c r="AE279" s="2"/>
      <c r="AF279" s="2"/>
      <c r="AG279" s="270"/>
      <c r="AH279" s="270"/>
      <c r="AI279" s="270"/>
      <c r="AJ279" s="270"/>
      <c r="AK279" s="270"/>
      <c r="AL279" s="270"/>
      <c r="AM279" s="270"/>
      <c r="AN279" s="270"/>
      <c r="AO279" s="270"/>
    </row>
    <row r="280" spans="1:41" ht="14.25" customHeight="1">
      <c r="A280" s="204"/>
      <c r="B280" s="268"/>
      <c r="C280" s="268"/>
      <c r="D280" s="268"/>
      <c r="E280" s="268"/>
      <c r="F280" s="268"/>
      <c r="G280" s="268"/>
      <c r="H280" s="269"/>
      <c r="I280" s="189"/>
      <c r="J280" s="3"/>
      <c r="K280" s="2"/>
      <c r="L280" s="269"/>
      <c r="M280" s="189"/>
      <c r="N280" s="3"/>
      <c r="O280" s="2"/>
      <c r="P280" s="269"/>
      <c r="Q280" s="189"/>
      <c r="R280" s="3"/>
      <c r="S280" s="2"/>
      <c r="T280" s="269"/>
      <c r="U280" s="189"/>
      <c r="V280" s="3"/>
      <c r="W280" s="1"/>
      <c r="X280" s="1"/>
      <c r="Y280" s="1"/>
      <c r="Z280" s="1"/>
      <c r="AA280" s="2"/>
      <c r="AB280" s="2"/>
      <c r="AC280" s="2"/>
      <c r="AD280" s="2"/>
      <c r="AE280" s="2"/>
      <c r="AF280" s="2"/>
      <c r="AG280" s="270"/>
      <c r="AH280" s="270"/>
      <c r="AI280" s="270"/>
      <c r="AJ280" s="270"/>
      <c r="AK280" s="270"/>
      <c r="AL280" s="270"/>
      <c r="AM280" s="270"/>
      <c r="AN280" s="270"/>
      <c r="AO280" s="270"/>
    </row>
    <row r="281" spans="1:41" ht="14.25" customHeight="1">
      <c r="A281" s="204"/>
      <c r="B281" s="268"/>
      <c r="C281" s="268"/>
      <c r="D281" s="268"/>
      <c r="E281" s="268"/>
      <c r="F281" s="268"/>
      <c r="G281" s="268"/>
      <c r="H281" s="269"/>
      <c r="I281" s="189"/>
      <c r="J281" s="3"/>
      <c r="K281" s="2"/>
      <c r="L281" s="269"/>
      <c r="M281" s="189"/>
      <c r="N281" s="3"/>
      <c r="O281" s="2"/>
      <c r="P281" s="269"/>
      <c r="Q281" s="189"/>
      <c r="R281" s="3"/>
      <c r="S281" s="2"/>
      <c r="T281" s="269"/>
      <c r="U281" s="189"/>
      <c r="V281" s="3"/>
      <c r="W281" s="1"/>
      <c r="X281" s="1"/>
      <c r="Y281" s="1"/>
      <c r="Z281" s="1"/>
      <c r="AA281" s="2"/>
      <c r="AB281" s="2"/>
      <c r="AC281" s="2"/>
      <c r="AD281" s="2"/>
      <c r="AE281" s="2"/>
      <c r="AF281" s="2"/>
      <c r="AG281" s="270"/>
      <c r="AH281" s="270"/>
      <c r="AI281" s="270"/>
      <c r="AJ281" s="270"/>
      <c r="AK281" s="270"/>
      <c r="AL281" s="270"/>
      <c r="AM281" s="270"/>
      <c r="AN281" s="270"/>
      <c r="AO281" s="270"/>
    </row>
    <row r="282" spans="1:41" ht="14.25" customHeight="1">
      <c r="A282" s="204"/>
      <c r="B282" s="268"/>
      <c r="C282" s="268"/>
      <c r="D282" s="268"/>
      <c r="E282" s="268"/>
      <c r="F282" s="268"/>
      <c r="G282" s="268"/>
      <c r="H282" s="269"/>
      <c r="I282" s="189"/>
      <c r="J282" s="3"/>
      <c r="K282" s="2"/>
      <c r="L282" s="269"/>
      <c r="M282" s="189"/>
      <c r="N282" s="3"/>
      <c r="O282" s="2"/>
      <c r="P282" s="269"/>
      <c r="Q282" s="189"/>
      <c r="R282" s="3"/>
      <c r="S282" s="2"/>
      <c r="T282" s="269"/>
      <c r="U282" s="189"/>
      <c r="V282" s="3"/>
      <c r="W282" s="1"/>
      <c r="X282" s="1"/>
      <c r="Y282" s="1"/>
      <c r="Z282" s="1"/>
      <c r="AA282" s="2"/>
      <c r="AB282" s="2"/>
      <c r="AC282" s="2"/>
      <c r="AD282" s="2"/>
      <c r="AE282" s="2"/>
      <c r="AF282" s="2"/>
      <c r="AG282" s="270"/>
      <c r="AH282" s="270"/>
      <c r="AI282" s="270"/>
      <c r="AJ282" s="270"/>
      <c r="AK282" s="270"/>
      <c r="AL282" s="270"/>
      <c r="AM282" s="270"/>
      <c r="AN282" s="270"/>
      <c r="AO282" s="270"/>
    </row>
    <row r="283" spans="1:41" ht="14.25" customHeight="1">
      <c r="A283" s="204"/>
      <c r="B283" s="268"/>
      <c r="C283" s="268"/>
      <c r="D283" s="268"/>
      <c r="E283" s="268"/>
      <c r="F283" s="268"/>
      <c r="G283" s="268"/>
      <c r="H283" s="269"/>
      <c r="I283" s="189"/>
      <c r="J283" s="3"/>
      <c r="K283" s="2"/>
      <c r="L283" s="269"/>
      <c r="M283" s="189"/>
      <c r="N283" s="3"/>
      <c r="O283" s="2"/>
      <c r="P283" s="269"/>
      <c r="Q283" s="189"/>
      <c r="R283" s="3"/>
      <c r="S283" s="2"/>
      <c r="T283" s="269"/>
      <c r="U283" s="189"/>
      <c r="V283" s="3"/>
      <c r="W283" s="1"/>
      <c r="X283" s="1"/>
      <c r="Y283" s="1"/>
      <c r="Z283" s="1"/>
      <c r="AA283" s="2"/>
      <c r="AB283" s="2"/>
      <c r="AC283" s="2"/>
      <c r="AD283" s="2"/>
      <c r="AE283" s="2"/>
      <c r="AF283" s="2"/>
      <c r="AG283" s="270"/>
      <c r="AH283" s="270"/>
      <c r="AI283" s="270"/>
      <c r="AJ283" s="270"/>
      <c r="AK283" s="270"/>
      <c r="AL283" s="270"/>
      <c r="AM283" s="270"/>
      <c r="AN283" s="270"/>
      <c r="AO283" s="270"/>
    </row>
    <row r="284" spans="1:41" ht="14.25" customHeight="1">
      <c r="A284" s="204"/>
      <c r="B284" s="268"/>
      <c r="C284" s="268"/>
      <c r="D284" s="268"/>
      <c r="E284" s="268"/>
      <c r="F284" s="268"/>
      <c r="G284" s="268"/>
      <c r="H284" s="269"/>
      <c r="I284" s="189"/>
      <c r="J284" s="3"/>
      <c r="K284" s="2"/>
      <c r="L284" s="269"/>
      <c r="M284" s="189"/>
      <c r="N284" s="3"/>
      <c r="O284" s="2"/>
      <c r="P284" s="269"/>
      <c r="Q284" s="189"/>
      <c r="R284" s="3"/>
      <c r="S284" s="2"/>
      <c r="T284" s="269"/>
      <c r="U284" s="189"/>
      <c r="V284" s="3"/>
      <c r="W284" s="1"/>
      <c r="X284" s="1"/>
      <c r="Y284" s="1"/>
      <c r="Z284" s="1"/>
      <c r="AA284" s="2"/>
      <c r="AB284" s="2"/>
      <c r="AC284" s="2"/>
      <c r="AD284" s="2"/>
      <c r="AE284" s="2"/>
      <c r="AF284" s="2"/>
      <c r="AG284" s="270"/>
      <c r="AH284" s="270"/>
      <c r="AI284" s="270"/>
      <c r="AJ284" s="270"/>
      <c r="AK284" s="270"/>
      <c r="AL284" s="270"/>
      <c r="AM284" s="270"/>
      <c r="AN284" s="270"/>
      <c r="AO284" s="270"/>
    </row>
    <row r="285" spans="1:41" ht="14.25" customHeight="1">
      <c r="A285" s="204"/>
      <c r="B285" s="268"/>
      <c r="C285" s="268"/>
      <c r="D285" s="268"/>
      <c r="E285" s="268"/>
      <c r="F285" s="268"/>
      <c r="G285" s="268"/>
      <c r="H285" s="269"/>
      <c r="I285" s="189"/>
      <c r="J285" s="3"/>
      <c r="K285" s="2"/>
      <c r="L285" s="269"/>
      <c r="M285" s="189"/>
      <c r="N285" s="3"/>
      <c r="O285" s="2"/>
      <c r="P285" s="269"/>
      <c r="Q285" s="189"/>
      <c r="R285" s="3"/>
      <c r="S285" s="2"/>
      <c r="T285" s="269"/>
      <c r="U285" s="189"/>
      <c r="V285" s="3"/>
      <c r="W285" s="1"/>
      <c r="X285" s="1"/>
      <c r="Y285" s="1"/>
      <c r="Z285" s="1"/>
      <c r="AA285" s="2"/>
      <c r="AB285" s="2"/>
      <c r="AC285" s="2"/>
      <c r="AD285" s="2"/>
      <c r="AE285" s="2"/>
      <c r="AF285" s="2"/>
      <c r="AG285" s="270"/>
      <c r="AH285" s="270"/>
      <c r="AI285" s="270"/>
      <c r="AJ285" s="270"/>
      <c r="AK285" s="270"/>
      <c r="AL285" s="270"/>
      <c r="AM285" s="270"/>
      <c r="AN285" s="270"/>
      <c r="AO285" s="270"/>
    </row>
    <row r="286" spans="1:41" ht="14.25" customHeight="1">
      <c r="A286" s="204"/>
      <c r="B286" s="268"/>
      <c r="C286" s="268"/>
      <c r="D286" s="268"/>
      <c r="E286" s="268"/>
      <c r="F286" s="268"/>
      <c r="G286" s="268"/>
      <c r="H286" s="269"/>
      <c r="I286" s="189"/>
      <c r="J286" s="3"/>
      <c r="K286" s="2"/>
      <c r="L286" s="269"/>
      <c r="M286" s="189"/>
      <c r="N286" s="3"/>
      <c r="O286" s="2"/>
      <c r="P286" s="269"/>
      <c r="Q286" s="189"/>
      <c r="R286" s="3"/>
      <c r="S286" s="2"/>
      <c r="T286" s="269"/>
      <c r="U286" s="189"/>
      <c r="V286" s="3"/>
      <c r="W286" s="1"/>
      <c r="X286" s="1"/>
      <c r="Y286" s="1"/>
      <c r="Z286" s="1"/>
      <c r="AA286" s="2"/>
      <c r="AB286" s="2"/>
      <c r="AC286" s="2"/>
      <c r="AD286" s="2"/>
      <c r="AE286" s="2"/>
      <c r="AF286" s="2"/>
      <c r="AG286" s="270"/>
      <c r="AH286" s="270"/>
      <c r="AI286" s="270"/>
      <c r="AJ286" s="270"/>
      <c r="AK286" s="270"/>
      <c r="AL286" s="270"/>
      <c r="AM286" s="270"/>
      <c r="AN286" s="270"/>
      <c r="AO286" s="270"/>
    </row>
    <row r="287" spans="1:41" ht="14.25" customHeight="1">
      <c r="A287" s="204"/>
      <c r="B287" s="268"/>
      <c r="C287" s="268"/>
      <c r="D287" s="268"/>
      <c r="E287" s="268"/>
      <c r="F287" s="268"/>
      <c r="G287" s="268"/>
      <c r="H287" s="269"/>
      <c r="I287" s="189"/>
      <c r="J287" s="3"/>
      <c r="K287" s="2"/>
      <c r="L287" s="269"/>
      <c r="M287" s="189"/>
      <c r="N287" s="3"/>
      <c r="O287" s="2"/>
      <c r="P287" s="269"/>
      <c r="Q287" s="189"/>
      <c r="R287" s="3"/>
      <c r="S287" s="2"/>
      <c r="T287" s="269"/>
      <c r="U287" s="189"/>
      <c r="V287" s="3"/>
      <c r="W287" s="1"/>
      <c r="X287" s="1"/>
      <c r="Y287" s="1"/>
      <c r="Z287" s="1"/>
      <c r="AA287" s="2"/>
      <c r="AB287" s="2"/>
      <c r="AC287" s="2"/>
      <c r="AD287" s="2"/>
      <c r="AE287" s="2"/>
      <c r="AF287" s="2"/>
      <c r="AG287" s="270"/>
      <c r="AH287" s="270"/>
      <c r="AI287" s="270"/>
      <c r="AJ287" s="270"/>
      <c r="AK287" s="270"/>
      <c r="AL287" s="270"/>
      <c r="AM287" s="270"/>
      <c r="AN287" s="270"/>
      <c r="AO287" s="270"/>
    </row>
    <row r="288" spans="1:41" ht="14.25" customHeight="1">
      <c r="A288" s="204"/>
      <c r="B288" s="268"/>
      <c r="C288" s="268"/>
      <c r="D288" s="268"/>
      <c r="E288" s="268"/>
      <c r="F288" s="268"/>
      <c r="G288" s="268"/>
      <c r="H288" s="269"/>
      <c r="I288" s="189"/>
      <c r="J288" s="3"/>
      <c r="K288" s="2"/>
      <c r="L288" s="269"/>
      <c r="M288" s="189"/>
      <c r="N288" s="3"/>
      <c r="O288" s="2"/>
      <c r="P288" s="269"/>
      <c r="Q288" s="189"/>
      <c r="R288" s="3"/>
      <c r="S288" s="2"/>
      <c r="T288" s="269"/>
      <c r="U288" s="189"/>
      <c r="V288" s="3"/>
      <c r="W288" s="1"/>
      <c r="X288" s="1"/>
      <c r="Y288" s="1"/>
      <c r="Z288" s="1"/>
      <c r="AA288" s="2"/>
      <c r="AB288" s="2"/>
      <c r="AC288" s="2"/>
      <c r="AD288" s="2"/>
      <c r="AE288" s="2"/>
      <c r="AF288" s="2"/>
      <c r="AG288" s="270"/>
      <c r="AH288" s="270"/>
      <c r="AI288" s="270"/>
      <c r="AJ288" s="270"/>
      <c r="AK288" s="270"/>
      <c r="AL288" s="270"/>
      <c r="AM288" s="270"/>
      <c r="AN288" s="270"/>
      <c r="AO288" s="270"/>
    </row>
    <row r="289" spans="1:41" ht="14.25" customHeight="1">
      <c r="A289" s="204"/>
      <c r="B289" s="268"/>
      <c r="C289" s="268"/>
      <c r="D289" s="268"/>
      <c r="E289" s="268"/>
      <c r="F289" s="268"/>
      <c r="G289" s="268"/>
      <c r="H289" s="269"/>
      <c r="I289" s="189"/>
      <c r="J289" s="3"/>
      <c r="K289" s="2"/>
      <c r="L289" s="269"/>
      <c r="M289" s="189"/>
      <c r="N289" s="3"/>
      <c r="O289" s="2"/>
      <c r="P289" s="269"/>
      <c r="Q289" s="189"/>
      <c r="R289" s="3"/>
      <c r="S289" s="2"/>
      <c r="T289" s="269"/>
      <c r="U289" s="189"/>
      <c r="V289" s="3"/>
      <c r="W289" s="1"/>
      <c r="X289" s="1"/>
      <c r="Y289" s="1"/>
      <c r="Z289" s="1"/>
      <c r="AA289" s="2"/>
      <c r="AB289" s="2"/>
      <c r="AC289" s="2"/>
      <c r="AD289" s="2"/>
      <c r="AE289" s="2"/>
      <c r="AF289" s="2"/>
      <c r="AG289" s="270"/>
      <c r="AH289" s="270"/>
      <c r="AI289" s="270"/>
      <c r="AJ289" s="270"/>
      <c r="AK289" s="270"/>
      <c r="AL289" s="270"/>
      <c r="AM289" s="270"/>
      <c r="AN289" s="270"/>
      <c r="AO289" s="270"/>
    </row>
    <row r="290" spans="1:41" ht="14.25" customHeight="1">
      <c r="A290" s="204"/>
      <c r="B290" s="268"/>
      <c r="C290" s="268"/>
      <c r="D290" s="268"/>
      <c r="E290" s="268"/>
      <c r="F290" s="268"/>
      <c r="G290" s="268"/>
      <c r="H290" s="269"/>
      <c r="I290" s="189"/>
      <c r="J290" s="3"/>
      <c r="K290" s="2"/>
      <c r="L290" s="269"/>
      <c r="M290" s="189"/>
      <c r="N290" s="3"/>
      <c r="O290" s="2"/>
      <c r="P290" s="269"/>
      <c r="Q290" s="189"/>
      <c r="R290" s="3"/>
      <c r="S290" s="2"/>
      <c r="T290" s="269"/>
      <c r="U290" s="189"/>
      <c r="V290" s="3"/>
      <c r="W290" s="1"/>
      <c r="X290" s="1"/>
      <c r="Y290" s="1"/>
      <c r="Z290" s="1"/>
      <c r="AA290" s="2"/>
      <c r="AB290" s="2"/>
      <c r="AC290" s="2"/>
      <c r="AD290" s="2"/>
      <c r="AE290" s="2"/>
      <c r="AF290" s="2"/>
      <c r="AG290" s="270"/>
      <c r="AH290" s="270"/>
      <c r="AI290" s="270"/>
      <c r="AJ290" s="270"/>
      <c r="AK290" s="270"/>
      <c r="AL290" s="270"/>
      <c r="AM290" s="270"/>
      <c r="AN290" s="270"/>
      <c r="AO290" s="270"/>
    </row>
    <row r="291" spans="1:41" ht="14.25" customHeight="1">
      <c r="A291" s="204"/>
      <c r="B291" s="268"/>
      <c r="C291" s="268"/>
      <c r="D291" s="268"/>
      <c r="E291" s="268"/>
      <c r="F291" s="268"/>
      <c r="G291" s="268"/>
      <c r="H291" s="269"/>
      <c r="I291" s="189"/>
      <c r="J291" s="3"/>
      <c r="K291" s="2"/>
      <c r="L291" s="269"/>
      <c r="M291" s="189"/>
      <c r="N291" s="3"/>
      <c r="O291" s="2"/>
      <c r="P291" s="269"/>
      <c r="Q291" s="189"/>
      <c r="R291" s="3"/>
      <c r="S291" s="2"/>
      <c r="T291" s="269"/>
      <c r="U291" s="189"/>
      <c r="V291" s="3"/>
      <c r="W291" s="1"/>
      <c r="X291" s="1"/>
      <c r="Y291" s="1"/>
      <c r="Z291" s="1"/>
      <c r="AA291" s="2"/>
      <c r="AB291" s="2"/>
      <c r="AC291" s="2"/>
      <c r="AD291" s="2"/>
      <c r="AE291" s="2"/>
      <c r="AF291" s="2"/>
      <c r="AG291" s="270"/>
      <c r="AH291" s="270"/>
      <c r="AI291" s="270"/>
      <c r="AJ291" s="270"/>
      <c r="AK291" s="270"/>
      <c r="AL291" s="270"/>
      <c r="AM291" s="270"/>
      <c r="AN291" s="270"/>
      <c r="AO291" s="270"/>
    </row>
    <row r="292" spans="1:41" ht="14.25" customHeight="1">
      <c r="A292" s="204"/>
      <c r="B292" s="268"/>
      <c r="C292" s="268"/>
      <c r="D292" s="268"/>
      <c r="E292" s="268"/>
      <c r="F292" s="268"/>
      <c r="G292" s="268"/>
      <c r="H292" s="269"/>
      <c r="I292" s="189"/>
      <c r="J292" s="3"/>
      <c r="K292" s="2"/>
      <c r="L292" s="269"/>
      <c r="M292" s="189"/>
      <c r="N292" s="3"/>
      <c r="O292" s="2"/>
      <c r="P292" s="269"/>
      <c r="Q292" s="189"/>
      <c r="R292" s="3"/>
      <c r="S292" s="2"/>
      <c r="T292" s="269"/>
      <c r="U292" s="189"/>
      <c r="V292" s="3"/>
      <c r="W292" s="1"/>
      <c r="X292" s="1"/>
      <c r="Y292" s="1"/>
      <c r="Z292" s="1"/>
      <c r="AA292" s="2"/>
      <c r="AB292" s="2"/>
      <c r="AC292" s="2"/>
      <c r="AD292" s="2"/>
      <c r="AE292" s="2"/>
      <c r="AF292" s="2"/>
      <c r="AG292" s="270"/>
      <c r="AH292" s="270"/>
      <c r="AI292" s="270"/>
      <c r="AJ292" s="270"/>
      <c r="AK292" s="270"/>
      <c r="AL292" s="270"/>
      <c r="AM292" s="270"/>
      <c r="AN292" s="270"/>
      <c r="AO292" s="270"/>
    </row>
    <row r="293" spans="1:41" ht="14.25" customHeight="1">
      <c r="A293" s="204"/>
      <c r="B293" s="268"/>
      <c r="C293" s="268"/>
      <c r="D293" s="268"/>
      <c r="E293" s="268"/>
      <c r="F293" s="268"/>
      <c r="G293" s="268"/>
      <c r="H293" s="269"/>
      <c r="I293" s="189"/>
      <c r="J293" s="3"/>
      <c r="K293" s="2"/>
      <c r="L293" s="269"/>
      <c r="M293" s="189"/>
      <c r="N293" s="3"/>
      <c r="O293" s="2"/>
      <c r="P293" s="269"/>
      <c r="Q293" s="189"/>
      <c r="R293" s="3"/>
      <c r="S293" s="2"/>
      <c r="T293" s="269"/>
      <c r="U293" s="189"/>
      <c r="V293" s="3"/>
      <c r="W293" s="1"/>
      <c r="X293" s="1"/>
      <c r="Y293" s="1"/>
      <c r="Z293" s="1"/>
      <c r="AA293" s="2"/>
      <c r="AB293" s="2"/>
      <c r="AC293" s="2"/>
      <c r="AD293" s="2"/>
      <c r="AE293" s="2"/>
      <c r="AF293" s="2"/>
      <c r="AG293" s="270"/>
      <c r="AH293" s="270"/>
      <c r="AI293" s="270"/>
      <c r="AJ293" s="270"/>
      <c r="AK293" s="270"/>
      <c r="AL293" s="270"/>
      <c r="AM293" s="270"/>
      <c r="AN293" s="270"/>
      <c r="AO293" s="270"/>
    </row>
    <row r="294" spans="1:41" ht="14.25" customHeight="1">
      <c r="A294" s="204"/>
      <c r="B294" s="268"/>
      <c r="C294" s="268"/>
      <c r="D294" s="268"/>
      <c r="E294" s="268"/>
      <c r="F294" s="268"/>
      <c r="G294" s="268"/>
      <c r="H294" s="269"/>
      <c r="I294" s="189"/>
      <c r="J294" s="3"/>
      <c r="K294" s="2"/>
      <c r="L294" s="269"/>
      <c r="M294" s="189"/>
      <c r="N294" s="3"/>
      <c r="O294" s="2"/>
      <c r="P294" s="269"/>
      <c r="Q294" s="189"/>
      <c r="R294" s="3"/>
      <c r="S294" s="2"/>
      <c r="T294" s="269"/>
      <c r="U294" s="189"/>
      <c r="V294" s="3"/>
      <c r="W294" s="1"/>
      <c r="X294" s="1"/>
      <c r="Y294" s="1"/>
      <c r="Z294" s="1"/>
      <c r="AA294" s="2"/>
      <c r="AB294" s="2"/>
      <c r="AC294" s="2"/>
      <c r="AD294" s="2"/>
      <c r="AE294" s="2"/>
      <c r="AF294" s="2"/>
      <c r="AG294" s="270"/>
      <c r="AH294" s="270"/>
      <c r="AI294" s="270"/>
      <c r="AJ294" s="270"/>
      <c r="AK294" s="270"/>
      <c r="AL294" s="270"/>
      <c r="AM294" s="270"/>
      <c r="AN294" s="270"/>
      <c r="AO294" s="270"/>
    </row>
    <row r="295" spans="1:41" ht="14.25" customHeight="1">
      <c r="A295" s="204"/>
      <c r="B295" s="268"/>
      <c r="C295" s="268"/>
      <c r="D295" s="268"/>
      <c r="E295" s="268"/>
      <c r="F295" s="268"/>
      <c r="G295" s="268"/>
      <c r="H295" s="269"/>
      <c r="I295" s="189"/>
      <c r="J295" s="3"/>
      <c r="K295" s="2"/>
      <c r="L295" s="269"/>
      <c r="M295" s="189"/>
      <c r="N295" s="3"/>
      <c r="O295" s="2"/>
      <c r="P295" s="269"/>
      <c r="Q295" s="189"/>
      <c r="R295" s="3"/>
      <c r="S295" s="2"/>
      <c r="T295" s="269"/>
      <c r="U295" s="189"/>
      <c r="V295" s="3"/>
      <c r="W295" s="1"/>
      <c r="X295" s="1"/>
      <c r="Y295" s="1"/>
      <c r="Z295" s="1"/>
      <c r="AA295" s="2"/>
      <c r="AB295" s="2"/>
      <c r="AC295" s="2"/>
      <c r="AD295" s="2"/>
      <c r="AE295" s="2"/>
      <c r="AF295" s="2"/>
      <c r="AG295" s="270"/>
      <c r="AH295" s="270"/>
      <c r="AI295" s="270"/>
      <c r="AJ295" s="270"/>
      <c r="AK295" s="270"/>
      <c r="AL295" s="270"/>
      <c r="AM295" s="270"/>
      <c r="AN295" s="270"/>
      <c r="AO295" s="270"/>
    </row>
    <row r="296" spans="1:41" ht="14.25" customHeight="1">
      <c r="A296" s="204"/>
      <c r="B296" s="268"/>
      <c r="C296" s="268"/>
      <c r="D296" s="268"/>
      <c r="E296" s="268"/>
      <c r="F296" s="268"/>
      <c r="G296" s="268"/>
      <c r="H296" s="269"/>
      <c r="I296" s="189"/>
      <c r="J296" s="3"/>
      <c r="K296" s="2"/>
      <c r="L296" s="269"/>
      <c r="M296" s="189"/>
      <c r="N296" s="3"/>
      <c r="O296" s="2"/>
      <c r="P296" s="269"/>
      <c r="Q296" s="189"/>
      <c r="R296" s="3"/>
      <c r="S296" s="2"/>
      <c r="T296" s="269"/>
      <c r="U296" s="189"/>
      <c r="V296" s="3"/>
      <c r="W296" s="1"/>
      <c r="X296" s="1"/>
      <c r="Y296" s="1"/>
      <c r="Z296" s="1"/>
      <c r="AA296" s="2"/>
      <c r="AB296" s="2"/>
      <c r="AC296" s="2"/>
      <c r="AD296" s="2"/>
      <c r="AE296" s="2"/>
      <c r="AF296" s="2"/>
      <c r="AG296" s="270"/>
      <c r="AH296" s="270"/>
      <c r="AI296" s="270"/>
      <c r="AJ296" s="270"/>
      <c r="AK296" s="270"/>
      <c r="AL296" s="270"/>
      <c r="AM296" s="270"/>
      <c r="AN296" s="270"/>
      <c r="AO296" s="270"/>
    </row>
    <row r="297" spans="1:41" ht="14.25" customHeight="1">
      <c r="A297" s="204"/>
      <c r="B297" s="268"/>
      <c r="C297" s="268"/>
      <c r="D297" s="268"/>
      <c r="E297" s="268"/>
      <c r="F297" s="268"/>
      <c r="G297" s="268"/>
      <c r="H297" s="269"/>
      <c r="I297" s="189"/>
      <c r="J297" s="3"/>
      <c r="K297" s="2"/>
      <c r="L297" s="269"/>
      <c r="M297" s="189"/>
      <c r="N297" s="3"/>
      <c r="O297" s="2"/>
      <c r="P297" s="269"/>
      <c r="Q297" s="189"/>
      <c r="R297" s="3"/>
      <c r="S297" s="2"/>
      <c r="T297" s="269"/>
      <c r="U297" s="189"/>
      <c r="V297" s="3"/>
      <c r="W297" s="1"/>
      <c r="X297" s="1"/>
      <c r="Y297" s="1"/>
      <c r="Z297" s="1"/>
      <c r="AA297" s="2"/>
      <c r="AB297" s="2"/>
      <c r="AC297" s="2"/>
      <c r="AD297" s="2"/>
      <c r="AE297" s="2"/>
      <c r="AF297" s="2"/>
      <c r="AG297" s="270"/>
      <c r="AH297" s="270"/>
      <c r="AI297" s="270"/>
      <c r="AJ297" s="270"/>
      <c r="AK297" s="270"/>
      <c r="AL297" s="270"/>
      <c r="AM297" s="270"/>
      <c r="AN297" s="270"/>
      <c r="AO297" s="270"/>
    </row>
    <row r="298" spans="1:41" ht="14.25" customHeight="1">
      <c r="A298" s="204"/>
      <c r="B298" s="268"/>
      <c r="C298" s="268"/>
      <c r="D298" s="268"/>
      <c r="E298" s="268"/>
      <c r="F298" s="268"/>
      <c r="G298" s="268"/>
      <c r="H298" s="269"/>
      <c r="I298" s="189"/>
      <c r="J298" s="3"/>
      <c r="K298" s="2"/>
      <c r="L298" s="269"/>
      <c r="M298" s="189"/>
      <c r="N298" s="3"/>
      <c r="O298" s="2"/>
      <c r="P298" s="269"/>
      <c r="Q298" s="189"/>
      <c r="R298" s="3"/>
      <c r="S298" s="2"/>
      <c r="T298" s="269"/>
      <c r="U298" s="189"/>
      <c r="V298" s="3"/>
      <c r="W298" s="1"/>
      <c r="X298" s="1"/>
      <c r="Y298" s="1"/>
      <c r="Z298" s="1"/>
      <c r="AA298" s="2"/>
      <c r="AB298" s="2"/>
      <c r="AC298" s="2"/>
      <c r="AD298" s="2"/>
      <c r="AE298" s="2"/>
      <c r="AF298" s="2"/>
      <c r="AG298" s="270"/>
      <c r="AH298" s="270"/>
      <c r="AI298" s="270"/>
      <c r="AJ298" s="270"/>
      <c r="AK298" s="270"/>
      <c r="AL298" s="270"/>
      <c r="AM298" s="270"/>
      <c r="AN298" s="270"/>
      <c r="AO298" s="270"/>
    </row>
    <row r="299" spans="1:41" ht="14.25" customHeight="1">
      <c r="A299" s="204"/>
      <c r="B299" s="268"/>
      <c r="C299" s="268"/>
      <c r="D299" s="268"/>
      <c r="E299" s="268"/>
      <c r="F299" s="268"/>
      <c r="G299" s="268"/>
      <c r="H299" s="269"/>
      <c r="I299" s="189"/>
      <c r="J299" s="3"/>
      <c r="K299" s="2"/>
      <c r="L299" s="269"/>
      <c r="M299" s="189"/>
      <c r="N299" s="3"/>
      <c r="O299" s="2"/>
      <c r="P299" s="269"/>
      <c r="Q299" s="189"/>
      <c r="R299" s="3"/>
      <c r="S299" s="2"/>
      <c r="T299" s="269"/>
      <c r="U299" s="189"/>
      <c r="V299" s="3"/>
      <c r="W299" s="1"/>
      <c r="X299" s="1"/>
      <c r="Y299" s="1"/>
      <c r="Z299" s="1"/>
      <c r="AA299" s="2"/>
      <c r="AB299" s="2"/>
      <c r="AC299" s="2"/>
      <c r="AD299" s="2"/>
      <c r="AE299" s="2"/>
      <c r="AF299" s="2"/>
      <c r="AG299" s="270"/>
      <c r="AH299" s="270"/>
      <c r="AI299" s="270"/>
      <c r="AJ299" s="270"/>
      <c r="AK299" s="270"/>
      <c r="AL299" s="270"/>
      <c r="AM299" s="270"/>
      <c r="AN299" s="270"/>
      <c r="AO299" s="270"/>
    </row>
    <row r="300" spans="1:41" ht="14.25" customHeight="1">
      <c r="A300" s="204"/>
      <c r="B300" s="268"/>
      <c r="C300" s="268"/>
      <c r="D300" s="268"/>
      <c r="E300" s="268"/>
      <c r="F300" s="268"/>
      <c r="G300" s="268"/>
      <c r="H300" s="269"/>
      <c r="I300" s="189"/>
      <c r="J300" s="3"/>
      <c r="K300" s="2"/>
      <c r="L300" s="269"/>
      <c r="M300" s="189"/>
      <c r="N300" s="3"/>
      <c r="O300" s="2"/>
      <c r="P300" s="269"/>
      <c r="Q300" s="189"/>
      <c r="R300" s="3"/>
      <c r="S300" s="2"/>
      <c r="T300" s="269"/>
      <c r="U300" s="189"/>
      <c r="V300" s="3"/>
      <c r="W300" s="1"/>
      <c r="X300" s="1"/>
      <c r="Y300" s="1"/>
      <c r="Z300" s="1"/>
      <c r="AA300" s="2"/>
      <c r="AB300" s="2"/>
      <c r="AC300" s="2"/>
      <c r="AD300" s="2"/>
      <c r="AE300" s="2"/>
      <c r="AF300" s="2"/>
      <c r="AG300" s="270"/>
      <c r="AH300" s="270"/>
      <c r="AI300" s="270"/>
      <c r="AJ300" s="270"/>
      <c r="AK300" s="270"/>
      <c r="AL300" s="270"/>
      <c r="AM300" s="270"/>
      <c r="AN300" s="270"/>
      <c r="AO300" s="270"/>
    </row>
    <row r="301" spans="1:41" ht="14.25" customHeight="1">
      <c r="A301" s="204"/>
      <c r="B301" s="268"/>
      <c r="C301" s="268"/>
      <c r="D301" s="268"/>
      <c r="E301" s="268"/>
      <c r="F301" s="268"/>
      <c r="G301" s="268"/>
      <c r="H301" s="269"/>
      <c r="I301" s="189"/>
      <c r="J301" s="3"/>
      <c r="K301" s="2"/>
      <c r="L301" s="269"/>
      <c r="M301" s="189"/>
      <c r="N301" s="3"/>
      <c r="O301" s="2"/>
      <c r="P301" s="269"/>
      <c r="Q301" s="189"/>
      <c r="R301" s="3"/>
      <c r="S301" s="2"/>
      <c r="T301" s="269"/>
      <c r="U301" s="189"/>
      <c r="V301" s="3"/>
      <c r="W301" s="1"/>
      <c r="X301" s="1"/>
      <c r="Y301" s="1"/>
      <c r="Z301" s="1"/>
      <c r="AA301" s="2"/>
      <c r="AB301" s="2"/>
      <c r="AC301" s="2"/>
      <c r="AD301" s="2"/>
      <c r="AE301" s="2"/>
      <c r="AF301" s="2"/>
      <c r="AG301" s="270"/>
      <c r="AH301" s="270"/>
      <c r="AI301" s="270"/>
      <c r="AJ301" s="270"/>
      <c r="AK301" s="270"/>
      <c r="AL301" s="270"/>
      <c r="AM301" s="270"/>
      <c r="AN301" s="270"/>
      <c r="AO301" s="270"/>
    </row>
    <row r="302" spans="1:41" ht="14.25" customHeight="1">
      <c r="A302" s="204"/>
      <c r="B302" s="268"/>
      <c r="C302" s="268"/>
      <c r="D302" s="268"/>
      <c r="E302" s="268"/>
      <c r="F302" s="268"/>
      <c r="G302" s="268"/>
      <c r="H302" s="269"/>
      <c r="I302" s="189"/>
      <c r="J302" s="3"/>
      <c r="K302" s="2"/>
      <c r="L302" s="269"/>
      <c r="M302" s="189"/>
      <c r="N302" s="3"/>
      <c r="O302" s="2"/>
      <c r="P302" s="269"/>
      <c r="Q302" s="189"/>
      <c r="R302" s="3"/>
      <c r="S302" s="2"/>
      <c r="T302" s="269"/>
      <c r="U302" s="189"/>
      <c r="V302" s="3"/>
      <c r="W302" s="1"/>
      <c r="X302" s="1"/>
      <c r="Y302" s="1"/>
      <c r="Z302" s="1"/>
      <c r="AA302" s="2"/>
      <c r="AB302" s="2"/>
      <c r="AC302" s="2"/>
      <c r="AD302" s="2"/>
      <c r="AE302" s="2"/>
      <c r="AF302" s="2"/>
      <c r="AG302" s="270"/>
      <c r="AH302" s="270"/>
      <c r="AI302" s="270"/>
      <c r="AJ302" s="270"/>
      <c r="AK302" s="270"/>
      <c r="AL302" s="270"/>
      <c r="AM302" s="270"/>
      <c r="AN302" s="270"/>
      <c r="AO302" s="270"/>
    </row>
    <row r="303" spans="1:41" ht="14.25" customHeight="1">
      <c r="A303" s="204"/>
      <c r="B303" s="268"/>
      <c r="C303" s="268"/>
      <c r="D303" s="268"/>
      <c r="E303" s="268"/>
      <c r="F303" s="268"/>
      <c r="G303" s="268"/>
      <c r="H303" s="269"/>
      <c r="I303" s="189"/>
      <c r="J303" s="3"/>
      <c r="K303" s="2"/>
      <c r="L303" s="269"/>
      <c r="M303" s="189"/>
      <c r="N303" s="3"/>
      <c r="O303" s="2"/>
      <c r="P303" s="269"/>
      <c r="Q303" s="189"/>
      <c r="R303" s="3"/>
      <c r="S303" s="2"/>
      <c r="T303" s="269"/>
      <c r="U303" s="189"/>
      <c r="V303" s="3"/>
      <c r="W303" s="1"/>
      <c r="X303" s="1"/>
      <c r="Y303" s="1"/>
      <c r="Z303" s="1"/>
      <c r="AA303" s="2"/>
      <c r="AB303" s="2"/>
      <c r="AC303" s="2"/>
      <c r="AD303" s="2"/>
      <c r="AE303" s="2"/>
      <c r="AF303" s="2"/>
      <c r="AG303" s="270"/>
      <c r="AH303" s="270"/>
      <c r="AI303" s="270"/>
      <c r="AJ303" s="270"/>
      <c r="AK303" s="270"/>
      <c r="AL303" s="270"/>
      <c r="AM303" s="270"/>
      <c r="AN303" s="270"/>
      <c r="AO303" s="270"/>
    </row>
    <row r="304" spans="1:41" ht="14.25" customHeight="1">
      <c r="A304" s="204"/>
      <c r="B304" s="268"/>
      <c r="C304" s="268"/>
      <c r="D304" s="268"/>
      <c r="E304" s="268"/>
      <c r="F304" s="268"/>
      <c r="G304" s="268"/>
      <c r="H304" s="269"/>
      <c r="I304" s="189"/>
      <c r="J304" s="3"/>
      <c r="K304" s="2"/>
      <c r="L304" s="269"/>
      <c r="M304" s="189"/>
      <c r="N304" s="3"/>
      <c r="O304" s="2"/>
      <c r="P304" s="269"/>
      <c r="Q304" s="189"/>
      <c r="R304" s="3"/>
      <c r="S304" s="2"/>
      <c r="T304" s="269"/>
      <c r="U304" s="189"/>
      <c r="V304" s="3"/>
      <c r="W304" s="1"/>
      <c r="X304" s="1"/>
      <c r="Y304" s="1"/>
      <c r="Z304" s="1"/>
      <c r="AA304" s="2"/>
      <c r="AB304" s="2"/>
      <c r="AC304" s="2"/>
      <c r="AD304" s="2"/>
      <c r="AE304" s="2"/>
      <c r="AF304" s="2"/>
      <c r="AG304" s="270"/>
      <c r="AH304" s="270"/>
      <c r="AI304" s="270"/>
      <c r="AJ304" s="270"/>
      <c r="AK304" s="270"/>
      <c r="AL304" s="270"/>
      <c r="AM304" s="270"/>
      <c r="AN304" s="270"/>
      <c r="AO304" s="270"/>
    </row>
    <row r="305" spans="1:41" ht="14.25" customHeight="1">
      <c r="A305" s="204"/>
      <c r="B305" s="268"/>
      <c r="C305" s="268"/>
      <c r="D305" s="268"/>
      <c r="E305" s="268"/>
      <c r="F305" s="268"/>
      <c r="G305" s="268"/>
      <c r="H305" s="269"/>
      <c r="I305" s="189"/>
      <c r="J305" s="3"/>
      <c r="K305" s="2"/>
      <c r="L305" s="269"/>
      <c r="M305" s="189"/>
      <c r="N305" s="3"/>
      <c r="O305" s="2"/>
      <c r="P305" s="269"/>
      <c r="Q305" s="189"/>
      <c r="R305" s="3"/>
      <c r="S305" s="2"/>
      <c r="T305" s="269"/>
      <c r="U305" s="189"/>
      <c r="V305" s="3"/>
      <c r="W305" s="1"/>
      <c r="X305" s="1"/>
      <c r="Y305" s="1"/>
      <c r="Z305" s="1"/>
      <c r="AA305" s="2"/>
      <c r="AB305" s="2"/>
      <c r="AC305" s="2"/>
      <c r="AD305" s="2"/>
      <c r="AE305" s="2"/>
      <c r="AF305" s="2"/>
      <c r="AG305" s="270"/>
      <c r="AH305" s="270"/>
      <c r="AI305" s="270"/>
      <c r="AJ305" s="270"/>
      <c r="AK305" s="270"/>
      <c r="AL305" s="270"/>
      <c r="AM305" s="270"/>
      <c r="AN305" s="270"/>
      <c r="AO305" s="270"/>
    </row>
    <row r="306" spans="1:41" ht="14.25" customHeight="1">
      <c r="A306" s="204"/>
      <c r="B306" s="268"/>
      <c r="C306" s="268"/>
      <c r="D306" s="268"/>
      <c r="E306" s="268"/>
      <c r="F306" s="268"/>
      <c r="G306" s="268"/>
      <c r="H306" s="269"/>
      <c r="I306" s="189"/>
      <c r="J306" s="3"/>
      <c r="K306" s="2"/>
      <c r="L306" s="269"/>
      <c r="M306" s="189"/>
      <c r="N306" s="3"/>
      <c r="O306" s="2"/>
      <c r="P306" s="269"/>
      <c r="Q306" s="189"/>
      <c r="R306" s="3"/>
      <c r="S306" s="2"/>
      <c r="T306" s="269"/>
      <c r="U306" s="189"/>
      <c r="V306" s="3"/>
      <c r="W306" s="1"/>
      <c r="X306" s="1"/>
      <c r="Y306" s="1"/>
      <c r="Z306" s="1"/>
      <c r="AA306" s="2"/>
      <c r="AB306" s="2"/>
      <c r="AC306" s="2"/>
      <c r="AD306" s="2"/>
      <c r="AE306" s="2"/>
      <c r="AF306" s="2"/>
      <c r="AG306" s="270"/>
      <c r="AH306" s="270"/>
      <c r="AI306" s="270"/>
      <c r="AJ306" s="270"/>
      <c r="AK306" s="270"/>
      <c r="AL306" s="270"/>
      <c r="AM306" s="270"/>
      <c r="AN306" s="270"/>
      <c r="AO306" s="270"/>
    </row>
    <row r="307" spans="1:41" ht="14.25" customHeight="1">
      <c r="A307" s="204"/>
      <c r="B307" s="268"/>
      <c r="C307" s="268"/>
      <c r="D307" s="268"/>
      <c r="E307" s="268"/>
      <c r="F307" s="268"/>
      <c r="G307" s="268"/>
      <c r="H307" s="269"/>
      <c r="I307" s="189"/>
      <c r="J307" s="3"/>
      <c r="K307" s="2"/>
      <c r="L307" s="269"/>
      <c r="M307" s="189"/>
      <c r="N307" s="3"/>
      <c r="O307" s="2"/>
      <c r="P307" s="269"/>
      <c r="Q307" s="189"/>
      <c r="R307" s="3"/>
      <c r="S307" s="2"/>
      <c r="T307" s="269"/>
      <c r="U307" s="189"/>
      <c r="V307" s="3"/>
      <c r="W307" s="1"/>
      <c r="X307" s="1"/>
      <c r="Y307" s="1"/>
      <c r="Z307" s="1"/>
      <c r="AA307" s="2"/>
      <c r="AB307" s="2"/>
      <c r="AC307" s="2"/>
      <c r="AD307" s="2"/>
      <c r="AE307" s="2"/>
      <c r="AF307" s="2"/>
      <c r="AG307" s="270"/>
      <c r="AH307" s="270"/>
      <c r="AI307" s="270"/>
      <c r="AJ307" s="270"/>
      <c r="AK307" s="270"/>
      <c r="AL307" s="270"/>
      <c r="AM307" s="270"/>
      <c r="AN307" s="270"/>
      <c r="AO307" s="270"/>
    </row>
    <row r="308" spans="1:41" ht="14.25" customHeight="1">
      <c r="A308" s="204"/>
      <c r="B308" s="268"/>
      <c r="C308" s="268"/>
      <c r="D308" s="268"/>
      <c r="E308" s="268"/>
      <c r="F308" s="268"/>
      <c r="G308" s="268"/>
      <c r="H308" s="269"/>
      <c r="I308" s="189"/>
      <c r="J308" s="3"/>
      <c r="K308" s="2"/>
      <c r="L308" s="269"/>
      <c r="M308" s="189"/>
      <c r="N308" s="3"/>
      <c r="O308" s="2"/>
      <c r="P308" s="269"/>
      <c r="Q308" s="189"/>
      <c r="R308" s="3"/>
      <c r="S308" s="2"/>
      <c r="T308" s="269"/>
      <c r="U308" s="189"/>
      <c r="V308" s="3"/>
      <c r="W308" s="1"/>
      <c r="X308" s="1"/>
      <c r="Y308" s="1"/>
      <c r="Z308" s="1"/>
      <c r="AA308" s="2"/>
      <c r="AB308" s="2"/>
      <c r="AC308" s="2"/>
      <c r="AD308" s="2"/>
      <c r="AE308" s="2"/>
      <c r="AF308" s="2"/>
      <c r="AG308" s="270"/>
      <c r="AH308" s="270"/>
      <c r="AI308" s="270"/>
      <c r="AJ308" s="270"/>
      <c r="AK308" s="270"/>
      <c r="AL308" s="270"/>
      <c r="AM308" s="270"/>
      <c r="AN308" s="270"/>
      <c r="AO308" s="270"/>
    </row>
    <row r="309" spans="1:41" ht="14.25" customHeight="1">
      <c r="A309" s="204"/>
      <c r="B309" s="268"/>
      <c r="C309" s="268"/>
      <c r="D309" s="268"/>
      <c r="E309" s="268"/>
      <c r="F309" s="268"/>
      <c r="G309" s="268"/>
      <c r="H309" s="269"/>
      <c r="I309" s="189"/>
      <c r="J309" s="3"/>
      <c r="K309" s="2"/>
      <c r="L309" s="269"/>
      <c r="M309" s="189"/>
      <c r="N309" s="3"/>
      <c r="O309" s="2"/>
      <c r="P309" s="269"/>
      <c r="Q309" s="189"/>
      <c r="R309" s="3"/>
      <c r="S309" s="2"/>
      <c r="T309" s="269"/>
      <c r="U309" s="189"/>
      <c r="V309" s="3"/>
      <c r="W309" s="1"/>
      <c r="X309" s="1"/>
      <c r="Y309" s="1"/>
      <c r="Z309" s="1"/>
      <c r="AA309" s="2"/>
      <c r="AB309" s="2"/>
      <c r="AC309" s="2"/>
      <c r="AD309" s="2"/>
      <c r="AE309" s="2"/>
      <c r="AF309" s="2"/>
      <c r="AG309" s="270"/>
      <c r="AH309" s="270"/>
      <c r="AI309" s="270"/>
      <c r="AJ309" s="270"/>
      <c r="AK309" s="270"/>
      <c r="AL309" s="270"/>
      <c r="AM309" s="270"/>
      <c r="AN309" s="270"/>
      <c r="AO309" s="270"/>
    </row>
    <row r="310" spans="1:41" ht="14.25" customHeight="1">
      <c r="A310" s="204"/>
      <c r="B310" s="268"/>
      <c r="C310" s="268"/>
      <c r="D310" s="268"/>
      <c r="E310" s="268"/>
      <c r="F310" s="268"/>
      <c r="G310" s="268"/>
      <c r="H310" s="269"/>
      <c r="I310" s="189"/>
      <c r="J310" s="3"/>
      <c r="K310" s="2"/>
      <c r="L310" s="269"/>
      <c r="M310" s="189"/>
      <c r="N310" s="3"/>
      <c r="O310" s="2"/>
      <c r="P310" s="269"/>
      <c r="Q310" s="189"/>
      <c r="R310" s="3"/>
      <c r="S310" s="2"/>
      <c r="T310" s="269"/>
      <c r="U310" s="189"/>
      <c r="V310" s="3"/>
      <c r="W310" s="1"/>
      <c r="X310" s="1"/>
      <c r="Y310" s="1"/>
      <c r="Z310" s="1"/>
      <c r="AA310" s="2"/>
      <c r="AB310" s="2"/>
      <c r="AC310" s="2"/>
      <c r="AD310" s="2"/>
      <c r="AE310" s="2"/>
      <c r="AF310" s="2"/>
      <c r="AG310" s="270"/>
      <c r="AH310" s="270"/>
      <c r="AI310" s="270"/>
      <c r="AJ310" s="270"/>
      <c r="AK310" s="270"/>
      <c r="AL310" s="270"/>
      <c r="AM310" s="270"/>
      <c r="AN310" s="270"/>
      <c r="AO310" s="270"/>
    </row>
    <row r="311" spans="1:41" ht="14.25" customHeight="1">
      <c r="A311" s="204"/>
      <c r="B311" s="268"/>
      <c r="C311" s="268"/>
      <c r="D311" s="268"/>
      <c r="E311" s="268"/>
      <c r="F311" s="268"/>
      <c r="G311" s="268"/>
      <c r="H311" s="269"/>
      <c r="I311" s="189"/>
      <c r="J311" s="3"/>
      <c r="K311" s="2"/>
      <c r="L311" s="269"/>
      <c r="M311" s="189"/>
      <c r="N311" s="3"/>
      <c r="O311" s="2"/>
      <c r="P311" s="269"/>
      <c r="Q311" s="189"/>
      <c r="R311" s="3"/>
      <c r="S311" s="2"/>
      <c r="T311" s="269"/>
      <c r="U311" s="189"/>
      <c r="V311" s="3"/>
      <c r="W311" s="1"/>
      <c r="X311" s="1"/>
      <c r="Y311" s="1"/>
      <c r="Z311" s="1"/>
      <c r="AA311" s="2"/>
      <c r="AB311" s="2"/>
      <c r="AC311" s="2"/>
      <c r="AD311" s="2"/>
      <c r="AE311" s="2"/>
      <c r="AF311" s="2"/>
      <c r="AG311" s="270"/>
      <c r="AH311" s="270"/>
      <c r="AI311" s="270"/>
      <c r="AJ311" s="270"/>
      <c r="AK311" s="270"/>
      <c r="AL311" s="270"/>
      <c r="AM311" s="270"/>
      <c r="AN311" s="270"/>
      <c r="AO311" s="270"/>
    </row>
    <row r="312" spans="1:41" ht="14.25" customHeight="1">
      <c r="A312" s="204"/>
      <c r="B312" s="268"/>
      <c r="C312" s="268"/>
      <c r="D312" s="268"/>
      <c r="E312" s="268"/>
      <c r="F312" s="268"/>
      <c r="G312" s="268"/>
      <c r="H312" s="269"/>
      <c r="I312" s="189"/>
      <c r="J312" s="3"/>
      <c r="K312" s="2"/>
      <c r="L312" s="269"/>
      <c r="M312" s="189"/>
      <c r="N312" s="3"/>
      <c r="O312" s="2"/>
      <c r="P312" s="269"/>
      <c r="Q312" s="189"/>
      <c r="R312" s="3"/>
      <c r="S312" s="2"/>
      <c r="T312" s="269"/>
      <c r="U312" s="189"/>
      <c r="V312" s="3"/>
      <c r="W312" s="1"/>
      <c r="X312" s="1"/>
      <c r="Y312" s="1"/>
      <c r="Z312" s="1"/>
      <c r="AA312" s="2"/>
      <c r="AB312" s="2"/>
      <c r="AC312" s="2"/>
      <c r="AD312" s="2"/>
      <c r="AE312" s="2"/>
      <c r="AF312" s="2"/>
      <c r="AG312" s="270"/>
      <c r="AH312" s="270"/>
      <c r="AI312" s="270"/>
      <c r="AJ312" s="270"/>
      <c r="AK312" s="270"/>
      <c r="AL312" s="270"/>
      <c r="AM312" s="270"/>
      <c r="AN312" s="270"/>
      <c r="AO312" s="270"/>
    </row>
    <row r="313" spans="1:41" ht="14.25" customHeight="1">
      <c r="A313" s="204"/>
      <c r="B313" s="268"/>
      <c r="C313" s="268"/>
      <c r="D313" s="268"/>
      <c r="E313" s="268"/>
      <c r="F313" s="268"/>
      <c r="G313" s="268"/>
      <c r="H313" s="269"/>
      <c r="I313" s="189"/>
      <c r="J313" s="3"/>
      <c r="K313" s="2"/>
      <c r="L313" s="269"/>
      <c r="M313" s="189"/>
      <c r="N313" s="3"/>
      <c r="O313" s="2"/>
      <c r="P313" s="269"/>
      <c r="Q313" s="189"/>
      <c r="R313" s="3"/>
      <c r="S313" s="2"/>
      <c r="T313" s="269"/>
      <c r="U313" s="189"/>
      <c r="V313" s="3"/>
      <c r="W313" s="1"/>
      <c r="X313" s="1"/>
      <c r="Y313" s="1"/>
      <c r="Z313" s="1"/>
      <c r="AA313" s="2"/>
      <c r="AB313" s="2"/>
      <c r="AC313" s="2"/>
      <c r="AD313" s="2"/>
      <c r="AE313" s="2"/>
      <c r="AF313" s="2"/>
      <c r="AG313" s="270"/>
      <c r="AH313" s="270"/>
      <c r="AI313" s="270"/>
      <c r="AJ313" s="270"/>
      <c r="AK313" s="270"/>
      <c r="AL313" s="270"/>
      <c r="AM313" s="270"/>
      <c r="AN313" s="270"/>
      <c r="AO313" s="270"/>
    </row>
    <row r="314" spans="1:41" ht="14.25" customHeight="1">
      <c r="A314" s="204"/>
      <c r="B314" s="268"/>
      <c r="C314" s="268"/>
      <c r="D314" s="268"/>
      <c r="E314" s="268"/>
      <c r="F314" s="268"/>
      <c r="G314" s="268"/>
      <c r="H314" s="269"/>
      <c r="I314" s="189"/>
      <c r="J314" s="3"/>
      <c r="K314" s="2"/>
      <c r="L314" s="269"/>
      <c r="M314" s="189"/>
      <c r="N314" s="3"/>
      <c r="O314" s="2"/>
      <c r="P314" s="269"/>
      <c r="Q314" s="189"/>
      <c r="R314" s="3"/>
      <c r="S314" s="2"/>
      <c r="T314" s="269"/>
      <c r="U314" s="189"/>
      <c r="V314" s="3"/>
      <c r="W314" s="1"/>
      <c r="X314" s="1"/>
      <c r="Y314" s="1"/>
      <c r="Z314" s="1"/>
      <c r="AA314" s="2"/>
      <c r="AB314" s="2"/>
      <c r="AC314" s="2"/>
      <c r="AD314" s="2"/>
      <c r="AE314" s="2"/>
      <c r="AF314" s="2"/>
      <c r="AG314" s="270"/>
      <c r="AH314" s="270"/>
      <c r="AI314" s="270"/>
      <c r="AJ314" s="270"/>
      <c r="AK314" s="270"/>
      <c r="AL314" s="270"/>
      <c r="AM314" s="270"/>
      <c r="AN314" s="270"/>
      <c r="AO314" s="270"/>
    </row>
    <row r="315" spans="1:41" ht="14.25" customHeight="1">
      <c r="A315" s="204"/>
      <c r="B315" s="268"/>
      <c r="C315" s="268"/>
      <c r="D315" s="268"/>
      <c r="E315" s="268"/>
      <c r="F315" s="268"/>
      <c r="G315" s="268"/>
      <c r="H315" s="269"/>
      <c r="I315" s="189"/>
      <c r="J315" s="3"/>
      <c r="K315" s="2"/>
      <c r="L315" s="269"/>
      <c r="M315" s="189"/>
      <c r="N315" s="3"/>
      <c r="O315" s="2"/>
      <c r="P315" s="269"/>
      <c r="Q315" s="189"/>
      <c r="R315" s="3"/>
      <c r="S315" s="2"/>
      <c r="T315" s="269"/>
      <c r="U315" s="189"/>
      <c r="V315" s="3"/>
      <c r="W315" s="1"/>
      <c r="X315" s="1"/>
      <c r="Y315" s="1"/>
      <c r="Z315" s="1"/>
      <c r="AA315" s="2"/>
      <c r="AB315" s="2"/>
      <c r="AC315" s="2"/>
      <c r="AD315" s="2"/>
      <c r="AE315" s="2"/>
      <c r="AF315" s="2"/>
      <c r="AG315" s="270"/>
      <c r="AH315" s="270"/>
      <c r="AI315" s="270"/>
      <c r="AJ315" s="270"/>
      <c r="AK315" s="270"/>
      <c r="AL315" s="270"/>
      <c r="AM315" s="270"/>
      <c r="AN315" s="270"/>
      <c r="AO315" s="270"/>
    </row>
    <row r="316" spans="1:41" ht="14.25" customHeight="1">
      <c r="A316" s="204"/>
      <c r="B316" s="268"/>
      <c r="C316" s="268"/>
      <c r="D316" s="268"/>
      <c r="E316" s="268"/>
      <c r="F316" s="268"/>
      <c r="G316" s="268"/>
      <c r="H316" s="269"/>
      <c r="I316" s="189"/>
      <c r="J316" s="3"/>
      <c r="K316" s="2"/>
      <c r="L316" s="269"/>
      <c r="M316" s="189"/>
      <c r="N316" s="3"/>
      <c r="O316" s="2"/>
      <c r="P316" s="269"/>
      <c r="Q316" s="189"/>
      <c r="R316" s="3"/>
      <c r="S316" s="2"/>
      <c r="T316" s="269"/>
      <c r="U316" s="189"/>
      <c r="V316" s="3"/>
      <c r="W316" s="1"/>
      <c r="X316" s="1"/>
      <c r="Y316" s="1"/>
      <c r="Z316" s="1"/>
      <c r="AA316" s="2"/>
      <c r="AB316" s="2"/>
      <c r="AC316" s="2"/>
      <c r="AD316" s="2"/>
      <c r="AE316" s="2"/>
      <c r="AF316" s="2"/>
      <c r="AG316" s="270"/>
      <c r="AH316" s="270"/>
      <c r="AI316" s="270"/>
      <c r="AJ316" s="270"/>
      <c r="AK316" s="270"/>
      <c r="AL316" s="270"/>
      <c r="AM316" s="270"/>
      <c r="AN316" s="270"/>
      <c r="AO316" s="270"/>
    </row>
    <row r="317" spans="1:41" ht="14.25" customHeight="1">
      <c r="A317" s="204"/>
      <c r="B317" s="268"/>
      <c r="C317" s="268"/>
      <c r="D317" s="268"/>
      <c r="E317" s="268"/>
      <c r="F317" s="268"/>
      <c r="G317" s="268"/>
      <c r="H317" s="269"/>
      <c r="I317" s="189"/>
      <c r="J317" s="3"/>
      <c r="K317" s="2"/>
      <c r="L317" s="269"/>
      <c r="M317" s="189"/>
      <c r="N317" s="3"/>
      <c r="O317" s="2"/>
      <c r="P317" s="269"/>
      <c r="Q317" s="189"/>
      <c r="R317" s="3"/>
      <c r="S317" s="2"/>
      <c r="T317" s="269"/>
      <c r="U317" s="189"/>
      <c r="V317" s="3"/>
      <c r="W317" s="1"/>
      <c r="X317" s="1"/>
      <c r="Y317" s="1"/>
      <c r="Z317" s="1"/>
      <c r="AA317" s="2"/>
      <c r="AB317" s="2"/>
      <c r="AC317" s="2"/>
      <c r="AD317" s="2"/>
      <c r="AE317" s="2"/>
      <c r="AF317" s="2"/>
      <c r="AG317" s="270"/>
      <c r="AH317" s="270"/>
      <c r="AI317" s="270"/>
      <c r="AJ317" s="270"/>
      <c r="AK317" s="270"/>
      <c r="AL317" s="270"/>
      <c r="AM317" s="270"/>
      <c r="AN317" s="270"/>
      <c r="AO317" s="270"/>
    </row>
    <row r="318" spans="1:41" ht="14.25" customHeight="1">
      <c r="A318" s="204"/>
      <c r="B318" s="268"/>
      <c r="C318" s="268"/>
      <c r="D318" s="268"/>
      <c r="E318" s="268"/>
      <c r="F318" s="268"/>
      <c r="G318" s="268"/>
      <c r="H318" s="269"/>
      <c r="I318" s="189"/>
      <c r="J318" s="3"/>
      <c r="K318" s="2"/>
      <c r="L318" s="269"/>
      <c r="M318" s="189"/>
      <c r="N318" s="3"/>
      <c r="O318" s="2"/>
      <c r="P318" s="269"/>
      <c r="Q318" s="189"/>
      <c r="R318" s="3"/>
      <c r="S318" s="2"/>
      <c r="T318" s="269"/>
      <c r="U318" s="189"/>
      <c r="V318" s="3"/>
      <c r="W318" s="1"/>
      <c r="X318" s="1"/>
      <c r="Y318" s="1"/>
      <c r="Z318" s="1"/>
      <c r="AA318" s="2"/>
      <c r="AB318" s="2"/>
      <c r="AC318" s="2"/>
      <c r="AD318" s="2"/>
      <c r="AE318" s="2"/>
      <c r="AF318" s="2"/>
      <c r="AG318" s="270"/>
      <c r="AH318" s="270"/>
      <c r="AI318" s="270"/>
      <c r="AJ318" s="270"/>
      <c r="AK318" s="270"/>
      <c r="AL318" s="270"/>
      <c r="AM318" s="270"/>
      <c r="AN318" s="270"/>
      <c r="AO318" s="270"/>
    </row>
    <row r="319" spans="1:41" ht="14.25" customHeight="1">
      <c r="A319" s="204"/>
      <c r="B319" s="268"/>
      <c r="C319" s="268"/>
      <c r="D319" s="268"/>
      <c r="E319" s="268"/>
      <c r="F319" s="268"/>
      <c r="G319" s="268"/>
      <c r="H319" s="269"/>
      <c r="I319" s="189"/>
      <c r="J319" s="3"/>
      <c r="K319" s="2"/>
      <c r="L319" s="269"/>
      <c r="M319" s="189"/>
      <c r="N319" s="3"/>
      <c r="O319" s="2"/>
      <c r="P319" s="269"/>
      <c r="Q319" s="189"/>
      <c r="R319" s="3"/>
      <c r="S319" s="2"/>
      <c r="T319" s="269"/>
      <c r="U319" s="189"/>
      <c r="V319" s="3"/>
      <c r="W319" s="1"/>
      <c r="X319" s="1"/>
      <c r="Y319" s="1"/>
      <c r="Z319" s="1"/>
      <c r="AA319" s="2"/>
      <c r="AB319" s="2"/>
      <c r="AC319" s="2"/>
      <c r="AD319" s="2"/>
      <c r="AE319" s="2"/>
      <c r="AF319" s="2"/>
      <c r="AG319" s="270"/>
      <c r="AH319" s="270"/>
      <c r="AI319" s="270"/>
      <c r="AJ319" s="270"/>
      <c r="AK319" s="270"/>
      <c r="AL319" s="270"/>
      <c r="AM319" s="270"/>
      <c r="AN319" s="270"/>
      <c r="AO319" s="270"/>
    </row>
    <row r="320" spans="1:41" ht="14.25" customHeight="1">
      <c r="A320" s="204"/>
      <c r="B320" s="268"/>
      <c r="C320" s="268"/>
      <c r="D320" s="268"/>
      <c r="E320" s="268"/>
      <c r="F320" s="268"/>
      <c r="G320" s="268"/>
      <c r="H320" s="269"/>
      <c r="I320" s="189"/>
      <c r="J320" s="3"/>
      <c r="K320" s="2"/>
      <c r="L320" s="269"/>
      <c r="M320" s="189"/>
      <c r="N320" s="3"/>
      <c r="O320" s="2"/>
      <c r="P320" s="269"/>
      <c r="Q320" s="189"/>
      <c r="R320" s="3"/>
      <c r="S320" s="2"/>
      <c r="T320" s="269"/>
      <c r="U320" s="189"/>
      <c r="V320" s="3"/>
      <c r="W320" s="1"/>
      <c r="X320" s="1"/>
      <c r="Y320" s="1"/>
      <c r="Z320" s="1"/>
      <c r="AA320" s="2"/>
      <c r="AB320" s="2"/>
      <c r="AC320" s="2"/>
      <c r="AD320" s="2"/>
      <c r="AE320" s="2"/>
      <c r="AF320" s="2"/>
      <c r="AG320" s="270"/>
      <c r="AH320" s="270"/>
      <c r="AI320" s="270"/>
      <c r="AJ320" s="270"/>
      <c r="AK320" s="270"/>
      <c r="AL320" s="270"/>
      <c r="AM320" s="270"/>
      <c r="AN320" s="270"/>
      <c r="AO320" s="270"/>
    </row>
    <row r="321" spans="1:41" ht="14.25" customHeight="1">
      <c r="A321" s="204"/>
      <c r="B321" s="268"/>
      <c r="C321" s="268"/>
      <c r="D321" s="268"/>
      <c r="E321" s="268"/>
      <c r="F321" s="268"/>
      <c r="G321" s="268"/>
      <c r="H321" s="269"/>
      <c r="I321" s="189"/>
      <c r="J321" s="3"/>
      <c r="K321" s="2"/>
      <c r="L321" s="269"/>
      <c r="M321" s="189"/>
      <c r="N321" s="3"/>
      <c r="O321" s="2"/>
      <c r="P321" s="269"/>
      <c r="Q321" s="189"/>
      <c r="R321" s="3"/>
      <c r="S321" s="2"/>
      <c r="T321" s="269"/>
      <c r="U321" s="189"/>
      <c r="V321" s="3"/>
      <c r="W321" s="1"/>
      <c r="X321" s="1"/>
      <c r="Y321" s="1"/>
      <c r="Z321" s="1"/>
      <c r="AA321" s="2"/>
      <c r="AB321" s="2"/>
      <c r="AC321" s="2"/>
      <c r="AD321" s="2"/>
      <c r="AE321" s="2"/>
      <c r="AF321" s="2"/>
      <c r="AG321" s="270"/>
      <c r="AH321" s="270"/>
      <c r="AI321" s="270"/>
      <c r="AJ321" s="270"/>
      <c r="AK321" s="270"/>
      <c r="AL321" s="270"/>
      <c r="AM321" s="270"/>
      <c r="AN321" s="270"/>
      <c r="AO321" s="270"/>
    </row>
    <row r="322" spans="1:41" ht="14.25" customHeight="1">
      <c r="A322" s="204"/>
      <c r="B322" s="268"/>
      <c r="C322" s="268"/>
      <c r="D322" s="268"/>
      <c r="E322" s="268"/>
      <c r="F322" s="268"/>
      <c r="G322" s="268"/>
      <c r="H322" s="269"/>
      <c r="I322" s="189"/>
      <c r="J322" s="3"/>
      <c r="K322" s="2"/>
      <c r="L322" s="269"/>
      <c r="M322" s="189"/>
      <c r="N322" s="3"/>
      <c r="O322" s="2"/>
      <c r="P322" s="269"/>
      <c r="Q322" s="189"/>
      <c r="R322" s="3"/>
      <c r="S322" s="2"/>
      <c r="T322" s="269"/>
      <c r="U322" s="189"/>
      <c r="V322" s="3"/>
      <c r="W322" s="1"/>
      <c r="X322" s="1"/>
      <c r="Y322" s="1"/>
      <c r="Z322" s="1"/>
      <c r="AA322" s="2"/>
      <c r="AB322" s="2"/>
      <c r="AC322" s="2"/>
      <c r="AD322" s="2"/>
      <c r="AE322" s="2"/>
      <c r="AF322" s="2"/>
      <c r="AG322" s="270"/>
      <c r="AH322" s="270"/>
      <c r="AI322" s="270"/>
      <c r="AJ322" s="270"/>
      <c r="AK322" s="270"/>
      <c r="AL322" s="270"/>
      <c r="AM322" s="270"/>
      <c r="AN322" s="270"/>
      <c r="AO322" s="270"/>
    </row>
    <row r="323" spans="1:41" ht="14.25" customHeight="1">
      <c r="A323" s="204"/>
      <c r="B323" s="268"/>
      <c r="C323" s="268"/>
      <c r="D323" s="268"/>
      <c r="E323" s="268"/>
      <c r="F323" s="268"/>
      <c r="G323" s="268"/>
      <c r="H323" s="269"/>
      <c r="I323" s="189"/>
      <c r="J323" s="3"/>
      <c r="K323" s="2"/>
      <c r="L323" s="269"/>
      <c r="M323" s="189"/>
      <c r="N323" s="3"/>
      <c r="O323" s="2"/>
      <c r="P323" s="269"/>
      <c r="Q323" s="189"/>
      <c r="R323" s="3"/>
      <c r="S323" s="2"/>
      <c r="T323" s="269"/>
      <c r="U323" s="189"/>
      <c r="V323" s="3"/>
      <c r="W323" s="1"/>
      <c r="X323" s="1"/>
      <c r="Y323" s="1"/>
      <c r="Z323" s="1"/>
      <c r="AA323" s="2"/>
      <c r="AB323" s="2"/>
      <c r="AC323" s="2"/>
      <c r="AD323" s="2"/>
      <c r="AE323" s="2"/>
      <c r="AF323" s="2"/>
      <c r="AG323" s="270"/>
      <c r="AH323" s="270"/>
      <c r="AI323" s="270"/>
      <c r="AJ323" s="270"/>
      <c r="AK323" s="270"/>
      <c r="AL323" s="270"/>
      <c r="AM323" s="270"/>
      <c r="AN323" s="270"/>
      <c r="AO323" s="270"/>
    </row>
    <row r="324" spans="1:41" ht="14.25" customHeight="1">
      <c r="A324" s="204"/>
      <c r="B324" s="268"/>
      <c r="C324" s="268"/>
      <c r="D324" s="268"/>
      <c r="E324" s="268"/>
      <c r="F324" s="268"/>
      <c r="G324" s="268"/>
      <c r="H324" s="269"/>
      <c r="I324" s="189"/>
      <c r="J324" s="3"/>
      <c r="K324" s="2"/>
      <c r="L324" s="269"/>
      <c r="M324" s="189"/>
      <c r="N324" s="3"/>
      <c r="O324" s="2"/>
      <c r="P324" s="269"/>
      <c r="Q324" s="189"/>
      <c r="R324" s="3"/>
      <c r="S324" s="2"/>
      <c r="T324" s="269"/>
      <c r="U324" s="189"/>
      <c r="V324" s="3"/>
      <c r="W324" s="1"/>
      <c r="X324" s="1"/>
      <c r="Y324" s="1"/>
      <c r="Z324" s="1"/>
      <c r="AA324" s="2"/>
      <c r="AB324" s="2"/>
      <c r="AC324" s="2"/>
      <c r="AD324" s="2"/>
      <c r="AE324" s="2"/>
      <c r="AF324" s="2"/>
      <c r="AG324" s="270"/>
      <c r="AH324" s="270"/>
      <c r="AI324" s="270"/>
      <c r="AJ324" s="270"/>
      <c r="AK324" s="270"/>
      <c r="AL324" s="270"/>
      <c r="AM324" s="270"/>
      <c r="AN324" s="270"/>
      <c r="AO324" s="270"/>
    </row>
    <row r="325" spans="1:41" ht="14.25" customHeight="1">
      <c r="A325" s="204"/>
      <c r="B325" s="268"/>
      <c r="C325" s="268"/>
      <c r="D325" s="268"/>
      <c r="E325" s="268"/>
      <c r="F325" s="268"/>
      <c r="G325" s="268"/>
      <c r="H325" s="269"/>
      <c r="I325" s="189"/>
      <c r="J325" s="3"/>
      <c r="K325" s="2"/>
      <c r="L325" s="269"/>
      <c r="M325" s="189"/>
      <c r="N325" s="3"/>
      <c r="O325" s="2"/>
      <c r="P325" s="269"/>
      <c r="Q325" s="189"/>
      <c r="R325" s="3"/>
      <c r="S325" s="2"/>
      <c r="T325" s="269"/>
      <c r="U325" s="189"/>
      <c r="V325" s="3"/>
      <c r="W325" s="1"/>
      <c r="X325" s="1"/>
      <c r="Y325" s="1"/>
      <c r="Z325" s="1"/>
      <c r="AA325" s="2"/>
      <c r="AB325" s="2"/>
      <c r="AC325" s="2"/>
      <c r="AD325" s="2"/>
      <c r="AE325" s="2"/>
      <c r="AF325" s="2"/>
      <c r="AG325" s="270"/>
      <c r="AH325" s="270"/>
      <c r="AI325" s="270"/>
      <c r="AJ325" s="270"/>
      <c r="AK325" s="270"/>
      <c r="AL325" s="270"/>
      <c r="AM325" s="270"/>
      <c r="AN325" s="270"/>
      <c r="AO325" s="270"/>
    </row>
    <row r="326" spans="1:41" ht="14.25" customHeight="1">
      <c r="A326" s="204"/>
      <c r="B326" s="268"/>
      <c r="C326" s="268"/>
      <c r="D326" s="268"/>
      <c r="E326" s="268"/>
      <c r="F326" s="268"/>
      <c r="G326" s="268"/>
      <c r="H326" s="269"/>
      <c r="I326" s="189"/>
      <c r="J326" s="3"/>
      <c r="K326" s="2"/>
      <c r="L326" s="269"/>
      <c r="M326" s="189"/>
      <c r="N326" s="3"/>
      <c r="O326" s="2"/>
      <c r="P326" s="269"/>
      <c r="Q326" s="189"/>
      <c r="R326" s="3"/>
      <c r="S326" s="2"/>
      <c r="T326" s="269"/>
      <c r="U326" s="189"/>
      <c r="V326" s="3"/>
      <c r="W326" s="1"/>
      <c r="X326" s="1"/>
      <c r="Y326" s="1"/>
      <c r="Z326" s="1"/>
      <c r="AA326" s="2"/>
      <c r="AB326" s="2"/>
      <c r="AC326" s="2"/>
      <c r="AD326" s="2"/>
      <c r="AE326" s="2"/>
      <c r="AF326" s="2"/>
      <c r="AG326" s="270"/>
      <c r="AH326" s="270"/>
      <c r="AI326" s="270"/>
      <c r="AJ326" s="270"/>
      <c r="AK326" s="270"/>
      <c r="AL326" s="270"/>
      <c r="AM326" s="270"/>
      <c r="AN326" s="270"/>
      <c r="AO326" s="270"/>
    </row>
    <row r="327" spans="1:41" ht="14.25" customHeight="1">
      <c r="A327" s="204"/>
      <c r="B327" s="268"/>
      <c r="C327" s="268"/>
      <c r="D327" s="268"/>
      <c r="E327" s="268"/>
      <c r="F327" s="268"/>
      <c r="G327" s="268"/>
      <c r="H327" s="269"/>
      <c r="I327" s="189"/>
      <c r="J327" s="3"/>
      <c r="K327" s="2"/>
      <c r="L327" s="269"/>
      <c r="M327" s="189"/>
      <c r="N327" s="3"/>
      <c r="O327" s="2"/>
      <c r="P327" s="269"/>
      <c r="Q327" s="189"/>
      <c r="R327" s="3"/>
      <c r="S327" s="2"/>
      <c r="T327" s="269"/>
      <c r="U327" s="189"/>
      <c r="V327" s="3"/>
      <c r="W327" s="1"/>
      <c r="X327" s="1"/>
      <c r="Y327" s="1"/>
      <c r="Z327" s="1"/>
      <c r="AA327" s="2"/>
      <c r="AB327" s="2"/>
      <c r="AC327" s="2"/>
      <c r="AD327" s="2"/>
      <c r="AE327" s="2"/>
      <c r="AF327" s="2"/>
      <c r="AG327" s="270"/>
      <c r="AH327" s="270"/>
      <c r="AI327" s="270"/>
      <c r="AJ327" s="270"/>
      <c r="AK327" s="270"/>
      <c r="AL327" s="270"/>
      <c r="AM327" s="270"/>
      <c r="AN327" s="270"/>
      <c r="AO327" s="270"/>
    </row>
    <row r="328" spans="1:41" ht="14.25" customHeight="1">
      <c r="A328" s="204"/>
      <c r="B328" s="268"/>
      <c r="C328" s="268"/>
      <c r="D328" s="268"/>
      <c r="E328" s="268"/>
      <c r="F328" s="268"/>
      <c r="G328" s="268"/>
      <c r="H328" s="269"/>
      <c r="I328" s="189"/>
      <c r="J328" s="3"/>
      <c r="K328" s="2"/>
      <c r="L328" s="269"/>
      <c r="M328" s="189"/>
      <c r="N328" s="3"/>
      <c r="O328" s="2"/>
      <c r="P328" s="269"/>
      <c r="Q328" s="189"/>
      <c r="R328" s="3"/>
      <c r="S328" s="2"/>
      <c r="T328" s="269"/>
      <c r="U328" s="189"/>
      <c r="V328" s="3"/>
      <c r="W328" s="1"/>
      <c r="X328" s="1"/>
      <c r="Y328" s="1"/>
      <c r="Z328" s="1"/>
      <c r="AA328" s="2"/>
      <c r="AB328" s="2"/>
      <c r="AC328" s="2"/>
      <c r="AD328" s="2"/>
      <c r="AE328" s="2"/>
      <c r="AF328" s="2"/>
      <c r="AG328" s="270"/>
      <c r="AH328" s="270"/>
      <c r="AI328" s="270"/>
      <c r="AJ328" s="270"/>
      <c r="AK328" s="270"/>
      <c r="AL328" s="270"/>
      <c r="AM328" s="270"/>
      <c r="AN328" s="270"/>
      <c r="AO328" s="270"/>
    </row>
    <row r="329" spans="1:41" ht="14.25" customHeight="1">
      <c r="A329" s="204"/>
      <c r="B329" s="268"/>
      <c r="C329" s="268"/>
      <c r="D329" s="268"/>
      <c r="E329" s="268"/>
      <c r="F329" s="268"/>
      <c r="G329" s="268"/>
      <c r="H329" s="269"/>
      <c r="I329" s="189"/>
      <c r="J329" s="3"/>
      <c r="K329" s="2"/>
      <c r="L329" s="269"/>
      <c r="M329" s="189"/>
      <c r="N329" s="3"/>
      <c r="O329" s="2"/>
      <c r="P329" s="269"/>
      <c r="Q329" s="189"/>
      <c r="R329" s="3"/>
      <c r="S329" s="2"/>
      <c r="T329" s="269"/>
      <c r="U329" s="189"/>
      <c r="V329" s="3"/>
      <c r="W329" s="1"/>
      <c r="X329" s="1"/>
      <c r="Y329" s="1"/>
      <c r="Z329" s="1"/>
      <c r="AA329" s="2"/>
      <c r="AB329" s="2"/>
      <c r="AC329" s="2"/>
      <c r="AD329" s="2"/>
      <c r="AE329" s="2"/>
      <c r="AF329" s="2"/>
      <c r="AG329" s="270"/>
      <c r="AH329" s="270"/>
      <c r="AI329" s="270"/>
      <c r="AJ329" s="270"/>
      <c r="AK329" s="270"/>
      <c r="AL329" s="270"/>
      <c r="AM329" s="270"/>
      <c r="AN329" s="270"/>
      <c r="AO329" s="270"/>
    </row>
    <row r="330" spans="1:41" ht="14.25" customHeight="1">
      <c r="A330" s="204"/>
      <c r="B330" s="268"/>
      <c r="C330" s="268"/>
      <c r="D330" s="268"/>
      <c r="E330" s="268"/>
      <c r="F330" s="268"/>
      <c r="G330" s="268"/>
      <c r="H330" s="269"/>
      <c r="I330" s="189"/>
      <c r="J330" s="3"/>
      <c r="K330" s="2"/>
      <c r="L330" s="269"/>
      <c r="M330" s="189"/>
      <c r="N330" s="3"/>
      <c r="O330" s="2"/>
      <c r="P330" s="269"/>
      <c r="Q330" s="189"/>
      <c r="R330" s="3"/>
      <c r="S330" s="2"/>
      <c r="T330" s="269"/>
      <c r="U330" s="189"/>
      <c r="V330" s="3"/>
      <c r="W330" s="1"/>
      <c r="X330" s="1"/>
      <c r="Y330" s="1"/>
      <c r="Z330" s="1"/>
      <c r="AA330" s="2"/>
      <c r="AB330" s="2"/>
      <c r="AC330" s="2"/>
      <c r="AD330" s="2"/>
      <c r="AE330" s="2"/>
      <c r="AF330" s="2"/>
      <c r="AG330" s="270"/>
      <c r="AH330" s="270"/>
      <c r="AI330" s="270"/>
      <c r="AJ330" s="270"/>
      <c r="AK330" s="270"/>
      <c r="AL330" s="270"/>
      <c r="AM330" s="270"/>
      <c r="AN330" s="270"/>
      <c r="AO330" s="270"/>
    </row>
    <row r="331" spans="1:41" ht="14.25" customHeight="1">
      <c r="A331" s="204"/>
      <c r="B331" s="268"/>
      <c r="C331" s="268"/>
      <c r="D331" s="268"/>
      <c r="E331" s="268"/>
      <c r="F331" s="268"/>
      <c r="G331" s="268"/>
      <c r="H331" s="269"/>
      <c r="I331" s="189"/>
      <c r="J331" s="3"/>
      <c r="K331" s="2"/>
      <c r="L331" s="269"/>
      <c r="M331" s="189"/>
      <c r="N331" s="3"/>
      <c r="O331" s="2"/>
      <c r="P331" s="269"/>
      <c r="Q331" s="189"/>
      <c r="R331" s="3"/>
      <c r="S331" s="2"/>
      <c r="T331" s="269"/>
      <c r="U331" s="189"/>
      <c r="V331" s="3"/>
      <c r="W331" s="1"/>
      <c r="X331" s="1"/>
      <c r="Y331" s="1"/>
      <c r="Z331" s="1"/>
      <c r="AA331" s="2"/>
      <c r="AB331" s="2"/>
      <c r="AC331" s="2"/>
      <c r="AD331" s="2"/>
      <c r="AE331" s="2"/>
      <c r="AF331" s="2"/>
      <c r="AG331" s="270"/>
      <c r="AH331" s="270"/>
      <c r="AI331" s="270"/>
      <c r="AJ331" s="270"/>
      <c r="AK331" s="270"/>
      <c r="AL331" s="270"/>
      <c r="AM331" s="270"/>
      <c r="AN331" s="270"/>
      <c r="AO331" s="270"/>
    </row>
    <row r="332" spans="1:41" ht="14.25" customHeight="1">
      <c r="A332" s="204"/>
      <c r="B332" s="268"/>
      <c r="C332" s="268"/>
      <c r="D332" s="268"/>
      <c r="E332" s="268"/>
      <c r="F332" s="268"/>
      <c r="G332" s="268"/>
      <c r="H332" s="269"/>
      <c r="I332" s="189"/>
      <c r="J332" s="3"/>
      <c r="K332" s="2"/>
      <c r="L332" s="269"/>
      <c r="M332" s="189"/>
      <c r="N332" s="3"/>
      <c r="O332" s="2"/>
      <c r="P332" s="269"/>
      <c r="Q332" s="189"/>
      <c r="R332" s="3"/>
      <c r="S332" s="2"/>
      <c r="T332" s="269"/>
      <c r="U332" s="189"/>
      <c r="V332" s="3"/>
      <c r="W332" s="1"/>
      <c r="X332" s="1"/>
      <c r="Y332" s="1"/>
      <c r="Z332" s="1"/>
      <c r="AA332" s="2"/>
      <c r="AB332" s="2"/>
      <c r="AC332" s="2"/>
      <c r="AD332" s="2"/>
      <c r="AE332" s="2"/>
      <c r="AF332" s="2"/>
      <c r="AG332" s="270"/>
      <c r="AH332" s="270"/>
      <c r="AI332" s="270"/>
      <c r="AJ332" s="270"/>
      <c r="AK332" s="270"/>
      <c r="AL332" s="270"/>
      <c r="AM332" s="270"/>
      <c r="AN332" s="270"/>
      <c r="AO332" s="270"/>
    </row>
    <row r="333" spans="1:41" ht="14.25" customHeight="1">
      <c r="A333" s="204"/>
      <c r="B333" s="268"/>
      <c r="C333" s="268"/>
      <c r="D333" s="268"/>
      <c r="E333" s="268"/>
      <c r="F333" s="268"/>
      <c r="G333" s="268"/>
      <c r="H333" s="269"/>
      <c r="I333" s="189"/>
      <c r="J333" s="3"/>
      <c r="K333" s="2"/>
      <c r="L333" s="269"/>
      <c r="M333" s="189"/>
      <c r="N333" s="3"/>
      <c r="O333" s="2"/>
      <c r="P333" s="269"/>
      <c r="Q333" s="189"/>
      <c r="R333" s="3"/>
      <c r="S333" s="2"/>
      <c r="T333" s="269"/>
      <c r="U333" s="189"/>
      <c r="V333" s="3"/>
      <c r="W333" s="1"/>
      <c r="X333" s="1"/>
      <c r="Y333" s="1"/>
      <c r="Z333" s="1"/>
      <c r="AA333" s="2"/>
      <c r="AB333" s="2"/>
      <c r="AC333" s="2"/>
      <c r="AD333" s="2"/>
      <c r="AE333" s="2"/>
      <c r="AF333" s="2"/>
      <c r="AG333" s="270"/>
      <c r="AH333" s="270"/>
      <c r="AI333" s="270"/>
      <c r="AJ333" s="270"/>
      <c r="AK333" s="270"/>
      <c r="AL333" s="270"/>
      <c r="AM333" s="270"/>
      <c r="AN333" s="270"/>
      <c r="AO333" s="270"/>
    </row>
    <row r="334" spans="1:41" ht="14.25" customHeight="1">
      <c r="A334" s="204"/>
      <c r="B334" s="268"/>
      <c r="C334" s="268"/>
      <c r="D334" s="268"/>
      <c r="E334" s="268"/>
      <c r="F334" s="268"/>
      <c r="G334" s="268"/>
      <c r="H334" s="269"/>
      <c r="I334" s="189"/>
      <c r="J334" s="3"/>
      <c r="K334" s="2"/>
      <c r="L334" s="269"/>
      <c r="M334" s="189"/>
      <c r="N334" s="3"/>
      <c r="O334" s="2"/>
      <c r="P334" s="269"/>
      <c r="Q334" s="189"/>
      <c r="R334" s="3"/>
      <c r="S334" s="2"/>
      <c r="T334" s="269"/>
      <c r="U334" s="189"/>
      <c r="V334" s="3"/>
      <c r="W334" s="1"/>
      <c r="X334" s="1"/>
      <c r="Y334" s="1"/>
      <c r="Z334" s="1"/>
      <c r="AA334" s="2"/>
      <c r="AB334" s="2"/>
      <c r="AC334" s="2"/>
      <c r="AD334" s="2"/>
      <c r="AE334" s="2"/>
      <c r="AF334" s="2"/>
      <c r="AG334" s="270"/>
      <c r="AH334" s="270"/>
      <c r="AI334" s="270"/>
      <c r="AJ334" s="270"/>
      <c r="AK334" s="270"/>
      <c r="AL334" s="270"/>
      <c r="AM334" s="270"/>
      <c r="AN334" s="270"/>
      <c r="AO334" s="270"/>
    </row>
    <row r="335" spans="1:41" ht="14.25" customHeight="1">
      <c r="A335" s="204"/>
      <c r="B335" s="268"/>
      <c r="C335" s="268"/>
      <c r="D335" s="268"/>
      <c r="E335" s="268"/>
      <c r="F335" s="268"/>
      <c r="G335" s="268"/>
      <c r="H335" s="269"/>
      <c r="I335" s="189"/>
      <c r="J335" s="3"/>
      <c r="K335" s="2"/>
      <c r="L335" s="269"/>
      <c r="M335" s="189"/>
      <c r="N335" s="3"/>
      <c r="O335" s="2"/>
      <c r="P335" s="269"/>
      <c r="Q335" s="189"/>
      <c r="R335" s="3"/>
      <c r="S335" s="2"/>
      <c r="T335" s="269"/>
      <c r="U335" s="189"/>
      <c r="V335" s="3"/>
      <c r="W335" s="1"/>
      <c r="X335" s="1"/>
      <c r="Y335" s="1"/>
      <c r="Z335" s="1"/>
      <c r="AA335" s="2"/>
      <c r="AB335" s="2"/>
      <c r="AC335" s="2"/>
      <c r="AD335" s="2"/>
      <c r="AE335" s="2"/>
      <c r="AF335" s="2"/>
      <c r="AG335" s="270"/>
      <c r="AH335" s="270"/>
      <c r="AI335" s="270"/>
      <c r="AJ335" s="270"/>
      <c r="AK335" s="270"/>
      <c r="AL335" s="270"/>
      <c r="AM335" s="270"/>
      <c r="AN335" s="270"/>
      <c r="AO335" s="270"/>
    </row>
    <row r="336" spans="1:41" ht="14.25" customHeight="1">
      <c r="A336" s="204"/>
      <c r="B336" s="268"/>
      <c r="C336" s="268"/>
      <c r="D336" s="268"/>
      <c r="E336" s="268"/>
      <c r="F336" s="268"/>
      <c r="G336" s="268"/>
      <c r="H336" s="269"/>
      <c r="I336" s="189"/>
      <c r="J336" s="3"/>
      <c r="K336" s="2"/>
      <c r="L336" s="269"/>
      <c r="M336" s="189"/>
      <c r="N336" s="3"/>
      <c r="O336" s="2"/>
      <c r="P336" s="269"/>
      <c r="Q336" s="189"/>
      <c r="R336" s="3"/>
      <c r="S336" s="2"/>
      <c r="T336" s="269"/>
      <c r="U336" s="189"/>
      <c r="V336" s="3"/>
      <c r="W336" s="1"/>
      <c r="X336" s="1"/>
      <c r="Y336" s="1"/>
      <c r="Z336" s="1"/>
      <c r="AA336" s="2"/>
      <c r="AB336" s="2"/>
      <c r="AC336" s="2"/>
      <c r="AD336" s="2"/>
      <c r="AE336" s="2"/>
      <c r="AF336" s="2"/>
      <c r="AG336" s="270"/>
      <c r="AH336" s="270"/>
      <c r="AI336" s="270"/>
      <c r="AJ336" s="270"/>
      <c r="AK336" s="270"/>
      <c r="AL336" s="270"/>
      <c r="AM336" s="270"/>
      <c r="AN336" s="270"/>
      <c r="AO336" s="270"/>
    </row>
    <row r="337" spans="1:41" ht="14.25" customHeight="1">
      <c r="A337" s="204"/>
      <c r="B337" s="268"/>
      <c r="C337" s="268"/>
      <c r="D337" s="268"/>
      <c r="E337" s="268"/>
      <c r="F337" s="268"/>
      <c r="G337" s="268"/>
      <c r="H337" s="269"/>
      <c r="I337" s="189"/>
      <c r="J337" s="3"/>
      <c r="K337" s="2"/>
      <c r="L337" s="269"/>
      <c r="M337" s="189"/>
      <c r="N337" s="3"/>
      <c r="O337" s="2"/>
      <c r="P337" s="269"/>
      <c r="Q337" s="189"/>
      <c r="R337" s="3"/>
      <c r="S337" s="2"/>
      <c r="T337" s="269"/>
      <c r="U337" s="189"/>
      <c r="V337" s="3"/>
      <c r="W337" s="1"/>
      <c r="X337" s="1"/>
      <c r="Y337" s="1"/>
      <c r="Z337" s="1"/>
      <c r="AA337" s="2"/>
      <c r="AB337" s="2"/>
      <c r="AC337" s="2"/>
      <c r="AD337" s="2"/>
      <c r="AE337" s="2"/>
      <c r="AF337" s="2"/>
      <c r="AG337" s="270"/>
      <c r="AH337" s="270"/>
      <c r="AI337" s="270"/>
      <c r="AJ337" s="270"/>
      <c r="AK337" s="270"/>
      <c r="AL337" s="270"/>
      <c r="AM337" s="270"/>
      <c r="AN337" s="270"/>
      <c r="AO337" s="270"/>
    </row>
    <row r="338" spans="1:41" ht="14.25" customHeight="1">
      <c r="A338" s="204"/>
      <c r="B338" s="268"/>
      <c r="C338" s="268"/>
      <c r="D338" s="268"/>
      <c r="E338" s="268"/>
      <c r="F338" s="268"/>
      <c r="G338" s="268"/>
      <c r="H338" s="269"/>
      <c r="I338" s="189"/>
      <c r="J338" s="3"/>
      <c r="K338" s="2"/>
      <c r="L338" s="269"/>
      <c r="M338" s="189"/>
      <c r="N338" s="3"/>
      <c r="O338" s="2"/>
      <c r="P338" s="269"/>
      <c r="Q338" s="189"/>
      <c r="R338" s="3"/>
      <c r="S338" s="2"/>
      <c r="T338" s="269"/>
      <c r="U338" s="189"/>
      <c r="V338" s="3"/>
      <c r="W338" s="1"/>
      <c r="X338" s="1"/>
      <c r="Y338" s="1"/>
      <c r="Z338" s="1"/>
      <c r="AA338" s="2"/>
      <c r="AB338" s="2"/>
      <c r="AC338" s="2"/>
      <c r="AD338" s="2"/>
      <c r="AE338" s="2"/>
      <c r="AF338" s="2"/>
      <c r="AG338" s="270"/>
      <c r="AH338" s="270"/>
      <c r="AI338" s="270"/>
      <c r="AJ338" s="270"/>
      <c r="AK338" s="270"/>
      <c r="AL338" s="270"/>
      <c r="AM338" s="270"/>
      <c r="AN338" s="270"/>
      <c r="AO338" s="270"/>
    </row>
    <row r="339" spans="1:41" ht="14.25" customHeight="1">
      <c r="A339" s="204"/>
      <c r="B339" s="268"/>
      <c r="C339" s="268"/>
      <c r="D339" s="268"/>
      <c r="E339" s="268"/>
      <c r="F339" s="268"/>
      <c r="G339" s="268"/>
      <c r="H339" s="269"/>
      <c r="I339" s="189"/>
      <c r="J339" s="3"/>
      <c r="K339" s="2"/>
      <c r="L339" s="269"/>
      <c r="M339" s="189"/>
      <c r="N339" s="3"/>
      <c r="O339" s="2"/>
      <c r="P339" s="269"/>
      <c r="Q339" s="189"/>
      <c r="R339" s="3"/>
      <c r="S339" s="2"/>
      <c r="T339" s="269"/>
      <c r="U339" s="189"/>
      <c r="V339" s="3"/>
      <c r="W339" s="1"/>
      <c r="X339" s="1"/>
      <c r="Y339" s="1"/>
      <c r="Z339" s="1"/>
      <c r="AA339" s="2"/>
      <c r="AB339" s="2"/>
      <c r="AC339" s="2"/>
      <c r="AD339" s="2"/>
      <c r="AE339" s="2"/>
      <c r="AF339" s="2"/>
      <c r="AG339" s="270"/>
      <c r="AH339" s="270"/>
      <c r="AI339" s="270"/>
      <c r="AJ339" s="270"/>
      <c r="AK339" s="270"/>
      <c r="AL339" s="270"/>
      <c r="AM339" s="270"/>
      <c r="AN339" s="270"/>
      <c r="AO339" s="270"/>
    </row>
    <row r="340" spans="1:41" ht="14.25" customHeight="1">
      <c r="A340" s="204"/>
      <c r="B340" s="268"/>
      <c r="C340" s="268"/>
      <c r="D340" s="268"/>
      <c r="E340" s="268"/>
      <c r="F340" s="268"/>
      <c r="G340" s="268"/>
      <c r="H340" s="269"/>
      <c r="I340" s="189"/>
      <c r="J340" s="3"/>
      <c r="K340" s="2"/>
      <c r="L340" s="269"/>
      <c r="M340" s="189"/>
      <c r="N340" s="3"/>
      <c r="O340" s="2"/>
      <c r="P340" s="269"/>
      <c r="Q340" s="189"/>
      <c r="R340" s="3"/>
      <c r="S340" s="2"/>
      <c r="T340" s="269"/>
      <c r="U340" s="189"/>
      <c r="V340" s="3"/>
      <c r="W340" s="1"/>
      <c r="X340" s="1"/>
      <c r="Y340" s="1"/>
      <c r="Z340" s="1"/>
      <c r="AA340" s="2"/>
      <c r="AB340" s="2"/>
      <c r="AC340" s="2"/>
      <c r="AD340" s="2"/>
      <c r="AE340" s="2"/>
      <c r="AF340" s="2"/>
      <c r="AG340" s="270"/>
      <c r="AH340" s="270"/>
      <c r="AI340" s="270"/>
      <c r="AJ340" s="270"/>
      <c r="AK340" s="270"/>
      <c r="AL340" s="270"/>
      <c r="AM340" s="270"/>
      <c r="AN340" s="270"/>
      <c r="AO340" s="270"/>
    </row>
    <row r="341" spans="1:41" ht="14.25" customHeight="1">
      <c r="A341" s="204"/>
      <c r="B341" s="268"/>
      <c r="C341" s="268"/>
      <c r="D341" s="268"/>
      <c r="E341" s="268"/>
      <c r="F341" s="268"/>
      <c r="G341" s="268"/>
      <c r="H341" s="269"/>
      <c r="I341" s="189"/>
      <c r="J341" s="3"/>
      <c r="K341" s="2"/>
      <c r="L341" s="269"/>
      <c r="M341" s="189"/>
      <c r="N341" s="3"/>
      <c r="O341" s="2"/>
      <c r="P341" s="269"/>
      <c r="Q341" s="189"/>
      <c r="R341" s="3"/>
      <c r="S341" s="2"/>
      <c r="T341" s="269"/>
      <c r="U341" s="189"/>
      <c r="V341" s="3"/>
      <c r="W341" s="1"/>
      <c r="X341" s="1"/>
      <c r="Y341" s="1"/>
      <c r="Z341" s="1"/>
      <c r="AA341" s="2"/>
      <c r="AB341" s="2"/>
      <c r="AC341" s="2"/>
      <c r="AD341" s="2"/>
      <c r="AE341" s="2"/>
      <c r="AF341" s="2"/>
      <c r="AG341" s="270"/>
      <c r="AH341" s="270"/>
      <c r="AI341" s="270"/>
      <c r="AJ341" s="270"/>
      <c r="AK341" s="270"/>
      <c r="AL341" s="270"/>
      <c r="AM341" s="270"/>
      <c r="AN341" s="270"/>
      <c r="AO341" s="270"/>
    </row>
    <row r="342" spans="1:41" ht="14.25" customHeight="1">
      <c r="A342" s="204"/>
      <c r="B342" s="268"/>
      <c r="C342" s="268"/>
      <c r="D342" s="268"/>
      <c r="E342" s="268"/>
      <c r="F342" s="268"/>
      <c r="G342" s="268"/>
      <c r="H342" s="269"/>
      <c r="I342" s="189"/>
      <c r="J342" s="3"/>
      <c r="K342" s="2"/>
      <c r="L342" s="269"/>
      <c r="M342" s="189"/>
      <c r="N342" s="3"/>
      <c r="O342" s="2"/>
      <c r="P342" s="269"/>
      <c r="Q342" s="189"/>
      <c r="R342" s="3"/>
      <c r="S342" s="2"/>
      <c r="T342" s="269"/>
      <c r="U342" s="189"/>
      <c r="V342" s="3"/>
      <c r="W342" s="1"/>
      <c r="X342" s="1"/>
      <c r="Y342" s="1"/>
      <c r="Z342" s="1"/>
      <c r="AA342" s="2"/>
      <c r="AB342" s="2"/>
      <c r="AC342" s="2"/>
      <c r="AD342" s="2"/>
      <c r="AE342" s="2"/>
      <c r="AF342" s="2"/>
      <c r="AG342" s="270"/>
      <c r="AH342" s="270"/>
      <c r="AI342" s="270"/>
      <c r="AJ342" s="270"/>
      <c r="AK342" s="270"/>
      <c r="AL342" s="270"/>
      <c r="AM342" s="270"/>
      <c r="AN342" s="270"/>
      <c r="AO342" s="270"/>
    </row>
    <row r="343" spans="1:41" ht="14.25" customHeight="1">
      <c r="A343" s="204"/>
      <c r="B343" s="268"/>
      <c r="C343" s="268"/>
      <c r="D343" s="268"/>
      <c r="E343" s="268"/>
      <c r="F343" s="268"/>
      <c r="G343" s="268"/>
      <c r="H343" s="269"/>
      <c r="I343" s="189"/>
      <c r="J343" s="3"/>
      <c r="K343" s="2"/>
      <c r="L343" s="269"/>
      <c r="M343" s="189"/>
      <c r="N343" s="3"/>
      <c r="O343" s="2"/>
      <c r="P343" s="269"/>
      <c r="Q343" s="189"/>
      <c r="R343" s="3"/>
      <c r="S343" s="2"/>
      <c r="T343" s="269"/>
      <c r="U343" s="189"/>
      <c r="V343" s="3"/>
      <c r="W343" s="1"/>
      <c r="X343" s="1"/>
      <c r="Y343" s="1"/>
      <c r="Z343" s="1"/>
      <c r="AA343" s="2"/>
      <c r="AB343" s="2"/>
      <c r="AC343" s="2"/>
      <c r="AD343" s="2"/>
      <c r="AE343" s="2"/>
      <c r="AF343" s="2"/>
      <c r="AG343" s="270"/>
      <c r="AH343" s="270"/>
      <c r="AI343" s="270"/>
      <c r="AJ343" s="270"/>
      <c r="AK343" s="270"/>
      <c r="AL343" s="270"/>
      <c r="AM343" s="270"/>
      <c r="AN343" s="270"/>
      <c r="AO343" s="270"/>
    </row>
    <row r="344" spans="1:41" ht="14.25" customHeight="1">
      <c r="A344" s="204"/>
      <c r="B344" s="268"/>
      <c r="C344" s="268"/>
      <c r="D344" s="268"/>
      <c r="E344" s="268"/>
      <c r="F344" s="268"/>
      <c r="G344" s="268"/>
      <c r="H344" s="269"/>
      <c r="I344" s="189"/>
      <c r="J344" s="3"/>
      <c r="K344" s="2"/>
      <c r="L344" s="269"/>
      <c r="M344" s="189"/>
      <c r="N344" s="3"/>
      <c r="O344" s="2"/>
      <c r="P344" s="269"/>
      <c r="Q344" s="189"/>
      <c r="R344" s="3"/>
      <c r="S344" s="2"/>
      <c r="T344" s="269"/>
      <c r="U344" s="189"/>
      <c r="V344" s="3"/>
      <c r="W344" s="1"/>
      <c r="X344" s="1"/>
      <c r="Y344" s="1"/>
      <c r="Z344" s="1"/>
      <c r="AA344" s="2"/>
      <c r="AB344" s="2"/>
      <c r="AC344" s="2"/>
      <c r="AD344" s="2"/>
      <c r="AE344" s="2"/>
      <c r="AF344" s="2"/>
      <c r="AG344" s="270"/>
      <c r="AH344" s="270"/>
      <c r="AI344" s="270"/>
      <c r="AJ344" s="270"/>
      <c r="AK344" s="270"/>
      <c r="AL344" s="270"/>
      <c r="AM344" s="270"/>
      <c r="AN344" s="270"/>
      <c r="AO344" s="270"/>
    </row>
    <row r="345" spans="1:41" ht="14.25" customHeight="1">
      <c r="A345" s="204"/>
      <c r="B345" s="268"/>
      <c r="C345" s="268"/>
      <c r="D345" s="268"/>
      <c r="E345" s="268"/>
      <c r="F345" s="268"/>
      <c r="G345" s="268"/>
      <c r="H345" s="269"/>
      <c r="I345" s="189"/>
      <c r="J345" s="3"/>
      <c r="K345" s="2"/>
      <c r="L345" s="269"/>
      <c r="M345" s="189"/>
      <c r="N345" s="3"/>
      <c r="O345" s="2"/>
      <c r="P345" s="269"/>
      <c r="Q345" s="189"/>
      <c r="R345" s="3"/>
      <c r="S345" s="2"/>
      <c r="T345" s="269"/>
      <c r="U345" s="189"/>
      <c r="V345" s="3"/>
      <c r="W345" s="1"/>
      <c r="X345" s="1"/>
      <c r="Y345" s="1"/>
      <c r="Z345" s="1"/>
      <c r="AA345" s="2"/>
      <c r="AB345" s="2"/>
      <c r="AC345" s="2"/>
      <c r="AD345" s="2"/>
      <c r="AE345" s="2"/>
      <c r="AF345" s="2"/>
      <c r="AG345" s="270"/>
      <c r="AH345" s="270"/>
      <c r="AI345" s="270"/>
      <c r="AJ345" s="270"/>
      <c r="AK345" s="270"/>
      <c r="AL345" s="270"/>
      <c r="AM345" s="270"/>
      <c r="AN345" s="270"/>
      <c r="AO345" s="270"/>
    </row>
    <row r="346" spans="1:41" ht="14.25" customHeight="1">
      <c r="A346" s="204"/>
      <c r="B346" s="268"/>
      <c r="C346" s="268"/>
      <c r="D346" s="268"/>
      <c r="E346" s="268"/>
      <c r="F346" s="268"/>
      <c r="G346" s="268"/>
      <c r="H346" s="269"/>
      <c r="I346" s="189"/>
      <c r="J346" s="3"/>
      <c r="K346" s="2"/>
      <c r="L346" s="269"/>
      <c r="M346" s="189"/>
      <c r="N346" s="3"/>
      <c r="O346" s="2"/>
      <c r="P346" s="269"/>
      <c r="Q346" s="189"/>
      <c r="R346" s="3"/>
      <c r="S346" s="2"/>
      <c r="T346" s="269"/>
      <c r="U346" s="189"/>
      <c r="V346" s="3"/>
      <c r="W346" s="1"/>
      <c r="X346" s="1"/>
      <c r="Y346" s="1"/>
      <c r="Z346" s="1"/>
      <c r="AA346" s="2"/>
      <c r="AB346" s="2"/>
      <c r="AC346" s="2"/>
      <c r="AD346" s="2"/>
      <c r="AE346" s="2"/>
      <c r="AF346" s="2"/>
      <c r="AG346" s="270"/>
      <c r="AH346" s="270"/>
      <c r="AI346" s="270"/>
      <c r="AJ346" s="270"/>
      <c r="AK346" s="270"/>
      <c r="AL346" s="270"/>
      <c r="AM346" s="270"/>
      <c r="AN346" s="270"/>
      <c r="AO346" s="270"/>
    </row>
    <row r="347" spans="1:41" ht="14.25" customHeight="1">
      <c r="A347" s="204"/>
      <c r="B347" s="268"/>
      <c r="C347" s="268"/>
      <c r="D347" s="268"/>
      <c r="E347" s="268"/>
      <c r="F347" s="268"/>
      <c r="G347" s="268"/>
      <c r="H347" s="269"/>
      <c r="I347" s="189"/>
      <c r="J347" s="3"/>
      <c r="K347" s="2"/>
      <c r="L347" s="269"/>
      <c r="M347" s="189"/>
      <c r="N347" s="3"/>
      <c r="O347" s="2"/>
      <c r="P347" s="269"/>
      <c r="Q347" s="189"/>
      <c r="R347" s="3"/>
      <c r="S347" s="2"/>
      <c r="T347" s="269"/>
      <c r="U347" s="189"/>
      <c r="V347" s="3"/>
      <c r="W347" s="1"/>
      <c r="X347" s="1"/>
      <c r="Y347" s="1"/>
      <c r="Z347" s="1"/>
      <c r="AA347" s="2"/>
      <c r="AB347" s="2"/>
      <c r="AC347" s="2"/>
      <c r="AD347" s="2"/>
      <c r="AE347" s="2"/>
      <c r="AF347" s="2"/>
      <c r="AG347" s="270"/>
      <c r="AH347" s="270"/>
      <c r="AI347" s="270"/>
      <c r="AJ347" s="270"/>
      <c r="AK347" s="270"/>
      <c r="AL347" s="270"/>
      <c r="AM347" s="270"/>
      <c r="AN347" s="270"/>
      <c r="AO347" s="270"/>
    </row>
    <row r="348" spans="1:41" ht="14.25" customHeight="1">
      <c r="A348" s="204"/>
      <c r="B348" s="268"/>
      <c r="C348" s="268"/>
      <c r="D348" s="268"/>
      <c r="E348" s="268"/>
      <c r="F348" s="268"/>
      <c r="G348" s="268"/>
      <c r="H348" s="269"/>
      <c r="I348" s="189"/>
      <c r="J348" s="3"/>
      <c r="K348" s="2"/>
      <c r="L348" s="269"/>
      <c r="M348" s="189"/>
      <c r="N348" s="3"/>
      <c r="O348" s="2"/>
      <c r="P348" s="269"/>
      <c r="Q348" s="189"/>
      <c r="R348" s="3"/>
      <c r="S348" s="2"/>
      <c r="T348" s="269"/>
      <c r="U348" s="189"/>
      <c r="V348" s="3"/>
      <c r="W348" s="1"/>
      <c r="X348" s="1"/>
      <c r="Y348" s="1"/>
      <c r="Z348" s="1"/>
      <c r="AA348" s="2"/>
      <c r="AB348" s="2"/>
      <c r="AC348" s="2"/>
      <c r="AD348" s="2"/>
      <c r="AE348" s="2"/>
      <c r="AF348" s="2"/>
      <c r="AG348" s="270"/>
      <c r="AH348" s="270"/>
      <c r="AI348" s="270"/>
      <c r="AJ348" s="270"/>
      <c r="AK348" s="270"/>
      <c r="AL348" s="270"/>
      <c r="AM348" s="270"/>
      <c r="AN348" s="270"/>
      <c r="AO348" s="270"/>
    </row>
    <row r="349" spans="1:41" ht="14.25" customHeight="1">
      <c r="A349" s="204"/>
      <c r="B349" s="268"/>
      <c r="C349" s="268"/>
      <c r="D349" s="268"/>
      <c r="E349" s="268"/>
      <c r="F349" s="268"/>
      <c r="G349" s="268"/>
      <c r="H349" s="269"/>
      <c r="I349" s="189"/>
      <c r="J349" s="3"/>
      <c r="K349" s="2"/>
      <c r="L349" s="269"/>
      <c r="M349" s="189"/>
      <c r="N349" s="3"/>
      <c r="O349" s="2"/>
      <c r="P349" s="269"/>
      <c r="Q349" s="189"/>
      <c r="R349" s="3"/>
      <c r="S349" s="2"/>
      <c r="T349" s="269"/>
      <c r="U349" s="189"/>
      <c r="V349" s="3"/>
      <c r="W349" s="1"/>
      <c r="X349" s="1"/>
      <c r="Y349" s="1"/>
      <c r="Z349" s="1"/>
      <c r="AA349" s="2"/>
      <c r="AB349" s="2"/>
      <c r="AC349" s="2"/>
      <c r="AD349" s="2"/>
      <c r="AE349" s="2"/>
      <c r="AF349" s="2"/>
      <c r="AG349" s="270"/>
      <c r="AH349" s="270"/>
      <c r="AI349" s="270"/>
      <c r="AJ349" s="270"/>
      <c r="AK349" s="270"/>
      <c r="AL349" s="270"/>
      <c r="AM349" s="270"/>
      <c r="AN349" s="270"/>
      <c r="AO349" s="270"/>
    </row>
    <row r="350" spans="1:41" ht="14.25" customHeight="1">
      <c r="A350" s="204"/>
      <c r="B350" s="268"/>
      <c r="C350" s="268"/>
      <c r="D350" s="268"/>
      <c r="E350" s="268"/>
      <c r="F350" s="268"/>
      <c r="G350" s="268"/>
      <c r="H350" s="269"/>
      <c r="I350" s="189"/>
      <c r="J350" s="3"/>
      <c r="K350" s="2"/>
      <c r="L350" s="269"/>
      <c r="M350" s="189"/>
      <c r="N350" s="3"/>
      <c r="O350" s="2"/>
      <c r="P350" s="269"/>
      <c r="Q350" s="189"/>
      <c r="R350" s="3"/>
      <c r="S350" s="2"/>
      <c r="T350" s="269"/>
      <c r="U350" s="189"/>
      <c r="V350" s="3"/>
      <c r="W350" s="1"/>
      <c r="X350" s="1"/>
      <c r="Y350" s="1"/>
      <c r="Z350" s="1"/>
      <c r="AA350" s="2"/>
      <c r="AB350" s="2"/>
      <c r="AC350" s="2"/>
      <c r="AD350" s="2"/>
      <c r="AE350" s="2"/>
      <c r="AF350" s="2"/>
      <c r="AG350" s="270"/>
      <c r="AH350" s="270"/>
      <c r="AI350" s="270"/>
      <c r="AJ350" s="270"/>
      <c r="AK350" s="270"/>
      <c r="AL350" s="270"/>
      <c r="AM350" s="270"/>
      <c r="AN350" s="270"/>
      <c r="AO350" s="270"/>
    </row>
    <row r="351" spans="1:41" ht="14.25" customHeight="1">
      <c r="A351" s="204"/>
      <c r="B351" s="268"/>
      <c r="C351" s="268"/>
      <c r="D351" s="268"/>
      <c r="E351" s="268"/>
      <c r="F351" s="268"/>
      <c r="G351" s="268"/>
      <c r="H351" s="269"/>
      <c r="I351" s="189"/>
      <c r="J351" s="3"/>
      <c r="K351" s="2"/>
      <c r="L351" s="269"/>
      <c r="M351" s="189"/>
      <c r="N351" s="3"/>
      <c r="O351" s="2"/>
      <c r="P351" s="269"/>
      <c r="Q351" s="189"/>
      <c r="R351" s="3"/>
      <c r="S351" s="2"/>
      <c r="T351" s="269"/>
      <c r="U351" s="189"/>
      <c r="V351" s="3"/>
      <c r="W351" s="1"/>
      <c r="X351" s="1"/>
      <c r="Y351" s="1"/>
      <c r="Z351" s="1"/>
      <c r="AA351" s="2"/>
      <c r="AB351" s="2"/>
      <c r="AC351" s="2"/>
      <c r="AD351" s="2"/>
      <c r="AE351" s="2"/>
      <c r="AF351" s="2"/>
      <c r="AG351" s="270"/>
      <c r="AH351" s="270"/>
      <c r="AI351" s="270"/>
      <c r="AJ351" s="270"/>
      <c r="AK351" s="270"/>
      <c r="AL351" s="270"/>
      <c r="AM351" s="270"/>
      <c r="AN351" s="270"/>
      <c r="AO351" s="270"/>
    </row>
    <row r="352" spans="1:41" ht="14.25" customHeight="1">
      <c r="A352" s="204"/>
      <c r="B352" s="268"/>
      <c r="C352" s="268"/>
      <c r="D352" s="268"/>
      <c r="E352" s="268"/>
      <c r="F352" s="268"/>
      <c r="G352" s="268"/>
      <c r="H352" s="269"/>
      <c r="I352" s="189"/>
      <c r="J352" s="3"/>
      <c r="K352" s="2"/>
      <c r="L352" s="269"/>
      <c r="M352" s="189"/>
      <c r="N352" s="3"/>
      <c r="O352" s="2"/>
      <c r="P352" s="269"/>
      <c r="Q352" s="189"/>
      <c r="R352" s="3"/>
      <c r="S352" s="2"/>
      <c r="T352" s="269"/>
      <c r="U352" s="189"/>
      <c r="V352" s="3"/>
      <c r="W352" s="1"/>
      <c r="X352" s="1"/>
      <c r="Y352" s="1"/>
      <c r="Z352" s="1"/>
      <c r="AA352" s="2"/>
      <c r="AB352" s="2"/>
      <c r="AC352" s="2"/>
      <c r="AD352" s="2"/>
      <c r="AE352" s="2"/>
      <c r="AF352" s="2"/>
      <c r="AG352" s="270"/>
      <c r="AH352" s="270"/>
      <c r="AI352" s="270"/>
      <c r="AJ352" s="270"/>
      <c r="AK352" s="270"/>
      <c r="AL352" s="270"/>
      <c r="AM352" s="270"/>
      <c r="AN352" s="270"/>
      <c r="AO352" s="270"/>
    </row>
    <row r="353" spans="1:41" ht="14.25" customHeight="1">
      <c r="A353" s="204"/>
      <c r="B353" s="268"/>
      <c r="C353" s="268"/>
      <c r="D353" s="268"/>
      <c r="E353" s="268"/>
      <c r="F353" s="268"/>
      <c r="G353" s="268"/>
      <c r="H353" s="269"/>
      <c r="I353" s="189"/>
      <c r="J353" s="3"/>
      <c r="K353" s="2"/>
      <c r="L353" s="269"/>
      <c r="M353" s="189"/>
      <c r="N353" s="3"/>
      <c r="O353" s="2"/>
      <c r="P353" s="269"/>
      <c r="Q353" s="189"/>
      <c r="R353" s="3"/>
      <c r="S353" s="2"/>
      <c r="T353" s="269"/>
      <c r="U353" s="189"/>
      <c r="V353" s="3"/>
      <c r="W353" s="1"/>
      <c r="X353" s="1"/>
      <c r="Y353" s="1"/>
      <c r="Z353" s="1"/>
      <c r="AA353" s="2"/>
      <c r="AB353" s="2"/>
      <c r="AC353" s="2"/>
      <c r="AD353" s="2"/>
      <c r="AE353" s="2"/>
      <c r="AF353" s="2"/>
      <c r="AG353" s="270"/>
      <c r="AH353" s="270"/>
      <c r="AI353" s="270"/>
      <c r="AJ353" s="270"/>
      <c r="AK353" s="270"/>
      <c r="AL353" s="270"/>
      <c r="AM353" s="270"/>
      <c r="AN353" s="270"/>
      <c r="AO353" s="270"/>
    </row>
    <row r="354" spans="1:41" ht="14.25" customHeight="1">
      <c r="A354" s="204"/>
      <c r="B354" s="268"/>
      <c r="C354" s="268"/>
      <c r="D354" s="268"/>
      <c r="E354" s="268"/>
      <c r="F354" s="268"/>
      <c r="G354" s="268"/>
      <c r="H354" s="269"/>
      <c r="I354" s="189"/>
      <c r="J354" s="3"/>
      <c r="K354" s="2"/>
      <c r="L354" s="269"/>
      <c r="M354" s="189"/>
      <c r="N354" s="3"/>
      <c r="O354" s="2"/>
      <c r="P354" s="269"/>
      <c r="Q354" s="189"/>
      <c r="R354" s="3"/>
      <c r="S354" s="2"/>
      <c r="T354" s="269"/>
      <c r="U354" s="189"/>
      <c r="V354" s="3"/>
      <c r="W354" s="1"/>
      <c r="X354" s="1"/>
      <c r="Y354" s="1"/>
      <c r="Z354" s="1"/>
      <c r="AA354" s="2"/>
      <c r="AB354" s="2"/>
      <c r="AC354" s="2"/>
      <c r="AD354" s="2"/>
      <c r="AE354" s="2"/>
      <c r="AF354" s="2"/>
      <c r="AG354" s="270"/>
      <c r="AH354" s="270"/>
      <c r="AI354" s="270"/>
      <c r="AJ354" s="270"/>
      <c r="AK354" s="270"/>
      <c r="AL354" s="270"/>
      <c r="AM354" s="270"/>
      <c r="AN354" s="270"/>
      <c r="AO354" s="270"/>
    </row>
    <row r="355" spans="1:41" ht="14.25" customHeight="1">
      <c r="A355" s="204"/>
      <c r="B355" s="268"/>
      <c r="C355" s="268"/>
      <c r="D355" s="268"/>
      <c r="E355" s="268"/>
      <c r="F355" s="268"/>
      <c r="G355" s="268"/>
      <c r="H355" s="269"/>
      <c r="I355" s="189"/>
      <c r="J355" s="3"/>
      <c r="K355" s="2"/>
      <c r="L355" s="269"/>
      <c r="M355" s="189"/>
      <c r="N355" s="3"/>
      <c r="O355" s="2"/>
      <c r="P355" s="269"/>
      <c r="Q355" s="189"/>
      <c r="R355" s="3"/>
      <c r="S355" s="2"/>
      <c r="T355" s="269"/>
      <c r="U355" s="189"/>
      <c r="V355" s="3"/>
      <c r="W355" s="1"/>
      <c r="X355" s="1"/>
      <c r="Y355" s="1"/>
      <c r="Z355" s="1"/>
      <c r="AA355" s="2"/>
      <c r="AB355" s="2"/>
      <c r="AC355" s="2"/>
      <c r="AD355" s="2"/>
      <c r="AE355" s="2"/>
      <c r="AF355" s="2"/>
      <c r="AG355" s="270"/>
      <c r="AH355" s="270"/>
      <c r="AI355" s="270"/>
      <c r="AJ355" s="270"/>
      <c r="AK355" s="270"/>
      <c r="AL355" s="270"/>
      <c r="AM355" s="270"/>
      <c r="AN355" s="270"/>
      <c r="AO355" s="270"/>
    </row>
    <row r="356" spans="1:41" ht="14.25" customHeight="1">
      <c r="A356" s="204"/>
      <c r="B356" s="268"/>
      <c r="C356" s="268"/>
      <c r="D356" s="268"/>
      <c r="E356" s="268"/>
      <c r="F356" s="268"/>
      <c r="G356" s="268"/>
      <c r="H356" s="269"/>
      <c r="I356" s="189"/>
      <c r="J356" s="3"/>
      <c r="K356" s="2"/>
      <c r="L356" s="269"/>
      <c r="M356" s="189"/>
      <c r="N356" s="3"/>
      <c r="O356" s="2"/>
      <c r="P356" s="269"/>
      <c r="Q356" s="189"/>
      <c r="R356" s="3"/>
      <c r="S356" s="2"/>
      <c r="T356" s="269"/>
      <c r="U356" s="189"/>
      <c r="V356" s="3"/>
      <c r="W356" s="1"/>
      <c r="X356" s="1"/>
      <c r="Y356" s="1"/>
      <c r="Z356" s="1"/>
      <c r="AA356" s="2"/>
      <c r="AB356" s="2"/>
      <c r="AC356" s="2"/>
      <c r="AD356" s="2"/>
      <c r="AE356" s="2"/>
      <c r="AF356" s="2"/>
      <c r="AG356" s="270"/>
      <c r="AH356" s="270"/>
      <c r="AI356" s="270"/>
      <c r="AJ356" s="270"/>
      <c r="AK356" s="270"/>
      <c r="AL356" s="270"/>
      <c r="AM356" s="270"/>
      <c r="AN356" s="270"/>
      <c r="AO356" s="270"/>
    </row>
    <row r="357" spans="1:41" ht="14.25" customHeight="1">
      <c r="A357" s="204"/>
      <c r="B357" s="268"/>
      <c r="C357" s="268"/>
      <c r="D357" s="268"/>
      <c r="E357" s="268"/>
      <c r="F357" s="268"/>
      <c r="G357" s="268"/>
      <c r="H357" s="269"/>
      <c r="I357" s="189"/>
      <c r="J357" s="3"/>
      <c r="K357" s="2"/>
      <c r="L357" s="269"/>
      <c r="M357" s="189"/>
      <c r="N357" s="3"/>
      <c r="O357" s="2"/>
      <c r="P357" s="269"/>
      <c r="Q357" s="189"/>
      <c r="R357" s="3"/>
      <c r="S357" s="2"/>
      <c r="T357" s="269"/>
      <c r="U357" s="189"/>
      <c r="V357" s="3"/>
      <c r="W357" s="1"/>
      <c r="X357" s="1"/>
      <c r="Y357" s="1"/>
      <c r="Z357" s="1"/>
      <c r="AA357" s="2"/>
      <c r="AB357" s="2"/>
      <c r="AC357" s="2"/>
      <c r="AD357" s="2"/>
      <c r="AE357" s="2"/>
      <c r="AF357" s="2"/>
      <c r="AG357" s="270"/>
      <c r="AH357" s="270"/>
      <c r="AI357" s="270"/>
      <c r="AJ357" s="270"/>
      <c r="AK357" s="270"/>
      <c r="AL357" s="270"/>
      <c r="AM357" s="270"/>
      <c r="AN357" s="270"/>
      <c r="AO357" s="270"/>
    </row>
    <row r="358" spans="1:41" ht="14.25" customHeight="1">
      <c r="A358" s="204"/>
      <c r="B358" s="268"/>
      <c r="C358" s="268"/>
      <c r="D358" s="268"/>
      <c r="E358" s="268"/>
      <c r="F358" s="268"/>
      <c r="G358" s="268"/>
      <c r="H358" s="269"/>
      <c r="I358" s="189"/>
      <c r="J358" s="3"/>
      <c r="K358" s="2"/>
      <c r="L358" s="269"/>
      <c r="M358" s="189"/>
      <c r="N358" s="3"/>
      <c r="O358" s="2"/>
      <c r="P358" s="269"/>
      <c r="Q358" s="189"/>
      <c r="R358" s="3"/>
      <c r="S358" s="2"/>
      <c r="T358" s="269"/>
      <c r="U358" s="189"/>
      <c r="V358" s="3"/>
      <c r="W358" s="1"/>
      <c r="X358" s="1"/>
      <c r="Y358" s="1"/>
      <c r="Z358" s="1"/>
      <c r="AA358" s="2"/>
      <c r="AB358" s="2"/>
      <c r="AC358" s="2"/>
      <c r="AD358" s="2"/>
      <c r="AE358" s="2"/>
      <c r="AF358" s="2"/>
      <c r="AG358" s="270"/>
      <c r="AH358" s="270"/>
      <c r="AI358" s="270"/>
      <c r="AJ358" s="270"/>
      <c r="AK358" s="270"/>
      <c r="AL358" s="270"/>
      <c r="AM358" s="270"/>
      <c r="AN358" s="270"/>
      <c r="AO358" s="270"/>
    </row>
    <row r="359" spans="1:41" ht="14.25" customHeight="1">
      <c r="A359" s="204"/>
      <c r="B359" s="268"/>
      <c r="C359" s="268"/>
      <c r="D359" s="268"/>
      <c r="E359" s="268"/>
      <c r="F359" s="268"/>
      <c r="G359" s="268"/>
      <c r="H359" s="269"/>
      <c r="I359" s="189"/>
      <c r="J359" s="3"/>
      <c r="K359" s="2"/>
      <c r="L359" s="269"/>
      <c r="M359" s="189"/>
      <c r="N359" s="3"/>
      <c r="O359" s="2"/>
      <c r="P359" s="269"/>
      <c r="Q359" s="189"/>
      <c r="R359" s="3"/>
      <c r="S359" s="2"/>
      <c r="T359" s="269"/>
      <c r="U359" s="189"/>
      <c r="V359" s="3"/>
      <c r="W359" s="1"/>
      <c r="X359" s="1"/>
      <c r="Y359" s="1"/>
      <c r="Z359" s="1"/>
      <c r="AA359" s="2"/>
      <c r="AB359" s="2"/>
      <c r="AC359" s="2"/>
      <c r="AD359" s="2"/>
      <c r="AE359" s="2"/>
      <c r="AF359" s="2"/>
      <c r="AG359" s="270"/>
      <c r="AH359" s="270"/>
      <c r="AI359" s="270"/>
      <c r="AJ359" s="270"/>
      <c r="AK359" s="270"/>
      <c r="AL359" s="270"/>
      <c r="AM359" s="270"/>
      <c r="AN359" s="270"/>
      <c r="AO359" s="270"/>
    </row>
    <row r="360" spans="1:41" ht="14.25" customHeight="1">
      <c r="A360" s="204"/>
      <c r="B360" s="268"/>
      <c r="C360" s="268"/>
      <c r="D360" s="268"/>
      <c r="E360" s="268"/>
      <c r="F360" s="268"/>
      <c r="G360" s="268"/>
      <c r="H360" s="269"/>
      <c r="I360" s="189"/>
      <c r="J360" s="3"/>
      <c r="K360" s="2"/>
      <c r="L360" s="269"/>
      <c r="M360" s="189"/>
      <c r="N360" s="3"/>
      <c r="O360" s="2"/>
      <c r="P360" s="269"/>
      <c r="Q360" s="189"/>
      <c r="R360" s="3"/>
      <c r="S360" s="2"/>
      <c r="T360" s="269"/>
      <c r="U360" s="189"/>
      <c r="V360" s="3"/>
      <c r="W360" s="1"/>
      <c r="X360" s="1"/>
      <c r="Y360" s="1"/>
      <c r="Z360" s="1"/>
      <c r="AA360" s="2"/>
      <c r="AB360" s="2"/>
      <c r="AC360" s="2"/>
      <c r="AD360" s="2"/>
      <c r="AE360" s="2"/>
      <c r="AF360" s="2"/>
      <c r="AG360" s="270"/>
      <c r="AH360" s="270"/>
      <c r="AI360" s="270"/>
      <c r="AJ360" s="270"/>
      <c r="AK360" s="270"/>
      <c r="AL360" s="270"/>
      <c r="AM360" s="270"/>
      <c r="AN360" s="270"/>
      <c r="AO360" s="270"/>
    </row>
    <row r="361" spans="1:41" ht="14.25" customHeight="1">
      <c r="A361" s="204"/>
      <c r="B361" s="268"/>
      <c r="C361" s="268"/>
      <c r="D361" s="268"/>
      <c r="E361" s="268"/>
      <c r="F361" s="268"/>
      <c r="G361" s="268"/>
      <c r="H361" s="269"/>
      <c r="I361" s="189"/>
      <c r="J361" s="3"/>
      <c r="K361" s="2"/>
      <c r="L361" s="269"/>
      <c r="M361" s="189"/>
      <c r="N361" s="3"/>
      <c r="O361" s="2"/>
      <c r="P361" s="269"/>
      <c r="Q361" s="189"/>
      <c r="R361" s="3"/>
      <c r="S361" s="2"/>
      <c r="T361" s="269"/>
      <c r="U361" s="189"/>
      <c r="V361" s="3"/>
      <c r="W361" s="1"/>
      <c r="X361" s="1"/>
      <c r="Y361" s="1"/>
      <c r="Z361" s="1"/>
      <c r="AA361" s="2"/>
      <c r="AB361" s="2"/>
      <c r="AC361" s="2"/>
      <c r="AD361" s="2"/>
      <c r="AE361" s="2"/>
      <c r="AF361" s="2"/>
      <c r="AG361" s="270"/>
      <c r="AH361" s="270"/>
      <c r="AI361" s="270"/>
      <c r="AJ361" s="270"/>
      <c r="AK361" s="270"/>
      <c r="AL361" s="270"/>
      <c r="AM361" s="270"/>
      <c r="AN361" s="270"/>
      <c r="AO361" s="270"/>
    </row>
    <row r="362" spans="1:41" ht="14.25" customHeight="1">
      <c r="A362" s="204"/>
      <c r="B362" s="268"/>
      <c r="C362" s="268"/>
      <c r="D362" s="268"/>
      <c r="E362" s="268"/>
      <c r="F362" s="268"/>
      <c r="G362" s="268"/>
      <c r="H362" s="269"/>
      <c r="I362" s="189"/>
      <c r="J362" s="3"/>
      <c r="K362" s="2"/>
      <c r="L362" s="269"/>
      <c r="M362" s="189"/>
      <c r="N362" s="3"/>
      <c r="O362" s="2"/>
      <c r="P362" s="269"/>
      <c r="Q362" s="189"/>
      <c r="R362" s="3"/>
      <c r="S362" s="2"/>
      <c r="T362" s="269"/>
      <c r="U362" s="189"/>
      <c r="V362" s="3"/>
      <c r="W362" s="1"/>
      <c r="X362" s="1"/>
      <c r="Y362" s="1"/>
      <c r="Z362" s="1"/>
      <c r="AA362" s="2"/>
      <c r="AB362" s="2"/>
      <c r="AC362" s="2"/>
      <c r="AD362" s="2"/>
      <c r="AE362" s="2"/>
      <c r="AF362" s="2"/>
      <c r="AG362" s="270"/>
      <c r="AH362" s="270"/>
      <c r="AI362" s="270"/>
      <c r="AJ362" s="270"/>
      <c r="AK362" s="270"/>
      <c r="AL362" s="270"/>
      <c r="AM362" s="270"/>
      <c r="AN362" s="270"/>
      <c r="AO362" s="270"/>
    </row>
    <row r="363" spans="1:41" ht="14.25" customHeight="1">
      <c r="A363" s="204"/>
      <c r="B363" s="268"/>
      <c r="C363" s="268"/>
      <c r="D363" s="268"/>
      <c r="E363" s="268"/>
      <c r="F363" s="268"/>
      <c r="G363" s="268"/>
      <c r="H363" s="269"/>
      <c r="I363" s="189"/>
      <c r="J363" s="3"/>
      <c r="K363" s="2"/>
      <c r="L363" s="269"/>
      <c r="M363" s="189"/>
      <c r="N363" s="3"/>
      <c r="O363" s="2"/>
      <c r="P363" s="269"/>
      <c r="Q363" s="189"/>
      <c r="R363" s="3"/>
      <c r="S363" s="2"/>
      <c r="T363" s="269"/>
      <c r="U363" s="189"/>
      <c r="V363" s="3"/>
      <c r="W363" s="1"/>
      <c r="X363" s="1"/>
      <c r="Y363" s="1"/>
      <c r="Z363" s="1"/>
      <c r="AA363" s="2"/>
      <c r="AB363" s="2"/>
      <c r="AC363" s="2"/>
      <c r="AD363" s="2"/>
      <c r="AE363" s="2"/>
      <c r="AF363" s="2"/>
      <c r="AG363" s="270"/>
      <c r="AH363" s="270"/>
      <c r="AI363" s="270"/>
      <c r="AJ363" s="270"/>
      <c r="AK363" s="270"/>
      <c r="AL363" s="270"/>
      <c r="AM363" s="270"/>
      <c r="AN363" s="270"/>
      <c r="AO363" s="270"/>
    </row>
    <row r="364" spans="1:41" ht="14.25" customHeight="1">
      <c r="A364" s="204"/>
      <c r="B364" s="268"/>
      <c r="C364" s="268"/>
      <c r="D364" s="268"/>
      <c r="E364" s="268"/>
      <c r="F364" s="268"/>
      <c r="G364" s="268"/>
      <c r="H364" s="269"/>
      <c r="I364" s="189"/>
      <c r="J364" s="3"/>
      <c r="K364" s="2"/>
      <c r="L364" s="269"/>
      <c r="M364" s="189"/>
      <c r="N364" s="3"/>
      <c r="O364" s="2"/>
      <c r="P364" s="269"/>
      <c r="Q364" s="189"/>
      <c r="R364" s="3"/>
      <c r="S364" s="2"/>
      <c r="T364" s="269"/>
      <c r="U364" s="189"/>
      <c r="V364" s="3"/>
      <c r="W364" s="1"/>
      <c r="X364" s="1"/>
      <c r="Y364" s="1"/>
      <c r="Z364" s="1"/>
      <c r="AA364" s="2"/>
      <c r="AB364" s="2"/>
      <c r="AC364" s="2"/>
      <c r="AD364" s="2"/>
      <c r="AE364" s="2"/>
      <c r="AF364" s="2"/>
      <c r="AG364" s="270"/>
      <c r="AH364" s="270"/>
      <c r="AI364" s="270"/>
      <c r="AJ364" s="270"/>
      <c r="AK364" s="270"/>
      <c r="AL364" s="270"/>
      <c r="AM364" s="270"/>
      <c r="AN364" s="270"/>
      <c r="AO364" s="270"/>
    </row>
    <row r="365" spans="1:41" ht="14.25" customHeight="1">
      <c r="A365" s="204"/>
      <c r="B365" s="268"/>
      <c r="C365" s="268"/>
      <c r="D365" s="268"/>
      <c r="E365" s="268"/>
      <c r="F365" s="268"/>
      <c r="G365" s="268"/>
      <c r="H365" s="269"/>
      <c r="I365" s="189"/>
      <c r="J365" s="3"/>
      <c r="K365" s="2"/>
      <c r="L365" s="269"/>
      <c r="M365" s="189"/>
      <c r="N365" s="3"/>
      <c r="O365" s="2"/>
      <c r="P365" s="269"/>
      <c r="Q365" s="189"/>
      <c r="R365" s="3"/>
      <c r="S365" s="2"/>
      <c r="T365" s="269"/>
      <c r="U365" s="189"/>
      <c r="V365" s="3"/>
      <c r="W365" s="1"/>
      <c r="X365" s="1"/>
      <c r="Y365" s="1"/>
      <c r="Z365" s="1"/>
      <c r="AA365" s="2"/>
      <c r="AB365" s="2"/>
      <c r="AC365" s="2"/>
      <c r="AD365" s="2"/>
      <c r="AE365" s="2"/>
      <c r="AF365" s="2"/>
      <c r="AG365" s="270"/>
      <c r="AH365" s="270"/>
      <c r="AI365" s="270"/>
      <c r="AJ365" s="270"/>
      <c r="AK365" s="270"/>
      <c r="AL365" s="270"/>
      <c r="AM365" s="270"/>
      <c r="AN365" s="270"/>
      <c r="AO365" s="270"/>
    </row>
    <row r="366" spans="1:41" ht="14.25" customHeight="1">
      <c r="A366" s="204"/>
      <c r="B366" s="268"/>
      <c r="C366" s="268"/>
      <c r="D366" s="268"/>
      <c r="E366" s="268"/>
      <c r="F366" s="268"/>
      <c r="G366" s="268"/>
      <c r="H366" s="269"/>
      <c r="I366" s="189"/>
      <c r="J366" s="3"/>
      <c r="K366" s="2"/>
      <c r="L366" s="269"/>
      <c r="M366" s="189"/>
      <c r="N366" s="3"/>
      <c r="O366" s="2"/>
      <c r="P366" s="269"/>
      <c r="Q366" s="189"/>
      <c r="R366" s="3"/>
      <c r="S366" s="2"/>
      <c r="T366" s="269"/>
      <c r="U366" s="189"/>
      <c r="V366" s="3"/>
      <c r="W366" s="1"/>
      <c r="X366" s="1"/>
      <c r="Y366" s="1"/>
      <c r="Z366" s="1"/>
      <c r="AA366" s="2"/>
      <c r="AB366" s="2"/>
      <c r="AC366" s="2"/>
      <c r="AD366" s="2"/>
      <c r="AE366" s="2"/>
      <c r="AF366" s="2"/>
      <c r="AG366" s="270"/>
      <c r="AH366" s="270"/>
      <c r="AI366" s="270"/>
      <c r="AJ366" s="270"/>
      <c r="AK366" s="270"/>
      <c r="AL366" s="270"/>
      <c r="AM366" s="270"/>
      <c r="AN366" s="270"/>
      <c r="AO366" s="270"/>
    </row>
    <row r="367" spans="1:41" ht="14.25" customHeight="1">
      <c r="A367" s="204"/>
      <c r="B367" s="268"/>
      <c r="C367" s="268"/>
      <c r="D367" s="268"/>
      <c r="E367" s="268"/>
      <c r="F367" s="268"/>
      <c r="G367" s="268"/>
      <c r="H367" s="269"/>
      <c r="I367" s="189"/>
      <c r="J367" s="3"/>
      <c r="K367" s="2"/>
      <c r="L367" s="269"/>
      <c r="M367" s="189"/>
      <c r="N367" s="3"/>
      <c r="O367" s="2"/>
      <c r="P367" s="269"/>
      <c r="Q367" s="189"/>
      <c r="R367" s="3"/>
      <c r="S367" s="2"/>
      <c r="T367" s="269"/>
      <c r="U367" s="189"/>
      <c r="V367" s="3"/>
      <c r="W367" s="1"/>
      <c r="X367" s="1"/>
      <c r="Y367" s="1"/>
      <c r="Z367" s="1"/>
      <c r="AA367" s="2"/>
      <c r="AB367" s="2"/>
      <c r="AC367" s="2"/>
      <c r="AD367" s="2"/>
      <c r="AE367" s="2"/>
      <c r="AF367" s="2"/>
      <c r="AG367" s="270"/>
      <c r="AH367" s="270"/>
      <c r="AI367" s="270"/>
      <c r="AJ367" s="270"/>
      <c r="AK367" s="270"/>
      <c r="AL367" s="270"/>
      <c r="AM367" s="270"/>
      <c r="AN367" s="270"/>
      <c r="AO367" s="270"/>
    </row>
    <row r="368" spans="1:41" ht="14.25" customHeight="1">
      <c r="A368" s="204"/>
      <c r="B368" s="268"/>
      <c r="C368" s="268"/>
      <c r="D368" s="268"/>
      <c r="E368" s="268"/>
      <c r="F368" s="268"/>
      <c r="G368" s="268"/>
      <c r="H368" s="269"/>
      <c r="I368" s="189"/>
      <c r="J368" s="3"/>
      <c r="K368" s="2"/>
      <c r="L368" s="269"/>
      <c r="M368" s="189"/>
      <c r="N368" s="3"/>
      <c r="O368" s="2"/>
      <c r="P368" s="269"/>
      <c r="Q368" s="189"/>
      <c r="R368" s="3"/>
      <c r="S368" s="2"/>
      <c r="T368" s="269"/>
      <c r="U368" s="189"/>
      <c r="V368" s="3"/>
      <c r="W368" s="1"/>
      <c r="X368" s="1"/>
      <c r="Y368" s="1"/>
      <c r="Z368" s="1"/>
      <c r="AA368" s="2"/>
      <c r="AB368" s="2"/>
      <c r="AC368" s="2"/>
      <c r="AD368" s="2"/>
      <c r="AE368" s="2"/>
      <c r="AF368" s="2"/>
      <c r="AG368" s="270"/>
      <c r="AH368" s="270"/>
      <c r="AI368" s="270"/>
      <c r="AJ368" s="270"/>
      <c r="AK368" s="270"/>
      <c r="AL368" s="270"/>
      <c r="AM368" s="270"/>
      <c r="AN368" s="270"/>
      <c r="AO368" s="270"/>
    </row>
    <row r="369" spans="1:41" ht="14.25" customHeight="1">
      <c r="A369" s="204"/>
      <c r="B369" s="268"/>
      <c r="C369" s="268"/>
      <c r="D369" s="268"/>
      <c r="E369" s="268"/>
      <c r="F369" s="268"/>
      <c r="G369" s="268"/>
      <c r="H369" s="269"/>
      <c r="I369" s="189"/>
      <c r="J369" s="3"/>
      <c r="K369" s="2"/>
      <c r="L369" s="269"/>
      <c r="M369" s="189"/>
      <c r="N369" s="3"/>
      <c r="O369" s="2"/>
      <c r="P369" s="269"/>
      <c r="Q369" s="189"/>
      <c r="R369" s="3"/>
      <c r="S369" s="2"/>
      <c r="T369" s="269"/>
      <c r="U369" s="189"/>
      <c r="V369" s="3"/>
      <c r="W369" s="1"/>
      <c r="X369" s="1"/>
      <c r="Y369" s="1"/>
      <c r="Z369" s="1"/>
      <c r="AA369" s="2"/>
      <c r="AB369" s="2"/>
      <c r="AC369" s="2"/>
      <c r="AD369" s="2"/>
      <c r="AE369" s="2"/>
      <c r="AF369" s="2"/>
      <c r="AG369" s="270"/>
      <c r="AH369" s="270"/>
      <c r="AI369" s="270"/>
      <c r="AJ369" s="270"/>
      <c r="AK369" s="270"/>
      <c r="AL369" s="270"/>
      <c r="AM369" s="270"/>
      <c r="AN369" s="270"/>
      <c r="AO369" s="270"/>
    </row>
    <row r="370" spans="1:41" ht="14.25" customHeight="1">
      <c r="A370" s="204"/>
      <c r="B370" s="268"/>
      <c r="C370" s="268"/>
      <c r="D370" s="268"/>
      <c r="E370" s="268"/>
      <c r="F370" s="268"/>
      <c r="G370" s="268"/>
      <c r="H370" s="269"/>
      <c r="I370" s="189"/>
      <c r="J370" s="3"/>
      <c r="K370" s="2"/>
      <c r="L370" s="269"/>
      <c r="M370" s="189"/>
      <c r="N370" s="3"/>
      <c r="O370" s="2"/>
      <c r="P370" s="269"/>
      <c r="Q370" s="189"/>
      <c r="R370" s="3"/>
      <c r="S370" s="2"/>
      <c r="T370" s="269"/>
      <c r="U370" s="189"/>
      <c r="V370" s="3"/>
      <c r="W370" s="1"/>
      <c r="X370" s="1"/>
      <c r="Y370" s="1"/>
      <c r="Z370" s="1"/>
      <c r="AA370" s="2"/>
      <c r="AB370" s="2"/>
      <c r="AC370" s="2"/>
      <c r="AD370" s="2"/>
      <c r="AE370" s="2"/>
      <c r="AF370" s="2"/>
      <c r="AG370" s="270"/>
      <c r="AH370" s="270"/>
      <c r="AI370" s="270"/>
      <c r="AJ370" s="270"/>
      <c r="AK370" s="270"/>
      <c r="AL370" s="270"/>
      <c r="AM370" s="270"/>
      <c r="AN370" s="270"/>
      <c r="AO370" s="270"/>
    </row>
    <row r="371" spans="1:41" ht="14.25" customHeight="1">
      <c r="A371" s="204"/>
      <c r="B371" s="268"/>
      <c r="C371" s="268"/>
      <c r="D371" s="268"/>
      <c r="E371" s="268"/>
      <c r="F371" s="268"/>
      <c r="G371" s="268"/>
      <c r="H371" s="269"/>
      <c r="I371" s="189"/>
      <c r="J371" s="3"/>
      <c r="K371" s="2"/>
      <c r="L371" s="269"/>
      <c r="M371" s="189"/>
      <c r="N371" s="3"/>
      <c r="O371" s="2"/>
      <c r="P371" s="269"/>
      <c r="Q371" s="189"/>
      <c r="R371" s="3"/>
      <c r="S371" s="2"/>
      <c r="T371" s="269"/>
      <c r="U371" s="189"/>
      <c r="V371" s="3"/>
      <c r="W371" s="1"/>
      <c r="X371" s="1"/>
      <c r="Y371" s="1"/>
      <c r="Z371" s="1"/>
      <c r="AA371" s="2"/>
      <c r="AB371" s="2"/>
      <c r="AC371" s="2"/>
      <c r="AD371" s="2"/>
      <c r="AE371" s="2"/>
      <c r="AF371" s="2"/>
      <c r="AG371" s="270"/>
      <c r="AH371" s="270"/>
      <c r="AI371" s="270"/>
      <c r="AJ371" s="270"/>
      <c r="AK371" s="270"/>
      <c r="AL371" s="270"/>
      <c r="AM371" s="270"/>
      <c r="AN371" s="270"/>
      <c r="AO371" s="270"/>
    </row>
    <row r="372" spans="1:41" ht="14.25" customHeight="1">
      <c r="A372" s="204"/>
      <c r="B372" s="268"/>
      <c r="C372" s="268"/>
      <c r="D372" s="268"/>
      <c r="E372" s="268"/>
      <c r="F372" s="268"/>
      <c r="G372" s="268"/>
      <c r="H372" s="269"/>
      <c r="I372" s="189"/>
      <c r="J372" s="3"/>
      <c r="K372" s="2"/>
      <c r="L372" s="269"/>
      <c r="M372" s="189"/>
      <c r="N372" s="3"/>
      <c r="O372" s="2"/>
      <c r="P372" s="269"/>
      <c r="Q372" s="189"/>
      <c r="R372" s="3"/>
      <c r="S372" s="2"/>
      <c r="T372" s="269"/>
      <c r="U372" s="189"/>
      <c r="V372" s="3"/>
      <c r="W372" s="1"/>
      <c r="X372" s="1"/>
      <c r="Y372" s="1"/>
      <c r="Z372" s="1"/>
      <c r="AA372" s="2"/>
      <c r="AB372" s="2"/>
      <c r="AC372" s="2"/>
      <c r="AD372" s="2"/>
      <c r="AE372" s="2"/>
      <c r="AF372" s="2"/>
      <c r="AG372" s="270"/>
      <c r="AH372" s="270"/>
      <c r="AI372" s="270"/>
      <c r="AJ372" s="270"/>
      <c r="AK372" s="270"/>
      <c r="AL372" s="270"/>
      <c r="AM372" s="270"/>
      <c r="AN372" s="270"/>
      <c r="AO372" s="270"/>
    </row>
    <row r="373" spans="1:41" ht="14.25" customHeight="1">
      <c r="A373" s="204"/>
      <c r="B373" s="268"/>
      <c r="C373" s="268"/>
      <c r="D373" s="268"/>
      <c r="E373" s="268"/>
      <c r="F373" s="268"/>
      <c r="G373" s="268"/>
      <c r="H373" s="269"/>
      <c r="I373" s="189"/>
      <c r="J373" s="3"/>
      <c r="K373" s="2"/>
      <c r="L373" s="269"/>
      <c r="M373" s="189"/>
      <c r="N373" s="3"/>
      <c r="O373" s="2"/>
      <c r="P373" s="269"/>
      <c r="Q373" s="189"/>
      <c r="R373" s="3"/>
      <c r="S373" s="2"/>
      <c r="T373" s="269"/>
      <c r="U373" s="189"/>
      <c r="V373" s="3"/>
      <c r="W373" s="1"/>
      <c r="X373" s="1"/>
      <c r="Y373" s="1"/>
      <c r="Z373" s="1"/>
      <c r="AA373" s="2"/>
      <c r="AB373" s="2"/>
      <c r="AC373" s="2"/>
      <c r="AD373" s="2"/>
      <c r="AE373" s="2"/>
      <c r="AF373" s="2"/>
      <c r="AG373" s="270"/>
      <c r="AH373" s="270"/>
      <c r="AI373" s="270"/>
      <c r="AJ373" s="270"/>
      <c r="AK373" s="270"/>
      <c r="AL373" s="270"/>
      <c r="AM373" s="270"/>
      <c r="AN373" s="270"/>
      <c r="AO373" s="270"/>
    </row>
    <row r="374" spans="1:41" ht="14.25" customHeight="1">
      <c r="A374" s="204"/>
      <c r="B374" s="268"/>
      <c r="C374" s="268"/>
      <c r="D374" s="268"/>
      <c r="E374" s="268"/>
      <c r="F374" s="268"/>
      <c r="G374" s="268"/>
      <c r="H374" s="269"/>
      <c r="I374" s="189"/>
      <c r="J374" s="3"/>
      <c r="K374" s="2"/>
      <c r="L374" s="269"/>
      <c r="M374" s="189"/>
      <c r="N374" s="3"/>
      <c r="O374" s="2"/>
      <c r="P374" s="269"/>
      <c r="Q374" s="189"/>
      <c r="R374" s="3"/>
      <c r="S374" s="2"/>
      <c r="T374" s="269"/>
      <c r="U374" s="189"/>
      <c r="V374" s="3"/>
      <c r="W374" s="1"/>
      <c r="X374" s="1"/>
      <c r="Y374" s="1"/>
      <c r="Z374" s="1"/>
      <c r="AA374" s="2"/>
      <c r="AB374" s="2"/>
      <c r="AC374" s="2"/>
      <c r="AD374" s="2"/>
      <c r="AE374" s="2"/>
      <c r="AF374" s="2"/>
      <c r="AG374" s="270"/>
      <c r="AH374" s="270"/>
      <c r="AI374" s="270"/>
      <c r="AJ374" s="270"/>
      <c r="AK374" s="270"/>
      <c r="AL374" s="270"/>
      <c r="AM374" s="270"/>
      <c r="AN374" s="270"/>
      <c r="AO374" s="270"/>
    </row>
    <row r="375" spans="1:41" ht="14.25" customHeight="1">
      <c r="A375" s="204"/>
      <c r="B375" s="268"/>
      <c r="C375" s="268"/>
      <c r="D375" s="268"/>
      <c r="E375" s="268"/>
      <c r="F375" s="268"/>
      <c r="G375" s="268"/>
      <c r="H375" s="269"/>
      <c r="I375" s="189"/>
      <c r="J375" s="3"/>
      <c r="K375" s="2"/>
      <c r="L375" s="269"/>
      <c r="M375" s="189"/>
      <c r="N375" s="3"/>
      <c r="O375" s="2"/>
      <c r="P375" s="269"/>
      <c r="Q375" s="189"/>
      <c r="R375" s="3"/>
      <c r="S375" s="2"/>
      <c r="T375" s="269"/>
      <c r="U375" s="189"/>
      <c r="V375" s="3"/>
      <c r="W375" s="1"/>
      <c r="X375" s="1"/>
      <c r="Y375" s="1"/>
      <c r="Z375" s="1"/>
      <c r="AA375" s="2"/>
      <c r="AB375" s="2"/>
      <c r="AC375" s="2"/>
      <c r="AD375" s="2"/>
      <c r="AE375" s="2"/>
      <c r="AF375" s="2"/>
      <c r="AG375" s="270"/>
      <c r="AH375" s="270"/>
      <c r="AI375" s="270"/>
      <c r="AJ375" s="270"/>
      <c r="AK375" s="270"/>
      <c r="AL375" s="270"/>
      <c r="AM375" s="270"/>
      <c r="AN375" s="270"/>
      <c r="AO375" s="270"/>
    </row>
    <row r="376" spans="1:41" ht="14.25" customHeight="1">
      <c r="A376" s="204"/>
      <c r="B376" s="268"/>
      <c r="C376" s="268"/>
      <c r="D376" s="268"/>
      <c r="E376" s="268"/>
      <c r="F376" s="268"/>
      <c r="G376" s="268"/>
      <c r="H376" s="269"/>
      <c r="I376" s="189"/>
      <c r="J376" s="3"/>
      <c r="K376" s="2"/>
      <c r="L376" s="269"/>
      <c r="M376" s="189"/>
      <c r="N376" s="3"/>
      <c r="O376" s="2"/>
      <c r="P376" s="269"/>
      <c r="Q376" s="189"/>
      <c r="R376" s="3"/>
      <c r="S376" s="2"/>
      <c r="T376" s="269"/>
      <c r="U376" s="189"/>
      <c r="V376" s="3"/>
      <c r="W376" s="1"/>
      <c r="X376" s="1"/>
      <c r="Y376" s="1"/>
      <c r="Z376" s="1"/>
      <c r="AA376" s="2"/>
      <c r="AB376" s="2"/>
      <c r="AC376" s="2"/>
      <c r="AD376" s="2"/>
      <c r="AE376" s="2"/>
      <c r="AF376" s="2"/>
      <c r="AG376" s="270"/>
      <c r="AH376" s="270"/>
      <c r="AI376" s="270"/>
      <c r="AJ376" s="270"/>
      <c r="AK376" s="270"/>
      <c r="AL376" s="270"/>
      <c r="AM376" s="270"/>
      <c r="AN376" s="270"/>
      <c r="AO376" s="270"/>
    </row>
    <row r="377" spans="1:41" ht="14.25" customHeight="1">
      <c r="A377" s="204"/>
      <c r="B377" s="268"/>
      <c r="C377" s="268"/>
      <c r="D377" s="268"/>
      <c r="E377" s="268"/>
      <c r="F377" s="268"/>
      <c r="G377" s="268"/>
      <c r="H377" s="269"/>
      <c r="I377" s="189"/>
      <c r="J377" s="3"/>
      <c r="K377" s="2"/>
      <c r="L377" s="269"/>
      <c r="M377" s="189"/>
      <c r="N377" s="3"/>
      <c r="O377" s="2"/>
      <c r="P377" s="269"/>
      <c r="Q377" s="189"/>
      <c r="R377" s="3"/>
      <c r="S377" s="2"/>
      <c r="T377" s="269"/>
      <c r="U377" s="189"/>
      <c r="V377" s="3"/>
      <c r="W377" s="1"/>
      <c r="X377" s="1"/>
      <c r="Y377" s="1"/>
      <c r="Z377" s="1"/>
      <c r="AA377" s="2"/>
      <c r="AB377" s="2"/>
      <c r="AC377" s="2"/>
      <c r="AD377" s="2"/>
      <c r="AE377" s="2"/>
      <c r="AF377" s="2"/>
      <c r="AG377" s="270"/>
      <c r="AH377" s="270"/>
      <c r="AI377" s="270"/>
      <c r="AJ377" s="270"/>
      <c r="AK377" s="270"/>
      <c r="AL377" s="270"/>
      <c r="AM377" s="270"/>
      <c r="AN377" s="270"/>
      <c r="AO377" s="270"/>
    </row>
    <row r="378" spans="1:41" ht="14.25" customHeight="1">
      <c r="A378" s="204"/>
      <c r="B378" s="268"/>
      <c r="C378" s="268"/>
      <c r="D378" s="268"/>
      <c r="E378" s="268"/>
      <c r="F378" s="268"/>
      <c r="G378" s="268"/>
      <c r="H378" s="269"/>
      <c r="I378" s="189"/>
      <c r="J378" s="3"/>
      <c r="K378" s="2"/>
      <c r="L378" s="269"/>
      <c r="M378" s="189"/>
      <c r="N378" s="3"/>
      <c r="O378" s="2"/>
      <c r="P378" s="269"/>
      <c r="Q378" s="189"/>
      <c r="R378" s="3"/>
      <c r="S378" s="2"/>
      <c r="T378" s="269"/>
      <c r="U378" s="189"/>
      <c r="V378" s="3"/>
      <c r="W378" s="1"/>
      <c r="X378" s="1"/>
      <c r="Y378" s="1"/>
      <c r="Z378" s="1"/>
      <c r="AA378" s="2"/>
      <c r="AB378" s="2"/>
      <c r="AC378" s="2"/>
      <c r="AD378" s="2"/>
      <c r="AE378" s="2"/>
      <c r="AF378" s="2"/>
      <c r="AG378" s="270"/>
      <c r="AH378" s="270"/>
      <c r="AI378" s="270"/>
      <c r="AJ378" s="270"/>
      <c r="AK378" s="270"/>
      <c r="AL378" s="270"/>
      <c r="AM378" s="270"/>
      <c r="AN378" s="270"/>
      <c r="AO378" s="270"/>
    </row>
    <row r="379" spans="1:41" ht="14.25" customHeight="1">
      <c r="A379" s="204"/>
      <c r="B379" s="268"/>
      <c r="C379" s="268"/>
      <c r="D379" s="268"/>
      <c r="E379" s="268"/>
      <c r="F379" s="268"/>
      <c r="G379" s="268"/>
      <c r="H379" s="269"/>
      <c r="I379" s="189"/>
      <c r="J379" s="3"/>
      <c r="K379" s="2"/>
      <c r="L379" s="269"/>
      <c r="M379" s="189"/>
      <c r="N379" s="3"/>
      <c r="O379" s="2"/>
      <c r="P379" s="269"/>
      <c r="Q379" s="189"/>
      <c r="R379" s="3"/>
      <c r="S379" s="2"/>
      <c r="T379" s="269"/>
      <c r="U379" s="189"/>
      <c r="V379" s="3"/>
      <c r="W379" s="1"/>
      <c r="X379" s="1"/>
      <c r="Y379" s="1"/>
      <c r="Z379" s="1"/>
      <c r="AA379" s="2"/>
      <c r="AB379" s="2"/>
      <c r="AC379" s="2"/>
      <c r="AD379" s="2"/>
      <c r="AE379" s="2"/>
      <c r="AF379" s="2"/>
      <c r="AG379" s="270"/>
      <c r="AH379" s="270"/>
      <c r="AI379" s="270"/>
      <c r="AJ379" s="270"/>
      <c r="AK379" s="270"/>
      <c r="AL379" s="270"/>
      <c r="AM379" s="270"/>
      <c r="AN379" s="270"/>
      <c r="AO379" s="270"/>
    </row>
    <row r="380" spans="1:41" ht="14.25" customHeight="1">
      <c r="A380" s="204"/>
      <c r="B380" s="268"/>
      <c r="C380" s="268"/>
      <c r="D380" s="268"/>
      <c r="E380" s="268"/>
      <c r="F380" s="268"/>
      <c r="G380" s="268"/>
      <c r="H380" s="269"/>
      <c r="I380" s="189"/>
      <c r="J380" s="3"/>
      <c r="K380" s="2"/>
      <c r="L380" s="269"/>
      <c r="M380" s="189"/>
      <c r="N380" s="3"/>
      <c r="O380" s="2"/>
      <c r="P380" s="269"/>
      <c r="Q380" s="189"/>
      <c r="R380" s="3"/>
      <c r="S380" s="2"/>
      <c r="T380" s="269"/>
      <c r="U380" s="189"/>
      <c r="V380" s="3"/>
      <c r="W380" s="1"/>
      <c r="X380" s="1"/>
      <c r="Y380" s="1"/>
      <c r="Z380" s="1"/>
      <c r="AA380" s="2"/>
      <c r="AB380" s="2"/>
      <c r="AC380" s="2"/>
      <c r="AD380" s="2"/>
      <c r="AE380" s="2"/>
      <c r="AF380" s="2"/>
      <c r="AG380" s="270"/>
      <c r="AH380" s="270"/>
      <c r="AI380" s="270"/>
      <c r="AJ380" s="270"/>
      <c r="AK380" s="270"/>
      <c r="AL380" s="270"/>
      <c r="AM380" s="270"/>
      <c r="AN380" s="270"/>
      <c r="AO380" s="270"/>
    </row>
    <row r="381" spans="1:41" ht="14.25" customHeight="1">
      <c r="A381" s="204"/>
      <c r="B381" s="268"/>
      <c r="C381" s="268"/>
      <c r="D381" s="268"/>
      <c r="E381" s="268"/>
      <c r="F381" s="268"/>
      <c r="G381" s="268"/>
      <c r="H381" s="269"/>
      <c r="I381" s="189"/>
      <c r="J381" s="3"/>
      <c r="K381" s="2"/>
      <c r="L381" s="269"/>
      <c r="M381" s="189"/>
      <c r="N381" s="3"/>
      <c r="O381" s="2"/>
      <c r="P381" s="269"/>
      <c r="Q381" s="189"/>
      <c r="R381" s="3"/>
      <c r="S381" s="2"/>
      <c r="T381" s="269"/>
      <c r="U381" s="189"/>
      <c r="V381" s="3"/>
      <c r="W381" s="1"/>
      <c r="X381" s="1"/>
      <c r="Y381" s="1"/>
      <c r="Z381" s="1"/>
      <c r="AA381" s="2"/>
      <c r="AB381" s="2"/>
      <c r="AC381" s="2"/>
      <c r="AD381" s="2"/>
      <c r="AE381" s="2"/>
      <c r="AF381" s="2"/>
      <c r="AG381" s="270"/>
      <c r="AH381" s="270"/>
      <c r="AI381" s="270"/>
      <c r="AJ381" s="270"/>
      <c r="AK381" s="270"/>
      <c r="AL381" s="270"/>
      <c r="AM381" s="270"/>
      <c r="AN381" s="270"/>
      <c r="AO381" s="270"/>
    </row>
    <row r="382" spans="1:41" ht="14.25" customHeight="1">
      <c r="A382" s="204"/>
      <c r="B382" s="268"/>
      <c r="C382" s="268"/>
      <c r="D382" s="268"/>
      <c r="E382" s="268"/>
      <c r="F382" s="268"/>
      <c r="G382" s="268"/>
      <c r="H382" s="269"/>
      <c r="I382" s="189"/>
      <c r="J382" s="3"/>
      <c r="K382" s="2"/>
      <c r="L382" s="269"/>
      <c r="M382" s="189"/>
      <c r="N382" s="3"/>
      <c r="O382" s="2"/>
      <c r="P382" s="269"/>
      <c r="Q382" s="189"/>
      <c r="R382" s="3"/>
      <c r="S382" s="2"/>
      <c r="T382" s="269"/>
      <c r="U382" s="189"/>
      <c r="V382" s="3"/>
      <c r="W382" s="1"/>
      <c r="X382" s="1"/>
      <c r="Y382" s="1"/>
      <c r="Z382" s="1"/>
      <c r="AA382" s="2"/>
      <c r="AB382" s="2"/>
      <c r="AC382" s="2"/>
      <c r="AD382" s="2"/>
      <c r="AE382" s="2"/>
      <c r="AF382" s="2"/>
      <c r="AG382" s="270"/>
      <c r="AH382" s="270"/>
      <c r="AI382" s="270"/>
      <c r="AJ382" s="270"/>
      <c r="AK382" s="270"/>
      <c r="AL382" s="270"/>
      <c r="AM382" s="270"/>
      <c r="AN382" s="270"/>
      <c r="AO382" s="270"/>
    </row>
    <row r="383" spans="1:41" ht="14.25" customHeight="1">
      <c r="A383" s="204"/>
      <c r="B383" s="268"/>
      <c r="C383" s="268"/>
      <c r="D383" s="268"/>
      <c r="E383" s="268"/>
      <c r="F383" s="268"/>
      <c r="G383" s="268"/>
      <c r="H383" s="269"/>
      <c r="I383" s="189"/>
      <c r="J383" s="3"/>
      <c r="K383" s="2"/>
      <c r="L383" s="269"/>
      <c r="M383" s="189"/>
      <c r="N383" s="3"/>
      <c r="O383" s="2"/>
      <c r="P383" s="269"/>
      <c r="Q383" s="189"/>
      <c r="R383" s="3"/>
      <c r="S383" s="2"/>
      <c r="T383" s="269"/>
      <c r="U383" s="189"/>
      <c r="V383" s="3"/>
      <c r="W383" s="1"/>
      <c r="X383" s="1"/>
      <c r="Y383" s="1"/>
      <c r="Z383" s="1"/>
      <c r="AA383" s="2"/>
      <c r="AB383" s="2"/>
      <c r="AC383" s="2"/>
      <c r="AD383" s="2"/>
      <c r="AE383" s="2"/>
      <c r="AF383" s="2"/>
      <c r="AG383" s="270"/>
      <c r="AH383" s="270"/>
      <c r="AI383" s="270"/>
      <c r="AJ383" s="270"/>
      <c r="AK383" s="270"/>
      <c r="AL383" s="270"/>
      <c r="AM383" s="270"/>
      <c r="AN383" s="270"/>
      <c r="AO383" s="270"/>
    </row>
    <row r="384" spans="1:41" ht="14.25" customHeight="1">
      <c r="A384" s="204"/>
      <c r="B384" s="268"/>
      <c r="C384" s="268"/>
      <c r="D384" s="268"/>
      <c r="E384" s="268"/>
      <c r="F384" s="268"/>
      <c r="G384" s="268"/>
      <c r="H384" s="269"/>
      <c r="I384" s="189"/>
      <c r="J384" s="3"/>
      <c r="K384" s="2"/>
      <c r="L384" s="269"/>
      <c r="M384" s="189"/>
      <c r="N384" s="3"/>
      <c r="O384" s="2"/>
      <c r="P384" s="269"/>
      <c r="Q384" s="189"/>
      <c r="R384" s="3"/>
      <c r="S384" s="2"/>
      <c r="T384" s="269"/>
      <c r="U384" s="189"/>
      <c r="V384" s="3"/>
      <c r="W384" s="1"/>
      <c r="X384" s="1"/>
      <c r="Y384" s="1"/>
      <c r="Z384" s="1"/>
      <c r="AA384" s="2"/>
      <c r="AB384" s="2"/>
      <c r="AC384" s="2"/>
      <c r="AD384" s="2"/>
      <c r="AE384" s="2"/>
      <c r="AF384" s="2"/>
      <c r="AG384" s="270"/>
      <c r="AH384" s="270"/>
      <c r="AI384" s="270"/>
      <c r="AJ384" s="270"/>
      <c r="AK384" s="270"/>
      <c r="AL384" s="270"/>
      <c r="AM384" s="270"/>
      <c r="AN384" s="270"/>
      <c r="AO384" s="270"/>
    </row>
    <row r="385" spans="1:41" ht="14.25" customHeight="1">
      <c r="A385" s="204"/>
      <c r="B385" s="268"/>
      <c r="C385" s="268"/>
      <c r="D385" s="268"/>
      <c r="E385" s="268"/>
      <c r="F385" s="268"/>
      <c r="G385" s="268"/>
      <c r="H385" s="269"/>
      <c r="I385" s="189"/>
      <c r="J385" s="3"/>
      <c r="K385" s="2"/>
      <c r="L385" s="269"/>
      <c r="M385" s="189"/>
      <c r="N385" s="3"/>
      <c r="O385" s="2"/>
      <c r="P385" s="269"/>
      <c r="Q385" s="189"/>
      <c r="R385" s="3"/>
      <c r="S385" s="2"/>
      <c r="T385" s="269"/>
      <c r="U385" s="189"/>
      <c r="V385" s="3"/>
      <c r="W385" s="1"/>
      <c r="X385" s="1"/>
      <c r="Y385" s="1"/>
      <c r="Z385" s="1"/>
      <c r="AA385" s="2"/>
      <c r="AB385" s="2"/>
      <c r="AC385" s="2"/>
      <c r="AD385" s="2"/>
      <c r="AE385" s="2"/>
      <c r="AF385" s="2"/>
      <c r="AG385" s="270"/>
      <c r="AH385" s="270"/>
      <c r="AI385" s="270"/>
      <c r="AJ385" s="270"/>
      <c r="AK385" s="270"/>
      <c r="AL385" s="270"/>
      <c r="AM385" s="270"/>
      <c r="AN385" s="270"/>
      <c r="AO385" s="270"/>
    </row>
    <row r="386" spans="1:41" ht="14.25" customHeight="1">
      <c r="A386" s="204"/>
      <c r="B386" s="268"/>
      <c r="C386" s="268"/>
      <c r="D386" s="268"/>
      <c r="E386" s="268"/>
      <c r="F386" s="268"/>
      <c r="G386" s="268"/>
      <c r="H386" s="269"/>
      <c r="I386" s="189"/>
      <c r="J386" s="3"/>
      <c r="K386" s="2"/>
      <c r="L386" s="269"/>
      <c r="M386" s="189"/>
      <c r="N386" s="3"/>
      <c r="O386" s="2"/>
      <c r="P386" s="269"/>
      <c r="Q386" s="189"/>
      <c r="R386" s="3"/>
      <c r="S386" s="2"/>
      <c r="T386" s="269"/>
      <c r="U386" s="189"/>
      <c r="V386" s="3"/>
      <c r="W386" s="1"/>
      <c r="X386" s="1"/>
      <c r="Y386" s="1"/>
      <c r="Z386" s="1"/>
      <c r="AA386" s="2"/>
      <c r="AB386" s="2"/>
      <c r="AC386" s="2"/>
      <c r="AD386" s="2"/>
      <c r="AE386" s="2"/>
      <c r="AF386" s="2"/>
      <c r="AG386" s="270"/>
      <c r="AH386" s="270"/>
      <c r="AI386" s="270"/>
      <c r="AJ386" s="270"/>
      <c r="AK386" s="270"/>
      <c r="AL386" s="270"/>
      <c r="AM386" s="270"/>
      <c r="AN386" s="270"/>
      <c r="AO386" s="270"/>
    </row>
    <row r="387" spans="1:41" ht="14.25" customHeight="1">
      <c r="A387" s="204"/>
      <c r="B387" s="268"/>
      <c r="C387" s="268"/>
      <c r="D387" s="268"/>
      <c r="E387" s="268"/>
      <c r="F387" s="268"/>
      <c r="G387" s="268"/>
      <c r="H387" s="269"/>
      <c r="I387" s="189"/>
      <c r="J387" s="3"/>
      <c r="K387" s="2"/>
      <c r="L387" s="269"/>
      <c r="M387" s="189"/>
      <c r="N387" s="3"/>
      <c r="O387" s="2"/>
      <c r="P387" s="269"/>
      <c r="Q387" s="189"/>
      <c r="R387" s="3"/>
      <c r="S387" s="2"/>
      <c r="T387" s="269"/>
      <c r="U387" s="189"/>
      <c r="V387" s="3"/>
      <c r="W387" s="1"/>
      <c r="X387" s="1"/>
      <c r="Y387" s="1"/>
      <c r="Z387" s="1"/>
      <c r="AA387" s="2"/>
      <c r="AB387" s="2"/>
      <c r="AC387" s="2"/>
      <c r="AD387" s="2"/>
      <c r="AE387" s="2"/>
      <c r="AF387" s="2"/>
      <c r="AG387" s="270"/>
      <c r="AH387" s="270"/>
      <c r="AI387" s="270"/>
      <c r="AJ387" s="270"/>
      <c r="AK387" s="270"/>
      <c r="AL387" s="270"/>
      <c r="AM387" s="270"/>
      <c r="AN387" s="270"/>
      <c r="AO387" s="270"/>
    </row>
    <row r="388" spans="1:41" ht="14.25" customHeight="1">
      <c r="A388" s="204"/>
      <c r="B388" s="268"/>
      <c r="C388" s="268"/>
      <c r="D388" s="268"/>
      <c r="E388" s="268"/>
      <c r="F388" s="268"/>
      <c r="G388" s="268"/>
      <c r="H388" s="269"/>
      <c r="I388" s="189"/>
      <c r="J388" s="3"/>
      <c r="K388" s="2"/>
      <c r="L388" s="269"/>
      <c r="M388" s="189"/>
      <c r="N388" s="3"/>
      <c r="O388" s="2"/>
      <c r="P388" s="269"/>
      <c r="Q388" s="189"/>
      <c r="R388" s="3"/>
      <c r="S388" s="2"/>
      <c r="T388" s="269"/>
      <c r="U388" s="189"/>
      <c r="V388" s="3"/>
      <c r="W388" s="1"/>
      <c r="X388" s="1"/>
      <c r="Y388" s="1"/>
      <c r="Z388" s="1"/>
      <c r="AA388" s="2"/>
      <c r="AB388" s="2"/>
      <c r="AC388" s="2"/>
      <c r="AD388" s="2"/>
      <c r="AE388" s="2"/>
      <c r="AF388" s="2"/>
      <c r="AG388" s="270"/>
      <c r="AH388" s="270"/>
      <c r="AI388" s="270"/>
      <c r="AJ388" s="270"/>
      <c r="AK388" s="270"/>
      <c r="AL388" s="270"/>
      <c r="AM388" s="270"/>
      <c r="AN388" s="270"/>
      <c r="AO388" s="270"/>
    </row>
    <row r="389" spans="1:41" ht="14.25" customHeight="1">
      <c r="A389" s="204"/>
      <c r="B389" s="268"/>
      <c r="C389" s="268"/>
      <c r="D389" s="268"/>
      <c r="E389" s="268"/>
      <c r="F389" s="268"/>
      <c r="G389" s="268"/>
      <c r="H389" s="269"/>
      <c r="I389" s="189"/>
      <c r="J389" s="3"/>
      <c r="K389" s="2"/>
      <c r="L389" s="269"/>
      <c r="M389" s="189"/>
      <c r="N389" s="3"/>
      <c r="O389" s="2"/>
      <c r="P389" s="269"/>
      <c r="Q389" s="189"/>
      <c r="R389" s="3"/>
      <c r="S389" s="2"/>
      <c r="T389" s="269"/>
      <c r="U389" s="189"/>
      <c r="V389" s="3"/>
      <c r="W389" s="1"/>
      <c r="X389" s="1"/>
      <c r="Y389" s="1"/>
      <c r="Z389" s="1"/>
      <c r="AA389" s="2"/>
      <c r="AB389" s="2"/>
      <c r="AC389" s="2"/>
      <c r="AD389" s="2"/>
      <c r="AE389" s="2"/>
      <c r="AF389" s="2"/>
      <c r="AG389" s="270"/>
      <c r="AH389" s="270"/>
      <c r="AI389" s="270"/>
      <c r="AJ389" s="270"/>
      <c r="AK389" s="270"/>
      <c r="AL389" s="270"/>
      <c r="AM389" s="270"/>
      <c r="AN389" s="270"/>
      <c r="AO389" s="270"/>
    </row>
    <row r="390" spans="1:41" ht="14.25" customHeight="1">
      <c r="A390" s="204"/>
      <c r="B390" s="268"/>
      <c r="C390" s="268"/>
      <c r="D390" s="268"/>
      <c r="E390" s="268"/>
      <c r="F390" s="268"/>
      <c r="G390" s="268"/>
      <c r="H390" s="269"/>
      <c r="I390" s="189"/>
      <c r="J390" s="3"/>
      <c r="K390" s="2"/>
      <c r="L390" s="269"/>
      <c r="M390" s="189"/>
      <c r="N390" s="3"/>
      <c r="O390" s="2"/>
      <c r="P390" s="269"/>
      <c r="Q390" s="189"/>
      <c r="R390" s="3"/>
      <c r="S390" s="2"/>
      <c r="T390" s="269"/>
      <c r="U390" s="189"/>
      <c r="V390" s="3"/>
      <c r="W390" s="1"/>
      <c r="X390" s="1"/>
      <c r="Y390" s="1"/>
      <c r="Z390" s="1"/>
      <c r="AA390" s="2"/>
      <c r="AB390" s="2"/>
      <c r="AC390" s="2"/>
      <c r="AD390" s="2"/>
      <c r="AE390" s="2"/>
      <c r="AF390" s="2"/>
      <c r="AG390" s="270"/>
      <c r="AH390" s="270"/>
      <c r="AI390" s="270"/>
      <c r="AJ390" s="270"/>
      <c r="AK390" s="270"/>
      <c r="AL390" s="270"/>
      <c r="AM390" s="270"/>
      <c r="AN390" s="270"/>
      <c r="AO390" s="270"/>
    </row>
    <row r="391" spans="1:41" ht="14.25" customHeight="1">
      <c r="A391" s="204"/>
      <c r="B391" s="268"/>
      <c r="C391" s="268"/>
      <c r="D391" s="268"/>
      <c r="E391" s="268"/>
      <c r="F391" s="268"/>
      <c r="G391" s="268"/>
      <c r="H391" s="269"/>
      <c r="I391" s="189"/>
      <c r="J391" s="3"/>
      <c r="K391" s="2"/>
      <c r="L391" s="269"/>
      <c r="M391" s="189"/>
      <c r="N391" s="3"/>
      <c r="O391" s="2"/>
      <c r="P391" s="269"/>
      <c r="Q391" s="189"/>
      <c r="R391" s="3"/>
      <c r="S391" s="2"/>
      <c r="T391" s="269"/>
      <c r="U391" s="189"/>
      <c r="V391" s="3"/>
      <c r="W391" s="1"/>
      <c r="X391" s="1"/>
      <c r="Y391" s="1"/>
      <c r="Z391" s="1"/>
      <c r="AA391" s="2"/>
      <c r="AB391" s="2"/>
      <c r="AC391" s="2"/>
      <c r="AD391" s="2"/>
      <c r="AE391" s="2"/>
      <c r="AF391" s="2"/>
      <c r="AG391" s="270"/>
      <c r="AH391" s="270"/>
      <c r="AI391" s="270"/>
      <c r="AJ391" s="270"/>
      <c r="AK391" s="270"/>
      <c r="AL391" s="270"/>
      <c r="AM391" s="270"/>
      <c r="AN391" s="270"/>
      <c r="AO391" s="270"/>
    </row>
    <row r="392" spans="1:41" ht="14.25" customHeight="1">
      <c r="A392" s="204"/>
      <c r="B392" s="268"/>
      <c r="C392" s="268"/>
      <c r="D392" s="268"/>
      <c r="E392" s="268"/>
      <c r="F392" s="268"/>
      <c r="G392" s="268"/>
      <c r="H392" s="269"/>
      <c r="I392" s="189"/>
      <c r="J392" s="3"/>
      <c r="K392" s="2"/>
      <c r="L392" s="269"/>
      <c r="M392" s="189"/>
      <c r="N392" s="3"/>
      <c r="O392" s="2"/>
      <c r="P392" s="269"/>
      <c r="Q392" s="189"/>
      <c r="R392" s="3"/>
      <c r="S392" s="2"/>
      <c r="T392" s="269"/>
      <c r="U392" s="189"/>
      <c r="V392" s="3"/>
      <c r="W392" s="1"/>
      <c r="X392" s="1"/>
      <c r="Y392" s="1"/>
      <c r="Z392" s="1"/>
      <c r="AA392" s="2"/>
      <c r="AB392" s="2"/>
      <c r="AC392" s="2"/>
      <c r="AD392" s="2"/>
      <c r="AE392" s="2"/>
      <c r="AF392" s="2"/>
      <c r="AG392" s="270"/>
      <c r="AH392" s="270"/>
      <c r="AI392" s="270"/>
      <c r="AJ392" s="270"/>
      <c r="AK392" s="270"/>
      <c r="AL392" s="270"/>
      <c r="AM392" s="270"/>
      <c r="AN392" s="270"/>
      <c r="AO392" s="270"/>
    </row>
    <row r="393" spans="1:41" ht="14.25" customHeight="1">
      <c r="A393" s="204"/>
      <c r="B393" s="268"/>
      <c r="C393" s="268"/>
      <c r="D393" s="268"/>
      <c r="E393" s="268"/>
      <c r="F393" s="268"/>
      <c r="G393" s="268"/>
      <c r="H393" s="269"/>
      <c r="I393" s="189"/>
      <c r="J393" s="3"/>
      <c r="K393" s="2"/>
      <c r="L393" s="269"/>
      <c r="M393" s="189"/>
      <c r="N393" s="3"/>
      <c r="O393" s="2"/>
      <c r="P393" s="269"/>
      <c r="Q393" s="189"/>
      <c r="R393" s="3"/>
      <c r="S393" s="2"/>
      <c r="T393" s="269"/>
      <c r="U393" s="189"/>
      <c r="V393" s="3"/>
      <c r="W393" s="1"/>
      <c r="X393" s="1"/>
      <c r="Y393" s="1"/>
      <c r="Z393" s="1"/>
      <c r="AA393" s="2"/>
      <c r="AB393" s="2"/>
      <c r="AC393" s="2"/>
      <c r="AD393" s="2"/>
      <c r="AE393" s="2"/>
      <c r="AF393" s="2"/>
      <c r="AG393" s="270"/>
      <c r="AH393" s="270"/>
      <c r="AI393" s="270"/>
      <c r="AJ393" s="270"/>
      <c r="AK393" s="270"/>
      <c r="AL393" s="270"/>
      <c r="AM393" s="270"/>
      <c r="AN393" s="270"/>
      <c r="AO393" s="270"/>
    </row>
    <row r="394" spans="1:41" ht="14.25" customHeight="1">
      <c r="A394" s="204"/>
      <c r="B394" s="268"/>
      <c r="C394" s="268"/>
      <c r="D394" s="268"/>
      <c r="E394" s="268"/>
      <c r="F394" s="268"/>
      <c r="G394" s="268"/>
      <c r="H394" s="269"/>
      <c r="I394" s="189"/>
      <c r="J394" s="3"/>
      <c r="K394" s="2"/>
      <c r="L394" s="269"/>
      <c r="M394" s="189"/>
      <c r="N394" s="3"/>
      <c r="O394" s="2"/>
      <c r="P394" s="269"/>
      <c r="Q394" s="189"/>
      <c r="R394" s="3"/>
      <c r="S394" s="2"/>
      <c r="T394" s="269"/>
      <c r="U394" s="189"/>
      <c r="V394" s="3"/>
      <c r="W394" s="1"/>
      <c r="X394" s="1"/>
      <c r="Y394" s="1"/>
      <c r="Z394" s="1"/>
      <c r="AA394" s="2"/>
      <c r="AB394" s="2"/>
      <c r="AC394" s="2"/>
      <c r="AD394" s="2"/>
      <c r="AE394" s="2"/>
      <c r="AF394" s="2"/>
      <c r="AG394" s="270"/>
      <c r="AH394" s="270"/>
      <c r="AI394" s="270"/>
      <c r="AJ394" s="270"/>
      <c r="AK394" s="270"/>
      <c r="AL394" s="270"/>
      <c r="AM394" s="270"/>
      <c r="AN394" s="270"/>
      <c r="AO394" s="270"/>
    </row>
    <row r="395" spans="1:41" ht="14.25" customHeight="1">
      <c r="A395" s="204"/>
      <c r="B395" s="268"/>
      <c r="C395" s="268"/>
      <c r="D395" s="268"/>
      <c r="E395" s="268"/>
      <c r="F395" s="268"/>
      <c r="G395" s="268"/>
      <c r="H395" s="269"/>
      <c r="I395" s="189"/>
      <c r="J395" s="3"/>
      <c r="K395" s="2"/>
      <c r="L395" s="269"/>
      <c r="M395" s="189"/>
      <c r="N395" s="3"/>
      <c r="O395" s="2"/>
      <c r="P395" s="269"/>
      <c r="Q395" s="189"/>
      <c r="R395" s="3"/>
      <c r="S395" s="2"/>
      <c r="T395" s="269"/>
      <c r="U395" s="189"/>
      <c r="V395" s="3"/>
      <c r="W395" s="1"/>
      <c r="X395" s="1"/>
      <c r="Y395" s="1"/>
      <c r="Z395" s="1"/>
      <c r="AA395" s="2"/>
      <c r="AB395" s="2"/>
      <c r="AC395" s="2"/>
      <c r="AD395" s="2"/>
      <c r="AE395" s="2"/>
      <c r="AF395" s="2"/>
      <c r="AG395" s="270"/>
      <c r="AH395" s="270"/>
      <c r="AI395" s="270"/>
      <c r="AJ395" s="270"/>
      <c r="AK395" s="270"/>
      <c r="AL395" s="270"/>
      <c r="AM395" s="270"/>
      <c r="AN395" s="270"/>
      <c r="AO395" s="270"/>
    </row>
    <row r="396" spans="1:41" ht="14.25" customHeight="1">
      <c r="A396" s="204"/>
      <c r="B396" s="268"/>
      <c r="C396" s="268"/>
      <c r="D396" s="268"/>
      <c r="E396" s="268"/>
      <c r="F396" s="268"/>
      <c r="G396" s="268"/>
      <c r="H396" s="269"/>
      <c r="I396" s="189"/>
      <c r="J396" s="3"/>
      <c r="K396" s="2"/>
      <c r="L396" s="269"/>
      <c r="M396" s="189"/>
      <c r="N396" s="3"/>
      <c r="O396" s="2"/>
      <c r="P396" s="269"/>
      <c r="Q396" s="189"/>
      <c r="R396" s="3"/>
      <c r="S396" s="2"/>
      <c r="T396" s="269"/>
      <c r="U396" s="189"/>
      <c r="V396" s="3"/>
      <c r="W396" s="1"/>
      <c r="X396" s="1"/>
      <c r="Y396" s="1"/>
      <c r="Z396" s="1"/>
      <c r="AA396" s="2"/>
      <c r="AB396" s="2"/>
      <c r="AC396" s="2"/>
      <c r="AD396" s="2"/>
      <c r="AE396" s="2"/>
      <c r="AF396" s="2"/>
      <c r="AG396" s="270"/>
      <c r="AH396" s="270"/>
      <c r="AI396" s="270"/>
      <c r="AJ396" s="270"/>
      <c r="AK396" s="270"/>
      <c r="AL396" s="270"/>
      <c r="AM396" s="270"/>
      <c r="AN396" s="270"/>
      <c r="AO396" s="270"/>
    </row>
    <row r="397" spans="1:41" ht="14.25" customHeight="1">
      <c r="A397" s="204"/>
      <c r="B397" s="268"/>
      <c r="C397" s="268"/>
      <c r="D397" s="268"/>
      <c r="E397" s="268"/>
      <c r="F397" s="268"/>
      <c r="G397" s="268"/>
      <c r="H397" s="269"/>
      <c r="I397" s="189"/>
      <c r="J397" s="3"/>
      <c r="K397" s="2"/>
      <c r="L397" s="269"/>
      <c r="M397" s="189"/>
      <c r="N397" s="3"/>
      <c r="O397" s="2"/>
      <c r="P397" s="269"/>
      <c r="Q397" s="189"/>
      <c r="R397" s="3"/>
      <c r="S397" s="2"/>
      <c r="T397" s="269"/>
      <c r="U397" s="189"/>
      <c r="V397" s="3"/>
      <c r="W397" s="1"/>
      <c r="X397" s="1"/>
      <c r="Y397" s="1"/>
      <c r="Z397" s="1"/>
      <c r="AA397" s="2"/>
      <c r="AB397" s="2"/>
      <c r="AC397" s="2"/>
      <c r="AD397" s="2"/>
      <c r="AE397" s="2"/>
      <c r="AF397" s="2"/>
      <c r="AG397" s="270"/>
      <c r="AH397" s="270"/>
      <c r="AI397" s="270"/>
      <c r="AJ397" s="270"/>
      <c r="AK397" s="270"/>
      <c r="AL397" s="270"/>
      <c r="AM397" s="270"/>
      <c r="AN397" s="270"/>
      <c r="AO397" s="270"/>
    </row>
    <row r="398" spans="1:41" ht="14.25" customHeight="1">
      <c r="A398" s="204"/>
      <c r="B398" s="268"/>
      <c r="C398" s="268"/>
      <c r="D398" s="268"/>
      <c r="E398" s="268"/>
      <c r="F398" s="268"/>
      <c r="G398" s="268"/>
      <c r="H398" s="269"/>
      <c r="I398" s="189"/>
      <c r="J398" s="3"/>
      <c r="K398" s="2"/>
      <c r="L398" s="269"/>
      <c r="M398" s="189"/>
      <c r="N398" s="3"/>
      <c r="O398" s="2"/>
      <c r="P398" s="269"/>
      <c r="Q398" s="189"/>
      <c r="R398" s="3"/>
      <c r="S398" s="2"/>
      <c r="T398" s="269"/>
      <c r="U398" s="189"/>
      <c r="V398" s="3"/>
      <c r="W398" s="1"/>
      <c r="X398" s="1"/>
      <c r="Y398" s="1"/>
      <c r="Z398" s="1"/>
      <c r="AA398" s="2"/>
      <c r="AB398" s="2"/>
      <c r="AC398" s="2"/>
      <c r="AD398" s="2"/>
      <c r="AE398" s="2"/>
      <c r="AF398" s="2"/>
      <c r="AG398" s="270"/>
      <c r="AH398" s="270"/>
      <c r="AI398" s="270"/>
      <c r="AJ398" s="270"/>
      <c r="AK398" s="270"/>
      <c r="AL398" s="270"/>
      <c r="AM398" s="270"/>
      <c r="AN398" s="270"/>
      <c r="AO398" s="270"/>
    </row>
    <row r="399" spans="1:41" ht="14.25" customHeight="1">
      <c r="A399" s="204"/>
      <c r="B399" s="268"/>
      <c r="C399" s="268"/>
      <c r="D399" s="268"/>
      <c r="E399" s="268"/>
      <c r="F399" s="268"/>
      <c r="G399" s="268"/>
      <c r="H399" s="269"/>
      <c r="I399" s="189"/>
      <c r="J399" s="3"/>
      <c r="K399" s="2"/>
      <c r="L399" s="269"/>
      <c r="M399" s="189"/>
      <c r="N399" s="3"/>
      <c r="O399" s="2"/>
      <c r="P399" s="269"/>
      <c r="Q399" s="189"/>
      <c r="R399" s="3"/>
      <c r="S399" s="2"/>
      <c r="T399" s="269"/>
      <c r="U399" s="189"/>
      <c r="V399" s="3"/>
      <c r="W399" s="1"/>
      <c r="X399" s="1"/>
      <c r="Y399" s="1"/>
      <c r="Z399" s="1"/>
      <c r="AA399" s="2"/>
      <c r="AB399" s="2"/>
      <c r="AC399" s="2"/>
      <c r="AD399" s="2"/>
      <c r="AE399" s="2"/>
      <c r="AF399" s="2"/>
      <c r="AG399" s="270"/>
      <c r="AH399" s="270"/>
      <c r="AI399" s="270"/>
      <c r="AJ399" s="270"/>
      <c r="AK399" s="270"/>
      <c r="AL399" s="270"/>
      <c r="AM399" s="270"/>
      <c r="AN399" s="270"/>
      <c r="AO399" s="270"/>
    </row>
    <row r="400" spans="1:41" ht="14.25" customHeight="1">
      <c r="A400" s="204"/>
      <c r="B400" s="268"/>
      <c r="C400" s="268"/>
      <c r="D400" s="268"/>
      <c r="E400" s="268"/>
      <c r="F400" s="268"/>
      <c r="G400" s="268"/>
      <c r="H400" s="269"/>
      <c r="I400" s="189"/>
      <c r="J400" s="3"/>
      <c r="K400" s="2"/>
      <c r="L400" s="269"/>
      <c r="M400" s="189"/>
      <c r="N400" s="3"/>
      <c r="O400" s="2"/>
      <c r="P400" s="269"/>
      <c r="Q400" s="189"/>
      <c r="R400" s="3"/>
      <c r="S400" s="2"/>
      <c r="T400" s="269"/>
      <c r="U400" s="189"/>
      <c r="V400" s="3"/>
      <c r="W400" s="1"/>
      <c r="X400" s="1"/>
      <c r="Y400" s="1"/>
      <c r="Z400" s="1"/>
      <c r="AA400" s="2"/>
      <c r="AB400" s="2"/>
      <c r="AC400" s="2"/>
      <c r="AD400" s="2"/>
      <c r="AE400" s="2"/>
      <c r="AF400" s="2"/>
      <c r="AG400" s="270"/>
      <c r="AH400" s="270"/>
      <c r="AI400" s="270"/>
      <c r="AJ400" s="270"/>
      <c r="AK400" s="270"/>
      <c r="AL400" s="270"/>
      <c r="AM400" s="270"/>
      <c r="AN400" s="270"/>
      <c r="AO400" s="270"/>
    </row>
    <row r="401" spans="1:41" ht="14.25" customHeight="1">
      <c r="A401" s="204"/>
      <c r="B401" s="268"/>
      <c r="C401" s="268"/>
      <c r="D401" s="268"/>
      <c r="E401" s="268"/>
      <c r="F401" s="268"/>
      <c r="G401" s="268"/>
      <c r="H401" s="269"/>
      <c r="I401" s="189"/>
      <c r="J401" s="3"/>
      <c r="K401" s="2"/>
      <c r="L401" s="269"/>
      <c r="M401" s="189"/>
      <c r="N401" s="3"/>
      <c r="O401" s="2"/>
      <c r="P401" s="269"/>
      <c r="Q401" s="189"/>
      <c r="R401" s="3"/>
      <c r="S401" s="2"/>
      <c r="T401" s="269"/>
      <c r="U401" s="189"/>
      <c r="V401" s="3"/>
      <c r="W401" s="1"/>
      <c r="X401" s="1"/>
      <c r="Y401" s="1"/>
      <c r="Z401" s="1"/>
      <c r="AA401" s="2"/>
      <c r="AB401" s="2"/>
      <c r="AC401" s="2"/>
      <c r="AD401" s="2"/>
      <c r="AE401" s="2"/>
      <c r="AF401" s="2"/>
      <c r="AG401" s="270"/>
      <c r="AH401" s="270"/>
      <c r="AI401" s="270"/>
      <c r="AJ401" s="270"/>
      <c r="AK401" s="270"/>
      <c r="AL401" s="270"/>
      <c r="AM401" s="270"/>
      <c r="AN401" s="270"/>
      <c r="AO401" s="270"/>
    </row>
    <row r="402" spans="1:41" ht="14.25" customHeight="1">
      <c r="A402" s="204"/>
      <c r="B402" s="268"/>
      <c r="C402" s="268"/>
      <c r="D402" s="268"/>
      <c r="E402" s="268"/>
      <c r="F402" s="268"/>
      <c r="G402" s="268"/>
      <c r="H402" s="269"/>
      <c r="I402" s="189"/>
      <c r="J402" s="3"/>
      <c r="K402" s="2"/>
      <c r="L402" s="269"/>
      <c r="M402" s="189"/>
      <c r="N402" s="3"/>
      <c r="O402" s="2"/>
      <c r="P402" s="269"/>
      <c r="Q402" s="189"/>
      <c r="R402" s="3"/>
      <c r="S402" s="2"/>
      <c r="T402" s="269"/>
      <c r="U402" s="189"/>
      <c r="V402" s="3"/>
      <c r="W402" s="1"/>
      <c r="X402" s="1"/>
      <c r="Y402" s="1"/>
      <c r="Z402" s="1"/>
      <c r="AA402" s="2"/>
      <c r="AB402" s="2"/>
      <c r="AC402" s="2"/>
      <c r="AD402" s="2"/>
      <c r="AE402" s="2"/>
      <c r="AF402" s="2"/>
      <c r="AG402" s="270"/>
      <c r="AH402" s="270"/>
      <c r="AI402" s="270"/>
      <c r="AJ402" s="270"/>
      <c r="AK402" s="270"/>
      <c r="AL402" s="270"/>
      <c r="AM402" s="270"/>
      <c r="AN402" s="270"/>
      <c r="AO402" s="270"/>
    </row>
    <row r="403" spans="1:41" ht="14.25" customHeight="1">
      <c r="A403" s="204"/>
      <c r="B403" s="268"/>
      <c r="C403" s="268"/>
      <c r="D403" s="268"/>
      <c r="E403" s="268"/>
      <c r="F403" s="268"/>
      <c r="G403" s="268"/>
      <c r="H403" s="269"/>
      <c r="I403" s="189"/>
      <c r="J403" s="3"/>
      <c r="K403" s="2"/>
      <c r="L403" s="269"/>
      <c r="M403" s="189"/>
      <c r="N403" s="3"/>
      <c r="O403" s="2"/>
      <c r="P403" s="269"/>
      <c r="Q403" s="189"/>
      <c r="R403" s="3"/>
      <c r="S403" s="2"/>
      <c r="T403" s="269"/>
      <c r="U403" s="189"/>
      <c r="V403" s="3"/>
      <c r="W403" s="1"/>
      <c r="X403" s="1"/>
      <c r="Y403" s="1"/>
      <c r="Z403" s="1"/>
      <c r="AA403" s="2"/>
      <c r="AB403" s="2"/>
      <c r="AC403" s="2"/>
      <c r="AD403" s="2"/>
      <c r="AE403" s="2"/>
      <c r="AF403" s="2"/>
      <c r="AG403" s="270"/>
      <c r="AH403" s="270"/>
      <c r="AI403" s="270"/>
      <c r="AJ403" s="270"/>
      <c r="AK403" s="270"/>
      <c r="AL403" s="270"/>
      <c r="AM403" s="270"/>
      <c r="AN403" s="270"/>
      <c r="AO403" s="270"/>
    </row>
    <row r="404" spans="1:41" ht="14.25" customHeight="1">
      <c r="A404" s="204"/>
      <c r="B404" s="268"/>
      <c r="C404" s="268"/>
      <c r="D404" s="268"/>
      <c r="E404" s="268"/>
      <c r="F404" s="268"/>
      <c r="G404" s="268"/>
      <c r="H404" s="269"/>
      <c r="I404" s="189"/>
      <c r="J404" s="3"/>
      <c r="K404" s="2"/>
      <c r="L404" s="269"/>
      <c r="M404" s="189"/>
      <c r="N404" s="3"/>
      <c r="O404" s="2"/>
      <c r="P404" s="269"/>
      <c r="Q404" s="189"/>
      <c r="R404" s="3"/>
      <c r="S404" s="2"/>
      <c r="T404" s="269"/>
      <c r="U404" s="189"/>
      <c r="V404" s="3"/>
      <c r="W404" s="1"/>
      <c r="X404" s="1"/>
      <c r="Y404" s="1"/>
      <c r="Z404" s="1"/>
      <c r="AA404" s="2"/>
      <c r="AB404" s="2"/>
      <c r="AC404" s="2"/>
      <c r="AD404" s="2"/>
      <c r="AE404" s="2"/>
      <c r="AF404" s="2"/>
      <c r="AG404" s="270"/>
      <c r="AH404" s="270"/>
      <c r="AI404" s="270"/>
      <c r="AJ404" s="270"/>
      <c r="AK404" s="270"/>
      <c r="AL404" s="270"/>
      <c r="AM404" s="270"/>
      <c r="AN404" s="270"/>
      <c r="AO404" s="270"/>
    </row>
    <row r="405" spans="1:41" ht="14.25" customHeight="1">
      <c r="A405" s="204"/>
      <c r="B405" s="268"/>
      <c r="C405" s="268"/>
      <c r="D405" s="268"/>
      <c r="E405" s="268"/>
      <c r="F405" s="268"/>
      <c r="G405" s="268"/>
      <c r="H405" s="269"/>
      <c r="I405" s="189"/>
      <c r="J405" s="3"/>
      <c r="K405" s="2"/>
      <c r="L405" s="269"/>
      <c r="M405" s="189"/>
      <c r="N405" s="3"/>
      <c r="O405" s="2"/>
      <c r="P405" s="269"/>
      <c r="Q405" s="189"/>
      <c r="R405" s="3"/>
      <c r="S405" s="2"/>
      <c r="T405" s="269"/>
      <c r="U405" s="189"/>
      <c r="V405" s="3"/>
      <c r="W405" s="1"/>
      <c r="X405" s="1"/>
      <c r="Y405" s="1"/>
      <c r="Z405" s="1"/>
      <c r="AA405" s="2"/>
      <c r="AB405" s="2"/>
      <c r="AC405" s="2"/>
      <c r="AD405" s="2"/>
      <c r="AE405" s="2"/>
      <c r="AF405" s="2"/>
      <c r="AG405" s="270"/>
      <c r="AH405" s="270"/>
      <c r="AI405" s="270"/>
      <c r="AJ405" s="270"/>
      <c r="AK405" s="270"/>
      <c r="AL405" s="270"/>
      <c r="AM405" s="270"/>
      <c r="AN405" s="270"/>
      <c r="AO405" s="270"/>
    </row>
    <row r="406" spans="1:41" ht="14.25" customHeight="1">
      <c r="A406" s="204"/>
      <c r="B406" s="268"/>
      <c r="C406" s="268"/>
      <c r="D406" s="268"/>
      <c r="E406" s="268"/>
      <c r="F406" s="268"/>
      <c r="G406" s="268"/>
      <c r="H406" s="269"/>
      <c r="I406" s="189"/>
      <c r="J406" s="3"/>
      <c r="K406" s="2"/>
      <c r="L406" s="269"/>
      <c r="M406" s="189"/>
      <c r="N406" s="3"/>
      <c r="O406" s="2"/>
      <c r="P406" s="269"/>
      <c r="Q406" s="189"/>
      <c r="R406" s="3"/>
      <c r="S406" s="2"/>
      <c r="T406" s="269"/>
      <c r="U406" s="189"/>
      <c r="V406" s="3"/>
      <c r="W406" s="1"/>
      <c r="X406" s="1"/>
      <c r="Y406" s="1"/>
      <c r="Z406" s="1"/>
      <c r="AA406" s="2"/>
      <c r="AB406" s="2"/>
      <c r="AC406" s="2"/>
      <c r="AD406" s="2"/>
      <c r="AE406" s="2"/>
      <c r="AF406" s="2"/>
      <c r="AG406" s="270"/>
      <c r="AH406" s="270"/>
      <c r="AI406" s="270"/>
      <c r="AJ406" s="270"/>
      <c r="AK406" s="270"/>
      <c r="AL406" s="270"/>
      <c r="AM406" s="270"/>
      <c r="AN406" s="270"/>
      <c r="AO406" s="270"/>
    </row>
    <row r="407" spans="1:41" ht="14.25" customHeight="1">
      <c r="A407" s="204"/>
      <c r="B407" s="268"/>
      <c r="C407" s="268"/>
      <c r="D407" s="268"/>
      <c r="E407" s="268"/>
      <c r="F407" s="268"/>
      <c r="G407" s="268"/>
      <c r="H407" s="269"/>
      <c r="I407" s="189"/>
      <c r="J407" s="3"/>
      <c r="K407" s="2"/>
      <c r="L407" s="269"/>
      <c r="M407" s="189"/>
      <c r="N407" s="3"/>
      <c r="O407" s="2"/>
      <c r="P407" s="269"/>
      <c r="Q407" s="189"/>
      <c r="R407" s="3"/>
      <c r="S407" s="2"/>
      <c r="T407" s="269"/>
      <c r="U407" s="189"/>
      <c r="V407" s="3"/>
      <c r="W407" s="1"/>
      <c r="X407" s="1"/>
      <c r="Y407" s="1"/>
      <c r="Z407" s="1"/>
      <c r="AA407" s="2"/>
      <c r="AB407" s="2"/>
      <c r="AC407" s="2"/>
      <c r="AD407" s="2"/>
      <c r="AE407" s="2"/>
      <c r="AF407" s="2"/>
      <c r="AG407" s="270"/>
      <c r="AH407" s="270"/>
      <c r="AI407" s="270"/>
      <c r="AJ407" s="270"/>
      <c r="AK407" s="270"/>
      <c r="AL407" s="270"/>
      <c r="AM407" s="270"/>
      <c r="AN407" s="270"/>
      <c r="AO407" s="270"/>
    </row>
    <row r="408" spans="1:41" ht="14.25" customHeight="1">
      <c r="A408" s="204"/>
      <c r="B408" s="268"/>
      <c r="C408" s="268"/>
      <c r="D408" s="268"/>
      <c r="E408" s="268"/>
      <c r="F408" s="268"/>
      <c r="G408" s="268"/>
      <c r="H408" s="269"/>
      <c r="I408" s="189"/>
      <c r="J408" s="3"/>
      <c r="K408" s="2"/>
      <c r="L408" s="269"/>
      <c r="M408" s="189"/>
      <c r="N408" s="3"/>
      <c r="O408" s="2"/>
      <c r="P408" s="269"/>
      <c r="Q408" s="189"/>
      <c r="R408" s="3"/>
      <c r="S408" s="2"/>
      <c r="T408" s="269"/>
      <c r="U408" s="189"/>
      <c r="V408" s="3"/>
      <c r="W408" s="1"/>
      <c r="X408" s="1"/>
      <c r="Y408" s="1"/>
      <c r="Z408" s="1"/>
      <c r="AA408" s="2"/>
      <c r="AB408" s="2"/>
      <c r="AC408" s="2"/>
      <c r="AD408" s="2"/>
      <c r="AE408" s="2"/>
      <c r="AF408" s="2"/>
      <c r="AG408" s="270"/>
      <c r="AH408" s="270"/>
      <c r="AI408" s="270"/>
      <c r="AJ408" s="270"/>
      <c r="AK408" s="270"/>
      <c r="AL408" s="270"/>
      <c r="AM408" s="270"/>
      <c r="AN408" s="270"/>
      <c r="AO408" s="270"/>
    </row>
    <row r="409" spans="1:41" ht="14.25" customHeight="1">
      <c r="A409" s="204"/>
      <c r="B409" s="268"/>
      <c r="C409" s="268"/>
      <c r="D409" s="268"/>
      <c r="E409" s="268"/>
      <c r="F409" s="268"/>
      <c r="G409" s="268"/>
      <c r="H409" s="269"/>
      <c r="I409" s="189"/>
      <c r="J409" s="3"/>
      <c r="K409" s="2"/>
      <c r="L409" s="269"/>
      <c r="M409" s="189"/>
      <c r="N409" s="3"/>
      <c r="O409" s="2"/>
      <c r="P409" s="269"/>
      <c r="Q409" s="189"/>
      <c r="R409" s="3"/>
      <c r="S409" s="2"/>
      <c r="T409" s="269"/>
      <c r="U409" s="189"/>
      <c r="V409" s="3"/>
      <c r="W409" s="1"/>
      <c r="X409" s="1"/>
      <c r="Y409" s="1"/>
      <c r="Z409" s="1"/>
      <c r="AA409" s="2"/>
      <c r="AB409" s="2"/>
      <c r="AC409" s="2"/>
      <c r="AD409" s="2"/>
      <c r="AE409" s="2"/>
      <c r="AF409" s="2"/>
      <c r="AG409" s="270"/>
      <c r="AH409" s="270"/>
      <c r="AI409" s="270"/>
      <c r="AJ409" s="270"/>
      <c r="AK409" s="270"/>
      <c r="AL409" s="270"/>
      <c r="AM409" s="270"/>
      <c r="AN409" s="270"/>
      <c r="AO409" s="270"/>
    </row>
    <row r="410" spans="1:41" ht="14.25" customHeight="1">
      <c r="A410" s="204"/>
      <c r="B410" s="268"/>
      <c r="C410" s="268"/>
      <c r="D410" s="268"/>
      <c r="E410" s="268"/>
      <c r="F410" s="268"/>
      <c r="G410" s="268"/>
      <c r="H410" s="269"/>
      <c r="I410" s="189"/>
      <c r="J410" s="3"/>
      <c r="K410" s="2"/>
      <c r="L410" s="269"/>
      <c r="M410" s="189"/>
      <c r="N410" s="3"/>
      <c r="O410" s="2"/>
      <c r="P410" s="269"/>
      <c r="Q410" s="189"/>
      <c r="R410" s="3"/>
      <c r="S410" s="2"/>
      <c r="T410" s="269"/>
      <c r="U410" s="189"/>
      <c r="V410" s="3"/>
      <c r="W410" s="1"/>
      <c r="X410" s="1"/>
      <c r="Y410" s="1"/>
      <c r="Z410" s="1"/>
      <c r="AA410" s="2"/>
      <c r="AB410" s="2"/>
      <c r="AC410" s="2"/>
      <c r="AD410" s="2"/>
      <c r="AE410" s="2"/>
      <c r="AF410" s="2"/>
      <c r="AG410" s="270"/>
      <c r="AH410" s="270"/>
      <c r="AI410" s="270"/>
      <c r="AJ410" s="270"/>
      <c r="AK410" s="270"/>
      <c r="AL410" s="270"/>
      <c r="AM410" s="270"/>
      <c r="AN410" s="270"/>
      <c r="AO410" s="270"/>
    </row>
    <row r="411" spans="1:41" ht="14.25" customHeight="1">
      <c r="A411" s="204"/>
      <c r="B411" s="268"/>
      <c r="C411" s="268"/>
      <c r="D411" s="268"/>
      <c r="E411" s="268"/>
      <c r="F411" s="268"/>
      <c r="G411" s="268"/>
      <c r="H411" s="269"/>
      <c r="I411" s="189"/>
      <c r="J411" s="3"/>
      <c r="K411" s="2"/>
      <c r="L411" s="269"/>
      <c r="M411" s="189"/>
      <c r="N411" s="3"/>
      <c r="O411" s="2"/>
      <c r="P411" s="269"/>
      <c r="Q411" s="189"/>
      <c r="R411" s="3"/>
      <c r="S411" s="2"/>
      <c r="T411" s="269"/>
      <c r="U411" s="189"/>
      <c r="V411" s="3"/>
      <c r="W411" s="1"/>
      <c r="X411" s="1"/>
      <c r="Y411" s="1"/>
      <c r="Z411" s="1"/>
      <c r="AA411" s="2"/>
      <c r="AB411" s="2"/>
      <c r="AC411" s="2"/>
      <c r="AD411" s="2"/>
      <c r="AE411" s="2"/>
      <c r="AF411" s="2"/>
      <c r="AG411" s="270"/>
      <c r="AH411" s="270"/>
      <c r="AI411" s="270"/>
      <c r="AJ411" s="270"/>
      <c r="AK411" s="270"/>
      <c r="AL411" s="270"/>
      <c r="AM411" s="270"/>
      <c r="AN411" s="270"/>
      <c r="AO411" s="270"/>
    </row>
    <row r="412" spans="1:41" ht="14.25" customHeight="1">
      <c r="A412" s="204"/>
      <c r="B412" s="268"/>
      <c r="C412" s="268"/>
      <c r="D412" s="268"/>
      <c r="E412" s="268"/>
      <c r="F412" s="268"/>
      <c r="G412" s="268"/>
      <c r="H412" s="269"/>
      <c r="I412" s="189"/>
      <c r="J412" s="3"/>
      <c r="K412" s="2"/>
      <c r="L412" s="269"/>
      <c r="M412" s="189"/>
      <c r="N412" s="3"/>
      <c r="O412" s="2"/>
      <c r="P412" s="269"/>
      <c r="Q412" s="189"/>
      <c r="R412" s="3"/>
      <c r="S412" s="2"/>
      <c r="T412" s="269"/>
      <c r="U412" s="189"/>
      <c r="V412" s="3"/>
      <c r="W412" s="1"/>
      <c r="X412" s="1"/>
      <c r="Y412" s="1"/>
      <c r="Z412" s="1"/>
      <c r="AA412" s="2"/>
      <c r="AB412" s="2"/>
      <c r="AC412" s="2"/>
      <c r="AD412" s="2"/>
      <c r="AE412" s="2"/>
      <c r="AF412" s="2"/>
      <c r="AG412" s="270"/>
      <c r="AH412" s="270"/>
      <c r="AI412" s="270"/>
      <c r="AJ412" s="270"/>
      <c r="AK412" s="270"/>
      <c r="AL412" s="270"/>
      <c r="AM412" s="270"/>
      <c r="AN412" s="270"/>
      <c r="AO412" s="270"/>
    </row>
    <row r="413" spans="1:41" ht="14.25" customHeight="1">
      <c r="A413" s="204"/>
      <c r="B413" s="268"/>
      <c r="C413" s="268"/>
      <c r="D413" s="268"/>
      <c r="E413" s="268"/>
      <c r="F413" s="268"/>
      <c r="G413" s="268"/>
      <c r="H413" s="269"/>
      <c r="I413" s="189"/>
      <c r="J413" s="3"/>
      <c r="K413" s="2"/>
      <c r="L413" s="269"/>
      <c r="M413" s="189"/>
      <c r="N413" s="3"/>
      <c r="O413" s="2"/>
      <c r="P413" s="269"/>
      <c r="Q413" s="189"/>
      <c r="R413" s="3"/>
      <c r="S413" s="2"/>
      <c r="T413" s="269"/>
      <c r="U413" s="189"/>
      <c r="V413" s="3"/>
      <c r="W413" s="1"/>
      <c r="X413" s="1"/>
      <c r="Y413" s="1"/>
      <c r="Z413" s="1"/>
      <c r="AA413" s="2"/>
      <c r="AB413" s="2"/>
      <c r="AC413" s="2"/>
      <c r="AD413" s="2"/>
      <c r="AE413" s="2"/>
      <c r="AF413" s="2"/>
      <c r="AG413" s="270"/>
      <c r="AH413" s="270"/>
      <c r="AI413" s="270"/>
      <c r="AJ413" s="270"/>
      <c r="AK413" s="270"/>
      <c r="AL413" s="270"/>
      <c r="AM413" s="270"/>
      <c r="AN413" s="270"/>
      <c r="AO413" s="270"/>
    </row>
    <row r="414" spans="1:41" ht="14.25" customHeight="1">
      <c r="A414" s="204"/>
      <c r="B414" s="268"/>
      <c r="C414" s="268"/>
      <c r="D414" s="268"/>
      <c r="E414" s="268"/>
      <c r="F414" s="268"/>
      <c r="G414" s="268"/>
      <c r="H414" s="269"/>
      <c r="I414" s="189"/>
      <c r="J414" s="3"/>
      <c r="K414" s="2"/>
      <c r="L414" s="269"/>
      <c r="M414" s="189"/>
      <c r="N414" s="3"/>
      <c r="O414" s="2"/>
      <c r="P414" s="269"/>
      <c r="Q414" s="189"/>
      <c r="R414" s="3"/>
      <c r="S414" s="2"/>
      <c r="T414" s="269"/>
      <c r="U414" s="189"/>
      <c r="V414" s="3"/>
      <c r="W414" s="1"/>
      <c r="X414" s="1"/>
      <c r="Y414" s="1"/>
      <c r="Z414" s="1"/>
      <c r="AA414" s="2"/>
      <c r="AB414" s="2"/>
      <c r="AC414" s="2"/>
      <c r="AD414" s="2"/>
      <c r="AE414" s="2"/>
      <c r="AF414" s="2"/>
      <c r="AG414" s="270"/>
      <c r="AH414" s="270"/>
      <c r="AI414" s="270"/>
      <c r="AJ414" s="270"/>
      <c r="AK414" s="270"/>
      <c r="AL414" s="270"/>
      <c r="AM414" s="270"/>
      <c r="AN414" s="270"/>
      <c r="AO414" s="270"/>
    </row>
    <row r="415" spans="1:41" ht="14.25" customHeight="1">
      <c r="A415" s="204"/>
      <c r="B415" s="268"/>
      <c r="C415" s="268"/>
      <c r="D415" s="268"/>
      <c r="E415" s="268"/>
      <c r="F415" s="268"/>
      <c r="G415" s="268"/>
      <c r="H415" s="269"/>
      <c r="I415" s="189"/>
      <c r="J415" s="3"/>
      <c r="K415" s="2"/>
      <c r="L415" s="269"/>
      <c r="M415" s="189"/>
      <c r="N415" s="3"/>
      <c r="O415" s="2"/>
      <c r="P415" s="269"/>
      <c r="Q415" s="189"/>
      <c r="R415" s="3"/>
      <c r="S415" s="2"/>
      <c r="T415" s="269"/>
      <c r="U415" s="189"/>
      <c r="V415" s="3"/>
      <c r="W415" s="1"/>
      <c r="X415" s="1"/>
      <c r="Y415" s="1"/>
      <c r="Z415" s="1"/>
      <c r="AA415" s="2"/>
      <c r="AB415" s="2"/>
      <c r="AC415" s="2"/>
      <c r="AD415" s="2"/>
      <c r="AE415" s="2"/>
      <c r="AF415" s="2"/>
      <c r="AG415" s="270"/>
      <c r="AH415" s="270"/>
      <c r="AI415" s="270"/>
      <c r="AJ415" s="270"/>
      <c r="AK415" s="270"/>
      <c r="AL415" s="270"/>
      <c r="AM415" s="270"/>
      <c r="AN415" s="270"/>
      <c r="AO415" s="270"/>
    </row>
    <row r="416" spans="1:41" ht="14.25" customHeight="1">
      <c r="A416" s="204"/>
      <c r="B416" s="268"/>
      <c r="C416" s="268"/>
      <c r="D416" s="268"/>
      <c r="E416" s="268"/>
      <c r="F416" s="268"/>
      <c r="G416" s="268"/>
      <c r="H416" s="269"/>
      <c r="I416" s="189"/>
      <c r="J416" s="3"/>
      <c r="K416" s="2"/>
      <c r="L416" s="269"/>
      <c r="M416" s="189"/>
      <c r="N416" s="3"/>
      <c r="O416" s="2"/>
      <c r="P416" s="269"/>
      <c r="Q416" s="189"/>
      <c r="R416" s="3"/>
      <c r="S416" s="2"/>
      <c r="T416" s="269"/>
      <c r="U416" s="189"/>
      <c r="V416" s="3"/>
      <c r="W416" s="1"/>
      <c r="X416" s="1"/>
      <c r="Y416" s="1"/>
      <c r="Z416" s="1"/>
      <c r="AA416" s="2"/>
      <c r="AB416" s="2"/>
      <c r="AC416" s="2"/>
      <c r="AD416" s="2"/>
      <c r="AE416" s="2"/>
      <c r="AF416" s="2"/>
      <c r="AG416" s="270"/>
      <c r="AH416" s="270"/>
      <c r="AI416" s="270"/>
      <c r="AJ416" s="270"/>
      <c r="AK416" s="270"/>
      <c r="AL416" s="270"/>
      <c r="AM416" s="270"/>
      <c r="AN416" s="270"/>
      <c r="AO416" s="270"/>
    </row>
    <row r="417" spans="1:41" ht="14.25" customHeight="1">
      <c r="A417" s="204"/>
      <c r="B417" s="268"/>
      <c r="C417" s="268"/>
      <c r="D417" s="268"/>
      <c r="E417" s="268"/>
      <c r="F417" s="268"/>
      <c r="G417" s="268"/>
      <c r="H417" s="269"/>
      <c r="I417" s="189"/>
      <c r="J417" s="3"/>
      <c r="K417" s="2"/>
      <c r="L417" s="269"/>
      <c r="M417" s="189"/>
      <c r="N417" s="3"/>
      <c r="O417" s="2"/>
      <c r="P417" s="269"/>
      <c r="Q417" s="189"/>
      <c r="R417" s="3"/>
      <c r="S417" s="2"/>
      <c r="T417" s="269"/>
      <c r="U417" s="189"/>
      <c r="V417" s="3"/>
      <c r="W417" s="1"/>
      <c r="X417" s="1"/>
      <c r="Y417" s="1"/>
      <c r="Z417" s="1"/>
      <c r="AA417" s="2"/>
      <c r="AB417" s="2"/>
      <c r="AC417" s="2"/>
      <c r="AD417" s="2"/>
      <c r="AE417" s="2"/>
      <c r="AF417" s="2"/>
      <c r="AG417" s="270"/>
      <c r="AH417" s="270"/>
      <c r="AI417" s="270"/>
      <c r="AJ417" s="270"/>
      <c r="AK417" s="270"/>
      <c r="AL417" s="270"/>
      <c r="AM417" s="270"/>
      <c r="AN417" s="270"/>
      <c r="AO417" s="270"/>
    </row>
    <row r="418" spans="1:41" ht="14.25" customHeight="1">
      <c r="A418" s="204"/>
      <c r="B418" s="268"/>
      <c r="C418" s="268"/>
      <c r="D418" s="268"/>
      <c r="E418" s="268"/>
      <c r="F418" s="268"/>
      <c r="G418" s="268"/>
      <c r="H418" s="269"/>
      <c r="I418" s="189"/>
      <c r="J418" s="3"/>
      <c r="K418" s="2"/>
      <c r="L418" s="269"/>
      <c r="M418" s="189"/>
      <c r="N418" s="3"/>
      <c r="O418" s="2"/>
      <c r="P418" s="269"/>
      <c r="Q418" s="189"/>
      <c r="R418" s="3"/>
      <c r="S418" s="2"/>
      <c r="T418" s="269"/>
      <c r="U418" s="189"/>
      <c r="V418" s="3"/>
      <c r="W418" s="1"/>
      <c r="X418" s="1"/>
      <c r="Y418" s="1"/>
      <c r="Z418" s="1"/>
      <c r="AA418" s="2"/>
      <c r="AB418" s="2"/>
      <c r="AC418" s="2"/>
      <c r="AD418" s="2"/>
      <c r="AE418" s="2"/>
      <c r="AF418" s="2"/>
      <c r="AG418" s="270"/>
      <c r="AH418" s="270"/>
      <c r="AI418" s="270"/>
      <c r="AJ418" s="270"/>
      <c r="AK418" s="270"/>
      <c r="AL418" s="270"/>
      <c r="AM418" s="270"/>
      <c r="AN418" s="270"/>
      <c r="AO418" s="270"/>
    </row>
    <row r="419" spans="1:41" ht="14.25" customHeight="1">
      <c r="A419" s="204"/>
      <c r="B419" s="268"/>
      <c r="C419" s="268"/>
      <c r="D419" s="268"/>
      <c r="E419" s="268"/>
      <c r="F419" s="268"/>
      <c r="G419" s="268"/>
      <c r="H419" s="269"/>
      <c r="I419" s="189"/>
      <c r="J419" s="3"/>
      <c r="K419" s="2"/>
      <c r="L419" s="269"/>
      <c r="M419" s="189"/>
      <c r="N419" s="3"/>
      <c r="O419" s="2"/>
      <c r="P419" s="269"/>
      <c r="Q419" s="189"/>
      <c r="R419" s="3"/>
      <c r="S419" s="2"/>
      <c r="T419" s="269"/>
      <c r="U419" s="189"/>
      <c r="V419" s="3"/>
      <c r="W419" s="1"/>
      <c r="X419" s="1"/>
      <c r="Y419" s="1"/>
      <c r="Z419" s="1"/>
      <c r="AA419" s="2"/>
      <c r="AB419" s="2"/>
      <c r="AC419" s="2"/>
      <c r="AD419" s="2"/>
      <c r="AE419" s="2"/>
      <c r="AF419" s="2"/>
      <c r="AG419" s="270"/>
      <c r="AH419" s="270"/>
      <c r="AI419" s="270"/>
      <c r="AJ419" s="270"/>
      <c r="AK419" s="270"/>
      <c r="AL419" s="270"/>
      <c r="AM419" s="270"/>
      <c r="AN419" s="270"/>
      <c r="AO419" s="270"/>
    </row>
    <row r="420" spans="1:41" ht="14.25" customHeight="1">
      <c r="A420" s="204"/>
      <c r="B420" s="268"/>
      <c r="C420" s="268"/>
      <c r="D420" s="268"/>
      <c r="E420" s="268"/>
      <c r="F420" s="268"/>
      <c r="G420" s="268"/>
      <c r="H420" s="269"/>
      <c r="I420" s="189"/>
      <c r="J420" s="3"/>
      <c r="K420" s="2"/>
      <c r="L420" s="269"/>
      <c r="M420" s="189"/>
      <c r="N420" s="3"/>
      <c r="O420" s="2"/>
      <c r="P420" s="269"/>
      <c r="Q420" s="189"/>
      <c r="R420" s="3"/>
      <c r="S420" s="2"/>
      <c r="T420" s="269"/>
      <c r="U420" s="189"/>
      <c r="V420" s="3"/>
      <c r="W420" s="1"/>
      <c r="X420" s="1"/>
      <c r="Y420" s="1"/>
      <c r="Z420" s="1"/>
      <c r="AA420" s="2"/>
      <c r="AB420" s="2"/>
      <c r="AC420" s="2"/>
      <c r="AD420" s="2"/>
      <c r="AE420" s="2"/>
      <c r="AF420" s="2"/>
      <c r="AG420" s="270"/>
      <c r="AH420" s="270"/>
      <c r="AI420" s="270"/>
      <c r="AJ420" s="270"/>
      <c r="AK420" s="270"/>
      <c r="AL420" s="270"/>
      <c r="AM420" s="270"/>
      <c r="AN420" s="270"/>
      <c r="AO420" s="270"/>
    </row>
    <row r="421" spans="1:41" ht="14.25" customHeight="1">
      <c r="A421" s="204"/>
      <c r="B421" s="268"/>
      <c r="C421" s="268"/>
      <c r="D421" s="268"/>
      <c r="E421" s="268"/>
      <c r="F421" s="268"/>
      <c r="G421" s="268"/>
      <c r="H421" s="269"/>
      <c r="I421" s="189"/>
      <c r="J421" s="3"/>
      <c r="K421" s="2"/>
      <c r="L421" s="269"/>
      <c r="M421" s="189"/>
      <c r="N421" s="3"/>
      <c r="O421" s="2"/>
      <c r="P421" s="269"/>
      <c r="Q421" s="189"/>
      <c r="R421" s="3"/>
      <c r="S421" s="2"/>
      <c r="T421" s="269"/>
      <c r="U421" s="189"/>
      <c r="V421" s="3"/>
      <c r="W421" s="1"/>
      <c r="X421" s="1"/>
      <c r="Y421" s="1"/>
      <c r="Z421" s="1"/>
      <c r="AA421" s="2"/>
      <c r="AB421" s="2"/>
      <c r="AC421" s="2"/>
      <c r="AD421" s="2"/>
      <c r="AE421" s="2"/>
      <c r="AF421" s="2"/>
      <c r="AG421" s="270"/>
      <c r="AH421" s="270"/>
      <c r="AI421" s="270"/>
      <c r="AJ421" s="270"/>
      <c r="AK421" s="270"/>
      <c r="AL421" s="270"/>
      <c r="AM421" s="270"/>
      <c r="AN421" s="270"/>
      <c r="AO421" s="270"/>
    </row>
    <row r="422" spans="1:41" ht="14.25" customHeight="1">
      <c r="A422" s="204"/>
      <c r="B422" s="268"/>
      <c r="C422" s="268"/>
      <c r="D422" s="268"/>
      <c r="E422" s="268"/>
      <c r="F422" s="268"/>
      <c r="G422" s="268"/>
      <c r="H422" s="269"/>
      <c r="I422" s="189"/>
      <c r="J422" s="3"/>
      <c r="K422" s="2"/>
      <c r="L422" s="269"/>
      <c r="M422" s="189"/>
      <c r="N422" s="3"/>
      <c r="O422" s="2"/>
      <c r="P422" s="269"/>
      <c r="Q422" s="189"/>
      <c r="R422" s="3"/>
      <c r="S422" s="2"/>
      <c r="T422" s="269"/>
      <c r="U422" s="189"/>
      <c r="V422" s="3"/>
      <c r="W422" s="1"/>
      <c r="X422" s="1"/>
      <c r="Y422" s="1"/>
      <c r="Z422" s="1"/>
      <c r="AA422" s="2"/>
      <c r="AB422" s="2"/>
      <c r="AC422" s="2"/>
      <c r="AD422" s="2"/>
      <c r="AE422" s="2"/>
      <c r="AF422" s="2"/>
      <c r="AG422" s="270"/>
      <c r="AH422" s="270"/>
      <c r="AI422" s="270"/>
      <c r="AJ422" s="270"/>
      <c r="AK422" s="270"/>
      <c r="AL422" s="270"/>
      <c r="AM422" s="270"/>
      <c r="AN422" s="270"/>
      <c r="AO422" s="270"/>
    </row>
    <row r="423" spans="1:41" ht="14.25" customHeight="1">
      <c r="A423" s="204"/>
      <c r="B423" s="268"/>
      <c r="C423" s="268"/>
      <c r="D423" s="268"/>
      <c r="E423" s="268"/>
      <c r="F423" s="268"/>
      <c r="G423" s="268"/>
      <c r="H423" s="269"/>
      <c r="I423" s="189"/>
      <c r="J423" s="3"/>
      <c r="K423" s="2"/>
      <c r="L423" s="269"/>
      <c r="M423" s="189"/>
      <c r="N423" s="3"/>
      <c r="O423" s="2"/>
      <c r="P423" s="269"/>
      <c r="Q423" s="189"/>
      <c r="R423" s="3"/>
      <c r="S423" s="2"/>
      <c r="T423" s="269"/>
      <c r="U423" s="189"/>
      <c r="V423" s="3"/>
      <c r="W423" s="1"/>
      <c r="X423" s="1"/>
      <c r="Y423" s="1"/>
      <c r="Z423" s="1"/>
      <c r="AA423" s="2"/>
      <c r="AB423" s="2"/>
      <c r="AC423" s="2"/>
      <c r="AD423" s="2"/>
      <c r="AE423" s="2"/>
      <c r="AF423" s="2"/>
      <c r="AG423" s="270"/>
      <c r="AH423" s="270"/>
      <c r="AI423" s="270"/>
      <c r="AJ423" s="270"/>
      <c r="AK423" s="270"/>
      <c r="AL423" s="270"/>
      <c r="AM423" s="270"/>
      <c r="AN423" s="270"/>
      <c r="AO423" s="270"/>
    </row>
    <row r="424" spans="1:41" ht="14.25" customHeight="1">
      <c r="A424" s="204"/>
      <c r="B424" s="268"/>
      <c r="C424" s="268"/>
      <c r="D424" s="268"/>
      <c r="E424" s="268"/>
      <c r="F424" s="268"/>
      <c r="G424" s="268"/>
      <c r="H424" s="269"/>
      <c r="I424" s="189"/>
      <c r="J424" s="3"/>
      <c r="K424" s="2"/>
      <c r="L424" s="269"/>
      <c r="M424" s="189"/>
      <c r="N424" s="3"/>
      <c r="O424" s="2"/>
      <c r="P424" s="269"/>
      <c r="Q424" s="189"/>
      <c r="R424" s="3"/>
      <c r="S424" s="2"/>
      <c r="T424" s="269"/>
      <c r="U424" s="189"/>
      <c r="V424" s="3"/>
      <c r="W424" s="1"/>
      <c r="X424" s="1"/>
      <c r="Y424" s="1"/>
      <c r="Z424" s="1"/>
      <c r="AA424" s="2"/>
      <c r="AB424" s="2"/>
      <c r="AC424" s="2"/>
      <c r="AD424" s="2"/>
      <c r="AE424" s="2"/>
      <c r="AF424" s="2"/>
      <c r="AG424" s="270"/>
      <c r="AH424" s="270"/>
      <c r="AI424" s="270"/>
      <c r="AJ424" s="270"/>
      <c r="AK424" s="270"/>
      <c r="AL424" s="270"/>
      <c r="AM424" s="270"/>
      <c r="AN424" s="270"/>
      <c r="AO424" s="270"/>
    </row>
    <row r="425" spans="1:41" ht="14.25" customHeight="1">
      <c r="A425" s="204"/>
      <c r="B425" s="268"/>
      <c r="C425" s="268"/>
      <c r="D425" s="268"/>
      <c r="E425" s="268"/>
      <c r="F425" s="268"/>
      <c r="G425" s="268"/>
      <c r="H425" s="269"/>
      <c r="I425" s="189"/>
      <c r="J425" s="3"/>
      <c r="K425" s="2"/>
      <c r="L425" s="269"/>
      <c r="M425" s="189"/>
      <c r="N425" s="3"/>
      <c r="O425" s="2"/>
      <c r="P425" s="269"/>
      <c r="Q425" s="189"/>
      <c r="R425" s="3"/>
      <c r="S425" s="2"/>
      <c r="T425" s="269"/>
      <c r="U425" s="189"/>
      <c r="V425" s="3"/>
      <c r="W425" s="1"/>
      <c r="X425" s="1"/>
      <c r="Y425" s="1"/>
      <c r="Z425" s="1"/>
      <c r="AA425" s="2"/>
      <c r="AB425" s="2"/>
      <c r="AC425" s="2"/>
      <c r="AD425" s="2"/>
      <c r="AE425" s="2"/>
      <c r="AF425" s="2"/>
      <c r="AG425" s="270"/>
      <c r="AH425" s="270"/>
      <c r="AI425" s="270"/>
      <c r="AJ425" s="270"/>
      <c r="AK425" s="270"/>
      <c r="AL425" s="270"/>
      <c r="AM425" s="270"/>
      <c r="AN425" s="270"/>
      <c r="AO425" s="270"/>
    </row>
    <row r="426" spans="1:41" ht="14.25" customHeight="1">
      <c r="A426" s="204"/>
      <c r="B426" s="268"/>
      <c r="C426" s="268"/>
      <c r="D426" s="268"/>
      <c r="E426" s="268"/>
      <c r="F426" s="268"/>
      <c r="G426" s="268"/>
      <c r="H426" s="269"/>
      <c r="I426" s="189"/>
      <c r="J426" s="3"/>
      <c r="K426" s="2"/>
      <c r="L426" s="269"/>
      <c r="M426" s="189"/>
      <c r="N426" s="3"/>
      <c r="O426" s="2"/>
      <c r="P426" s="269"/>
      <c r="Q426" s="189"/>
      <c r="R426" s="3"/>
      <c r="S426" s="2"/>
      <c r="T426" s="269"/>
      <c r="U426" s="189"/>
      <c r="V426" s="3"/>
      <c r="W426" s="1"/>
      <c r="X426" s="1"/>
      <c r="Y426" s="1"/>
      <c r="Z426" s="1"/>
      <c r="AA426" s="2"/>
      <c r="AB426" s="2"/>
      <c r="AC426" s="2"/>
      <c r="AD426" s="2"/>
      <c r="AE426" s="2"/>
      <c r="AF426" s="2"/>
      <c r="AG426" s="270"/>
      <c r="AH426" s="270"/>
      <c r="AI426" s="270"/>
      <c r="AJ426" s="270"/>
      <c r="AK426" s="270"/>
      <c r="AL426" s="270"/>
      <c r="AM426" s="270"/>
      <c r="AN426" s="270"/>
      <c r="AO426" s="270"/>
    </row>
    <row r="427" spans="1:41" ht="14.25" customHeight="1">
      <c r="A427" s="204"/>
      <c r="B427" s="268"/>
      <c r="C427" s="268"/>
      <c r="D427" s="268"/>
      <c r="E427" s="268"/>
      <c r="F427" s="268"/>
      <c r="G427" s="268"/>
      <c r="H427" s="269"/>
      <c r="I427" s="189"/>
      <c r="J427" s="3"/>
      <c r="K427" s="2"/>
      <c r="L427" s="269"/>
      <c r="M427" s="189"/>
      <c r="N427" s="3"/>
      <c r="O427" s="2"/>
      <c r="P427" s="269"/>
      <c r="Q427" s="189"/>
      <c r="R427" s="3"/>
      <c r="S427" s="2"/>
      <c r="T427" s="269"/>
      <c r="U427" s="189"/>
      <c r="V427" s="3"/>
      <c r="W427" s="1"/>
      <c r="X427" s="1"/>
      <c r="Y427" s="1"/>
      <c r="Z427" s="1"/>
      <c r="AA427" s="2"/>
      <c r="AB427" s="2"/>
      <c r="AC427" s="2"/>
      <c r="AD427" s="2"/>
      <c r="AE427" s="2"/>
      <c r="AF427" s="2"/>
      <c r="AG427" s="270"/>
      <c r="AH427" s="270"/>
      <c r="AI427" s="270"/>
      <c r="AJ427" s="270"/>
      <c r="AK427" s="270"/>
      <c r="AL427" s="270"/>
      <c r="AM427" s="270"/>
      <c r="AN427" s="270"/>
      <c r="AO427" s="270"/>
    </row>
    <row r="428" spans="1:41" ht="14.25" customHeight="1">
      <c r="A428" s="204"/>
      <c r="B428" s="268"/>
      <c r="C428" s="268"/>
      <c r="D428" s="268"/>
      <c r="E428" s="268"/>
      <c r="F428" s="268"/>
      <c r="G428" s="268"/>
      <c r="H428" s="269"/>
      <c r="I428" s="189"/>
      <c r="J428" s="3"/>
      <c r="K428" s="2"/>
      <c r="L428" s="269"/>
      <c r="M428" s="189"/>
      <c r="N428" s="3"/>
      <c r="O428" s="2"/>
      <c r="P428" s="269"/>
      <c r="Q428" s="189"/>
      <c r="R428" s="3"/>
      <c r="S428" s="2"/>
      <c r="T428" s="269"/>
      <c r="U428" s="189"/>
      <c r="V428" s="3"/>
      <c r="W428" s="1"/>
      <c r="X428" s="1"/>
      <c r="Y428" s="1"/>
      <c r="Z428" s="1"/>
      <c r="AA428" s="2"/>
      <c r="AB428" s="2"/>
      <c r="AC428" s="2"/>
      <c r="AD428" s="2"/>
      <c r="AE428" s="2"/>
      <c r="AF428" s="2"/>
      <c r="AG428" s="270"/>
      <c r="AH428" s="270"/>
      <c r="AI428" s="270"/>
      <c r="AJ428" s="270"/>
      <c r="AK428" s="270"/>
      <c r="AL428" s="270"/>
      <c r="AM428" s="270"/>
      <c r="AN428" s="270"/>
      <c r="AO428" s="270"/>
    </row>
    <row r="429" spans="1:41" ht="14.25" customHeight="1">
      <c r="A429" s="204"/>
      <c r="B429" s="268"/>
      <c r="C429" s="268"/>
      <c r="D429" s="268"/>
      <c r="E429" s="268"/>
      <c r="F429" s="268"/>
      <c r="G429" s="268"/>
      <c r="H429" s="269"/>
      <c r="I429" s="189"/>
      <c r="J429" s="3"/>
      <c r="K429" s="2"/>
      <c r="L429" s="269"/>
      <c r="M429" s="189"/>
      <c r="N429" s="3"/>
      <c r="O429" s="2"/>
      <c r="P429" s="269"/>
      <c r="Q429" s="189"/>
      <c r="R429" s="3"/>
      <c r="S429" s="2"/>
      <c r="T429" s="269"/>
      <c r="U429" s="189"/>
      <c r="V429" s="3"/>
      <c r="W429" s="1"/>
      <c r="X429" s="1"/>
      <c r="Y429" s="1"/>
      <c r="Z429" s="1"/>
      <c r="AA429" s="2"/>
      <c r="AB429" s="2"/>
      <c r="AC429" s="2"/>
      <c r="AD429" s="2"/>
      <c r="AE429" s="2"/>
      <c r="AF429" s="2"/>
      <c r="AG429" s="270"/>
      <c r="AH429" s="270"/>
      <c r="AI429" s="270"/>
      <c r="AJ429" s="270"/>
      <c r="AK429" s="270"/>
      <c r="AL429" s="270"/>
      <c r="AM429" s="270"/>
      <c r="AN429" s="270"/>
      <c r="AO429" s="270"/>
    </row>
    <row r="430" spans="1:41" ht="14.25" customHeight="1">
      <c r="A430" s="204"/>
      <c r="B430" s="268"/>
      <c r="C430" s="268"/>
      <c r="D430" s="268"/>
      <c r="E430" s="268"/>
      <c r="F430" s="268"/>
      <c r="G430" s="268"/>
      <c r="H430" s="269"/>
      <c r="I430" s="189"/>
      <c r="J430" s="3"/>
      <c r="K430" s="2"/>
      <c r="L430" s="269"/>
      <c r="M430" s="189"/>
      <c r="N430" s="3"/>
      <c r="O430" s="2"/>
      <c r="P430" s="269"/>
      <c r="Q430" s="189"/>
      <c r="R430" s="3"/>
      <c r="S430" s="2"/>
      <c r="T430" s="269"/>
      <c r="U430" s="189"/>
      <c r="V430" s="3"/>
      <c r="W430" s="1"/>
      <c r="X430" s="1"/>
      <c r="Y430" s="1"/>
      <c r="Z430" s="1"/>
      <c r="AA430" s="2"/>
      <c r="AB430" s="2"/>
      <c r="AC430" s="2"/>
      <c r="AD430" s="2"/>
      <c r="AE430" s="2"/>
      <c r="AF430" s="2"/>
      <c r="AG430" s="270"/>
      <c r="AH430" s="270"/>
      <c r="AI430" s="270"/>
      <c r="AJ430" s="270"/>
      <c r="AK430" s="270"/>
      <c r="AL430" s="270"/>
      <c r="AM430" s="270"/>
      <c r="AN430" s="270"/>
      <c r="AO430" s="270"/>
    </row>
    <row r="431" spans="1:41" ht="14.25" customHeight="1">
      <c r="A431" s="204"/>
      <c r="B431" s="268"/>
      <c r="C431" s="268"/>
      <c r="D431" s="268"/>
      <c r="E431" s="268"/>
      <c r="F431" s="268"/>
      <c r="G431" s="268"/>
      <c r="H431" s="269"/>
      <c r="I431" s="189"/>
      <c r="J431" s="3"/>
      <c r="K431" s="2"/>
      <c r="L431" s="269"/>
      <c r="M431" s="189"/>
      <c r="N431" s="3"/>
      <c r="O431" s="2"/>
      <c r="P431" s="269"/>
      <c r="Q431" s="189"/>
      <c r="R431" s="3"/>
      <c r="S431" s="2"/>
      <c r="T431" s="269"/>
      <c r="U431" s="189"/>
      <c r="V431" s="3"/>
      <c r="W431" s="1"/>
      <c r="X431" s="1"/>
      <c r="Y431" s="1"/>
      <c r="Z431" s="1"/>
      <c r="AA431" s="2"/>
      <c r="AB431" s="2"/>
      <c r="AC431" s="2"/>
      <c r="AD431" s="2"/>
      <c r="AE431" s="2"/>
      <c r="AF431" s="2"/>
      <c r="AG431" s="270"/>
      <c r="AH431" s="270"/>
      <c r="AI431" s="270"/>
      <c r="AJ431" s="270"/>
      <c r="AK431" s="270"/>
      <c r="AL431" s="270"/>
      <c r="AM431" s="270"/>
      <c r="AN431" s="270"/>
      <c r="AO431" s="270"/>
    </row>
    <row r="432" spans="1:41" ht="14.25" customHeight="1">
      <c r="A432" s="204"/>
      <c r="B432" s="268"/>
      <c r="C432" s="268"/>
      <c r="D432" s="268"/>
      <c r="E432" s="268"/>
      <c r="F432" s="268"/>
      <c r="G432" s="268"/>
      <c r="H432" s="269"/>
      <c r="I432" s="189"/>
      <c r="J432" s="3"/>
      <c r="K432" s="2"/>
      <c r="L432" s="269"/>
      <c r="M432" s="189"/>
      <c r="N432" s="3"/>
      <c r="O432" s="2"/>
      <c r="P432" s="269"/>
      <c r="Q432" s="189"/>
      <c r="R432" s="3"/>
      <c r="S432" s="2"/>
      <c r="T432" s="269"/>
      <c r="U432" s="189"/>
      <c r="V432" s="3"/>
      <c r="W432" s="1"/>
      <c r="X432" s="1"/>
      <c r="Y432" s="1"/>
      <c r="Z432" s="1"/>
      <c r="AA432" s="2"/>
      <c r="AB432" s="2"/>
      <c r="AC432" s="2"/>
      <c r="AD432" s="2"/>
      <c r="AE432" s="2"/>
      <c r="AF432" s="2"/>
      <c r="AG432" s="270"/>
      <c r="AH432" s="270"/>
      <c r="AI432" s="270"/>
      <c r="AJ432" s="270"/>
      <c r="AK432" s="270"/>
      <c r="AL432" s="270"/>
      <c r="AM432" s="270"/>
      <c r="AN432" s="270"/>
      <c r="AO432" s="270"/>
    </row>
    <row r="433" spans="1:41" ht="14.25" customHeight="1">
      <c r="A433" s="204"/>
      <c r="B433" s="268"/>
      <c r="C433" s="268"/>
      <c r="D433" s="268"/>
      <c r="E433" s="268"/>
      <c r="F433" s="268"/>
      <c r="G433" s="268"/>
      <c r="H433" s="269"/>
      <c r="I433" s="189"/>
      <c r="J433" s="3"/>
      <c r="K433" s="2"/>
      <c r="L433" s="269"/>
      <c r="M433" s="189"/>
      <c r="N433" s="3"/>
      <c r="O433" s="2"/>
      <c r="P433" s="269"/>
      <c r="Q433" s="189"/>
      <c r="R433" s="3"/>
      <c r="S433" s="2"/>
      <c r="T433" s="269"/>
      <c r="U433" s="189"/>
      <c r="V433" s="3"/>
      <c r="W433" s="1"/>
      <c r="X433" s="1"/>
      <c r="Y433" s="1"/>
      <c r="Z433" s="1"/>
      <c r="AA433" s="2"/>
      <c r="AB433" s="2"/>
      <c r="AC433" s="2"/>
      <c r="AD433" s="2"/>
      <c r="AE433" s="2"/>
      <c r="AF433" s="2"/>
      <c r="AG433" s="270"/>
      <c r="AH433" s="270"/>
      <c r="AI433" s="270"/>
      <c r="AJ433" s="270"/>
      <c r="AK433" s="270"/>
      <c r="AL433" s="270"/>
      <c r="AM433" s="270"/>
      <c r="AN433" s="270"/>
      <c r="AO433" s="270"/>
    </row>
    <row r="434" spans="1:41" ht="14.25" customHeight="1">
      <c r="A434" s="204"/>
      <c r="B434" s="268"/>
      <c r="C434" s="268"/>
      <c r="D434" s="268"/>
      <c r="E434" s="268"/>
      <c r="F434" s="268"/>
      <c r="G434" s="268"/>
      <c r="H434" s="269"/>
      <c r="I434" s="189"/>
      <c r="J434" s="3"/>
      <c r="K434" s="2"/>
      <c r="L434" s="269"/>
      <c r="M434" s="189"/>
      <c r="N434" s="3"/>
      <c r="O434" s="2"/>
      <c r="P434" s="269"/>
      <c r="Q434" s="189"/>
      <c r="R434" s="3"/>
      <c r="S434" s="2"/>
      <c r="T434" s="269"/>
      <c r="U434" s="189"/>
      <c r="V434" s="3"/>
      <c r="W434" s="1"/>
      <c r="X434" s="1"/>
      <c r="Y434" s="1"/>
      <c r="Z434" s="1"/>
      <c r="AA434" s="2"/>
      <c r="AB434" s="2"/>
      <c r="AC434" s="2"/>
      <c r="AD434" s="2"/>
      <c r="AE434" s="2"/>
      <c r="AF434" s="2"/>
      <c r="AG434" s="270"/>
      <c r="AH434" s="270"/>
      <c r="AI434" s="270"/>
      <c r="AJ434" s="270"/>
      <c r="AK434" s="270"/>
      <c r="AL434" s="270"/>
      <c r="AM434" s="270"/>
      <c r="AN434" s="270"/>
      <c r="AO434" s="270"/>
    </row>
    <row r="435" spans="1:41" ht="14.25" customHeight="1">
      <c r="A435" s="204"/>
      <c r="B435" s="268"/>
      <c r="C435" s="268"/>
      <c r="D435" s="268"/>
      <c r="E435" s="268"/>
      <c r="F435" s="268"/>
      <c r="G435" s="268"/>
      <c r="H435" s="269"/>
      <c r="I435" s="189"/>
      <c r="J435" s="3"/>
      <c r="K435" s="2"/>
      <c r="L435" s="269"/>
      <c r="M435" s="189"/>
      <c r="N435" s="3"/>
      <c r="O435" s="2"/>
      <c r="P435" s="269"/>
      <c r="Q435" s="189"/>
      <c r="R435" s="3"/>
      <c r="S435" s="2"/>
      <c r="T435" s="269"/>
      <c r="U435" s="189"/>
      <c r="V435" s="3"/>
      <c r="W435" s="1"/>
      <c r="X435" s="1"/>
      <c r="Y435" s="1"/>
      <c r="Z435" s="1"/>
      <c r="AA435" s="2"/>
      <c r="AB435" s="2"/>
      <c r="AC435" s="2"/>
      <c r="AD435" s="2"/>
      <c r="AE435" s="2"/>
      <c r="AF435" s="2"/>
      <c r="AG435" s="270"/>
      <c r="AH435" s="270"/>
      <c r="AI435" s="270"/>
      <c r="AJ435" s="270"/>
      <c r="AK435" s="270"/>
      <c r="AL435" s="270"/>
      <c r="AM435" s="270"/>
      <c r="AN435" s="270"/>
      <c r="AO435" s="270"/>
    </row>
    <row r="436" spans="1:41" ht="14.25" customHeight="1">
      <c r="A436" s="204"/>
      <c r="B436" s="268"/>
      <c r="C436" s="268"/>
      <c r="D436" s="268"/>
      <c r="E436" s="268"/>
      <c r="F436" s="268"/>
      <c r="G436" s="268"/>
      <c r="H436" s="269"/>
      <c r="I436" s="189"/>
      <c r="J436" s="3"/>
      <c r="K436" s="2"/>
      <c r="L436" s="269"/>
      <c r="M436" s="189"/>
      <c r="N436" s="3"/>
      <c r="O436" s="2"/>
      <c r="P436" s="269"/>
      <c r="Q436" s="189"/>
      <c r="R436" s="3"/>
      <c r="S436" s="2"/>
      <c r="T436" s="269"/>
      <c r="U436" s="189"/>
      <c r="V436" s="3"/>
      <c r="W436" s="1"/>
      <c r="X436" s="1"/>
      <c r="Y436" s="1"/>
      <c r="Z436" s="1"/>
      <c r="AA436" s="2"/>
      <c r="AB436" s="2"/>
      <c r="AC436" s="2"/>
      <c r="AD436" s="2"/>
      <c r="AE436" s="2"/>
      <c r="AF436" s="2"/>
      <c r="AG436" s="270"/>
      <c r="AH436" s="270"/>
      <c r="AI436" s="270"/>
      <c r="AJ436" s="270"/>
      <c r="AK436" s="270"/>
      <c r="AL436" s="270"/>
      <c r="AM436" s="270"/>
      <c r="AN436" s="270"/>
      <c r="AO436" s="270"/>
    </row>
    <row r="437" spans="1:41" ht="14.25" customHeight="1">
      <c r="A437" s="204"/>
      <c r="B437" s="268"/>
      <c r="C437" s="268"/>
      <c r="D437" s="268"/>
      <c r="E437" s="268"/>
      <c r="F437" s="268"/>
      <c r="G437" s="268"/>
      <c r="H437" s="269"/>
      <c r="I437" s="189"/>
      <c r="J437" s="3"/>
      <c r="K437" s="2"/>
      <c r="L437" s="269"/>
      <c r="M437" s="189"/>
      <c r="N437" s="3"/>
      <c r="O437" s="2"/>
      <c r="P437" s="269"/>
      <c r="Q437" s="189"/>
      <c r="R437" s="3"/>
      <c r="S437" s="2"/>
      <c r="T437" s="269"/>
      <c r="U437" s="189"/>
      <c r="V437" s="3"/>
      <c r="W437" s="1"/>
      <c r="X437" s="1"/>
      <c r="Y437" s="1"/>
      <c r="Z437" s="1"/>
      <c r="AA437" s="2"/>
      <c r="AB437" s="2"/>
      <c r="AC437" s="2"/>
      <c r="AD437" s="2"/>
      <c r="AE437" s="2"/>
      <c r="AF437" s="2"/>
      <c r="AG437" s="270"/>
      <c r="AH437" s="270"/>
      <c r="AI437" s="270"/>
      <c r="AJ437" s="270"/>
      <c r="AK437" s="270"/>
      <c r="AL437" s="270"/>
      <c r="AM437" s="270"/>
      <c r="AN437" s="270"/>
      <c r="AO437" s="270"/>
    </row>
    <row r="438" spans="1:41" ht="14.25" customHeight="1">
      <c r="A438" s="204"/>
      <c r="B438" s="268"/>
      <c r="C438" s="268"/>
      <c r="D438" s="268"/>
      <c r="E438" s="268"/>
      <c r="F438" s="268"/>
      <c r="G438" s="268"/>
      <c r="H438" s="269"/>
      <c r="I438" s="189"/>
      <c r="J438" s="3"/>
      <c r="K438" s="2"/>
      <c r="L438" s="269"/>
      <c r="M438" s="189"/>
      <c r="N438" s="3"/>
      <c r="O438" s="2"/>
      <c r="P438" s="269"/>
      <c r="Q438" s="189"/>
      <c r="R438" s="3"/>
      <c r="S438" s="2"/>
      <c r="T438" s="269"/>
      <c r="U438" s="189"/>
      <c r="V438" s="3"/>
      <c r="W438" s="1"/>
      <c r="X438" s="1"/>
      <c r="Y438" s="1"/>
      <c r="Z438" s="1"/>
      <c r="AA438" s="2"/>
      <c r="AB438" s="2"/>
      <c r="AC438" s="2"/>
      <c r="AD438" s="2"/>
      <c r="AE438" s="2"/>
      <c r="AF438" s="2"/>
      <c r="AG438" s="270"/>
      <c r="AH438" s="270"/>
      <c r="AI438" s="270"/>
      <c r="AJ438" s="270"/>
      <c r="AK438" s="270"/>
      <c r="AL438" s="270"/>
      <c r="AM438" s="270"/>
      <c r="AN438" s="270"/>
      <c r="AO438" s="270"/>
    </row>
    <row r="439" spans="1:41" ht="14.25" customHeight="1">
      <c r="A439" s="204"/>
      <c r="B439" s="268"/>
      <c r="C439" s="268"/>
      <c r="D439" s="268"/>
      <c r="E439" s="268"/>
      <c r="F439" s="268"/>
      <c r="G439" s="268"/>
      <c r="H439" s="269"/>
      <c r="I439" s="189"/>
      <c r="J439" s="3"/>
      <c r="K439" s="2"/>
      <c r="L439" s="269"/>
      <c r="M439" s="189"/>
      <c r="N439" s="3"/>
      <c r="O439" s="2"/>
      <c r="P439" s="269"/>
      <c r="Q439" s="189"/>
      <c r="R439" s="3"/>
      <c r="S439" s="2"/>
      <c r="T439" s="269"/>
      <c r="U439" s="189"/>
      <c r="V439" s="3"/>
      <c r="W439" s="1"/>
      <c r="X439" s="1"/>
      <c r="Y439" s="1"/>
      <c r="Z439" s="1"/>
      <c r="AA439" s="2"/>
      <c r="AB439" s="2"/>
      <c r="AC439" s="2"/>
      <c r="AD439" s="2"/>
      <c r="AE439" s="2"/>
      <c r="AF439" s="2"/>
      <c r="AG439" s="270"/>
      <c r="AH439" s="270"/>
      <c r="AI439" s="270"/>
      <c r="AJ439" s="270"/>
      <c r="AK439" s="270"/>
      <c r="AL439" s="270"/>
      <c r="AM439" s="270"/>
      <c r="AN439" s="270"/>
      <c r="AO439" s="270"/>
    </row>
    <row r="440" spans="1:41" ht="14.25" customHeight="1">
      <c r="A440" s="204"/>
      <c r="B440" s="268"/>
      <c r="C440" s="268"/>
      <c r="D440" s="268"/>
      <c r="E440" s="268"/>
      <c r="F440" s="268"/>
      <c r="G440" s="268"/>
      <c r="H440" s="269"/>
      <c r="I440" s="189"/>
      <c r="J440" s="3"/>
      <c r="K440" s="2"/>
      <c r="L440" s="269"/>
      <c r="M440" s="189"/>
      <c r="N440" s="3"/>
      <c r="O440" s="2"/>
      <c r="P440" s="269"/>
      <c r="Q440" s="189"/>
      <c r="R440" s="3"/>
      <c r="S440" s="2"/>
      <c r="T440" s="269"/>
      <c r="U440" s="189"/>
      <c r="V440" s="3"/>
      <c r="W440" s="1"/>
      <c r="X440" s="1"/>
      <c r="Y440" s="1"/>
      <c r="Z440" s="1"/>
      <c r="AA440" s="2"/>
      <c r="AB440" s="2"/>
      <c r="AC440" s="2"/>
      <c r="AD440" s="2"/>
      <c r="AE440" s="2"/>
      <c r="AF440" s="2"/>
      <c r="AG440" s="270"/>
      <c r="AH440" s="270"/>
      <c r="AI440" s="270"/>
      <c r="AJ440" s="270"/>
      <c r="AK440" s="270"/>
      <c r="AL440" s="270"/>
      <c r="AM440" s="270"/>
      <c r="AN440" s="270"/>
      <c r="AO440" s="270"/>
    </row>
    <row r="441" spans="1:41" ht="14.25" customHeight="1">
      <c r="A441" s="204"/>
      <c r="B441" s="268"/>
      <c r="C441" s="268"/>
      <c r="D441" s="268"/>
      <c r="E441" s="268"/>
      <c r="F441" s="268"/>
      <c r="G441" s="268"/>
      <c r="H441" s="269"/>
      <c r="I441" s="189"/>
      <c r="J441" s="3"/>
      <c r="K441" s="2"/>
      <c r="L441" s="269"/>
      <c r="M441" s="189"/>
      <c r="N441" s="3"/>
      <c r="O441" s="2"/>
      <c r="P441" s="269"/>
      <c r="Q441" s="189"/>
      <c r="R441" s="3"/>
      <c r="S441" s="2"/>
      <c r="T441" s="269"/>
      <c r="U441" s="189"/>
      <c r="V441" s="3"/>
      <c r="W441" s="1"/>
      <c r="X441" s="1"/>
      <c r="Y441" s="1"/>
      <c r="Z441" s="1"/>
      <c r="AA441" s="2"/>
      <c r="AB441" s="2"/>
      <c r="AC441" s="2"/>
      <c r="AD441" s="2"/>
      <c r="AE441" s="2"/>
      <c r="AF441" s="2"/>
      <c r="AG441" s="270"/>
      <c r="AH441" s="270"/>
      <c r="AI441" s="270"/>
      <c r="AJ441" s="270"/>
      <c r="AK441" s="270"/>
      <c r="AL441" s="270"/>
      <c r="AM441" s="270"/>
      <c r="AN441" s="270"/>
      <c r="AO441" s="270"/>
    </row>
    <row r="442" spans="1:41" ht="14.25" customHeight="1">
      <c r="A442" s="204"/>
      <c r="B442" s="268"/>
      <c r="C442" s="268"/>
      <c r="D442" s="268"/>
      <c r="E442" s="268"/>
      <c r="F442" s="268"/>
      <c r="G442" s="268"/>
      <c r="H442" s="269"/>
      <c r="I442" s="189"/>
      <c r="J442" s="3"/>
      <c r="K442" s="2"/>
      <c r="L442" s="269"/>
      <c r="M442" s="189"/>
      <c r="N442" s="3"/>
      <c r="O442" s="2"/>
      <c r="P442" s="269"/>
      <c r="Q442" s="189"/>
      <c r="R442" s="3"/>
      <c r="S442" s="2"/>
      <c r="T442" s="269"/>
      <c r="U442" s="189"/>
      <c r="V442" s="3"/>
      <c r="W442" s="1"/>
      <c r="X442" s="1"/>
      <c r="Y442" s="1"/>
      <c r="Z442" s="1"/>
      <c r="AA442" s="2"/>
      <c r="AB442" s="2"/>
      <c r="AC442" s="2"/>
      <c r="AD442" s="2"/>
      <c r="AE442" s="2"/>
      <c r="AF442" s="2"/>
      <c r="AG442" s="270"/>
      <c r="AH442" s="270"/>
      <c r="AI442" s="270"/>
      <c r="AJ442" s="270"/>
      <c r="AK442" s="270"/>
      <c r="AL442" s="270"/>
      <c r="AM442" s="270"/>
      <c r="AN442" s="270"/>
      <c r="AO442" s="270"/>
    </row>
    <row r="443" spans="1:41" ht="14.25" customHeight="1">
      <c r="A443" s="204"/>
      <c r="B443" s="268"/>
      <c r="C443" s="268"/>
      <c r="D443" s="268"/>
      <c r="E443" s="268"/>
      <c r="F443" s="268"/>
      <c r="G443" s="268"/>
      <c r="H443" s="269"/>
      <c r="I443" s="189"/>
      <c r="J443" s="3"/>
      <c r="K443" s="2"/>
      <c r="L443" s="269"/>
      <c r="M443" s="189"/>
      <c r="N443" s="3"/>
      <c r="O443" s="2"/>
      <c r="P443" s="269"/>
      <c r="Q443" s="189"/>
      <c r="R443" s="3"/>
      <c r="S443" s="2"/>
      <c r="T443" s="269"/>
      <c r="U443" s="189"/>
      <c r="V443" s="3"/>
      <c r="W443" s="1"/>
      <c r="X443" s="1"/>
      <c r="Y443" s="1"/>
      <c r="Z443" s="1"/>
      <c r="AA443" s="2"/>
      <c r="AB443" s="2"/>
      <c r="AC443" s="2"/>
      <c r="AD443" s="2"/>
      <c r="AE443" s="2"/>
      <c r="AF443" s="2"/>
      <c r="AG443" s="270"/>
      <c r="AH443" s="270"/>
      <c r="AI443" s="270"/>
      <c r="AJ443" s="270"/>
      <c r="AK443" s="270"/>
      <c r="AL443" s="270"/>
      <c r="AM443" s="270"/>
      <c r="AN443" s="270"/>
      <c r="AO443" s="270"/>
    </row>
    <row r="444" spans="1:41" ht="14.25" customHeight="1">
      <c r="A444" s="204"/>
      <c r="B444" s="268"/>
      <c r="C444" s="268"/>
      <c r="D444" s="268"/>
      <c r="E444" s="268"/>
      <c r="F444" s="268"/>
      <c r="G444" s="268"/>
      <c r="H444" s="269"/>
      <c r="I444" s="189"/>
      <c r="J444" s="3"/>
      <c r="K444" s="2"/>
      <c r="L444" s="269"/>
      <c r="M444" s="189"/>
      <c r="N444" s="3"/>
      <c r="O444" s="2"/>
      <c r="P444" s="269"/>
      <c r="Q444" s="189"/>
      <c r="R444" s="3"/>
      <c r="S444" s="2"/>
      <c r="T444" s="269"/>
      <c r="U444" s="189"/>
      <c r="V444" s="3"/>
      <c r="W444" s="1"/>
      <c r="X444" s="1"/>
      <c r="Y444" s="1"/>
      <c r="Z444" s="1"/>
      <c r="AA444" s="2"/>
      <c r="AB444" s="2"/>
      <c r="AC444" s="2"/>
      <c r="AD444" s="2"/>
      <c r="AE444" s="2"/>
      <c r="AF444" s="2"/>
      <c r="AG444" s="270"/>
      <c r="AH444" s="270"/>
      <c r="AI444" s="270"/>
      <c r="AJ444" s="270"/>
      <c r="AK444" s="270"/>
      <c r="AL444" s="270"/>
      <c r="AM444" s="270"/>
      <c r="AN444" s="270"/>
      <c r="AO444" s="270"/>
    </row>
    <row r="445" spans="1:41" ht="14.25" customHeight="1">
      <c r="A445" s="204"/>
      <c r="B445" s="268"/>
      <c r="C445" s="268"/>
      <c r="D445" s="268"/>
      <c r="E445" s="268"/>
      <c r="F445" s="268"/>
      <c r="G445" s="268"/>
      <c r="H445" s="269"/>
      <c r="I445" s="189"/>
      <c r="J445" s="3"/>
      <c r="K445" s="2"/>
      <c r="L445" s="269"/>
      <c r="M445" s="189"/>
      <c r="N445" s="3"/>
      <c r="O445" s="2"/>
      <c r="P445" s="269"/>
      <c r="Q445" s="189"/>
      <c r="R445" s="3"/>
      <c r="S445" s="2"/>
      <c r="T445" s="269"/>
      <c r="U445" s="189"/>
      <c r="V445" s="3"/>
      <c r="W445" s="1"/>
      <c r="X445" s="1"/>
      <c r="Y445" s="1"/>
      <c r="Z445" s="1"/>
      <c r="AA445" s="2"/>
      <c r="AB445" s="2"/>
      <c r="AC445" s="2"/>
      <c r="AD445" s="2"/>
      <c r="AE445" s="2"/>
      <c r="AF445" s="2"/>
      <c r="AG445" s="270"/>
      <c r="AH445" s="270"/>
      <c r="AI445" s="270"/>
      <c r="AJ445" s="270"/>
      <c r="AK445" s="270"/>
      <c r="AL445" s="270"/>
      <c r="AM445" s="270"/>
      <c r="AN445" s="270"/>
      <c r="AO445" s="270"/>
    </row>
    <row r="446" spans="1:41" ht="14.25" customHeight="1">
      <c r="A446" s="204"/>
      <c r="B446" s="268"/>
      <c r="C446" s="268"/>
      <c r="D446" s="268"/>
      <c r="E446" s="268"/>
      <c r="F446" s="268"/>
      <c r="G446" s="268"/>
      <c r="H446" s="269"/>
      <c r="I446" s="189"/>
      <c r="J446" s="3"/>
      <c r="K446" s="2"/>
      <c r="L446" s="269"/>
      <c r="M446" s="189"/>
      <c r="N446" s="3"/>
      <c r="O446" s="2"/>
      <c r="P446" s="269"/>
      <c r="Q446" s="189"/>
      <c r="R446" s="3"/>
      <c r="S446" s="2"/>
      <c r="T446" s="269"/>
      <c r="U446" s="189"/>
      <c r="V446" s="3"/>
      <c r="W446" s="1"/>
      <c r="X446" s="1"/>
      <c r="Y446" s="1"/>
      <c r="Z446" s="1"/>
      <c r="AA446" s="2"/>
      <c r="AB446" s="2"/>
      <c r="AC446" s="2"/>
      <c r="AD446" s="2"/>
      <c r="AE446" s="2"/>
      <c r="AF446" s="2"/>
      <c r="AG446" s="270"/>
      <c r="AH446" s="270"/>
      <c r="AI446" s="270"/>
      <c r="AJ446" s="270"/>
      <c r="AK446" s="270"/>
      <c r="AL446" s="270"/>
      <c r="AM446" s="270"/>
      <c r="AN446" s="270"/>
      <c r="AO446" s="270"/>
    </row>
    <row r="447" spans="1:41" ht="14.25" customHeight="1">
      <c r="A447" s="204"/>
      <c r="B447" s="268"/>
      <c r="C447" s="268"/>
      <c r="D447" s="268"/>
      <c r="E447" s="268"/>
      <c r="F447" s="268"/>
      <c r="G447" s="268"/>
      <c r="H447" s="269"/>
      <c r="I447" s="189"/>
      <c r="J447" s="3"/>
      <c r="K447" s="2"/>
      <c r="L447" s="269"/>
      <c r="M447" s="189"/>
      <c r="N447" s="3"/>
      <c r="O447" s="2"/>
      <c r="P447" s="269"/>
      <c r="Q447" s="189"/>
      <c r="R447" s="3"/>
      <c r="S447" s="2"/>
      <c r="T447" s="269"/>
      <c r="U447" s="189"/>
      <c r="V447" s="3"/>
      <c r="W447" s="1"/>
      <c r="X447" s="1"/>
      <c r="Y447" s="1"/>
      <c r="Z447" s="1"/>
      <c r="AA447" s="2"/>
      <c r="AB447" s="2"/>
      <c r="AC447" s="2"/>
      <c r="AD447" s="2"/>
      <c r="AE447" s="2"/>
      <c r="AF447" s="2"/>
      <c r="AG447" s="270"/>
      <c r="AH447" s="270"/>
      <c r="AI447" s="270"/>
      <c r="AJ447" s="270"/>
      <c r="AK447" s="270"/>
      <c r="AL447" s="270"/>
      <c r="AM447" s="270"/>
      <c r="AN447" s="270"/>
      <c r="AO447" s="270"/>
    </row>
    <row r="448" spans="1:41" ht="14.25" customHeight="1">
      <c r="A448" s="204"/>
      <c r="B448" s="268"/>
      <c r="C448" s="268"/>
      <c r="D448" s="268"/>
      <c r="E448" s="268"/>
      <c r="F448" s="268"/>
      <c r="G448" s="268"/>
      <c r="H448" s="269"/>
      <c r="I448" s="189"/>
      <c r="J448" s="3"/>
      <c r="K448" s="2"/>
      <c r="L448" s="269"/>
      <c r="M448" s="189"/>
      <c r="N448" s="3"/>
      <c r="O448" s="2"/>
      <c r="P448" s="269"/>
      <c r="Q448" s="189"/>
      <c r="R448" s="3"/>
      <c r="S448" s="2"/>
      <c r="T448" s="269"/>
      <c r="U448" s="189"/>
      <c r="V448" s="3"/>
      <c r="W448" s="1"/>
      <c r="X448" s="1"/>
      <c r="Y448" s="1"/>
      <c r="Z448" s="1"/>
      <c r="AA448" s="2"/>
      <c r="AB448" s="2"/>
      <c r="AC448" s="2"/>
      <c r="AD448" s="2"/>
      <c r="AE448" s="2"/>
      <c r="AF448" s="2"/>
      <c r="AG448" s="270"/>
      <c r="AH448" s="270"/>
      <c r="AI448" s="270"/>
      <c r="AJ448" s="270"/>
      <c r="AK448" s="270"/>
      <c r="AL448" s="270"/>
      <c r="AM448" s="270"/>
      <c r="AN448" s="270"/>
      <c r="AO448" s="270"/>
    </row>
    <row r="449" spans="1:41" ht="14.25" customHeight="1">
      <c r="A449" s="204"/>
      <c r="B449" s="268"/>
      <c r="C449" s="268"/>
      <c r="D449" s="268"/>
      <c r="E449" s="268"/>
      <c r="F449" s="268"/>
      <c r="G449" s="268"/>
      <c r="H449" s="269"/>
      <c r="I449" s="189"/>
      <c r="J449" s="3"/>
      <c r="K449" s="2"/>
      <c r="L449" s="269"/>
      <c r="M449" s="189"/>
      <c r="N449" s="3"/>
      <c r="O449" s="2"/>
      <c r="P449" s="269"/>
      <c r="Q449" s="189"/>
      <c r="R449" s="3"/>
      <c r="S449" s="2"/>
      <c r="T449" s="269"/>
      <c r="U449" s="189"/>
      <c r="V449" s="3"/>
      <c r="W449" s="1"/>
      <c r="X449" s="1"/>
      <c r="Y449" s="1"/>
      <c r="Z449" s="1"/>
      <c r="AA449" s="2"/>
      <c r="AB449" s="2"/>
      <c r="AC449" s="2"/>
      <c r="AD449" s="2"/>
      <c r="AE449" s="2"/>
      <c r="AF449" s="2"/>
      <c r="AG449" s="270"/>
      <c r="AH449" s="270"/>
      <c r="AI449" s="270"/>
      <c r="AJ449" s="270"/>
      <c r="AK449" s="270"/>
      <c r="AL449" s="270"/>
      <c r="AM449" s="270"/>
      <c r="AN449" s="270"/>
      <c r="AO449" s="270"/>
    </row>
    <row r="450" spans="1:41" ht="14.25" customHeight="1">
      <c r="A450" s="204"/>
      <c r="B450" s="268"/>
      <c r="C450" s="268"/>
      <c r="D450" s="268"/>
      <c r="E450" s="268"/>
      <c r="F450" s="268"/>
      <c r="G450" s="268"/>
      <c r="H450" s="269"/>
      <c r="I450" s="189"/>
      <c r="J450" s="3"/>
      <c r="K450" s="2"/>
      <c r="L450" s="269"/>
      <c r="M450" s="189"/>
      <c r="N450" s="3"/>
      <c r="O450" s="2"/>
      <c r="P450" s="269"/>
      <c r="Q450" s="189"/>
      <c r="R450" s="3"/>
      <c r="S450" s="2"/>
      <c r="T450" s="269"/>
      <c r="U450" s="189"/>
      <c r="V450" s="3"/>
      <c r="W450" s="1"/>
      <c r="X450" s="1"/>
      <c r="Y450" s="1"/>
      <c r="Z450" s="1"/>
      <c r="AA450" s="2"/>
      <c r="AB450" s="2"/>
      <c r="AC450" s="2"/>
      <c r="AD450" s="2"/>
      <c r="AE450" s="2"/>
      <c r="AF450" s="2"/>
      <c r="AG450" s="270"/>
      <c r="AH450" s="270"/>
      <c r="AI450" s="270"/>
      <c r="AJ450" s="270"/>
      <c r="AK450" s="270"/>
      <c r="AL450" s="270"/>
      <c r="AM450" s="270"/>
      <c r="AN450" s="270"/>
      <c r="AO450" s="270"/>
    </row>
    <row r="451" spans="1:41" ht="14.25" customHeight="1">
      <c r="A451" s="204"/>
      <c r="B451" s="268"/>
      <c r="C451" s="268"/>
      <c r="D451" s="268"/>
      <c r="E451" s="268"/>
      <c r="F451" s="268"/>
      <c r="G451" s="268"/>
      <c r="H451" s="269"/>
      <c r="I451" s="189"/>
      <c r="J451" s="3"/>
      <c r="K451" s="2"/>
      <c r="L451" s="269"/>
      <c r="M451" s="189"/>
      <c r="N451" s="3"/>
      <c r="O451" s="2"/>
      <c r="P451" s="269"/>
      <c r="Q451" s="189"/>
      <c r="R451" s="3"/>
      <c r="S451" s="2"/>
      <c r="T451" s="269"/>
      <c r="U451" s="189"/>
      <c r="V451" s="3"/>
      <c r="W451" s="1"/>
      <c r="X451" s="1"/>
      <c r="Y451" s="1"/>
      <c r="Z451" s="1"/>
      <c r="AA451" s="2"/>
      <c r="AB451" s="2"/>
      <c r="AC451" s="2"/>
      <c r="AD451" s="2"/>
      <c r="AE451" s="2"/>
      <c r="AF451" s="2"/>
      <c r="AG451" s="270"/>
      <c r="AH451" s="270"/>
      <c r="AI451" s="270"/>
      <c r="AJ451" s="270"/>
      <c r="AK451" s="270"/>
      <c r="AL451" s="270"/>
      <c r="AM451" s="270"/>
      <c r="AN451" s="270"/>
      <c r="AO451" s="270"/>
    </row>
    <row r="452" spans="1:41" ht="14.25" customHeight="1">
      <c r="A452" s="204"/>
      <c r="B452" s="268"/>
      <c r="C452" s="268"/>
      <c r="D452" s="268"/>
      <c r="E452" s="268"/>
      <c r="F452" s="268"/>
      <c r="G452" s="268"/>
      <c r="H452" s="269"/>
      <c r="I452" s="189"/>
      <c r="J452" s="3"/>
      <c r="K452" s="2"/>
      <c r="L452" s="269"/>
      <c r="M452" s="189"/>
      <c r="N452" s="3"/>
      <c r="O452" s="2"/>
      <c r="P452" s="269"/>
      <c r="Q452" s="189"/>
      <c r="R452" s="3"/>
      <c r="S452" s="2"/>
      <c r="T452" s="269"/>
      <c r="U452" s="189"/>
      <c r="V452" s="3"/>
      <c r="W452" s="1"/>
      <c r="X452" s="1"/>
      <c r="Y452" s="1"/>
      <c r="Z452" s="1"/>
      <c r="AA452" s="2"/>
      <c r="AB452" s="2"/>
      <c r="AC452" s="2"/>
      <c r="AD452" s="2"/>
      <c r="AE452" s="2"/>
      <c r="AF452" s="2"/>
      <c r="AG452" s="270"/>
      <c r="AH452" s="270"/>
      <c r="AI452" s="270"/>
      <c r="AJ452" s="270"/>
      <c r="AK452" s="270"/>
      <c r="AL452" s="270"/>
      <c r="AM452" s="270"/>
      <c r="AN452" s="270"/>
      <c r="AO452" s="270"/>
    </row>
    <row r="453" spans="1:41" ht="14.25" customHeight="1">
      <c r="A453" s="204"/>
      <c r="B453" s="268"/>
      <c r="C453" s="268"/>
      <c r="D453" s="268"/>
      <c r="E453" s="268"/>
      <c r="F453" s="268"/>
      <c r="G453" s="268"/>
      <c r="H453" s="269"/>
      <c r="I453" s="189"/>
      <c r="J453" s="3"/>
      <c r="K453" s="2"/>
      <c r="L453" s="269"/>
      <c r="M453" s="189"/>
      <c r="N453" s="3"/>
      <c r="O453" s="2"/>
      <c r="P453" s="269"/>
      <c r="Q453" s="189"/>
      <c r="R453" s="3"/>
      <c r="S453" s="2"/>
      <c r="T453" s="269"/>
      <c r="U453" s="189"/>
      <c r="V453" s="3"/>
      <c r="W453" s="1"/>
      <c r="X453" s="1"/>
      <c r="Y453" s="1"/>
      <c r="Z453" s="1"/>
      <c r="AA453" s="2"/>
      <c r="AB453" s="2"/>
      <c r="AC453" s="2"/>
      <c r="AD453" s="2"/>
      <c r="AE453" s="2"/>
      <c r="AF453" s="2"/>
      <c r="AG453" s="270"/>
      <c r="AH453" s="270"/>
      <c r="AI453" s="270"/>
      <c r="AJ453" s="270"/>
      <c r="AK453" s="270"/>
      <c r="AL453" s="270"/>
      <c r="AM453" s="270"/>
      <c r="AN453" s="270"/>
      <c r="AO453" s="270"/>
    </row>
    <row r="454" spans="1:41" ht="14.25" customHeight="1">
      <c r="A454" s="204"/>
      <c r="B454" s="268"/>
      <c r="C454" s="268"/>
      <c r="D454" s="268"/>
      <c r="E454" s="268"/>
      <c r="F454" s="268"/>
      <c r="G454" s="268"/>
      <c r="H454" s="269"/>
      <c r="I454" s="189"/>
      <c r="J454" s="3"/>
      <c r="K454" s="2"/>
      <c r="L454" s="269"/>
      <c r="M454" s="189"/>
      <c r="N454" s="3"/>
      <c r="O454" s="2"/>
      <c r="P454" s="269"/>
      <c r="Q454" s="189"/>
      <c r="R454" s="3"/>
      <c r="S454" s="2"/>
      <c r="T454" s="269"/>
      <c r="U454" s="189"/>
      <c r="V454" s="3"/>
      <c r="W454" s="1"/>
      <c r="X454" s="1"/>
      <c r="Y454" s="1"/>
      <c r="Z454" s="1"/>
      <c r="AA454" s="2"/>
      <c r="AB454" s="2"/>
      <c r="AC454" s="2"/>
      <c r="AD454" s="2"/>
      <c r="AE454" s="2"/>
      <c r="AF454" s="2"/>
      <c r="AG454" s="270"/>
      <c r="AH454" s="270"/>
      <c r="AI454" s="270"/>
      <c r="AJ454" s="270"/>
      <c r="AK454" s="270"/>
      <c r="AL454" s="270"/>
      <c r="AM454" s="270"/>
      <c r="AN454" s="270"/>
      <c r="AO454" s="270"/>
    </row>
    <row r="455" spans="1:41" ht="14.25" customHeight="1">
      <c r="A455" s="204"/>
      <c r="B455" s="268"/>
      <c r="C455" s="268"/>
      <c r="D455" s="268"/>
      <c r="E455" s="268"/>
      <c r="F455" s="268"/>
      <c r="G455" s="268"/>
      <c r="H455" s="269"/>
      <c r="I455" s="189"/>
      <c r="J455" s="3"/>
      <c r="K455" s="2"/>
      <c r="L455" s="269"/>
      <c r="M455" s="189"/>
      <c r="N455" s="3"/>
      <c r="O455" s="2"/>
      <c r="P455" s="269"/>
      <c r="Q455" s="189"/>
      <c r="R455" s="3"/>
      <c r="S455" s="2"/>
      <c r="T455" s="269"/>
      <c r="U455" s="189"/>
      <c r="V455" s="3"/>
      <c r="W455" s="1"/>
      <c r="X455" s="1"/>
      <c r="Y455" s="1"/>
      <c r="Z455" s="1"/>
      <c r="AA455" s="2"/>
      <c r="AB455" s="2"/>
      <c r="AC455" s="2"/>
      <c r="AD455" s="2"/>
      <c r="AE455" s="2"/>
      <c r="AF455" s="2"/>
      <c r="AG455" s="270"/>
      <c r="AH455" s="270"/>
      <c r="AI455" s="270"/>
      <c r="AJ455" s="270"/>
      <c r="AK455" s="270"/>
      <c r="AL455" s="270"/>
      <c r="AM455" s="270"/>
      <c r="AN455" s="270"/>
      <c r="AO455" s="270"/>
    </row>
    <row r="456" spans="1:41" ht="14.25" customHeight="1">
      <c r="A456" s="204"/>
      <c r="B456" s="268"/>
      <c r="C456" s="268"/>
      <c r="D456" s="268"/>
      <c r="E456" s="268"/>
      <c r="F456" s="268"/>
      <c r="G456" s="268"/>
      <c r="H456" s="269"/>
      <c r="I456" s="189"/>
      <c r="J456" s="3"/>
      <c r="K456" s="2"/>
      <c r="L456" s="269"/>
      <c r="M456" s="189"/>
      <c r="N456" s="3"/>
      <c r="O456" s="2"/>
      <c r="P456" s="269"/>
      <c r="Q456" s="189"/>
      <c r="R456" s="3"/>
      <c r="S456" s="2"/>
      <c r="T456" s="269"/>
      <c r="U456" s="189"/>
      <c r="V456" s="3"/>
      <c r="W456" s="1"/>
      <c r="X456" s="1"/>
      <c r="Y456" s="1"/>
      <c r="Z456" s="1"/>
      <c r="AA456" s="2"/>
      <c r="AB456" s="2"/>
      <c r="AC456" s="2"/>
      <c r="AD456" s="2"/>
      <c r="AE456" s="2"/>
      <c r="AF456" s="2"/>
      <c r="AG456" s="270"/>
      <c r="AH456" s="270"/>
      <c r="AI456" s="270"/>
      <c r="AJ456" s="270"/>
      <c r="AK456" s="270"/>
      <c r="AL456" s="270"/>
      <c r="AM456" s="270"/>
      <c r="AN456" s="270"/>
      <c r="AO456" s="270"/>
    </row>
    <row r="457" spans="1:41" ht="14.25" customHeight="1">
      <c r="A457" s="204"/>
      <c r="B457" s="268"/>
      <c r="C457" s="268"/>
      <c r="D457" s="268"/>
      <c r="E457" s="268"/>
      <c r="F457" s="268"/>
      <c r="G457" s="268"/>
      <c r="H457" s="269"/>
      <c r="I457" s="189"/>
      <c r="J457" s="3"/>
      <c r="K457" s="2"/>
      <c r="L457" s="269"/>
      <c r="M457" s="189"/>
      <c r="N457" s="3"/>
      <c r="O457" s="2"/>
      <c r="P457" s="269"/>
      <c r="Q457" s="189"/>
      <c r="R457" s="3"/>
      <c r="S457" s="2"/>
      <c r="T457" s="269"/>
      <c r="U457" s="189"/>
      <c r="V457" s="3"/>
      <c r="W457" s="1"/>
      <c r="X457" s="1"/>
      <c r="Y457" s="1"/>
      <c r="Z457" s="1"/>
      <c r="AA457" s="2"/>
      <c r="AB457" s="2"/>
      <c r="AC457" s="2"/>
      <c r="AD457" s="2"/>
      <c r="AE457" s="2"/>
      <c r="AF457" s="2"/>
      <c r="AG457" s="270"/>
      <c r="AH457" s="270"/>
      <c r="AI457" s="270"/>
      <c r="AJ457" s="270"/>
      <c r="AK457" s="270"/>
      <c r="AL457" s="270"/>
      <c r="AM457" s="270"/>
      <c r="AN457" s="270"/>
      <c r="AO457" s="270"/>
    </row>
    <row r="458" spans="1:41" ht="14.25" customHeight="1">
      <c r="A458" s="204"/>
      <c r="B458" s="268"/>
      <c r="C458" s="268"/>
      <c r="D458" s="268"/>
      <c r="E458" s="268"/>
      <c r="F458" s="268"/>
      <c r="G458" s="268"/>
      <c r="H458" s="269"/>
      <c r="I458" s="189"/>
      <c r="J458" s="3"/>
      <c r="K458" s="2"/>
      <c r="L458" s="269"/>
      <c r="M458" s="189"/>
      <c r="N458" s="3"/>
      <c r="O458" s="2"/>
      <c r="P458" s="269"/>
      <c r="Q458" s="189"/>
      <c r="R458" s="3"/>
      <c r="S458" s="2"/>
      <c r="T458" s="269"/>
      <c r="U458" s="189"/>
      <c r="V458" s="3"/>
      <c r="W458" s="1"/>
      <c r="X458" s="1"/>
      <c r="Y458" s="1"/>
      <c r="Z458" s="1"/>
      <c r="AA458" s="2"/>
      <c r="AB458" s="2"/>
      <c r="AC458" s="2"/>
      <c r="AD458" s="2"/>
      <c r="AE458" s="2"/>
      <c r="AF458" s="2"/>
      <c r="AG458" s="270"/>
      <c r="AH458" s="270"/>
      <c r="AI458" s="270"/>
      <c r="AJ458" s="270"/>
      <c r="AK458" s="270"/>
      <c r="AL458" s="270"/>
      <c r="AM458" s="270"/>
      <c r="AN458" s="270"/>
      <c r="AO458" s="270"/>
    </row>
    <row r="459" spans="1:41" ht="14.25" customHeight="1">
      <c r="A459" s="204"/>
      <c r="B459" s="268"/>
      <c r="C459" s="268"/>
      <c r="D459" s="268"/>
      <c r="E459" s="268"/>
      <c r="F459" s="268"/>
      <c r="G459" s="268"/>
      <c r="H459" s="269"/>
      <c r="I459" s="189"/>
      <c r="J459" s="3"/>
      <c r="K459" s="2"/>
      <c r="L459" s="269"/>
      <c r="M459" s="189"/>
      <c r="N459" s="3"/>
      <c r="O459" s="2"/>
      <c r="P459" s="269"/>
      <c r="Q459" s="189"/>
      <c r="R459" s="3"/>
      <c r="S459" s="2"/>
      <c r="T459" s="269"/>
      <c r="U459" s="189"/>
      <c r="V459" s="3"/>
      <c r="W459" s="1"/>
      <c r="X459" s="1"/>
      <c r="Y459" s="1"/>
      <c r="Z459" s="1"/>
      <c r="AA459" s="2"/>
      <c r="AB459" s="2"/>
      <c r="AC459" s="2"/>
      <c r="AD459" s="2"/>
      <c r="AE459" s="2"/>
      <c r="AF459" s="2"/>
      <c r="AG459" s="270"/>
      <c r="AH459" s="270"/>
      <c r="AI459" s="270"/>
      <c r="AJ459" s="270"/>
      <c r="AK459" s="270"/>
      <c r="AL459" s="270"/>
      <c r="AM459" s="270"/>
      <c r="AN459" s="270"/>
      <c r="AO459" s="270"/>
    </row>
    <row r="460" spans="1:41" ht="14.25" customHeight="1">
      <c r="A460" s="204"/>
      <c r="B460" s="268"/>
      <c r="C460" s="268"/>
      <c r="D460" s="268"/>
      <c r="E460" s="268"/>
      <c r="F460" s="268"/>
      <c r="G460" s="268"/>
      <c r="H460" s="269"/>
      <c r="I460" s="189"/>
      <c r="J460" s="3"/>
      <c r="K460" s="2"/>
      <c r="L460" s="269"/>
      <c r="M460" s="189"/>
      <c r="N460" s="3"/>
      <c r="O460" s="2"/>
      <c r="P460" s="269"/>
      <c r="Q460" s="189"/>
      <c r="R460" s="3"/>
      <c r="S460" s="2"/>
      <c r="T460" s="269"/>
      <c r="U460" s="189"/>
      <c r="V460" s="3"/>
      <c r="W460" s="1"/>
      <c r="X460" s="1"/>
      <c r="Y460" s="1"/>
      <c r="Z460" s="1"/>
      <c r="AA460" s="2"/>
      <c r="AB460" s="2"/>
      <c r="AC460" s="2"/>
      <c r="AD460" s="2"/>
      <c r="AE460" s="2"/>
      <c r="AF460" s="2"/>
      <c r="AG460" s="270"/>
      <c r="AH460" s="270"/>
      <c r="AI460" s="270"/>
      <c r="AJ460" s="270"/>
      <c r="AK460" s="270"/>
      <c r="AL460" s="270"/>
      <c r="AM460" s="270"/>
      <c r="AN460" s="270"/>
      <c r="AO460" s="270"/>
    </row>
    <row r="461" spans="1:41" ht="14.25" customHeight="1">
      <c r="A461" s="204"/>
      <c r="B461" s="268"/>
      <c r="C461" s="268"/>
      <c r="D461" s="268"/>
      <c r="E461" s="268"/>
      <c r="F461" s="268"/>
      <c r="G461" s="268"/>
      <c r="H461" s="269"/>
      <c r="I461" s="189"/>
      <c r="J461" s="3"/>
      <c r="K461" s="2"/>
      <c r="L461" s="269"/>
      <c r="M461" s="189"/>
      <c r="N461" s="3"/>
      <c r="O461" s="2"/>
      <c r="P461" s="269"/>
      <c r="Q461" s="189"/>
      <c r="R461" s="3"/>
      <c r="S461" s="2"/>
      <c r="T461" s="269"/>
      <c r="U461" s="189"/>
      <c r="V461" s="3"/>
      <c r="W461" s="1"/>
      <c r="X461" s="1"/>
      <c r="Y461" s="1"/>
      <c r="Z461" s="1"/>
      <c r="AA461" s="2"/>
      <c r="AB461" s="2"/>
      <c r="AC461" s="2"/>
      <c r="AD461" s="2"/>
      <c r="AE461" s="2"/>
      <c r="AF461" s="2"/>
      <c r="AG461" s="270"/>
      <c r="AH461" s="270"/>
      <c r="AI461" s="270"/>
      <c r="AJ461" s="270"/>
      <c r="AK461" s="270"/>
      <c r="AL461" s="270"/>
      <c r="AM461" s="270"/>
      <c r="AN461" s="270"/>
      <c r="AO461" s="270"/>
    </row>
    <row r="462" spans="1:41" ht="14.25" customHeight="1">
      <c r="A462" s="204"/>
      <c r="B462" s="268"/>
      <c r="C462" s="268"/>
      <c r="D462" s="268"/>
      <c r="E462" s="268"/>
      <c r="F462" s="268"/>
      <c r="G462" s="268"/>
      <c r="H462" s="269"/>
      <c r="I462" s="189"/>
      <c r="J462" s="3"/>
      <c r="K462" s="2"/>
      <c r="L462" s="269"/>
      <c r="M462" s="189"/>
      <c r="N462" s="3"/>
      <c r="O462" s="2"/>
      <c r="P462" s="269"/>
      <c r="Q462" s="189"/>
      <c r="R462" s="3"/>
      <c r="S462" s="2"/>
      <c r="T462" s="269"/>
      <c r="U462" s="189"/>
      <c r="V462" s="3"/>
      <c r="W462" s="1"/>
      <c r="X462" s="1"/>
      <c r="Y462" s="1"/>
      <c r="Z462" s="1"/>
      <c r="AA462" s="2"/>
      <c r="AB462" s="2"/>
      <c r="AC462" s="2"/>
      <c r="AD462" s="2"/>
      <c r="AE462" s="2"/>
      <c r="AF462" s="2"/>
      <c r="AG462" s="270"/>
      <c r="AH462" s="270"/>
      <c r="AI462" s="270"/>
      <c r="AJ462" s="270"/>
      <c r="AK462" s="270"/>
      <c r="AL462" s="270"/>
      <c r="AM462" s="270"/>
      <c r="AN462" s="270"/>
      <c r="AO462" s="270"/>
    </row>
    <row r="463" spans="1:41" ht="14.25" customHeight="1">
      <c r="A463" s="204"/>
      <c r="B463" s="268"/>
      <c r="C463" s="268"/>
      <c r="D463" s="268"/>
      <c r="E463" s="268"/>
      <c r="F463" s="268"/>
      <c r="G463" s="268"/>
      <c r="H463" s="269"/>
      <c r="I463" s="189"/>
      <c r="J463" s="3"/>
      <c r="K463" s="2"/>
      <c r="L463" s="269"/>
      <c r="M463" s="189"/>
      <c r="N463" s="3"/>
      <c r="O463" s="2"/>
      <c r="P463" s="269"/>
      <c r="Q463" s="189"/>
      <c r="R463" s="3"/>
      <c r="S463" s="2"/>
      <c r="T463" s="269"/>
      <c r="U463" s="189"/>
      <c r="V463" s="3"/>
      <c r="W463" s="1"/>
      <c r="X463" s="1"/>
      <c r="Y463" s="1"/>
      <c r="Z463" s="1"/>
      <c r="AA463" s="2"/>
      <c r="AB463" s="2"/>
      <c r="AC463" s="2"/>
      <c r="AD463" s="2"/>
      <c r="AE463" s="2"/>
      <c r="AF463" s="2"/>
      <c r="AG463" s="270"/>
      <c r="AH463" s="270"/>
      <c r="AI463" s="270"/>
      <c r="AJ463" s="270"/>
      <c r="AK463" s="270"/>
      <c r="AL463" s="270"/>
      <c r="AM463" s="270"/>
      <c r="AN463" s="270"/>
      <c r="AO463" s="270"/>
    </row>
    <row r="464" spans="1:41" ht="14.25" customHeight="1">
      <c r="A464" s="204"/>
      <c r="B464" s="268"/>
      <c r="C464" s="268"/>
      <c r="D464" s="268"/>
      <c r="E464" s="268"/>
      <c r="F464" s="268"/>
      <c r="G464" s="268"/>
      <c r="H464" s="269"/>
      <c r="I464" s="189"/>
      <c r="J464" s="3"/>
      <c r="K464" s="2"/>
      <c r="L464" s="269"/>
      <c r="M464" s="189"/>
      <c r="N464" s="3"/>
      <c r="O464" s="2"/>
      <c r="P464" s="269"/>
      <c r="Q464" s="189"/>
      <c r="R464" s="3"/>
      <c r="S464" s="2"/>
      <c r="T464" s="269"/>
      <c r="U464" s="189"/>
      <c r="V464" s="3"/>
      <c r="W464" s="1"/>
      <c r="X464" s="1"/>
      <c r="Y464" s="1"/>
      <c r="Z464" s="1"/>
      <c r="AA464" s="2"/>
      <c r="AB464" s="2"/>
      <c r="AC464" s="2"/>
      <c r="AD464" s="2"/>
      <c r="AE464" s="2"/>
      <c r="AF464" s="2"/>
      <c r="AG464" s="270"/>
      <c r="AH464" s="270"/>
      <c r="AI464" s="270"/>
      <c r="AJ464" s="270"/>
      <c r="AK464" s="270"/>
      <c r="AL464" s="270"/>
      <c r="AM464" s="270"/>
      <c r="AN464" s="270"/>
      <c r="AO464" s="270"/>
    </row>
    <row r="465" spans="1:41" ht="14.25" customHeight="1">
      <c r="A465" s="204"/>
      <c r="B465" s="268"/>
      <c r="C465" s="268"/>
      <c r="D465" s="268"/>
      <c r="E465" s="268"/>
      <c r="F465" s="268"/>
      <c r="G465" s="268"/>
      <c r="H465" s="269"/>
      <c r="I465" s="189"/>
      <c r="J465" s="3"/>
      <c r="K465" s="2"/>
      <c r="L465" s="269"/>
      <c r="M465" s="189"/>
      <c r="N465" s="3"/>
      <c r="O465" s="2"/>
      <c r="P465" s="269"/>
      <c r="Q465" s="189"/>
      <c r="R465" s="3"/>
      <c r="S465" s="2"/>
      <c r="T465" s="269"/>
      <c r="U465" s="189"/>
      <c r="V465" s="3"/>
      <c r="W465" s="1"/>
      <c r="X465" s="1"/>
      <c r="Y465" s="1"/>
      <c r="Z465" s="1"/>
      <c r="AA465" s="2"/>
      <c r="AB465" s="2"/>
      <c r="AC465" s="2"/>
      <c r="AD465" s="2"/>
      <c r="AE465" s="2"/>
      <c r="AF465" s="2"/>
      <c r="AG465" s="270"/>
      <c r="AH465" s="270"/>
      <c r="AI465" s="270"/>
      <c r="AJ465" s="270"/>
      <c r="AK465" s="270"/>
      <c r="AL465" s="270"/>
      <c r="AM465" s="270"/>
      <c r="AN465" s="270"/>
      <c r="AO465" s="270"/>
    </row>
    <row r="466" spans="1:41" ht="14.25" customHeight="1">
      <c r="A466" s="204"/>
      <c r="B466" s="268"/>
      <c r="C466" s="268"/>
      <c r="D466" s="268"/>
      <c r="E466" s="268"/>
      <c r="F466" s="268"/>
      <c r="G466" s="268"/>
      <c r="H466" s="269"/>
      <c r="I466" s="189"/>
      <c r="J466" s="3"/>
      <c r="K466" s="2"/>
      <c r="L466" s="269"/>
      <c r="M466" s="189"/>
      <c r="N466" s="3"/>
      <c r="O466" s="2"/>
      <c r="P466" s="269"/>
      <c r="Q466" s="189"/>
      <c r="R466" s="3"/>
      <c r="S466" s="2"/>
      <c r="T466" s="269"/>
      <c r="U466" s="189"/>
      <c r="V466" s="3"/>
      <c r="W466" s="1"/>
      <c r="X466" s="1"/>
      <c r="Y466" s="1"/>
      <c r="Z466" s="1"/>
      <c r="AA466" s="2"/>
      <c r="AB466" s="2"/>
      <c r="AC466" s="2"/>
      <c r="AD466" s="2"/>
      <c r="AE466" s="2"/>
      <c r="AF466" s="2"/>
      <c r="AG466" s="270"/>
      <c r="AH466" s="270"/>
      <c r="AI466" s="270"/>
      <c r="AJ466" s="270"/>
      <c r="AK466" s="270"/>
      <c r="AL466" s="270"/>
      <c r="AM466" s="270"/>
      <c r="AN466" s="270"/>
      <c r="AO466" s="270"/>
    </row>
    <row r="467" spans="1:41" ht="14.25" customHeight="1">
      <c r="A467" s="204"/>
      <c r="B467" s="268"/>
      <c r="C467" s="268"/>
      <c r="D467" s="268"/>
      <c r="E467" s="268"/>
      <c r="F467" s="268"/>
      <c r="G467" s="268"/>
      <c r="H467" s="269"/>
      <c r="I467" s="189"/>
      <c r="J467" s="3"/>
      <c r="K467" s="2"/>
      <c r="L467" s="269"/>
      <c r="M467" s="189"/>
      <c r="N467" s="3"/>
      <c r="O467" s="2"/>
      <c r="P467" s="269"/>
      <c r="Q467" s="189"/>
      <c r="R467" s="3"/>
      <c r="S467" s="2"/>
      <c r="T467" s="269"/>
      <c r="U467" s="189"/>
      <c r="V467" s="3"/>
      <c r="W467" s="1"/>
      <c r="X467" s="1"/>
      <c r="Y467" s="1"/>
      <c r="Z467" s="1"/>
      <c r="AA467" s="2"/>
      <c r="AB467" s="2"/>
      <c r="AC467" s="2"/>
      <c r="AD467" s="2"/>
      <c r="AE467" s="2"/>
      <c r="AF467" s="2"/>
      <c r="AG467" s="270"/>
      <c r="AH467" s="270"/>
      <c r="AI467" s="270"/>
      <c r="AJ467" s="270"/>
      <c r="AK467" s="270"/>
      <c r="AL467" s="270"/>
      <c r="AM467" s="270"/>
      <c r="AN467" s="270"/>
      <c r="AO467" s="270"/>
    </row>
    <row r="468" spans="1:41" ht="14.25" customHeight="1">
      <c r="A468" s="204"/>
      <c r="B468" s="268"/>
      <c r="C468" s="268"/>
      <c r="D468" s="268"/>
      <c r="E468" s="268"/>
      <c r="F468" s="268"/>
      <c r="G468" s="268"/>
      <c r="H468" s="269"/>
      <c r="I468" s="189"/>
      <c r="J468" s="3"/>
      <c r="K468" s="2"/>
      <c r="L468" s="269"/>
      <c r="M468" s="189"/>
      <c r="N468" s="3"/>
      <c r="O468" s="2"/>
      <c r="P468" s="269"/>
      <c r="Q468" s="189"/>
      <c r="R468" s="3"/>
      <c r="S468" s="2"/>
      <c r="T468" s="269"/>
      <c r="U468" s="189"/>
      <c r="V468" s="3"/>
      <c r="W468" s="1"/>
      <c r="X468" s="1"/>
      <c r="Y468" s="1"/>
      <c r="Z468" s="1"/>
      <c r="AA468" s="2"/>
      <c r="AB468" s="2"/>
      <c r="AC468" s="2"/>
      <c r="AD468" s="2"/>
      <c r="AE468" s="2"/>
      <c r="AF468" s="2"/>
      <c r="AG468" s="270"/>
      <c r="AH468" s="270"/>
      <c r="AI468" s="270"/>
      <c r="AJ468" s="270"/>
      <c r="AK468" s="270"/>
      <c r="AL468" s="270"/>
      <c r="AM468" s="270"/>
      <c r="AN468" s="270"/>
      <c r="AO468" s="270"/>
    </row>
    <row r="469" spans="1:41" ht="14.25" customHeight="1">
      <c r="A469" s="204"/>
      <c r="B469" s="268"/>
      <c r="C469" s="268"/>
      <c r="D469" s="268"/>
      <c r="E469" s="268"/>
      <c r="F469" s="268"/>
      <c r="G469" s="268"/>
      <c r="H469" s="269"/>
      <c r="I469" s="189"/>
      <c r="J469" s="3"/>
      <c r="K469" s="2"/>
      <c r="L469" s="269"/>
      <c r="M469" s="189"/>
      <c r="N469" s="3"/>
      <c r="O469" s="2"/>
      <c r="P469" s="269"/>
      <c r="Q469" s="189"/>
      <c r="R469" s="3"/>
      <c r="S469" s="2"/>
      <c r="T469" s="269"/>
      <c r="U469" s="189"/>
      <c r="V469" s="3"/>
      <c r="W469" s="1"/>
      <c r="X469" s="1"/>
      <c r="Y469" s="1"/>
      <c r="Z469" s="1"/>
      <c r="AA469" s="2"/>
      <c r="AB469" s="2"/>
      <c r="AC469" s="2"/>
      <c r="AD469" s="2"/>
      <c r="AE469" s="2"/>
      <c r="AF469" s="2"/>
      <c r="AG469" s="270"/>
      <c r="AH469" s="270"/>
      <c r="AI469" s="270"/>
      <c r="AJ469" s="270"/>
      <c r="AK469" s="270"/>
      <c r="AL469" s="270"/>
      <c r="AM469" s="270"/>
      <c r="AN469" s="270"/>
      <c r="AO469" s="270"/>
    </row>
    <row r="470" spans="1:41" ht="14.25" customHeight="1">
      <c r="A470" s="204"/>
      <c r="B470" s="268"/>
      <c r="C470" s="268"/>
      <c r="D470" s="268"/>
      <c r="E470" s="268"/>
      <c r="F470" s="268"/>
      <c r="G470" s="268"/>
      <c r="H470" s="269"/>
      <c r="I470" s="189"/>
      <c r="J470" s="3"/>
      <c r="K470" s="2"/>
      <c r="L470" s="269"/>
      <c r="M470" s="189"/>
      <c r="N470" s="3"/>
      <c r="O470" s="2"/>
      <c r="P470" s="269"/>
      <c r="Q470" s="189"/>
      <c r="R470" s="3"/>
      <c r="S470" s="2"/>
      <c r="T470" s="269"/>
      <c r="U470" s="189"/>
      <c r="V470" s="3"/>
      <c r="W470" s="1"/>
      <c r="X470" s="1"/>
      <c r="Y470" s="1"/>
      <c r="Z470" s="1"/>
      <c r="AA470" s="2"/>
      <c r="AB470" s="2"/>
      <c r="AC470" s="2"/>
      <c r="AD470" s="2"/>
      <c r="AE470" s="2"/>
      <c r="AF470" s="2"/>
      <c r="AG470" s="270"/>
      <c r="AH470" s="270"/>
      <c r="AI470" s="270"/>
      <c r="AJ470" s="270"/>
      <c r="AK470" s="270"/>
      <c r="AL470" s="270"/>
      <c r="AM470" s="270"/>
      <c r="AN470" s="270"/>
      <c r="AO470" s="270"/>
    </row>
    <row r="471" spans="1:41" ht="14.25" customHeight="1">
      <c r="A471" s="204"/>
      <c r="B471" s="268"/>
      <c r="C471" s="268"/>
      <c r="D471" s="268"/>
      <c r="E471" s="268"/>
      <c r="F471" s="268"/>
      <c r="G471" s="268"/>
      <c r="H471" s="269"/>
      <c r="I471" s="189"/>
      <c r="J471" s="3"/>
      <c r="K471" s="2"/>
      <c r="L471" s="269"/>
      <c r="M471" s="189"/>
      <c r="N471" s="3"/>
      <c r="O471" s="2"/>
      <c r="P471" s="269"/>
      <c r="Q471" s="189"/>
      <c r="R471" s="3"/>
      <c r="S471" s="2"/>
      <c r="T471" s="269"/>
      <c r="U471" s="189"/>
      <c r="V471" s="3"/>
      <c r="W471" s="1"/>
      <c r="X471" s="1"/>
      <c r="Y471" s="1"/>
      <c r="Z471" s="1"/>
      <c r="AA471" s="2"/>
      <c r="AB471" s="2"/>
      <c r="AC471" s="2"/>
      <c r="AD471" s="2"/>
      <c r="AE471" s="2"/>
      <c r="AF471" s="2"/>
      <c r="AG471" s="270"/>
      <c r="AH471" s="270"/>
      <c r="AI471" s="270"/>
      <c r="AJ471" s="270"/>
      <c r="AK471" s="270"/>
      <c r="AL471" s="270"/>
      <c r="AM471" s="270"/>
      <c r="AN471" s="270"/>
      <c r="AO471" s="270"/>
    </row>
    <row r="472" spans="1:41" ht="14.25" customHeight="1">
      <c r="A472" s="204"/>
      <c r="B472" s="268"/>
      <c r="C472" s="268"/>
      <c r="D472" s="268"/>
      <c r="E472" s="268"/>
      <c r="F472" s="268"/>
      <c r="G472" s="268"/>
      <c r="H472" s="269"/>
      <c r="I472" s="189"/>
      <c r="J472" s="3"/>
      <c r="K472" s="2"/>
      <c r="L472" s="269"/>
      <c r="M472" s="189"/>
      <c r="N472" s="3"/>
      <c r="O472" s="2"/>
      <c r="P472" s="269"/>
      <c r="Q472" s="189"/>
      <c r="R472" s="3"/>
      <c r="S472" s="2"/>
      <c r="T472" s="269"/>
      <c r="U472" s="189"/>
      <c r="V472" s="3"/>
      <c r="W472" s="1"/>
      <c r="X472" s="1"/>
      <c r="Y472" s="1"/>
      <c r="Z472" s="1"/>
      <c r="AA472" s="2"/>
      <c r="AB472" s="2"/>
      <c r="AC472" s="2"/>
      <c r="AD472" s="2"/>
      <c r="AE472" s="2"/>
      <c r="AF472" s="2"/>
      <c r="AG472" s="270"/>
      <c r="AH472" s="270"/>
      <c r="AI472" s="270"/>
      <c r="AJ472" s="270"/>
      <c r="AK472" s="270"/>
      <c r="AL472" s="270"/>
      <c r="AM472" s="270"/>
      <c r="AN472" s="270"/>
      <c r="AO472" s="270"/>
    </row>
    <row r="473" spans="1:41" ht="14.25" customHeight="1">
      <c r="A473" s="204"/>
      <c r="B473" s="268"/>
      <c r="C473" s="268"/>
      <c r="D473" s="268"/>
      <c r="E473" s="268"/>
      <c r="F473" s="268"/>
      <c r="G473" s="268"/>
      <c r="H473" s="269"/>
      <c r="I473" s="189"/>
      <c r="J473" s="3"/>
      <c r="K473" s="2"/>
      <c r="L473" s="269"/>
      <c r="M473" s="189"/>
      <c r="N473" s="3"/>
      <c r="O473" s="2"/>
      <c r="P473" s="269"/>
      <c r="Q473" s="189"/>
      <c r="R473" s="3"/>
      <c r="S473" s="2"/>
      <c r="T473" s="269"/>
      <c r="U473" s="189"/>
      <c r="V473" s="3"/>
      <c r="W473" s="1"/>
      <c r="X473" s="1"/>
      <c r="Y473" s="1"/>
      <c r="Z473" s="1"/>
      <c r="AA473" s="2"/>
      <c r="AB473" s="2"/>
      <c r="AC473" s="2"/>
      <c r="AD473" s="2"/>
      <c r="AE473" s="2"/>
      <c r="AF473" s="2"/>
      <c r="AG473" s="270"/>
      <c r="AH473" s="270"/>
      <c r="AI473" s="270"/>
      <c r="AJ473" s="270"/>
      <c r="AK473" s="270"/>
      <c r="AL473" s="270"/>
      <c r="AM473" s="270"/>
      <c r="AN473" s="270"/>
      <c r="AO473" s="270"/>
    </row>
    <row r="474" spans="1:41" ht="14.25" customHeight="1">
      <c r="A474" s="204"/>
      <c r="B474" s="268"/>
      <c r="C474" s="268"/>
      <c r="D474" s="268"/>
      <c r="E474" s="268"/>
      <c r="F474" s="268"/>
      <c r="G474" s="268"/>
      <c r="H474" s="269"/>
      <c r="I474" s="189"/>
      <c r="J474" s="3"/>
      <c r="K474" s="2"/>
      <c r="L474" s="269"/>
      <c r="M474" s="189"/>
      <c r="N474" s="3"/>
      <c r="O474" s="2"/>
      <c r="P474" s="269"/>
      <c r="Q474" s="189"/>
      <c r="R474" s="3"/>
      <c r="S474" s="2"/>
      <c r="T474" s="269"/>
      <c r="U474" s="189"/>
      <c r="V474" s="3"/>
      <c r="W474" s="1"/>
      <c r="X474" s="1"/>
      <c r="Y474" s="1"/>
      <c r="Z474" s="1"/>
      <c r="AA474" s="2"/>
      <c r="AB474" s="2"/>
      <c r="AC474" s="2"/>
      <c r="AD474" s="2"/>
      <c r="AE474" s="2"/>
      <c r="AF474" s="2"/>
      <c r="AG474" s="270"/>
      <c r="AH474" s="270"/>
      <c r="AI474" s="270"/>
      <c r="AJ474" s="270"/>
      <c r="AK474" s="270"/>
      <c r="AL474" s="270"/>
      <c r="AM474" s="270"/>
      <c r="AN474" s="270"/>
      <c r="AO474" s="270"/>
    </row>
    <row r="475" spans="1:41" ht="14.25" customHeight="1">
      <c r="A475" s="204"/>
      <c r="B475" s="268"/>
      <c r="C475" s="268"/>
      <c r="D475" s="268"/>
      <c r="E475" s="268"/>
      <c r="F475" s="268"/>
      <c r="G475" s="268"/>
      <c r="H475" s="269"/>
      <c r="I475" s="189"/>
      <c r="J475" s="3"/>
      <c r="K475" s="2"/>
      <c r="L475" s="269"/>
      <c r="M475" s="189"/>
      <c r="N475" s="3"/>
      <c r="O475" s="2"/>
      <c r="P475" s="269"/>
      <c r="Q475" s="189"/>
      <c r="R475" s="3"/>
      <c r="S475" s="2"/>
      <c r="T475" s="269"/>
      <c r="U475" s="189"/>
      <c r="V475" s="3"/>
      <c r="W475" s="1"/>
      <c r="X475" s="1"/>
      <c r="Y475" s="1"/>
      <c r="Z475" s="1"/>
      <c r="AA475" s="2"/>
      <c r="AB475" s="2"/>
      <c r="AC475" s="2"/>
      <c r="AD475" s="2"/>
      <c r="AE475" s="2"/>
      <c r="AF475" s="2"/>
      <c r="AG475" s="270"/>
      <c r="AH475" s="270"/>
      <c r="AI475" s="270"/>
      <c r="AJ475" s="270"/>
      <c r="AK475" s="270"/>
      <c r="AL475" s="270"/>
      <c r="AM475" s="270"/>
      <c r="AN475" s="270"/>
      <c r="AO475" s="270"/>
    </row>
    <row r="476" spans="1:41" ht="14.25" customHeight="1">
      <c r="A476" s="204"/>
      <c r="B476" s="268"/>
      <c r="C476" s="268"/>
      <c r="D476" s="268"/>
      <c r="E476" s="268"/>
      <c r="F476" s="268"/>
      <c r="G476" s="268"/>
      <c r="H476" s="269"/>
      <c r="I476" s="189"/>
      <c r="J476" s="3"/>
      <c r="K476" s="2"/>
      <c r="L476" s="269"/>
      <c r="M476" s="189"/>
      <c r="N476" s="3"/>
      <c r="O476" s="2"/>
      <c r="P476" s="269"/>
      <c r="Q476" s="189"/>
      <c r="R476" s="3"/>
      <c r="S476" s="2"/>
      <c r="T476" s="269"/>
      <c r="U476" s="189"/>
      <c r="V476" s="3"/>
      <c r="W476" s="1"/>
      <c r="X476" s="1"/>
      <c r="Y476" s="1"/>
      <c r="Z476" s="1"/>
      <c r="AA476" s="2"/>
      <c r="AB476" s="2"/>
      <c r="AC476" s="2"/>
      <c r="AD476" s="2"/>
      <c r="AE476" s="2"/>
      <c r="AF476" s="2"/>
      <c r="AG476" s="270"/>
      <c r="AH476" s="270"/>
      <c r="AI476" s="270"/>
      <c r="AJ476" s="270"/>
      <c r="AK476" s="270"/>
      <c r="AL476" s="270"/>
      <c r="AM476" s="270"/>
      <c r="AN476" s="270"/>
      <c r="AO476" s="270"/>
    </row>
    <row r="477" spans="1:41" ht="14.25" customHeight="1">
      <c r="A477" s="204"/>
      <c r="B477" s="268"/>
      <c r="C477" s="268"/>
      <c r="D477" s="268"/>
      <c r="E477" s="268"/>
      <c r="F477" s="268"/>
      <c r="G477" s="268"/>
      <c r="H477" s="269"/>
      <c r="I477" s="189"/>
      <c r="J477" s="3"/>
      <c r="K477" s="2"/>
      <c r="L477" s="269"/>
      <c r="M477" s="189"/>
      <c r="N477" s="3"/>
      <c r="O477" s="2"/>
      <c r="P477" s="269"/>
      <c r="Q477" s="189"/>
      <c r="R477" s="3"/>
      <c r="S477" s="2"/>
      <c r="T477" s="269"/>
      <c r="U477" s="189"/>
      <c r="V477" s="3"/>
      <c r="W477" s="1"/>
      <c r="X477" s="1"/>
      <c r="Y477" s="1"/>
      <c r="Z477" s="1"/>
      <c r="AA477" s="2"/>
      <c r="AB477" s="2"/>
      <c r="AC477" s="2"/>
      <c r="AD477" s="2"/>
      <c r="AE477" s="2"/>
      <c r="AF477" s="2"/>
      <c r="AG477" s="270"/>
      <c r="AH477" s="270"/>
      <c r="AI477" s="270"/>
      <c r="AJ477" s="270"/>
      <c r="AK477" s="270"/>
      <c r="AL477" s="270"/>
      <c r="AM477" s="270"/>
      <c r="AN477" s="270"/>
      <c r="AO477" s="270"/>
    </row>
    <row r="478" spans="1:41" ht="14.25" customHeight="1">
      <c r="A478" s="204"/>
      <c r="B478" s="268"/>
      <c r="C478" s="268"/>
      <c r="D478" s="268"/>
      <c r="E478" s="268"/>
      <c r="F478" s="268"/>
      <c r="G478" s="268"/>
      <c r="H478" s="269"/>
      <c r="I478" s="189"/>
      <c r="J478" s="3"/>
      <c r="K478" s="2"/>
      <c r="L478" s="269"/>
      <c r="M478" s="189"/>
      <c r="N478" s="3"/>
      <c r="O478" s="2"/>
      <c r="P478" s="269"/>
      <c r="Q478" s="189"/>
      <c r="R478" s="3"/>
      <c r="S478" s="2"/>
      <c r="T478" s="269"/>
      <c r="U478" s="189"/>
      <c r="V478" s="3"/>
      <c r="W478" s="1"/>
      <c r="X478" s="1"/>
      <c r="Y478" s="1"/>
      <c r="Z478" s="1"/>
      <c r="AA478" s="2"/>
      <c r="AB478" s="2"/>
      <c r="AC478" s="2"/>
      <c r="AD478" s="2"/>
      <c r="AE478" s="2"/>
      <c r="AF478" s="2"/>
      <c r="AG478" s="270"/>
      <c r="AH478" s="270"/>
      <c r="AI478" s="270"/>
      <c r="AJ478" s="270"/>
      <c r="AK478" s="270"/>
      <c r="AL478" s="270"/>
      <c r="AM478" s="270"/>
      <c r="AN478" s="270"/>
      <c r="AO478" s="270"/>
    </row>
    <row r="479" spans="1:41" ht="14.25" customHeight="1">
      <c r="A479" s="204"/>
      <c r="B479" s="268"/>
      <c r="C479" s="268"/>
      <c r="D479" s="268"/>
      <c r="E479" s="268"/>
      <c r="F479" s="268"/>
      <c r="G479" s="268"/>
      <c r="H479" s="269"/>
      <c r="I479" s="189"/>
      <c r="J479" s="3"/>
      <c r="K479" s="2"/>
      <c r="L479" s="269"/>
      <c r="M479" s="189"/>
      <c r="N479" s="3"/>
      <c r="O479" s="2"/>
      <c r="P479" s="269"/>
      <c r="Q479" s="189"/>
      <c r="R479" s="3"/>
      <c r="S479" s="2"/>
      <c r="T479" s="269"/>
      <c r="U479" s="189"/>
      <c r="V479" s="3"/>
      <c r="W479" s="1"/>
      <c r="X479" s="1"/>
      <c r="Y479" s="1"/>
      <c r="Z479" s="1"/>
      <c r="AA479" s="2"/>
      <c r="AB479" s="2"/>
      <c r="AC479" s="2"/>
      <c r="AD479" s="2"/>
      <c r="AE479" s="2"/>
      <c r="AF479" s="2"/>
      <c r="AG479" s="270"/>
      <c r="AH479" s="270"/>
      <c r="AI479" s="270"/>
      <c r="AJ479" s="270"/>
      <c r="AK479" s="270"/>
      <c r="AL479" s="270"/>
      <c r="AM479" s="270"/>
      <c r="AN479" s="270"/>
      <c r="AO479" s="270"/>
    </row>
    <row r="480" spans="1:41" ht="14.25" customHeight="1">
      <c r="A480" s="204"/>
      <c r="B480" s="268"/>
      <c r="C480" s="268"/>
      <c r="D480" s="268"/>
      <c r="E480" s="268"/>
      <c r="F480" s="268"/>
      <c r="G480" s="268"/>
      <c r="H480" s="269"/>
      <c r="I480" s="189"/>
      <c r="J480" s="3"/>
      <c r="K480" s="2"/>
      <c r="L480" s="269"/>
      <c r="M480" s="189"/>
      <c r="N480" s="3"/>
      <c r="O480" s="2"/>
      <c r="P480" s="269"/>
      <c r="Q480" s="189"/>
      <c r="R480" s="3"/>
      <c r="S480" s="2"/>
      <c r="T480" s="269"/>
      <c r="U480" s="189"/>
      <c r="V480" s="3"/>
      <c r="W480" s="1"/>
      <c r="X480" s="1"/>
      <c r="Y480" s="1"/>
      <c r="Z480" s="1"/>
      <c r="AA480" s="2"/>
      <c r="AB480" s="2"/>
      <c r="AC480" s="2"/>
      <c r="AD480" s="2"/>
      <c r="AE480" s="2"/>
      <c r="AF480" s="2"/>
      <c r="AG480" s="270"/>
      <c r="AH480" s="270"/>
      <c r="AI480" s="270"/>
      <c r="AJ480" s="270"/>
      <c r="AK480" s="270"/>
      <c r="AL480" s="270"/>
      <c r="AM480" s="270"/>
      <c r="AN480" s="270"/>
      <c r="AO480" s="270"/>
    </row>
    <row r="481" spans="1:41" ht="14.25" customHeight="1">
      <c r="A481" s="204"/>
      <c r="B481" s="268"/>
      <c r="C481" s="268"/>
      <c r="D481" s="268"/>
      <c r="E481" s="268"/>
      <c r="F481" s="268"/>
      <c r="G481" s="268"/>
      <c r="H481" s="269"/>
      <c r="I481" s="189"/>
      <c r="J481" s="3"/>
      <c r="K481" s="2"/>
      <c r="L481" s="269"/>
      <c r="M481" s="189"/>
      <c r="N481" s="3"/>
      <c r="O481" s="2"/>
      <c r="P481" s="269"/>
      <c r="Q481" s="189"/>
      <c r="R481" s="3"/>
      <c r="S481" s="2"/>
      <c r="T481" s="269"/>
      <c r="U481" s="189"/>
      <c r="V481" s="3"/>
      <c r="W481" s="1"/>
      <c r="X481" s="1"/>
      <c r="Y481" s="1"/>
      <c r="Z481" s="1"/>
      <c r="AA481" s="2"/>
      <c r="AB481" s="2"/>
      <c r="AC481" s="2"/>
      <c r="AD481" s="2"/>
      <c r="AE481" s="2"/>
      <c r="AF481" s="2"/>
      <c r="AG481" s="270"/>
      <c r="AH481" s="270"/>
      <c r="AI481" s="270"/>
      <c r="AJ481" s="270"/>
      <c r="AK481" s="270"/>
      <c r="AL481" s="270"/>
      <c r="AM481" s="270"/>
      <c r="AN481" s="270"/>
      <c r="AO481" s="270"/>
    </row>
    <row r="482" spans="1:41" ht="14.25" customHeight="1">
      <c r="A482" s="204"/>
      <c r="B482" s="268"/>
      <c r="C482" s="268"/>
      <c r="D482" s="268"/>
      <c r="E482" s="268"/>
      <c r="F482" s="268"/>
      <c r="G482" s="268"/>
      <c r="H482" s="269"/>
      <c r="I482" s="189"/>
      <c r="J482" s="3"/>
      <c r="K482" s="2"/>
      <c r="L482" s="269"/>
      <c r="M482" s="189"/>
      <c r="N482" s="3"/>
      <c r="O482" s="2"/>
      <c r="P482" s="269"/>
      <c r="Q482" s="189"/>
      <c r="R482" s="3"/>
      <c r="S482" s="2"/>
      <c r="T482" s="269"/>
      <c r="U482" s="189"/>
      <c r="V482" s="3"/>
      <c r="W482" s="1"/>
      <c r="X482" s="1"/>
      <c r="Y482" s="1"/>
      <c r="Z482" s="1"/>
      <c r="AA482" s="2"/>
      <c r="AB482" s="2"/>
      <c r="AC482" s="2"/>
      <c r="AD482" s="2"/>
      <c r="AE482" s="2"/>
      <c r="AF482" s="2"/>
      <c r="AG482" s="270"/>
      <c r="AH482" s="270"/>
      <c r="AI482" s="270"/>
      <c r="AJ482" s="270"/>
      <c r="AK482" s="270"/>
      <c r="AL482" s="270"/>
      <c r="AM482" s="270"/>
      <c r="AN482" s="270"/>
      <c r="AO482" s="270"/>
    </row>
    <row r="483" spans="1:41" ht="14.25" customHeight="1">
      <c r="A483" s="204"/>
      <c r="B483" s="268"/>
      <c r="C483" s="268"/>
      <c r="D483" s="268"/>
      <c r="E483" s="268"/>
      <c r="F483" s="268"/>
      <c r="G483" s="268"/>
      <c r="H483" s="269"/>
      <c r="I483" s="189"/>
      <c r="J483" s="3"/>
      <c r="K483" s="2"/>
      <c r="L483" s="269"/>
      <c r="M483" s="189"/>
      <c r="N483" s="3"/>
      <c r="O483" s="2"/>
      <c r="P483" s="269"/>
      <c r="Q483" s="189"/>
      <c r="R483" s="3"/>
      <c r="S483" s="2"/>
      <c r="T483" s="269"/>
      <c r="U483" s="189"/>
      <c r="V483" s="3"/>
      <c r="W483" s="1"/>
      <c r="X483" s="1"/>
      <c r="Y483" s="1"/>
      <c r="Z483" s="1"/>
      <c r="AA483" s="2"/>
      <c r="AB483" s="2"/>
      <c r="AC483" s="2"/>
      <c r="AD483" s="2"/>
      <c r="AE483" s="2"/>
      <c r="AF483" s="2"/>
      <c r="AG483" s="270"/>
      <c r="AH483" s="270"/>
      <c r="AI483" s="270"/>
      <c r="AJ483" s="270"/>
      <c r="AK483" s="270"/>
      <c r="AL483" s="270"/>
      <c r="AM483" s="270"/>
      <c r="AN483" s="270"/>
      <c r="AO483" s="270"/>
    </row>
    <row r="484" spans="1:41" ht="14.25" customHeight="1">
      <c r="A484" s="204"/>
      <c r="B484" s="268"/>
      <c r="C484" s="268"/>
      <c r="D484" s="268"/>
      <c r="E484" s="268"/>
      <c r="F484" s="268"/>
      <c r="G484" s="268"/>
      <c r="H484" s="269"/>
      <c r="I484" s="189"/>
      <c r="J484" s="3"/>
      <c r="K484" s="2"/>
      <c r="L484" s="269"/>
      <c r="M484" s="189"/>
      <c r="N484" s="3"/>
      <c r="O484" s="2"/>
      <c r="P484" s="269"/>
      <c r="Q484" s="189"/>
      <c r="R484" s="3"/>
      <c r="S484" s="2"/>
      <c r="T484" s="269"/>
      <c r="U484" s="189"/>
      <c r="V484" s="3"/>
      <c r="W484" s="1"/>
      <c r="X484" s="1"/>
      <c r="Y484" s="1"/>
      <c r="Z484" s="1"/>
      <c r="AA484" s="2"/>
      <c r="AB484" s="2"/>
      <c r="AC484" s="2"/>
      <c r="AD484" s="2"/>
      <c r="AE484" s="2"/>
      <c r="AF484" s="2"/>
      <c r="AG484" s="270"/>
      <c r="AH484" s="270"/>
      <c r="AI484" s="270"/>
      <c r="AJ484" s="270"/>
      <c r="AK484" s="270"/>
      <c r="AL484" s="270"/>
      <c r="AM484" s="270"/>
      <c r="AN484" s="270"/>
      <c r="AO484" s="270"/>
    </row>
    <row r="485" spans="1:41" ht="14.25" customHeight="1">
      <c r="A485" s="204"/>
      <c r="B485" s="268"/>
      <c r="C485" s="268"/>
      <c r="D485" s="268"/>
      <c r="E485" s="268"/>
      <c r="F485" s="268"/>
      <c r="G485" s="268"/>
      <c r="H485" s="269"/>
      <c r="I485" s="189"/>
      <c r="J485" s="3"/>
      <c r="K485" s="2"/>
      <c r="L485" s="269"/>
      <c r="M485" s="189"/>
      <c r="N485" s="3"/>
      <c r="O485" s="2"/>
      <c r="P485" s="269"/>
      <c r="Q485" s="189"/>
      <c r="R485" s="3"/>
      <c r="S485" s="2"/>
      <c r="T485" s="269"/>
      <c r="U485" s="189"/>
      <c r="V485" s="3"/>
      <c r="W485" s="1"/>
      <c r="X485" s="1"/>
      <c r="Y485" s="1"/>
      <c r="Z485" s="1"/>
      <c r="AA485" s="2"/>
      <c r="AB485" s="2"/>
      <c r="AC485" s="2"/>
      <c r="AD485" s="2"/>
      <c r="AE485" s="2"/>
      <c r="AF485" s="2"/>
      <c r="AG485" s="270"/>
      <c r="AH485" s="270"/>
      <c r="AI485" s="270"/>
      <c r="AJ485" s="270"/>
      <c r="AK485" s="270"/>
      <c r="AL485" s="270"/>
      <c r="AM485" s="270"/>
      <c r="AN485" s="270"/>
      <c r="AO485" s="270"/>
    </row>
    <row r="486" spans="1:41" ht="14.25" customHeight="1">
      <c r="A486" s="204"/>
      <c r="B486" s="268"/>
      <c r="C486" s="268"/>
      <c r="D486" s="268"/>
      <c r="E486" s="268"/>
      <c r="F486" s="268"/>
      <c r="G486" s="268"/>
      <c r="H486" s="269"/>
      <c r="I486" s="189"/>
      <c r="J486" s="3"/>
      <c r="K486" s="2"/>
      <c r="L486" s="269"/>
      <c r="M486" s="189"/>
      <c r="N486" s="3"/>
      <c r="O486" s="2"/>
      <c r="P486" s="269"/>
      <c r="Q486" s="189"/>
      <c r="R486" s="3"/>
      <c r="S486" s="2"/>
      <c r="T486" s="269"/>
      <c r="U486" s="189"/>
      <c r="V486" s="3"/>
      <c r="W486" s="1"/>
      <c r="X486" s="1"/>
      <c r="Y486" s="1"/>
      <c r="Z486" s="1"/>
      <c r="AA486" s="2"/>
      <c r="AB486" s="2"/>
      <c r="AC486" s="2"/>
      <c r="AD486" s="2"/>
      <c r="AE486" s="2"/>
      <c r="AF486" s="2"/>
      <c r="AG486" s="270"/>
      <c r="AH486" s="270"/>
      <c r="AI486" s="270"/>
      <c r="AJ486" s="270"/>
      <c r="AK486" s="270"/>
      <c r="AL486" s="270"/>
      <c r="AM486" s="270"/>
      <c r="AN486" s="270"/>
      <c r="AO486" s="270"/>
    </row>
    <row r="487" spans="1:41" ht="14.25" customHeight="1">
      <c r="A487" s="204"/>
      <c r="B487" s="268"/>
      <c r="C487" s="268"/>
      <c r="D487" s="268"/>
      <c r="E487" s="268"/>
      <c r="F487" s="268"/>
      <c r="G487" s="268"/>
      <c r="H487" s="269"/>
      <c r="I487" s="189"/>
      <c r="J487" s="3"/>
      <c r="K487" s="2"/>
      <c r="L487" s="269"/>
      <c r="M487" s="189"/>
      <c r="N487" s="3"/>
      <c r="O487" s="2"/>
      <c r="P487" s="269"/>
      <c r="Q487" s="189"/>
      <c r="R487" s="3"/>
      <c r="S487" s="2"/>
      <c r="T487" s="269"/>
      <c r="U487" s="189"/>
      <c r="V487" s="3"/>
      <c r="W487" s="1"/>
      <c r="X487" s="1"/>
      <c r="Y487" s="1"/>
      <c r="Z487" s="1"/>
      <c r="AA487" s="2"/>
      <c r="AB487" s="2"/>
      <c r="AC487" s="2"/>
      <c r="AD487" s="2"/>
      <c r="AE487" s="2"/>
      <c r="AF487" s="2"/>
      <c r="AG487" s="270"/>
      <c r="AH487" s="270"/>
      <c r="AI487" s="270"/>
      <c r="AJ487" s="270"/>
      <c r="AK487" s="270"/>
      <c r="AL487" s="270"/>
      <c r="AM487" s="270"/>
      <c r="AN487" s="270"/>
      <c r="AO487" s="270"/>
    </row>
    <row r="488" spans="1:41" ht="14.25" customHeight="1">
      <c r="A488" s="204"/>
      <c r="B488" s="268"/>
      <c r="C488" s="268"/>
      <c r="D488" s="268"/>
      <c r="E488" s="268"/>
      <c r="F488" s="268"/>
      <c r="G488" s="268"/>
      <c r="H488" s="269"/>
      <c r="I488" s="189"/>
      <c r="J488" s="3"/>
      <c r="K488" s="2"/>
      <c r="L488" s="269"/>
      <c r="M488" s="189"/>
      <c r="N488" s="3"/>
      <c r="O488" s="2"/>
      <c r="P488" s="269"/>
      <c r="Q488" s="189"/>
      <c r="R488" s="3"/>
      <c r="S488" s="2"/>
      <c r="T488" s="269"/>
      <c r="U488" s="189"/>
      <c r="V488" s="3"/>
      <c r="W488" s="1"/>
      <c r="X488" s="1"/>
      <c r="Y488" s="1"/>
      <c r="Z488" s="1"/>
      <c r="AA488" s="2"/>
      <c r="AB488" s="2"/>
      <c r="AC488" s="2"/>
      <c r="AD488" s="2"/>
      <c r="AE488" s="2"/>
      <c r="AF488" s="2"/>
      <c r="AG488" s="270"/>
      <c r="AH488" s="270"/>
      <c r="AI488" s="270"/>
      <c r="AJ488" s="270"/>
      <c r="AK488" s="270"/>
      <c r="AL488" s="270"/>
      <c r="AM488" s="270"/>
      <c r="AN488" s="270"/>
      <c r="AO488" s="270"/>
    </row>
    <row r="489" spans="1:41" ht="14.25" customHeight="1">
      <c r="A489" s="204"/>
      <c r="B489" s="268"/>
      <c r="C489" s="268"/>
      <c r="D489" s="268"/>
      <c r="E489" s="268"/>
      <c r="F489" s="268"/>
      <c r="G489" s="268"/>
      <c r="H489" s="269"/>
      <c r="I489" s="189"/>
      <c r="J489" s="3"/>
      <c r="K489" s="2"/>
      <c r="L489" s="269"/>
      <c r="M489" s="189"/>
      <c r="N489" s="3"/>
      <c r="O489" s="2"/>
      <c r="P489" s="269"/>
      <c r="Q489" s="189"/>
      <c r="R489" s="3"/>
      <c r="S489" s="2"/>
      <c r="T489" s="269"/>
      <c r="U489" s="189"/>
      <c r="V489" s="3"/>
      <c r="W489" s="1"/>
      <c r="X489" s="1"/>
      <c r="Y489" s="1"/>
      <c r="Z489" s="1"/>
      <c r="AA489" s="2"/>
      <c r="AB489" s="2"/>
      <c r="AC489" s="2"/>
      <c r="AD489" s="2"/>
      <c r="AE489" s="2"/>
      <c r="AF489" s="2"/>
      <c r="AG489" s="270"/>
      <c r="AH489" s="270"/>
      <c r="AI489" s="270"/>
      <c r="AJ489" s="270"/>
      <c r="AK489" s="270"/>
      <c r="AL489" s="270"/>
      <c r="AM489" s="270"/>
      <c r="AN489" s="270"/>
      <c r="AO489" s="270"/>
    </row>
    <row r="490" spans="1:41" ht="14.25" customHeight="1">
      <c r="A490" s="204"/>
      <c r="B490" s="268"/>
      <c r="C490" s="268"/>
      <c r="D490" s="268"/>
      <c r="E490" s="268"/>
      <c r="F490" s="268"/>
      <c r="G490" s="268"/>
      <c r="H490" s="269"/>
      <c r="I490" s="189"/>
      <c r="J490" s="3"/>
      <c r="K490" s="2"/>
      <c r="L490" s="269"/>
      <c r="M490" s="189"/>
      <c r="N490" s="3"/>
      <c r="O490" s="2"/>
      <c r="P490" s="269"/>
      <c r="Q490" s="189"/>
      <c r="R490" s="3"/>
      <c r="S490" s="2"/>
      <c r="T490" s="269"/>
      <c r="U490" s="189"/>
      <c r="V490" s="3"/>
      <c r="W490" s="1"/>
      <c r="X490" s="1"/>
      <c r="Y490" s="1"/>
      <c r="Z490" s="1"/>
      <c r="AA490" s="2"/>
      <c r="AB490" s="2"/>
      <c r="AC490" s="2"/>
      <c r="AD490" s="2"/>
      <c r="AE490" s="2"/>
      <c r="AF490" s="2"/>
      <c r="AG490" s="270"/>
      <c r="AH490" s="270"/>
      <c r="AI490" s="270"/>
      <c r="AJ490" s="270"/>
      <c r="AK490" s="270"/>
      <c r="AL490" s="270"/>
      <c r="AM490" s="270"/>
      <c r="AN490" s="270"/>
      <c r="AO490" s="270"/>
    </row>
    <row r="491" spans="1:41" ht="14.25" customHeight="1">
      <c r="A491" s="204"/>
      <c r="B491" s="268"/>
      <c r="C491" s="268"/>
      <c r="D491" s="268"/>
      <c r="E491" s="268"/>
      <c r="F491" s="268"/>
      <c r="G491" s="268"/>
      <c r="H491" s="269"/>
      <c r="I491" s="189"/>
      <c r="J491" s="3"/>
      <c r="K491" s="2"/>
      <c r="L491" s="269"/>
      <c r="M491" s="189"/>
      <c r="N491" s="3"/>
      <c r="O491" s="2"/>
      <c r="P491" s="269"/>
      <c r="Q491" s="189"/>
      <c r="R491" s="3"/>
      <c r="S491" s="2"/>
      <c r="T491" s="269"/>
      <c r="U491" s="189"/>
      <c r="V491" s="3"/>
      <c r="W491" s="1"/>
      <c r="X491" s="1"/>
      <c r="Y491" s="1"/>
      <c r="Z491" s="1"/>
      <c r="AA491" s="2"/>
      <c r="AB491" s="2"/>
      <c r="AC491" s="2"/>
      <c r="AD491" s="2"/>
      <c r="AE491" s="2"/>
      <c r="AF491" s="2"/>
      <c r="AG491" s="270"/>
      <c r="AH491" s="270"/>
      <c r="AI491" s="270"/>
      <c r="AJ491" s="270"/>
      <c r="AK491" s="270"/>
      <c r="AL491" s="270"/>
      <c r="AM491" s="270"/>
      <c r="AN491" s="270"/>
      <c r="AO491" s="270"/>
    </row>
    <row r="492" spans="1:41" ht="14.25" customHeight="1">
      <c r="A492" s="204"/>
      <c r="B492" s="268"/>
      <c r="C492" s="268"/>
      <c r="D492" s="268"/>
      <c r="E492" s="268"/>
      <c r="F492" s="268"/>
      <c r="G492" s="268"/>
      <c r="H492" s="269"/>
      <c r="I492" s="189"/>
      <c r="J492" s="3"/>
      <c r="K492" s="2"/>
      <c r="L492" s="269"/>
      <c r="M492" s="189"/>
      <c r="N492" s="3"/>
      <c r="O492" s="2"/>
      <c r="P492" s="269"/>
      <c r="Q492" s="189"/>
      <c r="R492" s="3"/>
      <c r="S492" s="2"/>
      <c r="T492" s="269"/>
      <c r="U492" s="189"/>
      <c r="V492" s="3"/>
      <c r="W492" s="1"/>
      <c r="X492" s="1"/>
      <c r="Y492" s="1"/>
      <c r="Z492" s="1"/>
      <c r="AA492" s="2"/>
      <c r="AB492" s="2"/>
      <c r="AC492" s="2"/>
      <c r="AD492" s="2"/>
      <c r="AE492" s="2"/>
      <c r="AF492" s="2"/>
      <c r="AG492" s="270"/>
      <c r="AH492" s="270"/>
      <c r="AI492" s="270"/>
      <c r="AJ492" s="270"/>
      <c r="AK492" s="270"/>
      <c r="AL492" s="270"/>
      <c r="AM492" s="270"/>
      <c r="AN492" s="270"/>
      <c r="AO492" s="270"/>
    </row>
    <row r="493" spans="1:41" ht="14.25" customHeight="1">
      <c r="A493" s="204"/>
      <c r="B493" s="268"/>
      <c r="C493" s="268"/>
      <c r="D493" s="268"/>
      <c r="E493" s="268"/>
      <c r="F493" s="268"/>
      <c r="G493" s="268"/>
      <c r="H493" s="269"/>
      <c r="I493" s="189"/>
      <c r="J493" s="3"/>
      <c r="K493" s="2"/>
      <c r="L493" s="269"/>
      <c r="M493" s="189"/>
      <c r="N493" s="3"/>
      <c r="O493" s="2"/>
      <c r="P493" s="269"/>
      <c r="Q493" s="189"/>
      <c r="R493" s="3"/>
      <c r="S493" s="2"/>
      <c r="T493" s="269"/>
      <c r="U493" s="189"/>
      <c r="V493" s="3"/>
      <c r="W493" s="1"/>
      <c r="X493" s="1"/>
      <c r="Y493" s="1"/>
      <c r="Z493" s="1"/>
      <c r="AA493" s="2"/>
      <c r="AB493" s="2"/>
      <c r="AC493" s="2"/>
      <c r="AD493" s="2"/>
      <c r="AE493" s="2"/>
      <c r="AF493" s="2"/>
      <c r="AG493" s="270"/>
      <c r="AH493" s="270"/>
      <c r="AI493" s="270"/>
      <c r="AJ493" s="270"/>
      <c r="AK493" s="270"/>
      <c r="AL493" s="270"/>
      <c r="AM493" s="270"/>
      <c r="AN493" s="270"/>
      <c r="AO493" s="270"/>
    </row>
    <row r="494" spans="1:41" ht="14.25" customHeight="1">
      <c r="A494" s="204"/>
      <c r="B494" s="268"/>
      <c r="C494" s="268"/>
      <c r="D494" s="268"/>
      <c r="E494" s="268"/>
      <c r="F494" s="268"/>
      <c r="G494" s="268"/>
      <c r="H494" s="269"/>
      <c r="I494" s="189"/>
      <c r="J494" s="3"/>
      <c r="K494" s="2"/>
      <c r="L494" s="269"/>
      <c r="M494" s="189"/>
      <c r="N494" s="3"/>
      <c r="O494" s="2"/>
      <c r="P494" s="269"/>
      <c r="Q494" s="189"/>
      <c r="R494" s="3"/>
      <c r="S494" s="2"/>
      <c r="T494" s="269"/>
      <c r="U494" s="189"/>
      <c r="V494" s="3"/>
      <c r="W494" s="1"/>
      <c r="X494" s="1"/>
      <c r="Y494" s="1"/>
      <c r="Z494" s="1"/>
      <c r="AA494" s="2"/>
      <c r="AB494" s="2"/>
      <c r="AC494" s="2"/>
      <c r="AD494" s="2"/>
      <c r="AE494" s="2"/>
      <c r="AF494" s="2"/>
      <c r="AG494" s="270"/>
      <c r="AH494" s="270"/>
      <c r="AI494" s="270"/>
      <c r="AJ494" s="270"/>
      <c r="AK494" s="270"/>
      <c r="AL494" s="270"/>
      <c r="AM494" s="270"/>
      <c r="AN494" s="270"/>
      <c r="AO494" s="270"/>
    </row>
    <row r="495" spans="1:41" ht="14.25" customHeight="1">
      <c r="A495" s="204"/>
      <c r="B495" s="268"/>
      <c r="C495" s="268"/>
      <c r="D495" s="268"/>
      <c r="E495" s="268"/>
      <c r="F495" s="268"/>
      <c r="G495" s="268"/>
      <c r="H495" s="269"/>
      <c r="I495" s="189"/>
      <c r="J495" s="3"/>
      <c r="K495" s="2"/>
      <c r="L495" s="269"/>
      <c r="M495" s="189"/>
      <c r="N495" s="3"/>
      <c r="O495" s="2"/>
      <c r="P495" s="269"/>
      <c r="Q495" s="189"/>
      <c r="R495" s="3"/>
      <c r="S495" s="2"/>
      <c r="T495" s="269"/>
      <c r="U495" s="189"/>
      <c r="V495" s="3"/>
      <c r="W495" s="1"/>
      <c r="X495" s="1"/>
      <c r="Y495" s="1"/>
      <c r="Z495" s="1"/>
      <c r="AA495" s="2"/>
      <c r="AB495" s="2"/>
      <c r="AC495" s="2"/>
      <c r="AD495" s="2"/>
      <c r="AE495" s="2"/>
      <c r="AF495" s="2"/>
      <c r="AG495" s="270"/>
      <c r="AH495" s="270"/>
      <c r="AI495" s="270"/>
      <c r="AJ495" s="270"/>
      <c r="AK495" s="270"/>
      <c r="AL495" s="270"/>
      <c r="AM495" s="270"/>
      <c r="AN495" s="270"/>
      <c r="AO495" s="270"/>
    </row>
    <row r="496" spans="1:41" ht="14.25" customHeight="1">
      <c r="A496" s="204"/>
      <c r="B496" s="268"/>
      <c r="C496" s="268"/>
      <c r="D496" s="268"/>
      <c r="E496" s="268"/>
      <c r="F496" s="268"/>
      <c r="G496" s="268"/>
      <c r="H496" s="269"/>
      <c r="I496" s="189"/>
      <c r="J496" s="3"/>
      <c r="K496" s="2"/>
      <c r="L496" s="269"/>
      <c r="M496" s="189"/>
      <c r="N496" s="3"/>
      <c r="O496" s="2"/>
      <c r="P496" s="269"/>
      <c r="Q496" s="189"/>
      <c r="R496" s="3"/>
      <c r="S496" s="2"/>
      <c r="T496" s="269"/>
      <c r="U496" s="189"/>
      <c r="V496" s="3"/>
      <c r="W496" s="1"/>
      <c r="X496" s="1"/>
      <c r="Y496" s="1"/>
      <c r="Z496" s="1"/>
      <c r="AA496" s="2"/>
      <c r="AB496" s="2"/>
      <c r="AC496" s="2"/>
      <c r="AD496" s="2"/>
      <c r="AE496" s="2"/>
      <c r="AF496" s="2"/>
      <c r="AG496" s="270"/>
      <c r="AH496" s="270"/>
      <c r="AI496" s="270"/>
      <c r="AJ496" s="270"/>
      <c r="AK496" s="270"/>
      <c r="AL496" s="270"/>
      <c r="AM496" s="270"/>
      <c r="AN496" s="270"/>
      <c r="AO496" s="270"/>
    </row>
    <row r="497" spans="1:41" ht="14.25" customHeight="1">
      <c r="A497" s="204"/>
      <c r="B497" s="268"/>
      <c r="C497" s="268"/>
      <c r="D497" s="268"/>
      <c r="E497" s="268"/>
      <c r="F497" s="268"/>
      <c r="G497" s="268"/>
      <c r="H497" s="269"/>
      <c r="I497" s="189"/>
      <c r="J497" s="3"/>
      <c r="K497" s="2"/>
      <c r="L497" s="269"/>
      <c r="M497" s="189"/>
      <c r="N497" s="3"/>
      <c r="O497" s="2"/>
      <c r="P497" s="269"/>
      <c r="Q497" s="189"/>
      <c r="R497" s="3"/>
      <c r="S497" s="2"/>
      <c r="T497" s="269"/>
      <c r="U497" s="189"/>
      <c r="V497" s="3"/>
      <c r="W497" s="1"/>
      <c r="X497" s="1"/>
      <c r="Y497" s="1"/>
      <c r="Z497" s="1"/>
      <c r="AA497" s="2"/>
      <c r="AB497" s="2"/>
      <c r="AC497" s="2"/>
      <c r="AD497" s="2"/>
      <c r="AE497" s="2"/>
      <c r="AF497" s="2"/>
      <c r="AG497" s="270"/>
      <c r="AH497" s="270"/>
      <c r="AI497" s="270"/>
      <c r="AJ497" s="270"/>
      <c r="AK497" s="270"/>
      <c r="AL497" s="270"/>
      <c r="AM497" s="270"/>
      <c r="AN497" s="270"/>
      <c r="AO497" s="270"/>
    </row>
    <row r="498" spans="1:41" ht="14.25" customHeight="1">
      <c r="A498" s="204"/>
      <c r="B498" s="268"/>
      <c r="C498" s="268"/>
      <c r="D498" s="268"/>
      <c r="E498" s="268"/>
      <c r="F498" s="268"/>
      <c r="G498" s="268"/>
      <c r="H498" s="269"/>
      <c r="I498" s="189"/>
      <c r="J498" s="3"/>
      <c r="K498" s="2"/>
      <c r="L498" s="269"/>
      <c r="M498" s="189"/>
      <c r="N498" s="3"/>
      <c r="O498" s="2"/>
      <c r="P498" s="269"/>
      <c r="Q498" s="189"/>
      <c r="R498" s="3"/>
      <c r="S498" s="2"/>
      <c r="T498" s="269"/>
      <c r="U498" s="189"/>
      <c r="V498" s="3"/>
      <c r="W498" s="1"/>
      <c r="X498" s="1"/>
      <c r="Y498" s="1"/>
      <c r="Z498" s="1"/>
      <c r="AA498" s="2"/>
      <c r="AB498" s="2"/>
      <c r="AC498" s="2"/>
      <c r="AD498" s="2"/>
      <c r="AE498" s="2"/>
      <c r="AF498" s="2"/>
      <c r="AG498" s="270"/>
      <c r="AH498" s="270"/>
      <c r="AI498" s="270"/>
      <c r="AJ498" s="270"/>
      <c r="AK498" s="270"/>
      <c r="AL498" s="270"/>
      <c r="AM498" s="270"/>
      <c r="AN498" s="270"/>
      <c r="AO498" s="270"/>
    </row>
    <row r="499" spans="1:41" ht="14.25" customHeight="1">
      <c r="A499" s="204"/>
      <c r="B499" s="268"/>
      <c r="C499" s="268"/>
      <c r="D499" s="268"/>
      <c r="E499" s="268"/>
      <c r="F499" s="268"/>
      <c r="G499" s="268"/>
      <c r="H499" s="269"/>
      <c r="I499" s="189"/>
      <c r="J499" s="3"/>
      <c r="K499" s="2"/>
      <c r="L499" s="269"/>
      <c r="M499" s="189"/>
      <c r="N499" s="3"/>
      <c r="O499" s="2"/>
      <c r="P499" s="269"/>
      <c r="Q499" s="189"/>
      <c r="R499" s="3"/>
      <c r="S499" s="2"/>
      <c r="T499" s="269"/>
      <c r="U499" s="189"/>
      <c r="V499" s="3"/>
      <c r="W499" s="1"/>
      <c r="X499" s="1"/>
      <c r="Y499" s="1"/>
      <c r="Z499" s="1"/>
      <c r="AA499" s="2"/>
      <c r="AB499" s="2"/>
      <c r="AC499" s="2"/>
      <c r="AD499" s="2"/>
      <c r="AE499" s="2"/>
      <c r="AF499" s="2"/>
      <c r="AG499" s="270"/>
      <c r="AH499" s="270"/>
      <c r="AI499" s="270"/>
      <c r="AJ499" s="270"/>
      <c r="AK499" s="270"/>
      <c r="AL499" s="270"/>
      <c r="AM499" s="270"/>
      <c r="AN499" s="270"/>
      <c r="AO499" s="270"/>
    </row>
    <row r="500" spans="1:41" ht="14.25" customHeight="1">
      <c r="A500" s="204"/>
      <c r="B500" s="268"/>
      <c r="C500" s="268"/>
      <c r="D500" s="268"/>
      <c r="E500" s="268"/>
      <c r="F500" s="268"/>
      <c r="G500" s="268"/>
      <c r="H500" s="269"/>
      <c r="I500" s="189"/>
      <c r="J500" s="3"/>
      <c r="K500" s="2"/>
      <c r="L500" s="269"/>
      <c r="M500" s="189"/>
      <c r="N500" s="3"/>
      <c r="O500" s="2"/>
      <c r="P500" s="269"/>
      <c r="Q500" s="189"/>
      <c r="R500" s="3"/>
      <c r="S500" s="2"/>
      <c r="T500" s="269"/>
      <c r="U500" s="189"/>
      <c r="V500" s="3"/>
      <c r="W500" s="1"/>
      <c r="X500" s="1"/>
      <c r="Y500" s="1"/>
      <c r="Z500" s="1"/>
      <c r="AA500" s="2"/>
      <c r="AB500" s="2"/>
      <c r="AC500" s="2"/>
      <c r="AD500" s="2"/>
      <c r="AE500" s="2"/>
      <c r="AF500" s="2"/>
      <c r="AG500" s="270"/>
      <c r="AH500" s="270"/>
      <c r="AI500" s="270"/>
      <c r="AJ500" s="270"/>
      <c r="AK500" s="270"/>
      <c r="AL500" s="270"/>
      <c r="AM500" s="270"/>
      <c r="AN500" s="270"/>
      <c r="AO500" s="270"/>
    </row>
    <row r="501" spans="1:41" ht="14.25" customHeight="1">
      <c r="A501" s="204"/>
      <c r="B501" s="268"/>
      <c r="C501" s="268"/>
      <c r="D501" s="268"/>
      <c r="E501" s="268"/>
      <c r="F501" s="268"/>
      <c r="G501" s="268"/>
      <c r="H501" s="269"/>
      <c r="I501" s="189"/>
      <c r="J501" s="3"/>
      <c r="K501" s="2"/>
      <c r="L501" s="269"/>
      <c r="M501" s="189"/>
      <c r="N501" s="3"/>
      <c r="O501" s="2"/>
      <c r="P501" s="269"/>
      <c r="Q501" s="189"/>
      <c r="R501" s="3"/>
      <c r="S501" s="2"/>
      <c r="T501" s="269"/>
      <c r="U501" s="189"/>
      <c r="V501" s="3"/>
      <c r="W501" s="1"/>
      <c r="X501" s="1"/>
      <c r="Y501" s="1"/>
      <c r="Z501" s="1"/>
      <c r="AA501" s="2"/>
      <c r="AB501" s="2"/>
      <c r="AC501" s="2"/>
      <c r="AD501" s="2"/>
      <c r="AE501" s="2"/>
      <c r="AF501" s="2"/>
      <c r="AG501" s="270"/>
      <c r="AH501" s="270"/>
      <c r="AI501" s="270"/>
      <c r="AJ501" s="270"/>
      <c r="AK501" s="270"/>
      <c r="AL501" s="270"/>
      <c r="AM501" s="270"/>
      <c r="AN501" s="270"/>
      <c r="AO501" s="270"/>
    </row>
    <row r="502" spans="1:41" ht="14.25" customHeight="1">
      <c r="A502" s="204"/>
      <c r="B502" s="268"/>
      <c r="C502" s="268"/>
      <c r="D502" s="268"/>
      <c r="E502" s="268"/>
      <c r="F502" s="268"/>
      <c r="G502" s="268"/>
      <c r="H502" s="269"/>
      <c r="I502" s="189"/>
      <c r="J502" s="3"/>
      <c r="K502" s="2"/>
      <c r="L502" s="269"/>
      <c r="M502" s="189"/>
      <c r="N502" s="3"/>
      <c r="O502" s="2"/>
      <c r="P502" s="269"/>
      <c r="Q502" s="189"/>
      <c r="R502" s="3"/>
      <c r="S502" s="2"/>
      <c r="T502" s="269"/>
      <c r="U502" s="189"/>
      <c r="V502" s="3"/>
      <c r="W502" s="1"/>
      <c r="X502" s="1"/>
      <c r="Y502" s="1"/>
      <c r="Z502" s="1"/>
      <c r="AA502" s="2"/>
      <c r="AB502" s="2"/>
      <c r="AC502" s="2"/>
      <c r="AD502" s="2"/>
      <c r="AE502" s="2"/>
      <c r="AF502" s="2"/>
      <c r="AG502" s="270"/>
      <c r="AH502" s="270"/>
      <c r="AI502" s="270"/>
      <c r="AJ502" s="270"/>
      <c r="AK502" s="270"/>
      <c r="AL502" s="270"/>
      <c r="AM502" s="270"/>
      <c r="AN502" s="270"/>
      <c r="AO502" s="270"/>
    </row>
    <row r="503" spans="1:41" ht="14.25" customHeight="1">
      <c r="A503" s="204"/>
      <c r="B503" s="268"/>
      <c r="C503" s="268"/>
      <c r="D503" s="268"/>
      <c r="E503" s="268"/>
      <c r="F503" s="268"/>
      <c r="G503" s="268"/>
      <c r="H503" s="269"/>
      <c r="I503" s="189"/>
      <c r="J503" s="3"/>
      <c r="K503" s="2"/>
      <c r="L503" s="269"/>
      <c r="M503" s="189"/>
      <c r="N503" s="3"/>
      <c r="O503" s="2"/>
      <c r="P503" s="269"/>
      <c r="Q503" s="189"/>
      <c r="R503" s="3"/>
      <c r="S503" s="2"/>
      <c r="T503" s="269"/>
      <c r="U503" s="189"/>
      <c r="V503" s="3"/>
      <c r="W503" s="1"/>
      <c r="X503" s="1"/>
      <c r="Y503" s="1"/>
      <c r="Z503" s="1"/>
      <c r="AA503" s="2"/>
      <c r="AB503" s="2"/>
      <c r="AC503" s="2"/>
      <c r="AD503" s="2"/>
      <c r="AE503" s="2"/>
      <c r="AF503" s="2"/>
      <c r="AG503" s="270"/>
      <c r="AH503" s="270"/>
      <c r="AI503" s="270"/>
      <c r="AJ503" s="270"/>
      <c r="AK503" s="270"/>
      <c r="AL503" s="270"/>
      <c r="AM503" s="270"/>
      <c r="AN503" s="270"/>
      <c r="AO503" s="270"/>
    </row>
    <row r="504" spans="1:41" ht="14.25" customHeight="1">
      <c r="A504" s="204"/>
      <c r="B504" s="268"/>
      <c r="C504" s="268"/>
      <c r="D504" s="268"/>
      <c r="E504" s="268"/>
      <c r="F504" s="268"/>
      <c r="G504" s="268"/>
      <c r="H504" s="269"/>
      <c r="I504" s="189"/>
      <c r="J504" s="3"/>
      <c r="K504" s="2"/>
      <c r="L504" s="269"/>
      <c r="M504" s="189"/>
      <c r="N504" s="3"/>
      <c r="O504" s="2"/>
      <c r="P504" s="269"/>
      <c r="Q504" s="189"/>
      <c r="R504" s="3"/>
      <c r="S504" s="2"/>
      <c r="T504" s="269"/>
      <c r="U504" s="189"/>
      <c r="V504" s="3"/>
      <c r="W504" s="1"/>
      <c r="X504" s="1"/>
      <c r="Y504" s="1"/>
      <c r="Z504" s="1"/>
      <c r="AA504" s="2"/>
      <c r="AB504" s="2"/>
      <c r="AC504" s="2"/>
      <c r="AD504" s="2"/>
      <c r="AE504" s="2"/>
      <c r="AF504" s="2"/>
      <c r="AG504" s="270"/>
      <c r="AH504" s="270"/>
      <c r="AI504" s="270"/>
      <c r="AJ504" s="270"/>
      <c r="AK504" s="270"/>
      <c r="AL504" s="270"/>
      <c r="AM504" s="270"/>
      <c r="AN504" s="270"/>
      <c r="AO504" s="270"/>
    </row>
    <row r="505" spans="1:41" ht="14.25" customHeight="1">
      <c r="A505" s="204"/>
      <c r="B505" s="268"/>
      <c r="C505" s="268"/>
      <c r="D505" s="268"/>
      <c r="E505" s="268"/>
      <c r="F505" s="268"/>
      <c r="G505" s="268"/>
      <c r="H505" s="269"/>
      <c r="I505" s="189"/>
      <c r="J505" s="3"/>
      <c r="K505" s="2"/>
      <c r="L505" s="269"/>
      <c r="M505" s="189"/>
      <c r="N505" s="3"/>
      <c r="O505" s="2"/>
      <c r="P505" s="269"/>
      <c r="Q505" s="189"/>
      <c r="R505" s="3"/>
      <c r="S505" s="2"/>
      <c r="T505" s="269"/>
      <c r="U505" s="189"/>
      <c r="V505" s="3"/>
      <c r="W505" s="1"/>
      <c r="X505" s="1"/>
      <c r="Y505" s="1"/>
      <c r="Z505" s="1"/>
      <c r="AA505" s="2"/>
      <c r="AB505" s="2"/>
      <c r="AC505" s="2"/>
      <c r="AD505" s="2"/>
      <c r="AE505" s="2"/>
      <c r="AF505" s="2"/>
      <c r="AG505" s="270"/>
      <c r="AH505" s="270"/>
      <c r="AI505" s="270"/>
      <c r="AJ505" s="270"/>
      <c r="AK505" s="270"/>
      <c r="AL505" s="270"/>
      <c r="AM505" s="270"/>
      <c r="AN505" s="270"/>
      <c r="AO505" s="270"/>
    </row>
    <row r="506" spans="1:41" ht="14.25" customHeight="1">
      <c r="A506" s="204"/>
      <c r="B506" s="268"/>
      <c r="C506" s="268"/>
      <c r="D506" s="268"/>
      <c r="E506" s="268"/>
      <c r="F506" s="268"/>
      <c r="G506" s="268"/>
      <c r="H506" s="269"/>
      <c r="I506" s="189"/>
      <c r="J506" s="3"/>
      <c r="K506" s="2"/>
      <c r="L506" s="269"/>
      <c r="M506" s="189"/>
      <c r="N506" s="3"/>
      <c r="O506" s="2"/>
      <c r="P506" s="269"/>
      <c r="Q506" s="189"/>
      <c r="R506" s="3"/>
      <c r="S506" s="2"/>
      <c r="T506" s="269"/>
      <c r="U506" s="189"/>
      <c r="V506" s="3"/>
      <c r="W506" s="1"/>
      <c r="X506" s="1"/>
      <c r="Y506" s="1"/>
      <c r="Z506" s="1"/>
      <c r="AA506" s="2"/>
      <c r="AB506" s="2"/>
      <c r="AC506" s="2"/>
      <c r="AD506" s="2"/>
      <c r="AE506" s="2"/>
      <c r="AF506" s="2"/>
      <c r="AG506" s="270"/>
      <c r="AH506" s="270"/>
      <c r="AI506" s="270"/>
      <c r="AJ506" s="270"/>
      <c r="AK506" s="270"/>
      <c r="AL506" s="270"/>
      <c r="AM506" s="270"/>
      <c r="AN506" s="270"/>
      <c r="AO506" s="270"/>
    </row>
    <row r="507" spans="1:41" ht="14.25" customHeight="1">
      <c r="A507" s="204"/>
      <c r="B507" s="268"/>
      <c r="C507" s="268"/>
      <c r="D507" s="268"/>
      <c r="E507" s="268"/>
      <c r="F507" s="268"/>
      <c r="G507" s="268"/>
      <c r="H507" s="269"/>
      <c r="I507" s="189"/>
      <c r="J507" s="3"/>
      <c r="K507" s="2"/>
      <c r="L507" s="269"/>
      <c r="M507" s="189"/>
      <c r="N507" s="3"/>
      <c r="O507" s="2"/>
      <c r="P507" s="269"/>
      <c r="Q507" s="189"/>
      <c r="R507" s="3"/>
      <c r="S507" s="2"/>
      <c r="T507" s="269"/>
      <c r="U507" s="189"/>
      <c r="V507" s="3"/>
      <c r="W507" s="1"/>
      <c r="X507" s="1"/>
      <c r="Y507" s="1"/>
      <c r="Z507" s="1"/>
      <c r="AA507" s="2"/>
      <c r="AB507" s="2"/>
      <c r="AC507" s="2"/>
      <c r="AD507" s="2"/>
      <c r="AE507" s="2"/>
      <c r="AF507" s="2"/>
      <c r="AG507" s="270"/>
      <c r="AH507" s="270"/>
      <c r="AI507" s="270"/>
      <c r="AJ507" s="270"/>
      <c r="AK507" s="270"/>
      <c r="AL507" s="270"/>
      <c r="AM507" s="270"/>
      <c r="AN507" s="270"/>
      <c r="AO507" s="270"/>
    </row>
    <row r="508" spans="1:41" ht="14.25" customHeight="1">
      <c r="A508" s="204"/>
      <c r="B508" s="268"/>
      <c r="C508" s="268"/>
      <c r="D508" s="268"/>
      <c r="E508" s="268"/>
      <c r="F508" s="268"/>
      <c r="G508" s="268"/>
      <c r="H508" s="269"/>
      <c r="I508" s="189"/>
      <c r="J508" s="3"/>
      <c r="K508" s="2"/>
      <c r="L508" s="269"/>
      <c r="M508" s="189"/>
      <c r="N508" s="3"/>
      <c r="O508" s="2"/>
      <c r="P508" s="269"/>
      <c r="Q508" s="189"/>
      <c r="R508" s="3"/>
      <c r="S508" s="2"/>
      <c r="T508" s="269"/>
      <c r="U508" s="189"/>
      <c r="V508" s="3"/>
      <c r="W508" s="1"/>
      <c r="X508" s="1"/>
      <c r="Y508" s="1"/>
      <c r="Z508" s="1"/>
      <c r="AA508" s="2"/>
      <c r="AB508" s="2"/>
      <c r="AC508" s="2"/>
      <c r="AD508" s="2"/>
      <c r="AE508" s="2"/>
      <c r="AF508" s="2"/>
      <c r="AG508" s="270"/>
      <c r="AH508" s="270"/>
      <c r="AI508" s="270"/>
      <c r="AJ508" s="270"/>
      <c r="AK508" s="270"/>
      <c r="AL508" s="270"/>
      <c r="AM508" s="270"/>
      <c r="AN508" s="270"/>
      <c r="AO508" s="270"/>
    </row>
    <row r="509" spans="1:41" ht="14.25" customHeight="1">
      <c r="A509" s="204"/>
      <c r="B509" s="268"/>
      <c r="C509" s="268"/>
      <c r="D509" s="268"/>
      <c r="E509" s="268"/>
      <c r="F509" s="268"/>
      <c r="G509" s="268"/>
      <c r="H509" s="269"/>
      <c r="I509" s="189"/>
      <c r="J509" s="3"/>
      <c r="K509" s="2"/>
      <c r="L509" s="269"/>
      <c r="M509" s="189"/>
      <c r="N509" s="3"/>
      <c r="O509" s="2"/>
      <c r="P509" s="269"/>
      <c r="Q509" s="189"/>
      <c r="R509" s="3"/>
      <c r="S509" s="2"/>
      <c r="T509" s="269"/>
      <c r="U509" s="189"/>
      <c r="V509" s="3"/>
      <c r="W509" s="1"/>
      <c r="X509" s="1"/>
      <c r="Y509" s="1"/>
      <c r="Z509" s="1"/>
      <c r="AA509" s="2"/>
      <c r="AB509" s="2"/>
      <c r="AC509" s="2"/>
      <c r="AD509" s="2"/>
      <c r="AE509" s="2"/>
      <c r="AF509" s="2"/>
      <c r="AG509" s="270"/>
      <c r="AH509" s="270"/>
      <c r="AI509" s="270"/>
      <c r="AJ509" s="270"/>
      <c r="AK509" s="270"/>
      <c r="AL509" s="270"/>
      <c r="AM509" s="270"/>
      <c r="AN509" s="270"/>
      <c r="AO509" s="270"/>
    </row>
    <row r="510" spans="1:41" ht="14.25" customHeight="1">
      <c r="A510" s="204"/>
      <c r="B510" s="268"/>
      <c r="C510" s="268"/>
      <c r="D510" s="268"/>
      <c r="E510" s="268"/>
      <c r="F510" s="268"/>
      <c r="G510" s="268"/>
      <c r="H510" s="269"/>
      <c r="I510" s="189"/>
      <c r="J510" s="3"/>
      <c r="K510" s="2"/>
      <c r="L510" s="269"/>
      <c r="M510" s="189"/>
      <c r="N510" s="3"/>
      <c r="O510" s="2"/>
      <c r="P510" s="269"/>
      <c r="Q510" s="189"/>
      <c r="R510" s="3"/>
      <c r="S510" s="2"/>
      <c r="T510" s="269"/>
      <c r="U510" s="189"/>
      <c r="V510" s="3"/>
      <c r="W510" s="1"/>
      <c r="X510" s="1"/>
      <c r="Y510" s="1"/>
      <c r="Z510" s="1"/>
      <c r="AA510" s="2"/>
      <c r="AB510" s="2"/>
      <c r="AC510" s="2"/>
      <c r="AD510" s="2"/>
      <c r="AE510" s="2"/>
      <c r="AF510" s="2"/>
      <c r="AG510" s="270"/>
      <c r="AH510" s="270"/>
      <c r="AI510" s="270"/>
      <c r="AJ510" s="270"/>
      <c r="AK510" s="270"/>
      <c r="AL510" s="270"/>
      <c r="AM510" s="270"/>
      <c r="AN510" s="270"/>
      <c r="AO510" s="270"/>
    </row>
    <row r="511" spans="1:41" ht="14.25" customHeight="1">
      <c r="A511" s="204"/>
      <c r="B511" s="268"/>
      <c r="C511" s="268"/>
      <c r="D511" s="268"/>
      <c r="E511" s="268"/>
      <c r="F511" s="268"/>
      <c r="G511" s="268"/>
      <c r="H511" s="269"/>
      <c r="I511" s="189"/>
      <c r="J511" s="3"/>
      <c r="K511" s="2"/>
      <c r="L511" s="269"/>
      <c r="M511" s="189"/>
      <c r="N511" s="3"/>
      <c r="O511" s="2"/>
      <c r="P511" s="269"/>
      <c r="Q511" s="189"/>
      <c r="R511" s="3"/>
      <c r="S511" s="2"/>
      <c r="T511" s="269"/>
      <c r="U511" s="189"/>
      <c r="V511" s="3"/>
      <c r="W511" s="1"/>
      <c r="X511" s="1"/>
      <c r="Y511" s="1"/>
      <c r="Z511" s="1"/>
      <c r="AA511" s="2"/>
      <c r="AB511" s="2"/>
      <c r="AC511" s="2"/>
      <c r="AD511" s="2"/>
      <c r="AE511" s="2"/>
      <c r="AF511" s="2"/>
      <c r="AG511" s="270"/>
      <c r="AH511" s="270"/>
      <c r="AI511" s="270"/>
      <c r="AJ511" s="270"/>
      <c r="AK511" s="270"/>
      <c r="AL511" s="270"/>
      <c r="AM511" s="270"/>
      <c r="AN511" s="270"/>
      <c r="AO511" s="270"/>
    </row>
    <row r="512" spans="1:41" ht="14.25" customHeight="1">
      <c r="A512" s="204"/>
      <c r="B512" s="268"/>
      <c r="C512" s="268"/>
      <c r="D512" s="268"/>
      <c r="E512" s="268"/>
      <c r="F512" s="268"/>
      <c r="G512" s="268"/>
      <c r="H512" s="269"/>
      <c r="I512" s="189"/>
      <c r="J512" s="3"/>
      <c r="K512" s="2"/>
      <c r="L512" s="269"/>
      <c r="M512" s="189"/>
      <c r="N512" s="3"/>
      <c r="O512" s="2"/>
      <c r="P512" s="269"/>
      <c r="Q512" s="189"/>
      <c r="R512" s="3"/>
      <c r="S512" s="2"/>
      <c r="T512" s="269"/>
      <c r="U512" s="189"/>
      <c r="V512" s="3"/>
      <c r="W512" s="1"/>
      <c r="X512" s="1"/>
      <c r="Y512" s="1"/>
      <c r="Z512" s="1"/>
      <c r="AA512" s="2"/>
      <c r="AB512" s="2"/>
      <c r="AC512" s="2"/>
      <c r="AD512" s="2"/>
      <c r="AE512" s="2"/>
      <c r="AF512" s="2"/>
      <c r="AG512" s="270"/>
      <c r="AH512" s="270"/>
      <c r="AI512" s="270"/>
      <c r="AJ512" s="270"/>
      <c r="AK512" s="270"/>
      <c r="AL512" s="270"/>
      <c r="AM512" s="270"/>
      <c r="AN512" s="270"/>
      <c r="AO512" s="270"/>
    </row>
    <row r="513" spans="1:41" ht="14.25" customHeight="1">
      <c r="A513" s="204"/>
      <c r="B513" s="268"/>
      <c r="C513" s="268"/>
      <c r="D513" s="268"/>
      <c r="E513" s="268"/>
      <c r="F513" s="268"/>
      <c r="G513" s="268"/>
      <c r="H513" s="269"/>
      <c r="I513" s="189"/>
      <c r="J513" s="3"/>
      <c r="K513" s="2"/>
      <c r="L513" s="269"/>
      <c r="M513" s="189"/>
      <c r="N513" s="3"/>
      <c r="O513" s="2"/>
      <c r="P513" s="269"/>
      <c r="Q513" s="189"/>
      <c r="R513" s="3"/>
      <c r="S513" s="2"/>
      <c r="T513" s="269"/>
      <c r="U513" s="189"/>
      <c r="V513" s="3"/>
      <c r="W513" s="1"/>
      <c r="X513" s="1"/>
      <c r="Y513" s="1"/>
      <c r="Z513" s="1"/>
      <c r="AA513" s="2"/>
      <c r="AB513" s="2"/>
      <c r="AC513" s="2"/>
      <c r="AD513" s="2"/>
      <c r="AE513" s="2"/>
      <c r="AF513" s="2"/>
      <c r="AG513" s="270"/>
      <c r="AH513" s="270"/>
      <c r="AI513" s="270"/>
      <c r="AJ513" s="270"/>
      <c r="AK513" s="270"/>
      <c r="AL513" s="270"/>
      <c r="AM513" s="270"/>
      <c r="AN513" s="270"/>
      <c r="AO513" s="270"/>
    </row>
    <row r="514" spans="1:41" ht="14.25" customHeight="1">
      <c r="A514" s="204"/>
      <c r="B514" s="268"/>
      <c r="C514" s="268"/>
      <c r="D514" s="268"/>
      <c r="E514" s="268"/>
      <c r="F514" s="268"/>
      <c r="G514" s="268"/>
      <c r="H514" s="269"/>
      <c r="I514" s="189"/>
      <c r="J514" s="3"/>
      <c r="K514" s="2"/>
      <c r="L514" s="269"/>
      <c r="M514" s="189"/>
      <c r="N514" s="3"/>
      <c r="O514" s="2"/>
      <c r="P514" s="269"/>
      <c r="Q514" s="189"/>
      <c r="R514" s="3"/>
      <c r="S514" s="2"/>
      <c r="T514" s="269"/>
      <c r="U514" s="189"/>
      <c r="V514" s="3"/>
      <c r="W514" s="1"/>
      <c r="X514" s="1"/>
      <c r="Y514" s="1"/>
      <c r="Z514" s="1"/>
      <c r="AA514" s="2"/>
      <c r="AB514" s="2"/>
      <c r="AC514" s="2"/>
      <c r="AD514" s="2"/>
      <c r="AE514" s="2"/>
      <c r="AF514" s="2"/>
      <c r="AG514" s="270"/>
      <c r="AH514" s="270"/>
      <c r="AI514" s="270"/>
      <c r="AJ514" s="270"/>
      <c r="AK514" s="270"/>
      <c r="AL514" s="270"/>
      <c r="AM514" s="270"/>
      <c r="AN514" s="270"/>
      <c r="AO514" s="270"/>
    </row>
    <row r="515" spans="1:41" ht="14.25" customHeight="1">
      <c r="A515" s="204"/>
      <c r="B515" s="268"/>
      <c r="C515" s="268"/>
      <c r="D515" s="268"/>
      <c r="E515" s="268"/>
      <c r="F515" s="268"/>
      <c r="G515" s="268"/>
      <c r="H515" s="269"/>
      <c r="I515" s="189"/>
      <c r="J515" s="3"/>
      <c r="K515" s="2"/>
      <c r="L515" s="269"/>
      <c r="M515" s="189"/>
      <c r="N515" s="3"/>
      <c r="O515" s="2"/>
      <c r="P515" s="269"/>
      <c r="Q515" s="189"/>
      <c r="R515" s="3"/>
      <c r="S515" s="2"/>
      <c r="T515" s="269"/>
      <c r="U515" s="189"/>
      <c r="V515" s="3"/>
      <c r="W515" s="1"/>
      <c r="X515" s="1"/>
      <c r="Y515" s="1"/>
      <c r="Z515" s="1"/>
      <c r="AA515" s="2"/>
      <c r="AB515" s="2"/>
      <c r="AC515" s="2"/>
      <c r="AD515" s="2"/>
      <c r="AE515" s="2"/>
      <c r="AF515" s="2"/>
      <c r="AG515" s="270"/>
      <c r="AH515" s="270"/>
      <c r="AI515" s="270"/>
      <c r="AJ515" s="270"/>
      <c r="AK515" s="270"/>
      <c r="AL515" s="270"/>
      <c r="AM515" s="270"/>
      <c r="AN515" s="270"/>
      <c r="AO515" s="270"/>
    </row>
    <row r="516" spans="1:41" ht="14.25" customHeight="1">
      <c r="A516" s="204"/>
      <c r="B516" s="268"/>
      <c r="C516" s="268"/>
      <c r="D516" s="268"/>
      <c r="E516" s="268"/>
      <c r="F516" s="268"/>
      <c r="G516" s="268"/>
      <c r="H516" s="269"/>
      <c r="I516" s="189"/>
      <c r="J516" s="3"/>
      <c r="K516" s="2"/>
      <c r="L516" s="269"/>
      <c r="M516" s="189"/>
      <c r="N516" s="3"/>
      <c r="O516" s="2"/>
      <c r="P516" s="269"/>
      <c r="Q516" s="189"/>
      <c r="R516" s="3"/>
      <c r="S516" s="2"/>
      <c r="T516" s="269"/>
      <c r="U516" s="189"/>
      <c r="V516" s="3"/>
      <c r="W516" s="1"/>
      <c r="X516" s="1"/>
      <c r="Y516" s="1"/>
      <c r="Z516" s="1"/>
      <c r="AA516" s="2"/>
      <c r="AB516" s="2"/>
      <c r="AC516" s="2"/>
      <c r="AD516" s="2"/>
      <c r="AE516" s="2"/>
      <c r="AF516" s="2"/>
      <c r="AG516" s="270"/>
      <c r="AH516" s="270"/>
      <c r="AI516" s="270"/>
      <c r="AJ516" s="270"/>
      <c r="AK516" s="270"/>
      <c r="AL516" s="270"/>
      <c r="AM516" s="270"/>
      <c r="AN516" s="270"/>
      <c r="AO516" s="270"/>
    </row>
    <row r="517" spans="1:41" ht="14.25" customHeight="1">
      <c r="A517" s="204"/>
      <c r="B517" s="268"/>
      <c r="C517" s="268"/>
      <c r="D517" s="268"/>
      <c r="E517" s="268"/>
      <c r="F517" s="268"/>
      <c r="G517" s="268"/>
      <c r="H517" s="269"/>
      <c r="I517" s="189"/>
      <c r="J517" s="3"/>
      <c r="K517" s="2"/>
      <c r="L517" s="269"/>
      <c r="M517" s="189"/>
      <c r="N517" s="3"/>
      <c r="O517" s="2"/>
      <c r="P517" s="269"/>
      <c r="Q517" s="189"/>
      <c r="R517" s="3"/>
      <c r="S517" s="2"/>
      <c r="T517" s="269"/>
      <c r="U517" s="189"/>
      <c r="V517" s="3"/>
      <c r="W517" s="1"/>
      <c r="X517" s="1"/>
      <c r="Y517" s="1"/>
      <c r="Z517" s="1"/>
      <c r="AA517" s="2"/>
      <c r="AB517" s="2"/>
      <c r="AC517" s="2"/>
      <c r="AD517" s="2"/>
      <c r="AE517" s="2"/>
      <c r="AF517" s="2"/>
      <c r="AG517" s="270"/>
      <c r="AH517" s="270"/>
      <c r="AI517" s="270"/>
      <c r="AJ517" s="270"/>
      <c r="AK517" s="270"/>
      <c r="AL517" s="270"/>
      <c r="AM517" s="270"/>
      <c r="AN517" s="270"/>
      <c r="AO517" s="270"/>
    </row>
    <row r="518" spans="1:41" ht="14.25" customHeight="1">
      <c r="A518" s="204"/>
      <c r="B518" s="268"/>
      <c r="C518" s="268"/>
      <c r="D518" s="268"/>
      <c r="E518" s="268"/>
      <c r="F518" s="268"/>
      <c r="G518" s="268"/>
      <c r="H518" s="269"/>
      <c r="I518" s="189"/>
      <c r="J518" s="3"/>
      <c r="K518" s="2"/>
      <c r="L518" s="269"/>
      <c r="M518" s="189"/>
      <c r="N518" s="3"/>
      <c r="O518" s="2"/>
      <c r="P518" s="269"/>
      <c r="Q518" s="189"/>
      <c r="R518" s="3"/>
      <c r="S518" s="2"/>
      <c r="T518" s="269"/>
      <c r="U518" s="189"/>
      <c r="V518" s="3"/>
      <c r="W518" s="1"/>
      <c r="X518" s="1"/>
      <c r="Y518" s="1"/>
      <c r="Z518" s="1"/>
      <c r="AA518" s="2"/>
      <c r="AB518" s="2"/>
      <c r="AC518" s="2"/>
      <c r="AD518" s="2"/>
      <c r="AE518" s="2"/>
      <c r="AF518" s="2"/>
      <c r="AG518" s="270"/>
      <c r="AH518" s="270"/>
      <c r="AI518" s="270"/>
      <c r="AJ518" s="270"/>
      <c r="AK518" s="270"/>
      <c r="AL518" s="270"/>
      <c r="AM518" s="270"/>
      <c r="AN518" s="270"/>
      <c r="AO518" s="270"/>
    </row>
    <row r="519" spans="1:41" ht="14.25" customHeight="1">
      <c r="A519" s="204"/>
      <c r="B519" s="268"/>
      <c r="C519" s="268"/>
      <c r="D519" s="268"/>
      <c r="E519" s="268"/>
      <c r="F519" s="268"/>
      <c r="G519" s="268"/>
      <c r="H519" s="269"/>
      <c r="I519" s="189"/>
      <c r="J519" s="3"/>
      <c r="K519" s="2"/>
      <c r="L519" s="269"/>
      <c r="M519" s="189"/>
      <c r="N519" s="3"/>
      <c r="O519" s="2"/>
      <c r="P519" s="269"/>
      <c r="Q519" s="189"/>
      <c r="R519" s="3"/>
      <c r="S519" s="2"/>
      <c r="T519" s="269"/>
      <c r="U519" s="189"/>
      <c r="V519" s="3"/>
      <c r="W519" s="1"/>
      <c r="X519" s="1"/>
      <c r="Y519" s="1"/>
      <c r="Z519" s="1"/>
      <c r="AA519" s="2"/>
      <c r="AB519" s="2"/>
      <c r="AC519" s="2"/>
      <c r="AD519" s="2"/>
      <c r="AE519" s="2"/>
      <c r="AF519" s="2"/>
      <c r="AG519" s="270"/>
      <c r="AH519" s="270"/>
      <c r="AI519" s="270"/>
      <c r="AJ519" s="270"/>
      <c r="AK519" s="270"/>
      <c r="AL519" s="270"/>
      <c r="AM519" s="270"/>
      <c r="AN519" s="270"/>
      <c r="AO519" s="270"/>
    </row>
    <row r="520" spans="1:41" ht="14.25" customHeight="1">
      <c r="A520" s="204"/>
      <c r="B520" s="268"/>
      <c r="C520" s="268"/>
      <c r="D520" s="268"/>
      <c r="E520" s="268"/>
      <c r="F520" s="268"/>
      <c r="G520" s="268"/>
      <c r="H520" s="269"/>
      <c r="I520" s="189"/>
      <c r="J520" s="3"/>
      <c r="K520" s="2"/>
      <c r="L520" s="269"/>
      <c r="M520" s="189"/>
      <c r="N520" s="3"/>
      <c r="O520" s="2"/>
      <c r="P520" s="269"/>
      <c r="Q520" s="189"/>
      <c r="R520" s="3"/>
      <c r="S520" s="2"/>
      <c r="T520" s="269"/>
      <c r="U520" s="189"/>
      <c r="V520" s="3"/>
      <c r="W520" s="1"/>
      <c r="X520" s="1"/>
      <c r="Y520" s="1"/>
      <c r="Z520" s="1"/>
      <c r="AA520" s="2"/>
      <c r="AB520" s="2"/>
      <c r="AC520" s="2"/>
      <c r="AD520" s="2"/>
      <c r="AE520" s="2"/>
      <c r="AF520" s="2"/>
      <c r="AG520" s="270"/>
      <c r="AH520" s="270"/>
      <c r="AI520" s="270"/>
      <c r="AJ520" s="270"/>
      <c r="AK520" s="270"/>
      <c r="AL520" s="270"/>
      <c r="AM520" s="270"/>
      <c r="AN520" s="270"/>
      <c r="AO520" s="270"/>
    </row>
    <row r="521" spans="1:41" ht="14.25" customHeight="1">
      <c r="A521" s="204"/>
      <c r="B521" s="268"/>
      <c r="C521" s="268"/>
      <c r="D521" s="268"/>
      <c r="E521" s="268"/>
      <c r="F521" s="268"/>
      <c r="G521" s="268"/>
      <c r="H521" s="269"/>
      <c r="I521" s="189"/>
      <c r="J521" s="3"/>
      <c r="K521" s="2"/>
      <c r="L521" s="269"/>
      <c r="M521" s="189"/>
      <c r="N521" s="3"/>
      <c r="O521" s="2"/>
      <c r="P521" s="269"/>
      <c r="Q521" s="189"/>
      <c r="R521" s="3"/>
      <c r="S521" s="2"/>
      <c r="T521" s="269"/>
      <c r="U521" s="189"/>
      <c r="V521" s="3"/>
      <c r="W521" s="1"/>
      <c r="X521" s="1"/>
      <c r="Y521" s="1"/>
      <c r="Z521" s="1"/>
      <c r="AA521" s="2"/>
      <c r="AB521" s="2"/>
      <c r="AC521" s="2"/>
      <c r="AD521" s="2"/>
      <c r="AE521" s="2"/>
      <c r="AF521" s="2"/>
      <c r="AG521" s="270"/>
      <c r="AH521" s="270"/>
      <c r="AI521" s="270"/>
      <c r="AJ521" s="270"/>
      <c r="AK521" s="270"/>
      <c r="AL521" s="270"/>
      <c r="AM521" s="270"/>
      <c r="AN521" s="270"/>
      <c r="AO521" s="270"/>
    </row>
    <row r="522" spans="1:41" ht="14.25" customHeight="1">
      <c r="A522" s="204"/>
      <c r="B522" s="268"/>
      <c r="C522" s="268"/>
      <c r="D522" s="268"/>
      <c r="E522" s="268"/>
      <c r="F522" s="268"/>
      <c r="G522" s="268"/>
      <c r="H522" s="269"/>
      <c r="I522" s="189"/>
      <c r="J522" s="3"/>
      <c r="K522" s="2"/>
      <c r="L522" s="269"/>
      <c r="M522" s="189"/>
      <c r="N522" s="3"/>
      <c r="O522" s="2"/>
      <c r="P522" s="269"/>
      <c r="Q522" s="189"/>
      <c r="R522" s="3"/>
      <c r="S522" s="2"/>
      <c r="T522" s="269"/>
      <c r="U522" s="189"/>
      <c r="V522" s="3"/>
      <c r="W522" s="1"/>
      <c r="X522" s="1"/>
      <c r="Y522" s="1"/>
      <c r="Z522" s="1"/>
      <c r="AA522" s="2"/>
      <c r="AB522" s="2"/>
      <c r="AC522" s="2"/>
      <c r="AD522" s="2"/>
      <c r="AE522" s="2"/>
      <c r="AF522" s="2"/>
      <c r="AG522" s="270"/>
      <c r="AH522" s="270"/>
      <c r="AI522" s="270"/>
      <c r="AJ522" s="270"/>
      <c r="AK522" s="270"/>
      <c r="AL522" s="270"/>
      <c r="AM522" s="270"/>
      <c r="AN522" s="270"/>
      <c r="AO522" s="270"/>
    </row>
    <row r="523" spans="1:41" ht="14.25" customHeight="1">
      <c r="A523" s="204"/>
      <c r="B523" s="268"/>
      <c r="C523" s="268"/>
      <c r="D523" s="268"/>
      <c r="E523" s="268"/>
      <c r="F523" s="268"/>
      <c r="G523" s="268"/>
      <c r="H523" s="269"/>
      <c r="I523" s="189"/>
      <c r="J523" s="3"/>
      <c r="K523" s="2"/>
      <c r="L523" s="269"/>
      <c r="M523" s="189"/>
      <c r="N523" s="3"/>
      <c r="O523" s="2"/>
      <c r="P523" s="269"/>
      <c r="Q523" s="189"/>
      <c r="R523" s="3"/>
      <c r="S523" s="2"/>
      <c r="T523" s="269"/>
      <c r="U523" s="189"/>
      <c r="V523" s="3"/>
      <c r="W523" s="1"/>
      <c r="X523" s="1"/>
      <c r="Y523" s="1"/>
      <c r="Z523" s="1"/>
      <c r="AA523" s="2"/>
      <c r="AB523" s="2"/>
      <c r="AC523" s="2"/>
      <c r="AD523" s="2"/>
      <c r="AE523" s="2"/>
      <c r="AF523" s="2"/>
      <c r="AG523" s="270"/>
      <c r="AH523" s="270"/>
      <c r="AI523" s="270"/>
      <c r="AJ523" s="270"/>
      <c r="AK523" s="270"/>
      <c r="AL523" s="270"/>
      <c r="AM523" s="270"/>
      <c r="AN523" s="270"/>
      <c r="AO523" s="270"/>
    </row>
    <row r="524" spans="1:41" ht="14.25" customHeight="1">
      <c r="A524" s="204"/>
      <c r="B524" s="268"/>
      <c r="C524" s="268"/>
      <c r="D524" s="268"/>
      <c r="E524" s="268"/>
      <c r="F524" s="268"/>
      <c r="G524" s="268"/>
      <c r="H524" s="269"/>
      <c r="I524" s="189"/>
      <c r="J524" s="3"/>
      <c r="K524" s="2"/>
      <c r="L524" s="269"/>
      <c r="M524" s="189"/>
      <c r="N524" s="3"/>
      <c r="O524" s="2"/>
      <c r="P524" s="269"/>
      <c r="Q524" s="189"/>
      <c r="R524" s="3"/>
      <c r="S524" s="2"/>
      <c r="T524" s="269"/>
      <c r="U524" s="189"/>
      <c r="V524" s="3"/>
      <c r="W524" s="1"/>
      <c r="X524" s="1"/>
      <c r="Y524" s="1"/>
      <c r="Z524" s="1"/>
      <c r="AA524" s="2"/>
      <c r="AB524" s="2"/>
      <c r="AC524" s="2"/>
      <c r="AD524" s="2"/>
      <c r="AE524" s="2"/>
      <c r="AF524" s="2"/>
      <c r="AG524" s="270"/>
      <c r="AH524" s="270"/>
      <c r="AI524" s="270"/>
      <c r="AJ524" s="270"/>
      <c r="AK524" s="270"/>
      <c r="AL524" s="270"/>
      <c r="AM524" s="270"/>
      <c r="AN524" s="270"/>
      <c r="AO524" s="270"/>
    </row>
    <row r="525" spans="1:41" ht="14.25" customHeight="1">
      <c r="A525" s="204"/>
      <c r="B525" s="268"/>
      <c r="C525" s="268"/>
      <c r="D525" s="268"/>
      <c r="E525" s="268"/>
      <c r="F525" s="268"/>
      <c r="G525" s="268"/>
      <c r="H525" s="269"/>
      <c r="I525" s="189"/>
      <c r="J525" s="3"/>
      <c r="K525" s="2"/>
      <c r="L525" s="269"/>
      <c r="M525" s="189"/>
      <c r="N525" s="3"/>
      <c r="O525" s="2"/>
      <c r="P525" s="269"/>
      <c r="Q525" s="189"/>
      <c r="R525" s="3"/>
      <c r="S525" s="2"/>
      <c r="T525" s="269"/>
      <c r="U525" s="189"/>
      <c r="V525" s="3"/>
      <c r="W525" s="1"/>
      <c r="X525" s="1"/>
      <c r="Y525" s="1"/>
      <c r="Z525" s="1"/>
      <c r="AA525" s="2"/>
      <c r="AB525" s="2"/>
      <c r="AC525" s="2"/>
      <c r="AD525" s="2"/>
      <c r="AE525" s="2"/>
      <c r="AF525" s="2"/>
      <c r="AG525" s="270"/>
      <c r="AH525" s="270"/>
      <c r="AI525" s="270"/>
      <c r="AJ525" s="270"/>
      <c r="AK525" s="270"/>
      <c r="AL525" s="270"/>
      <c r="AM525" s="270"/>
      <c r="AN525" s="270"/>
      <c r="AO525" s="270"/>
    </row>
    <row r="526" spans="1:41" ht="14.25" customHeight="1">
      <c r="A526" s="204"/>
      <c r="B526" s="268"/>
      <c r="C526" s="268"/>
      <c r="D526" s="268"/>
      <c r="E526" s="268"/>
      <c r="F526" s="268"/>
      <c r="G526" s="268"/>
      <c r="H526" s="269"/>
      <c r="I526" s="189"/>
      <c r="J526" s="3"/>
      <c r="K526" s="2"/>
      <c r="L526" s="269"/>
      <c r="M526" s="189"/>
      <c r="N526" s="3"/>
      <c r="O526" s="2"/>
      <c r="P526" s="269"/>
      <c r="Q526" s="189"/>
      <c r="R526" s="3"/>
      <c r="S526" s="2"/>
      <c r="T526" s="269"/>
      <c r="U526" s="189"/>
      <c r="V526" s="3"/>
      <c r="W526" s="1"/>
      <c r="X526" s="1"/>
      <c r="Y526" s="1"/>
      <c r="Z526" s="1"/>
      <c r="AA526" s="2"/>
      <c r="AB526" s="2"/>
      <c r="AC526" s="2"/>
      <c r="AD526" s="2"/>
      <c r="AE526" s="2"/>
      <c r="AF526" s="2"/>
      <c r="AG526" s="270"/>
      <c r="AH526" s="270"/>
      <c r="AI526" s="270"/>
      <c r="AJ526" s="270"/>
      <c r="AK526" s="270"/>
      <c r="AL526" s="270"/>
      <c r="AM526" s="270"/>
      <c r="AN526" s="270"/>
      <c r="AO526" s="270"/>
    </row>
    <row r="527" spans="1:41" ht="14.25" customHeight="1">
      <c r="A527" s="204"/>
      <c r="B527" s="268"/>
      <c r="C527" s="268"/>
      <c r="D527" s="268"/>
      <c r="E527" s="268"/>
      <c r="F527" s="268"/>
      <c r="G527" s="268"/>
      <c r="H527" s="269"/>
      <c r="I527" s="189"/>
      <c r="J527" s="3"/>
      <c r="K527" s="2"/>
      <c r="L527" s="269"/>
      <c r="M527" s="189"/>
      <c r="N527" s="3"/>
      <c r="O527" s="2"/>
      <c r="P527" s="269"/>
      <c r="Q527" s="189"/>
      <c r="R527" s="3"/>
      <c r="S527" s="2"/>
      <c r="T527" s="269"/>
      <c r="U527" s="189"/>
      <c r="V527" s="3"/>
      <c r="W527" s="1"/>
      <c r="X527" s="1"/>
      <c r="Y527" s="1"/>
      <c r="Z527" s="1"/>
      <c r="AA527" s="2"/>
      <c r="AB527" s="2"/>
      <c r="AC527" s="2"/>
      <c r="AD527" s="2"/>
      <c r="AE527" s="2"/>
      <c r="AF527" s="2"/>
      <c r="AG527" s="270"/>
      <c r="AH527" s="270"/>
      <c r="AI527" s="270"/>
      <c r="AJ527" s="270"/>
      <c r="AK527" s="270"/>
      <c r="AL527" s="270"/>
      <c r="AM527" s="270"/>
      <c r="AN527" s="270"/>
      <c r="AO527" s="270"/>
    </row>
    <row r="528" spans="1:41" ht="14.25" customHeight="1">
      <c r="A528" s="204"/>
      <c r="B528" s="268"/>
      <c r="C528" s="268"/>
      <c r="D528" s="268"/>
      <c r="E528" s="268"/>
      <c r="F528" s="268"/>
      <c r="G528" s="268"/>
      <c r="H528" s="269"/>
      <c r="I528" s="189"/>
      <c r="J528" s="3"/>
      <c r="K528" s="2"/>
      <c r="L528" s="269"/>
      <c r="M528" s="189"/>
      <c r="N528" s="3"/>
      <c r="O528" s="2"/>
      <c r="P528" s="269"/>
      <c r="Q528" s="189"/>
      <c r="R528" s="3"/>
      <c r="S528" s="2"/>
      <c r="T528" s="269"/>
      <c r="U528" s="189"/>
      <c r="V528" s="3"/>
      <c r="W528" s="1"/>
      <c r="X528" s="1"/>
      <c r="Y528" s="1"/>
      <c r="Z528" s="1"/>
      <c r="AA528" s="2"/>
      <c r="AB528" s="2"/>
      <c r="AC528" s="2"/>
      <c r="AD528" s="2"/>
      <c r="AE528" s="2"/>
      <c r="AF528" s="2"/>
      <c r="AG528" s="270"/>
      <c r="AH528" s="270"/>
      <c r="AI528" s="270"/>
      <c r="AJ528" s="270"/>
      <c r="AK528" s="270"/>
      <c r="AL528" s="270"/>
      <c r="AM528" s="270"/>
      <c r="AN528" s="270"/>
      <c r="AO528" s="270"/>
    </row>
    <row r="529" spans="1:41" ht="14.25" customHeight="1">
      <c r="A529" s="204"/>
      <c r="B529" s="268"/>
      <c r="C529" s="268"/>
      <c r="D529" s="268"/>
      <c r="E529" s="268"/>
      <c r="F529" s="268"/>
      <c r="G529" s="268"/>
      <c r="H529" s="269"/>
      <c r="I529" s="189"/>
      <c r="J529" s="3"/>
      <c r="K529" s="2"/>
      <c r="L529" s="269"/>
      <c r="M529" s="189"/>
      <c r="N529" s="3"/>
      <c r="O529" s="2"/>
      <c r="P529" s="269"/>
      <c r="Q529" s="189"/>
      <c r="R529" s="3"/>
      <c r="S529" s="2"/>
      <c r="T529" s="269"/>
      <c r="U529" s="189"/>
      <c r="V529" s="3"/>
      <c r="W529" s="1"/>
      <c r="X529" s="1"/>
      <c r="Y529" s="1"/>
      <c r="Z529" s="1"/>
      <c r="AA529" s="2"/>
      <c r="AB529" s="2"/>
      <c r="AC529" s="2"/>
      <c r="AD529" s="2"/>
      <c r="AE529" s="2"/>
      <c r="AF529" s="2"/>
      <c r="AG529" s="270"/>
      <c r="AH529" s="270"/>
      <c r="AI529" s="270"/>
      <c r="AJ529" s="270"/>
      <c r="AK529" s="270"/>
      <c r="AL529" s="270"/>
      <c r="AM529" s="270"/>
      <c r="AN529" s="270"/>
      <c r="AO529" s="270"/>
    </row>
    <row r="530" spans="1:41" ht="14.25" customHeight="1">
      <c r="A530" s="204"/>
      <c r="B530" s="268"/>
      <c r="C530" s="268"/>
      <c r="D530" s="268"/>
      <c r="E530" s="268"/>
      <c r="F530" s="268"/>
      <c r="G530" s="268"/>
      <c r="H530" s="269"/>
      <c r="I530" s="189"/>
      <c r="J530" s="3"/>
      <c r="K530" s="2"/>
      <c r="L530" s="269"/>
      <c r="M530" s="189"/>
      <c r="N530" s="3"/>
      <c r="O530" s="2"/>
      <c r="P530" s="269"/>
      <c r="Q530" s="189"/>
      <c r="R530" s="3"/>
      <c r="S530" s="2"/>
      <c r="T530" s="269"/>
      <c r="U530" s="189"/>
      <c r="V530" s="3"/>
      <c r="W530" s="1"/>
      <c r="X530" s="1"/>
      <c r="Y530" s="1"/>
      <c r="Z530" s="1"/>
      <c r="AA530" s="2"/>
      <c r="AB530" s="2"/>
      <c r="AC530" s="2"/>
      <c r="AD530" s="2"/>
      <c r="AE530" s="2"/>
      <c r="AF530" s="2"/>
      <c r="AG530" s="270"/>
      <c r="AH530" s="270"/>
      <c r="AI530" s="270"/>
      <c r="AJ530" s="270"/>
      <c r="AK530" s="270"/>
      <c r="AL530" s="270"/>
      <c r="AM530" s="270"/>
      <c r="AN530" s="270"/>
      <c r="AO530" s="270"/>
    </row>
    <row r="531" spans="1:41" ht="14.25" customHeight="1">
      <c r="A531" s="204"/>
      <c r="B531" s="268"/>
      <c r="C531" s="268"/>
      <c r="D531" s="268"/>
      <c r="E531" s="268"/>
      <c r="F531" s="268"/>
      <c r="G531" s="268"/>
      <c r="H531" s="269"/>
      <c r="I531" s="189"/>
      <c r="J531" s="3"/>
      <c r="K531" s="2"/>
      <c r="L531" s="269"/>
      <c r="M531" s="189"/>
      <c r="N531" s="3"/>
      <c r="O531" s="2"/>
      <c r="P531" s="269"/>
      <c r="Q531" s="189"/>
      <c r="R531" s="3"/>
      <c r="S531" s="2"/>
      <c r="T531" s="269"/>
      <c r="U531" s="189"/>
      <c r="V531" s="3"/>
      <c r="W531" s="1"/>
      <c r="X531" s="1"/>
      <c r="Y531" s="1"/>
      <c r="Z531" s="1"/>
      <c r="AA531" s="2"/>
      <c r="AB531" s="2"/>
      <c r="AC531" s="2"/>
      <c r="AD531" s="2"/>
      <c r="AE531" s="2"/>
      <c r="AF531" s="2"/>
      <c r="AG531" s="270"/>
      <c r="AH531" s="270"/>
      <c r="AI531" s="270"/>
      <c r="AJ531" s="270"/>
      <c r="AK531" s="270"/>
      <c r="AL531" s="270"/>
      <c r="AM531" s="270"/>
      <c r="AN531" s="270"/>
      <c r="AO531" s="270"/>
    </row>
    <row r="532" spans="1:41" ht="14.25" customHeight="1">
      <c r="A532" s="204"/>
      <c r="B532" s="268"/>
      <c r="C532" s="268"/>
      <c r="D532" s="268"/>
      <c r="E532" s="268"/>
      <c r="F532" s="268"/>
      <c r="G532" s="268"/>
      <c r="H532" s="269"/>
      <c r="I532" s="189"/>
      <c r="J532" s="3"/>
      <c r="K532" s="2"/>
      <c r="L532" s="269"/>
      <c r="M532" s="189"/>
      <c r="N532" s="3"/>
      <c r="O532" s="2"/>
      <c r="P532" s="269"/>
      <c r="Q532" s="189"/>
      <c r="R532" s="3"/>
      <c r="S532" s="2"/>
      <c r="T532" s="269"/>
      <c r="U532" s="189"/>
      <c r="V532" s="3"/>
      <c r="W532" s="1"/>
      <c r="X532" s="1"/>
      <c r="Y532" s="1"/>
      <c r="Z532" s="1"/>
      <c r="AA532" s="2"/>
      <c r="AB532" s="2"/>
      <c r="AC532" s="2"/>
      <c r="AD532" s="2"/>
      <c r="AE532" s="2"/>
      <c r="AF532" s="2"/>
      <c r="AG532" s="270"/>
      <c r="AH532" s="270"/>
      <c r="AI532" s="270"/>
      <c r="AJ532" s="270"/>
      <c r="AK532" s="270"/>
      <c r="AL532" s="270"/>
      <c r="AM532" s="270"/>
      <c r="AN532" s="270"/>
      <c r="AO532" s="270"/>
    </row>
    <row r="533" spans="1:41" ht="14.25" customHeight="1">
      <c r="A533" s="204"/>
      <c r="B533" s="268"/>
      <c r="C533" s="268"/>
      <c r="D533" s="268"/>
      <c r="E533" s="268"/>
      <c r="F533" s="268"/>
      <c r="G533" s="268"/>
      <c r="H533" s="269"/>
      <c r="I533" s="189"/>
      <c r="J533" s="3"/>
      <c r="K533" s="2"/>
      <c r="L533" s="269"/>
      <c r="M533" s="189"/>
      <c r="N533" s="3"/>
      <c r="O533" s="2"/>
      <c r="P533" s="269"/>
      <c r="Q533" s="189"/>
      <c r="R533" s="3"/>
      <c r="S533" s="2"/>
      <c r="T533" s="269"/>
      <c r="U533" s="189"/>
      <c r="V533" s="3"/>
      <c r="W533" s="1"/>
      <c r="X533" s="1"/>
      <c r="Y533" s="1"/>
      <c r="Z533" s="1"/>
      <c r="AA533" s="2"/>
      <c r="AB533" s="2"/>
      <c r="AC533" s="2"/>
      <c r="AD533" s="2"/>
      <c r="AE533" s="2"/>
      <c r="AF533" s="2"/>
      <c r="AG533" s="270"/>
      <c r="AH533" s="270"/>
      <c r="AI533" s="270"/>
      <c r="AJ533" s="270"/>
      <c r="AK533" s="270"/>
      <c r="AL533" s="270"/>
      <c r="AM533" s="270"/>
      <c r="AN533" s="270"/>
      <c r="AO533" s="270"/>
    </row>
    <row r="534" spans="1:41" ht="14.25" customHeight="1">
      <c r="A534" s="204"/>
      <c r="B534" s="268"/>
      <c r="C534" s="268"/>
      <c r="D534" s="268"/>
      <c r="E534" s="268"/>
      <c r="F534" s="268"/>
      <c r="G534" s="268"/>
      <c r="H534" s="269"/>
      <c r="I534" s="189"/>
      <c r="J534" s="3"/>
      <c r="K534" s="2"/>
      <c r="L534" s="269"/>
      <c r="M534" s="189"/>
      <c r="N534" s="3"/>
      <c r="O534" s="2"/>
      <c r="P534" s="269"/>
      <c r="Q534" s="189"/>
      <c r="R534" s="3"/>
      <c r="S534" s="2"/>
      <c r="T534" s="269"/>
      <c r="U534" s="189"/>
      <c r="V534" s="3"/>
      <c r="W534" s="1"/>
      <c r="X534" s="1"/>
      <c r="Y534" s="1"/>
      <c r="Z534" s="1"/>
      <c r="AA534" s="2"/>
      <c r="AB534" s="2"/>
      <c r="AC534" s="2"/>
      <c r="AD534" s="2"/>
      <c r="AE534" s="2"/>
      <c r="AF534" s="2"/>
      <c r="AG534" s="270"/>
      <c r="AH534" s="270"/>
      <c r="AI534" s="270"/>
      <c r="AJ534" s="270"/>
      <c r="AK534" s="270"/>
      <c r="AL534" s="270"/>
      <c r="AM534" s="270"/>
      <c r="AN534" s="270"/>
      <c r="AO534" s="270"/>
    </row>
    <row r="535" spans="1:41" ht="14.25" customHeight="1">
      <c r="A535" s="204"/>
      <c r="B535" s="268"/>
      <c r="C535" s="268"/>
      <c r="D535" s="268"/>
      <c r="E535" s="268"/>
      <c r="F535" s="268"/>
      <c r="G535" s="268"/>
      <c r="H535" s="269"/>
      <c r="I535" s="189"/>
      <c r="J535" s="3"/>
      <c r="K535" s="2"/>
      <c r="L535" s="269"/>
      <c r="M535" s="189"/>
      <c r="N535" s="3"/>
      <c r="O535" s="2"/>
      <c r="P535" s="269"/>
      <c r="Q535" s="189"/>
      <c r="R535" s="3"/>
      <c r="S535" s="2"/>
      <c r="T535" s="269"/>
      <c r="U535" s="189"/>
      <c r="V535" s="3"/>
      <c r="W535" s="1"/>
      <c r="X535" s="1"/>
      <c r="Y535" s="1"/>
      <c r="Z535" s="1"/>
      <c r="AA535" s="2"/>
      <c r="AB535" s="2"/>
      <c r="AC535" s="2"/>
      <c r="AD535" s="2"/>
      <c r="AE535" s="2"/>
      <c r="AF535" s="2"/>
      <c r="AG535" s="270"/>
      <c r="AH535" s="270"/>
      <c r="AI535" s="270"/>
      <c r="AJ535" s="270"/>
      <c r="AK535" s="270"/>
      <c r="AL535" s="270"/>
      <c r="AM535" s="270"/>
      <c r="AN535" s="270"/>
      <c r="AO535" s="270"/>
    </row>
    <row r="536" spans="1:41" ht="14.25" customHeight="1">
      <c r="A536" s="204"/>
      <c r="B536" s="268"/>
      <c r="C536" s="268"/>
      <c r="D536" s="268"/>
      <c r="E536" s="268"/>
      <c r="F536" s="268"/>
      <c r="G536" s="268"/>
      <c r="H536" s="269"/>
      <c r="I536" s="189"/>
      <c r="J536" s="3"/>
      <c r="K536" s="2"/>
      <c r="L536" s="269"/>
      <c r="M536" s="189"/>
      <c r="N536" s="3"/>
      <c r="O536" s="2"/>
      <c r="P536" s="269"/>
      <c r="Q536" s="189"/>
      <c r="R536" s="3"/>
      <c r="S536" s="2"/>
      <c r="T536" s="269"/>
      <c r="U536" s="189"/>
      <c r="V536" s="3"/>
      <c r="W536" s="1"/>
      <c r="X536" s="1"/>
      <c r="Y536" s="1"/>
      <c r="Z536" s="1"/>
      <c r="AA536" s="2"/>
      <c r="AB536" s="2"/>
      <c r="AC536" s="2"/>
      <c r="AD536" s="2"/>
      <c r="AE536" s="2"/>
      <c r="AF536" s="2"/>
      <c r="AG536" s="270"/>
      <c r="AH536" s="270"/>
      <c r="AI536" s="270"/>
      <c r="AJ536" s="270"/>
      <c r="AK536" s="270"/>
      <c r="AL536" s="270"/>
      <c r="AM536" s="270"/>
      <c r="AN536" s="270"/>
      <c r="AO536" s="270"/>
    </row>
    <row r="537" spans="1:41" ht="14.25" customHeight="1">
      <c r="A537" s="204"/>
      <c r="B537" s="268"/>
      <c r="C537" s="268"/>
      <c r="D537" s="268"/>
      <c r="E537" s="268"/>
      <c r="F537" s="268"/>
      <c r="G537" s="268"/>
      <c r="H537" s="269"/>
      <c r="I537" s="189"/>
      <c r="J537" s="3"/>
      <c r="K537" s="2"/>
      <c r="L537" s="269"/>
      <c r="M537" s="189"/>
      <c r="N537" s="3"/>
      <c r="O537" s="2"/>
      <c r="P537" s="269"/>
      <c r="Q537" s="189"/>
      <c r="R537" s="3"/>
      <c r="S537" s="2"/>
      <c r="T537" s="269"/>
      <c r="U537" s="189"/>
      <c r="V537" s="3"/>
      <c r="W537" s="1"/>
      <c r="X537" s="1"/>
      <c r="Y537" s="1"/>
      <c r="Z537" s="1"/>
      <c r="AA537" s="2"/>
      <c r="AB537" s="2"/>
      <c r="AC537" s="2"/>
      <c r="AD537" s="2"/>
      <c r="AE537" s="2"/>
      <c r="AF537" s="2"/>
      <c r="AG537" s="270"/>
      <c r="AH537" s="270"/>
      <c r="AI537" s="270"/>
      <c r="AJ537" s="270"/>
      <c r="AK537" s="270"/>
      <c r="AL537" s="270"/>
      <c r="AM537" s="270"/>
      <c r="AN537" s="270"/>
      <c r="AO537" s="270"/>
    </row>
    <row r="538" spans="1:41" ht="14.25" customHeight="1">
      <c r="A538" s="204"/>
      <c r="B538" s="268"/>
      <c r="C538" s="268"/>
      <c r="D538" s="268"/>
      <c r="E538" s="268"/>
      <c r="F538" s="268"/>
      <c r="G538" s="268"/>
      <c r="H538" s="269"/>
      <c r="I538" s="189"/>
      <c r="J538" s="3"/>
      <c r="K538" s="2"/>
      <c r="L538" s="269"/>
      <c r="M538" s="189"/>
      <c r="N538" s="3"/>
      <c r="O538" s="2"/>
      <c r="P538" s="269"/>
      <c r="Q538" s="189"/>
      <c r="R538" s="3"/>
      <c r="S538" s="2"/>
      <c r="T538" s="269"/>
      <c r="U538" s="189"/>
      <c r="V538" s="3"/>
      <c r="W538" s="1"/>
      <c r="X538" s="1"/>
      <c r="Y538" s="1"/>
      <c r="Z538" s="1"/>
      <c r="AA538" s="2"/>
      <c r="AB538" s="2"/>
      <c r="AC538" s="2"/>
      <c r="AD538" s="2"/>
      <c r="AE538" s="2"/>
      <c r="AF538" s="2"/>
      <c r="AG538" s="270"/>
      <c r="AH538" s="270"/>
      <c r="AI538" s="270"/>
      <c r="AJ538" s="270"/>
      <c r="AK538" s="270"/>
      <c r="AL538" s="270"/>
      <c r="AM538" s="270"/>
      <c r="AN538" s="270"/>
      <c r="AO538" s="270"/>
    </row>
    <row r="539" spans="1:41" ht="14.25" customHeight="1">
      <c r="A539" s="204"/>
      <c r="B539" s="268"/>
      <c r="C539" s="268"/>
      <c r="D539" s="268"/>
      <c r="E539" s="268"/>
      <c r="F539" s="268"/>
      <c r="G539" s="268"/>
      <c r="H539" s="269"/>
      <c r="I539" s="189"/>
      <c r="J539" s="3"/>
      <c r="K539" s="2"/>
      <c r="L539" s="269"/>
      <c r="M539" s="189"/>
      <c r="N539" s="3"/>
      <c r="O539" s="2"/>
      <c r="P539" s="269"/>
      <c r="Q539" s="189"/>
      <c r="R539" s="3"/>
      <c r="S539" s="2"/>
      <c r="T539" s="269"/>
      <c r="U539" s="189"/>
      <c r="V539" s="3"/>
      <c r="W539" s="1"/>
      <c r="X539" s="1"/>
      <c r="Y539" s="1"/>
      <c r="Z539" s="1"/>
      <c r="AA539" s="2"/>
      <c r="AB539" s="2"/>
      <c r="AC539" s="2"/>
      <c r="AD539" s="2"/>
      <c r="AE539" s="2"/>
      <c r="AF539" s="2"/>
      <c r="AG539" s="270"/>
      <c r="AH539" s="270"/>
      <c r="AI539" s="270"/>
      <c r="AJ539" s="270"/>
      <c r="AK539" s="270"/>
      <c r="AL539" s="270"/>
      <c r="AM539" s="270"/>
      <c r="AN539" s="270"/>
      <c r="AO539" s="270"/>
    </row>
    <row r="540" spans="1:41" ht="14.25" customHeight="1">
      <c r="A540" s="204"/>
      <c r="B540" s="268"/>
      <c r="C540" s="268"/>
      <c r="D540" s="268"/>
      <c r="E540" s="268"/>
      <c r="F540" s="268"/>
      <c r="G540" s="268"/>
      <c r="H540" s="269"/>
      <c r="I540" s="189"/>
      <c r="J540" s="3"/>
      <c r="K540" s="2"/>
      <c r="L540" s="269"/>
      <c r="M540" s="189"/>
      <c r="N540" s="3"/>
      <c r="O540" s="2"/>
      <c r="P540" s="269"/>
      <c r="Q540" s="189"/>
      <c r="R540" s="3"/>
      <c r="S540" s="2"/>
      <c r="T540" s="269"/>
      <c r="U540" s="189"/>
      <c r="V540" s="3"/>
      <c r="W540" s="1"/>
      <c r="X540" s="1"/>
      <c r="Y540" s="1"/>
      <c r="Z540" s="1"/>
      <c r="AA540" s="2"/>
      <c r="AB540" s="2"/>
      <c r="AC540" s="2"/>
      <c r="AD540" s="2"/>
      <c r="AE540" s="2"/>
      <c r="AF540" s="2"/>
      <c r="AG540" s="270"/>
      <c r="AH540" s="270"/>
      <c r="AI540" s="270"/>
      <c r="AJ540" s="270"/>
      <c r="AK540" s="270"/>
      <c r="AL540" s="270"/>
      <c r="AM540" s="270"/>
      <c r="AN540" s="270"/>
      <c r="AO540" s="270"/>
    </row>
    <row r="541" spans="1:41" ht="14.25" customHeight="1">
      <c r="A541" s="204"/>
      <c r="B541" s="268"/>
      <c r="C541" s="268"/>
      <c r="D541" s="268"/>
      <c r="E541" s="268"/>
      <c r="F541" s="268"/>
      <c r="G541" s="268"/>
      <c r="H541" s="269"/>
      <c r="I541" s="189"/>
      <c r="J541" s="3"/>
      <c r="K541" s="2"/>
      <c r="L541" s="269"/>
      <c r="M541" s="189"/>
      <c r="N541" s="3"/>
      <c r="O541" s="2"/>
      <c r="P541" s="269"/>
      <c r="Q541" s="189"/>
      <c r="R541" s="3"/>
      <c r="S541" s="2"/>
      <c r="T541" s="269"/>
      <c r="U541" s="189"/>
      <c r="V541" s="3"/>
      <c r="W541" s="1"/>
      <c r="X541" s="1"/>
      <c r="Y541" s="1"/>
      <c r="Z541" s="1"/>
      <c r="AA541" s="2"/>
      <c r="AB541" s="2"/>
      <c r="AC541" s="2"/>
      <c r="AD541" s="2"/>
      <c r="AE541" s="2"/>
      <c r="AF541" s="2"/>
      <c r="AG541" s="270"/>
      <c r="AH541" s="270"/>
      <c r="AI541" s="270"/>
      <c r="AJ541" s="270"/>
      <c r="AK541" s="270"/>
      <c r="AL541" s="270"/>
      <c r="AM541" s="270"/>
      <c r="AN541" s="270"/>
      <c r="AO541" s="270"/>
    </row>
    <row r="542" spans="1:41" ht="14.25" customHeight="1">
      <c r="A542" s="204"/>
      <c r="B542" s="268"/>
      <c r="C542" s="268"/>
      <c r="D542" s="268"/>
      <c r="E542" s="268"/>
      <c r="F542" s="268"/>
      <c r="G542" s="268"/>
      <c r="H542" s="269"/>
      <c r="I542" s="189"/>
      <c r="J542" s="3"/>
      <c r="K542" s="2"/>
      <c r="L542" s="269"/>
      <c r="M542" s="189"/>
      <c r="N542" s="3"/>
      <c r="O542" s="2"/>
      <c r="P542" s="269"/>
      <c r="Q542" s="189"/>
      <c r="R542" s="3"/>
      <c r="S542" s="2"/>
      <c r="T542" s="269"/>
      <c r="U542" s="189"/>
      <c r="V542" s="3"/>
      <c r="W542" s="1"/>
      <c r="X542" s="1"/>
      <c r="Y542" s="1"/>
      <c r="Z542" s="1"/>
      <c r="AA542" s="2"/>
      <c r="AB542" s="2"/>
      <c r="AC542" s="2"/>
      <c r="AD542" s="2"/>
      <c r="AE542" s="2"/>
      <c r="AF542" s="2"/>
      <c r="AG542" s="270"/>
      <c r="AH542" s="270"/>
      <c r="AI542" s="270"/>
      <c r="AJ542" s="270"/>
      <c r="AK542" s="270"/>
      <c r="AL542" s="270"/>
      <c r="AM542" s="270"/>
      <c r="AN542" s="270"/>
      <c r="AO542" s="270"/>
    </row>
    <row r="543" spans="1:41" ht="14.25" customHeight="1">
      <c r="A543" s="204"/>
      <c r="B543" s="268"/>
      <c r="C543" s="268"/>
      <c r="D543" s="268"/>
      <c r="E543" s="268"/>
      <c r="F543" s="268"/>
      <c r="G543" s="268"/>
      <c r="H543" s="269"/>
      <c r="I543" s="189"/>
      <c r="J543" s="3"/>
      <c r="K543" s="2"/>
      <c r="L543" s="269"/>
      <c r="M543" s="189"/>
      <c r="N543" s="3"/>
      <c r="O543" s="2"/>
      <c r="P543" s="269"/>
      <c r="Q543" s="189"/>
      <c r="R543" s="3"/>
      <c r="S543" s="2"/>
      <c r="T543" s="269"/>
      <c r="U543" s="189"/>
      <c r="V543" s="3"/>
      <c r="W543" s="1"/>
      <c r="X543" s="1"/>
      <c r="Y543" s="1"/>
      <c r="Z543" s="1"/>
      <c r="AA543" s="2"/>
      <c r="AB543" s="2"/>
      <c r="AC543" s="2"/>
      <c r="AD543" s="2"/>
      <c r="AE543" s="2"/>
      <c r="AF543" s="2"/>
      <c r="AG543" s="270"/>
      <c r="AH543" s="270"/>
      <c r="AI543" s="270"/>
      <c r="AJ543" s="270"/>
      <c r="AK543" s="270"/>
      <c r="AL543" s="270"/>
      <c r="AM543" s="270"/>
      <c r="AN543" s="270"/>
      <c r="AO543" s="270"/>
    </row>
    <row r="544" spans="1:41" ht="14.25" customHeight="1">
      <c r="A544" s="204"/>
      <c r="B544" s="268"/>
      <c r="C544" s="268"/>
      <c r="D544" s="268"/>
      <c r="E544" s="268"/>
      <c r="F544" s="268"/>
      <c r="G544" s="268"/>
      <c r="H544" s="269"/>
      <c r="I544" s="189"/>
      <c r="J544" s="3"/>
      <c r="K544" s="2"/>
      <c r="L544" s="269"/>
      <c r="M544" s="189"/>
      <c r="N544" s="3"/>
      <c r="O544" s="2"/>
      <c r="P544" s="269"/>
      <c r="Q544" s="189"/>
      <c r="R544" s="3"/>
      <c r="S544" s="2"/>
      <c r="T544" s="269"/>
      <c r="U544" s="189"/>
      <c r="V544" s="3"/>
      <c r="W544" s="1"/>
      <c r="X544" s="1"/>
      <c r="Y544" s="1"/>
      <c r="Z544" s="1"/>
      <c r="AA544" s="2"/>
      <c r="AB544" s="2"/>
      <c r="AC544" s="2"/>
      <c r="AD544" s="2"/>
      <c r="AE544" s="2"/>
      <c r="AF544" s="2"/>
      <c r="AG544" s="270"/>
      <c r="AH544" s="270"/>
      <c r="AI544" s="270"/>
      <c r="AJ544" s="270"/>
      <c r="AK544" s="270"/>
      <c r="AL544" s="270"/>
      <c r="AM544" s="270"/>
      <c r="AN544" s="270"/>
      <c r="AO544" s="270"/>
    </row>
    <row r="545" spans="1:41" ht="14.25" customHeight="1">
      <c r="A545" s="204"/>
      <c r="B545" s="268"/>
      <c r="C545" s="268"/>
      <c r="D545" s="268"/>
      <c r="E545" s="268"/>
      <c r="F545" s="268"/>
      <c r="G545" s="268"/>
      <c r="H545" s="269"/>
      <c r="I545" s="189"/>
      <c r="J545" s="3"/>
      <c r="K545" s="2"/>
      <c r="L545" s="269"/>
      <c r="M545" s="189"/>
      <c r="N545" s="3"/>
      <c r="O545" s="2"/>
      <c r="P545" s="269"/>
      <c r="Q545" s="189"/>
      <c r="R545" s="3"/>
      <c r="S545" s="2"/>
      <c r="T545" s="269"/>
      <c r="U545" s="189"/>
      <c r="V545" s="3"/>
      <c r="W545" s="1"/>
      <c r="X545" s="1"/>
      <c r="Y545" s="1"/>
      <c r="Z545" s="1"/>
      <c r="AA545" s="2"/>
      <c r="AB545" s="2"/>
      <c r="AC545" s="2"/>
      <c r="AD545" s="2"/>
      <c r="AE545" s="2"/>
      <c r="AF545" s="2"/>
      <c r="AG545" s="270"/>
      <c r="AH545" s="270"/>
      <c r="AI545" s="270"/>
      <c r="AJ545" s="270"/>
      <c r="AK545" s="270"/>
      <c r="AL545" s="270"/>
      <c r="AM545" s="270"/>
      <c r="AN545" s="270"/>
      <c r="AO545" s="270"/>
    </row>
    <row r="546" spans="1:41" ht="14.25" customHeight="1">
      <c r="A546" s="204"/>
      <c r="B546" s="268"/>
      <c r="C546" s="268"/>
      <c r="D546" s="268"/>
      <c r="E546" s="268"/>
      <c r="F546" s="268"/>
      <c r="G546" s="268"/>
      <c r="H546" s="269"/>
      <c r="I546" s="189"/>
      <c r="J546" s="3"/>
      <c r="K546" s="2"/>
      <c r="L546" s="269"/>
      <c r="M546" s="189"/>
      <c r="N546" s="3"/>
      <c r="O546" s="2"/>
      <c r="P546" s="269"/>
      <c r="Q546" s="189"/>
      <c r="R546" s="3"/>
      <c r="S546" s="2"/>
      <c r="T546" s="269"/>
      <c r="U546" s="189"/>
      <c r="V546" s="3"/>
      <c r="W546" s="1"/>
      <c r="X546" s="1"/>
      <c r="Y546" s="1"/>
      <c r="Z546" s="1"/>
      <c r="AA546" s="2"/>
      <c r="AB546" s="2"/>
      <c r="AC546" s="2"/>
      <c r="AD546" s="2"/>
      <c r="AE546" s="2"/>
      <c r="AF546" s="2"/>
      <c r="AG546" s="270"/>
      <c r="AH546" s="270"/>
      <c r="AI546" s="270"/>
      <c r="AJ546" s="270"/>
      <c r="AK546" s="270"/>
      <c r="AL546" s="270"/>
      <c r="AM546" s="270"/>
      <c r="AN546" s="270"/>
      <c r="AO546" s="270"/>
    </row>
    <row r="547" spans="1:41" ht="14.25" customHeight="1">
      <c r="A547" s="204"/>
      <c r="B547" s="268"/>
      <c r="C547" s="268"/>
      <c r="D547" s="268"/>
      <c r="E547" s="268"/>
      <c r="F547" s="268"/>
      <c r="G547" s="268"/>
      <c r="H547" s="269"/>
      <c r="I547" s="189"/>
      <c r="J547" s="3"/>
      <c r="K547" s="2"/>
      <c r="L547" s="269"/>
      <c r="M547" s="189"/>
      <c r="N547" s="3"/>
      <c r="O547" s="2"/>
      <c r="P547" s="269"/>
      <c r="Q547" s="189"/>
      <c r="R547" s="3"/>
      <c r="S547" s="2"/>
      <c r="T547" s="269"/>
      <c r="U547" s="189"/>
      <c r="V547" s="3"/>
      <c r="W547" s="1"/>
      <c r="X547" s="1"/>
      <c r="Y547" s="1"/>
      <c r="Z547" s="1"/>
      <c r="AA547" s="2"/>
      <c r="AB547" s="2"/>
      <c r="AC547" s="2"/>
      <c r="AD547" s="2"/>
      <c r="AE547" s="2"/>
      <c r="AF547" s="2"/>
      <c r="AG547" s="270"/>
      <c r="AH547" s="270"/>
      <c r="AI547" s="270"/>
      <c r="AJ547" s="270"/>
      <c r="AK547" s="270"/>
      <c r="AL547" s="270"/>
      <c r="AM547" s="270"/>
      <c r="AN547" s="270"/>
      <c r="AO547" s="270"/>
    </row>
    <row r="548" spans="1:41" ht="14.25" customHeight="1">
      <c r="A548" s="204"/>
      <c r="B548" s="268"/>
      <c r="C548" s="268"/>
      <c r="D548" s="268"/>
      <c r="E548" s="268"/>
      <c r="F548" s="268"/>
      <c r="G548" s="268"/>
      <c r="H548" s="269"/>
      <c r="I548" s="189"/>
      <c r="J548" s="3"/>
      <c r="K548" s="2"/>
      <c r="L548" s="269"/>
      <c r="M548" s="189"/>
      <c r="N548" s="3"/>
      <c r="O548" s="2"/>
      <c r="P548" s="269"/>
      <c r="Q548" s="189"/>
      <c r="R548" s="3"/>
      <c r="S548" s="2"/>
      <c r="T548" s="269"/>
      <c r="U548" s="189"/>
      <c r="V548" s="3"/>
      <c r="W548" s="1"/>
      <c r="X548" s="1"/>
      <c r="Y548" s="1"/>
      <c r="Z548" s="1"/>
      <c r="AA548" s="2"/>
      <c r="AB548" s="2"/>
      <c r="AC548" s="2"/>
      <c r="AD548" s="2"/>
      <c r="AE548" s="2"/>
      <c r="AF548" s="2"/>
      <c r="AG548" s="270"/>
      <c r="AH548" s="270"/>
      <c r="AI548" s="270"/>
      <c r="AJ548" s="270"/>
      <c r="AK548" s="270"/>
      <c r="AL548" s="270"/>
      <c r="AM548" s="270"/>
      <c r="AN548" s="270"/>
      <c r="AO548" s="270"/>
    </row>
    <row r="549" spans="1:41" ht="14.25" customHeight="1">
      <c r="A549" s="204"/>
      <c r="B549" s="268"/>
      <c r="C549" s="268"/>
      <c r="D549" s="268"/>
      <c r="E549" s="268"/>
      <c r="F549" s="268"/>
      <c r="G549" s="268"/>
      <c r="H549" s="269"/>
      <c r="I549" s="189"/>
      <c r="J549" s="3"/>
      <c r="K549" s="2"/>
      <c r="L549" s="269"/>
      <c r="M549" s="189"/>
      <c r="N549" s="3"/>
      <c r="O549" s="2"/>
      <c r="P549" s="269"/>
      <c r="Q549" s="189"/>
      <c r="R549" s="3"/>
      <c r="S549" s="2"/>
      <c r="T549" s="269"/>
      <c r="U549" s="189"/>
      <c r="V549" s="3"/>
      <c r="W549" s="1"/>
      <c r="X549" s="1"/>
      <c r="Y549" s="1"/>
      <c r="Z549" s="1"/>
      <c r="AA549" s="2"/>
      <c r="AB549" s="2"/>
      <c r="AC549" s="2"/>
      <c r="AD549" s="2"/>
      <c r="AE549" s="2"/>
      <c r="AF549" s="2"/>
      <c r="AG549" s="270"/>
      <c r="AH549" s="270"/>
      <c r="AI549" s="270"/>
      <c r="AJ549" s="270"/>
      <c r="AK549" s="270"/>
      <c r="AL549" s="270"/>
      <c r="AM549" s="270"/>
      <c r="AN549" s="270"/>
      <c r="AO549" s="270"/>
    </row>
    <row r="550" spans="1:41" ht="14.25" customHeight="1">
      <c r="A550" s="204"/>
      <c r="B550" s="268"/>
      <c r="C550" s="268"/>
      <c r="D550" s="268"/>
      <c r="E550" s="268"/>
      <c r="F550" s="268"/>
      <c r="G550" s="268"/>
      <c r="H550" s="269"/>
      <c r="I550" s="189"/>
      <c r="J550" s="3"/>
      <c r="K550" s="2"/>
      <c r="L550" s="269"/>
      <c r="M550" s="189"/>
      <c r="N550" s="3"/>
      <c r="O550" s="2"/>
      <c r="P550" s="269"/>
      <c r="Q550" s="189"/>
      <c r="R550" s="3"/>
      <c r="S550" s="2"/>
      <c r="T550" s="269"/>
      <c r="U550" s="189"/>
      <c r="V550" s="3"/>
      <c r="W550" s="1"/>
      <c r="X550" s="1"/>
      <c r="Y550" s="1"/>
      <c r="Z550" s="1"/>
      <c r="AA550" s="2"/>
      <c r="AB550" s="2"/>
      <c r="AC550" s="2"/>
      <c r="AD550" s="2"/>
      <c r="AE550" s="2"/>
      <c r="AF550" s="2"/>
      <c r="AG550" s="270"/>
      <c r="AH550" s="270"/>
      <c r="AI550" s="270"/>
      <c r="AJ550" s="270"/>
      <c r="AK550" s="270"/>
      <c r="AL550" s="270"/>
      <c r="AM550" s="270"/>
      <c r="AN550" s="270"/>
      <c r="AO550" s="270"/>
    </row>
    <row r="551" spans="1:41" ht="14.25" customHeight="1">
      <c r="A551" s="204"/>
      <c r="B551" s="268"/>
      <c r="C551" s="268"/>
      <c r="D551" s="268"/>
      <c r="E551" s="268"/>
      <c r="F551" s="268"/>
      <c r="G551" s="268"/>
      <c r="H551" s="269"/>
      <c r="I551" s="189"/>
      <c r="J551" s="3"/>
      <c r="K551" s="2"/>
      <c r="L551" s="269"/>
      <c r="M551" s="189"/>
      <c r="N551" s="3"/>
      <c r="O551" s="2"/>
      <c r="P551" s="269"/>
      <c r="Q551" s="189"/>
      <c r="R551" s="3"/>
      <c r="S551" s="2"/>
      <c r="T551" s="269"/>
      <c r="U551" s="189"/>
      <c r="V551" s="3"/>
      <c r="W551" s="1"/>
      <c r="X551" s="1"/>
      <c r="Y551" s="1"/>
      <c r="Z551" s="1"/>
      <c r="AA551" s="2"/>
      <c r="AB551" s="2"/>
      <c r="AC551" s="2"/>
      <c r="AD551" s="2"/>
      <c r="AE551" s="2"/>
      <c r="AF551" s="2"/>
      <c r="AG551" s="270"/>
      <c r="AH551" s="270"/>
      <c r="AI551" s="270"/>
      <c r="AJ551" s="270"/>
      <c r="AK551" s="270"/>
      <c r="AL551" s="270"/>
      <c r="AM551" s="270"/>
      <c r="AN551" s="270"/>
      <c r="AO551" s="270"/>
    </row>
    <row r="552" spans="1:41" ht="14.25" customHeight="1">
      <c r="A552" s="204"/>
      <c r="B552" s="268"/>
      <c r="C552" s="268"/>
      <c r="D552" s="268"/>
      <c r="E552" s="268"/>
      <c r="F552" s="268"/>
      <c r="G552" s="268"/>
      <c r="H552" s="269"/>
      <c r="I552" s="189"/>
      <c r="J552" s="3"/>
      <c r="K552" s="2"/>
      <c r="L552" s="269"/>
      <c r="M552" s="189"/>
      <c r="N552" s="3"/>
      <c r="O552" s="2"/>
      <c r="P552" s="269"/>
      <c r="Q552" s="189"/>
      <c r="R552" s="3"/>
      <c r="S552" s="2"/>
      <c r="T552" s="269"/>
      <c r="U552" s="189"/>
      <c r="V552" s="3"/>
      <c r="W552" s="1"/>
      <c r="X552" s="1"/>
      <c r="Y552" s="1"/>
      <c r="Z552" s="1"/>
      <c r="AA552" s="2"/>
      <c r="AB552" s="2"/>
      <c r="AC552" s="2"/>
      <c r="AD552" s="2"/>
      <c r="AE552" s="2"/>
      <c r="AF552" s="2"/>
      <c r="AG552" s="270"/>
      <c r="AH552" s="270"/>
      <c r="AI552" s="270"/>
      <c r="AJ552" s="270"/>
      <c r="AK552" s="270"/>
      <c r="AL552" s="270"/>
      <c r="AM552" s="270"/>
      <c r="AN552" s="270"/>
      <c r="AO552" s="270"/>
    </row>
    <row r="553" spans="1:41" ht="14.25" customHeight="1">
      <c r="A553" s="204"/>
      <c r="B553" s="268"/>
      <c r="C553" s="268"/>
      <c r="D553" s="268"/>
      <c r="E553" s="268"/>
      <c r="F553" s="268"/>
      <c r="G553" s="268"/>
      <c r="H553" s="269"/>
      <c r="I553" s="189"/>
      <c r="J553" s="3"/>
      <c r="K553" s="2"/>
      <c r="L553" s="269"/>
      <c r="M553" s="189"/>
      <c r="N553" s="3"/>
      <c r="O553" s="2"/>
      <c r="P553" s="269"/>
      <c r="Q553" s="189"/>
      <c r="R553" s="3"/>
      <c r="S553" s="2"/>
      <c r="T553" s="269"/>
      <c r="U553" s="189"/>
      <c r="V553" s="3"/>
      <c r="W553" s="1"/>
      <c r="X553" s="1"/>
      <c r="Y553" s="1"/>
      <c r="Z553" s="1"/>
      <c r="AA553" s="2"/>
      <c r="AB553" s="2"/>
      <c r="AC553" s="2"/>
      <c r="AD553" s="2"/>
      <c r="AE553" s="2"/>
      <c r="AF553" s="2"/>
      <c r="AG553" s="270"/>
      <c r="AH553" s="270"/>
      <c r="AI553" s="270"/>
      <c r="AJ553" s="270"/>
      <c r="AK553" s="270"/>
      <c r="AL553" s="270"/>
      <c r="AM553" s="270"/>
      <c r="AN553" s="270"/>
      <c r="AO553" s="270"/>
    </row>
    <row r="554" spans="1:41" ht="14.25" customHeight="1">
      <c r="A554" s="204"/>
      <c r="B554" s="268"/>
      <c r="C554" s="268"/>
      <c r="D554" s="268"/>
      <c r="E554" s="268"/>
      <c r="F554" s="268"/>
      <c r="G554" s="268"/>
      <c r="H554" s="269"/>
      <c r="I554" s="189"/>
      <c r="J554" s="3"/>
      <c r="K554" s="2"/>
      <c r="L554" s="269"/>
      <c r="M554" s="189"/>
      <c r="N554" s="3"/>
      <c r="O554" s="2"/>
      <c r="P554" s="269"/>
      <c r="Q554" s="189"/>
      <c r="R554" s="3"/>
      <c r="S554" s="2"/>
      <c r="T554" s="269"/>
      <c r="U554" s="189"/>
      <c r="V554" s="3"/>
      <c r="W554" s="1"/>
      <c r="X554" s="1"/>
      <c r="Y554" s="1"/>
      <c r="Z554" s="1"/>
      <c r="AA554" s="2"/>
      <c r="AB554" s="2"/>
      <c r="AC554" s="2"/>
      <c r="AD554" s="2"/>
      <c r="AE554" s="2"/>
      <c r="AF554" s="2"/>
      <c r="AG554" s="270"/>
      <c r="AH554" s="270"/>
      <c r="AI554" s="270"/>
      <c r="AJ554" s="270"/>
      <c r="AK554" s="270"/>
      <c r="AL554" s="270"/>
      <c r="AM554" s="270"/>
      <c r="AN554" s="270"/>
      <c r="AO554" s="270"/>
    </row>
    <row r="555" spans="1:41" ht="14.25" customHeight="1">
      <c r="A555" s="204"/>
      <c r="B555" s="268"/>
      <c r="C555" s="268"/>
      <c r="D555" s="268"/>
      <c r="E555" s="268"/>
      <c r="F555" s="268"/>
      <c r="G555" s="268"/>
      <c r="H555" s="269"/>
      <c r="I555" s="189"/>
      <c r="J555" s="3"/>
      <c r="K555" s="2"/>
      <c r="L555" s="269"/>
      <c r="M555" s="189"/>
      <c r="N555" s="3"/>
      <c r="O555" s="2"/>
      <c r="P555" s="269"/>
      <c r="Q555" s="189"/>
      <c r="R555" s="3"/>
      <c r="S555" s="2"/>
      <c r="T555" s="269"/>
      <c r="U555" s="189"/>
      <c r="V555" s="3"/>
      <c r="W555" s="1"/>
      <c r="X555" s="1"/>
      <c r="Y555" s="1"/>
      <c r="Z555" s="1"/>
      <c r="AA555" s="2"/>
      <c r="AB555" s="2"/>
      <c r="AC555" s="2"/>
      <c r="AD555" s="2"/>
      <c r="AE555" s="2"/>
      <c r="AF555" s="2"/>
      <c r="AG555" s="270"/>
      <c r="AH555" s="270"/>
      <c r="AI555" s="270"/>
      <c r="AJ555" s="270"/>
      <c r="AK555" s="270"/>
      <c r="AL555" s="270"/>
      <c r="AM555" s="270"/>
      <c r="AN555" s="270"/>
      <c r="AO555" s="270"/>
    </row>
    <row r="556" spans="1:41" ht="14.25" customHeight="1">
      <c r="A556" s="204"/>
      <c r="B556" s="268"/>
      <c r="C556" s="268"/>
      <c r="D556" s="268"/>
      <c r="E556" s="268"/>
      <c r="F556" s="268"/>
      <c r="G556" s="268"/>
      <c r="H556" s="269"/>
      <c r="I556" s="189"/>
      <c r="J556" s="3"/>
      <c r="K556" s="2"/>
      <c r="L556" s="269"/>
      <c r="M556" s="189"/>
      <c r="N556" s="3"/>
      <c r="O556" s="2"/>
      <c r="P556" s="269"/>
      <c r="Q556" s="189"/>
      <c r="R556" s="3"/>
      <c r="S556" s="2"/>
      <c r="T556" s="269"/>
      <c r="U556" s="189"/>
      <c r="V556" s="3"/>
      <c r="W556" s="1"/>
      <c r="X556" s="1"/>
      <c r="Y556" s="1"/>
      <c r="Z556" s="1"/>
      <c r="AA556" s="2"/>
      <c r="AB556" s="2"/>
      <c r="AC556" s="2"/>
      <c r="AD556" s="2"/>
      <c r="AE556" s="2"/>
      <c r="AF556" s="2"/>
      <c r="AG556" s="270"/>
      <c r="AH556" s="270"/>
      <c r="AI556" s="270"/>
      <c r="AJ556" s="270"/>
      <c r="AK556" s="270"/>
      <c r="AL556" s="270"/>
      <c r="AM556" s="270"/>
      <c r="AN556" s="270"/>
      <c r="AO556" s="270"/>
    </row>
    <row r="557" spans="1:41" ht="14.25" customHeight="1">
      <c r="A557" s="204"/>
      <c r="B557" s="268"/>
      <c r="C557" s="268"/>
      <c r="D557" s="268"/>
      <c r="E557" s="268"/>
      <c r="F557" s="268"/>
      <c r="G557" s="268"/>
      <c r="H557" s="269"/>
      <c r="I557" s="189"/>
      <c r="J557" s="3"/>
      <c r="K557" s="2"/>
      <c r="L557" s="269"/>
      <c r="M557" s="189"/>
      <c r="N557" s="3"/>
      <c r="O557" s="2"/>
      <c r="P557" s="269"/>
      <c r="Q557" s="189"/>
      <c r="R557" s="3"/>
      <c r="S557" s="2"/>
      <c r="T557" s="269"/>
      <c r="U557" s="189"/>
      <c r="V557" s="3"/>
      <c r="W557" s="1"/>
      <c r="X557" s="1"/>
      <c r="Y557" s="1"/>
      <c r="Z557" s="1"/>
      <c r="AA557" s="2"/>
      <c r="AB557" s="2"/>
      <c r="AC557" s="2"/>
      <c r="AD557" s="2"/>
      <c r="AE557" s="2"/>
      <c r="AF557" s="2"/>
      <c r="AG557" s="270"/>
      <c r="AH557" s="270"/>
      <c r="AI557" s="270"/>
      <c r="AJ557" s="270"/>
      <c r="AK557" s="270"/>
      <c r="AL557" s="270"/>
      <c r="AM557" s="270"/>
      <c r="AN557" s="270"/>
      <c r="AO557" s="270"/>
    </row>
    <row r="558" spans="1:41" ht="14.25" customHeight="1">
      <c r="A558" s="204"/>
      <c r="B558" s="268"/>
      <c r="C558" s="268"/>
      <c r="D558" s="268"/>
      <c r="E558" s="268"/>
      <c r="F558" s="268"/>
      <c r="G558" s="268"/>
      <c r="H558" s="269"/>
      <c r="I558" s="189"/>
      <c r="J558" s="3"/>
      <c r="K558" s="2"/>
      <c r="L558" s="269"/>
      <c r="M558" s="189"/>
      <c r="N558" s="3"/>
      <c r="O558" s="2"/>
      <c r="P558" s="269"/>
      <c r="Q558" s="189"/>
      <c r="R558" s="3"/>
      <c r="S558" s="2"/>
      <c r="T558" s="269"/>
      <c r="U558" s="189"/>
      <c r="V558" s="3"/>
      <c r="W558" s="1"/>
      <c r="X558" s="1"/>
      <c r="Y558" s="1"/>
      <c r="Z558" s="1"/>
      <c r="AA558" s="2"/>
      <c r="AB558" s="2"/>
      <c r="AC558" s="2"/>
      <c r="AD558" s="2"/>
      <c r="AE558" s="2"/>
      <c r="AF558" s="2"/>
      <c r="AG558" s="270"/>
      <c r="AH558" s="270"/>
      <c r="AI558" s="270"/>
      <c r="AJ558" s="270"/>
      <c r="AK558" s="270"/>
      <c r="AL558" s="270"/>
      <c r="AM558" s="270"/>
      <c r="AN558" s="270"/>
      <c r="AO558" s="270"/>
    </row>
    <row r="559" spans="1:41" ht="14.25" customHeight="1">
      <c r="A559" s="204"/>
      <c r="B559" s="268"/>
      <c r="C559" s="268"/>
      <c r="D559" s="268"/>
      <c r="E559" s="268"/>
      <c r="F559" s="268"/>
      <c r="G559" s="268"/>
      <c r="H559" s="269"/>
      <c r="I559" s="189"/>
      <c r="J559" s="3"/>
      <c r="K559" s="2"/>
      <c r="L559" s="269"/>
      <c r="M559" s="189"/>
      <c r="N559" s="3"/>
      <c r="O559" s="2"/>
      <c r="P559" s="269"/>
      <c r="Q559" s="189"/>
      <c r="R559" s="3"/>
      <c r="S559" s="2"/>
      <c r="T559" s="269"/>
      <c r="U559" s="189"/>
      <c r="V559" s="3"/>
      <c r="W559" s="1"/>
      <c r="X559" s="1"/>
      <c r="Y559" s="1"/>
      <c r="Z559" s="1"/>
      <c r="AA559" s="2"/>
      <c r="AB559" s="2"/>
      <c r="AC559" s="2"/>
      <c r="AD559" s="2"/>
      <c r="AE559" s="2"/>
      <c r="AF559" s="2"/>
      <c r="AG559" s="270"/>
      <c r="AH559" s="270"/>
      <c r="AI559" s="270"/>
      <c r="AJ559" s="270"/>
      <c r="AK559" s="270"/>
      <c r="AL559" s="270"/>
      <c r="AM559" s="270"/>
      <c r="AN559" s="270"/>
      <c r="AO559" s="270"/>
    </row>
    <row r="560" spans="1:41" ht="14.25" customHeight="1">
      <c r="A560" s="204"/>
      <c r="B560" s="268"/>
      <c r="C560" s="268"/>
      <c r="D560" s="268"/>
      <c r="E560" s="268"/>
      <c r="F560" s="268"/>
      <c r="G560" s="268"/>
      <c r="H560" s="269"/>
      <c r="I560" s="189"/>
      <c r="J560" s="3"/>
      <c r="K560" s="2"/>
      <c r="L560" s="269"/>
      <c r="M560" s="189"/>
      <c r="N560" s="3"/>
      <c r="O560" s="2"/>
      <c r="P560" s="269"/>
      <c r="Q560" s="189"/>
      <c r="R560" s="3"/>
      <c r="S560" s="2"/>
      <c r="T560" s="269"/>
      <c r="U560" s="189"/>
      <c r="V560" s="3"/>
      <c r="W560" s="1"/>
      <c r="X560" s="1"/>
      <c r="Y560" s="1"/>
      <c r="Z560" s="1"/>
      <c r="AA560" s="2"/>
      <c r="AB560" s="2"/>
      <c r="AC560" s="2"/>
      <c r="AD560" s="2"/>
      <c r="AE560" s="2"/>
      <c r="AF560" s="2"/>
      <c r="AG560" s="270"/>
      <c r="AH560" s="270"/>
      <c r="AI560" s="270"/>
      <c r="AJ560" s="270"/>
      <c r="AK560" s="270"/>
      <c r="AL560" s="270"/>
      <c r="AM560" s="270"/>
      <c r="AN560" s="270"/>
      <c r="AO560" s="270"/>
    </row>
    <row r="561" spans="1:41" ht="14.25" customHeight="1">
      <c r="A561" s="204"/>
      <c r="B561" s="268"/>
      <c r="C561" s="268"/>
      <c r="D561" s="268"/>
      <c r="E561" s="268"/>
      <c r="F561" s="268"/>
      <c r="G561" s="268"/>
      <c r="H561" s="269"/>
      <c r="I561" s="189"/>
      <c r="J561" s="3"/>
      <c r="K561" s="2"/>
      <c r="L561" s="269"/>
      <c r="M561" s="189"/>
      <c r="N561" s="3"/>
      <c r="O561" s="2"/>
      <c r="P561" s="269"/>
      <c r="Q561" s="189"/>
      <c r="R561" s="3"/>
      <c r="S561" s="2"/>
      <c r="T561" s="269"/>
      <c r="U561" s="189"/>
      <c r="V561" s="3"/>
      <c r="W561" s="1"/>
      <c r="X561" s="1"/>
      <c r="Y561" s="1"/>
      <c r="Z561" s="1"/>
      <c r="AA561" s="2"/>
      <c r="AB561" s="2"/>
      <c r="AC561" s="2"/>
      <c r="AD561" s="2"/>
      <c r="AE561" s="2"/>
      <c r="AF561" s="2"/>
      <c r="AG561" s="270"/>
      <c r="AH561" s="270"/>
      <c r="AI561" s="270"/>
      <c r="AJ561" s="270"/>
      <c r="AK561" s="270"/>
      <c r="AL561" s="270"/>
      <c r="AM561" s="270"/>
      <c r="AN561" s="270"/>
      <c r="AO561" s="270"/>
    </row>
    <row r="562" spans="1:41" ht="14.25" customHeight="1">
      <c r="A562" s="204"/>
      <c r="B562" s="268"/>
      <c r="C562" s="268"/>
      <c r="D562" s="268"/>
      <c r="E562" s="268"/>
      <c r="F562" s="268"/>
      <c r="G562" s="268"/>
      <c r="H562" s="269"/>
      <c r="I562" s="189"/>
      <c r="J562" s="3"/>
      <c r="K562" s="2"/>
      <c r="L562" s="269"/>
      <c r="M562" s="189"/>
      <c r="N562" s="3"/>
      <c r="O562" s="2"/>
      <c r="P562" s="269"/>
      <c r="Q562" s="189"/>
      <c r="R562" s="3"/>
      <c r="S562" s="2"/>
      <c r="T562" s="269"/>
      <c r="U562" s="189"/>
      <c r="V562" s="3"/>
      <c r="W562" s="1"/>
      <c r="X562" s="1"/>
      <c r="Y562" s="1"/>
      <c r="Z562" s="1"/>
      <c r="AA562" s="2"/>
      <c r="AB562" s="2"/>
      <c r="AC562" s="2"/>
      <c r="AD562" s="2"/>
      <c r="AE562" s="2"/>
      <c r="AF562" s="2"/>
      <c r="AG562" s="270"/>
      <c r="AH562" s="270"/>
      <c r="AI562" s="270"/>
      <c r="AJ562" s="270"/>
      <c r="AK562" s="270"/>
      <c r="AL562" s="270"/>
      <c r="AM562" s="270"/>
      <c r="AN562" s="270"/>
      <c r="AO562" s="270"/>
    </row>
    <row r="563" spans="1:41" ht="14.25" customHeight="1">
      <c r="A563" s="204"/>
      <c r="B563" s="268"/>
      <c r="C563" s="268"/>
      <c r="D563" s="268"/>
      <c r="E563" s="268"/>
      <c r="F563" s="268"/>
      <c r="G563" s="268"/>
      <c r="H563" s="269"/>
      <c r="I563" s="189"/>
      <c r="J563" s="3"/>
      <c r="K563" s="2"/>
      <c r="L563" s="269"/>
      <c r="M563" s="189"/>
      <c r="N563" s="3"/>
      <c r="O563" s="2"/>
      <c r="P563" s="269"/>
      <c r="Q563" s="189"/>
      <c r="R563" s="3"/>
      <c r="S563" s="2"/>
      <c r="T563" s="269"/>
      <c r="U563" s="189"/>
      <c r="V563" s="3"/>
      <c r="W563" s="1"/>
      <c r="X563" s="1"/>
      <c r="Y563" s="1"/>
      <c r="Z563" s="1"/>
      <c r="AA563" s="2"/>
      <c r="AB563" s="2"/>
      <c r="AC563" s="2"/>
      <c r="AD563" s="2"/>
      <c r="AE563" s="2"/>
      <c r="AF563" s="2"/>
      <c r="AG563" s="270"/>
      <c r="AH563" s="270"/>
      <c r="AI563" s="270"/>
      <c r="AJ563" s="270"/>
      <c r="AK563" s="270"/>
      <c r="AL563" s="270"/>
      <c r="AM563" s="270"/>
      <c r="AN563" s="270"/>
      <c r="AO563" s="270"/>
    </row>
    <row r="564" spans="1:41" ht="14.25" customHeight="1">
      <c r="A564" s="204"/>
      <c r="B564" s="268"/>
      <c r="C564" s="268"/>
      <c r="D564" s="268"/>
      <c r="E564" s="268"/>
      <c r="F564" s="268"/>
      <c r="G564" s="268"/>
      <c r="H564" s="269"/>
      <c r="I564" s="189"/>
      <c r="J564" s="3"/>
      <c r="K564" s="2"/>
      <c r="L564" s="269"/>
      <c r="M564" s="189"/>
      <c r="N564" s="3"/>
      <c r="O564" s="2"/>
      <c r="P564" s="269"/>
      <c r="Q564" s="189"/>
      <c r="R564" s="3"/>
      <c r="S564" s="2"/>
      <c r="T564" s="269"/>
      <c r="U564" s="189"/>
      <c r="V564" s="3"/>
      <c r="W564" s="1"/>
      <c r="X564" s="1"/>
      <c r="Y564" s="1"/>
      <c r="Z564" s="1"/>
      <c r="AA564" s="2"/>
      <c r="AB564" s="2"/>
      <c r="AC564" s="2"/>
      <c r="AD564" s="2"/>
      <c r="AE564" s="2"/>
      <c r="AF564" s="2"/>
      <c r="AG564" s="270"/>
      <c r="AH564" s="270"/>
      <c r="AI564" s="270"/>
      <c r="AJ564" s="270"/>
      <c r="AK564" s="270"/>
      <c r="AL564" s="270"/>
      <c r="AM564" s="270"/>
      <c r="AN564" s="270"/>
      <c r="AO564" s="270"/>
    </row>
    <row r="565" spans="1:41" ht="14.25" customHeight="1">
      <c r="A565" s="204"/>
      <c r="B565" s="268"/>
      <c r="C565" s="268"/>
      <c r="D565" s="268"/>
      <c r="E565" s="268"/>
      <c r="F565" s="268"/>
      <c r="G565" s="268"/>
      <c r="H565" s="269"/>
      <c r="I565" s="189"/>
      <c r="J565" s="3"/>
      <c r="K565" s="2"/>
      <c r="L565" s="269"/>
      <c r="M565" s="189"/>
      <c r="N565" s="3"/>
      <c r="O565" s="2"/>
      <c r="P565" s="269"/>
      <c r="Q565" s="189"/>
      <c r="R565" s="3"/>
      <c r="S565" s="2"/>
      <c r="T565" s="269"/>
      <c r="U565" s="189"/>
      <c r="V565" s="3"/>
      <c r="W565" s="1"/>
      <c r="X565" s="1"/>
      <c r="Y565" s="1"/>
      <c r="Z565" s="1"/>
      <c r="AA565" s="2"/>
      <c r="AB565" s="2"/>
      <c r="AC565" s="2"/>
      <c r="AD565" s="2"/>
      <c r="AE565" s="2"/>
      <c r="AF565" s="2"/>
      <c r="AG565" s="270"/>
      <c r="AH565" s="270"/>
      <c r="AI565" s="270"/>
      <c r="AJ565" s="270"/>
      <c r="AK565" s="270"/>
      <c r="AL565" s="270"/>
      <c r="AM565" s="270"/>
      <c r="AN565" s="270"/>
      <c r="AO565" s="270"/>
    </row>
    <row r="566" spans="1:41" ht="14.25" customHeight="1">
      <c r="A566" s="204"/>
      <c r="B566" s="268"/>
      <c r="C566" s="268"/>
      <c r="D566" s="268"/>
      <c r="E566" s="268"/>
      <c r="F566" s="268"/>
      <c r="G566" s="268"/>
      <c r="H566" s="269"/>
      <c r="I566" s="189"/>
      <c r="J566" s="3"/>
      <c r="K566" s="2"/>
      <c r="L566" s="269"/>
      <c r="M566" s="189"/>
      <c r="N566" s="3"/>
      <c r="O566" s="2"/>
      <c r="P566" s="269"/>
      <c r="Q566" s="189"/>
      <c r="R566" s="3"/>
      <c r="S566" s="2"/>
      <c r="T566" s="269"/>
      <c r="U566" s="189"/>
      <c r="V566" s="3"/>
      <c r="W566" s="1"/>
      <c r="X566" s="1"/>
      <c r="Y566" s="1"/>
      <c r="Z566" s="1"/>
      <c r="AA566" s="2"/>
      <c r="AB566" s="2"/>
      <c r="AC566" s="2"/>
      <c r="AD566" s="2"/>
      <c r="AE566" s="2"/>
      <c r="AF566" s="2"/>
      <c r="AG566" s="270"/>
      <c r="AH566" s="270"/>
      <c r="AI566" s="270"/>
      <c r="AJ566" s="270"/>
      <c r="AK566" s="270"/>
      <c r="AL566" s="270"/>
      <c r="AM566" s="270"/>
      <c r="AN566" s="270"/>
      <c r="AO566" s="270"/>
    </row>
    <row r="567" spans="1:41" ht="14.25" customHeight="1">
      <c r="A567" s="204"/>
      <c r="B567" s="268"/>
      <c r="C567" s="268"/>
      <c r="D567" s="268"/>
      <c r="E567" s="268"/>
      <c r="F567" s="268"/>
      <c r="G567" s="268"/>
      <c r="H567" s="269"/>
      <c r="I567" s="189"/>
      <c r="J567" s="3"/>
      <c r="K567" s="2"/>
      <c r="L567" s="269"/>
      <c r="M567" s="189"/>
      <c r="N567" s="3"/>
      <c r="O567" s="2"/>
      <c r="P567" s="269"/>
      <c r="Q567" s="189"/>
      <c r="R567" s="3"/>
      <c r="S567" s="2"/>
      <c r="T567" s="269"/>
      <c r="U567" s="189"/>
      <c r="V567" s="3"/>
      <c r="W567" s="1"/>
      <c r="X567" s="1"/>
      <c r="Y567" s="1"/>
      <c r="Z567" s="1"/>
      <c r="AA567" s="2"/>
      <c r="AB567" s="2"/>
      <c r="AC567" s="2"/>
      <c r="AD567" s="2"/>
      <c r="AE567" s="2"/>
      <c r="AF567" s="2"/>
      <c r="AG567" s="270"/>
      <c r="AH567" s="270"/>
      <c r="AI567" s="270"/>
      <c r="AJ567" s="270"/>
      <c r="AK567" s="270"/>
      <c r="AL567" s="270"/>
      <c r="AM567" s="270"/>
      <c r="AN567" s="270"/>
      <c r="AO567" s="270"/>
    </row>
    <row r="568" spans="1:41" ht="14.25" customHeight="1">
      <c r="A568" s="204"/>
      <c r="B568" s="268"/>
      <c r="C568" s="268"/>
      <c r="D568" s="268"/>
      <c r="E568" s="268"/>
      <c r="F568" s="268"/>
      <c r="G568" s="268"/>
      <c r="H568" s="269"/>
      <c r="I568" s="189"/>
      <c r="J568" s="3"/>
      <c r="K568" s="2"/>
      <c r="L568" s="269"/>
      <c r="M568" s="189"/>
      <c r="N568" s="3"/>
      <c r="O568" s="2"/>
      <c r="P568" s="269"/>
      <c r="Q568" s="189"/>
      <c r="R568" s="3"/>
      <c r="S568" s="2"/>
      <c r="T568" s="269"/>
      <c r="U568" s="189"/>
      <c r="V568" s="3"/>
      <c r="W568" s="1"/>
      <c r="X568" s="1"/>
      <c r="Y568" s="1"/>
      <c r="Z568" s="1"/>
      <c r="AA568" s="2"/>
      <c r="AB568" s="2"/>
      <c r="AC568" s="2"/>
      <c r="AD568" s="2"/>
      <c r="AE568" s="2"/>
      <c r="AF568" s="2"/>
      <c r="AG568" s="270"/>
      <c r="AH568" s="270"/>
      <c r="AI568" s="270"/>
      <c r="AJ568" s="270"/>
      <c r="AK568" s="270"/>
      <c r="AL568" s="270"/>
      <c r="AM568" s="270"/>
      <c r="AN568" s="270"/>
      <c r="AO568" s="270"/>
    </row>
    <row r="569" spans="1:41" ht="14.25" customHeight="1">
      <c r="A569" s="204"/>
      <c r="B569" s="268"/>
      <c r="C569" s="268"/>
      <c r="D569" s="268"/>
      <c r="E569" s="268"/>
      <c r="F569" s="268"/>
      <c r="G569" s="268"/>
      <c r="H569" s="269"/>
      <c r="I569" s="189"/>
      <c r="J569" s="3"/>
      <c r="K569" s="2"/>
      <c r="L569" s="269"/>
      <c r="M569" s="189"/>
      <c r="N569" s="3"/>
      <c r="O569" s="2"/>
      <c r="P569" s="269"/>
      <c r="Q569" s="189"/>
      <c r="R569" s="3"/>
      <c r="S569" s="2"/>
      <c r="T569" s="269"/>
      <c r="U569" s="189"/>
      <c r="V569" s="3"/>
      <c r="W569" s="1"/>
      <c r="X569" s="1"/>
      <c r="Y569" s="1"/>
      <c r="Z569" s="1"/>
      <c r="AA569" s="2"/>
      <c r="AB569" s="2"/>
      <c r="AC569" s="2"/>
      <c r="AD569" s="2"/>
      <c r="AE569" s="2"/>
      <c r="AF569" s="2"/>
      <c r="AG569" s="270"/>
      <c r="AH569" s="270"/>
      <c r="AI569" s="270"/>
      <c r="AJ569" s="270"/>
      <c r="AK569" s="270"/>
      <c r="AL569" s="270"/>
      <c r="AM569" s="270"/>
      <c r="AN569" s="270"/>
      <c r="AO569" s="270"/>
    </row>
    <row r="570" spans="1:41" ht="14.25" customHeight="1">
      <c r="A570" s="204"/>
      <c r="B570" s="268"/>
      <c r="C570" s="268"/>
      <c r="D570" s="268"/>
      <c r="E570" s="268"/>
      <c r="F570" s="268"/>
      <c r="G570" s="268"/>
      <c r="H570" s="269"/>
      <c r="I570" s="189"/>
      <c r="J570" s="3"/>
      <c r="K570" s="2"/>
      <c r="L570" s="269"/>
      <c r="M570" s="189"/>
      <c r="N570" s="3"/>
      <c r="O570" s="2"/>
      <c r="P570" s="269"/>
      <c r="Q570" s="189"/>
      <c r="R570" s="3"/>
      <c r="S570" s="2"/>
      <c r="T570" s="269"/>
      <c r="U570" s="189"/>
      <c r="V570" s="3"/>
      <c r="W570" s="1"/>
      <c r="X570" s="1"/>
      <c r="Y570" s="1"/>
      <c r="Z570" s="1"/>
      <c r="AA570" s="2"/>
      <c r="AB570" s="2"/>
      <c r="AC570" s="2"/>
      <c r="AD570" s="2"/>
      <c r="AE570" s="2"/>
      <c r="AF570" s="2"/>
      <c r="AG570" s="270"/>
      <c r="AH570" s="270"/>
      <c r="AI570" s="270"/>
      <c r="AJ570" s="270"/>
      <c r="AK570" s="270"/>
      <c r="AL570" s="270"/>
      <c r="AM570" s="270"/>
      <c r="AN570" s="270"/>
      <c r="AO570" s="270"/>
    </row>
    <row r="571" spans="1:41" ht="14.25" customHeight="1">
      <c r="A571" s="204"/>
      <c r="B571" s="268"/>
      <c r="C571" s="268"/>
      <c r="D571" s="268"/>
      <c r="E571" s="268"/>
      <c r="F571" s="268"/>
      <c r="G571" s="268"/>
      <c r="H571" s="269"/>
      <c r="I571" s="189"/>
      <c r="J571" s="3"/>
      <c r="K571" s="2"/>
      <c r="L571" s="269"/>
      <c r="M571" s="189"/>
      <c r="N571" s="3"/>
      <c r="O571" s="2"/>
      <c r="P571" s="269"/>
      <c r="Q571" s="189"/>
      <c r="R571" s="3"/>
      <c r="S571" s="2"/>
      <c r="T571" s="269"/>
      <c r="U571" s="189"/>
      <c r="V571" s="3"/>
      <c r="W571" s="1"/>
      <c r="X571" s="1"/>
      <c r="Y571" s="1"/>
      <c r="Z571" s="1"/>
      <c r="AA571" s="2"/>
      <c r="AB571" s="2"/>
      <c r="AC571" s="2"/>
      <c r="AD571" s="2"/>
      <c r="AE571" s="2"/>
      <c r="AF571" s="2"/>
      <c r="AG571" s="270"/>
      <c r="AH571" s="270"/>
      <c r="AI571" s="270"/>
      <c r="AJ571" s="270"/>
      <c r="AK571" s="270"/>
      <c r="AL571" s="270"/>
      <c r="AM571" s="270"/>
      <c r="AN571" s="270"/>
      <c r="AO571" s="270"/>
    </row>
    <row r="572" spans="1:41" ht="14.25" customHeight="1">
      <c r="A572" s="204"/>
      <c r="B572" s="268"/>
      <c r="C572" s="268"/>
      <c r="D572" s="268"/>
      <c r="E572" s="268"/>
      <c r="F572" s="268"/>
      <c r="G572" s="268"/>
      <c r="H572" s="269"/>
      <c r="I572" s="189"/>
      <c r="J572" s="3"/>
      <c r="K572" s="2"/>
      <c r="L572" s="269"/>
      <c r="M572" s="189"/>
      <c r="N572" s="3"/>
      <c r="O572" s="2"/>
      <c r="P572" s="269"/>
      <c r="Q572" s="189"/>
      <c r="R572" s="3"/>
      <c r="S572" s="2"/>
      <c r="T572" s="269"/>
      <c r="U572" s="189"/>
      <c r="V572" s="3"/>
      <c r="W572" s="1"/>
      <c r="X572" s="1"/>
      <c r="Y572" s="1"/>
      <c r="Z572" s="1"/>
      <c r="AA572" s="2"/>
      <c r="AB572" s="2"/>
      <c r="AC572" s="2"/>
      <c r="AD572" s="2"/>
      <c r="AE572" s="2"/>
      <c r="AF572" s="2"/>
      <c r="AG572" s="270"/>
      <c r="AH572" s="270"/>
      <c r="AI572" s="270"/>
      <c r="AJ572" s="270"/>
      <c r="AK572" s="270"/>
      <c r="AL572" s="270"/>
      <c r="AM572" s="270"/>
      <c r="AN572" s="270"/>
      <c r="AO572" s="270"/>
    </row>
    <row r="573" spans="1:41" ht="14.25" customHeight="1">
      <c r="A573" s="204"/>
      <c r="B573" s="268"/>
      <c r="C573" s="268"/>
      <c r="D573" s="268"/>
      <c r="E573" s="268"/>
      <c r="F573" s="268"/>
      <c r="G573" s="268"/>
      <c r="H573" s="269"/>
      <c r="I573" s="189"/>
      <c r="J573" s="3"/>
      <c r="K573" s="2"/>
      <c r="L573" s="269"/>
      <c r="M573" s="189"/>
      <c r="N573" s="3"/>
      <c r="O573" s="2"/>
      <c r="P573" s="269"/>
      <c r="Q573" s="189"/>
      <c r="R573" s="3"/>
      <c r="S573" s="2"/>
      <c r="T573" s="269"/>
      <c r="U573" s="189"/>
      <c r="V573" s="3"/>
      <c r="W573" s="1"/>
      <c r="X573" s="1"/>
      <c r="Y573" s="1"/>
      <c r="Z573" s="1"/>
      <c r="AA573" s="2"/>
      <c r="AB573" s="2"/>
      <c r="AC573" s="2"/>
      <c r="AD573" s="2"/>
      <c r="AE573" s="2"/>
      <c r="AF573" s="2"/>
      <c r="AG573" s="270"/>
      <c r="AH573" s="270"/>
      <c r="AI573" s="270"/>
      <c r="AJ573" s="270"/>
      <c r="AK573" s="270"/>
      <c r="AL573" s="270"/>
      <c r="AM573" s="270"/>
      <c r="AN573" s="270"/>
      <c r="AO573" s="270"/>
    </row>
    <row r="574" spans="1:41" ht="14.25" customHeight="1">
      <c r="A574" s="204"/>
      <c r="B574" s="268"/>
      <c r="C574" s="268"/>
      <c r="D574" s="268"/>
      <c r="E574" s="268"/>
      <c r="F574" s="268"/>
      <c r="G574" s="268"/>
      <c r="H574" s="269"/>
      <c r="I574" s="189"/>
      <c r="J574" s="3"/>
      <c r="K574" s="2"/>
      <c r="L574" s="269"/>
      <c r="M574" s="189"/>
      <c r="N574" s="3"/>
      <c r="O574" s="2"/>
      <c r="P574" s="269"/>
      <c r="Q574" s="189"/>
      <c r="R574" s="3"/>
      <c r="S574" s="2"/>
      <c r="T574" s="269"/>
      <c r="U574" s="189"/>
      <c r="V574" s="3"/>
      <c r="W574" s="1"/>
      <c r="X574" s="1"/>
      <c r="Y574" s="1"/>
      <c r="Z574" s="1"/>
      <c r="AA574" s="2"/>
      <c r="AB574" s="2"/>
      <c r="AC574" s="2"/>
      <c r="AD574" s="2"/>
      <c r="AE574" s="2"/>
      <c r="AF574" s="2"/>
      <c r="AG574" s="270"/>
      <c r="AH574" s="270"/>
      <c r="AI574" s="270"/>
      <c r="AJ574" s="270"/>
      <c r="AK574" s="270"/>
      <c r="AL574" s="270"/>
      <c r="AM574" s="270"/>
      <c r="AN574" s="270"/>
      <c r="AO574" s="270"/>
    </row>
    <row r="575" spans="1:41" ht="14.25" customHeight="1">
      <c r="A575" s="204"/>
      <c r="B575" s="268"/>
      <c r="C575" s="268"/>
      <c r="D575" s="268"/>
      <c r="E575" s="268"/>
      <c r="F575" s="268"/>
      <c r="G575" s="268"/>
      <c r="H575" s="269"/>
      <c r="I575" s="189"/>
      <c r="J575" s="3"/>
      <c r="K575" s="2"/>
      <c r="L575" s="269"/>
      <c r="M575" s="189"/>
      <c r="N575" s="3"/>
      <c r="O575" s="2"/>
      <c r="P575" s="269"/>
      <c r="Q575" s="189"/>
      <c r="R575" s="3"/>
      <c r="S575" s="2"/>
      <c r="T575" s="269"/>
      <c r="U575" s="189"/>
      <c r="V575" s="3"/>
      <c r="W575" s="1"/>
      <c r="X575" s="1"/>
      <c r="Y575" s="1"/>
      <c r="Z575" s="1"/>
      <c r="AA575" s="2"/>
      <c r="AB575" s="2"/>
      <c r="AC575" s="2"/>
      <c r="AD575" s="2"/>
      <c r="AE575" s="2"/>
      <c r="AF575" s="2"/>
      <c r="AG575" s="270"/>
      <c r="AH575" s="270"/>
      <c r="AI575" s="270"/>
      <c r="AJ575" s="270"/>
      <c r="AK575" s="270"/>
      <c r="AL575" s="270"/>
      <c r="AM575" s="270"/>
      <c r="AN575" s="270"/>
      <c r="AO575" s="270"/>
    </row>
    <row r="576" spans="1:41" ht="14.25" customHeight="1">
      <c r="A576" s="204"/>
      <c r="B576" s="268"/>
      <c r="C576" s="268"/>
      <c r="D576" s="268"/>
      <c r="E576" s="268"/>
      <c r="F576" s="268"/>
      <c r="G576" s="268"/>
      <c r="H576" s="269"/>
      <c r="I576" s="189"/>
      <c r="J576" s="3"/>
      <c r="K576" s="2"/>
      <c r="L576" s="269"/>
      <c r="M576" s="189"/>
      <c r="N576" s="3"/>
      <c r="O576" s="2"/>
      <c r="P576" s="269"/>
      <c r="Q576" s="189"/>
      <c r="R576" s="3"/>
      <c r="S576" s="2"/>
      <c r="T576" s="269"/>
      <c r="U576" s="189"/>
      <c r="V576" s="3"/>
      <c r="W576" s="1"/>
      <c r="X576" s="1"/>
      <c r="Y576" s="1"/>
      <c r="Z576" s="1"/>
      <c r="AA576" s="2"/>
      <c r="AB576" s="2"/>
      <c r="AC576" s="2"/>
      <c r="AD576" s="2"/>
      <c r="AE576" s="2"/>
      <c r="AF576" s="2"/>
      <c r="AG576" s="270"/>
      <c r="AH576" s="270"/>
      <c r="AI576" s="270"/>
      <c r="AJ576" s="270"/>
      <c r="AK576" s="270"/>
      <c r="AL576" s="270"/>
      <c r="AM576" s="270"/>
      <c r="AN576" s="270"/>
      <c r="AO576" s="270"/>
    </row>
    <row r="577" spans="1:41" ht="14.25" customHeight="1">
      <c r="A577" s="204"/>
      <c r="B577" s="268"/>
      <c r="C577" s="268"/>
      <c r="D577" s="268"/>
      <c r="E577" s="268"/>
      <c r="F577" s="268"/>
      <c r="G577" s="268"/>
      <c r="H577" s="269"/>
      <c r="I577" s="189"/>
      <c r="J577" s="3"/>
      <c r="K577" s="2"/>
      <c r="L577" s="269"/>
      <c r="M577" s="189"/>
      <c r="N577" s="3"/>
      <c r="O577" s="2"/>
      <c r="P577" s="269"/>
      <c r="Q577" s="189"/>
      <c r="R577" s="3"/>
      <c r="S577" s="2"/>
      <c r="T577" s="269"/>
      <c r="U577" s="189"/>
      <c r="V577" s="3"/>
      <c r="W577" s="1"/>
      <c r="X577" s="1"/>
      <c r="Y577" s="1"/>
      <c r="Z577" s="1"/>
      <c r="AA577" s="2"/>
      <c r="AB577" s="2"/>
      <c r="AC577" s="2"/>
      <c r="AD577" s="2"/>
      <c r="AE577" s="2"/>
      <c r="AF577" s="2"/>
      <c r="AG577" s="270"/>
      <c r="AH577" s="270"/>
      <c r="AI577" s="270"/>
      <c r="AJ577" s="270"/>
      <c r="AK577" s="270"/>
      <c r="AL577" s="270"/>
      <c r="AM577" s="270"/>
      <c r="AN577" s="270"/>
      <c r="AO577" s="270"/>
    </row>
    <row r="578" spans="1:41" ht="14.25" customHeight="1">
      <c r="A578" s="204"/>
      <c r="B578" s="268"/>
      <c r="C578" s="268"/>
      <c r="D578" s="268"/>
      <c r="E578" s="268"/>
      <c r="F578" s="268"/>
      <c r="G578" s="268"/>
      <c r="H578" s="269"/>
      <c r="I578" s="189"/>
      <c r="J578" s="3"/>
      <c r="K578" s="2"/>
      <c r="L578" s="269"/>
      <c r="M578" s="189"/>
      <c r="N578" s="3"/>
      <c r="O578" s="2"/>
      <c r="P578" s="269"/>
      <c r="Q578" s="189"/>
      <c r="R578" s="3"/>
      <c r="S578" s="2"/>
      <c r="T578" s="269"/>
      <c r="U578" s="189"/>
      <c r="V578" s="3"/>
      <c r="W578" s="1"/>
      <c r="X578" s="1"/>
      <c r="Y578" s="1"/>
      <c r="Z578" s="1"/>
      <c r="AA578" s="2"/>
      <c r="AB578" s="2"/>
      <c r="AC578" s="2"/>
      <c r="AD578" s="2"/>
      <c r="AE578" s="2"/>
      <c r="AF578" s="2"/>
      <c r="AG578" s="270"/>
      <c r="AH578" s="270"/>
      <c r="AI578" s="270"/>
      <c r="AJ578" s="270"/>
      <c r="AK578" s="270"/>
      <c r="AL578" s="270"/>
      <c r="AM578" s="270"/>
      <c r="AN578" s="270"/>
      <c r="AO578" s="270"/>
    </row>
    <row r="579" spans="1:41" ht="14.25" customHeight="1">
      <c r="A579" s="204"/>
      <c r="B579" s="268"/>
      <c r="C579" s="268"/>
      <c r="D579" s="268"/>
      <c r="E579" s="268"/>
      <c r="F579" s="268"/>
      <c r="G579" s="268"/>
      <c r="H579" s="269"/>
      <c r="I579" s="189"/>
      <c r="J579" s="3"/>
      <c r="K579" s="2"/>
      <c r="L579" s="269"/>
      <c r="M579" s="189"/>
      <c r="N579" s="3"/>
      <c r="O579" s="2"/>
      <c r="P579" s="269"/>
      <c r="Q579" s="189"/>
      <c r="R579" s="3"/>
      <c r="S579" s="2"/>
      <c r="T579" s="269"/>
      <c r="U579" s="189"/>
      <c r="V579" s="3"/>
      <c r="W579" s="1"/>
      <c r="X579" s="1"/>
      <c r="Y579" s="1"/>
      <c r="Z579" s="1"/>
      <c r="AA579" s="2"/>
      <c r="AB579" s="2"/>
      <c r="AC579" s="2"/>
      <c r="AD579" s="2"/>
      <c r="AE579" s="2"/>
      <c r="AF579" s="2"/>
      <c r="AG579" s="270"/>
      <c r="AH579" s="270"/>
      <c r="AI579" s="270"/>
      <c r="AJ579" s="270"/>
      <c r="AK579" s="270"/>
      <c r="AL579" s="270"/>
      <c r="AM579" s="270"/>
      <c r="AN579" s="270"/>
      <c r="AO579" s="270"/>
    </row>
    <row r="580" spans="1:41" ht="14.25" customHeight="1">
      <c r="A580" s="204"/>
      <c r="B580" s="268"/>
      <c r="C580" s="268"/>
      <c r="D580" s="268"/>
      <c r="E580" s="268"/>
      <c r="F580" s="268"/>
      <c r="G580" s="268"/>
      <c r="H580" s="269"/>
      <c r="I580" s="189"/>
      <c r="J580" s="3"/>
      <c r="K580" s="2"/>
      <c r="L580" s="269"/>
      <c r="M580" s="189"/>
      <c r="N580" s="3"/>
      <c r="O580" s="2"/>
      <c r="P580" s="269"/>
      <c r="Q580" s="189"/>
      <c r="R580" s="3"/>
      <c r="S580" s="2"/>
      <c r="T580" s="269"/>
      <c r="U580" s="189"/>
      <c r="V580" s="3"/>
      <c r="W580" s="1"/>
      <c r="X580" s="1"/>
      <c r="Y580" s="1"/>
      <c r="Z580" s="1"/>
      <c r="AA580" s="2"/>
      <c r="AB580" s="2"/>
      <c r="AC580" s="2"/>
      <c r="AD580" s="2"/>
      <c r="AE580" s="2"/>
      <c r="AF580" s="2"/>
      <c r="AG580" s="270"/>
      <c r="AH580" s="270"/>
      <c r="AI580" s="270"/>
      <c r="AJ580" s="270"/>
      <c r="AK580" s="270"/>
      <c r="AL580" s="270"/>
      <c r="AM580" s="270"/>
      <c r="AN580" s="270"/>
      <c r="AO580" s="270"/>
    </row>
    <row r="581" spans="1:41" ht="14.25" customHeight="1">
      <c r="A581" s="204"/>
      <c r="B581" s="268"/>
      <c r="C581" s="268"/>
      <c r="D581" s="268"/>
      <c r="E581" s="268"/>
      <c r="F581" s="268"/>
      <c r="G581" s="268"/>
      <c r="H581" s="269"/>
      <c r="I581" s="189"/>
      <c r="J581" s="3"/>
      <c r="K581" s="2"/>
      <c r="L581" s="269"/>
      <c r="M581" s="189"/>
      <c r="N581" s="3"/>
      <c r="O581" s="2"/>
      <c r="P581" s="269"/>
      <c r="Q581" s="189"/>
      <c r="R581" s="3"/>
      <c r="S581" s="2"/>
      <c r="T581" s="269"/>
      <c r="U581" s="189"/>
      <c r="V581" s="3"/>
      <c r="W581" s="1"/>
      <c r="X581" s="1"/>
      <c r="Y581" s="1"/>
      <c r="Z581" s="1"/>
      <c r="AA581" s="2"/>
      <c r="AB581" s="2"/>
      <c r="AC581" s="2"/>
      <c r="AD581" s="2"/>
      <c r="AE581" s="2"/>
      <c r="AF581" s="2"/>
      <c r="AG581" s="270"/>
      <c r="AH581" s="270"/>
      <c r="AI581" s="270"/>
      <c r="AJ581" s="270"/>
      <c r="AK581" s="270"/>
      <c r="AL581" s="270"/>
      <c r="AM581" s="270"/>
      <c r="AN581" s="270"/>
      <c r="AO581" s="270"/>
    </row>
    <row r="582" spans="1:41" ht="14.25" customHeight="1">
      <c r="A582" s="204"/>
      <c r="B582" s="268"/>
      <c r="C582" s="268"/>
      <c r="D582" s="268"/>
      <c r="E582" s="268"/>
      <c r="F582" s="268"/>
      <c r="G582" s="268"/>
      <c r="H582" s="269"/>
      <c r="I582" s="189"/>
      <c r="J582" s="3"/>
      <c r="K582" s="2"/>
      <c r="L582" s="269"/>
      <c r="M582" s="189"/>
      <c r="N582" s="3"/>
      <c r="O582" s="2"/>
      <c r="P582" s="269"/>
      <c r="Q582" s="189"/>
      <c r="R582" s="3"/>
      <c r="S582" s="2"/>
      <c r="T582" s="269"/>
      <c r="U582" s="189"/>
      <c r="V582" s="3"/>
      <c r="W582" s="1"/>
      <c r="X582" s="1"/>
      <c r="Y582" s="1"/>
      <c r="Z582" s="1"/>
      <c r="AA582" s="2"/>
      <c r="AB582" s="2"/>
      <c r="AC582" s="2"/>
      <c r="AD582" s="2"/>
      <c r="AE582" s="2"/>
      <c r="AF582" s="2"/>
      <c r="AG582" s="270"/>
      <c r="AH582" s="270"/>
      <c r="AI582" s="270"/>
      <c r="AJ582" s="270"/>
      <c r="AK582" s="270"/>
      <c r="AL582" s="270"/>
      <c r="AM582" s="270"/>
      <c r="AN582" s="270"/>
      <c r="AO582" s="270"/>
    </row>
    <row r="583" spans="1:41" ht="14.25" customHeight="1">
      <c r="A583" s="204"/>
      <c r="B583" s="268"/>
      <c r="C583" s="268"/>
      <c r="D583" s="268"/>
      <c r="E583" s="268"/>
      <c r="F583" s="268"/>
      <c r="G583" s="268"/>
      <c r="H583" s="269"/>
      <c r="I583" s="189"/>
      <c r="J583" s="3"/>
      <c r="K583" s="2"/>
      <c r="L583" s="269"/>
      <c r="M583" s="189"/>
      <c r="N583" s="3"/>
      <c r="O583" s="2"/>
      <c r="P583" s="269"/>
      <c r="Q583" s="189"/>
      <c r="R583" s="3"/>
      <c r="S583" s="2"/>
      <c r="T583" s="269"/>
      <c r="U583" s="189"/>
      <c r="V583" s="3"/>
      <c r="W583" s="1"/>
      <c r="X583" s="1"/>
      <c r="Y583" s="1"/>
      <c r="Z583" s="1"/>
      <c r="AA583" s="2"/>
      <c r="AB583" s="2"/>
      <c r="AC583" s="2"/>
      <c r="AD583" s="2"/>
      <c r="AE583" s="2"/>
      <c r="AF583" s="2"/>
      <c r="AG583" s="270"/>
      <c r="AH583" s="270"/>
      <c r="AI583" s="270"/>
      <c r="AJ583" s="270"/>
      <c r="AK583" s="270"/>
      <c r="AL583" s="270"/>
      <c r="AM583" s="270"/>
      <c r="AN583" s="270"/>
      <c r="AO583" s="270"/>
    </row>
    <row r="584" spans="1:41" ht="14.25" customHeight="1">
      <c r="A584" s="204"/>
      <c r="B584" s="268"/>
      <c r="C584" s="268"/>
      <c r="D584" s="268"/>
      <c r="E584" s="268"/>
      <c r="F584" s="268"/>
      <c r="G584" s="268"/>
      <c r="H584" s="269"/>
      <c r="I584" s="189"/>
      <c r="J584" s="3"/>
      <c r="K584" s="2"/>
      <c r="L584" s="269"/>
      <c r="M584" s="189"/>
      <c r="N584" s="3"/>
      <c r="O584" s="2"/>
      <c r="P584" s="269"/>
      <c r="Q584" s="189"/>
      <c r="R584" s="3"/>
      <c r="S584" s="2"/>
      <c r="T584" s="269"/>
      <c r="U584" s="189"/>
      <c r="V584" s="3"/>
      <c r="W584" s="1"/>
      <c r="X584" s="1"/>
      <c r="Y584" s="1"/>
      <c r="Z584" s="1"/>
      <c r="AA584" s="2"/>
      <c r="AB584" s="2"/>
      <c r="AC584" s="2"/>
      <c r="AD584" s="2"/>
      <c r="AE584" s="2"/>
      <c r="AF584" s="2"/>
      <c r="AG584" s="270"/>
      <c r="AH584" s="270"/>
      <c r="AI584" s="270"/>
      <c r="AJ584" s="270"/>
      <c r="AK584" s="270"/>
      <c r="AL584" s="270"/>
      <c r="AM584" s="270"/>
      <c r="AN584" s="270"/>
      <c r="AO584" s="270"/>
    </row>
    <row r="585" spans="1:41" ht="14.25" customHeight="1">
      <c r="A585" s="204"/>
      <c r="B585" s="268"/>
      <c r="C585" s="268"/>
      <c r="D585" s="268"/>
      <c r="E585" s="268"/>
      <c r="F585" s="268"/>
      <c r="G585" s="268"/>
      <c r="H585" s="269"/>
      <c r="I585" s="189"/>
      <c r="J585" s="3"/>
      <c r="K585" s="2"/>
      <c r="L585" s="269"/>
      <c r="M585" s="189"/>
      <c r="N585" s="3"/>
      <c r="O585" s="2"/>
      <c r="P585" s="269"/>
      <c r="Q585" s="189"/>
      <c r="R585" s="3"/>
      <c r="S585" s="2"/>
      <c r="T585" s="269"/>
      <c r="U585" s="189"/>
      <c r="V585" s="3"/>
      <c r="W585" s="1"/>
      <c r="X585" s="1"/>
      <c r="Y585" s="1"/>
      <c r="Z585" s="1"/>
      <c r="AA585" s="2"/>
      <c r="AB585" s="2"/>
      <c r="AC585" s="2"/>
      <c r="AD585" s="2"/>
      <c r="AE585" s="2"/>
      <c r="AF585" s="2"/>
      <c r="AG585" s="270"/>
      <c r="AH585" s="270"/>
      <c r="AI585" s="270"/>
      <c r="AJ585" s="270"/>
      <c r="AK585" s="270"/>
      <c r="AL585" s="270"/>
      <c r="AM585" s="270"/>
      <c r="AN585" s="270"/>
      <c r="AO585" s="270"/>
    </row>
    <row r="586" spans="1:41" ht="14.25" customHeight="1">
      <c r="A586" s="204"/>
      <c r="B586" s="268"/>
      <c r="C586" s="268"/>
      <c r="D586" s="268"/>
      <c r="E586" s="268"/>
      <c r="F586" s="268"/>
      <c r="G586" s="268"/>
      <c r="H586" s="269"/>
      <c r="I586" s="189"/>
      <c r="J586" s="3"/>
      <c r="K586" s="2"/>
      <c r="L586" s="269"/>
      <c r="M586" s="189"/>
      <c r="N586" s="3"/>
      <c r="O586" s="2"/>
      <c r="P586" s="269"/>
      <c r="Q586" s="189"/>
      <c r="R586" s="3"/>
      <c r="S586" s="2"/>
      <c r="T586" s="269"/>
      <c r="U586" s="189"/>
      <c r="V586" s="3"/>
      <c r="W586" s="1"/>
      <c r="X586" s="1"/>
      <c r="Y586" s="1"/>
      <c r="Z586" s="1"/>
      <c r="AA586" s="2"/>
      <c r="AB586" s="2"/>
      <c r="AC586" s="2"/>
      <c r="AD586" s="2"/>
      <c r="AE586" s="2"/>
      <c r="AF586" s="2"/>
      <c r="AG586" s="270"/>
      <c r="AH586" s="270"/>
      <c r="AI586" s="270"/>
      <c r="AJ586" s="270"/>
      <c r="AK586" s="270"/>
      <c r="AL586" s="270"/>
      <c r="AM586" s="270"/>
      <c r="AN586" s="270"/>
      <c r="AO586" s="270"/>
    </row>
    <row r="587" spans="1:41" ht="14.25" customHeight="1">
      <c r="A587" s="204"/>
      <c r="B587" s="268"/>
      <c r="C587" s="268"/>
      <c r="D587" s="268"/>
      <c r="E587" s="268"/>
      <c r="F587" s="268"/>
      <c r="G587" s="268"/>
      <c r="H587" s="269"/>
      <c r="I587" s="189"/>
      <c r="J587" s="3"/>
      <c r="K587" s="2"/>
      <c r="L587" s="269"/>
      <c r="M587" s="189"/>
      <c r="N587" s="3"/>
      <c r="O587" s="2"/>
      <c r="P587" s="269"/>
      <c r="Q587" s="189"/>
      <c r="R587" s="3"/>
      <c r="S587" s="2"/>
      <c r="T587" s="269"/>
      <c r="U587" s="189"/>
      <c r="V587" s="3"/>
      <c r="W587" s="1"/>
      <c r="X587" s="1"/>
      <c r="Y587" s="1"/>
      <c r="Z587" s="1"/>
      <c r="AA587" s="2"/>
      <c r="AB587" s="2"/>
      <c r="AC587" s="2"/>
      <c r="AD587" s="2"/>
      <c r="AE587" s="2"/>
      <c r="AF587" s="2"/>
      <c r="AG587" s="270"/>
      <c r="AH587" s="270"/>
      <c r="AI587" s="270"/>
      <c r="AJ587" s="270"/>
      <c r="AK587" s="270"/>
      <c r="AL587" s="270"/>
      <c r="AM587" s="270"/>
      <c r="AN587" s="270"/>
      <c r="AO587" s="270"/>
    </row>
    <row r="588" spans="1:41" ht="14.25" customHeight="1">
      <c r="A588" s="204"/>
      <c r="B588" s="268"/>
      <c r="C588" s="268"/>
      <c r="D588" s="268"/>
      <c r="E588" s="268"/>
      <c r="F588" s="268"/>
      <c r="G588" s="268"/>
      <c r="H588" s="269"/>
      <c r="I588" s="189"/>
      <c r="J588" s="3"/>
      <c r="K588" s="2"/>
      <c r="L588" s="269"/>
      <c r="M588" s="189"/>
      <c r="N588" s="3"/>
      <c r="O588" s="2"/>
      <c r="P588" s="269"/>
      <c r="Q588" s="189"/>
      <c r="R588" s="3"/>
      <c r="S588" s="2"/>
      <c r="T588" s="269"/>
      <c r="U588" s="189"/>
      <c r="V588" s="3"/>
      <c r="W588" s="1"/>
      <c r="X588" s="1"/>
      <c r="Y588" s="1"/>
      <c r="Z588" s="1"/>
      <c r="AA588" s="2"/>
      <c r="AB588" s="2"/>
      <c r="AC588" s="2"/>
      <c r="AD588" s="2"/>
      <c r="AE588" s="2"/>
      <c r="AF588" s="2"/>
      <c r="AG588" s="270"/>
      <c r="AH588" s="270"/>
      <c r="AI588" s="270"/>
      <c r="AJ588" s="270"/>
      <c r="AK588" s="270"/>
      <c r="AL588" s="270"/>
      <c r="AM588" s="270"/>
      <c r="AN588" s="270"/>
      <c r="AO588" s="270"/>
    </row>
    <row r="589" spans="1:41" ht="14.25" customHeight="1">
      <c r="A589" s="204"/>
      <c r="B589" s="268"/>
      <c r="C589" s="268"/>
      <c r="D589" s="268"/>
      <c r="E589" s="268"/>
      <c r="F589" s="268"/>
      <c r="G589" s="268"/>
      <c r="H589" s="269"/>
      <c r="I589" s="189"/>
      <c r="J589" s="3"/>
      <c r="K589" s="2"/>
      <c r="L589" s="269"/>
      <c r="M589" s="189"/>
      <c r="N589" s="3"/>
      <c r="O589" s="2"/>
      <c r="P589" s="269"/>
      <c r="Q589" s="189"/>
      <c r="R589" s="3"/>
      <c r="S589" s="2"/>
      <c r="T589" s="269"/>
      <c r="U589" s="189"/>
      <c r="V589" s="3"/>
      <c r="W589" s="1"/>
      <c r="X589" s="1"/>
      <c r="Y589" s="1"/>
      <c r="Z589" s="1"/>
      <c r="AA589" s="2"/>
      <c r="AB589" s="2"/>
      <c r="AC589" s="2"/>
      <c r="AD589" s="2"/>
      <c r="AE589" s="2"/>
      <c r="AF589" s="2"/>
      <c r="AG589" s="270"/>
      <c r="AH589" s="270"/>
      <c r="AI589" s="270"/>
      <c r="AJ589" s="270"/>
      <c r="AK589" s="270"/>
      <c r="AL589" s="270"/>
      <c r="AM589" s="270"/>
      <c r="AN589" s="270"/>
      <c r="AO589" s="270"/>
    </row>
    <row r="590" spans="1:41" ht="14.25" customHeight="1">
      <c r="A590" s="204"/>
      <c r="B590" s="268"/>
      <c r="C590" s="268"/>
      <c r="D590" s="268"/>
      <c r="E590" s="268"/>
      <c r="F590" s="268"/>
      <c r="G590" s="268"/>
      <c r="H590" s="269"/>
      <c r="I590" s="189"/>
      <c r="J590" s="3"/>
      <c r="K590" s="2"/>
      <c r="L590" s="269"/>
      <c r="M590" s="189"/>
      <c r="N590" s="3"/>
      <c r="O590" s="2"/>
      <c r="P590" s="269"/>
      <c r="Q590" s="189"/>
      <c r="R590" s="3"/>
      <c r="S590" s="2"/>
      <c r="T590" s="269"/>
      <c r="U590" s="189"/>
      <c r="V590" s="3"/>
      <c r="W590" s="1"/>
      <c r="X590" s="1"/>
      <c r="Y590" s="1"/>
      <c r="Z590" s="1"/>
      <c r="AA590" s="2"/>
      <c r="AB590" s="2"/>
      <c r="AC590" s="2"/>
      <c r="AD590" s="2"/>
      <c r="AE590" s="2"/>
      <c r="AF590" s="2"/>
      <c r="AG590" s="270"/>
      <c r="AH590" s="270"/>
      <c r="AI590" s="270"/>
      <c r="AJ590" s="270"/>
      <c r="AK590" s="270"/>
      <c r="AL590" s="270"/>
      <c r="AM590" s="270"/>
      <c r="AN590" s="270"/>
      <c r="AO590" s="270"/>
    </row>
    <row r="591" spans="1:41" ht="14.25" customHeight="1">
      <c r="A591" s="204"/>
      <c r="B591" s="268"/>
      <c r="C591" s="268"/>
      <c r="D591" s="268"/>
      <c r="E591" s="268"/>
      <c r="F591" s="268"/>
      <c r="G591" s="268"/>
      <c r="H591" s="269"/>
      <c r="I591" s="189"/>
      <c r="J591" s="3"/>
      <c r="K591" s="2"/>
      <c r="L591" s="269"/>
      <c r="M591" s="189"/>
      <c r="N591" s="3"/>
      <c r="O591" s="2"/>
      <c r="P591" s="269"/>
      <c r="Q591" s="189"/>
      <c r="R591" s="3"/>
      <c r="S591" s="2"/>
      <c r="T591" s="269"/>
      <c r="U591" s="189"/>
      <c r="V591" s="3"/>
      <c r="W591" s="1"/>
      <c r="X591" s="1"/>
      <c r="Y591" s="1"/>
      <c r="Z591" s="1"/>
      <c r="AA591" s="2"/>
      <c r="AB591" s="2"/>
      <c r="AC591" s="2"/>
      <c r="AD591" s="2"/>
      <c r="AE591" s="2"/>
      <c r="AF591" s="2"/>
      <c r="AG591" s="270"/>
      <c r="AH591" s="270"/>
      <c r="AI591" s="270"/>
      <c r="AJ591" s="270"/>
      <c r="AK591" s="270"/>
      <c r="AL591" s="270"/>
      <c r="AM591" s="270"/>
      <c r="AN591" s="270"/>
      <c r="AO591" s="270"/>
    </row>
    <row r="592" spans="1:41" ht="14.25" customHeight="1">
      <c r="A592" s="204"/>
      <c r="B592" s="268"/>
      <c r="C592" s="268"/>
      <c r="D592" s="268"/>
      <c r="E592" s="268"/>
      <c r="F592" s="268"/>
      <c r="G592" s="268"/>
      <c r="H592" s="269"/>
      <c r="I592" s="189"/>
      <c r="J592" s="3"/>
      <c r="K592" s="2"/>
      <c r="L592" s="269"/>
      <c r="M592" s="189"/>
      <c r="N592" s="3"/>
      <c r="O592" s="2"/>
      <c r="P592" s="269"/>
      <c r="Q592" s="189"/>
      <c r="R592" s="3"/>
      <c r="S592" s="2"/>
      <c r="T592" s="269"/>
      <c r="U592" s="189"/>
      <c r="V592" s="3"/>
      <c r="W592" s="1"/>
      <c r="X592" s="1"/>
      <c r="Y592" s="1"/>
      <c r="Z592" s="1"/>
      <c r="AA592" s="2"/>
      <c r="AB592" s="2"/>
      <c r="AC592" s="2"/>
      <c r="AD592" s="2"/>
      <c r="AE592" s="2"/>
      <c r="AF592" s="2"/>
      <c r="AG592" s="270"/>
      <c r="AH592" s="270"/>
      <c r="AI592" s="270"/>
      <c r="AJ592" s="270"/>
      <c r="AK592" s="270"/>
      <c r="AL592" s="270"/>
      <c r="AM592" s="270"/>
      <c r="AN592" s="270"/>
      <c r="AO592" s="270"/>
    </row>
    <row r="593" spans="1:41" ht="14.25" customHeight="1">
      <c r="A593" s="204"/>
      <c r="B593" s="268"/>
      <c r="C593" s="268"/>
      <c r="D593" s="268"/>
      <c r="E593" s="268"/>
      <c r="F593" s="268"/>
      <c r="G593" s="268"/>
      <c r="H593" s="269"/>
      <c r="I593" s="189"/>
      <c r="J593" s="3"/>
      <c r="K593" s="2"/>
      <c r="L593" s="269"/>
      <c r="M593" s="189"/>
      <c r="N593" s="3"/>
      <c r="O593" s="2"/>
      <c r="P593" s="269"/>
      <c r="Q593" s="189"/>
      <c r="R593" s="3"/>
      <c r="S593" s="2"/>
      <c r="T593" s="269"/>
      <c r="U593" s="189"/>
      <c r="V593" s="3"/>
      <c r="W593" s="1"/>
      <c r="X593" s="1"/>
      <c r="Y593" s="1"/>
      <c r="Z593" s="1"/>
      <c r="AA593" s="2"/>
      <c r="AB593" s="2"/>
      <c r="AC593" s="2"/>
      <c r="AD593" s="2"/>
      <c r="AE593" s="2"/>
      <c r="AF593" s="2"/>
      <c r="AG593" s="270"/>
      <c r="AH593" s="270"/>
      <c r="AI593" s="270"/>
      <c r="AJ593" s="270"/>
      <c r="AK593" s="270"/>
      <c r="AL593" s="270"/>
      <c r="AM593" s="270"/>
      <c r="AN593" s="270"/>
      <c r="AO593" s="270"/>
    </row>
    <row r="594" spans="1:41" ht="14.25" customHeight="1">
      <c r="A594" s="204"/>
      <c r="B594" s="268"/>
      <c r="C594" s="268"/>
      <c r="D594" s="268"/>
      <c r="E594" s="268"/>
      <c r="F594" s="268"/>
      <c r="G594" s="268"/>
      <c r="H594" s="269"/>
      <c r="I594" s="189"/>
      <c r="J594" s="3"/>
      <c r="K594" s="2"/>
      <c r="L594" s="269"/>
      <c r="M594" s="189"/>
      <c r="N594" s="3"/>
      <c r="O594" s="2"/>
      <c r="P594" s="269"/>
      <c r="Q594" s="189"/>
      <c r="R594" s="3"/>
      <c r="S594" s="2"/>
      <c r="T594" s="269"/>
      <c r="U594" s="189"/>
      <c r="V594" s="3"/>
      <c r="W594" s="1"/>
      <c r="X594" s="1"/>
      <c r="Y594" s="1"/>
      <c r="Z594" s="1"/>
      <c r="AA594" s="2"/>
      <c r="AB594" s="2"/>
      <c r="AC594" s="2"/>
      <c r="AD594" s="2"/>
      <c r="AE594" s="2"/>
      <c r="AF594" s="2"/>
      <c r="AG594" s="270"/>
      <c r="AH594" s="270"/>
      <c r="AI594" s="270"/>
      <c r="AJ594" s="270"/>
      <c r="AK594" s="270"/>
      <c r="AL594" s="270"/>
      <c r="AM594" s="270"/>
      <c r="AN594" s="270"/>
      <c r="AO594" s="270"/>
    </row>
    <row r="595" spans="1:41" ht="14.25" customHeight="1">
      <c r="A595" s="204"/>
      <c r="B595" s="268"/>
      <c r="C595" s="268"/>
      <c r="D595" s="268"/>
      <c r="E595" s="268"/>
      <c r="F595" s="268"/>
      <c r="G595" s="268"/>
      <c r="H595" s="269"/>
      <c r="I595" s="189"/>
      <c r="J595" s="3"/>
      <c r="K595" s="2"/>
      <c r="L595" s="269"/>
      <c r="M595" s="189"/>
      <c r="N595" s="3"/>
      <c r="O595" s="2"/>
      <c r="P595" s="269"/>
      <c r="Q595" s="189"/>
      <c r="R595" s="3"/>
      <c r="S595" s="2"/>
      <c r="T595" s="269"/>
      <c r="U595" s="189"/>
      <c r="V595" s="3"/>
      <c r="W595" s="1"/>
      <c r="X595" s="1"/>
      <c r="Y595" s="1"/>
      <c r="Z595" s="1"/>
      <c r="AA595" s="2"/>
      <c r="AB595" s="2"/>
      <c r="AC595" s="2"/>
      <c r="AD595" s="2"/>
      <c r="AE595" s="2"/>
      <c r="AF595" s="2"/>
      <c r="AG595" s="270"/>
      <c r="AH595" s="270"/>
      <c r="AI595" s="270"/>
      <c r="AJ595" s="270"/>
      <c r="AK595" s="270"/>
      <c r="AL595" s="270"/>
      <c r="AM595" s="270"/>
      <c r="AN595" s="270"/>
      <c r="AO595" s="270"/>
    </row>
    <row r="596" spans="1:41" ht="14.25" customHeight="1">
      <c r="A596" s="204"/>
      <c r="B596" s="268"/>
      <c r="C596" s="268"/>
      <c r="D596" s="268"/>
      <c r="E596" s="268"/>
      <c r="F596" s="268"/>
      <c r="G596" s="268"/>
      <c r="H596" s="269"/>
      <c r="I596" s="189"/>
      <c r="J596" s="3"/>
      <c r="K596" s="2"/>
      <c r="L596" s="269"/>
      <c r="M596" s="189"/>
      <c r="N596" s="3"/>
      <c r="O596" s="2"/>
      <c r="P596" s="269"/>
      <c r="Q596" s="189"/>
      <c r="R596" s="3"/>
      <c r="S596" s="2"/>
      <c r="T596" s="269"/>
      <c r="U596" s="189"/>
      <c r="V596" s="3"/>
      <c r="W596" s="1"/>
      <c r="X596" s="1"/>
      <c r="Y596" s="1"/>
      <c r="Z596" s="1"/>
      <c r="AA596" s="2"/>
      <c r="AB596" s="2"/>
      <c r="AC596" s="2"/>
      <c r="AD596" s="2"/>
      <c r="AE596" s="2"/>
      <c r="AF596" s="2"/>
      <c r="AG596" s="270"/>
      <c r="AH596" s="270"/>
      <c r="AI596" s="270"/>
      <c r="AJ596" s="270"/>
      <c r="AK596" s="270"/>
      <c r="AL596" s="270"/>
      <c r="AM596" s="270"/>
      <c r="AN596" s="270"/>
      <c r="AO596" s="270"/>
    </row>
    <row r="597" spans="1:41" ht="14.25" customHeight="1">
      <c r="A597" s="204"/>
      <c r="B597" s="268"/>
      <c r="C597" s="268"/>
      <c r="D597" s="268"/>
      <c r="E597" s="268"/>
      <c r="F597" s="268"/>
      <c r="G597" s="268"/>
      <c r="H597" s="269"/>
      <c r="I597" s="189"/>
      <c r="J597" s="3"/>
      <c r="K597" s="2"/>
      <c r="L597" s="269"/>
      <c r="M597" s="189"/>
      <c r="N597" s="3"/>
      <c r="O597" s="2"/>
      <c r="P597" s="269"/>
      <c r="Q597" s="189"/>
      <c r="R597" s="3"/>
      <c r="S597" s="2"/>
      <c r="T597" s="269"/>
      <c r="U597" s="189"/>
      <c r="V597" s="3"/>
      <c r="W597" s="1"/>
      <c r="X597" s="1"/>
      <c r="Y597" s="1"/>
      <c r="Z597" s="1"/>
      <c r="AA597" s="2"/>
      <c r="AB597" s="2"/>
      <c r="AC597" s="2"/>
      <c r="AD597" s="2"/>
      <c r="AE597" s="2"/>
      <c r="AF597" s="2"/>
      <c r="AG597" s="270"/>
      <c r="AH597" s="270"/>
      <c r="AI597" s="270"/>
      <c r="AJ597" s="270"/>
      <c r="AK597" s="270"/>
      <c r="AL597" s="270"/>
      <c r="AM597" s="270"/>
      <c r="AN597" s="270"/>
      <c r="AO597" s="270"/>
    </row>
    <row r="598" spans="1:41" ht="14.25" customHeight="1">
      <c r="A598" s="204"/>
      <c r="B598" s="268"/>
      <c r="C598" s="268"/>
      <c r="D598" s="268"/>
      <c r="E598" s="268"/>
      <c r="F598" s="268"/>
      <c r="G598" s="268"/>
      <c r="H598" s="269"/>
      <c r="I598" s="189"/>
      <c r="J598" s="3"/>
      <c r="K598" s="2"/>
      <c r="L598" s="269"/>
      <c r="M598" s="189"/>
      <c r="N598" s="3"/>
      <c r="O598" s="2"/>
      <c r="P598" s="269"/>
      <c r="Q598" s="189"/>
      <c r="R598" s="3"/>
      <c r="S598" s="2"/>
      <c r="T598" s="269"/>
      <c r="U598" s="189"/>
      <c r="V598" s="3"/>
      <c r="W598" s="1"/>
      <c r="X598" s="1"/>
      <c r="Y598" s="1"/>
      <c r="Z598" s="1"/>
      <c r="AA598" s="2"/>
      <c r="AB598" s="2"/>
      <c r="AC598" s="2"/>
      <c r="AD598" s="2"/>
      <c r="AE598" s="2"/>
      <c r="AF598" s="2"/>
      <c r="AG598" s="270"/>
      <c r="AH598" s="270"/>
      <c r="AI598" s="270"/>
      <c r="AJ598" s="270"/>
      <c r="AK598" s="270"/>
      <c r="AL598" s="270"/>
      <c r="AM598" s="270"/>
      <c r="AN598" s="270"/>
      <c r="AO598" s="270"/>
    </row>
    <row r="599" spans="1:41" ht="14.25" customHeight="1">
      <c r="A599" s="204"/>
      <c r="B599" s="268"/>
      <c r="C599" s="268"/>
      <c r="D599" s="268"/>
      <c r="E599" s="268"/>
      <c r="F599" s="268"/>
      <c r="G599" s="268"/>
      <c r="H599" s="269"/>
      <c r="I599" s="189"/>
      <c r="J599" s="3"/>
      <c r="K599" s="2"/>
      <c r="L599" s="269"/>
      <c r="M599" s="189"/>
      <c r="N599" s="3"/>
      <c r="O599" s="2"/>
      <c r="P599" s="269"/>
      <c r="Q599" s="189"/>
      <c r="R599" s="3"/>
      <c r="S599" s="2"/>
      <c r="T599" s="269"/>
      <c r="U599" s="189"/>
      <c r="V599" s="3"/>
      <c r="W599" s="1"/>
      <c r="X599" s="1"/>
      <c r="Y599" s="1"/>
      <c r="Z599" s="1"/>
      <c r="AA599" s="2"/>
      <c r="AB599" s="2"/>
      <c r="AC599" s="2"/>
      <c r="AD599" s="2"/>
      <c r="AE599" s="2"/>
      <c r="AF599" s="2"/>
      <c r="AG599" s="270"/>
      <c r="AH599" s="270"/>
      <c r="AI599" s="270"/>
      <c r="AJ599" s="270"/>
      <c r="AK599" s="270"/>
      <c r="AL599" s="270"/>
      <c r="AM599" s="270"/>
      <c r="AN599" s="270"/>
      <c r="AO599" s="270"/>
    </row>
    <row r="600" spans="1:41" ht="14.25" customHeight="1">
      <c r="A600" s="204"/>
      <c r="B600" s="268"/>
      <c r="C600" s="268"/>
      <c r="D600" s="268"/>
      <c r="E600" s="268"/>
      <c r="F600" s="268"/>
      <c r="G600" s="268"/>
      <c r="H600" s="269"/>
      <c r="I600" s="189"/>
      <c r="J600" s="3"/>
      <c r="K600" s="2"/>
      <c r="L600" s="269"/>
      <c r="M600" s="189"/>
      <c r="N600" s="3"/>
      <c r="O600" s="2"/>
      <c r="P600" s="269"/>
      <c r="Q600" s="189"/>
      <c r="R600" s="3"/>
      <c r="S600" s="2"/>
      <c r="T600" s="269"/>
      <c r="U600" s="189"/>
      <c r="V600" s="3"/>
      <c r="W600" s="1"/>
      <c r="X600" s="1"/>
      <c r="Y600" s="1"/>
      <c r="Z600" s="1"/>
      <c r="AA600" s="2"/>
      <c r="AB600" s="2"/>
      <c r="AC600" s="2"/>
      <c r="AD600" s="2"/>
      <c r="AE600" s="2"/>
      <c r="AF600" s="2"/>
      <c r="AG600" s="270"/>
      <c r="AH600" s="270"/>
      <c r="AI600" s="270"/>
      <c r="AJ600" s="270"/>
      <c r="AK600" s="270"/>
      <c r="AL600" s="270"/>
      <c r="AM600" s="270"/>
      <c r="AN600" s="270"/>
      <c r="AO600" s="270"/>
    </row>
    <row r="601" spans="1:41" ht="14.25" customHeight="1">
      <c r="A601" s="204"/>
      <c r="B601" s="268"/>
      <c r="C601" s="268"/>
      <c r="D601" s="268"/>
      <c r="E601" s="268"/>
      <c r="F601" s="268"/>
      <c r="G601" s="268"/>
      <c r="H601" s="269"/>
      <c r="I601" s="189"/>
      <c r="J601" s="3"/>
      <c r="K601" s="2"/>
      <c r="L601" s="269"/>
      <c r="M601" s="189"/>
      <c r="N601" s="3"/>
      <c r="O601" s="2"/>
      <c r="P601" s="269"/>
      <c r="Q601" s="189"/>
      <c r="R601" s="3"/>
      <c r="S601" s="2"/>
      <c r="T601" s="269"/>
      <c r="U601" s="189"/>
      <c r="V601" s="3"/>
      <c r="W601" s="1"/>
      <c r="X601" s="1"/>
      <c r="Y601" s="1"/>
      <c r="Z601" s="1"/>
      <c r="AA601" s="2"/>
      <c r="AB601" s="2"/>
      <c r="AC601" s="2"/>
      <c r="AD601" s="2"/>
      <c r="AE601" s="2"/>
      <c r="AF601" s="2"/>
      <c r="AG601" s="270"/>
      <c r="AH601" s="270"/>
      <c r="AI601" s="270"/>
      <c r="AJ601" s="270"/>
      <c r="AK601" s="270"/>
      <c r="AL601" s="270"/>
      <c r="AM601" s="270"/>
      <c r="AN601" s="270"/>
      <c r="AO601" s="270"/>
    </row>
    <row r="602" spans="1:41" ht="14.25" customHeight="1">
      <c r="A602" s="204"/>
      <c r="B602" s="268"/>
      <c r="C602" s="268"/>
      <c r="D602" s="268"/>
      <c r="E602" s="268"/>
      <c r="F602" s="268"/>
      <c r="G602" s="268"/>
      <c r="H602" s="269"/>
      <c r="I602" s="189"/>
      <c r="J602" s="3"/>
      <c r="K602" s="2"/>
      <c r="L602" s="269"/>
      <c r="M602" s="189"/>
      <c r="N602" s="3"/>
      <c r="O602" s="2"/>
      <c r="P602" s="269"/>
      <c r="Q602" s="189"/>
      <c r="R602" s="3"/>
      <c r="S602" s="2"/>
      <c r="T602" s="269"/>
      <c r="U602" s="189"/>
      <c r="V602" s="3"/>
      <c r="W602" s="1"/>
      <c r="X602" s="1"/>
      <c r="Y602" s="1"/>
      <c r="Z602" s="1"/>
      <c r="AA602" s="2"/>
      <c r="AB602" s="2"/>
      <c r="AC602" s="2"/>
      <c r="AD602" s="2"/>
      <c r="AE602" s="2"/>
      <c r="AF602" s="2"/>
      <c r="AG602" s="270"/>
      <c r="AH602" s="270"/>
      <c r="AI602" s="270"/>
      <c r="AJ602" s="270"/>
      <c r="AK602" s="270"/>
      <c r="AL602" s="270"/>
      <c r="AM602" s="270"/>
      <c r="AN602" s="270"/>
      <c r="AO602" s="270"/>
    </row>
    <row r="603" spans="1:41" ht="14.25" customHeight="1">
      <c r="A603" s="204"/>
      <c r="B603" s="268"/>
      <c r="C603" s="268"/>
      <c r="D603" s="268"/>
      <c r="E603" s="268"/>
      <c r="F603" s="268"/>
      <c r="G603" s="268"/>
      <c r="H603" s="269"/>
      <c r="I603" s="189"/>
      <c r="J603" s="3"/>
      <c r="K603" s="2"/>
      <c r="L603" s="269"/>
      <c r="M603" s="189"/>
      <c r="N603" s="3"/>
      <c r="O603" s="2"/>
      <c r="P603" s="269"/>
      <c r="Q603" s="189"/>
      <c r="R603" s="3"/>
      <c r="S603" s="2"/>
      <c r="T603" s="269"/>
      <c r="U603" s="189"/>
      <c r="V603" s="3"/>
      <c r="W603" s="1"/>
      <c r="X603" s="1"/>
      <c r="Y603" s="1"/>
      <c r="Z603" s="1"/>
      <c r="AA603" s="2"/>
      <c r="AB603" s="2"/>
      <c r="AC603" s="2"/>
      <c r="AD603" s="2"/>
      <c r="AE603" s="2"/>
      <c r="AF603" s="2"/>
      <c r="AG603" s="270"/>
      <c r="AH603" s="270"/>
      <c r="AI603" s="270"/>
      <c r="AJ603" s="270"/>
      <c r="AK603" s="270"/>
      <c r="AL603" s="270"/>
      <c r="AM603" s="270"/>
      <c r="AN603" s="270"/>
      <c r="AO603" s="270"/>
    </row>
    <row r="604" spans="1:41" ht="14.25" customHeight="1">
      <c r="A604" s="204"/>
      <c r="B604" s="268"/>
      <c r="C604" s="268"/>
      <c r="D604" s="268"/>
      <c r="E604" s="268"/>
      <c r="F604" s="268"/>
      <c r="G604" s="268"/>
      <c r="H604" s="269"/>
      <c r="I604" s="189"/>
      <c r="J604" s="3"/>
      <c r="K604" s="2"/>
      <c r="L604" s="269"/>
      <c r="M604" s="189"/>
      <c r="N604" s="3"/>
      <c r="O604" s="2"/>
      <c r="P604" s="269"/>
      <c r="Q604" s="189"/>
      <c r="R604" s="3"/>
      <c r="S604" s="2"/>
      <c r="T604" s="269"/>
      <c r="U604" s="189"/>
      <c r="V604" s="3"/>
      <c r="W604" s="1"/>
      <c r="X604" s="1"/>
      <c r="Y604" s="1"/>
      <c r="Z604" s="1"/>
      <c r="AA604" s="2"/>
      <c r="AB604" s="2"/>
      <c r="AC604" s="2"/>
      <c r="AD604" s="2"/>
      <c r="AE604" s="2"/>
      <c r="AF604" s="2"/>
      <c r="AG604" s="270"/>
      <c r="AH604" s="270"/>
      <c r="AI604" s="270"/>
      <c r="AJ604" s="270"/>
      <c r="AK604" s="270"/>
      <c r="AL604" s="270"/>
      <c r="AM604" s="270"/>
      <c r="AN604" s="270"/>
      <c r="AO604" s="270"/>
    </row>
    <row r="605" spans="1:41" ht="14.25" customHeight="1">
      <c r="A605" s="204"/>
      <c r="B605" s="268"/>
      <c r="C605" s="268"/>
      <c r="D605" s="268"/>
      <c r="E605" s="268"/>
      <c r="F605" s="268"/>
      <c r="G605" s="268"/>
      <c r="H605" s="269"/>
      <c r="I605" s="189"/>
      <c r="J605" s="3"/>
      <c r="K605" s="2"/>
      <c r="L605" s="269"/>
      <c r="M605" s="189"/>
      <c r="N605" s="3"/>
      <c r="O605" s="2"/>
      <c r="P605" s="269"/>
      <c r="Q605" s="189"/>
      <c r="R605" s="3"/>
      <c r="S605" s="2"/>
      <c r="T605" s="269"/>
      <c r="U605" s="189"/>
      <c r="V605" s="3"/>
      <c r="W605" s="1"/>
      <c r="X605" s="1"/>
      <c r="Y605" s="1"/>
      <c r="Z605" s="1"/>
      <c r="AA605" s="2"/>
      <c r="AB605" s="2"/>
      <c r="AC605" s="2"/>
      <c r="AD605" s="2"/>
      <c r="AE605" s="2"/>
      <c r="AF605" s="2"/>
      <c r="AG605" s="270"/>
      <c r="AH605" s="270"/>
      <c r="AI605" s="270"/>
      <c r="AJ605" s="270"/>
      <c r="AK605" s="270"/>
      <c r="AL605" s="270"/>
      <c r="AM605" s="270"/>
      <c r="AN605" s="270"/>
      <c r="AO605" s="270"/>
    </row>
    <row r="606" spans="1:41" ht="14.25" customHeight="1">
      <c r="A606" s="204"/>
      <c r="B606" s="268"/>
      <c r="C606" s="268"/>
      <c r="D606" s="268"/>
      <c r="E606" s="268"/>
      <c r="F606" s="268"/>
      <c r="G606" s="268"/>
      <c r="H606" s="269"/>
      <c r="I606" s="189"/>
      <c r="J606" s="3"/>
      <c r="K606" s="2"/>
      <c r="L606" s="269"/>
      <c r="M606" s="189"/>
      <c r="N606" s="3"/>
      <c r="O606" s="2"/>
      <c r="P606" s="269"/>
      <c r="Q606" s="189"/>
      <c r="R606" s="3"/>
      <c r="S606" s="2"/>
      <c r="T606" s="269"/>
      <c r="U606" s="189"/>
      <c r="V606" s="3"/>
      <c r="W606" s="1"/>
      <c r="X606" s="1"/>
      <c r="Y606" s="1"/>
      <c r="Z606" s="1"/>
      <c r="AA606" s="2"/>
      <c r="AB606" s="2"/>
      <c r="AC606" s="2"/>
      <c r="AD606" s="2"/>
      <c r="AE606" s="2"/>
      <c r="AF606" s="2"/>
      <c r="AG606" s="270"/>
      <c r="AH606" s="270"/>
      <c r="AI606" s="270"/>
      <c r="AJ606" s="270"/>
      <c r="AK606" s="270"/>
      <c r="AL606" s="270"/>
      <c r="AM606" s="270"/>
      <c r="AN606" s="270"/>
      <c r="AO606" s="270"/>
    </row>
    <row r="607" spans="1:41" ht="14.25" customHeight="1">
      <c r="A607" s="204"/>
      <c r="B607" s="268"/>
      <c r="C607" s="268"/>
      <c r="D607" s="268"/>
      <c r="E607" s="268"/>
      <c r="F607" s="268"/>
      <c r="G607" s="268"/>
      <c r="H607" s="269"/>
      <c r="I607" s="189"/>
      <c r="J607" s="3"/>
      <c r="K607" s="2"/>
      <c r="L607" s="269"/>
      <c r="M607" s="189"/>
      <c r="N607" s="3"/>
      <c r="O607" s="2"/>
      <c r="P607" s="269"/>
      <c r="Q607" s="189"/>
      <c r="R607" s="3"/>
      <c r="S607" s="2"/>
      <c r="T607" s="269"/>
      <c r="U607" s="189"/>
      <c r="V607" s="3"/>
      <c r="W607" s="1"/>
      <c r="X607" s="1"/>
      <c r="Y607" s="1"/>
      <c r="Z607" s="1"/>
      <c r="AA607" s="2"/>
      <c r="AB607" s="2"/>
      <c r="AC607" s="2"/>
      <c r="AD607" s="2"/>
      <c r="AE607" s="2"/>
      <c r="AF607" s="2"/>
      <c r="AG607" s="270"/>
      <c r="AH607" s="270"/>
      <c r="AI607" s="270"/>
      <c r="AJ607" s="270"/>
      <c r="AK607" s="270"/>
      <c r="AL607" s="270"/>
      <c r="AM607" s="270"/>
      <c r="AN607" s="270"/>
      <c r="AO607" s="270"/>
    </row>
    <row r="608" spans="1:41" ht="14.25" customHeight="1">
      <c r="A608" s="204"/>
      <c r="B608" s="268"/>
      <c r="C608" s="268"/>
      <c r="D608" s="268"/>
      <c r="E608" s="268"/>
      <c r="F608" s="268"/>
      <c r="G608" s="268"/>
      <c r="H608" s="269"/>
      <c r="I608" s="189"/>
      <c r="J608" s="3"/>
      <c r="K608" s="2"/>
      <c r="L608" s="269"/>
      <c r="M608" s="189"/>
      <c r="N608" s="3"/>
      <c r="O608" s="2"/>
      <c r="P608" s="269"/>
      <c r="Q608" s="189"/>
      <c r="R608" s="3"/>
      <c r="S608" s="2"/>
      <c r="T608" s="269"/>
      <c r="U608" s="189"/>
      <c r="V608" s="3"/>
      <c r="W608" s="1"/>
      <c r="X608" s="1"/>
      <c r="Y608" s="1"/>
      <c r="Z608" s="1"/>
      <c r="AA608" s="2"/>
      <c r="AB608" s="2"/>
      <c r="AC608" s="2"/>
      <c r="AD608" s="2"/>
      <c r="AE608" s="2"/>
      <c r="AF608" s="2"/>
      <c r="AG608" s="270"/>
      <c r="AH608" s="270"/>
      <c r="AI608" s="270"/>
      <c r="AJ608" s="270"/>
      <c r="AK608" s="270"/>
      <c r="AL608" s="270"/>
      <c r="AM608" s="270"/>
      <c r="AN608" s="270"/>
      <c r="AO608" s="270"/>
    </row>
    <row r="609" spans="1:41" ht="14.25" customHeight="1">
      <c r="A609" s="204"/>
      <c r="B609" s="268"/>
      <c r="C609" s="268"/>
      <c r="D609" s="268"/>
      <c r="E609" s="268"/>
      <c r="F609" s="268"/>
      <c r="G609" s="268"/>
      <c r="H609" s="269"/>
      <c r="I609" s="189"/>
      <c r="J609" s="3"/>
      <c r="K609" s="2"/>
      <c r="L609" s="269"/>
      <c r="M609" s="189"/>
      <c r="N609" s="3"/>
      <c r="O609" s="2"/>
      <c r="P609" s="269"/>
      <c r="Q609" s="189"/>
      <c r="R609" s="3"/>
      <c r="S609" s="2"/>
      <c r="T609" s="269"/>
      <c r="U609" s="189"/>
      <c r="V609" s="3"/>
      <c r="W609" s="1"/>
      <c r="X609" s="1"/>
      <c r="Y609" s="1"/>
      <c r="Z609" s="1"/>
      <c r="AA609" s="2"/>
      <c r="AB609" s="2"/>
      <c r="AC609" s="2"/>
      <c r="AD609" s="2"/>
      <c r="AE609" s="2"/>
      <c r="AF609" s="2"/>
      <c r="AG609" s="270"/>
      <c r="AH609" s="270"/>
      <c r="AI609" s="270"/>
      <c r="AJ609" s="270"/>
      <c r="AK609" s="270"/>
      <c r="AL609" s="270"/>
      <c r="AM609" s="270"/>
      <c r="AN609" s="270"/>
      <c r="AO609" s="270"/>
    </row>
    <row r="610" spans="1:41" ht="14.25" customHeight="1">
      <c r="A610" s="204"/>
      <c r="B610" s="268"/>
      <c r="C610" s="268"/>
      <c r="D610" s="268"/>
      <c r="E610" s="268"/>
      <c r="F610" s="268"/>
      <c r="G610" s="268"/>
      <c r="H610" s="269"/>
      <c r="I610" s="189"/>
      <c r="J610" s="3"/>
      <c r="K610" s="2"/>
      <c r="L610" s="269"/>
      <c r="M610" s="189"/>
      <c r="N610" s="3"/>
      <c r="O610" s="2"/>
      <c r="P610" s="269"/>
      <c r="Q610" s="189"/>
      <c r="R610" s="3"/>
      <c r="S610" s="2"/>
      <c r="T610" s="269"/>
      <c r="U610" s="189"/>
      <c r="V610" s="3"/>
      <c r="W610" s="1"/>
      <c r="X610" s="1"/>
      <c r="Y610" s="1"/>
      <c r="Z610" s="1"/>
      <c r="AA610" s="2"/>
      <c r="AB610" s="2"/>
      <c r="AC610" s="2"/>
      <c r="AD610" s="2"/>
      <c r="AE610" s="2"/>
      <c r="AF610" s="2"/>
      <c r="AG610" s="270"/>
      <c r="AH610" s="270"/>
      <c r="AI610" s="270"/>
      <c r="AJ610" s="270"/>
      <c r="AK610" s="270"/>
      <c r="AL610" s="270"/>
      <c r="AM610" s="270"/>
      <c r="AN610" s="270"/>
      <c r="AO610" s="270"/>
    </row>
    <row r="611" spans="1:41" ht="14.25" customHeight="1">
      <c r="A611" s="204"/>
      <c r="B611" s="268"/>
      <c r="C611" s="268"/>
      <c r="D611" s="268"/>
      <c r="E611" s="268"/>
      <c r="F611" s="268"/>
      <c r="G611" s="268"/>
      <c r="H611" s="269"/>
      <c r="I611" s="189"/>
      <c r="J611" s="3"/>
      <c r="K611" s="2"/>
      <c r="L611" s="269"/>
      <c r="M611" s="189"/>
      <c r="N611" s="3"/>
      <c r="O611" s="2"/>
      <c r="P611" s="269"/>
      <c r="Q611" s="189"/>
      <c r="R611" s="3"/>
      <c r="S611" s="2"/>
      <c r="T611" s="269"/>
      <c r="U611" s="189"/>
      <c r="V611" s="3"/>
      <c r="W611" s="1"/>
      <c r="X611" s="1"/>
      <c r="Y611" s="1"/>
      <c r="Z611" s="1"/>
      <c r="AA611" s="2"/>
      <c r="AB611" s="2"/>
      <c r="AC611" s="2"/>
      <c r="AD611" s="2"/>
      <c r="AE611" s="2"/>
      <c r="AF611" s="2"/>
      <c r="AG611" s="270"/>
      <c r="AH611" s="270"/>
      <c r="AI611" s="270"/>
      <c r="AJ611" s="270"/>
      <c r="AK611" s="270"/>
      <c r="AL611" s="270"/>
      <c r="AM611" s="270"/>
      <c r="AN611" s="270"/>
      <c r="AO611" s="270"/>
    </row>
    <row r="612" spans="1:41" ht="14.25" customHeight="1">
      <c r="A612" s="204"/>
      <c r="B612" s="268"/>
      <c r="C612" s="268"/>
      <c r="D612" s="268"/>
      <c r="E612" s="268"/>
      <c r="F612" s="268"/>
      <c r="G612" s="268"/>
      <c r="H612" s="269"/>
      <c r="I612" s="189"/>
      <c r="J612" s="3"/>
      <c r="K612" s="2"/>
      <c r="L612" s="269"/>
      <c r="M612" s="189"/>
      <c r="N612" s="3"/>
      <c r="O612" s="2"/>
      <c r="P612" s="269"/>
      <c r="Q612" s="189"/>
      <c r="R612" s="3"/>
      <c r="S612" s="2"/>
      <c r="T612" s="269"/>
      <c r="U612" s="189"/>
      <c r="V612" s="3"/>
      <c r="W612" s="1"/>
      <c r="X612" s="1"/>
      <c r="Y612" s="1"/>
      <c r="Z612" s="1"/>
      <c r="AA612" s="2"/>
      <c r="AB612" s="2"/>
      <c r="AC612" s="2"/>
      <c r="AD612" s="2"/>
      <c r="AE612" s="2"/>
      <c r="AF612" s="2"/>
      <c r="AG612" s="270"/>
      <c r="AH612" s="270"/>
      <c r="AI612" s="270"/>
      <c r="AJ612" s="270"/>
      <c r="AK612" s="270"/>
      <c r="AL612" s="270"/>
      <c r="AM612" s="270"/>
      <c r="AN612" s="270"/>
      <c r="AO612" s="270"/>
    </row>
    <row r="613" spans="1:41" ht="14.25" customHeight="1">
      <c r="A613" s="204"/>
      <c r="B613" s="268"/>
      <c r="C613" s="268"/>
      <c r="D613" s="268"/>
      <c r="E613" s="268"/>
      <c r="F613" s="268"/>
      <c r="G613" s="268"/>
      <c r="H613" s="269"/>
      <c r="I613" s="189"/>
      <c r="J613" s="3"/>
      <c r="K613" s="2"/>
      <c r="L613" s="269"/>
      <c r="M613" s="189"/>
      <c r="N613" s="3"/>
      <c r="O613" s="2"/>
      <c r="P613" s="269"/>
      <c r="Q613" s="189"/>
      <c r="R613" s="3"/>
      <c r="S613" s="2"/>
      <c r="T613" s="269"/>
      <c r="U613" s="189"/>
      <c r="V613" s="3"/>
      <c r="W613" s="1"/>
      <c r="X613" s="1"/>
      <c r="Y613" s="1"/>
      <c r="Z613" s="1"/>
      <c r="AA613" s="2"/>
      <c r="AB613" s="2"/>
      <c r="AC613" s="2"/>
      <c r="AD613" s="2"/>
      <c r="AE613" s="2"/>
      <c r="AF613" s="2"/>
      <c r="AG613" s="270"/>
      <c r="AH613" s="270"/>
      <c r="AI613" s="270"/>
      <c r="AJ613" s="270"/>
      <c r="AK613" s="270"/>
      <c r="AL613" s="270"/>
      <c r="AM613" s="270"/>
      <c r="AN613" s="270"/>
      <c r="AO613" s="270"/>
    </row>
    <row r="614" spans="1:41" ht="14.25" customHeight="1">
      <c r="A614" s="204"/>
      <c r="B614" s="268"/>
      <c r="C614" s="268"/>
      <c r="D614" s="268"/>
      <c r="E614" s="268"/>
      <c r="F614" s="268"/>
      <c r="G614" s="268"/>
      <c r="H614" s="269"/>
      <c r="I614" s="189"/>
      <c r="J614" s="3"/>
      <c r="K614" s="2"/>
      <c r="L614" s="269"/>
      <c r="M614" s="189"/>
      <c r="N614" s="3"/>
      <c r="O614" s="2"/>
      <c r="P614" s="269"/>
      <c r="Q614" s="189"/>
      <c r="R614" s="3"/>
      <c r="S614" s="2"/>
      <c r="T614" s="269"/>
      <c r="U614" s="189"/>
      <c r="V614" s="3"/>
      <c r="W614" s="1"/>
      <c r="X614" s="1"/>
      <c r="Y614" s="1"/>
      <c r="Z614" s="1"/>
      <c r="AA614" s="2"/>
      <c r="AB614" s="2"/>
      <c r="AC614" s="2"/>
      <c r="AD614" s="2"/>
      <c r="AE614" s="2"/>
      <c r="AF614" s="2"/>
      <c r="AG614" s="270"/>
      <c r="AH614" s="270"/>
      <c r="AI614" s="270"/>
      <c r="AJ614" s="270"/>
      <c r="AK614" s="270"/>
      <c r="AL614" s="270"/>
      <c r="AM614" s="270"/>
      <c r="AN614" s="270"/>
      <c r="AO614" s="270"/>
    </row>
    <row r="615" spans="1:41" ht="14.25" customHeight="1">
      <c r="A615" s="204"/>
      <c r="B615" s="268"/>
      <c r="C615" s="268"/>
      <c r="D615" s="268"/>
      <c r="E615" s="268"/>
      <c r="F615" s="268"/>
      <c r="G615" s="268"/>
      <c r="H615" s="269"/>
      <c r="I615" s="189"/>
      <c r="J615" s="3"/>
      <c r="K615" s="2"/>
      <c r="L615" s="269"/>
      <c r="M615" s="189"/>
      <c r="N615" s="3"/>
      <c r="O615" s="2"/>
      <c r="P615" s="269"/>
      <c r="Q615" s="189"/>
      <c r="R615" s="3"/>
      <c r="S615" s="2"/>
      <c r="T615" s="269"/>
      <c r="U615" s="189"/>
      <c r="V615" s="3"/>
      <c r="W615" s="1"/>
      <c r="X615" s="1"/>
      <c r="Y615" s="1"/>
      <c r="Z615" s="1"/>
      <c r="AA615" s="2"/>
      <c r="AB615" s="2"/>
      <c r="AC615" s="2"/>
      <c r="AD615" s="2"/>
      <c r="AE615" s="2"/>
      <c r="AF615" s="2"/>
      <c r="AG615" s="270"/>
      <c r="AH615" s="270"/>
      <c r="AI615" s="270"/>
      <c r="AJ615" s="270"/>
      <c r="AK615" s="270"/>
      <c r="AL615" s="270"/>
      <c r="AM615" s="270"/>
      <c r="AN615" s="270"/>
      <c r="AO615" s="270"/>
    </row>
    <row r="616" spans="1:41" ht="14.25" customHeight="1">
      <c r="A616" s="204"/>
      <c r="B616" s="268"/>
      <c r="C616" s="268"/>
      <c r="D616" s="268"/>
      <c r="E616" s="268"/>
      <c r="F616" s="268"/>
      <c r="G616" s="268"/>
      <c r="H616" s="269"/>
      <c r="I616" s="189"/>
      <c r="J616" s="3"/>
      <c r="K616" s="2"/>
      <c r="L616" s="269"/>
      <c r="M616" s="189"/>
      <c r="N616" s="3"/>
      <c r="O616" s="2"/>
      <c r="P616" s="269"/>
      <c r="Q616" s="189"/>
      <c r="R616" s="3"/>
      <c r="S616" s="2"/>
      <c r="T616" s="269"/>
      <c r="U616" s="189"/>
      <c r="V616" s="3"/>
      <c r="W616" s="1"/>
      <c r="X616" s="1"/>
      <c r="Y616" s="1"/>
      <c r="Z616" s="1"/>
      <c r="AA616" s="2"/>
      <c r="AB616" s="2"/>
      <c r="AC616" s="2"/>
      <c r="AD616" s="2"/>
      <c r="AE616" s="2"/>
      <c r="AF616" s="2"/>
      <c r="AG616" s="270"/>
      <c r="AH616" s="270"/>
      <c r="AI616" s="270"/>
      <c r="AJ616" s="270"/>
      <c r="AK616" s="270"/>
      <c r="AL616" s="270"/>
      <c r="AM616" s="270"/>
      <c r="AN616" s="270"/>
      <c r="AO616" s="270"/>
    </row>
    <row r="617" spans="1:41" ht="14.25" customHeight="1">
      <c r="A617" s="204"/>
      <c r="B617" s="268"/>
      <c r="C617" s="268"/>
      <c r="D617" s="268"/>
      <c r="E617" s="268"/>
      <c r="F617" s="268"/>
      <c r="G617" s="268"/>
      <c r="H617" s="269"/>
      <c r="I617" s="189"/>
      <c r="J617" s="3"/>
      <c r="K617" s="2"/>
      <c r="L617" s="269"/>
      <c r="M617" s="189"/>
      <c r="N617" s="3"/>
      <c r="O617" s="2"/>
      <c r="P617" s="269"/>
      <c r="Q617" s="189"/>
      <c r="R617" s="3"/>
      <c r="S617" s="2"/>
      <c r="T617" s="269"/>
      <c r="U617" s="189"/>
      <c r="V617" s="3"/>
      <c r="W617" s="1"/>
      <c r="X617" s="1"/>
      <c r="Y617" s="1"/>
      <c r="Z617" s="1"/>
      <c r="AA617" s="2"/>
      <c r="AB617" s="2"/>
      <c r="AC617" s="2"/>
      <c r="AD617" s="2"/>
      <c r="AE617" s="2"/>
      <c r="AF617" s="2"/>
      <c r="AG617" s="270"/>
      <c r="AH617" s="270"/>
      <c r="AI617" s="270"/>
      <c r="AJ617" s="270"/>
      <c r="AK617" s="270"/>
      <c r="AL617" s="270"/>
      <c r="AM617" s="270"/>
      <c r="AN617" s="270"/>
      <c r="AO617" s="270"/>
    </row>
    <row r="618" spans="1:41" ht="14.25" customHeight="1">
      <c r="A618" s="204"/>
      <c r="B618" s="268"/>
      <c r="C618" s="268"/>
      <c r="D618" s="268"/>
      <c r="E618" s="268"/>
      <c r="F618" s="268"/>
      <c r="G618" s="268"/>
      <c r="H618" s="269"/>
      <c r="I618" s="189"/>
      <c r="J618" s="3"/>
      <c r="K618" s="2"/>
      <c r="L618" s="269"/>
      <c r="M618" s="189"/>
      <c r="N618" s="3"/>
      <c r="O618" s="2"/>
      <c r="P618" s="269"/>
      <c r="Q618" s="189"/>
      <c r="R618" s="3"/>
      <c r="S618" s="2"/>
      <c r="T618" s="269"/>
      <c r="U618" s="189"/>
      <c r="V618" s="3"/>
      <c r="W618" s="1"/>
      <c r="X618" s="1"/>
      <c r="Y618" s="1"/>
      <c r="Z618" s="1"/>
      <c r="AA618" s="2"/>
      <c r="AB618" s="2"/>
      <c r="AC618" s="2"/>
      <c r="AD618" s="2"/>
      <c r="AE618" s="2"/>
      <c r="AF618" s="2"/>
      <c r="AG618" s="270"/>
      <c r="AH618" s="270"/>
      <c r="AI618" s="270"/>
      <c r="AJ618" s="270"/>
      <c r="AK618" s="270"/>
      <c r="AL618" s="270"/>
      <c r="AM618" s="270"/>
      <c r="AN618" s="270"/>
      <c r="AO618" s="270"/>
    </row>
    <row r="619" spans="1:41" ht="14.25" customHeight="1">
      <c r="A619" s="204"/>
      <c r="B619" s="268"/>
      <c r="C619" s="268"/>
      <c r="D619" s="268"/>
      <c r="E619" s="268"/>
      <c r="F619" s="268"/>
      <c r="G619" s="268"/>
      <c r="H619" s="269"/>
      <c r="I619" s="189"/>
      <c r="J619" s="3"/>
      <c r="K619" s="2"/>
      <c r="L619" s="269"/>
      <c r="M619" s="189"/>
      <c r="N619" s="3"/>
      <c r="O619" s="2"/>
      <c r="P619" s="269"/>
      <c r="Q619" s="189"/>
      <c r="R619" s="3"/>
      <c r="S619" s="2"/>
      <c r="T619" s="269"/>
      <c r="U619" s="189"/>
      <c r="V619" s="3"/>
      <c r="W619" s="1"/>
      <c r="X619" s="1"/>
      <c r="Y619" s="1"/>
      <c r="Z619" s="1"/>
      <c r="AA619" s="2"/>
      <c r="AB619" s="2"/>
      <c r="AC619" s="2"/>
      <c r="AD619" s="2"/>
      <c r="AE619" s="2"/>
      <c r="AF619" s="2"/>
      <c r="AG619" s="270"/>
      <c r="AH619" s="270"/>
      <c r="AI619" s="270"/>
      <c r="AJ619" s="270"/>
      <c r="AK619" s="270"/>
      <c r="AL619" s="270"/>
      <c r="AM619" s="270"/>
      <c r="AN619" s="270"/>
      <c r="AO619" s="270"/>
    </row>
    <row r="620" spans="1:41" ht="14.25" customHeight="1">
      <c r="A620" s="204"/>
      <c r="B620" s="268"/>
      <c r="C620" s="268"/>
      <c r="D620" s="268"/>
      <c r="E620" s="268"/>
      <c r="F620" s="268"/>
      <c r="G620" s="268"/>
      <c r="H620" s="269"/>
      <c r="I620" s="189"/>
      <c r="J620" s="3"/>
      <c r="K620" s="2"/>
      <c r="L620" s="269"/>
      <c r="M620" s="189"/>
      <c r="N620" s="3"/>
      <c r="O620" s="2"/>
      <c r="P620" s="269"/>
      <c r="Q620" s="189"/>
      <c r="R620" s="3"/>
      <c r="S620" s="2"/>
      <c r="T620" s="269"/>
      <c r="U620" s="189"/>
      <c r="V620" s="3"/>
      <c r="W620" s="1"/>
      <c r="X620" s="1"/>
      <c r="Y620" s="1"/>
      <c r="Z620" s="1"/>
      <c r="AA620" s="2"/>
      <c r="AB620" s="2"/>
      <c r="AC620" s="2"/>
      <c r="AD620" s="2"/>
      <c r="AE620" s="2"/>
      <c r="AF620" s="2"/>
      <c r="AG620" s="270"/>
      <c r="AH620" s="270"/>
      <c r="AI620" s="270"/>
      <c r="AJ620" s="270"/>
      <c r="AK620" s="270"/>
      <c r="AL620" s="270"/>
      <c r="AM620" s="270"/>
      <c r="AN620" s="270"/>
      <c r="AO620" s="270"/>
    </row>
    <row r="621" spans="1:41" ht="14.25" customHeight="1">
      <c r="A621" s="204"/>
      <c r="B621" s="268"/>
      <c r="C621" s="268"/>
      <c r="D621" s="268"/>
      <c r="E621" s="268"/>
      <c r="F621" s="268"/>
      <c r="G621" s="268"/>
      <c r="H621" s="269"/>
      <c r="I621" s="189"/>
      <c r="J621" s="3"/>
      <c r="K621" s="2"/>
      <c r="L621" s="269"/>
      <c r="M621" s="189"/>
      <c r="N621" s="3"/>
      <c r="O621" s="2"/>
      <c r="P621" s="269"/>
      <c r="Q621" s="189"/>
      <c r="R621" s="3"/>
      <c r="S621" s="2"/>
      <c r="T621" s="269"/>
      <c r="U621" s="189"/>
      <c r="V621" s="3"/>
      <c r="W621" s="1"/>
      <c r="X621" s="1"/>
      <c r="Y621" s="1"/>
      <c r="Z621" s="1"/>
      <c r="AA621" s="2"/>
      <c r="AB621" s="2"/>
      <c r="AC621" s="2"/>
      <c r="AD621" s="2"/>
      <c r="AE621" s="2"/>
      <c r="AF621" s="2"/>
      <c r="AG621" s="270"/>
      <c r="AH621" s="270"/>
      <c r="AI621" s="270"/>
      <c r="AJ621" s="270"/>
      <c r="AK621" s="270"/>
      <c r="AL621" s="270"/>
      <c r="AM621" s="270"/>
      <c r="AN621" s="270"/>
      <c r="AO621" s="270"/>
    </row>
    <row r="622" spans="1:41" ht="14.25" customHeight="1">
      <c r="A622" s="204"/>
      <c r="B622" s="268"/>
      <c r="C622" s="268"/>
      <c r="D622" s="268"/>
      <c r="E622" s="268"/>
      <c r="F622" s="268"/>
      <c r="G622" s="268"/>
      <c r="H622" s="269"/>
      <c r="I622" s="189"/>
      <c r="J622" s="3"/>
      <c r="K622" s="2"/>
      <c r="L622" s="269"/>
      <c r="M622" s="189"/>
      <c r="N622" s="3"/>
      <c r="O622" s="2"/>
      <c r="P622" s="269"/>
      <c r="Q622" s="189"/>
      <c r="R622" s="3"/>
      <c r="S622" s="2"/>
      <c r="T622" s="269"/>
      <c r="U622" s="189"/>
      <c r="V622" s="3"/>
      <c r="W622" s="1"/>
      <c r="X622" s="1"/>
      <c r="Y622" s="1"/>
      <c r="Z622" s="1"/>
      <c r="AA622" s="2"/>
      <c r="AB622" s="2"/>
      <c r="AC622" s="2"/>
      <c r="AD622" s="2"/>
      <c r="AE622" s="2"/>
      <c r="AF622" s="2"/>
      <c r="AG622" s="270"/>
      <c r="AH622" s="270"/>
      <c r="AI622" s="270"/>
      <c r="AJ622" s="270"/>
      <c r="AK622" s="270"/>
      <c r="AL622" s="270"/>
      <c r="AM622" s="270"/>
      <c r="AN622" s="270"/>
      <c r="AO622" s="270"/>
    </row>
    <row r="623" spans="1:41" ht="14.25" customHeight="1">
      <c r="A623" s="204"/>
      <c r="B623" s="268"/>
      <c r="C623" s="268"/>
      <c r="D623" s="268"/>
      <c r="E623" s="268"/>
      <c r="F623" s="268"/>
      <c r="G623" s="268"/>
      <c r="H623" s="269"/>
      <c r="I623" s="189"/>
      <c r="J623" s="3"/>
      <c r="K623" s="2"/>
      <c r="L623" s="269"/>
      <c r="M623" s="189"/>
      <c r="N623" s="3"/>
      <c r="O623" s="2"/>
      <c r="P623" s="269"/>
      <c r="Q623" s="189"/>
      <c r="R623" s="3"/>
      <c r="S623" s="2"/>
      <c r="T623" s="269"/>
      <c r="U623" s="189"/>
      <c r="V623" s="3"/>
      <c r="W623" s="1"/>
      <c r="X623" s="1"/>
      <c r="Y623" s="1"/>
      <c r="Z623" s="1"/>
      <c r="AA623" s="2"/>
      <c r="AB623" s="2"/>
      <c r="AC623" s="2"/>
      <c r="AD623" s="2"/>
      <c r="AE623" s="2"/>
      <c r="AF623" s="2"/>
      <c r="AG623" s="270"/>
      <c r="AH623" s="270"/>
      <c r="AI623" s="270"/>
      <c r="AJ623" s="270"/>
      <c r="AK623" s="270"/>
      <c r="AL623" s="270"/>
      <c r="AM623" s="270"/>
      <c r="AN623" s="270"/>
      <c r="AO623" s="270"/>
    </row>
    <row r="624" spans="1:41" ht="14.25" customHeight="1">
      <c r="A624" s="204"/>
      <c r="B624" s="268"/>
      <c r="C624" s="268"/>
      <c r="D624" s="268"/>
      <c r="E624" s="268"/>
      <c r="F624" s="268"/>
      <c r="G624" s="268"/>
      <c r="H624" s="269"/>
      <c r="I624" s="189"/>
      <c r="J624" s="3"/>
      <c r="K624" s="2"/>
      <c r="L624" s="269"/>
      <c r="M624" s="189"/>
      <c r="N624" s="3"/>
      <c r="O624" s="2"/>
      <c r="P624" s="269"/>
      <c r="Q624" s="189"/>
      <c r="R624" s="3"/>
      <c r="S624" s="2"/>
      <c r="T624" s="269"/>
      <c r="U624" s="189"/>
      <c r="V624" s="3"/>
      <c r="W624" s="1"/>
      <c r="X624" s="1"/>
      <c r="Y624" s="1"/>
      <c r="Z624" s="1"/>
      <c r="AA624" s="2"/>
      <c r="AB624" s="2"/>
      <c r="AC624" s="2"/>
      <c r="AD624" s="2"/>
      <c r="AE624" s="2"/>
      <c r="AF624" s="2"/>
      <c r="AG624" s="270"/>
      <c r="AH624" s="270"/>
      <c r="AI624" s="270"/>
      <c r="AJ624" s="270"/>
      <c r="AK624" s="270"/>
      <c r="AL624" s="270"/>
      <c r="AM624" s="270"/>
      <c r="AN624" s="270"/>
      <c r="AO624" s="270"/>
    </row>
    <row r="625" spans="1:41" ht="14.25" customHeight="1">
      <c r="A625" s="204"/>
      <c r="B625" s="268"/>
      <c r="C625" s="268"/>
      <c r="D625" s="268"/>
      <c r="E625" s="268"/>
      <c r="F625" s="268"/>
      <c r="G625" s="268"/>
      <c r="H625" s="269"/>
      <c r="I625" s="189"/>
      <c r="J625" s="3"/>
      <c r="K625" s="2"/>
      <c r="L625" s="269"/>
      <c r="M625" s="189"/>
      <c r="N625" s="3"/>
      <c r="O625" s="2"/>
      <c r="P625" s="269"/>
      <c r="Q625" s="189"/>
      <c r="R625" s="3"/>
      <c r="S625" s="2"/>
      <c r="T625" s="269"/>
      <c r="U625" s="189"/>
      <c r="V625" s="3"/>
      <c r="W625" s="1"/>
      <c r="X625" s="1"/>
      <c r="Y625" s="1"/>
      <c r="Z625" s="1"/>
      <c r="AA625" s="2"/>
      <c r="AB625" s="2"/>
      <c r="AC625" s="2"/>
      <c r="AD625" s="2"/>
      <c r="AE625" s="2"/>
      <c r="AF625" s="2"/>
      <c r="AG625" s="270"/>
      <c r="AH625" s="270"/>
      <c r="AI625" s="270"/>
      <c r="AJ625" s="270"/>
      <c r="AK625" s="270"/>
      <c r="AL625" s="270"/>
      <c r="AM625" s="270"/>
      <c r="AN625" s="270"/>
      <c r="AO625" s="270"/>
    </row>
    <row r="626" spans="1:41" ht="14.25" customHeight="1">
      <c r="A626" s="204"/>
      <c r="B626" s="268"/>
      <c r="C626" s="268"/>
      <c r="D626" s="268"/>
      <c r="E626" s="268"/>
      <c r="F626" s="268"/>
      <c r="G626" s="268"/>
      <c r="H626" s="269"/>
      <c r="I626" s="189"/>
      <c r="J626" s="3"/>
      <c r="K626" s="2"/>
      <c r="L626" s="269"/>
      <c r="M626" s="189"/>
      <c r="N626" s="3"/>
      <c r="O626" s="2"/>
      <c r="P626" s="269"/>
      <c r="Q626" s="189"/>
      <c r="R626" s="3"/>
      <c r="S626" s="2"/>
      <c r="T626" s="269"/>
      <c r="U626" s="189"/>
      <c r="V626" s="3"/>
      <c r="W626" s="1"/>
      <c r="X626" s="1"/>
      <c r="Y626" s="1"/>
      <c r="Z626" s="1"/>
      <c r="AA626" s="2"/>
      <c r="AB626" s="2"/>
      <c r="AC626" s="2"/>
      <c r="AD626" s="2"/>
      <c r="AE626" s="2"/>
      <c r="AF626" s="2"/>
      <c r="AG626" s="270"/>
      <c r="AH626" s="270"/>
      <c r="AI626" s="270"/>
      <c r="AJ626" s="270"/>
      <c r="AK626" s="270"/>
      <c r="AL626" s="270"/>
      <c r="AM626" s="270"/>
      <c r="AN626" s="270"/>
      <c r="AO626" s="270"/>
    </row>
    <row r="627" spans="1:41" ht="14.25" customHeight="1">
      <c r="A627" s="204"/>
      <c r="B627" s="268"/>
      <c r="C627" s="268"/>
      <c r="D627" s="268"/>
      <c r="E627" s="268"/>
      <c r="F627" s="268"/>
      <c r="G627" s="268"/>
      <c r="H627" s="269"/>
      <c r="I627" s="189"/>
      <c r="J627" s="3"/>
      <c r="K627" s="2"/>
      <c r="L627" s="269"/>
      <c r="M627" s="189"/>
      <c r="N627" s="3"/>
      <c r="O627" s="2"/>
      <c r="P627" s="269"/>
      <c r="Q627" s="189"/>
      <c r="R627" s="3"/>
      <c r="S627" s="2"/>
      <c r="T627" s="269"/>
      <c r="U627" s="189"/>
      <c r="V627" s="3"/>
      <c r="W627" s="1"/>
      <c r="X627" s="1"/>
      <c r="Y627" s="1"/>
      <c r="Z627" s="1"/>
      <c r="AA627" s="2"/>
      <c r="AB627" s="2"/>
      <c r="AC627" s="2"/>
      <c r="AD627" s="2"/>
      <c r="AE627" s="2"/>
      <c r="AF627" s="2"/>
      <c r="AG627" s="270"/>
      <c r="AH627" s="270"/>
      <c r="AI627" s="270"/>
      <c r="AJ627" s="270"/>
      <c r="AK627" s="270"/>
      <c r="AL627" s="270"/>
      <c r="AM627" s="270"/>
      <c r="AN627" s="270"/>
      <c r="AO627" s="270"/>
    </row>
    <row r="628" spans="1:41" ht="14.25" customHeight="1">
      <c r="A628" s="204"/>
      <c r="B628" s="268"/>
      <c r="C628" s="268"/>
      <c r="D628" s="268"/>
      <c r="E628" s="268"/>
      <c r="F628" s="268"/>
      <c r="G628" s="268"/>
      <c r="H628" s="269"/>
      <c r="I628" s="189"/>
      <c r="J628" s="3"/>
      <c r="K628" s="2"/>
      <c r="L628" s="269"/>
      <c r="M628" s="189"/>
      <c r="N628" s="3"/>
      <c r="O628" s="2"/>
      <c r="P628" s="269"/>
      <c r="Q628" s="189"/>
      <c r="R628" s="3"/>
      <c r="S628" s="2"/>
      <c r="T628" s="269"/>
      <c r="U628" s="189"/>
      <c r="V628" s="3"/>
      <c r="W628" s="1"/>
      <c r="X628" s="1"/>
      <c r="Y628" s="1"/>
      <c r="Z628" s="1"/>
      <c r="AA628" s="2"/>
      <c r="AB628" s="2"/>
      <c r="AC628" s="2"/>
      <c r="AD628" s="2"/>
      <c r="AE628" s="2"/>
      <c r="AF628" s="2"/>
      <c r="AG628" s="270"/>
      <c r="AH628" s="270"/>
      <c r="AI628" s="270"/>
      <c r="AJ628" s="270"/>
      <c r="AK628" s="270"/>
      <c r="AL628" s="270"/>
      <c r="AM628" s="270"/>
      <c r="AN628" s="270"/>
      <c r="AO628" s="270"/>
    </row>
    <row r="629" spans="1:41" ht="14.25" customHeight="1">
      <c r="A629" s="204"/>
      <c r="B629" s="268"/>
      <c r="C629" s="268"/>
      <c r="D629" s="268"/>
      <c r="E629" s="268"/>
      <c r="F629" s="268"/>
      <c r="G629" s="268"/>
      <c r="H629" s="269"/>
      <c r="I629" s="189"/>
      <c r="J629" s="3"/>
      <c r="K629" s="2"/>
      <c r="L629" s="269"/>
      <c r="M629" s="189"/>
      <c r="N629" s="3"/>
      <c r="O629" s="2"/>
      <c r="P629" s="269"/>
      <c r="Q629" s="189"/>
      <c r="R629" s="3"/>
      <c r="S629" s="2"/>
      <c r="T629" s="269"/>
      <c r="U629" s="189"/>
      <c r="V629" s="3"/>
      <c r="W629" s="1"/>
      <c r="X629" s="1"/>
      <c r="Y629" s="1"/>
      <c r="Z629" s="1"/>
      <c r="AA629" s="2"/>
      <c r="AB629" s="2"/>
      <c r="AC629" s="2"/>
      <c r="AD629" s="2"/>
      <c r="AE629" s="2"/>
      <c r="AF629" s="2"/>
      <c r="AG629" s="270"/>
      <c r="AH629" s="270"/>
      <c r="AI629" s="270"/>
      <c r="AJ629" s="270"/>
      <c r="AK629" s="270"/>
      <c r="AL629" s="270"/>
      <c r="AM629" s="270"/>
      <c r="AN629" s="270"/>
      <c r="AO629" s="270"/>
    </row>
    <row r="630" spans="1:41" ht="14.25" customHeight="1">
      <c r="A630" s="204"/>
      <c r="B630" s="268"/>
      <c r="C630" s="268"/>
      <c r="D630" s="268"/>
      <c r="E630" s="268"/>
      <c r="F630" s="268"/>
      <c r="G630" s="268"/>
      <c r="H630" s="269"/>
      <c r="I630" s="189"/>
      <c r="J630" s="3"/>
      <c r="K630" s="2"/>
      <c r="L630" s="269"/>
      <c r="M630" s="189"/>
      <c r="N630" s="3"/>
      <c r="O630" s="2"/>
      <c r="P630" s="269"/>
      <c r="Q630" s="189"/>
      <c r="R630" s="3"/>
      <c r="S630" s="2"/>
      <c r="T630" s="269"/>
      <c r="U630" s="189"/>
      <c r="V630" s="3"/>
      <c r="W630" s="1"/>
      <c r="X630" s="1"/>
      <c r="Y630" s="1"/>
      <c r="Z630" s="1"/>
      <c r="AA630" s="2"/>
      <c r="AB630" s="2"/>
      <c r="AC630" s="2"/>
      <c r="AD630" s="2"/>
      <c r="AE630" s="2"/>
      <c r="AF630" s="2"/>
      <c r="AG630" s="270"/>
      <c r="AH630" s="270"/>
      <c r="AI630" s="270"/>
      <c r="AJ630" s="270"/>
      <c r="AK630" s="270"/>
      <c r="AL630" s="270"/>
      <c r="AM630" s="270"/>
      <c r="AN630" s="270"/>
      <c r="AO630" s="270"/>
    </row>
    <row r="631" spans="1:41" ht="14.25" customHeight="1">
      <c r="A631" s="204"/>
      <c r="B631" s="268"/>
      <c r="C631" s="268"/>
      <c r="D631" s="268"/>
      <c r="E631" s="268"/>
      <c r="F631" s="268"/>
      <c r="G631" s="268"/>
      <c r="H631" s="269"/>
      <c r="I631" s="189"/>
      <c r="J631" s="3"/>
      <c r="K631" s="2"/>
      <c r="L631" s="269"/>
      <c r="M631" s="189"/>
      <c r="N631" s="3"/>
      <c r="O631" s="2"/>
      <c r="P631" s="269"/>
      <c r="Q631" s="189"/>
      <c r="R631" s="3"/>
      <c r="S631" s="2"/>
      <c r="T631" s="269"/>
      <c r="U631" s="189"/>
      <c r="V631" s="3"/>
      <c r="W631" s="1"/>
      <c r="X631" s="1"/>
      <c r="Y631" s="1"/>
      <c r="Z631" s="1"/>
      <c r="AA631" s="2"/>
      <c r="AB631" s="2"/>
      <c r="AC631" s="2"/>
      <c r="AD631" s="2"/>
      <c r="AE631" s="2"/>
      <c r="AF631" s="2"/>
      <c r="AG631" s="270"/>
      <c r="AH631" s="270"/>
      <c r="AI631" s="270"/>
      <c r="AJ631" s="270"/>
      <c r="AK631" s="270"/>
      <c r="AL631" s="270"/>
      <c r="AM631" s="270"/>
      <c r="AN631" s="270"/>
      <c r="AO631" s="270"/>
    </row>
    <row r="632" spans="1:41" ht="14.25" customHeight="1">
      <c r="A632" s="204"/>
      <c r="B632" s="268"/>
      <c r="C632" s="268"/>
      <c r="D632" s="268"/>
      <c r="E632" s="268"/>
      <c r="F632" s="268"/>
      <c r="G632" s="268"/>
      <c r="H632" s="269"/>
      <c r="I632" s="189"/>
      <c r="J632" s="3"/>
      <c r="K632" s="2"/>
      <c r="L632" s="269"/>
      <c r="M632" s="189"/>
      <c r="N632" s="3"/>
      <c r="O632" s="2"/>
      <c r="P632" s="269"/>
      <c r="Q632" s="189"/>
      <c r="R632" s="3"/>
      <c r="S632" s="2"/>
      <c r="T632" s="269"/>
      <c r="U632" s="189"/>
      <c r="V632" s="3"/>
      <c r="W632" s="1"/>
      <c r="X632" s="1"/>
      <c r="Y632" s="1"/>
      <c r="Z632" s="1"/>
      <c r="AA632" s="2"/>
      <c r="AB632" s="2"/>
      <c r="AC632" s="2"/>
      <c r="AD632" s="2"/>
      <c r="AE632" s="2"/>
      <c r="AF632" s="2"/>
      <c r="AG632" s="270"/>
      <c r="AH632" s="270"/>
      <c r="AI632" s="270"/>
      <c r="AJ632" s="270"/>
      <c r="AK632" s="270"/>
      <c r="AL632" s="270"/>
      <c r="AM632" s="270"/>
      <c r="AN632" s="270"/>
      <c r="AO632" s="270"/>
    </row>
    <row r="633" spans="1:41" ht="14.25" customHeight="1">
      <c r="A633" s="204"/>
      <c r="B633" s="268"/>
      <c r="C633" s="268"/>
      <c r="D633" s="268"/>
      <c r="E633" s="268"/>
      <c r="F633" s="268"/>
      <c r="G633" s="268"/>
      <c r="H633" s="269"/>
      <c r="I633" s="189"/>
      <c r="J633" s="3"/>
      <c r="K633" s="2"/>
      <c r="L633" s="269"/>
      <c r="M633" s="189"/>
      <c r="N633" s="3"/>
      <c r="O633" s="2"/>
      <c r="P633" s="269"/>
      <c r="Q633" s="189"/>
      <c r="R633" s="3"/>
      <c r="S633" s="2"/>
      <c r="T633" s="269"/>
      <c r="U633" s="189"/>
      <c r="V633" s="3"/>
      <c r="W633" s="1"/>
      <c r="X633" s="1"/>
      <c r="Y633" s="1"/>
      <c r="Z633" s="1"/>
      <c r="AA633" s="2"/>
      <c r="AB633" s="2"/>
      <c r="AC633" s="2"/>
      <c r="AD633" s="2"/>
      <c r="AE633" s="2"/>
      <c r="AF633" s="2"/>
      <c r="AG633" s="270"/>
      <c r="AH633" s="270"/>
      <c r="AI633" s="270"/>
      <c r="AJ633" s="270"/>
      <c r="AK633" s="270"/>
      <c r="AL633" s="270"/>
      <c r="AM633" s="270"/>
      <c r="AN633" s="270"/>
      <c r="AO633" s="270"/>
    </row>
    <row r="634" spans="1:41" ht="14.25" customHeight="1">
      <c r="A634" s="204"/>
      <c r="B634" s="268"/>
      <c r="C634" s="268"/>
      <c r="D634" s="268"/>
      <c r="E634" s="268"/>
      <c r="F634" s="268"/>
      <c r="G634" s="268"/>
      <c r="H634" s="269"/>
      <c r="I634" s="189"/>
      <c r="J634" s="3"/>
      <c r="K634" s="2"/>
      <c r="L634" s="269"/>
      <c r="M634" s="189"/>
      <c r="N634" s="3"/>
      <c r="O634" s="2"/>
      <c r="P634" s="269"/>
      <c r="Q634" s="189"/>
      <c r="R634" s="3"/>
      <c r="S634" s="2"/>
      <c r="T634" s="269"/>
      <c r="U634" s="189"/>
      <c r="V634" s="3"/>
      <c r="W634" s="1"/>
      <c r="X634" s="1"/>
      <c r="Y634" s="1"/>
      <c r="Z634" s="1"/>
      <c r="AA634" s="2"/>
      <c r="AB634" s="2"/>
      <c r="AC634" s="2"/>
      <c r="AD634" s="2"/>
      <c r="AE634" s="2"/>
      <c r="AF634" s="2"/>
      <c r="AG634" s="270"/>
      <c r="AH634" s="270"/>
      <c r="AI634" s="270"/>
      <c r="AJ634" s="270"/>
      <c r="AK634" s="270"/>
      <c r="AL634" s="270"/>
      <c r="AM634" s="270"/>
      <c r="AN634" s="270"/>
      <c r="AO634" s="270"/>
    </row>
    <row r="635" spans="1:41" ht="14.25" customHeight="1">
      <c r="A635" s="204"/>
      <c r="B635" s="268"/>
      <c r="C635" s="268"/>
      <c r="D635" s="268"/>
      <c r="E635" s="268"/>
      <c r="F635" s="268"/>
      <c r="G635" s="268"/>
      <c r="H635" s="269"/>
      <c r="I635" s="189"/>
      <c r="J635" s="3"/>
      <c r="K635" s="2"/>
      <c r="L635" s="269"/>
      <c r="M635" s="189"/>
      <c r="N635" s="3"/>
      <c r="O635" s="2"/>
      <c r="P635" s="269"/>
      <c r="Q635" s="189"/>
      <c r="R635" s="3"/>
      <c r="S635" s="2"/>
      <c r="T635" s="269"/>
      <c r="U635" s="189"/>
      <c r="V635" s="3"/>
      <c r="W635" s="1"/>
      <c r="X635" s="1"/>
      <c r="Y635" s="1"/>
      <c r="Z635" s="1"/>
      <c r="AA635" s="2"/>
      <c r="AB635" s="2"/>
      <c r="AC635" s="2"/>
      <c r="AD635" s="2"/>
      <c r="AE635" s="2"/>
      <c r="AF635" s="2"/>
      <c r="AG635" s="270"/>
      <c r="AH635" s="270"/>
      <c r="AI635" s="270"/>
      <c r="AJ635" s="270"/>
      <c r="AK635" s="270"/>
      <c r="AL635" s="270"/>
      <c r="AM635" s="270"/>
      <c r="AN635" s="270"/>
      <c r="AO635" s="270"/>
    </row>
    <row r="636" spans="1:41" ht="14.25" customHeight="1">
      <c r="A636" s="204"/>
      <c r="B636" s="268"/>
      <c r="C636" s="268"/>
      <c r="D636" s="268"/>
      <c r="E636" s="268"/>
      <c r="F636" s="268"/>
      <c r="G636" s="268"/>
      <c r="H636" s="269"/>
      <c r="I636" s="189"/>
      <c r="J636" s="3"/>
      <c r="K636" s="2"/>
      <c r="L636" s="269"/>
      <c r="M636" s="189"/>
      <c r="N636" s="3"/>
      <c r="O636" s="2"/>
      <c r="P636" s="269"/>
      <c r="Q636" s="189"/>
      <c r="R636" s="3"/>
      <c r="S636" s="2"/>
      <c r="T636" s="269"/>
      <c r="U636" s="189"/>
      <c r="V636" s="3"/>
      <c r="W636" s="1"/>
      <c r="X636" s="1"/>
      <c r="Y636" s="1"/>
      <c r="Z636" s="1"/>
      <c r="AA636" s="2"/>
      <c r="AB636" s="2"/>
      <c r="AC636" s="2"/>
      <c r="AD636" s="2"/>
      <c r="AE636" s="2"/>
      <c r="AF636" s="2"/>
      <c r="AG636" s="270"/>
      <c r="AH636" s="270"/>
      <c r="AI636" s="270"/>
      <c r="AJ636" s="270"/>
      <c r="AK636" s="270"/>
      <c r="AL636" s="270"/>
      <c r="AM636" s="270"/>
      <c r="AN636" s="270"/>
      <c r="AO636" s="270"/>
    </row>
    <row r="637" spans="1:41" ht="14.25" customHeight="1">
      <c r="A637" s="204"/>
      <c r="B637" s="268"/>
      <c r="C637" s="268"/>
      <c r="D637" s="268"/>
      <c r="E637" s="268"/>
      <c r="F637" s="268"/>
      <c r="G637" s="268"/>
      <c r="H637" s="269"/>
      <c r="I637" s="189"/>
      <c r="J637" s="3"/>
      <c r="K637" s="2"/>
      <c r="L637" s="269"/>
      <c r="M637" s="189"/>
      <c r="N637" s="3"/>
      <c r="O637" s="2"/>
      <c r="P637" s="269"/>
      <c r="Q637" s="189"/>
      <c r="R637" s="3"/>
      <c r="S637" s="2"/>
      <c r="T637" s="269"/>
      <c r="U637" s="189"/>
      <c r="V637" s="3"/>
      <c r="W637" s="1"/>
      <c r="X637" s="1"/>
      <c r="Y637" s="1"/>
      <c r="Z637" s="1"/>
      <c r="AA637" s="2"/>
      <c r="AB637" s="2"/>
      <c r="AC637" s="2"/>
      <c r="AD637" s="2"/>
      <c r="AE637" s="2"/>
      <c r="AF637" s="2"/>
      <c r="AG637" s="270"/>
      <c r="AH637" s="270"/>
      <c r="AI637" s="270"/>
      <c r="AJ637" s="270"/>
      <c r="AK637" s="270"/>
      <c r="AL637" s="270"/>
      <c r="AM637" s="270"/>
      <c r="AN637" s="270"/>
      <c r="AO637" s="270"/>
    </row>
    <row r="638" spans="1:41" ht="14.25" customHeight="1">
      <c r="A638" s="204"/>
      <c r="B638" s="268"/>
      <c r="C638" s="268"/>
      <c r="D638" s="268"/>
      <c r="E638" s="268"/>
      <c r="F638" s="268"/>
      <c r="G638" s="268"/>
      <c r="H638" s="269"/>
      <c r="I638" s="189"/>
      <c r="J638" s="3"/>
      <c r="K638" s="2"/>
      <c r="L638" s="269"/>
      <c r="M638" s="189"/>
      <c r="N638" s="3"/>
      <c r="O638" s="2"/>
      <c r="P638" s="269"/>
      <c r="Q638" s="189"/>
      <c r="R638" s="3"/>
      <c r="S638" s="2"/>
      <c r="T638" s="269"/>
      <c r="U638" s="189"/>
      <c r="V638" s="3"/>
      <c r="W638" s="1"/>
      <c r="X638" s="1"/>
      <c r="Y638" s="1"/>
      <c r="Z638" s="1"/>
      <c r="AA638" s="2"/>
      <c r="AB638" s="2"/>
      <c r="AC638" s="2"/>
      <c r="AD638" s="2"/>
      <c r="AE638" s="2"/>
      <c r="AF638" s="2"/>
      <c r="AG638" s="270"/>
      <c r="AH638" s="270"/>
      <c r="AI638" s="270"/>
      <c r="AJ638" s="270"/>
      <c r="AK638" s="270"/>
      <c r="AL638" s="270"/>
      <c r="AM638" s="270"/>
      <c r="AN638" s="270"/>
      <c r="AO638" s="270"/>
    </row>
    <row r="639" spans="1:41" ht="14.25" customHeight="1">
      <c r="A639" s="204"/>
      <c r="B639" s="268"/>
      <c r="C639" s="268"/>
      <c r="D639" s="268"/>
      <c r="E639" s="268"/>
      <c r="F639" s="268"/>
      <c r="G639" s="268"/>
      <c r="H639" s="269"/>
      <c r="I639" s="189"/>
      <c r="J639" s="3"/>
      <c r="K639" s="2"/>
      <c r="L639" s="269"/>
      <c r="M639" s="189"/>
      <c r="N639" s="3"/>
      <c r="O639" s="2"/>
      <c r="P639" s="269"/>
      <c r="Q639" s="189"/>
      <c r="R639" s="3"/>
      <c r="S639" s="2"/>
      <c r="T639" s="269"/>
      <c r="U639" s="189"/>
      <c r="V639" s="3"/>
      <c r="W639" s="1"/>
      <c r="X639" s="1"/>
      <c r="Y639" s="1"/>
      <c r="Z639" s="1"/>
      <c r="AA639" s="2"/>
      <c r="AB639" s="2"/>
      <c r="AC639" s="2"/>
      <c r="AD639" s="2"/>
      <c r="AE639" s="2"/>
      <c r="AF639" s="2"/>
      <c r="AG639" s="270"/>
      <c r="AH639" s="270"/>
      <c r="AI639" s="270"/>
      <c r="AJ639" s="270"/>
      <c r="AK639" s="270"/>
      <c r="AL639" s="270"/>
      <c r="AM639" s="270"/>
      <c r="AN639" s="270"/>
      <c r="AO639" s="270"/>
    </row>
    <row r="640" spans="1:41" ht="14.25" customHeight="1">
      <c r="A640" s="204"/>
      <c r="B640" s="268"/>
      <c r="C640" s="268"/>
      <c r="D640" s="268"/>
      <c r="E640" s="268"/>
      <c r="F640" s="268"/>
      <c r="G640" s="268"/>
      <c r="H640" s="269"/>
      <c r="I640" s="189"/>
      <c r="J640" s="3"/>
      <c r="K640" s="2"/>
      <c r="L640" s="269"/>
      <c r="M640" s="189"/>
      <c r="N640" s="3"/>
      <c r="O640" s="2"/>
      <c r="P640" s="269"/>
      <c r="Q640" s="189"/>
      <c r="R640" s="3"/>
      <c r="S640" s="2"/>
      <c r="T640" s="269"/>
      <c r="U640" s="189"/>
      <c r="V640" s="3"/>
      <c r="W640" s="1"/>
      <c r="X640" s="1"/>
      <c r="Y640" s="1"/>
      <c r="Z640" s="1"/>
      <c r="AA640" s="2"/>
      <c r="AB640" s="2"/>
      <c r="AC640" s="2"/>
      <c r="AD640" s="2"/>
      <c r="AE640" s="2"/>
      <c r="AF640" s="2"/>
      <c r="AG640" s="270"/>
      <c r="AH640" s="270"/>
      <c r="AI640" s="270"/>
      <c r="AJ640" s="270"/>
      <c r="AK640" s="270"/>
      <c r="AL640" s="270"/>
      <c r="AM640" s="270"/>
      <c r="AN640" s="270"/>
      <c r="AO640" s="270"/>
    </row>
    <row r="641" spans="1:41" ht="14.25" customHeight="1">
      <c r="A641" s="204"/>
      <c r="B641" s="268"/>
      <c r="C641" s="268"/>
      <c r="D641" s="268"/>
      <c r="E641" s="268"/>
      <c r="F641" s="268"/>
      <c r="G641" s="268"/>
      <c r="H641" s="269"/>
      <c r="I641" s="189"/>
      <c r="J641" s="3"/>
      <c r="K641" s="2"/>
      <c r="L641" s="269"/>
      <c r="M641" s="189"/>
      <c r="N641" s="3"/>
      <c r="O641" s="2"/>
      <c r="P641" s="269"/>
      <c r="Q641" s="189"/>
      <c r="R641" s="3"/>
      <c r="S641" s="2"/>
      <c r="T641" s="269"/>
      <c r="U641" s="189"/>
      <c r="V641" s="3"/>
      <c r="W641" s="1"/>
      <c r="X641" s="1"/>
      <c r="Y641" s="1"/>
      <c r="Z641" s="1"/>
      <c r="AA641" s="2"/>
      <c r="AB641" s="2"/>
      <c r="AC641" s="2"/>
      <c r="AD641" s="2"/>
      <c r="AE641" s="2"/>
      <c r="AF641" s="2"/>
      <c r="AG641" s="270"/>
      <c r="AH641" s="270"/>
      <c r="AI641" s="270"/>
      <c r="AJ641" s="270"/>
      <c r="AK641" s="270"/>
      <c r="AL641" s="270"/>
      <c r="AM641" s="270"/>
      <c r="AN641" s="270"/>
      <c r="AO641" s="270"/>
    </row>
    <row r="642" spans="1:41" ht="14.25" customHeight="1">
      <c r="A642" s="204"/>
      <c r="B642" s="268"/>
      <c r="C642" s="268"/>
      <c r="D642" s="268"/>
      <c r="E642" s="268"/>
      <c r="F642" s="268"/>
      <c r="G642" s="268"/>
      <c r="H642" s="269"/>
      <c r="I642" s="189"/>
      <c r="J642" s="3"/>
      <c r="K642" s="2"/>
      <c r="L642" s="269"/>
      <c r="M642" s="189"/>
      <c r="N642" s="3"/>
      <c r="O642" s="2"/>
      <c r="P642" s="269"/>
      <c r="Q642" s="189"/>
      <c r="R642" s="3"/>
      <c r="S642" s="2"/>
      <c r="T642" s="269"/>
      <c r="U642" s="189"/>
      <c r="V642" s="3"/>
      <c r="W642" s="1"/>
      <c r="X642" s="1"/>
      <c r="Y642" s="1"/>
      <c r="Z642" s="1"/>
      <c r="AA642" s="2"/>
      <c r="AB642" s="2"/>
      <c r="AC642" s="2"/>
      <c r="AD642" s="2"/>
      <c r="AE642" s="2"/>
      <c r="AF642" s="2"/>
      <c r="AG642" s="270"/>
      <c r="AH642" s="270"/>
      <c r="AI642" s="270"/>
      <c r="AJ642" s="270"/>
      <c r="AK642" s="270"/>
      <c r="AL642" s="270"/>
      <c r="AM642" s="270"/>
      <c r="AN642" s="270"/>
      <c r="AO642" s="270"/>
    </row>
    <row r="643" spans="1:41" ht="14.25" customHeight="1">
      <c r="A643" s="204"/>
      <c r="B643" s="268"/>
      <c r="C643" s="268"/>
      <c r="D643" s="268"/>
      <c r="E643" s="268"/>
      <c r="F643" s="268"/>
      <c r="G643" s="268"/>
      <c r="H643" s="269"/>
      <c r="I643" s="189"/>
      <c r="J643" s="3"/>
      <c r="K643" s="2"/>
      <c r="L643" s="269"/>
      <c r="M643" s="189"/>
      <c r="N643" s="3"/>
      <c r="O643" s="2"/>
      <c r="P643" s="269"/>
      <c r="Q643" s="189"/>
      <c r="R643" s="3"/>
      <c r="S643" s="2"/>
      <c r="T643" s="269"/>
      <c r="U643" s="189"/>
      <c r="V643" s="3"/>
      <c r="W643" s="1"/>
      <c r="X643" s="1"/>
      <c r="Y643" s="1"/>
      <c r="Z643" s="1"/>
      <c r="AA643" s="2"/>
      <c r="AB643" s="2"/>
      <c r="AC643" s="2"/>
      <c r="AD643" s="2"/>
      <c r="AE643" s="2"/>
      <c r="AF643" s="2"/>
      <c r="AG643" s="270"/>
      <c r="AH643" s="270"/>
      <c r="AI643" s="270"/>
      <c r="AJ643" s="270"/>
      <c r="AK643" s="270"/>
      <c r="AL643" s="270"/>
      <c r="AM643" s="270"/>
      <c r="AN643" s="270"/>
      <c r="AO643" s="270"/>
    </row>
    <row r="644" spans="1:41" ht="14.25" customHeight="1">
      <c r="A644" s="204"/>
      <c r="B644" s="268"/>
      <c r="C644" s="268"/>
      <c r="D644" s="268"/>
      <c r="E644" s="268"/>
      <c r="F644" s="268"/>
      <c r="G644" s="268"/>
      <c r="H644" s="269"/>
      <c r="I644" s="189"/>
      <c r="J644" s="3"/>
      <c r="K644" s="2"/>
      <c r="L644" s="269"/>
      <c r="M644" s="189"/>
      <c r="N644" s="3"/>
      <c r="O644" s="2"/>
      <c r="P644" s="269"/>
      <c r="Q644" s="189"/>
      <c r="R644" s="3"/>
      <c r="S644" s="2"/>
      <c r="T644" s="269"/>
      <c r="U644" s="189"/>
      <c r="V644" s="3"/>
      <c r="W644" s="1"/>
      <c r="X644" s="1"/>
      <c r="Y644" s="1"/>
      <c r="Z644" s="1"/>
      <c r="AA644" s="2"/>
      <c r="AB644" s="2"/>
      <c r="AC644" s="2"/>
      <c r="AD644" s="2"/>
      <c r="AE644" s="2"/>
      <c r="AF644" s="2"/>
      <c r="AG644" s="270"/>
      <c r="AH644" s="270"/>
      <c r="AI644" s="270"/>
      <c r="AJ644" s="270"/>
      <c r="AK644" s="270"/>
      <c r="AL644" s="270"/>
      <c r="AM644" s="270"/>
      <c r="AN644" s="270"/>
      <c r="AO644" s="270"/>
    </row>
    <row r="645" spans="1:41" ht="14.25" customHeight="1">
      <c r="A645" s="204"/>
      <c r="B645" s="268"/>
      <c r="C645" s="268"/>
      <c r="D645" s="268"/>
      <c r="E645" s="268"/>
      <c r="F645" s="268"/>
      <c r="G645" s="268"/>
      <c r="H645" s="269"/>
      <c r="I645" s="189"/>
      <c r="J645" s="3"/>
      <c r="K645" s="2"/>
      <c r="L645" s="269"/>
      <c r="M645" s="189"/>
      <c r="N645" s="3"/>
      <c r="O645" s="2"/>
      <c r="P645" s="269"/>
      <c r="Q645" s="189"/>
      <c r="R645" s="3"/>
      <c r="S645" s="2"/>
      <c r="T645" s="269"/>
      <c r="U645" s="189"/>
      <c r="V645" s="3"/>
      <c r="W645" s="1"/>
      <c r="X645" s="1"/>
      <c r="Y645" s="1"/>
      <c r="Z645" s="1"/>
      <c r="AA645" s="2"/>
      <c r="AB645" s="2"/>
      <c r="AC645" s="2"/>
      <c r="AD645" s="2"/>
      <c r="AE645" s="2"/>
      <c r="AF645" s="2"/>
      <c r="AG645" s="270"/>
      <c r="AH645" s="270"/>
      <c r="AI645" s="270"/>
      <c r="AJ645" s="270"/>
      <c r="AK645" s="270"/>
      <c r="AL645" s="270"/>
      <c r="AM645" s="270"/>
      <c r="AN645" s="270"/>
      <c r="AO645" s="270"/>
    </row>
    <row r="646" spans="1:41" ht="14.25" customHeight="1">
      <c r="A646" s="204"/>
      <c r="B646" s="268"/>
      <c r="C646" s="268"/>
      <c r="D646" s="268"/>
      <c r="E646" s="268"/>
      <c r="F646" s="268"/>
      <c r="G646" s="268"/>
      <c r="H646" s="269"/>
      <c r="I646" s="189"/>
      <c r="J646" s="3"/>
      <c r="K646" s="2"/>
      <c r="L646" s="269"/>
      <c r="M646" s="189"/>
      <c r="N646" s="3"/>
      <c r="O646" s="2"/>
      <c r="P646" s="269"/>
      <c r="Q646" s="189"/>
      <c r="R646" s="3"/>
      <c r="S646" s="2"/>
      <c r="T646" s="269"/>
      <c r="U646" s="189"/>
      <c r="V646" s="3"/>
      <c r="W646" s="1"/>
      <c r="X646" s="1"/>
      <c r="Y646" s="1"/>
      <c r="Z646" s="1"/>
      <c r="AA646" s="2"/>
      <c r="AB646" s="2"/>
      <c r="AC646" s="2"/>
      <c r="AD646" s="2"/>
      <c r="AE646" s="2"/>
      <c r="AF646" s="2"/>
      <c r="AG646" s="270"/>
      <c r="AH646" s="270"/>
      <c r="AI646" s="270"/>
      <c r="AJ646" s="270"/>
      <c r="AK646" s="270"/>
      <c r="AL646" s="270"/>
      <c r="AM646" s="270"/>
      <c r="AN646" s="270"/>
      <c r="AO646" s="270"/>
    </row>
    <row r="647" spans="1:41" ht="14.25" customHeight="1">
      <c r="A647" s="204"/>
      <c r="B647" s="268"/>
      <c r="C647" s="268"/>
      <c r="D647" s="268"/>
      <c r="E647" s="268"/>
      <c r="F647" s="268"/>
      <c r="G647" s="268"/>
      <c r="H647" s="269"/>
      <c r="I647" s="189"/>
      <c r="J647" s="3"/>
      <c r="K647" s="2"/>
      <c r="L647" s="269"/>
      <c r="M647" s="189"/>
      <c r="N647" s="3"/>
      <c r="O647" s="2"/>
      <c r="P647" s="269"/>
      <c r="Q647" s="189"/>
      <c r="R647" s="3"/>
      <c r="S647" s="2"/>
      <c r="T647" s="269"/>
      <c r="U647" s="189"/>
      <c r="V647" s="3"/>
      <c r="W647" s="1"/>
      <c r="X647" s="1"/>
      <c r="Y647" s="1"/>
      <c r="Z647" s="1"/>
      <c r="AA647" s="2"/>
      <c r="AB647" s="2"/>
      <c r="AC647" s="2"/>
      <c r="AD647" s="2"/>
      <c r="AE647" s="2"/>
      <c r="AF647" s="2"/>
      <c r="AG647" s="270"/>
      <c r="AH647" s="270"/>
      <c r="AI647" s="270"/>
      <c r="AJ647" s="270"/>
      <c r="AK647" s="270"/>
      <c r="AL647" s="270"/>
      <c r="AM647" s="270"/>
      <c r="AN647" s="270"/>
      <c r="AO647" s="270"/>
    </row>
    <row r="648" spans="1:41" ht="14.25" customHeight="1">
      <c r="A648" s="204"/>
      <c r="B648" s="268"/>
      <c r="C648" s="268"/>
      <c r="D648" s="268"/>
      <c r="E648" s="268"/>
      <c r="F648" s="268"/>
      <c r="G648" s="268"/>
      <c r="H648" s="269"/>
      <c r="I648" s="189"/>
      <c r="J648" s="3"/>
      <c r="K648" s="2"/>
      <c r="L648" s="269"/>
      <c r="M648" s="189"/>
      <c r="N648" s="3"/>
      <c r="O648" s="2"/>
      <c r="P648" s="269"/>
      <c r="Q648" s="189"/>
      <c r="R648" s="3"/>
      <c r="S648" s="2"/>
      <c r="T648" s="269"/>
      <c r="U648" s="189"/>
      <c r="V648" s="3"/>
      <c r="W648" s="1"/>
      <c r="X648" s="1"/>
      <c r="Y648" s="1"/>
      <c r="Z648" s="1"/>
      <c r="AA648" s="2"/>
      <c r="AB648" s="2"/>
      <c r="AC648" s="2"/>
      <c r="AD648" s="2"/>
      <c r="AE648" s="2"/>
      <c r="AF648" s="2"/>
      <c r="AG648" s="270"/>
      <c r="AH648" s="270"/>
      <c r="AI648" s="270"/>
      <c r="AJ648" s="270"/>
      <c r="AK648" s="270"/>
      <c r="AL648" s="270"/>
      <c r="AM648" s="270"/>
      <c r="AN648" s="270"/>
      <c r="AO648" s="270"/>
    </row>
    <row r="649" spans="1:41" ht="14.25" customHeight="1">
      <c r="A649" s="204"/>
      <c r="B649" s="268"/>
      <c r="C649" s="268"/>
      <c r="D649" s="268"/>
      <c r="E649" s="268"/>
      <c r="F649" s="268"/>
      <c r="G649" s="268"/>
      <c r="H649" s="269"/>
      <c r="I649" s="189"/>
      <c r="J649" s="3"/>
      <c r="K649" s="2"/>
      <c r="L649" s="269"/>
      <c r="M649" s="189"/>
      <c r="N649" s="3"/>
      <c r="O649" s="2"/>
      <c r="P649" s="269"/>
      <c r="Q649" s="189"/>
      <c r="R649" s="3"/>
      <c r="S649" s="2"/>
      <c r="T649" s="269"/>
      <c r="U649" s="189"/>
      <c r="V649" s="3"/>
      <c r="W649" s="1"/>
      <c r="X649" s="1"/>
      <c r="Y649" s="1"/>
      <c r="Z649" s="1"/>
      <c r="AA649" s="2"/>
      <c r="AB649" s="2"/>
      <c r="AC649" s="2"/>
      <c r="AD649" s="2"/>
      <c r="AE649" s="2"/>
      <c r="AF649" s="2"/>
      <c r="AG649" s="270"/>
      <c r="AH649" s="270"/>
      <c r="AI649" s="270"/>
      <c r="AJ649" s="270"/>
      <c r="AK649" s="270"/>
      <c r="AL649" s="270"/>
      <c r="AM649" s="270"/>
      <c r="AN649" s="270"/>
      <c r="AO649" s="270"/>
    </row>
    <row r="650" spans="1:41" ht="14.25" customHeight="1">
      <c r="A650" s="204"/>
      <c r="B650" s="268"/>
      <c r="C650" s="268"/>
      <c r="D650" s="268"/>
      <c r="E650" s="268"/>
      <c r="F650" s="268"/>
      <c r="G650" s="268"/>
      <c r="H650" s="269"/>
      <c r="I650" s="189"/>
      <c r="J650" s="3"/>
      <c r="K650" s="2"/>
      <c r="L650" s="269"/>
      <c r="M650" s="189"/>
      <c r="N650" s="3"/>
      <c r="O650" s="2"/>
      <c r="P650" s="269"/>
      <c r="Q650" s="189"/>
      <c r="R650" s="3"/>
      <c r="S650" s="2"/>
      <c r="T650" s="269"/>
      <c r="U650" s="189"/>
      <c r="V650" s="3"/>
      <c r="W650" s="1"/>
      <c r="X650" s="1"/>
      <c r="Y650" s="1"/>
      <c r="Z650" s="1"/>
      <c r="AA650" s="2"/>
      <c r="AB650" s="2"/>
      <c r="AC650" s="2"/>
      <c r="AD650" s="2"/>
      <c r="AE650" s="2"/>
      <c r="AF650" s="2"/>
      <c r="AG650" s="270"/>
      <c r="AH650" s="270"/>
      <c r="AI650" s="270"/>
      <c r="AJ650" s="270"/>
      <c r="AK650" s="270"/>
      <c r="AL650" s="270"/>
      <c r="AM650" s="270"/>
      <c r="AN650" s="270"/>
      <c r="AO650" s="270"/>
    </row>
    <row r="651" spans="1:41" ht="14.25" customHeight="1">
      <c r="A651" s="204"/>
      <c r="B651" s="268"/>
      <c r="C651" s="268"/>
      <c r="D651" s="268"/>
      <c r="E651" s="268"/>
      <c r="F651" s="268"/>
      <c r="G651" s="268"/>
      <c r="H651" s="269"/>
      <c r="I651" s="189"/>
      <c r="J651" s="3"/>
      <c r="K651" s="2"/>
      <c r="L651" s="269"/>
      <c r="M651" s="189"/>
      <c r="N651" s="3"/>
      <c r="O651" s="2"/>
      <c r="P651" s="269"/>
      <c r="Q651" s="189"/>
      <c r="R651" s="3"/>
      <c r="S651" s="2"/>
      <c r="T651" s="269"/>
      <c r="U651" s="189"/>
      <c r="V651" s="3"/>
      <c r="W651" s="1"/>
      <c r="X651" s="1"/>
      <c r="Y651" s="1"/>
      <c r="Z651" s="1"/>
      <c r="AA651" s="2"/>
      <c r="AB651" s="2"/>
      <c r="AC651" s="2"/>
      <c r="AD651" s="2"/>
      <c r="AE651" s="2"/>
      <c r="AF651" s="2"/>
      <c r="AG651" s="270"/>
      <c r="AH651" s="270"/>
      <c r="AI651" s="270"/>
      <c r="AJ651" s="270"/>
      <c r="AK651" s="270"/>
      <c r="AL651" s="270"/>
      <c r="AM651" s="270"/>
      <c r="AN651" s="270"/>
      <c r="AO651" s="270"/>
    </row>
    <row r="652" spans="1:41" ht="14.25" customHeight="1">
      <c r="A652" s="204"/>
      <c r="B652" s="268"/>
      <c r="C652" s="268"/>
      <c r="D652" s="268"/>
      <c r="E652" s="268"/>
      <c r="F652" s="268"/>
      <c r="G652" s="268"/>
      <c r="H652" s="269"/>
      <c r="I652" s="189"/>
      <c r="J652" s="3"/>
      <c r="K652" s="2"/>
      <c r="L652" s="269"/>
      <c r="M652" s="189"/>
      <c r="N652" s="3"/>
      <c r="O652" s="2"/>
      <c r="P652" s="269"/>
      <c r="Q652" s="189"/>
      <c r="R652" s="3"/>
      <c r="S652" s="2"/>
      <c r="T652" s="269"/>
      <c r="U652" s="189"/>
      <c r="V652" s="3"/>
      <c r="W652" s="1"/>
      <c r="X652" s="1"/>
      <c r="Y652" s="1"/>
      <c r="Z652" s="1"/>
      <c r="AA652" s="2"/>
      <c r="AB652" s="2"/>
      <c r="AC652" s="2"/>
      <c r="AD652" s="2"/>
      <c r="AE652" s="2"/>
      <c r="AF652" s="2"/>
      <c r="AG652" s="270"/>
      <c r="AH652" s="270"/>
      <c r="AI652" s="270"/>
      <c r="AJ652" s="270"/>
      <c r="AK652" s="270"/>
      <c r="AL652" s="270"/>
      <c r="AM652" s="270"/>
      <c r="AN652" s="270"/>
      <c r="AO652" s="270"/>
    </row>
    <row r="653" spans="1:41" ht="14.25" customHeight="1">
      <c r="A653" s="204"/>
      <c r="B653" s="268"/>
      <c r="C653" s="268"/>
      <c r="D653" s="268"/>
      <c r="E653" s="268"/>
      <c r="F653" s="268"/>
      <c r="G653" s="268"/>
      <c r="H653" s="269"/>
      <c r="I653" s="189"/>
      <c r="J653" s="3"/>
      <c r="K653" s="2"/>
      <c r="L653" s="269"/>
      <c r="M653" s="189"/>
      <c r="N653" s="3"/>
      <c r="O653" s="2"/>
      <c r="P653" s="269"/>
      <c r="Q653" s="189"/>
      <c r="R653" s="3"/>
      <c r="S653" s="2"/>
      <c r="T653" s="269"/>
      <c r="U653" s="189"/>
      <c r="V653" s="3"/>
      <c r="W653" s="1"/>
      <c r="X653" s="1"/>
      <c r="Y653" s="1"/>
      <c r="Z653" s="1"/>
      <c r="AA653" s="2"/>
      <c r="AB653" s="2"/>
      <c r="AC653" s="2"/>
      <c r="AD653" s="2"/>
      <c r="AE653" s="2"/>
      <c r="AF653" s="2"/>
      <c r="AG653" s="270"/>
      <c r="AH653" s="270"/>
      <c r="AI653" s="270"/>
      <c r="AJ653" s="270"/>
      <c r="AK653" s="270"/>
      <c r="AL653" s="270"/>
      <c r="AM653" s="270"/>
      <c r="AN653" s="270"/>
      <c r="AO653" s="270"/>
    </row>
    <row r="654" spans="1:41" ht="14.25" customHeight="1">
      <c r="A654" s="204"/>
      <c r="B654" s="268"/>
      <c r="C654" s="268"/>
      <c r="D654" s="268"/>
      <c r="E654" s="268"/>
      <c r="F654" s="268"/>
      <c r="G654" s="268"/>
      <c r="H654" s="269"/>
      <c r="I654" s="189"/>
      <c r="J654" s="3"/>
      <c r="K654" s="2"/>
      <c r="L654" s="269"/>
      <c r="M654" s="189"/>
      <c r="N654" s="3"/>
      <c r="O654" s="2"/>
      <c r="P654" s="269"/>
      <c r="Q654" s="189"/>
      <c r="R654" s="3"/>
      <c r="S654" s="2"/>
      <c r="T654" s="269"/>
      <c r="U654" s="189"/>
      <c r="V654" s="3"/>
      <c r="W654" s="1"/>
      <c r="X654" s="1"/>
      <c r="Y654" s="1"/>
      <c r="Z654" s="1"/>
      <c r="AA654" s="2"/>
      <c r="AB654" s="2"/>
      <c r="AC654" s="2"/>
      <c r="AD654" s="2"/>
      <c r="AE654" s="2"/>
      <c r="AF654" s="2"/>
      <c r="AG654" s="270"/>
      <c r="AH654" s="270"/>
      <c r="AI654" s="270"/>
      <c r="AJ654" s="270"/>
      <c r="AK654" s="270"/>
      <c r="AL654" s="270"/>
      <c r="AM654" s="270"/>
      <c r="AN654" s="270"/>
      <c r="AO654" s="270"/>
    </row>
    <row r="655" spans="1:41" ht="14.25" customHeight="1">
      <c r="A655" s="204"/>
      <c r="B655" s="268"/>
      <c r="C655" s="268"/>
      <c r="D655" s="268"/>
      <c r="E655" s="268"/>
      <c r="F655" s="268"/>
      <c r="G655" s="268"/>
      <c r="H655" s="269"/>
      <c r="I655" s="189"/>
      <c r="J655" s="3"/>
      <c r="K655" s="2"/>
      <c r="L655" s="269"/>
      <c r="M655" s="189"/>
      <c r="N655" s="3"/>
      <c r="O655" s="2"/>
      <c r="P655" s="269"/>
      <c r="Q655" s="189"/>
      <c r="R655" s="3"/>
      <c r="S655" s="2"/>
      <c r="T655" s="269"/>
      <c r="U655" s="189"/>
      <c r="V655" s="3"/>
      <c r="W655" s="1"/>
      <c r="X655" s="1"/>
      <c r="Y655" s="1"/>
      <c r="Z655" s="1"/>
      <c r="AA655" s="2"/>
      <c r="AB655" s="2"/>
      <c r="AC655" s="2"/>
      <c r="AD655" s="2"/>
      <c r="AE655" s="2"/>
      <c r="AF655" s="2"/>
      <c r="AG655" s="270"/>
      <c r="AH655" s="270"/>
      <c r="AI655" s="270"/>
      <c r="AJ655" s="270"/>
      <c r="AK655" s="270"/>
      <c r="AL655" s="270"/>
      <c r="AM655" s="270"/>
      <c r="AN655" s="270"/>
      <c r="AO655" s="270"/>
    </row>
    <row r="656" spans="1:41" ht="14.25" customHeight="1">
      <c r="A656" s="204"/>
      <c r="B656" s="268"/>
      <c r="C656" s="268"/>
      <c r="D656" s="268"/>
      <c r="E656" s="268"/>
      <c r="F656" s="268"/>
      <c r="G656" s="268"/>
      <c r="H656" s="269"/>
      <c r="I656" s="189"/>
      <c r="J656" s="3"/>
      <c r="K656" s="2"/>
      <c r="L656" s="269"/>
      <c r="M656" s="189"/>
      <c r="N656" s="3"/>
      <c r="O656" s="2"/>
      <c r="P656" s="269"/>
      <c r="Q656" s="189"/>
      <c r="R656" s="3"/>
      <c r="S656" s="2"/>
      <c r="T656" s="269"/>
      <c r="U656" s="189"/>
      <c r="V656" s="3"/>
      <c r="W656" s="1"/>
      <c r="X656" s="1"/>
      <c r="Y656" s="1"/>
      <c r="Z656" s="1"/>
      <c r="AA656" s="2"/>
      <c r="AB656" s="2"/>
      <c r="AC656" s="2"/>
      <c r="AD656" s="2"/>
      <c r="AE656" s="2"/>
      <c r="AF656" s="2"/>
      <c r="AG656" s="270"/>
      <c r="AH656" s="270"/>
      <c r="AI656" s="270"/>
      <c r="AJ656" s="270"/>
      <c r="AK656" s="270"/>
      <c r="AL656" s="270"/>
      <c r="AM656" s="270"/>
      <c r="AN656" s="270"/>
      <c r="AO656" s="270"/>
    </row>
    <row r="657" spans="1:41" ht="14.25" customHeight="1">
      <c r="A657" s="204"/>
      <c r="B657" s="268"/>
      <c r="C657" s="268"/>
      <c r="D657" s="268"/>
      <c r="E657" s="268"/>
      <c r="F657" s="268"/>
      <c r="G657" s="268"/>
      <c r="H657" s="269"/>
      <c r="I657" s="189"/>
      <c r="J657" s="3"/>
      <c r="K657" s="2"/>
      <c r="L657" s="269"/>
      <c r="M657" s="189"/>
      <c r="N657" s="3"/>
      <c r="O657" s="2"/>
      <c r="P657" s="269"/>
      <c r="Q657" s="189"/>
      <c r="R657" s="3"/>
      <c r="S657" s="2"/>
      <c r="T657" s="269"/>
      <c r="U657" s="189"/>
      <c r="V657" s="3"/>
      <c r="W657" s="1"/>
      <c r="X657" s="1"/>
      <c r="Y657" s="1"/>
      <c r="Z657" s="1"/>
      <c r="AA657" s="2"/>
      <c r="AB657" s="2"/>
      <c r="AC657" s="2"/>
      <c r="AD657" s="2"/>
      <c r="AE657" s="2"/>
      <c r="AF657" s="2"/>
      <c r="AG657" s="270"/>
      <c r="AH657" s="270"/>
      <c r="AI657" s="270"/>
      <c r="AJ657" s="270"/>
      <c r="AK657" s="270"/>
      <c r="AL657" s="270"/>
      <c r="AM657" s="270"/>
      <c r="AN657" s="270"/>
      <c r="AO657" s="270"/>
    </row>
    <row r="658" spans="1:41" ht="14.25" customHeight="1">
      <c r="A658" s="204"/>
      <c r="B658" s="268"/>
      <c r="C658" s="268"/>
      <c r="D658" s="268"/>
      <c r="E658" s="268"/>
      <c r="F658" s="268"/>
      <c r="G658" s="268"/>
      <c r="H658" s="269"/>
      <c r="I658" s="189"/>
      <c r="J658" s="3"/>
      <c r="K658" s="2"/>
      <c r="L658" s="269"/>
      <c r="M658" s="189"/>
      <c r="N658" s="3"/>
      <c r="O658" s="2"/>
      <c r="P658" s="269"/>
      <c r="Q658" s="189"/>
      <c r="R658" s="3"/>
      <c r="S658" s="2"/>
      <c r="T658" s="269"/>
      <c r="U658" s="189"/>
      <c r="V658" s="3"/>
      <c r="W658" s="1"/>
      <c r="X658" s="1"/>
      <c r="Y658" s="1"/>
      <c r="Z658" s="1"/>
      <c r="AA658" s="2"/>
      <c r="AB658" s="2"/>
      <c r="AC658" s="2"/>
      <c r="AD658" s="2"/>
      <c r="AE658" s="2"/>
      <c r="AF658" s="2"/>
      <c r="AG658" s="270"/>
      <c r="AH658" s="270"/>
      <c r="AI658" s="270"/>
      <c r="AJ658" s="270"/>
      <c r="AK658" s="270"/>
      <c r="AL658" s="270"/>
      <c r="AM658" s="270"/>
      <c r="AN658" s="270"/>
      <c r="AO658" s="270"/>
    </row>
    <row r="659" spans="1:41" ht="14.25" customHeight="1">
      <c r="A659" s="204"/>
      <c r="B659" s="268"/>
      <c r="C659" s="268"/>
      <c r="D659" s="268"/>
      <c r="E659" s="268"/>
      <c r="F659" s="268"/>
      <c r="G659" s="268"/>
      <c r="H659" s="269"/>
      <c r="I659" s="189"/>
      <c r="J659" s="3"/>
      <c r="K659" s="2"/>
      <c r="L659" s="269"/>
      <c r="M659" s="189"/>
      <c r="N659" s="3"/>
      <c r="O659" s="2"/>
      <c r="P659" s="269"/>
      <c r="Q659" s="189"/>
      <c r="R659" s="3"/>
      <c r="S659" s="2"/>
      <c r="T659" s="269"/>
      <c r="U659" s="189"/>
      <c r="V659" s="3"/>
      <c r="W659" s="1"/>
      <c r="X659" s="1"/>
      <c r="Y659" s="1"/>
      <c r="Z659" s="1"/>
      <c r="AA659" s="2"/>
      <c r="AB659" s="2"/>
      <c r="AC659" s="2"/>
      <c r="AD659" s="2"/>
      <c r="AE659" s="2"/>
      <c r="AF659" s="2"/>
      <c r="AG659" s="270"/>
      <c r="AH659" s="270"/>
      <c r="AI659" s="270"/>
      <c r="AJ659" s="270"/>
      <c r="AK659" s="270"/>
      <c r="AL659" s="270"/>
      <c r="AM659" s="270"/>
      <c r="AN659" s="270"/>
      <c r="AO659" s="270"/>
    </row>
    <row r="660" spans="1:41" ht="14.25" customHeight="1">
      <c r="A660" s="204"/>
      <c r="B660" s="268"/>
      <c r="C660" s="268"/>
      <c r="D660" s="268"/>
      <c r="E660" s="268"/>
      <c r="F660" s="268"/>
      <c r="G660" s="268"/>
      <c r="H660" s="269"/>
      <c r="I660" s="189"/>
      <c r="J660" s="3"/>
      <c r="K660" s="2"/>
      <c r="L660" s="269"/>
      <c r="M660" s="189"/>
      <c r="N660" s="3"/>
      <c r="O660" s="2"/>
      <c r="P660" s="269"/>
      <c r="Q660" s="189"/>
      <c r="R660" s="3"/>
      <c r="S660" s="2"/>
      <c r="T660" s="269"/>
      <c r="U660" s="189"/>
      <c r="V660" s="3"/>
      <c r="W660" s="1"/>
      <c r="X660" s="1"/>
      <c r="Y660" s="1"/>
      <c r="Z660" s="1"/>
      <c r="AA660" s="2"/>
      <c r="AB660" s="2"/>
      <c r="AC660" s="2"/>
      <c r="AD660" s="2"/>
      <c r="AE660" s="2"/>
      <c r="AF660" s="2"/>
      <c r="AG660" s="270"/>
      <c r="AH660" s="270"/>
      <c r="AI660" s="270"/>
      <c r="AJ660" s="270"/>
      <c r="AK660" s="270"/>
      <c r="AL660" s="270"/>
      <c r="AM660" s="270"/>
      <c r="AN660" s="270"/>
      <c r="AO660" s="270"/>
    </row>
    <row r="661" spans="1:41" ht="14.25" customHeight="1">
      <c r="A661" s="204"/>
      <c r="B661" s="268"/>
      <c r="C661" s="268"/>
      <c r="D661" s="268"/>
      <c r="E661" s="268"/>
      <c r="F661" s="268"/>
      <c r="G661" s="268"/>
      <c r="H661" s="269"/>
      <c r="I661" s="189"/>
      <c r="J661" s="3"/>
      <c r="K661" s="2"/>
      <c r="L661" s="269"/>
      <c r="M661" s="189"/>
      <c r="N661" s="3"/>
      <c r="O661" s="2"/>
      <c r="P661" s="269"/>
      <c r="Q661" s="189"/>
      <c r="R661" s="3"/>
      <c r="S661" s="2"/>
      <c r="T661" s="269"/>
      <c r="U661" s="189"/>
      <c r="V661" s="3"/>
      <c r="W661" s="1"/>
      <c r="X661" s="1"/>
      <c r="Y661" s="1"/>
      <c r="Z661" s="1"/>
      <c r="AA661" s="2"/>
      <c r="AB661" s="2"/>
      <c r="AC661" s="2"/>
      <c r="AD661" s="2"/>
      <c r="AE661" s="2"/>
      <c r="AF661" s="2"/>
      <c r="AG661" s="270"/>
      <c r="AH661" s="270"/>
      <c r="AI661" s="270"/>
      <c r="AJ661" s="270"/>
      <c r="AK661" s="270"/>
      <c r="AL661" s="270"/>
      <c r="AM661" s="270"/>
      <c r="AN661" s="270"/>
      <c r="AO661" s="270"/>
    </row>
    <row r="662" spans="1:41" ht="14.25" customHeight="1">
      <c r="A662" s="204"/>
      <c r="B662" s="268"/>
      <c r="C662" s="268"/>
      <c r="D662" s="268"/>
      <c r="E662" s="268"/>
      <c r="F662" s="268"/>
      <c r="G662" s="268"/>
      <c r="H662" s="269"/>
      <c r="I662" s="189"/>
      <c r="J662" s="3"/>
      <c r="K662" s="2"/>
      <c r="L662" s="269"/>
      <c r="M662" s="189"/>
      <c r="N662" s="3"/>
      <c r="O662" s="2"/>
      <c r="P662" s="269"/>
      <c r="Q662" s="189"/>
      <c r="R662" s="3"/>
      <c r="S662" s="2"/>
      <c r="T662" s="269"/>
      <c r="U662" s="189"/>
      <c r="V662" s="3"/>
      <c r="W662" s="1"/>
      <c r="X662" s="1"/>
      <c r="Y662" s="1"/>
      <c r="Z662" s="1"/>
      <c r="AA662" s="2"/>
      <c r="AB662" s="2"/>
      <c r="AC662" s="2"/>
      <c r="AD662" s="2"/>
      <c r="AE662" s="2"/>
      <c r="AF662" s="2"/>
      <c r="AG662" s="270"/>
      <c r="AH662" s="270"/>
      <c r="AI662" s="270"/>
      <c r="AJ662" s="270"/>
      <c r="AK662" s="270"/>
      <c r="AL662" s="270"/>
      <c r="AM662" s="270"/>
      <c r="AN662" s="270"/>
      <c r="AO662" s="270"/>
    </row>
    <row r="663" spans="1:41" ht="14.25" customHeight="1">
      <c r="A663" s="204"/>
      <c r="B663" s="268"/>
      <c r="C663" s="268"/>
      <c r="D663" s="268"/>
      <c r="E663" s="268"/>
      <c r="F663" s="268"/>
      <c r="G663" s="268"/>
      <c r="H663" s="269"/>
      <c r="I663" s="189"/>
      <c r="J663" s="3"/>
      <c r="K663" s="2"/>
      <c r="L663" s="269"/>
      <c r="M663" s="189"/>
      <c r="N663" s="3"/>
      <c r="O663" s="2"/>
      <c r="P663" s="269"/>
      <c r="Q663" s="189"/>
      <c r="R663" s="3"/>
      <c r="S663" s="2"/>
      <c r="T663" s="269"/>
      <c r="U663" s="189"/>
      <c r="V663" s="3"/>
      <c r="W663" s="1"/>
      <c r="X663" s="1"/>
      <c r="Y663" s="1"/>
      <c r="Z663" s="1"/>
      <c r="AA663" s="2"/>
      <c r="AB663" s="2"/>
      <c r="AC663" s="2"/>
      <c r="AD663" s="2"/>
      <c r="AE663" s="2"/>
      <c r="AF663" s="2"/>
      <c r="AG663" s="270"/>
      <c r="AH663" s="270"/>
      <c r="AI663" s="270"/>
      <c r="AJ663" s="270"/>
      <c r="AK663" s="270"/>
      <c r="AL663" s="270"/>
      <c r="AM663" s="270"/>
      <c r="AN663" s="270"/>
      <c r="AO663" s="270"/>
    </row>
    <row r="664" spans="1:41" ht="14.25" customHeight="1">
      <c r="A664" s="204"/>
      <c r="B664" s="268"/>
      <c r="C664" s="268"/>
      <c r="D664" s="268"/>
      <c r="E664" s="268"/>
      <c r="F664" s="268"/>
      <c r="G664" s="268"/>
      <c r="H664" s="269"/>
      <c r="I664" s="189"/>
      <c r="J664" s="3"/>
      <c r="K664" s="2"/>
      <c r="L664" s="269"/>
      <c r="M664" s="189"/>
      <c r="N664" s="3"/>
      <c r="O664" s="2"/>
      <c r="P664" s="269"/>
      <c r="Q664" s="189"/>
      <c r="R664" s="3"/>
      <c r="S664" s="2"/>
      <c r="T664" s="269"/>
      <c r="U664" s="189"/>
      <c r="V664" s="3"/>
      <c r="W664" s="1"/>
      <c r="X664" s="1"/>
      <c r="Y664" s="1"/>
      <c r="Z664" s="1"/>
      <c r="AA664" s="2"/>
      <c r="AB664" s="2"/>
      <c r="AC664" s="2"/>
      <c r="AD664" s="2"/>
      <c r="AE664" s="2"/>
      <c r="AF664" s="2"/>
      <c r="AG664" s="270"/>
      <c r="AH664" s="270"/>
      <c r="AI664" s="270"/>
      <c r="AJ664" s="270"/>
      <c r="AK664" s="270"/>
      <c r="AL664" s="270"/>
      <c r="AM664" s="270"/>
      <c r="AN664" s="270"/>
      <c r="AO664" s="270"/>
    </row>
    <row r="665" spans="1:41" ht="14.25" customHeight="1">
      <c r="A665" s="204"/>
      <c r="B665" s="268"/>
      <c r="C665" s="268"/>
      <c r="D665" s="268"/>
      <c r="E665" s="268"/>
      <c r="F665" s="268"/>
      <c r="G665" s="268"/>
      <c r="H665" s="269"/>
      <c r="I665" s="189"/>
      <c r="J665" s="3"/>
      <c r="K665" s="2"/>
      <c r="L665" s="269"/>
      <c r="M665" s="189"/>
      <c r="N665" s="3"/>
      <c r="O665" s="2"/>
      <c r="P665" s="269"/>
      <c r="Q665" s="189"/>
      <c r="R665" s="3"/>
      <c r="S665" s="2"/>
      <c r="T665" s="269"/>
      <c r="U665" s="189"/>
      <c r="V665" s="3"/>
      <c r="W665" s="1"/>
      <c r="X665" s="1"/>
      <c r="Y665" s="1"/>
      <c r="Z665" s="1"/>
      <c r="AA665" s="2"/>
      <c r="AB665" s="2"/>
      <c r="AC665" s="2"/>
      <c r="AD665" s="2"/>
      <c r="AE665" s="2"/>
      <c r="AF665" s="2"/>
      <c r="AG665" s="270"/>
      <c r="AH665" s="270"/>
      <c r="AI665" s="270"/>
      <c r="AJ665" s="270"/>
      <c r="AK665" s="270"/>
      <c r="AL665" s="270"/>
      <c r="AM665" s="270"/>
      <c r="AN665" s="270"/>
      <c r="AO665" s="270"/>
    </row>
    <row r="666" spans="1:41" ht="14.25" customHeight="1">
      <c r="A666" s="204"/>
      <c r="B666" s="268"/>
      <c r="C666" s="268"/>
      <c r="D666" s="268"/>
      <c r="E666" s="268"/>
      <c r="F666" s="268"/>
      <c r="G666" s="268"/>
      <c r="H666" s="269"/>
      <c r="I666" s="189"/>
      <c r="J666" s="3"/>
      <c r="K666" s="2"/>
      <c r="L666" s="269"/>
      <c r="M666" s="189"/>
      <c r="N666" s="3"/>
      <c r="O666" s="2"/>
      <c r="P666" s="269"/>
      <c r="Q666" s="189"/>
      <c r="R666" s="3"/>
      <c r="S666" s="2"/>
      <c r="T666" s="269"/>
      <c r="U666" s="189"/>
      <c r="V666" s="3"/>
      <c r="W666" s="1"/>
      <c r="X666" s="1"/>
      <c r="Y666" s="1"/>
      <c r="Z666" s="1"/>
      <c r="AA666" s="2"/>
      <c r="AB666" s="2"/>
      <c r="AC666" s="2"/>
      <c r="AD666" s="2"/>
      <c r="AE666" s="2"/>
      <c r="AF666" s="2"/>
      <c r="AG666" s="270"/>
      <c r="AH666" s="270"/>
      <c r="AI666" s="270"/>
      <c r="AJ666" s="270"/>
      <c r="AK666" s="270"/>
      <c r="AL666" s="270"/>
      <c r="AM666" s="270"/>
      <c r="AN666" s="270"/>
      <c r="AO666" s="270"/>
    </row>
    <row r="667" spans="1:41" ht="14.25" customHeight="1">
      <c r="A667" s="204"/>
      <c r="B667" s="268"/>
      <c r="C667" s="268"/>
      <c r="D667" s="268"/>
      <c r="E667" s="268"/>
      <c r="F667" s="268"/>
      <c r="G667" s="268"/>
      <c r="H667" s="269"/>
      <c r="I667" s="189"/>
      <c r="J667" s="3"/>
      <c r="K667" s="2"/>
      <c r="L667" s="269"/>
      <c r="M667" s="189"/>
      <c r="N667" s="3"/>
      <c r="O667" s="2"/>
      <c r="P667" s="269"/>
      <c r="Q667" s="189"/>
      <c r="R667" s="3"/>
      <c r="S667" s="2"/>
      <c r="T667" s="269"/>
      <c r="U667" s="189"/>
      <c r="V667" s="3"/>
      <c r="W667" s="1"/>
      <c r="X667" s="1"/>
      <c r="Y667" s="1"/>
      <c r="Z667" s="1"/>
      <c r="AA667" s="2"/>
      <c r="AB667" s="2"/>
      <c r="AC667" s="2"/>
      <c r="AD667" s="2"/>
      <c r="AE667" s="2"/>
      <c r="AF667" s="2"/>
      <c r="AG667" s="270"/>
      <c r="AH667" s="270"/>
      <c r="AI667" s="270"/>
      <c r="AJ667" s="270"/>
      <c r="AK667" s="270"/>
      <c r="AL667" s="270"/>
      <c r="AM667" s="270"/>
      <c r="AN667" s="270"/>
      <c r="AO667" s="270"/>
    </row>
    <row r="668" spans="1:41" ht="14.25" customHeight="1">
      <c r="A668" s="204"/>
      <c r="B668" s="268"/>
      <c r="C668" s="268"/>
      <c r="D668" s="268"/>
      <c r="E668" s="268"/>
      <c r="F668" s="268"/>
      <c r="G668" s="268"/>
      <c r="H668" s="269"/>
      <c r="I668" s="189"/>
      <c r="J668" s="3"/>
      <c r="K668" s="2"/>
      <c r="L668" s="269"/>
      <c r="M668" s="189"/>
      <c r="N668" s="3"/>
      <c r="O668" s="2"/>
      <c r="P668" s="269"/>
      <c r="Q668" s="189"/>
      <c r="R668" s="3"/>
      <c r="S668" s="2"/>
      <c r="T668" s="269"/>
      <c r="U668" s="189"/>
      <c r="V668" s="3"/>
      <c r="W668" s="1"/>
      <c r="X668" s="1"/>
      <c r="Y668" s="1"/>
      <c r="Z668" s="1"/>
      <c r="AA668" s="2"/>
      <c r="AB668" s="2"/>
      <c r="AC668" s="2"/>
      <c r="AD668" s="2"/>
      <c r="AE668" s="2"/>
      <c r="AF668" s="2"/>
      <c r="AG668" s="270"/>
      <c r="AH668" s="270"/>
      <c r="AI668" s="270"/>
      <c r="AJ668" s="270"/>
      <c r="AK668" s="270"/>
      <c r="AL668" s="270"/>
      <c r="AM668" s="270"/>
      <c r="AN668" s="270"/>
      <c r="AO668" s="270"/>
    </row>
    <row r="669" spans="1:41" ht="14.25" customHeight="1">
      <c r="A669" s="204"/>
      <c r="B669" s="268"/>
      <c r="C669" s="268"/>
      <c r="D669" s="268"/>
      <c r="E669" s="268"/>
      <c r="F669" s="268"/>
      <c r="G669" s="268"/>
      <c r="H669" s="269"/>
      <c r="I669" s="189"/>
      <c r="J669" s="3"/>
      <c r="K669" s="2"/>
      <c r="L669" s="269"/>
      <c r="M669" s="189"/>
      <c r="N669" s="3"/>
      <c r="O669" s="2"/>
      <c r="P669" s="269"/>
      <c r="Q669" s="189"/>
      <c r="R669" s="3"/>
      <c r="S669" s="2"/>
      <c r="T669" s="269"/>
      <c r="U669" s="189"/>
      <c r="V669" s="3"/>
      <c r="W669" s="1"/>
      <c r="X669" s="1"/>
      <c r="Y669" s="1"/>
      <c r="Z669" s="1"/>
      <c r="AA669" s="2"/>
      <c r="AB669" s="2"/>
      <c r="AC669" s="2"/>
      <c r="AD669" s="2"/>
      <c r="AE669" s="2"/>
      <c r="AF669" s="2"/>
      <c r="AG669" s="270"/>
      <c r="AH669" s="270"/>
      <c r="AI669" s="270"/>
      <c r="AJ669" s="270"/>
      <c r="AK669" s="270"/>
      <c r="AL669" s="270"/>
      <c r="AM669" s="270"/>
      <c r="AN669" s="270"/>
      <c r="AO669" s="270"/>
    </row>
    <row r="670" spans="1:41" ht="14.25" customHeight="1">
      <c r="A670" s="204"/>
      <c r="B670" s="268"/>
      <c r="C670" s="268"/>
      <c r="D670" s="268"/>
      <c r="E670" s="268"/>
      <c r="F670" s="268"/>
      <c r="G670" s="268"/>
      <c r="H670" s="269"/>
      <c r="I670" s="189"/>
      <c r="J670" s="3"/>
      <c r="K670" s="2"/>
      <c r="L670" s="269"/>
      <c r="M670" s="189"/>
      <c r="N670" s="3"/>
      <c r="O670" s="2"/>
      <c r="P670" s="269"/>
      <c r="Q670" s="189"/>
      <c r="R670" s="3"/>
      <c r="S670" s="2"/>
      <c r="T670" s="269"/>
      <c r="U670" s="189"/>
      <c r="V670" s="3"/>
      <c r="W670" s="1"/>
      <c r="X670" s="1"/>
      <c r="Y670" s="1"/>
      <c r="Z670" s="1"/>
      <c r="AA670" s="2"/>
      <c r="AB670" s="2"/>
      <c r="AC670" s="2"/>
      <c r="AD670" s="2"/>
      <c r="AE670" s="2"/>
      <c r="AF670" s="2"/>
      <c r="AG670" s="270"/>
      <c r="AH670" s="270"/>
      <c r="AI670" s="270"/>
      <c r="AJ670" s="270"/>
      <c r="AK670" s="270"/>
      <c r="AL670" s="270"/>
      <c r="AM670" s="270"/>
      <c r="AN670" s="270"/>
      <c r="AO670" s="270"/>
    </row>
    <row r="671" spans="1:41" ht="14.25" customHeight="1">
      <c r="A671" s="204"/>
      <c r="B671" s="268"/>
      <c r="C671" s="268"/>
      <c r="D671" s="268"/>
      <c r="E671" s="268"/>
      <c r="F671" s="268"/>
      <c r="G671" s="268"/>
      <c r="H671" s="269"/>
      <c r="I671" s="189"/>
      <c r="J671" s="3"/>
      <c r="K671" s="2"/>
      <c r="L671" s="269"/>
      <c r="M671" s="189"/>
      <c r="N671" s="3"/>
      <c r="O671" s="2"/>
      <c r="P671" s="269"/>
      <c r="Q671" s="189"/>
      <c r="R671" s="3"/>
      <c r="S671" s="2"/>
      <c r="T671" s="269"/>
      <c r="U671" s="189"/>
      <c r="V671" s="3"/>
      <c r="W671" s="1"/>
      <c r="X671" s="1"/>
      <c r="Y671" s="1"/>
      <c r="Z671" s="1"/>
      <c r="AA671" s="2"/>
      <c r="AB671" s="2"/>
      <c r="AC671" s="2"/>
      <c r="AD671" s="2"/>
      <c r="AE671" s="2"/>
      <c r="AF671" s="2"/>
      <c r="AG671" s="270"/>
      <c r="AH671" s="270"/>
      <c r="AI671" s="270"/>
      <c r="AJ671" s="270"/>
      <c r="AK671" s="270"/>
      <c r="AL671" s="270"/>
      <c r="AM671" s="270"/>
      <c r="AN671" s="270"/>
      <c r="AO671" s="270"/>
    </row>
    <row r="672" spans="1:41" ht="14.25" customHeight="1">
      <c r="A672" s="204"/>
      <c r="B672" s="268"/>
      <c r="C672" s="268"/>
      <c r="D672" s="268"/>
      <c r="E672" s="268"/>
      <c r="F672" s="268"/>
      <c r="G672" s="268"/>
      <c r="H672" s="269"/>
      <c r="I672" s="189"/>
      <c r="J672" s="3"/>
      <c r="K672" s="2"/>
      <c r="L672" s="269"/>
      <c r="M672" s="189"/>
      <c r="N672" s="3"/>
      <c r="O672" s="2"/>
      <c r="P672" s="269"/>
      <c r="Q672" s="189"/>
      <c r="R672" s="3"/>
      <c r="S672" s="2"/>
      <c r="T672" s="269"/>
      <c r="U672" s="189"/>
      <c r="V672" s="3"/>
      <c r="W672" s="1"/>
      <c r="X672" s="1"/>
      <c r="Y672" s="1"/>
      <c r="Z672" s="1"/>
      <c r="AA672" s="2"/>
      <c r="AB672" s="2"/>
      <c r="AC672" s="2"/>
      <c r="AD672" s="2"/>
      <c r="AE672" s="2"/>
      <c r="AF672" s="2"/>
      <c r="AG672" s="270"/>
      <c r="AH672" s="270"/>
      <c r="AI672" s="270"/>
      <c r="AJ672" s="270"/>
      <c r="AK672" s="270"/>
      <c r="AL672" s="270"/>
      <c r="AM672" s="270"/>
      <c r="AN672" s="270"/>
      <c r="AO672" s="270"/>
    </row>
    <row r="673" spans="1:41" ht="14.25" customHeight="1">
      <c r="A673" s="204"/>
      <c r="B673" s="268"/>
      <c r="C673" s="268"/>
      <c r="D673" s="268"/>
      <c r="E673" s="268"/>
      <c r="F673" s="268"/>
      <c r="G673" s="268"/>
      <c r="H673" s="269"/>
      <c r="I673" s="189"/>
      <c r="J673" s="3"/>
      <c r="K673" s="2"/>
      <c r="L673" s="269"/>
      <c r="M673" s="189"/>
      <c r="N673" s="3"/>
      <c r="O673" s="2"/>
      <c r="P673" s="269"/>
      <c r="Q673" s="189"/>
      <c r="R673" s="3"/>
      <c r="S673" s="2"/>
      <c r="T673" s="269"/>
      <c r="U673" s="189"/>
      <c r="V673" s="3"/>
      <c r="W673" s="1"/>
      <c r="X673" s="1"/>
      <c r="Y673" s="1"/>
      <c r="Z673" s="1"/>
      <c r="AA673" s="2"/>
      <c r="AB673" s="2"/>
      <c r="AC673" s="2"/>
      <c r="AD673" s="2"/>
      <c r="AE673" s="2"/>
      <c r="AF673" s="2"/>
      <c r="AG673" s="270"/>
      <c r="AH673" s="270"/>
      <c r="AI673" s="270"/>
      <c r="AJ673" s="270"/>
      <c r="AK673" s="270"/>
      <c r="AL673" s="270"/>
      <c r="AM673" s="270"/>
      <c r="AN673" s="270"/>
      <c r="AO673" s="270"/>
    </row>
    <row r="674" spans="1:41" ht="14.25" customHeight="1">
      <c r="A674" s="204"/>
      <c r="B674" s="268"/>
      <c r="C674" s="268"/>
      <c r="D674" s="268"/>
      <c r="E674" s="268"/>
      <c r="F674" s="268"/>
      <c r="G674" s="268"/>
      <c r="H674" s="269"/>
      <c r="I674" s="189"/>
      <c r="J674" s="3"/>
      <c r="K674" s="2"/>
      <c r="L674" s="269"/>
      <c r="M674" s="189"/>
      <c r="N674" s="3"/>
      <c r="O674" s="2"/>
      <c r="P674" s="269"/>
      <c r="Q674" s="189"/>
      <c r="R674" s="3"/>
      <c r="S674" s="2"/>
      <c r="T674" s="269"/>
      <c r="U674" s="189"/>
      <c r="V674" s="3"/>
      <c r="W674" s="1"/>
      <c r="X674" s="1"/>
      <c r="Y674" s="1"/>
      <c r="Z674" s="1"/>
      <c r="AA674" s="2"/>
      <c r="AB674" s="2"/>
      <c r="AC674" s="2"/>
      <c r="AD674" s="2"/>
      <c r="AE674" s="2"/>
      <c r="AF674" s="2"/>
      <c r="AG674" s="270"/>
      <c r="AH674" s="270"/>
      <c r="AI674" s="270"/>
      <c r="AJ674" s="270"/>
      <c r="AK674" s="270"/>
      <c r="AL674" s="270"/>
      <c r="AM674" s="270"/>
      <c r="AN674" s="270"/>
      <c r="AO674" s="270"/>
    </row>
    <row r="675" spans="1:41" ht="14.25" customHeight="1">
      <c r="A675" s="204"/>
      <c r="B675" s="268"/>
      <c r="C675" s="268"/>
      <c r="D675" s="268"/>
      <c r="E675" s="268"/>
      <c r="F675" s="268"/>
      <c r="G675" s="268"/>
      <c r="H675" s="269"/>
      <c r="I675" s="189"/>
      <c r="J675" s="3"/>
      <c r="K675" s="2"/>
      <c r="L675" s="269"/>
      <c r="M675" s="189"/>
      <c r="N675" s="3"/>
      <c r="O675" s="2"/>
      <c r="P675" s="269"/>
      <c r="Q675" s="189"/>
      <c r="R675" s="3"/>
      <c r="S675" s="2"/>
      <c r="T675" s="269"/>
      <c r="U675" s="189"/>
      <c r="V675" s="3"/>
      <c r="W675" s="1"/>
      <c r="X675" s="1"/>
      <c r="Y675" s="1"/>
      <c r="Z675" s="1"/>
      <c r="AA675" s="2"/>
      <c r="AB675" s="2"/>
      <c r="AC675" s="2"/>
      <c r="AD675" s="2"/>
      <c r="AE675" s="2"/>
      <c r="AF675" s="2"/>
      <c r="AG675" s="270"/>
      <c r="AH675" s="270"/>
      <c r="AI675" s="270"/>
      <c r="AJ675" s="270"/>
      <c r="AK675" s="270"/>
      <c r="AL675" s="270"/>
      <c r="AM675" s="270"/>
      <c r="AN675" s="270"/>
      <c r="AO675" s="270"/>
    </row>
    <row r="676" spans="1:41" ht="14.25" customHeight="1">
      <c r="A676" s="204"/>
      <c r="B676" s="268"/>
      <c r="C676" s="268"/>
      <c r="D676" s="268"/>
      <c r="E676" s="268"/>
      <c r="F676" s="268"/>
      <c r="G676" s="268"/>
      <c r="H676" s="269"/>
      <c r="I676" s="189"/>
      <c r="J676" s="3"/>
      <c r="K676" s="2"/>
      <c r="L676" s="269"/>
      <c r="M676" s="189"/>
      <c r="N676" s="3"/>
      <c r="O676" s="2"/>
      <c r="P676" s="269"/>
      <c r="Q676" s="189"/>
      <c r="R676" s="3"/>
      <c r="S676" s="2"/>
      <c r="T676" s="269"/>
      <c r="U676" s="189"/>
      <c r="V676" s="3"/>
      <c r="W676" s="1"/>
      <c r="X676" s="1"/>
      <c r="Y676" s="1"/>
      <c r="Z676" s="1"/>
      <c r="AA676" s="2"/>
      <c r="AB676" s="2"/>
      <c r="AC676" s="2"/>
      <c r="AD676" s="2"/>
      <c r="AE676" s="2"/>
      <c r="AF676" s="2"/>
      <c r="AG676" s="270"/>
      <c r="AH676" s="270"/>
      <c r="AI676" s="270"/>
      <c r="AJ676" s="270"/>
      <c r="AK676" s="270"/>
      <c r="AL676" s="270"/>
      <c r="AM676" s="270"/>
      <c r="AN676" s="270"/>
      <c r="AO676" s="270"/>
    </row>
    <row r="677" spans="1:41" ht="14.25" customHeight="1">
      <c r="A677" s="204"/>
      <c r="B677" s="268"/>
      <c r="C677" s="268"/>
      <c r="D677" s="268"/>
      <c r="E677" s="268"/>
      <c r="F677" s="268"/>
      <c r="G677" s="268"/>
      <c r="H677" s="269"/>
      <c r="I677" s="189"/>
      <c r="J677" s="3"/>
      <c r="K677" s="2"/>
      <c r="L677" s="269"/>
      <c r="M677" s="189"/>
      <c r="N677" s="3"/>
      <c r="O677" s="2"/>
      <c r="P677" s="269"/>
      <c r="Q677" s="189"/>
      <c r="R677" s="3"/>
      <c r="S677" s="2"/>
      <c r="T677" s="269"/>
      <c r="U677" s="189"/>
      <c r="V677" s="3"/>
      <c r="W677" s="1"/>
      <c r="X677" s="1"/>
      <c r="Y677" s="1"/>
      <c r="Z677" s="1"/>
      <c r="AA677" s="2"/>
      <c r="AB677" s="2"/>
      <c r="AC677" s="2"/>
      <c r="AD677" s="2"/>
      <c r="AE677" s="2"/>
      <c r="AF677" s="2"/>
      <c r="AG677" s="270"/>
      <c r="AH677" s="270"/>
      <c r="AI677" s="270"/>
      <c r="AJ677" s="270"/>
      <c r="AK677" s="270"/>
      <c r="AL677" s="270"/>
      <c r="AM677" s="270"/>
      <c r="AN677" s="270"/>
      <c r="AO677" s="270"/>
    </row>
    <row r="678" spans="1:41" ht="14.25" customHeight="1">
      <c r="A678" s="204"/>
      <c r="B678" s="268"/>
      <c r="C678" s="268"/>
      <c r="D678" s="268"/>
      <c r="E678" s="268"/>
      <c r="F678" s="268"/>
      <c r="G678" s="268"/>
      <c r="H678" s="269"/>
      <c r="I678" s="189"/>
      <c r="J678" s="3"/>
      <c r="K678" s="2"/>
      <c r="L678" s="269"/>
      <c r="M678" s="189"/>
      <c r="N678" s="3"/>
      <c r="O678" s="2"/>
      <c r="P678" s="269"/>
      <c r="Q678" s="189"/>
      <c r="R678" s="3"/>
      <c r="S678" s="2"/>
      <c r="T678" s="269"/>
      <c r="U678" s="189"/>
      <c r="V678" s="3"/>
      <c r="W678" s="1"/>
      <c r="X678" s="1"/>
      <c r="Y678" s="1"/>
      <c r="Z678" s="1"/>
      <c r="AA678" s="2"/>
      <c r="AB678" s="2"/>
      <c r="AC678" s="2"/>
      <c r="AD678" s="2"/>
      <c r="AE678" s="2"/>
      <c r="AF678" s="2"/>
      <c r="AG678" s="270"/>
      <c r="AH678" s="270"/>
      <c r="AI678" s="270"/>
      <c r="AJ678" s="270"/>
      <c r="AK678" s="270"/>
      <c r="AL678" s="270"/>
      <c r="AM678" s="270"/>
      <c r="AN678" s="270"/>
      <c r="AO678" s="270"/>
    </row>
    <row r="679" spans="1:41" ht="14.25" customHeight="1">
      <c r="A679" s="204"/>
      <c r="B679" s="268"/>
      <c r="C679" s="268"/>
      <c r="D679" s="268"/>
      <c r="E679" s="268"/>
      <c r="F679" s="268"/>
      <c r="G679" s="268"/>
      <c r="H679" s="269"/>
      <c r="I679" s="189"/>
      <c r="J679" s="3"/>
      <c r="K679" s="2"/>
      <c r="L679" s="269"/>
      <c r="M679" s="189"/>
      <c r="N679" s="3"/>
      <c r="O679" s="2"/>
      <c r="P679" s="269"/>
      <c r="Q679" s="189"/>
      <c r="R679" s="3"/>
      <c r="S679" s="2"/>
      <c r="T679" s="269"/>
      <c r="U679" s="189"/>
      <c r="V679" s="3"/>
      <c r="W679" s="1"/>
      <c r="X679" s="1"/>
      <c r="Y679" s="1"/>
      <c r="Z679" s="1"/>
      <c r="AA679" s="2"/>
      <c r="AB679" s="2"/>
      <c r="AC679" s="2"/>
      <c r="AD679" s="2"/>
      <c r="AE679" s="2"/>
      <c r="AF679" s="2"/>
      <c r="AG679" s="270"/>
      <c r="AH679" s="270"/>
      <c r="AI679" s="270"/>
      <c r="AJ679" s="270"/>
      <c r="AK679" s="270"/>
      <c r="AL679" s="270"/>
      <c r="AM679" s="270"/>
      <c r="AN679" s="270"/>
      <c r="AO679" s="270"/>
    </row>
    <row r="680" spans="1:41" ht="14.25" customHeight="1">
      <c r="A680" s="204"/>
      <c r="B680" s="268"/>
      <c r="C680" s="268"/>
      <c r="D680" s="268"/>
      <c r="E680" s="268"/>
      <c r="F680" s="268"/>
      <c r="G680" s="268"/>
      <c r="H680" s="269"/>
      <c r="I680" s="189"/>
      <c r="J680" s="3"/>
      <c r="K680" s="2"/>
      <c r="L680" s="269"/>
      <c r="M680" s="189"/>
      <c r="N680" s="3"/>
      <c r="O680" s="2"/>
      <c r="P680" s="269"/>
      <c r="Q680" s="189"/>
      <c r="R680" s="3"/>
      <c r="S680" s="2"/>
      <c r="T680" s="269"/>
      <c r="U680" s="189"/>
      <c r="V680" s="3"/>
      <c r="W680" s="1"/>
      <c r="X680" s="1"/>
      <c r="Y680" s="1"/>
      <c r="Z680" s="1"/>
      <c r="AA680" s="2"/>
      <c r="AB680" s="2"/>
      <c r="AC680" s="2"/>
      <c r="AD680" s="2"/>
      <c r="AE680" s="2"/>
      <c r="AF680" s="2"/>
      <c r="AG680" s="270"/>
      <c r="AH680" s="270"/>
      <c r="AI680" s="270"/>
      <c r="AJ680" s="270"/>
      <c r="AK680" s="270"/>
      <c r="AL680" s="270"/>
      <c r="AM680" s="270"/>
      <c r="AN680" s="270"/>
      <c r="AO680" s="270"/>
    </row>
    <row r="681" spans="1:41" ht="14.25" customHeight="1">
      <c r="A681" s="204"/>
      <c r="B681" s="268"/>
      <c r="C681" s="268"/>
      <c r="D681" s="268"/>
      <c r="E681" s="268"/>
      <c r="F681" s="268"/>
      <c r="G681" s="268"/>
      <c r="H681" s="269"/>
      <c r="I681" s="189"/>
      <c r="J681" s="3"/>
      <c r="K681" s="2"/>
      <c r="L681" s="269"/>
      <c r="M681" s="189"/>
      <c r="N681" s="3"/>
      <c r="O681" s="2"/>
      <c r="P681" s="269"/>
      <c r="Q681" s="189"/>
      <c r="R681" s="3"/>
      <c r="S681" s="2"/>
      <c r="T681" s="269"/>
      <c r="U681" s="189"/>
      <c r="V681" s="3"/>
      <c r="W681" s="1"/>
      <c r="X681" s="1"/>
      <c r="Y681" s="1"/>
      <c r="Z681" s="1"/>
      <c r="AA681" s="2"/>
      <c r="AB681" s="2"/>
      <c r="AC681" s="2"/>
      <c r="AD681" s="2"/>
      <c r="AE681" s="2"/>
      <c r="AF681" s="2"/>
      <c r="AG681" s="270"/>
      <c r="AH681" s="270"/>
      <c r="AI681" s="270"/>
      <c r="AJ681" s="270"/>
      <c r="AK681" s="270"/>
      <c r="AL681" s="270"/>
      <c r="AM681" s="270"/>
      <c r="AN681" s="270"/>
      <c r="AO681" s="270"/>
    </row>
    <row r="682" spans="1:41" ht="14.25" customHeight="1">
      <c r="A682" s="204"/>
      <c r="B682" s="268"/>
      <c r="C682" s="268"/>
      <c r="D682" s="268"/>
      <c r="E682" s="268"/>
      <c r="F682" s="268"/>
      <c r="G682" s="268"/>
      <c r="H682" s="269"/>
      <c r="I682" s="189"/>
      <c r="J682" s="3"/>
      <c r="K682" s="2"/>
      <c r="L682" s="269"/>
      <c r="M682" s="189"/>
      <c r="N682" s="3"/>
      <c r="O682" s="2"/>
      <c r="P682" s="269"/>
      <c r="Q682" s="189"/>
      <c r="R682" s="3"/>
      <c r="S682" s="2"/>
      <c r="T682" s="269"/>
      <c r="U682" s="189"/>
      <c r="V682" s="3"/>
      <c r="W682" s="1"/>
      <c r="X682" s="1"/>
      <c r="Y682" s="1"/>
      <c r="Z682" s="1"/>
      <c r="AA682" s="2"/>
      <c r="AB682" s="2"/>
      <c r="AC682" s="2"/>
      <c r="AD682" s="2"/>
      <c r="AE682" s="2"/>
      <c r="AF682" s="2"/>
      <c r="AG682" s="270"/>
      <c r="AH682" s="270"/>
      <c r="AI682" s="270"/>
      <c r="AJ682" s="270"/>
      <c r="AK682" s="270"/>
      <c r="AL682" s="270"/>
      <c r="AM682" s="270"/>
      <c r="AN682" s="270"/>
      <c r="AO682" s="270"/>
    </row>
    <row r="683" spans="1:41" ht="14.25" customHeight="1">
      <c r="A683" s="204"/>
      <c r="B683" s="268"/>
      <c r="C683" s="268"/>
      <c r="D683" s="268"/>
      <c r="E683" s="268"/>
      <c r="F683" s="268"/>
      <c r="G683" s="268"/>
      <c r="H683" s="269"/>
      <c r="I683" s="189"/>
      <c r="J683" s="3"/>
      <c r="K683" s="2"/>
      <c r="L683" s="269"/>
      <c r="M683" s="189"/>
      <c r="N683" s="3"/>
      <c r="O683" s="2"/>
      <c r="P683" s="269"/>
      <c r="Q683" s="189"/>
      <c r="R683" s="3"/>
      <c r="S683" s="2"/>
      <c r="T683" s="269"/>
      <c r="U683" s="189"/>
      <c r="V683" s="3"/>
      <c r="W683" s="1"/>
      <c r="X683" s="1"/>
      <c r="Y683" s="1"/>
      <c r="Z683" s="1"/>
      <c r="AA683" s="2"/>
      <c r="AB683" s="2"/>
      <c r="AC683" s="2"/>
      <c r="AD683" s="2"/>
      <c r="AE683" s="2"/>
      <c r="AF683" s="2"/>
      <c r="AG683" s="270"/>
      <c r="AH683" s="270"/>
      <c r="AI683" s="270"/>
      <c r="AJ683" s="270"/>
      <c r="AK683" s="270"/>
      <c r="AL683" s="270"/>
      <c r="AM683" s="270"/>
      <c r="AN683" s="270"/>
      <c r="AO683" s="270"/>
    </row>
    <row r="684" spans="1:41" ht="14.25" customHeight="1">
      <c r="A684" s="204"/>
      <c r="B684" s="268"/>
      <c r="C684" s="268"/>
      <c r="D684" s="268"/>
      <c r="E684" s="268"/>
      <c r="F684" s="268"/>
      <c r="G684" s="268"/>
      <c r="H684" s="269"/>
      <c r="I684" s="189"/>
      <c r="J684" s="3"/>
      <c r="K684" s="2"/>
      <c r="L684" s="269"/>
      <c r="M684" s="189"/>
      <c r="N684" s="3"/>
      <c r="O684" s="2"/>
      <c r="P684" s="269"/>
      <c r="Q684" s="189"/>
      <c r="R684" s="3"/>
      <c r="S684" s="2"/>
      <c r="T684" s="269"/>
      <c r="U684" s="189"/>
      <c r="V684" s="3"/>
      <c r="W684" s="1"/>
      <c r="X684" s="1"/>
      <c r="Y684" s="1"/>
      <c r="Z684" s="1"/>
      <c r="AA684" s="2"/>
      <c r="AB684" s="2"/>
      <c r="AC684" s="2"/>
      <c r="AD684" s="2"/>
      <c r="AE684" s="2"/>
      <c r="AF684" s="2"/>
      <c r="AG684" s="270"/>
      <c r="AH684" s="270"/>
      <c r="AI684" s="270"/>
      <c r="AJ684" s="270"/>
      <c r="AK684" s="270"/>
      <c r="AL684" s="270"/>
      <c r="AM684" s="270"/>
      <c r="AN684" s="270"/>
      <c r="AO684" s="270"/>
    </row>
    <row r="685" spans="1:41" ht="14.25" customHeight="1">
      <c r="A685" s="204"/>
      <c r="B685" s="268"/>
      <c r="C685" s="268"/>
      <c r="D685" s="268"/>
      <c r="E685" s="268"/>
      <c r="F685" s="268"/>
      <c r="G685" s="268"/>
      <c r="H685" s="269"/>
      <c r="I685" s="189"/>
      <c r="J685" s="3"/>
      <c r="K685" s="2"/>
      <c r="L685" s="269"/>
      <c r="M685" s="189"/>
      <c r="N685" s="3"/>
      <c r="O685" s="2"/>
      <c r="P685" s="269"/>
      <c r="Q685" s="189"/>
      <c r="R685" s="3"/>
      <c r="S685" s="2"/>
      <c r="T685" s="269"/>
      <c r="U685" s="189"/>
      <c r="V685" s="3"/>
      <c r="W685" s="1"/>
      <c r="X685" s="1"/>
      <c r="Y685" s="1"/>
      <c r="Z685" s="1"/>
      <c r="AA685" s="2"/>
      <c r="AB685" s="2"/>
      <c r="AC685" s="2"/>
      <c r="AD685" s="2"/>
      <c r="AE685" s="2"/>
      <c r="AF685" s="2"/>
      <c r="AG685" s="270"/>
      <c r="AH685" s="270"/>
      <c r="AI685" s="270"/>
      <c r="AJ685" s="270"/>
      <c r="AK685" s="270"/>
      <c r="AL685" s="270"/>
      <c r="AM685" s="270"/>
      <c r="AN685" s="270"/>
      <c r="AO685" s="270"/>
    </row>
    <row r="686" spans="1:41" ht="14.25" customHeight="1">
      <c r="A686" s="204"/>
      <c r="B686" s="268"/>
      <c r="C686" s="268"/>
      <c r="D686" s="268"/>
      <c r="E686" s="268"/>
      <c r="F686" s="268"/>
      <c r="G686" s="268"/>
      <c r="H686" s="269"/>
      <c r="I686" s="189"/>
      <c r="J686" s="3"/>
      <c r="K686" s="2"/>
      <c r="L686" s="269"/>
      <c r="M686" s="189"/>
      <c r="N686" s="3"/>
      <c r="O686" s="2"/>
      <c r="P686" s="269"/>
      <c r="Q686" s="189"/>
      <c r="R686" s="3"/>
      <c r="S686" s="2"/>
      <c r="T686" s="269"/>
      <c r="U686" s="189"/>
      <c r="V686" s="3"/>
      <c r="W686" s="1"/>
      <c r="X686" s="1"/>
      <c r="Y686" s="1"/>
      <c r="Z686" s="1"/>
      <c r="AA686" s="2"/>
      <c r="AB686" s="2"/>
      <c r="AC686" s="2"/>
      <c r="AD686" s="2"/>
      <c r="AE686" s="2"/>
      <c r="AF686" s="2"/>
      <c r="AG686" s="270"/>
      <c r="AH686" s="270"/>
      <c r="AI686" s="270"/>
      <c r="AJ686" s="270"/>
      <c r="AK686" s="270"/>
      <c r="AL686" s="270"/>
      <c r="AM686" s="270"/>
      <c r="AN686" s="270"/>
      <c r="AO686" s="270"/>
    </row>
    <row r="687" spans="1:41" ht="14.25" customHeight="1">
      <c r="A687" s="204"/>
      <c r="B687" s="268"/>
      <c r="C687" s="268"/>
      <c r="D687" s="268"/>
      <c r="E687" s="268"/>
      <c r="F687" s="268"/>
      <c r="G687" s="268"/>
      <c r="H687" s="269"/>
      <c r="I687" s="189"/>
      <c r="J687" s="3"/>
      <c r="K687" s="2"/>
      <c r="L687" s="269"/>
      <c r="M687" s="189"/>
      <c r="N687" s="3"/>
      <c r="O687" s="2"/>
      <c r="P687" s="269"/>
      <c r="Q687" s="189"/>
      <c r="R687" s="3"/>
      <c r="S687" s="2"/>
      <c r="T687" s="269"/>
      <c r="U687" s="189"/>
      <c r="V687" s="3"/>
      <c r="W687" s="1"/>
      <c r="X687" s="1"/>
      <c r="Y687" s="1"/>
      <c r="Z687" s="1"/>
      <c r="AA687" s="2"/>
      <c r="AB687" s="2"/>
      <c r="AC687" s="2"/>
      <c r="AD687" s="2"/>
      <c r="AE687" s="2"/>
      <c r="AF687" s="2"/>
      <c r="AG687" s="270"/>
      <c r="AH687" s="270"/>
      <c r="AI687" s="270"/>
      <c r="AJ687" s="270"/>
      <c r="AK687" s="270"/>
      <c r="AL687" s="270"/>
      <c r="AM687" s="270"/>
      <c r="AN687" s="270"/>
      <c r="AO687" s="270"/>
    </row>
    <row r="688" spans="1:41" ht="14.25" customHeight="1">
      <c r="A688" s="204"/>
      <c r="B688" s="268"/>
      <c r="C688" s="268"/>
      <c r="D688" s="268"/>
      <c r="E688" s="268"/>
      <c r="F688" s="268"/>
      <c r="G688" s="268"/>
      <c r="H688" s="269"/>
      <c r="I688" s="189"/>
      <c r="J688" s="3"/>
      <c r="K688" s="2"/>
      <c r="L688" s="269"/>
      <c r="M688" s="189"/>
      <c r="N688" s="3"/>
      <c r="O688" s="2"/>
      <c r="P688" s="269"/>
      <c r="Q688" s="189"/>
      <c r="R688" s="3"/>
      <c r="S688" s="2"/>
      <c r="T688" s="269"/>
      <c r="U688" s="189"/>
      <c r="V688" s="3"/>
      <c r="W688" s="1"/>
      <c r="X688" s="1"/>
      <c r="Y688" s="1"/>
      <c r="Z688" s="1"/>
      <c r="AA688" s="2"/>
      <c r="AB688" s="2"/>
      <c r="AC688" s="2"/>
      <c r="AD688" s="2"/>
      <c r="AE688" s="2"/>
      <c r="AF688" s="2"/>
      <c r="AG688" s="270"/>
      <c r="AH688" s="270"/>
      <c r="AI688" s="270"/>
      <c r="AJ688" s="270"/>
      <c r="AK688" s="270"/>
      <c r="AL688" s="270"/>
      <c r="AM688" s="270"/>
      <c r="AN688" s="270"/>
      <c r="AO688" s="270"/>
    </row>
    <row r="689" spans="1:41" ht="14.25" customHeight="1">
      <c r="A689" s="204"/>
      <c r="B689" s="268"/>
      <c r="C689" s="268"/>
      <c r="D689" s="268"/>
      <c r="E689" s="268"/>
      <c r="F689" s="268"/>
      <c r="G689" s="268"/>
      <c r="H689" s="269"/>
      <c r="I689" s="189"/>
      <c r="J689" s="3"/>
      <c r="K689" s="2"/>
      <c r="L689" s="269"/>
      <c r="M689" s="189"/>
      <c r="N689" s="3"/>
      <c r="O689" s="2"/>
      <c r="P689" s="269"/>
      <c r="Q689" s="189"/>
      <c r="R689" s="3"/>
      <c r="S689" s="2"/>
      <c r="T689" s="269"/>
      <c r="U689" s="189"/>
      <c r="V689" s="3"/>
      <c r="W689" s="1"/>
      <c r="X689" s="1"/>
      <c r="Y689" s="1"/>
      <c r="Z689" s="1"/>
      <c r="AA689" s="2"/>
      <c r="AB689" s="2"/>
      <c r="AC689" s="2"/>
      <c r="AD689" s="2"/>
      <c r="AE689" s="2"/>
      <c r="AF689" s="2"/>
      <c r="AG689" s="270"/>
      <c r="AH689" s="270"/>
      <c r="AI689" s="270"/>
      <c r="AJ689" s="270"/>
      <c r="AK689" s="270"/>
      <c r="AL689" s="270"/>
      <c r="AM689" s="270"/>
      <c r="AN689" s="270"/>
      <c r="AO689" s="270"/>
    </row>
    <row r="690" spans="1:41" ht="14.25" customHeight="1">
      <c r="A690" s="204"/>
      <c r="B690" s="268"/>
      <c r="C690" s="268"/>
      <c r="D690" s="268"/>
      <c r="E690" s="268"/>
      <c r="F690" s="268"/>
      <c r="G690" s="268"/>
      <c r="H690" s="269"/>
      <c r="I690" s="189"/>
      <c r="J690" s="3"/>
      <c r="K690" s="2"/>
      <c r="L690" s="269"/>
      <c r="M690" s="189"/>
      <c r="N690" s="3"/>
      <c r="O690" s="2"/>
      <c r="P690" s="269"/>
      <c r="Q690" s="189"/>
      <c r="R690" s="3"/>
      <c r="S690" s="2"/>
      <c r="T690" s="269"/>
      <c r="U690" s="189"/>
      <c r="V690" s="3"/>
      <c r="W690" s="1"/>
      <c r="X690" s="1"/>
      <c r="Y690" s="1"/>
      <c r="Z690" s="1"/>
      <c r="AA690" s="2"/>
      <c r="AB690" s="2"/>
      <c r="AC690" s="2"/>
      <c r="AD690" s="2"/>
      <c r="AE690" s="2"/>
      <c r="AF690" s="2"/>
      <c r="AG690" s="270"/>
      <c r="AH690" s="270"/>
      <c r="AI690" s="270"/>
      <c r="AJ690" s="270"/>
      <c r="AK690" s="270"/>
      <c r="AL690" s="270"/>
      <c r="AM690" s="270"/>
      <c r="AN690" s="270"/>
      <c r="AO690" s="270"/>
    </row>
    <row r="691" spans="1:41" ht="14.25" customHeight="1">
      <c r="A691" s="204"/>
      <c r="B691" s="268"/>
      <c r="C691" s="268"/>
      <c r="D691" s="268"/>
      <c r="E691" s="268"/>
      <c r="F691" s="268"/>
      <c r="G691" s="268"/>
      <c r="H691" s="269"/>
      <c r="I691" s="189"/>
      <c r="J691" s="3"/>
      <c r="K691" s="2"/>
      <c r="L691" s="269"/>
      <c r="M691" s="189"/>
      <c r="N691" s="3"/>
      <c r="O691" s="2"/>
      <c r="P691" s="269"/>
      <c r="Q691" s="189"/>
      <c r="R691" s="3"/>
      <c r="S691" s="2"/>
      <c r="T691" s="269"/>
      <c r="U691" s="189"/>
      <c r="V691" s="3"/>
      <c r="W691" s="1"/>
      <c r="X691" s="1"/>
      <c r="Y691" s="1"/>
      <c r="Z691" s="1"/>
      <c r="AA691" s="2"/>
      <c r="AB691" s="2"/>
      <c r="AC691" s="2"/>
      <c r="AD691" s="2"/>
      <c r="AE691" s="2"/>
      <c r="AF691" s="2"/>
      <c r="AG691" s="270"/>
      <c r="AH691" s="270"/>
      <c r="AI691" s="270"/>
      <c r="AJ691" s="270"/>
      <c r="AK691" s="270"/>
      <c r="AL691" s="270"/>
      <c r="AM691" s="270"/>
      <c r="AN691" s="270"/>
      <c r="AO691" s="270"/>
    </row>
    <row r="692" spans="1:41" ht="14.25" customHeight="1">
      <c r="A692" s="204"/>
      <c r="B692" s="268"/>
      <c r="C692" s="268"/>
      <c r="D692" s="268"/>
      <c r="E692" s="268"/>
      <c r="F692" s="268"/>
      <c r="G692" s="268"/>
      <c r="H692" s="269"/>
      <c r="I692" s="189"/>
      <c r="J692" s="3"/>
      <c r="K692" s="2"/>
      <c r="L692" s="269"/>
      <c r="M692" s="189"/>
      <c r="N692" s="3"/>
      <c r="O692" s="2"/>
      <c r="P692" s="269"/>
      <c r="Q692" s="189"/>
      <c r="R692" s="3"/>
      <c r="S692" s="2"/>
      <c r="T692" s="269"/>
      <c r="U692" s="189"/>
      <c r="V692" s="3"/>
      <c r="W692" s="1"/>
      <c r="X692" s="1"/>
      <c r="Y692" s="1"/>
      <c r="Z692" s="1"/>
      <c r="AA692" s="2"/>
      <c r="AB692" s="2"/>
      <c r="AC692" s="2"/>
      <c r="AD692" s="2"/>
      <c r="AE692" s="2"/>
      <c r="AF692" s="2"/>
      <c r="AG692" s="270"/>
      <c r="AH692" s="270"/>
      <c r="AI692" s="270"/>
      <c r="AJ692" s="270"/>
      <c r="AK692" s="270"/>
      <c r="AL692" s="270"/>
      <c r="AM692" s="270"/>
      <c r="AN692" s="270"/>
      <c r="AO692" s="270"/>
    </row>
    <row r="693" spans="1:41" ht="14.25" customHeight="1">
      <c r="A693" s="204"/>
      <c r="B693" s="268"/>
      <c r="C693" s="268"/>
      <c r="D693" s="268"/>
      <c r="E693" s="268"/>
      <c r="F693" s="268"/>
      <c r="G693" s="268"/>
      <c r="H693" s="269"/>
      <c r="I693" s="189"/>
      <c r="J693" s="3"/>
      <c r="K693" s="2"/>
      <c r="L693" s="269"/>
      <c r="M693" s="189"/>
      <c r="N693" s="3"/>
      <c r="O693" s="2"/>
      <c r="P693" s="269"/>
      <c r="Q693" s="189"/>
      <c r="R693" s="3"/>
      <c r="S693" s="2"/>
      <c r="T693" s="269"/>
      <c r="U693" s="189"/>
      <c r="V693" s="3"/>
      <c r="W693" s="1"/>
      <c r="X693" s="1"/>
      <c r="Y693" s="1"/>
      <c r="Z693" s="1"/>
      <c r="AA693" s="2"/>
      <c r="AB693" s="2"/>
      <c r="AC693" s="2"/>
      <c r="AD693" s="2"/>
      <c r="AE693" s="2"/>
      <c r="AF693" s="2"/>
      <c r="AG693" s="270"/>
      <c r="AH693" s="270"/>
      <c r="AI693" s="270"/>
      <c r="AJ693" s="270"/>
      <c r="AK693" s="270"/>
      <c r="AL693" s="270"/>
      <c r="AM693" s="270"/>
      <c r="AN693" s="270"/>
      <c r="AO693" s="270"/>
    </row>
    <row r="694" spans="1:41" ht="14.25" customHeight="1">
      <c r="A694" s="204"/>
      <c r="B694" s="268"/>
      <c r="C694" s="268"/>
      <c r="D694" s="268"/>
      <c r="E694" s="268"/>
      <c r="F694" s="268"/>
      <c r="G694" s="268"/>
      <c r="H694" s="269"/>
      <c r="I694" s="189"/>
      <c r="J694" s="3"/>
      <c r="K694" s="2"/>
      <c r="L694" s="269"/>
      <c r="M694" s="189"/>
      <c r="N694" s="3"/>
      <c r="O694" s="2"/>
      <c r="P694" s="269"/>
      <c r="Q694" s="189"/>
      <c r="R694" s="3"/>
      <c r="S694" s="2"/>
      <c r="T694" s="269"/>
      <c r="U694" s="189"/>
      <c r="V694" s="3"/>
      <c r="W694" s="1"/>
      <c r="X694" s="1"/>
      <c r="Y694" s="1"/>
      <c r="Z694" s="1"/>
      <c r="AA694" s="2"/>
      <c r="AB694" s="2"/>
      <c r="AC694" s="2"/>
      <c r="AD694" s="2"/>
      <c r="AE694" s="2"/>
      <c r="AF694" s="2"/>
      <c r="AG694" s="270"/>
      <c r="AH694" s="270"/>
      <c r="AI694" s="270"/>
      <c r="AJ694" s="270"/>
      <c r="AK694" s="270"/>
      <c r="AL694" s="270"/>
      <c r="AM694" s="270"/>
      <c r="AN694" s="270"/>
      <c r="AO694" s="270"/>
    </row>
    <row r="695" spans="1:41" ht="14.25" customHeight="1">
      <c r="A695" s="204"/>
      <c r="B695" s="268"/>
      <c r="C695" s="268"/>
      <c r="D695" s="268"/>
      <c r="E695" s="268"/>
      <c r="F695" s="268"/>
      <c r="G695" s="268"/>
      <c r="H695" s="269"/>
      <c r="I695" s="189"/>
      <c r="J695" s="3"/>
      <c r="K695" s="2"/>
      <c r="L695" s="269"/>
      <c r="M695" s="189"/>
      <c r="N695" s="3"/>
      <c r="O695" s="2"/>
      <c r="P695" s="269"/>
      <c r="Q695" s="189"/>
      <c r="R695" s="3"/>
      <c r="S695" s="2"/>
      <c r="T695" s="269"/>
      <c r="U695" s="189"/>
      <c r="V695" s="3"/>
      <c r="W695" s="1"/>
      <c r="X695" s="1"/>
      <c r="Y695" s="1"/>
      <c r="Z695" s="1"/>
      <c r="AA695" s="2"/>
      <c r="AB695" s="2"/>
      <c r="AC695" s="2"/>
      <c r="AD695" s="2"/>
      <c r="AE695" s="2"/>
      <c r="AF695" s="2"/>
      <c r="AG695" s="270"/>
      <c r="AH695" s="270"/>
      <c r="AI695" s="270"/>
      <c r="AJ695" s="270"/>
      <c r="AK695" s="270"/>
      <c r="AL695" s="270"/>
      <c r="AM695" s="270"/>
      <c r="AN695" s="270"/>
      <c r="AO695" s="270"/>
    </row>
    <row r="696" spans="1:41" ht="14.25" customHeight="1">
      <c r="A696" s="204"/>
      <c r="B696" s="268"/>
      <c r="C696" s="268"/>
      <c r="D696" s="268"/>
      <c r="E696" s="268"/>
      <c r="F696" s="268"/>
      <c r="G696" s="268"/>
      <c r="H696" s="269"/>
      <c r="I696" s="189"/>
      <c r="J696" s="3"/>
      <c r="K696" s="2"/>
      <c r="L696" s="269"/>
      <c r="M696" s="189"/>
      <c r="N696" s="3"/>
      <c r="O696" s="2"/>
      <c r="P696" s="269"/>
      <c r="Q696" s="189"/>
      <c r="R696" s="3"/>
      <c r="S696" s="2"/>
      <c r="T696" s="269"/>
      <c r="U696" s="189"/>
      <c r="V696" s="3"/>
      <c r="W696" s="1"/>
      <c r="X696" s="1"/>
      <c r="Y696" s="1"/>
      <c r="Z696" s="1"/>
      <c r="AA696" s="2"/>
      <c r="AB696" s="2"/>
      <c r="AC696" s="2"/>
      <c r="AD696" s="2"/>
      <c r="AE696" s="2"/>
      <c r="AF696" s="2"/>
      <c r="AG696" s="270"/>
      <c r="AH696" s="270"/>
      <c r="AI696" s="270"/>
      <c r="AJ696" s="270"/>
      <c r="AK696" s="270"/>
      <c r="AL696" s="270"/>
      <c r="AM696" s="270"/>
      <c r="AN696" s="270"/>
      <c r="AO696" s="270"/>
    </row>
    <row r="697" spans="1:41" ht="14.25" customHeight="1">
      <c r="A697" s="204"/>
      <c r="B697" s="268"/>
      <c r="C697" s="268"/>
      <c r="D697" s="268"/>
      <c r="E697" s="268"/>
      <c r="F697" s="268"/>
      <c r="G697" s="268"/>
      <c r="H697" s="269"/>
      <c r="I697" s="189"/>
      <c r="J697" s="3"/>
      <c r="K697" s="2"/>
      <c r="L697" s="269"/>
      <c r="M697" s="189"/>
      <c r="N697" s="3"/>
      <c r="O697" s="2"/>
      <c r="P697" s="269"/>
      <c r="Q697" s="189"/>
      <c r="R697" s="3"/>
      <c r="S697" s="2"/>
      <c r="T697" s="269"/>
      <c r="U697" s="189"/>
      <c r="V697" s="3"/>
      <c r="W697" s="1"/>
      <c r="X697" s="1"/>
      <c r="Y697" s="1"/>
      <c r="Z697" s="1"/>
      <c r="AA697" s="2"/>
      <c r="AB697" s="2"/>
      <c r="AC697" s="2"/>
      <c r="AD697" s="2"/>
      <c r="AE697" s="2"/>
      <c r="AF697" s="2"/>
      <c r="AG697" s="270"/>
      <c r="AH697" s="270"/>
      <c r="AI697" s="270"/>
      <c r="AJ697" s="270"/>
      <c r="AK697" s="270"/>
      <c r="AL697" s="270"/>
      <c r="AM697" s="270"/>
      <c r="AN697" s="270"/>
      <c r="AO697" s="270"/>
    </row>
    <row r="698" spans="1:41" ht="14.25" customHeight="1">
      <c r="A698" s="204"/>
      <c r="B698" s="268"/>
      <c r="C698" s="268"/>
      <c r="D698" s="268"/>
      <c r="E698" s="268"/>
      <c r="F698" s="268"/>
      <c r="G698" s="268"/>
      <c r="H698" s="269"/>
      <c r="I698" s="189"/>
      <c r="J698" s="3"/>
      <c r="K698" s="2"/>
      <c r="L698" s="269"/>
      <c r="M698" s="189"/>
      <c r="N698" s="3"/>
      <c r="O698" s="2"/>
      <c r="P698" s="269"/>
      <c r="Q698" s="189"/>
      <c r="R698" s="3"/>
      <c r="S698" s="2"/>
      <c r="T698" s="269"/>
      <c r="U698" s="189"/>
      <c r="V698" s="3"/>
      <c r="W698" s="1"/>
      <c r="X698" s="1"/>
      <c r="Y698" s="1"/>
      <c r="Z698" s="1"/>
      <c r="AA698" s="2"/>
      <c r="AB698" s="2"/>
      <c r="AC698" s="2"/>
      <c r="AD698" s="2"/>
      <c r="AE698" s="2"/>
      <c r="AF698" s="2"/>
      <c r="AG698" s="270"/>
      <c r="AH698" s="270"/>
      <c r="AI698" s="270"/>
      <c r="AJ698" s="270"/>
      <c r="AK698" s="270"/>
      <c r="AL698" s="270"/>
      <c r="AM698" s="270"/>
      <c r="AN698" s="270"/>
      <c r="AO698" s="270"/>
    </row>
    <row r="699" spans="1:41" ht="14.25" customHeight="1">
      <c r="A699" s="204"/>
      <c r="B699" s="268"/>
      <c r="C699" s="268"/>
      <c r="D699" s="268"/>
      <c r="E699" s="268"/>
      <c r="F699" s="268"/>
      <c r="G699" s="268"/>
      <c r="H699" s="269"/>
      <c r="I699" s="189"/>
      <c r="J699" s="3"/>
      <c r="K699" s="2"/>
      <c r="L699" s="269"/>
      <c r="M699" s="189"/>
      <c r="N699" s="3"/>
      <c r="O699" s="2"/>
      <c r="P699" s="269"/>
      <c r="Q699" s="189"/>
      <c r="R699" s="3"/>
      <c r="S699" s="2"/>
      <c r="T699" s="269"/>
      <c r="U699" s="189"/>
      <c r="V699" s="3"/>
      <c r="W699" s="1"/>
      <c r="X699" s="1"/>
      <c r="Y699" s="1"/>
      <c r="Z699" s="1"/>
      <c r="AA699" s="2"/>
      <c r="AB699" s="2"/>
      <c r="AC699" s="2"/>
      <c r="AD699" s="2"/>
      <c r="AE699" s="2"/>
      <c r="AF699" s="2"/>
      <c r="AG699" s="270"/>
      <c r="AH699" s="270"/>
      <c r="AI699" s="270"/>
      <c r="AJ699" s="270"/>
      <c r="AK699" s="270"/>
      <c r="AL699" s="270"/>
      <c r="AM699" s="270"/>
      <c r="AN699" s="270"/>
      <c r="AO699" s="270"/>
    </row>
    <row r="700" spans="1:41" ht="14.25" customHeight="1">
      <c r="A700" s="204"/>
      <c r="B700" s="268"/>
      <c r="C700" s="268"/>
      <c r="D700" s="268"/>
      <c r="E700" s="268"/>
      <c r="F700" s="268"/>
      <c r="G700" s="268"/>
      <c r="H700" s="269"/>
      <c r="I700" s="189"/>
      <c r="J700" s="3"/>
      <c r="K700" s="2"/>
      <c r="L700" s="269"/>
      <c r="M700" s="189"/>
      <c r="N700" s="3"/>
      <c r="O700" s="2"/>
      <c r="P700" s="269"/>
      <c r="Q700" s="189"/>
      <c r="R700" s="3"/>
      <c r="S700" s="2"/>
      <c r="T700" s="269"/>
      <c r="U700" s="189"/>
      <c r="V700" s="3"/>
      <c r="W700" s="1"/>
      <c r="X700" s="1"/>
      <c r="Y700" s="1"/>
      <c r="Z700" s="1"/>
      <c r="AA700" s="2"/>
      <c r="AB700" s="2"/>
      <c r="AC700" s="2"/>
      <c r="AD700" s="2"/>
      <c r="AE700" s="2"/>
      <c r="AF700" s="2"/>
      <c r="AG700" s="270"/>
      <c r="AH700" s="270"/>
      <c r="AI700" s="270"/>
      <c r="AJ700" s="270"/>
      <c r="AK700" s="270"/>
      <c r="AL700" s="270"/>
      <c r="AM700" s="270"/>
      <c r="AN700" s="270"/>
      <c r="AO700" s="270"/>
    </row>
    <row r="701" spans="1:41" ht="14.25" customHeight="1">
      <c r="A701" s="204"/>
      <c r="B701" s="268"/>
      <c r="C701" s="268"/>
      <c r="D701" s="268"/>
      <c r="E701" s="268"/>
      <c r="F701" s="268"/>
      <c r="G701" s="268"/>
      <c r="H701" s="269"/>
      <c r="I701" s="189"/>
      <c r="J701" s="3"/>
      <c r="K701" s="2"/>
      <c r="L701" s="269"/>
      <c r="M701" s="189"/>
      <c r="N701" s="3"/>
      <c r="O701" s="2"/>
      <c r="P701" s="269"/>
      <c r="Q701" s="189"/>
      <c r="R701" s="3"/>
      <c r="S701" s="2"/>
      <c r="T701" s="269"/>
      <c r="U701" s="189"/>
      <c r="V701" s="3"/>
      <c r="W701" s="1"/>
      <c r="X701" s="1"/>
      <c r="Y701" s="1"/>
      <c r="Z701" s="1"/>
      <c r="AA701" s="2"/>
      <c r="AB701" s="2"/>
      <c r="AC701" s="2"/>
      <c r="AD701" s="2"/>
      <c r="AE701" s="2"/>
      <c r="AF701" s="2"/>
      <c r="AG701" s="270"/>
      <c r="AH701" s="270"/>
      <c r="AI701" s="270"/>
      <c r="AJ701" s="270"/>
      <c r="AK701" s="270"/>
      <c r="AL701" s="270"/>
      <c r="AM701" s="270"/>
      <c r="AN701" s="270"/>
      <c r="AO701" s="270"/>
    </row>
    <row r="702" spans="1:41" ht="14.25" customHeight="1">
      <c r="A702" s="204"/>
      <c r="B702" s="268"/>
      <c r="C702" s="268"/>
      <c r="D702" s="268"/>
      <c r="E702" s="268"/>
      <c r="F702" s="268"/>
      <c r="G702" s="268"/>
      <c r="H702" s="269"/>
      <c r="I702" s="189"/>
      <c r="J702" s="3"/>
      <c r="K702" s="2"/>
      <c r="L702" s="269"/>
      <c r="M702" s="189"/>
      <c r="N702" s="3"/>
      <c r="O702" s="2"/>
      <c r="P702" s="269"/>
      <c r="Q702" s="189"/>
      <c r="R702" s="3"/>
      <c r="S702" s="2"/>
      <c r="T702" s="269"/>
      <c r="U702" s="189"/>
      <c r="V702" s="3"/>
      <c r="W702" s="1"/>
      <c r="X702" s="1"/>
      <c r="Y702" s="1"/>
      <c r="Z702" s="1"/>
      <c r="AA702" s="2"/>
      <c r="AB702" s="2"/>
      <c r="AC702" s="2"/>
      <c r="AD702" s="2"/>
      <c r="AE702" s="2"/>
      <c r="AF702" s="2"/>
      <c r="AG702" s="270"/>
      <c r="AH702" s="270"/>
      <c r="AI702" s="270"/>
      <c r="AJ702" s="270"/>
      <c r="AK702" s="270"/>
      <c r="AL702" s="270"/>
      <c r="AM702" s="270"/>
      <c r="AN702" s="270"/>
      <c r="AO702" s="270"/>
    </row>
    <row r="703" spans="1:41" ht="14.25" customHeight="1">
      <c r="A703" s="204"/>
      <c r="B703" s="268"/>
      <c r="C703" s="268"/>
      <c r="D703" s="268"/>
      <c r="E703" s="268"/>
      <c r="F703" s="268"/>
      <c r="G703" s="268"/>
      <c r="H703" s="269"/>
      <c r="I703" s="189"/>
      <c r="J703" s="3"/>
      <c r="K703" s="2"/>
      <c r="L703" s="269"/>
      <c r="M703" s="189"/>
      <c r="N703" s="3"/>
      <c r="O703" s="2"/>
      <c r="P703" s="269"/>
      <c r="Q703" s="189"/>
      <c r="R703" s="3"/>
      <c r="S703" s="2"/>
      <c r="T703" s="269"/>
      <c r="U703" s="189"/>
      <c r="V703" s="3"/>
      <c r="W703" s="1"/>
      <c r="X703" s="1"/>
      <c r="Y703" s="1"/>
      <c r="Z703" s="1"/>
      <c r="AA703" s="2"/>
      <c r="AB703" s="2"/>
      <c r="AC703" s="2"/>
      <c r="AD703" s="2"/>
      <c r="AE703" s="2"/>
      <c r="AF703" s="2"/>
      <c r="AG703" s="270"/>
      <c r="AH703" s="270"/>
      <c r="AI703" s="270"/>
      <c r="AJ703" s="270"/>
      <c r="AK703" s="270"/>
      <c r="AL703" s="270"/>
      <c r="AM703" s="270"/>
      <c r="AN703" s="270"/>
      <c r="AO703" s="270"/>
    </row>
    <row r="704" spans="1:41" ht="14.25" customHeight="1">
      <c r="A704" s="204"/>
      <c r="B704" s="268"/>
      <c r="C704" s="268"/>
      <c r="D704" s="268"/>
      <c r="E704" s="268"/>
      <c r="F704" s="268"/>
      <c r="G704" s="268"/>
      <c r="H704" s="269"/>
      <c r="I704" s="189"/>
      <c r="J704" s="3"/>
      <c r="K704" s="2"/>
      <c r="L704" s="269"/>
      <c r="M704" s="189"/>
      <c r="N704" s="3"/>
      <c r="O704" s="2"/>
      <c r="P704" s="269"/>
      <c r="Q704" s="189"/>
      <c r="R704" s="3"/>
      <c r="S704" s="2"/>
      <c r="T704" s="269"/>
      <c r="U704" s="189"/>
      <c r="V704" s="3"/>
      <c r="W704" s="1"/>
      <c r="X704" s="1"/>
      <c r="Y704" s="1"/>
      <c r="Z704" s="1"/>
      <c r="AA704" s="2"/>
      <c r="AB704" s="2"/>
      <c r="AC704" s="2"/>
      <c r="AD704" s="2"/>
      <c r="AE704" s="2"/>
      <c r="AF704" s="2"/>
      <c r="AG704" s="270"/>
      <c r="AH704" s="270"/>
      <c r="AI704" s="270"/>
      <c r="AJ704" s="270"/>
      <c r="AK704" s="270"/>
      <c r="AL704" s="270"/>
      <c r="AM704" s="270"/>
      <c r="AN704" s="270"/>
      <c r="AO704" s="270"/>
    </row>
    <row r="705" spans="1:41" ht="14.25" customHeight="1">
      <c r="A705" s="204"/>
      <c r="B705" s="268"/>
      <c r="C705" s="268"/>
      <c r="D705" s="268"/>
      <c r="E705" s="268"/>
      <c r="F705" s="268"/>
      <c r="G705" s="268"/>
      <c r="H705" s="269"/>
      <c r="I705" s="189"/>
      <c r="J705" s="3"/>
      <c r="K705" s="2"/>
      <c r="L705" s="269"/>
      <c r="M705" s="189"/>
      <c r="N705" s="3"/>
      <c r="O705" s="2"/>
      <c r="P705" s="269"/>
      <c r="Q705" s="189"/>
      <c r="R705" s="3"/>
      <c r="S705" s="2"/>
      <c r="T705" s="269"/>
      <c r="U705" s="189"/>
      <c r="V705" s="3"/>
      <c r="W705" s="1"/>
      <c r="X705" s="1"/>
      <c r="Y705" s="1"/>
      <c r="Z705" s="1"/>
      <c r="AA705" s="2"/>
      <c r="AB705" s="2"/>
      <c r="AC705" s="2"/>
      <c r="AD705" s="2"/>
      <c r="AE705" s="2"/>
      <c r="AF705" s="2"/>
      <c r="AG705" s="270"/>
      <c r="AH705" s="270"/>
      <c r="AI705" s="270"/>
      <c r="AJ705" s="270"/>
      <c r="AK705" s="270"/>
      <c r="AL705" s="270"/>
      <c r="AM705" s="270"/>
      <c r="AN705" s="270"/>
      <c r="AO705" s="270"/>
    </row>
    <row r="706" spans="1:41" ht="14.25" customHeight="1">
      <c r="A706" s="204"/>
      <c r="B706" s="268"/>
      <c r="C706" s="268"/>
      <c r="D706" s="268"/>
      <c r="E706" s="268"/>
      <c r="F706" s="268"/>
      <c r="G706" s="268"/>
      <c r="H706" s="269"/>
      <c r="I706" s="189"/>
      <c r="J706" s="3"/>
      <c r="K706" s="2"/>
      <c r="L706" s="269"/>
      <c r="M706" s="189"/>
      <c r="N706" s="3"/>
      <c r="O706" s="2"/>
      <c r="P706" s="269"/>
      <c r="Q706" s="189"/>
      <c r="R706" s="3"/>
      <c r="S706" s="2"/>
      <c r="T706" s="269"/>
      <c r="U706" s="189"/>
      <c r="V706" s="3"/>
      <c r="W706" s="1"/>
      <c r="X706" s="1"/>
      <c r="Y706" s="1"/>
      <c r="Z706" s="1"/>
      <c r="AA706" s="2"/>
      <c r="AB706" s="2"/>
      <c r="AC706" s="2"/>
      <c r="AD706" s="2"/>
      <c r="AE706" s="2"/>
      <c r="AF706" s="2"/>
      <c r="AG706" s="270"/>
      <c r="AH706" s="270"/>
      <c r="AI706" s="270"/>
      <c r="AJ706" s="270"/>
      <c r="AK706" s="270"/>
      <c r="AL706" s="270"/>
      <c r="AM706" s="270"/>
      <c r="AN706" s="270"/>
      <c r="AO706" s="270"/>
    </row>
    <row r="707" spans="1:41" ht="14.25" customHeight="1">
      <c r="A707" s="204"/>
      <c r="B707" s="268"/>
      <c r="C707" s="268"/>
      <c r="D707" s="268"/>
      <c r="E707" s="268"/>
      <c r="F707" s="268"/>
      <c r="G707" s="268"/>
      <c r="H707" s="269"/>
      <c r="I707" s="189"/>
      <c r="J707" s="3"/>
      <c r="K707" s="2"/>
      <c r="L707" s="269"/>
      <c r="M707" s="189"/>
      <c r="N707" s="3"/>
      <c r="O707" s="2"/>
      <c r="P707" s="269"/>
      <c r="Q707" s="189"/>
      <c r="R707" s="3"/>
      <c r="S707" s="2"/>
      <c r="T707" s="269"/>
      <c r="U707" s="189"/>
      <c r="V707" s="3"/>
      <c r="W707" s="1"/>
      <c r="X707" s="1"/>
      <c r="Y707" s="1"/>
      <c r="Z707" s="1"/>
      <c r="AA707" s="2"/>
      <c r="AB707" s="2"/>
      <c r="AC707" s="2"/>
      <c r="AD707" s="2"/>
      <c r="AE707" s="2"/>
      <c r="AF707" s="2"/>
      <c r="AG707" s="270"/>
      <c r="AH707" s="270"/>
      <c r="AI707" s="270"/>
      <c r="AJ707" s="270"/>
      <c r="AK707" s="270"/>
      <c r="AL707" s="270"/>
      <c r="AM707" s="270"/>
      <c r="AN707" s="270"/>
      <c r="AO707" s="270"/>
    </row>
    <row r="708" spans="1:41" ht="14.25" customHeight="1">
      <c r="A708" s="204"/>
      <c r="B708" s="268"/>
      <c r="C708" s="268"/>
      <c r="D708" s="268"/>
      <c r="E708" s="268"/>
      <c r="F708" s="268"/>
      <c r="G708" s="268"/>
      <c r="H708" s="269"/>
      <c r="I708" s="189"/>
      <c r="J708" s="3"/>
      <c r="K708" s="2"/>
      <c r="L708" s="269"/>
      <c r="M708" s="189"/>
      <c r="N708" s="3"/>
      <c r="O708" s="2"/>
      <c r="P708" s="269"/>
      <c r="Q708" s="189"/>
      <c r="R708" s="3"/>
      <c r="S708" s="2"/>
      <c r="T708" s="269"/>
      <c r="U708" s="189"/>
      <c r="V708" s="3"/>
      <c r="W708" s="1"/>
      <c r="X708" s="1"/>
      <c r="Y708" s="1"/>
      <c r="Z708" s="1"/>
      <c r="AA708" s="2"/>
      <c r="AB708" s="2"/>
      <c r="AC708" s="2"/>
      <c r="AD708" s="2"/>
      <c r="AE708" s="2"/>
      <c r="AF708" s="2"/>
      <c r="AG708" s="270"/>
      <c r="AH708" s="270"/>
      <c r="AI708" s="270"/>
      <c r="AJ708" s="270"/>
      <c r="AK708" s="270"/>
      <c r="AL708" s="270"/>
      <c r="AM708" s="270"/>
      <c r="AN708" s="270"/>
      <c r="AO708" s="270"/>
    </row>
    <row r="709" spans="1:41" ht="14.25" customHeight="1">
      <c r="A709" s="204"/>
      <c r="B709" s="268"/>
      <c r="C709" s="268"/>
      <c r="D709" s="268"/>
      <c r="E709" s="268"/>
      <c r="F709" s="268"/>
      <c r="G709" s="268"/>
      <c r="H709" s="269"/>
      <c r="I709" s="189"/>
      <c r="J709" s="3"/>
      <c r="K709" s="2"/>
      <c r="L709" s="269"/>
      <c r="M709" s="189"/>
      <c r="N709" s="3"/>
      <c r="O709" s="2"/>
      <c r="P709" s="269"/>
      <c r="Q709" s="189"/>
      <c r="R709" s="3"/>
      <c r="S709" s="2"/>
      <c r="T709" s="269"/>
      <c r="U709" s="189"/>
      <c r="V709" s="3"/>
      <c r="W709" s="1"/>
      <c r="X709" s="1"/>
      <c r="Y709" s="1"/>
      <c r="Z709" s="1"/>
      <c r="AA709" s="2"/>
      <c r="AB709" s="2"/>
      <c r="AC709" s="2"/>
      <c r="AD709" s="2"/>
      <c r="AE709" s="2"/>
      <c r="AF709" s="2"/>
      <c r="AG709" s="270"/>
      <c r="AH709" s="270"/>
      <c r="AI709" s="270"/>
      <c r="AJ709" s="270"/>
      <c r="AK709" s="270"/>
      <c r="AL709" s="270"/>
      <c r="AM709" s="270"/>
      <c r="AN709" s="270"/>
      <c r="AO709" s="270"/>
    </row>
    <row r="710" spans="1:41" ht="14.25" customHeight="1">
      <c r="A710" s="204"/>
      <c r="B710" s="268"/>
      <c r="C710" s="268"/>
      <c r="D710" s="268"/>
      <c r="E710" s="268"/>
      <c r="F710" s="268"/>
      <c r="G710" s="268"/>
      <c r="H710" s="269"/>
      <c r="I710" s="189"/>
      <c r="J710" s="3"/>
      <c r="K710" s="2"/>
      <c r="L710" s="269"/>
      <c r="M710" s="189"/>
      <c r="N710" s="3"/>
      <c r="O710" s="2"/>
      <c r="P710" s="269"/>
      <c r="Q710" s="189"/>
      <c r="R710" s="3"/>
      <c r="S710" s="2"/>
      <c r="T710" s="269"/>
      <c r="U710" s="189"/>
      <c r="V710" s="3"/>
      <c r="W710" s="1"/>
      <c r="X710" s="1"/>
      <c r="Y710" s="1"/>
      <c r="Z710" s="1"/>
      <c r="AA710" s="2"/>
      <c r="AB710" s="2"/>
      <c r="AC710" s="2"/>
      <c r="AD710" s="2"/>
      <c r="AE710" s="2"/>
      <c r="AF710" s="2"/>
      <c r="AG710" s="270"/>
      <c r="AH710" s="270"/>
      <c r="AI710" s="270"/>
      <c r="AJ710" s="270"/>
      <c r="AK710" s="270"/>
      <c r="AL710" s="270"/>
      <c r="AM710" s="270"/>
      <c r="AN710" s="270"/>
      <c r="AO710" s="270"/>
    </row>
    <row r="711" spans="1:41" ht="14.25" customHeight="1">
      <c r="A711" s="204"/>
      <c r="B711" s="268"/>
      <c r="C711" s="268"/>
      <c r="D711" s="268"/>
      <c r="E711" s="268"/>
      <c r="F711" s="268"/>
      <c r="G711" s="268"/>
      <c r="H711" s="269"/>
      <c r="I711" s="189"/>
      <c r="J711" s="3"/>
      <c r="K711" s="2"/>
      <c r="L711" s="269"/>
      <c r="M711" s="189"/>
      <c r="N711" s="3"/>
      <c r="O711" s="2"/>
      <c r="P711" s="269"/>
      <c r="Q711" s="189"/>
      <c r="R711" s="3"/>
      <c r="S711" s="2"/>
      <c r="T711" s="269"/>
      <c r="U711" s="189"/>
      <c r="V711" s="3"/>
      <c r="W711" s="1"/>
      <c r="X711" s="1"/>
      <c r="Y711" s="1"/>
      <c r="Z711" s="1"/>
      <c r="AA711" s="2"/>
      <c r="AB711" s="2"/>
      <c r="AC711" s="2"/>
      <c r="AD711" s="2"/>
      <c r="AE711" s="2"/>
      <c r="AF711" s="2"/>
      <c r="AG711" s="270"/>
      <c r="AH711" s="270"/>
      <c r="AI711" s="270"/>
      <c r="AJ711" s="270"/>
      <c r="AK711" s="270"/>
      <c r="AL711" s="270"/>
      <c r="AM711" s="270"/>
      <c r="AN711" s="270"/>
      <c r="AO711" s="270"/>
    </row>
    <row r="712" spans="1:41" ht="14.25" customHeight="1">
      <c r="A712" s="204"/>
      <c r="B712" s="268"/>
      <c r="C712" s="268"/>
      <c r="D712" s="268"/>
      <c r="E712" s="268"/>
      <c r="F712" s="268"/>
      <c r="G712" s="268"/>
      <c r="H712" s="269"/>
      <c r="I712" s="189"/>
      <c r="J712" s="3"/>
      <c r="K712" s="2"/>
      <c r="L712" s="269"/>
      <c r="M712" s="189"/>
      <c r="N712" s="3"/>
      <c r="O712" s="2"/>
      <c r="P712" s="269"/>
      <c r="Q712" s="189"/>
      <c r="R712" s="3"/>
      <c r="S712" s="2"/>
      <c r="T712" s="269"/>
      <c r="U712" s="189"/>
      <c r="V712" s="3"/>
      <c r="W712" s="1"/>
      <c r="X712" s="1"/>
      <c r="Y712" s="1"/>
      <c r="Z712" s="1"/>
      <c r="AA712" s="2"/>
      <c r="AB712" s="2"/>
      <c r="AC712" s="2"/>
      <c r="AD712" s="2"/>
      <c r="AE712" s="2"/>
      <c r="AF712" s="2"/>
      <c r="AG712" s="270"/>
      <c r="AH712" s="270"/>
      <c r="AI712" s="270"/>
      <c r="AJ712" s="270"/>
      <c r="AK712" s="270"/>
      <c r="AL712" s="270"/>
      <c r="AM712" s="270"/>
      <c r="AN712" s="270"/>
      <c r="AO712" s="270"/>
    </row>
    <row r="713" spans="1:41" ht="14.25" customHeight="1">
      <c r="A713" s="204"/>
      <c r="B713" s="268"/>
      <c r="C713" s="268"/>
      <c r="D713" s="268"/>
      <c r="E713" s="268"/>
      <c r="F713" s="268"/>
      <c r="G713" s="268"/>
      <c r="H713" s="269"/>
      <c r="I713" s="189"/>
      <c r="J713" s="3"/>
      <c r="K713" s="2"/>
      <c r="L713" s="269"/>
      <c r="M713" s="189"/>
      <c r="N713" s="3"/>
      <c r="O713" s="2"/>
      <c r="P713" s="269"/>
      <c r="Q713" s="189"/>
      <c r="R713" s="3"/>
      <c r="S713" s="2"/>
      <c r="T713" s="269"/>
      <c r="U713" s="189"/>
      <c r="V713" s="3"/>
      <c r="W713" s="1"/>
      <c r="X713" s="1"/>
      <c r="Y713" s="1"/>
      <c r="Z713" s="1"/>
      <c r="AA713" s="2"/>
      <c r="AB713" s="2"/>
      <c r="AC713" s="2"/>
      <c r="AD713" s="2"/>
      <c r="AE713" s="2"/>
      <c r="AF713" s="2"/>
      <c r="AG713" s="270"/>
      <c r="AH713" s="270"/>
      <c r="AI713" s="270"/>
      <c r="AJ713" s="270"/>
      <c r="AK713" s="270"/>
      <c r="AL713" s="270"/>
      <c r="AM713" s="270"/>
      <c r="AN713" s="270"/>
      <c r="AO713" s="270"/>
    </row>
    <row r="714" spans="1:41" ht="14.25" customHeight="1">
      <c r="A714" s="204"/>
      <c r="B714" s="268"/>
      <c r="C714" s="268"/>
      <c r="D714" s="268"/>
      <c r="E714" s="268"/>
      <c r="F714" s="268"/>
      <c r="G714" s="268"/>
      <c r="H714" s="269"/>
      <c r="I714" s="189"/>
      <c r="J714" s="3"/>
      <c r="K714" s="2"/>
      <c r="L714" s="269"/>
      <c r="M714" s="189"/>
      <c r="N714" s="3"/>
      <c r="O714" s="2"/>
      <c r="P714" s="269"/>
      <c r="Q714" s="189"/>
      <c r="R714" s="3"/>
      <c r="S714" s="2"/>
      <c r="T714" s="269"/>
      <c r="U714" s="189"/>
      <c r="V714" s="3"/>
      <c r="W714" s="1"/>
      <c r="X714" s="1"/>
      <c r="Y714" s="1"/>
      <c r="Z714" s="1"/>
      <c r="AA714" s="2"/>
      <c r="AB714" s="2"/>
      <c r="AC714" s="2"/>
      <c r="AD714" s="2"/>
      <c r="AE714" s="2"/>
      <c r="AF714" s="2"/>
      <c r="AG714" s="270"/>
      <c r="AH714" s="270"/>
      <c r="AI714" s="270"/>
      <c r="AJ714" s="270"/>
      <c r="AK714" s="270"/>
      <c r="AL714" s="270"/>
      <c r="AM714" s="270"/>
      <c r="AN714" s="270"/>
      <c r="AO714" s="270"/>
    </row>
    <row r="715" spans="1:41" ht="14.25" customHeight="1">
      <c r="A715" s="204"/>
      <c r="B715" s="268"/>
      <c r="C715" s="268"/>
      <c r="D715" s="268"/>
      <c r="E715" s="268"/>
      <c r="F715" s="268"/>
      <c r="G715" s="268"/>
      <c r="H715" s="269"/>
      <c r="I715" s="189"/>
      <c r="J715" s="3"/>
      <c r="K715" s="2"/>
      <c r="L715" s="269"/>
      <c r="M715" s="189"/>
      <c r="N715" s="3"/>
      <c r="O715" s="2"/>
      <c r="P715" s="269"/>
      <c r="Q715" s="189"/>
      <c r="R715" s="3"/>
      <c r="S715" s="2"/>
      <c r="T715" s="269"/>
      <c r="U715" s="189"/>
      <c r="V715" s="3"/>
      <c r="W715" s="1"/>
      <c r="X715" s="1"/>
      <c r="Y715" s="1"/>
      <c r="Z715" s="1"/>
      <c r="AA715" s="2"/>
      <c r="AB715" s="2"/>
      <c r="AC715" s="2"/>
      <c r="AD715" s="2"/>
      <c r="AE715" s="2"/>
      <c r="AF715" s="2"/>
      <c r="AG715" s="270"/>
      <c r="AH715" s="270"/>
      <c r="AI715" s="270"/>
      <c r="AJ715" s="270"/>
      <c r="AK715" s="270"/>
      <c r="AL715" s="270"/>
      <c r="AM715" s="270"/>
      <c r="AN715" s="270"/>
      <c r="AO715" s="270"/>
    </row>
    <row r="716" spans="1:41" ht="14.25" customHeight="1">
      <c r="A716" s="204"/>
      <c r="B716" s="268"/>
      <c r="C716" s="268"/>
      <c r="D716" s="268"/>
      <c r="E716" s="268"/>
      <c r="F716" s="268"/>
      <c r="G716" s="268"/>
      <c r="H716" s="269"/>
      <c r="I716" s="189"/>
      <c r="J716" s="3"/>
      <c r="K716" s="2"/>
      <c r="L716" s="269"/>
      <c r="M716" s="189"/>
      <c r="N716" s="3"/>
      <c r="O716" s="2"/>
      <c r="P716" s="269"/>
      <c r="Q716" s="189"/>
      <c r="R716" s="3"/>
      <c r="S716" s="2"/>
      <c r="T716" s="269"/>
      <c r="U716" s="189"/>
      <c r="V716" s="3"/>
      <c r="W716" s="1"/>
      <c r="X716" s="1"/>
      <c r="Y716" s="1"/>
      <c r="Z716" s="1"/>
      <c r="AA716" s="2"/>
      <c r="AB716" s="2"/>
      <c r="AC716" s="2"/>
      <c r="AD716" s="2"/>
      <c r="AE716" s="2"/>
      <c r="AF716" s="2"/>
      <c r="AG716" s="270"/>
      <c r="AH716" s="270"/>
      <c r="AI716" s="270"/>
      <c r="AJ716" s="270"/>
      <c r="AK716" s="270"/>
      <c r="AL716" s="270"/>
      <c r="AM716" s="270"/>
      <c r="AN716" s="270"/>
      <c r="AO716" s="270"/>
    </row>
    <row r="717" spans="1:41" ht="14.25" customHeight="1">
      <c r="A717" s="204"/>
      <c r="B717" s="268"/>
      <c r="C717" s="268"/>
      <c r="D717" s="268"/>
      <c r="E717" s="268"/>
      <c r="F717" s="268"/>
      <c r="G717" s="268"/>
      <c r="H717" s="269"/>
      <c r="I717" s="189"/>
      <c r="J717" s="3"/>
      <c r="K717" s="2"/>
      <c r="L717" s="269"/>
      <c r="M717" s="189"/>
      <c r="N717" s="3"/>
      <c r="O717" s="2"/>
      <c r="P717" s="269"/>
      <c r="Q717" s="189"/>
      <c r="R717" s="3"/>
      <c r="S717" s="2"/>
      <c r="T717" s="269"/>
      <c r="U717" s="189"/>
      <c r="V717" s="3"/>
      <c r="W717" s="1"/>
      <c r="X717" s="1"/>
      <c r="Y717" s="1"/>
      <c r="Z717" s="1"/>
      <c r="AA717" s="2"/>
      <c r="AB717" s="2"/>
      <c r="AC717" s="2"/>
      <c r="AD717" s="2"/>
      <c r="AE717" s="2"/>
      <c r="AF717" s="2"/>
      <c r="AG717" s="270"/>
      <c r="AH717" s="270"/>
      <c r="AI717" s="270"/>
      <c r="AJ717" s="270"/>
      <c r="AK717" s="270"/>
      <c r="AL717" s="270"/>
      <c r="AM717" s="270"/>
      <c r="AN717" s="270"/>
      <c r="AO717" s="270"/>
    </row>
    <row r="718" spans="1:41" ht="14.25" customHeight="1">
      <c r="A718" s="204"/>
      <c r="B718" s="268"/>
      <c r="C718" s="268"/>
      <c r="D718" s="268"/>
      <c r="E718" s="268"/>
      <c r="F718" s="268"/>
      <c r="G718" s="268"/>
      <c r="H718" s="269"/>
      <c r="I718" s="189"/>
      <c r="J718" s="3"/>
      <c r="K718" s="2"/>
      <c r="L718" s="269"/>
      <c r="M718" s="189"/>
      <c r="N718" s="3"/>
      <c r="O718" s="2"/>
      <c r="P718" s="269"/>
      <c r="Q718" s="189"/>
      <c r="R718" s="3"/>
      <c r="S718" s="2"/>
      <c r="T718" s="269"/>
      <c r="U718" s="189"/>
      <c r="V718" s="3"/>
      <c r="W718" s="1"/>
      <c r="X718" s="1"/>
      <c r="Y718" s="1"/>
      <c r="Z718" s="1"/>
      <c r="AA718" s="2"/>
      <c r="AB718" s="2"/>
      <c r="AC718" s="2"/>
      <c r="AD718" s="2"/>
      <c r="AE718" s="2"/>
      <c r="AF718" s="2"/>
      <c r="AG718" s="270"/>
      <c r="AH718" s="270"/>
      <c r="AI718" s="270"/>
      <c r="AJ718" s="270"/>
      <c r="AK718" s="270"/>
      <c r="AL718" s="270"/>
      <c r="AM718" s="270"/>
      <c r="AN718" s="270"/>
      <c r="AO718" s="270"/>
    </row>
    <row r="719" spans="1:41" ht="14.25" customHeight="1">
      <c r="A719" s="204"/>
      <c r="B719" s="268"/>
      <c r="C719" s="268"/>
      <c r="D719" s="268"/>
      <c r="E719" s="268"/>
      <c r="F719" s="268"/>
      <c r="G719" s="268"/>
      <c r="H719" s="269"/>
      <c r="I719" s="189"/>
      <c r="J719" s="3"/>
      <c r="K719" s="2"/>
      <c r="L719" s="269"/>
      <c r="M719" s="189"/>
      <c r="N719" s="3"/>
      <c r="O719" s="2"/>
      <c r="P719" s="269"/>
      <c r="Q719" s="189"/>
      <c r="R719" s="3"/>
      <c r="S719" s="2"/>
      <c r="T719" s="269"/>
      <c r="U719" s="189"/>
      <c r="V719" s="3"/>
      <c r="W719" s="1"/>
      <c r="X719" s="1"/>
      <c r="Y719" s="1"/>
      <c r="Z719" s="1"/>
      <c r="AA719" s="2"/>
      <c r="AB719" s="2"/>
      <c r="AC719" s="2"/>
      <c r="AD719" s="2"/>
      <c r="AE719" s="2"/>
      <c r="AF719" s="2"/>
      <c r="AG719" s="270"/>
      <c r="AH719" s="270"/>
      <c r="AI719" s="270"/>
      <c r="AJ719" s="270"/>
      <c r="AK719" s="270"/>
      <c r="AL719" s="270"/>
      <c r="AM719" s="270"/>
      <c r="AN719" s="270"/>
      <c r="AO719" s="270"/>
    </row>
    <row r="720" spans="1:41" ht="14.25" customHeight="1">
      <c r="A720" s="204"/>
      <c r="B720" s="268"/>
      <c r="C720" s="268"/>
      <c r="D720" s="268"/>
      <c r="E720" s="268"/>
      <c r="F720" s="268"/>
      <c r="G720" s="268"/>
      <c r="H720" s="269"/>
      <c r="I720" s="189"/>
      <c r="J720" s="3"/>
      <c r="K720" s="2"/>
      <c r="L720" s="269"/>
      <c r="M720" s="189"/>
      <c r="N720" s="3"/>
      <c r="O720" s="2"/>
      <c r="P720" s="269"/>
      <c r="Q720" s="189"/>
      <c r="R720" s="3"/>
      <c r="S720" s="2"/>
      <c r="T720" s="269"/>
      <c r="U720" s="189"/>
      <c r="V720" s="3"/>
      <c r="W720" s="1"/>
      <c r="X720" s="1"/>
      <c r="Y720" s="1"/>
      <c r="Z720" s="1"/>
      <c r="AA720" s="2"/>
      <c r="AB720" s="2"/>
      <c r="AC720" s="2"/>
      <c r="AD720" s="2"/>
      <c r="AE720" s="2"/>
      <c r="AF720" s="2"/>
      <c r="AG720" s="270"/>
      <c r="AH720" s="270"/>
      <c r="AI720" s="270"/>
      <c r="AJ720" s="270"/>
      <c r="AK720" s="270"/>
      <c r="AL720" s="270"/>
      <c r="AM720" s="270"/>
      <c r="AN720" s="270"/>
      <c r="AO720" s="270"/>
    </row>
    <row r="721" spans="1:41" ht="14.25" customHeight="1">
      <c r="A721" s="204"/>
      <c r="B721" s="268"/>
      <c r="C721" s="268"/>
      <c r="D721" s="268"/>
      <c r="E721" s="268"/>
      <c r="F721" s="268"/>
      <c r="G721" s="268"/>
      <c r="H721" s="269"/>
      <c r="I721" s="189"/>
      <c r="J721" s="3"/>
      <c r="K721" s="2"/>
      <c r="L721" s="269"/>
      <c r="M721" s="189"/>
      <c r="N721" s="3"/>
      <c r="O721" s="2"/>
      <c r="P721" s="269"/>
      <c r="Q721" s="189"/>
      <c r="R721" s="3"/>
      <c r="S721" s="2"/>
      <c r="T721" s="269"/>
      <c r="U721" s="189"/>
      <c r="V721" s="3"/>
      <c r="W721" s="1"/>
      <c r="X721" s="1"/>
      <c r="Y721" s="1"/>
      <c r="Z721" s="1"/>
      <c r="AA721" s="2"/>
      <c r="AB721" s="2"/>
      <c r="AC721" s="2"/>
      <c r="AD721" s="2"/>
      <c r="AE721" s="2"/>
      <c r="AF721" s="2"/>
      <c r="AG721" s="270"/>
      <c r="AH721" s="270"/>
      <c r="AI721" s="270"/>
      <c r="AJ721" s="270"/>
      <c r="AK721" s="270"/>
      <c r="AL721" s="270"/>
      <c r="AM721" s="270"/>
      <c r="AN721" s="270"/>
      <c r="AO721" s="270"/>
    </row>
    <row r="722" spans="1:41" ht="14.25" customHeight="1">
      <c r="A722" s="204"/>
      <c r="B722" s="268"/>
      <c r="C722" s="268"/>
      <c r="D722" s="268"/>
      <c r="E722" s="268"/>
      <c r="F722" s="268"/>
      <c r="G722" s="268"/>
      <c r="H722" s="269"/>
      <c r="I722" s="189"/>
      <c r="J722" s="3"/>
      <c r="K722" s="2"/>
      <c r="L722" s="269"/>
      <c r="M722" s="189"/>
      <c r="N722" s="3"/>
      <c r="O722" s="2"/>
      <c r="P722" s="269"/>
      <c r="Q722" s="189"/>
      <c r="R722" s="3"/>
      <c r="S722" s="2"/>
      <c r="T722" s="269"/>
      <c r="U722" s="189"/>
      <c r="V722" s="3"/>
      <c r="W722" s="1"/>
      <c r="X722" s="1"/>
      <c r="Y722" s="1"/>
      <c r="Z722" s="1"/>
      <c r="AA722" s="2"/>
      <c r="AB722" s="2"/>
      <c r="AC722" s="2"/>
      <c r="AD722" s="2"/>
      <c r="AE722" s="2"/>
      <c r="AF722" s="2"/>
      <c r="AG722" s="270"/>
      <c r="AH722" s="270"/>
      <c r="AI722" s="270"/>
      <c r="AJ722" s="270"/>
      <c r="AK722" s="270"/>
      <c r="AL722" s="270"/>
      <c r="AM722" s="270"/>
      <c r="AN722" s="270"/>
      <c r="AO722" s="270"/>
    </row>
    <row r="723" spans="1:41" ht="14.25" customHeight="1">
      <c r="A723" s="204"/>
      <c r="B723" s="268"/>
      <c r="C723" s="268"/>
      <c r="D723" s="268"/>
      <c r="E723" s="268"/>
      <c r="F723" s="268"/>
      <c r="G723" s="268"/>
      <c r="H723" s="269"/>
      <c r="I723" s="189"/>
      <c r="J723" s="3"/>
      <c r="K723" s="2"/>
      <c r="L723" s="269"/>
      <c r="M723" s="189"/>
      <c r="N723" s="3"/>
      <c r="O723" s="2"/>
      <c r="P723" s="269"/>
      <c r="Q723" s="189"/>
      <c r="R723" s="3"/>
      <c r="S723" s="2"/>
      <c r="T723" s="269"/>
      <c r="U723" s="189"/>
      <c r="V723" s="3"/>
      <c r="W723" s="1"/>
      <c r="X723" s="1"/>
      <c r="Y723" s="1"/>
      <c r="Z723" s="1"/>
      <c r="AA723" s="2"/>
      <c r="AB723" s="2"/>
      <c r="AC723" s="2"/>
      <c r="AD723" s="2"/>
      <c r="AE723" s="2"/>
      <c r="AF723" s="2"/>
      <c r="AG723" s="270"/>
      <c r="AH723" s="270"/>
      <c r="AI723" s="270"/>
      <c r="AJ723" s="270"/>
      <c r="AK723" s="270"/>
      <c r="AL723" s="270"/>
      <c r="AM723" s="270"/>
      <c r="AN723" s="270"/>
      <c r="AO723" s="270"/>
    </row>
    <row r="724" spans="1:41" ht="14.25" customHeight="1">
      <c r="A724" s="204"/>
      <c r="B724" s="268"/>
      <c r="C724" s="268"/>
      <c r="D724" s="268"/>
      <c r="E724" s="268"/>
      <c r="F724" s="268"/>
      <c r="G724" s="268"/>
      <c r="H724" s="269"/>
      <c r="I724" s="189"/>
      <c r="J724" s="3"/>
      <c r="K724" s="2"/>
      <c r="L724" s="269"/>
      <c r="M724" s="189"/>
      <c r="N724" s="3"/>
      <c r="O724" s="2"/>
      <c r="P724" s="269"/>
      <c r="Q724" s="189"/>
      <c r="R724" s="3"/>
      <c r="S724" s="2"/>
      <c r="T724" s="269"/>
      <c r="U724" s="189"/>
      <c r="V724" s="3"/>
      <c r="W724" s="1"/>
      <c r="X724" s="1"/>
      <c r="Y724" s="1"/>
      <c r="Z724" s="1"/>
      <c r="AA724" s="2"/>
      <c r="AB724" s="2"/>
      <c r="AC724" s="2"/>
      <c r="AD724" s="2"/>
      <c r="AE724" s="2"/>
      <c r="AF724" s="2"/>
      <c r="AG724" s="270"/>
      <c r="AH724" s="270"/>
      <c r="AI724" s="270"/>
      <c r="AJ724" s="270"/>
      <c r="AK724" s="270"/>
      <c r="AL724" s="270"/>
      <c r="AM724" s="270"/>
      <c r="AN724" s="270"/>
      <c r="AO724" s="270"/>
    </row>
    <row r="725" spans="1:41" ht="14.25" customHeight="1">
      <c r="A725" s="204"/>
      <c r="B725" s="268"/>
      <c r="C725" s="268"/>
      <c r="D725" s="268"/>
      <c r="E725" s="268"/>
      <c r="F725" s="268"/>
      <c r="G725" s="268"/>
      <c r="H725" s="269"/>
      <c r="I725" s="189"/>
      <c r="J725" s="3"/>
      <c r="K725" s="2"/>
      <c r="L725" s="269"/>
      <c r="M725" s="189"/>
      <c r="N725" s="3"/>
      <c r="O725" s="2"/>
      <c r="P725" s="269"/>
      <c r="Q725" s="189"/>
      <c r="R725" s="3"/>
      <c r="S725" s="2"/>
      <c r="T725" s="269"/>
      <c r="U725" s="189"/>
      <c r="V725" s="3"/>
      <c r="W725" s="1"/>
      <c r="X725" s="1"/>
      <c r="Y725" s="1"/>
      <c r="Z725" s="1"/>
      <c r="AA725" s="2"/>
      <c r="AB725" s="2"/>
      <c r="AC725" s="2"/>
      <c r="AD725" s="2"/>
      <c r="AE725" s="2"/>
      <c r="AF725" s="2"/>
      <c r="AG725" s="270"/>
      <c r="AH725" s="270"/>
      <c r="AI725" s="270"/>
      <c r="AJ725" s="270"/>
      <c r="AK725" s="270"/>
      <c r="AL725" s="270"/>
      <c r="AM725" s="270"/>
      <c r="AN725" s="270"/>
      <c r="AO725" s="270"/>
    </row>
    <row r="726" spans="1:41" ht="14.25" customHeight="1">
      <c r="A726" s="204"/>
      <c r="B726" s="268"/>
      <c r="C726" s="268"/>
      <c r="D726" s="268"/>
      <c r="E726" s="268"/>
      <c r="F726" s="268"/>
      <c r="G726" s="268"/>
      <c r="H726" s="269"/>
      <c r="I726" s="189"/>
      <c r="J726" s="3"/>
      <c r="K726" s="2"/>
      <c r="L726" s="269"/>
      <c r="M726" s="189"/>
      <c r="N726" s="3"/>
      <c r="O726" s="2"/>
      <c r="P726" s="269"/>
      <c r="Q726" s="189"/>
      <c r="R726" s="3"/>
      <c r="S726" s="2"/>
      <c r="T726" s="269"/>
      <c r="U726" s="189"/>
      <c r="V726" s="3"/>
      <c r="W726" s="1"/>
      <c r="X726" s="1"/>
      <c r="Y726" s="1"/>
      <c r="Z726" s="1"/>
      <c r="AA726" s="2"/>
      <c r="AB726" s="2"/>
      <c r="AC726" s="2"/>
      <c r="AD726" s="2"/>
      <c r="AE726" s="2"/>
      <c r="AF726" s="2"/>
      <c r="AG726" s="270"/>
      <c r="AH726" s="270"/>
      <c r="AI726" s="270"/>
      <c r="AJ726" s="270"/>
      <c r="AK726" s="270"/>
      <c r="AL726" s="270"/>
      <c r="AM726" s="270"/>
      <c r="AN726" s="270"/>
      <c r="AO726" s="270"/>
    </row>
    <row r="727" spans="1:41" ht="14.25" customHeight="1">
      <c r="A727" s="204"/>
      <c r="B727" s="268"/>
      <c r="C727" s="268"/>
      <c r="D727" s="268"/>
      <c r="E727" s="268"/>
      <c r="F727" s="268"/>
      <c r="G727" s="268"/>
      <c r="H727" s="269"/>
      <c r="I727" s="189"/>
      <c r="J727" s="3"/>
      <c r="K727" s="2"/>
      <c r="L727" s="269"/>
      <c r="M727" s="189"/>
      <c r="N727" s="3"/>
      <c r="O727" s="2"/>
      <c r="P727" s="269"/>
      <c r="Q727" s="189"/>
      <c r="R727" s="3"/>
      <c r="S727" s="2"/>
      <c r="T727" s="269"/>
      <c r="U727" s="189"/>
      <c r="V727" s="3"/>
      <c r="W727" s="1"/>
      <c r="X727" s="1"/>
      <c r="Y727" s="1"/>
      <c r="Z727" s="1"/>
      <c r="AA727" s="2"/>
      <c r="AB727" s="2"/>
      <c r="AC727" s="2"/>
      <c r="AD727" s="2"/>
      <c r="AE727" s="2"/>
      <c r="AF727" s="2"/>
      <c r="AG727" s="270"/>
      <c r="AH727" s="270"/>
      <c r="AI727" s="270"/>
      <c r="AJ727" s="270"/>
      <c r="AK727" s="270"/>
      <c r="AL727" s="270"/>
      <c r="AM727" s="270"/>
      <c r="AN727" s="270"/>
      <c r="AO727" s="270"/>
    </row>
    <row r="728" spans="1:41" ht="14.25" customHeight="1">
      <c r="A728" s="204"/>
      <c r="B728" s="268"/>
      <c r="C728" s="268"/>
      <c r="D728" s="268"/>
      <c r="E728" s="268"/>
      <c r="F728" s="268"/>
      <c r="G728" s="268"/>
      <c r="H728" s="269"/>
      <c r="I728" s="189"/>
      <c r="J728" s="3"/>
      <c r="K728" s="2"/>
      <c r="L728" s="269"/>
      <c r="M728" s="189"/>
      <c r="N728" s="3"/>
      <c r="O728" s="2"/>
      <c r="P728" s="269"/>
      <c r="Q728" s="189"/>
      <c r="R728" s="3"/>
      <c r="S728" s="2"/>
      <c r="T728" s="269"/>
      <c r="U728" s="189"/>
      <c r="V728" s="3"/>
      <c r="W728" s="1"/>
      <c r="X728" s="1"/>
      <c r="Y728" s="1"/>
      <c r="Z728" s="1"/>
      <c r="AA728" s="2"/>
      <c r="AB728" s="2"/>
      <c r="AC728" s="2"/>
      <c r="AD728" s="2"/>
      <c r="AE728" s="2"/>
      <c r="AF728" s="2"/>
      <c r="AG728" s="270"/>
      <c r="AH728" s="270"/>
      <c r="AI728" s="270"/>
      <c r="AJ728" s="270"/>
      <c r="AK728" s="270"/>
      <c r="AL728" s="270"/>
      <c r="AM728" s="270"/>
      <c r="AN728" s="270"/>
      <c r="AO728" s="270"/>
    </row>
    <row r="729" spans="1:41" ht="14.25" customHeight="1">
      <c r="A729" s="204"/>
      <c r="B729" s="268"/>
      <c r="C729" s="268"/>
      <c r="D729" s="268"/>
      <c r="E729" s="268"/>
      <c r="F729" s="268"/>
      <c r="G729" s="268"/>
      <c r="H729" s="269"/>
      <c r="I729" s="189"/>
      <c r="J729" s="3"/>
      <c r="K729" s="2"/>
      <c r="L729" s="269"/>
      <c r="M729" s="189"/>
      <c r="N729" s="3"/>
      <c r="O729" s="2"/>
      <c r="P729" s="269"/>
      <c r="Q729" s="189"/>
      <c r="R729" s="3"/>
      <c r="S729" s="2"/>
      <c r="T729" s="269"/>
      <c r="U729" s="189"/>
      <c r="V729" s="3"/>
      <c r="W729" s="1"/>
      <c r="X729" s="1"/>
      <c r="Y729" s="1"/>
      <c r="Z729" s="1"/>
      <c r="AA729" s="2"/>
      <c r="AB729" s="2"/>
      <c r="AC729" s="2"/>
      <c r="AD729" s="2"/>
      <c r="AE729" s="2"/>
      <c r="AF729" s="2"/>
      <c r="AG729" s="270"/>
      <c r="AH729" s="270"/>
      <c r="AI729" s="270"/>
      <c r="AJ729" s="270"/>
      <c r="AK729" s="270"/>
      <c r="AL729" s="270"/>
      <c r="AM729" s="270"/>
      <c r="AN729" s="270"/>
      <c r="AO729" s="270"/>
    </row>
    <row r="730" spans="1:41" ht="14.25" customHeight="1">
      <c r="A730" s="204"/>
      <c r="B730" s="268"/>
      <c r="C730" s="268"/>
      <c r="D730" s="268"/>
      <c r="E730" s="268"/>
      <c r="F730" s="268"/>
      <c r="G730" s="268"/>
      <c r="H730" s="269"/>
      <c r="I730" s="189"/>
      <c r="J730" s="3"/>
      <c r="K730" s="2"/>
      <c r="L730" s="269"/>
      <c r="M730" s="189"/>
      <c r="N730" s="3"/>
      <c r="O730" s="2"/>
      <c r="P730" s="269"/>
      <c r="Q730" s="189"/>
      <c r="R730" s="3"/>
      <c r="S730" s="2"/>
      <c r="T730" s="269"/>
      <c r="U730" s="189"/>
      <c r="V730" s="3"/>
      <c r="W730" s="1"/>
      <c r="X730" s="1"/>
      <c r="Y730" s="1"/>
      <c r="Z730" s="1"/>
      <c r="AA730" s="2"/>
      <c r="AB730" s="2"/>
      <c r="AC730" s="2"/>
      <c r="AD730" s="2"/>
      <c r="AE730" s="2"/>
      <c r="AF730" s="2"/>
      <c r="AG730" s="270"/>
      <c r="AH730" s="270"/>
      <c r="AI730" s="270"/>
      <c r="AJ730" s="270"/>
      <c r="AK730" s="270"/>
      <c r="AL730" s="270"/>
      <c r="AM730" s="270"/>
      <c r="AN730" s="270"/>
      <c r="AO730" s="270"/>
    </row>
    <row r="731" spans="1:41" ht="14.25" customHeight="1">
      <c r="A731" s="204"/>
      <c r="B731" s="268"/>
      <c r="C731" s="268"/>
      <c r="D731" s="268"/>
      <c r="E731" s="268"/>
      <c r="F731" s="268"/>
      <c r="G731" s="268"/>
      <c r="H731" s="269"/>
      <c r="I731" s="189"/>
      <c r="J731" s="3"/>
      <c r="K731" s="2"/>
      <c r="L731" s="269"/>
      <c r="M731" s="189"/>
      <c r="N731" s="3"/>
      <c r="O731" s="2"/>
      <c r="P731" s="269"/>
      <c r="Q731" s="189"/>
      <c r="R731" s="3"/>
      <c r="S731" s="2"/>
      <c r="T731" s="269"/>
      <c r="U731" s="189"/>
      <c r="V731" s="3"/>
      <c r="W731" s="1"/>
      <c r="X731" s="1"/>
      <c r="Y731" s="1"/>
      <c r="Z731" s="1"/>
      <c r="AA731" s="2"/>
      <c r="AB731" s="2"/>
      <c r="AC731" s="2"/>
      <c r="AD731" s="2"/>
      <c r="AE731" s="2"/>
      <c r="AF731" s="2"/>
      <c r="AG731" s="270"/>
      <c r="AH731" s="270"/>
      <c r="AI731" s="270"/>
      <c r="AJ731" s="270"/>
      <c r="AK731" s="270"/>
      <c r="AL731" s="270"/>
      <c r="AM731" s="270"/>
      <c r="AN731" s="270"/>
      <c r="AO731" s="270"/>
    </row>
    <row r="732" spans="1:41" ht="14.25" customHeight="1">
      <c r="A732" s="204"/>
      <c r="B732" s="268"/>
      <c r="C732" s="268"/>
      <c r="D732" s="268"/>
      <c r="E732" s="268"/>
      <c r="F732" s="268"/>
      <c r="G732" s="268"/>
      <c r="H732" s="269"/>
      <c r="I732" s="189"/>
      <c r="J732" s="3"/>
      <c r="K732" s="2"/>
      <c r="L732" s="269"/>
      <c r="M732" s="189"/>
      <c r="N732" s="3"/>
      <c r="O732" s="2"/>
      <c r="P732" s="269"/>
      <c r="Q732" s="189"/>
      <c r="R732" s="3"/>
      <c r="S732" s="2"/>
      <c r="T732" s="269"/>
      <c r="U732" s="189"/>
      <c r="V732" s="3"/>
      <c r="W732" s="1"/>
      <c r="X732" s="1"/>
      <c r="Y732" s="1"/>
      <c r="Z732" s="1"/>
      <c r="AA732" s="2"/>
      <c r="AB732" s="2"/>
      <c r="AC732" s="2"/>
      <c r="AD732" s="2"/>
      <c r="AE732" s="2"/>
      <c r="AF732" s="2"/>
      <c r="AG732" s="270"/>
      <c r="AH732" s="270"/>
      <c r="AI732" s="270"/>
      <c r="AJ732" s="270"/>
      <c r="AK732" s="270"/>
      <c r="AL732" s="270"/>
      <c r="AM732" s="270"/>
      <c r="AN732" s="270"/>
      <c r="AO732" s="270"/>
    </row>
    <row r="733" spans="1:41" ht="14.25" customHeight="1">
      <c r="A733" s="204"/>
      <c r="B733" s="268"/>
      <c r="C733" s="268"/>
      <c r="D733" s="268"/>
      <c r="E733" s="268"/>
      <c r="F733" s="268"/>
      <c r="G733" s="268"/>
      <c r="H733" s="269"/>
      <c r="I733" s="189"/>
      <c r="J733" s="3"/>
      <c r="K733" s="2"/>
      <c r="L733" s="269"/>
      <c r="M733" s="189"/>
      <c r="N733" s="3"/>
      <c r="O733" s="2"/>
      <c r="P733" s="269"/>
      <c r="Q733" s="189"/>
      <c r="R733" s="3"/>
      <c r="S733" s="2"/>
      <c r="T733" s="269"/>
      <c r="U733" s="189"/>
      <c r="V733" s="3"/>
      <c r="W733" s="1"/>
      <c r="X733" s="1"/>
      <c r="Y733" s="1"/>
      <c r="Z733" s="1"/>
      <c r="AA733" s="2"/>
      <c r="AB733" s="2"/>
      <c r="AC733" s="2"/>
      <c r="AD733" s="2"/>
      <c r="AE733" s="2"/>
      <c r="AF733" s="2"/>
      <c r="AG733" s="270"/>
      <c r="AH733" s="270"/>
      <c r="AI733" s="270"/>
      <c r="AJ733" s="270"/>
      <c r="AK733" s="270"/>
      <c r="AL733" s="270"/>
      <c r="AM733" s="270"/>
      <c r="AN733" s="270"/>
      <c r="AO733" s="270"/>
    </row>
    <row r="734" spans="1:41" ht="14.25" customHeight="1">
      <c r="A734" s="204"/>
      <c r="B734" s="268"/>
      <c r="C734" s="268"/>
      <c r="D734" s="268"/>
      <c r="E734" s="268"/>
      <c r="F734" s="268"/>
      <c r="G734" s="268"/>
      <c r="H734" s="269"/>
      <c r="I734" s="189"/>
      <c r="J734" s="3"/>
      <c r="K734" s="2"/>
      <c r="L734" s="269"/>
      <c r="M734" s="189"/>
      <c r="N734" s="3"/>
      <c r="O734" s="2"/>
      <c r="P734" s="269"/>
      <c r="Q734" s="189"/>
      <c r="R734" s="3"/>
      <c r="S734" s="2"/>
      <c r="T734" s="269"/>
      <c r="U734" s="189"/>
      <c r="V734" s="3"/>
      <c r="W734" s="1"/>
      <c r="X734" s="1"/>
      <c r="Y734" s="1"/>
      <c r="Z734" s="1"/>
      <c r="AA734" s="2"/>
      <c r="AB734" s="2"/>
      <c r="AC734" s="2"/>
      <c r="AD734" s="2"/>
      <c r="AE734" s="2"/>
      <c r="AF734" s="2"/>
      <c r="AG734" s="270"/>
      <c r="AH734" s="270"/>
      <c r="AI734" s="270"/>
      <c r="AJ734" s="270"/>
      <c r="AK734" s="270"/>
      <c r="AL734" s="270"/>
      <c r="AM734" s="270"/>
      <c r="AN734" s="270"/>
      <c r="AO734" s="270"/>
    </row>
    <row r="735" spans="1:41" ht="14.25" customHeight="1">
      <c r="A735" s="204"/>
      <c r="B735" s="268"/>
      <c r="C735" s="268"/>
      <c r="D735" s="268"/>
      <c r="E735" s="268"/>
      <c r="F735" s="268"/>
      <c r="G735" s="268"/>
      <c r="H735" s="269"/>
      <c r="I735" s="189"/>
      <c r="J735" s="3"/>
      <c r="K735" s="2"/>
      <c r="L735" s="269"/>
      <c r="M735" s="189"/>
      <c r="N735" s="3"/>
      <c r="O735" s="2"/>
      <c r="P735" s="269"/>
      <c r="Q735" s="189"/>
      <c r="R735" s="3"/>
      <c r="S735" s="2"/>
      <c r="T735" s="269"/>
      <c r="U735" s="189"/>
      <c r="V735" s="3"/>
      <c r="W735" s="1"/>
      <c r="X735" s="1"/>
      <c r="Y735" s="1"/>
      <c r="Z735" s="1"/>
      <c r="AA735" s="2"/>
      <c r="AB735" s="2"/>
      <c r="AC735" s="2"/>
      <c r="AD735" s="2"/>
      <c r="AE735" s="2"/>
      <c r="AF735" s="2"/>
      <c r="AG735" s="270"/>
      <c r="AH735" s="270"/>
      <c r="AI735" s="270"/>
      <c r="AJ735" s="270"/>
      <c r="AK735" s="270"/>
      <c r="AL735" s="270"/>
      <c r="AM735" s="270"/>
      <c r="AN735" s="270"/>
      <c r="AO735" s="270"/>
    </row>
    <row r="736" spans="1:41" ht="14.25" customHeight="1">
      <c r="A736" s="204"/>
      <c r="B736" s="268"/>
      <c r="C736" s="268"/>
      <c r="D736" s="268"/>
      <c r="E736" s="268"/>
      <c r="F736" s="268"/>
      <c r="G736" s="268"/>
      <c r="H736" s="269"/>
      <c r="I736" s="189"/>
      <c r="J736" s="3"/>
      <c r="K736" s="2"/>
      <c r="L736" s="269"/>
      <c r="M736" s="189"/>
      <c r="N736" s="3"/>
      <c r="O736" s="2"/>
      <c r="P736" s="269"/>
      <c r="Q736" s="189"/>
      <c r="R736" s="3"/>
      <c r="S736" s="2"/>
      <c r="T736" s="269"/>
      <c r="U736" s="189"/>
      <c r="V736" s="3"/>
      <c r="W736" s="1"/>
      <c r="X736" s="1"/>
      <c r="Y736" s="1"/>
      <c r="Z736" s="1"/>
      <c r="AA736" s="2"/>
      <c r="AB736" s="2"/>
      <c r="AC736" s="2"/>
      <c r="AD736" s="2"/>
      <c r="AE736" s="2"/>
      <c r="AF736" s="2"/>
      <c r="AG736" s="270"/>
      <c r="AH736" s="270"/>
      <c r="AI736" s="270"/>
      <c r="AJ736" s="270"/>
      <c r="AK736" s="270"/>
      <c r="AL736" s="270"/>
      <c r="AM736" s="270"/>
      <c r="AN736" s="270"/>
      <c r="AO736" s="270"/>
    </row>
    <row r="737" spans="1:41" ht="14.25" customHeight="1">
      <c r="A737" s="204"/>
      <c r="B737" s="268"/>
      <c r="C737" s="268"/>
      <c r="D737" s="268"/>
      <c r="E737" s="268"/>
      <c r="F737" s="268"/>
      <c r="G737" s="268"/>
      <c r="H737" s="269"/>
      <c r="I737" s="189"/>
      <c r="J737" s="3"/>
      <c r="K737" s="2"/>
      <c r="L737" s="269"/>
      <c r="M737" s="189"/>
      <c r="N737" s="3"/>
      <c r="O737" s="2"/>
      <c r="P737" s="269"/>
      <c r="Q737" s="189"/>
      <c r="R737" s="3"/>
      <c r="S737" s="2"/>
      <c r="T737" s="269"/>
      <c r="U737" s="189"/>
      <c r="V737" s="3"/>
      <c r="W737" s="1"/>
      <c r="X737" s="1"/>
      <c r="Y737" s="1"/>
      <c r="Z737" s="1"/>
      <c r="AA737" s="2"/>
      <c r="AB737" s="2"/>
      <c r="AC737" s="2"/>
      <c r="AD737" s="2"/>
      <c r="AE737" s="2"/>
      <c r="AF737" s="2"/>
      <c r="AG737" s="270"/>
      <c r="AH737" s="270"/>
      <c r="AI737" s="270"/>
      <c r="AJ737" s="270"/>
      <c r="AK737" s="270"/>
      <c r="AL737" s="270"/>
      <c r="AM737" s="270"/>
      <c r="AN737" s="270"/>
      <c r="AO737" s="270"/>
    </row>
    <row r="738" spans="1:41" ht="14.25" customHeight="1">
      <c r="A738" s="204"/>
      <c r="B738" s="268"/>
      <c r="C738" s="268"/>
      <c r="D738" s="268"/>
      <c r="E738" s="268"/>
      <c r="F738" s="268"/>
      <c r="G738" s="268"/>
      <c r="H738" s="269"/>
      <c r="I738" s="189"/>
      <c r="J738" s="3"/>
      <c r="K738" s="2"/>
      <c r="L738" s="269"/>
      <c r="M738" s="189"/>
      <c r="N738" s="3"/>
      <c r="O738" s="2"/>
      <c r="P738" s="269"/>
      <c r="Q738" s="189"/>
      <c r="R738" s="3"/>
      <c r="S738" s="2"/>
      <c r="T738" s="269"/>
      <c r="U738" s="189"/>
      <c r="V738" s="3"/>
      <c r="W738" s="1"/>
      <c r="X738" s="1"/>
      <c r="Y738" s="1"/>
      <c r="Z738" s="1"/>
      <c r="AA738" s="2"/>
      <c r="AB738" s="2"/>
      <c r="AC738" s="2"/>
      <c r="AD738" s="2"/>
      <c r="AE738" s="2"/>
      <c r="AF738" s="2"/>
      <c r="AG738" s="270"/>
      <c r="AH738" s="270"/>
      <c r="AI738" s="270"/>
      <c r="AJ738" s="270"/>
      <c r="AK738" s="270"/>
      <c r="AL738" s="270"/>
      <c r="AM738" s="270"/>
      <c r="AN738" s="270"/>
      <c r="AO738" s="270"/>
    </row>
    <row r="739" spans="1:41" ht="14.25" customHeight="1">
      <c r="A739" s="204"/>
      <c r="B739" s="268"/>
      <c r="C739" s="268"/>
      <c r="D739" s="268"/>
      <c r="E739" s="268"/>
      <c r="F739" s="268"/>
      <c r="G739" s="268"/>
      <c r="H739" s="269"/>
      <c r="I739" s="189"/>
      <c r="J739" s="3"/>
      <c r="K739" s="2"/>
      <c r="L739" s="269"/>
      <c r="M739" s="189"/>
      <c r="N739" s="3"/>
      <c r="O739" s="2"/>
      <c r="P739" s="269"/>
      <c r="Q739" s="189"/>
      <c r="R739" s="3"/>
      <c r="S739" s="2"/>
      <c r="T739" s="269"/>
      <c r="U739" s="189"/>
      <c r="V739" s="3"/>
      <c r="W739" s="1"/>
      <c r="X739" s="1"/>
      <c r="Y739" s="1"/>
      <c r="Z739" s="1"/>
      <c r="AA739" s="2"/>
      <c r="AB739" s="2"/>
      <c r="AC739" s="2"/>
      <c r="AD739" s="2"/>
      <c r="AE739" s="2"/>
      <c r="AF739" s="2"/>
      <c r="AG739" s="270"/>
      <c r="AH739" s="270"/>
      <c r="AI739" s="270"/>
      <c r="AJ739" s="270"/>
      <c r="AK739" s="270"/>
      <c r="AL739" s="270"/>
      <c r="AM739" s="270"/>
      <c r="AN739" s="270"/>
      <c r="AO739" s="270"/>
    </row>
    <row r="740" spans="1:41" ht="14.25" customHeight="1">
      <c r="A740" s="204"/>
      <c r="B740" s="268"/>
      <c r="C740" s="268"/>
      <c r="D740" s="268"/>
      <c r="E740" s="268"/>
      <c r="F740" s="268"/>
      <c r="G740" s="268"/>
      <c r="H740" s="269"/>
      <c r="I740" s="189"/>
      <c r="J740" s="3"/>
      <c r="K740" s="2"/>
      <c r="L740" s="269"/>
      <c r="M740" s="189"/>
      <c r="N740" s="3"/>
      <c r="O740" s="2"/>
      <c r="P740" s="269"/>
      <c r="Q740" s="189"/>
      <c r="R740" s="3"/>
      <c r="S740" s="2"/>
      <c r="T740" s="269"/>
      <c r="U740" s="189"/>
      <c r="V740" s="3"/>
      <c r="W740" s="1"/>
      <c r="X740" s="1"/>
      <c r="Y740" s="1"/>
      <c r="Z740" s="1"/>
      <c r="AA740" s="2"/>
      <c r="AB740" s="2"/>
      <c r="AC740" s="2"/>
      <c r="AD740" s="2"/>
      <c r="AE740" s="2"/>
      <c r="AF740" s="2"/>
      <c r="AG740" s="270"/>
      <c r="AH740" s="270"/>
      <c r="AI740" s="270"/>
      <c r="AJ740" s="270"/>
      <c r="AK740" s="270"/>
      <c r="AL740" s="270"/>
      <c r="AM740" s="270"/>
      <c r="AN740" s="270"/>
      <c r="AO740" s="270"/>
    </row>
    <row r="741" spans="1:41" ht="14.25" customHeight="1">
      <c r="A741" s="204"/>
      <c r="B741" s="268"/>
      <c r="C741" s="268"/>
      <c r="D741" s="268"/>
      <c r="E741" s="268"/>
      <c r="F741" s="268"/>
      <c r="G741" s="268"/>
      <c r="H741" s="269"/>
      <c r="I741" s="189"/>
      <c r="J741" s="3"/>
      <c r="K741" s="2"/>
      <c r="L741" s="269"/>
      <c r="M741" s="189"/>
      <c r="N741" s="3"/>
      <c r="O741" s="2"/>
      <c r="P741" s="269"/>
      <c r="Q741" s="189"/>
      <c r="R741" s="3"/>
      <c r="S741" s="2"/>
      <c r="T741" s="269"/>
      <c r="U741" s="189"/>
      <c r="V741" s="3"/>
      <c r="W741" s="1"/>
      <c r="X741" s="1"/>
      <c r="Y741" s="1"/>
      <c r="Z741" s="1"/>
      <c r="AA741" s="2"/>
      <c r="AB741" s="2"/>
      <c r="AC741" s="2"/>
      <c r="AD741" s="2"/>
      <c r="AE741" s="2"/>
      <c r="AF741" s="2"/>
      <c r="AG741" s="270"/>
      <c r="AH741" s="270"/>
      <c r="AI741" s="270"/>
      <c r="AJ741" s="270"/>
      <c r="AK741" s="270"/>
      <c r="AL741" s="270"/>
      <c r="AM741" s="270"/>
      <c r="AN741" s="270"/>
      <c r="AO741" s="270"/>
    </row>
    <row r="742" spans="1:41" ht="14.25" customHeight="1">
      <c r="A742" s="204"/>
      <c r="B742" s="268"/>
      <c r="C742" s="268"/>
      <c r="D742" s="268"/>
      <c r="E742" s="268"/>
      <c r="F742" s="268"/>
      <c r="G742" s="268"/>
      <c r="H742" s="269"/>
      <c r="I742" s="189"/>
      <c r="J742" s="3"/>
      <c r="K742" s="2"/>
      <c r="L742" s="269"/>
      <c r="M742" s="189"/>
      <c r="N742" s="3"/>
      <c r="O742" s="2"/>
      <c r="P742" s="269"/>
      <c r="Q742" s="189"/>
      <c r="R742" s="3"/>
      <c r="S742" s="2"/>
      <c r="T742" s="269"/>
      <c r="U742" s="189"/>
      <c r="V742" s="3"/>
      <c r="W742" s="1"/>
      <c r="X742" s="1"/>
      <c r="Y742" s="1"/>
      <c r="Z742" s="1"/>
      <c r="AA742" s="2"/>
      <c r="AB742" s="2"/>
      <c r="AC742" s="2"/>
      <c r="AD742" s="2"/>
      <c r="AE742" s="2"/>
      <c r="AF742" s="2"/>
      <c r="AG742" s="270"/>
      <c r="AH742" s="270"/>
      <c r="AI742" s="270"/>
      <c r="AJ742" s="270"/>
      <c r="AK742" s="270"/>
      <c r="AL742" s="270"/>
      <c r="AM742" s="270"/>
      <c r="AN742" s="270"/>
      <c r="AO742" s="270"/>
    </row>
    <row r="743" spans="1:41" ht="14.25" customHeight="1">
      <c r="A743" s="204"/>
      <c r="B743" s="268"/>
      <c r="C743" s="268"/>
      <c r="D743" s="268"/>
      <c r="E743" s="268"/>
      <c r="F743" s="268"/>
      <c r="G743" s="268"/>
      <c r="H743" s="269"/>
      <c r="I743" s="189"/>
      <c r="J743" s="3"/>
      <c r="K743" s="2"/>
      <c r="L743" s="269"/>
      <c r="M743" s="189"/>
      <c r="N743" s="3"/>
      <c r="O743" s="2"/>
      <c r="P743" s="269"/>
      <c r="Q743" s="189"/>
      <c r="R743" s="3"/>
      <c r="S743" s="2"/>
      <c r="T743" s="269"/>
      <c r="U743" s="189"/>
      <c r="V743" s="3"/>
      <c r="W743" s="1"/>
      <c r="X743" s="1"/>
      <c r="Y743" s="1"/>
      <c r="Z743" s="1"/>
      <c r="AA743" s="2"/>
      <c r="AB743" s="2"/>
      <c r="AC743" s="2"/>
      <c r="AD743" s="2"/>
      <c r="AE743" s="2"/>
      <c r="AF743" s="2"/>
      <c r="AG743" s="270"/>
      <c r="AH743" s="270"/>
      <c r="AI743" s="270"/>
      <c r="AJ743" s="270"/>
      <c r="AK743" s="270"/>
      <c r="AL743" s="270"/>
      <c r="AM743" s="270"/>
      <c r="AN743" s="270"/>
      <c r="AO743" s="270"/>
    </row>
    <row r="744" spans="1:41" ht="14.25" customHeight="1">
      <c r="A744" s="204"/>
      <c r="B744" s="268"/>
      <c r="C744" s="268"/>
      <c r="D744" s="268"/>
      <c r="E744" s="268"/>
      <c r="F744" s="268"/>
      <c r="G744" s="268"/>
      <c r="H744" s="269"/>
      <c r="I744" s="189"/>
      <c r="J744" s="3"/>
      <c r="K744" s="2"/>
      <c r="L744" s="269"/>
      <c r="M744" s="189"/>
      <c r="N744" s="3"/>
      <c r="O744" s="2"/>
      <c r="P744" s="269"/>
      <c r="Q744" s="189"/>
      <c r="R744" s="3"/>
      <c r="S744" s="2"/>
      <c r="T744" s="269"/>
      <c r="U744" s="189"/>
      <c r="V744" s="3"/>
      <c r="W744" s="1"/>
      <c r="X744" s="1"/>
      <c r="Y744" s="1"/>
      <c r="Z744" s="1"/>
      <c r="AA744" s="2"/>
      <c r="AB744" s="2"/>
      <c r="AC744" s="2"/>
      <c r="AD744" s="2"/>
      <c r="AE744" s="2"/>
      <c r="AF744" s="2"/>
      <c r="AG744" s="270"/>
      <c r="AH744" s="270"/>
      <c r="AI744" s="270"/>
      <c r="AJ744" s="270"/>
      <c r="AK744" s="270"/>
      <c r="AL744" s="270"/>
      <c r="AM744" s="270"/>
      <c r="AN744" s="270"/>
      <c r="AO744" s="270"/>
    </row>
    <row r="745" spans="1:41" ht="14.25" customHeight="1">
      <c r="A745" s="204"/>
      <c r="B745" s="268"/>
      <c r="C745" s="268"/>
      <c r="D745" s="268"/>
      <c r="E745" s="268"/>
      <c r="F745" s="268"/>
      <c r="G745" s="268"/>
      <c r="H745" s="269"/>
      <c r="I745" s="189"/>
      <c r="J745" s="3"/>
      <c r="K745" s="2"/>
      <c r="L745" s="269"/>
      <c r="M745" s="189"/>
      <c r="N745" s="3"/>
      <c r="O745" s="2"/>
      <c r="P745" s="269"/>
      <c r="Q745" s="189"/>
      <c r="R745" s="3"/>
      <c r="S745" s="2"/>
      <c r="T745" s="269"/>
      <c r="U745" s="189"/>
      <c r="V745" s="3"/>
      <c r="W745" s="1"/>
      <c r="X745" s="1"/>
      <c r="Y745" s="1"/>
      <c r="Z745" s="1"/>
      <c r="AA745" s="2"/>
      <c r="AB745" s="2"/>
      <c r="AC745" s="2"/>
      <c r="AD745" s="2"/>
      <c r="AE745" s="2"/>
      <c r="AF745" s="2"/>
      <c r="AG745" s="270"/>
      <c r="AH745" s="270"/>
      <c r="AI745" s="270"/>
      <c r="AJ745" s="270"/>
      <c r="AK745" s="270"/>
      <c r="AL745" s="270"/>
      <c r="AM745" s="270"/>
      <c r="AN745" s="270"/>
      <c r="AO745" s="270"/>
    </row>
    <row r="746" spans="1:41" ht="14.25" customHeight="1">
      <c r="A746" s="204"/>
      <c r="B746" s="268"/>
      <c r="C746" s="268"/>
      <c r="D746" s="268"/>
      <c r="E746" s="268"/>
      <c r="F746" s="268"/>
      <c r="G746" s="268"/>
      <c r="H746" s="269"/>
      <c r="I746" s="189"/>
      <c r="J746" s="3"/>
      <c r="K746" s="2"/>
      <c r="L746" s="269"/>
      <c r="M746" s="189"/>
      <c r="N746" s="3"/>
      <c r="O746" s="2"/>
      <c r="P746" s="269"/>
      <c r="Q746" s="189"/>
      <c r="R746" s="3"/>
      <c r="S746" s="2"/>
      <c r="T746" s="269"/>
      <c r="U746" s="189"/>
      <c r="V746" s="3"/>
      <c r="W746" s="1"/>
      <c r="X746" s="1"/>
      <c r="Y746" s="1"/>
      <c r="Z746" s="1"/>
      <c r="AA746" s="2"/>
      <c r="AB746" s="2"/>
      <c r="AC746" s="2"/>
      <c r="AD746" s="2"/>
      <c r="AE746" s="2"/>
      <c r="AF746" s="2"/>
      <c r="AG746" s="270"/>
      <c r="AH746" s="270"/>
      <c r="AI746" s="270"/>
      <c r="AJ746" s="270"/>
      <c r="AK746" s="270"/>
      <c r="AL746" s="270"/>
      <c r="AM746" s="270"/>
      <c r="AN746" s="270"/>
      <c r="AO746" s="270"/>
    </row>
    <row r="747" spans="1:41" ht="14.25" customHeight="1">
      <c r="A747" s="204"/>
      <c r="B747" s="268"/>
      <c r="C747" s="268"/>
      <c r="D747" s="268"/>
      <c r="E747" s="268"/>
      <c r="F747" s="268"/>
      <c r="G747" s="268"/>
      <c r="H747" s="269"/>
      <c r="I747" s="189"/>
      <c r="J747" s="3"/>
      <c r="K747" s="2"/>
      <c r="L747" s="269"/>
      <c r="M747" s="189"/>
      <c r="N747" s="3"/>
      <c r="O747" s="2"/>
      <c r="P747" s="269"/>
      <c r="Q747" s="189"/>
      <c r="R747" s="3"/>
      <c r="S747" s="2"/>
      <c r="T747" s="269"/>
      <c r="U747" s="189"/>
      <c r="V747" s="3"/>
      <c r="W747" s="1"/>
      <c r="X747" s="1"/>
      <c r="Y747" s="1"/>
      <c r="Z747" s="1"/>
      <c r="AA747" s="2"/>
      <c r="AB747" s="2"/>
      <c r="AC747" s="2"/>
      <c r="AD747" s="2"/>
      <c r="AE747" s="2"/>
      <c r="AF747" s="2"/>
      <c r="AG747" s="270"/>
      <c r="AH747" s="270"/>
      <c r="AI747" s="270"/>
      <c r="AJ747" s="270"/>
      <c r="AK747" s="270"/>
      <c r="AL747" s="270"/>
      <c r="AM747" s="270"/>
      <c r="AN747" s="270"/>
      <c r="AO747" s="270"/>
    </row>
    <row r="748" spans="1:41" ht="14.25" customHeight="1">
      <c r="A748" s="204"/>
      <c r="B748" s="268"/>
      <c r="C748" s="268"/>
      <c r="D748" s="268"/>
      <c r="E748" s="268"/>
      <c r="F748" s="268"/>
      <c r="G748" s="268"/>
      <c r="H748" s="269"/>
      <c r="I748" s="189"/>
      <c r="J748" s="3"/>
      <c r="K748" s="2"/>
      <c r="L748" s="269"/>
      <c r="M748" s="189"/>
      <c r="N748" s="3"/>
      <c r="O748" s="2"/>
      <c r="P748" s="269"/>
      <c r="Q748" s="189"/>
      <c r="R748" s="3"/>
      <c r="S748" s="2"/>
      <c r="T748" s="269"/>
      <c r="U748" s="189"/>
      <c r="V748" s="3"/>
      <c r="W748" s="1"/>
      <c r="X748" s="1"/>
      <c r="Y748" s="1"/>
      <c r="Z748" s="1"/>
      <c r="AA748" s="2"/>
      <c r="AB748" s="2"/>
      <c r="AC748" s="2"/>
      <c r="AD748" s="2"/>
      <c r="AE748" s="2"/>
      <c r="AF748" s="2"/>
      <c r="AG748" s="270"/>
      <c r="AH748" s="270"/>
      <c r="AI748" s="270"/>
      <c r="AJ748" s="270"/>
      <c r="AK748" s="270"/>
      <c r="AL748" s="270"/>
      <c r="AM748" s="270"/>
      <c r="AN748" s="270"/>
      <c r="AO748" s="270"/>
    </row>
    <row r="749" spans="1:41" ht="14.25" customHeight="1">
      <c r="A749" s="204"/>
      <c r="B749" s="268"/>
      <c r="C749" s="268"/>
      <c r="D749" s="268"/>
      <c r="E749" s="268"/>
      <c r="F749" s="268"/>
      <c r="G749" s="268"/>
      <c r="H749" s="269"/>
      <c r="I749" s="189"/>
      <c r="J749" s="3"/>
      <c r="K749" s="2"/>
      <c r="L749" s="269"/>
      <c r="M749" s="189"/>
      <c r="N749" s="3"/>
      <c r="O749" s="2"/>
      <c r="P749" s="269"/>
      <c r="Q749" s="189"/>
      <c r="R749" s="3"/>
      <c r="S749" s="2"/>
      <c r="T749" s="269"/>
      <c r="U749" s="189"/>
      <c r="V749" s="3"/>
      <c r="W749" s="1"/>
      <c r="X749" s="1"/>
      <c r="Y749" s="1"/>
      <c r="Z749" s="1"/>
      <c r="AA749" s="2"/>
      <c r="AB749" s="2"/>
      <c r="AC749" s="2"/>
      <c r="AD749" s="2"/>
      <c r="AE749" s="2"/>
      <c r="AF749" s="2"/>
      <c r="AG749" s="270"/>
      <c r="AH749" s="270"/>
      <c r="AI749" s="270"/>
      <c r="AJ749" s="270"/>
      <c r="AK749" s="270"/>
      <c r="AL749" s="270"/>
      <c r="AM749" s="270"/>
      <c r="AN749" s="270"/>
      <c r="AO749" s="270"/>
    </row>
    <row r="750" spans="1:41" ht="14.25" customHeight="1">
      <c r="A750" s="204"/>
      <c r="B750" s="268"/>
      <c r="C750" s="268"/>
      <c r="D750" s="268"/>
      <c r="E750" s="268"/>
      <c r="F750" s="268"/>
      <c r="G750" s="268"/>
      <c r="H750" s="269"/>
      <c r="I750" s="189"/>
      <c r="J750" s="3"/>
      <c r="K750" s="2"/>
      <c r="L750" s="269"/>
      <c r="M750" s="189"/>
      <c r="N750" s="3"/>
      <c r="O750" s="2"/>
      <c r="P750" s="269"/>
      <c r="Q750" s="189"/>
      <c r="R750" s="3"/>
      <c r="S750" s="2"/>
      <c r="T750" s="269"/>
      <c r="U750" s="189"/>
      <c r="V750" s="3"/>
      <c r="W750" s="1"/>
      <c r="X750" s="1"/>
      <c r="Y750" s="1"/>
      <c r="Z750" s="1"/>
      <c r="AA750" s="2"/>
      <c r="AB750" s="2"/>
      <c r="AC750" s="2"/>
      <c r="AD750" s="2"/>
      <c r="AE750" s="2"/>
      <c r="AF750" s="2"/>
      <c r="AG750" s="270"/>
      <c r="AH750" s="270"/>
      <c r="AI750" s="270"/>
      <c r="AJ750" s="270"/>
      <c r="AK750" s="270"/>
      <c r="AL750" s="270"/>
      <c r="AM750" s="270"/>
      <c r="AN750" s="270"/>
      <c r="AO750" s="270"/>
    </row>
    <row r="751" spans="1:41" ht="14.25" customHeight="1">
      <c r="A751" s="204"/>
      <c r="B751" s="268"/>
      <c r="C751" s="268"/>
      <c r="D751" s="268"/>
      <c r="E751" s="268"/>
      <c r="F751" s="268"/>
      <c r="G751" s="268"/>
      <c r="H751" s="269"/>
      <c r="I751" s="189"/>
      <c r="J751" s="3"/>
      <c r="K751" s="2"/>
      <c r="L751" s="269"/>
      <c r="M751" s="189"/>
      <c r="N751" s="3"/>
      <c r="O751" s="2"/>
      <c r="P751" s="269"/>
      <c r="Q751" s="189"/>
      <c r="R751" s="3"/>
      <c r="S751" s="2"/>
      <c r="T751" s="269"/>
      <c r="U751" s="189"/>
      <c r="V751" s="3"/>
      <c r="W751" s="1"/>
      <c r="X751" s="1"/>
      <c r="Y751" s="1"/>
      <c r="Z751" s="1"/>
      <c r="AA751" s="2"/>
      <c r="AB751" s="2"/>
      <c r="AC751" s="2"/>
      <c r="AD751" s="2"/>
      <c r="AE751" s="2"/>
      <c r="AF751" s="2"/>
      <c r="AG751" s="270"/>
      <c r="AH751" s="270"/>
      <c r="AI751" s="270"/>
      <c r="AJ751" s="270"/>
      <c r="AK751" s="270"/>
      <c r="AL751" s="270"/>
      <c r="AM751" s="270"/>
      <c r="AN751" s="270"/>
      <c r="AO751" s="270"/>
    </row>
    <row r="752" spans="1:41" ht="14.25" customHeight="1">
      <c r="A752" s="204"/>
      <c r="B752" s="268"/>
      <c r="C752" s="268"/>
      <c r="D752" s="268"/>
      <c r="E752" s="268"/>
      <c r="F752" s="268"/>
      <c r="G752" s="268"/>
      <c r="H752" s="269"/>
      <c r="I752" s="189"/>
      <c r="J752" s="3"/>
      <c r="K752" s="2"/>
      <c r="L752" s="269"/>
      <c r="M752" s="189"/>
      <c r="N752" s="3"/>
      <c r="O752" s="2"/>
      <c r="P752" s="269"/>
      <c r="Q752" s="189"/>
      <c r="R752" s="3"/>
      <c r="S752" s="2"/>
      <c r="T752" s="269"/>
      <c r="U752" s="189"/>
      <c r="V752" s="3"/>
      <c r="W752" s="1"/>
      <c r="X752" s="1"/>
      <c r="Y752" s="1"/>
      <c r="Z752" s="1"/>
      <c r="AA752" s="2"/>
      <c r="AB752" s="2"/>
      <c r="AC752" s="2"/>
      <c r="AD752" s="2"/>
      <c r="AE752" s="2"/>
      <c r="AF752" s="2"/>
      <c r="AG752" s="270"/>
      <c r="AH752" s="270"/>
      <c r="AI752" s="270"/>
      <c r="AJ752" s="270"/>
      <c r="AK752" s="270"/>
      <c r="AL752" s="270"/>
      <c r="AM752" s="270"/>
      <c r="AN752" s="270"/>
      <c r="AO752" s="270"/>
    </row>
    <row r="753" spans="1:41" ht="14.25" customHeight="1">
      <c r="A753" s="204"/>
      <c r="B753" s="268"/>
      <c r="C753" s="268"/>
      <c r="D753" s="268"/>
      <c r="E753" s="268"/>
      <c r="F753" s="268"/>
      <c r="G753" s="268"/>
      <c r="H753" s="269"/>
      <c r="I753" s="189"/>
      <c r="J753" s="3"/>
      <c r="K753" s="2"/>
      <c r="L753" s="269"/>
      <c r="M753" s="189"/>
      <c r="N753" s="3"/>
      <c r="O753" s="2"/>
      <c r="P753" s="269"/>
      <c r="Q753" s="189"/>
      <c r="R753" s="3"/>
      <c r="S753" s="2"/>
      <c r="T753" s="269"/>
      <c r="U753" s="189"/>
      <c r="V753" s="3"/>
      <c r="W753" s="1"/>
      <c r="X753" s="1"/>
      <c r="Y753" s="1"/>
      <c r="Z753" s="1"/>
      <c r="AA753" s="2"/>
      <c r="AB753" s="2"/>
      <c r="AC753" s="2"/>
      <c r="AD753" s="2"/>
      <c r="AE753" s="2"/>
      <c r="AF753" s="2"/>
      <c r="AG753" s="270"/>
      <c r="AH753" s="270"/>
      <c r="AI753" s="270"/>
      <c r="AJ753" s="270"/>
      <c r="AK753" s="270"/>
      <c r="AL753" s="270"/>
      <c r="AM753" s="270"/>
      <c r="AN753" s="270"/>
      <c r="AO753" s="270"/>
    </row>
    <row r="754" spans="1:41" ht="14.25" customHeight="1">
      <c r="A754" s="204"/>
      <c r="B754" s="268"/>
      <c r="C754" s="268"/>
      <c r="D754" s="268"/>
      <c r="E754" s="268"/>
      <c r="F754" s="268"/>
      <c r="G754" s="268"/>
      <c r="H754" s="269"/>
      <c r="I754" s="189"/>
      <c r="J754" s="3"/>
      <c r="K754" s="2"/>
      <c r="L754" s="269"/>
      <c r="M754" s="189"/>
      <c r="N754" s="3"/>
      <c r="O754" s="2"/>
      <c r="P754" s="269"/>
      <c r="Q754" s="189"/>
      <c r="R754" s="3"/>
      <c r="S754" s="2"/>
      <c r="T754" s="269"/>
      <c r="U754" s="189"/>
      <c r="V754" s="3"/>
      <c r="W754" s="1"/>
      <c r="X754" s="1"/>
      <c r="Y754" s="1"/>
      <c r="Z754" s="1"/>
      <c r="AA754" s="2"/>
      <c r="AB754" s="2"/>
      <c r="AC754" s="2"/>
      <c r="AD754" s="2"/>
      <c r="AE754" s="2"/>
      <c r="AF754" s="2"/>
      <c r="AG754" s="270"/>
      <c r="AH754" s="270"/>
      <c r="AI754" s="270"/>
      <c r="AJ754" s="270"/>
      <c r="AK754" s="270"/>
      <c r="AL754" s="270"/>
      <c r="AM754" s="270"/>
      <c r="AN754" s="270"/>
      <c r="AO754" s="270"/>
    </row>
    <row r="755" spans="1:41" ht="14.25" customHeight="1">
      <c r="A755" s="204"/>
      <c r="B755" s="268"/>
      <c r="C755" s="268"/>
      <c r="D755" s="268"/>
      <c r="E755" s="268"/>
      <c r="F755" s="268"/>
      <c r="G755" s="268"/>
      <c r="H755" s="269"/>
      <c r="I755" s="189"/>
      <c r="J755" s="3"/>
      <c r="K755" s="2"/>
      <c r="L755" s="269"/>
      <c r="M755" s="189"/>
      <c r="N755" s="3"/>
      <c r="O755" s="2"/>
      <c r="P755" s="269"/>
      <c r="Q755" s="189"/>
      <c r="R755" s="3"/>
      <c r="S755" s="2"/>
      <c r="T755" s="269"/>
      <c r="U755" s="189"/>
      <c r="V755" s="3"/>
      <c r="W755" s="1"/>
      <c r="X755" s="1"/>
      <c r="Y755" s="1"/>
      <c r="Z755" s="1"/>
      <c r="AA755" s="2"/>
      <c r="AB755" s="2"/>
      <c r="AC755" s="2"/>
      <c r="AD755" s="2"/>
      <c r="AE755" s="2"/>
      <c r="AF755" s="2"/>
      <c r="AG755" s="270"/>
      <c r="AH755" s="270"/>
      <c r="AI755" s="270"/>
      <c r="AJ755" s="270"/>
      <c r="AK755" s="270"/>
      <c r="AL755" s="270"/>
      <c r="AM755" s="270"/>
      <c r="AN755" s="270"/>
      <c r="AO755" s="270"/>
    </row>
    <row r="756" spans="1:41" ht="14.25" customHeight="1">
      <c r="A756" s="204"/>
      <c r="B756" s="268"/>
      <c r="C756" s="268"/>
      <c r="D756" s="268"/>
      <c r="E756" s="268"/>
      <c r="F756" s="268"/>
      <c r="G756" s="268"/>
      <c r="H756" s="269"/>
      <c r="I756" s="189"/>
      <c r="J756" s="3"/>
      <c r="K756" s="2"/>
      <c r="L756" s="269"/>
      <c r="M756" s="189"/>
      <c r="N756" s="3"/>
      <c r="O756" s="2"/>
      <c r="P756" s="269"/>
      <c r="Q756" s="189"/>
      <c r="R756" s="3"/>
      <c r="S756" s="2"/>
      <c r="T756" s="269"/>
      <c r="U756" s="189"/>
      <c r="V756" s="3"/>
      <c r="W756" s="1"/>
      <c r="X756" s="1"/>
      <c r="Y756" s="1"/>
      <c r="Z756" s="1"/>
      <c r="AA756" s="2"/>
      <c r="AB756" s="2"/>
      <c r="AC756" s="2"/>
      <c r="AD756" s="2"/>
      <c r="AE756" s="2"/>
      <c r="AF756" s="2"/>
      <c r="AG756" s="270"/>
      <c r="AH756" s="270"/>
      <c r="AI756" s="270"/>
      <c r="AJ756" s="270"/>
      <c r="AK756" s="270"/>
      <c r="AL756" s="270"/>
      <c r="AM756" s="270"/>
      <c r="AN756" s="270"/>
      <c r="AO756" s="270"/>
    </row>
    <row r="757" spans="1:41" ht="14.25" customHeight="1">
      <c r="A757" s="204"/>
      <c r="B757" s="268"/>
      <c r="C757" s="268"/>
      <c r="D757" s="268"/>
      <c r="E757" s="268"/>
      <c r="F757" s="268"/>
      <c r="G757" s="268"/>
      <c r="H757" s="269"/>
      <c r="I757" s="189"/>
      <c r="J757" s="3"/>
      <c r="K757" s="2"/>
      <c r="L757" s="269"/>
      <c r="M757" s="189"/>
      <c r="N757" s="3"/>
      <c r="O757" s="2"/>
      <c r="P757" s="269"/>
      <c r="Q757" s="189"/>
      <c r="R757" s="3"/>
      <c r="S757" s="2"/>
      <c r="T757" s="269"/>
      <c r="U757" s="189"/>
      <c r="V757" s="3"/>
      <c r="W757" s="1"/>
      <c r="X757" s="1"/>
      <c r="Y757" s="1"/>
      <c r="Z757" s="1"/>
      <c r="AA757" s="2"/>
      <c r="AB757" s="2"/>
      <c r="AC757" s="2"/>
      <c r="AD757" s="2"/>
      <c r="AE757" s="2"/>
      <c r="AF757" s="2"/>
      <c r="AG757" s="270"/>
      <c r="AH757" s="270"/>
      <c r="AI757" s="270"/>
      <c r="AJ757" s="270"/>
      <c r="AK757" s="270"/>
      <c r="AL757" s="270"/>
      <c r="AM757" s="270"/>
      <c r="AN757" s="270"/>
      <c r="AO757" s="270"/>
    </row>
    <row r="758" spans="1:41" ht="14.25" customHeight="1">
      <c r="A758" s="204"/>
      <c r="B758" s="268"/>
      <c r="C758" s="268"/>
      <c r="D758" s="268"/>
      <c r="E758" s="268"/>
      <c r="F758" s="268"/>
      <c r="G758" s="268"/>
      <c r="H758" s="269"/>
      <c r="I758" s="189"/>
      <c r="J758" s="3"/>
      <c r="K758" s="2"/>
      <c r="L758" s="269"/>
      <c r="M758" s="189"/>
      <c r="N758" s="3"/>
      <c r="O758" s="2"/>
      <c r="P758" s="269"/>
      <c r="Q758" s="189"/>
      <c r="R758" s="3"/>
      <c r="S758" s="2"/>
      <c r="T758" s="269"/>
      <c r="U758" s="189"/>
      <c r="V758" s="3"/>
      <c r="W758" s="1"/>
      <c r="X758" s="1"/>
      <c r="Y758" s="1"/>
      <c r="Z758" s="1"/>
      <c r="AA758" s="2"/>
      <c r="AB758" s="2"/>
      <c r="AC758" s="2"/>
      <c r="AD758" s="2"/>
      <c r="AE758" s="2"/>
      <c r="AF758" s="2"/>
      <c r="AG758" s="270"/>
      <c r="AH758" s="270"/>
      <c r="AI758" s="270"/>
      <c r="AJ758" s="270"/>
      <c r="AK758" s="270"/>
      <c r="AL758" s="270"/>
      <c r="AM758" s="270"/>
      <c r="AN758" s="270"/>
      <c r="AO758" s="270"/>
    </row>
    <row r="759" spans="1:41" ht="14.25" customHeight="1">
      <c r="A759" s="204"/>
      <c r="B759" s="268"/>
      <c r="C759" s="268"/>
      <c r="D759" s="268"/>
      <c r="E759" s="268"/>
      <c r="F759" s="268"/>
      <c r="G759" s="268"/>
      <c r="H759" s="269"/>
      <c r="I759" s="189"/>
      <c r="J759" s="3"/>
      <c r="K759" s="2"/>
      <c r="L759" s="269"/>
      <c r="M759" s="189"/>
      <c r="N759" s="3"/>
      <c r="O759" s="2"/>
      <c r="P759" s="269"/>
      <c r="Q759" s="189"/>
      <c r="R759" s="3"/>
      <c r="S759" s="2"/>
      <c r="T759" s="269"/>
      <c r="U759" s="189"/>
      <c r="V759" s="3"/>
      <c r="W759" s="1"/>
      <c r="X759" s="1"/>
      <c r="Y759" s="1"/>
      <c r="Z759" s="1"/>
      <c r="AA759" s="2"/>
      <c r="AB759" s="2"/>
      <c r="AC759" s="2"/>
      <c r="AD759" s="2"/>
      <c r="AE759" s="2"/>
      <c r="AF759" s="2"/>
      <c r="AG759" s="270"/>
      <c r="AH759" s="270"/>
      <c r="AI759" s="270"/>
      <c r="AJ759" s="270"/>
      <c r="AK759" s="270"/>
      <c r="AL759" s="270"/>
      <c r="AM759" s="270"/>
      <c r="AN759" s="270"/>
      <c r="AO759" s="270"/>
    </row>
    <row r="760" spans="1:41" ht="14.25" customHeight="1">
      <c r="A760" s="204"/>
      <c r="B760" s="268"/>
      <c r="C760" s="268"/>
      <c r="D760" s="268"/>
      <c r="E760" s="268"/>
      <c r="F760" s="268"/>
      <c r="G760" s="268"/>
      <c r="H760" s="269"/>
      <c r="I760" s="189"/>
      <c r="J760" s="3"/>
      <c r="K760" s="2"/>
      <c r="L760" s="269"/>
      <c r="M760" s="189"/>
      <c r="N760" s="3"/>
      <c r="O760" s="2"/>
      <c r="P760" s="269"/>
      <c r="Q760" s="189"/>
      <c r="R760" s="3"/>
      <c r="S760" s="2"/>
      <c r="T760" s="269"/>
      <c r="U760" s="189"/>
      <c r="V760" s="3"/>
      <c r="W760" s="1"/>
      <c r="X760" s="1"/>
      <c r="Y760" s="1"/>
      <c r="Z760" s="1"/>
      <c r="AA760" s="2"/>
      <c r="AB760" s="2"/>
      <c r="AC760" s="2"/>
      <c r="AD760" s="2"/>
      <c r="AE760" s="2"/>
      <c r="AF760" s="2"/>
      <c r="AG760" s="270"/>
      <c r="AH760" s="270"/>
      <c r="AI760" s="270"/>
      <c r="AJ760" s="270"/>
      <c r="AK760" s="270"/>
      <c r="AL760" s="270"/>
      <c r="AM760" s="270"/>
      <c r="AN760" s="270"/>
      <c r="AO760" s="270"/>
    </row>
    <row r="761" spans="1:41" ht="14.25" customHeight="1">
      <c r="A761" s="204"/>
      <c r="B761" s="268"/>
      <c r="C761" s="268"/>
      <c r="D761" s="268"/>
      <c r="E761" s="268"/>
      <c r="F761" s="268"/>
      <c r="G761" s="268"/>
      <c r="H761" s="269"/>
      <c r="I761" s="189"/>
      <c r="J761" s="3"/>
      <c r="K761" s="2"/>
      <c r="L761" s="269"/>
      <c r="M761" s="189"/>
      <c r="N761" s="3"/>
      <c r="O761" s="2"/>
      <c r="P761" s="269"/>
      <c r="Q761" s="189"/>
      <c r="R761" s="3"/>
      <c r="S761" s="2"/>
      <c r="T761" s="269"/>
      <c r="U761" s="189"/>
      <c r="V761" s="3"/>
      <c r="W761" s="1"/>
      <c r="X761" s="1"/>
      <c r="Y761" s="1"/>
      <c r="Z761" s="1"/>
      <c r="AA761" s="2"/>
      <c r="AB761" s="2"/>
      <c r="AC761" s="2"/>
      <c r="AD761" s="2"/>
      <c r="AE761" s="2"/>
      <c r="AF761" s="2"/>
      <c r="AG761" s="270"/>
      <c r="AH761" s="270"/>
      <c r="AI761" s="270"/>
      <c r="AJ761" s="270"/>
      <c r="AK761" s="270"/>
      <c r="AL761" s="270"/>
      <c r="AM761" s="270"/>
      <c r="AN761" s="270"/>
      <c r="AO761" s="270"/>
    </row>
    <row r="762" spans="1:41" ht="14.25" customHeight="1">
      <c r="A762" s="204"/>
      <c r="B762" s="268"/>
      <c r="C762" s="268"/>
      <c r="D762" s="268"/>
      <c r="E762" s="268"/>
      <c r="F762" s="268"/>
      <c r="G762" s="268"/>
      <c r="H762" s="269"/>
      <c r="I762" s="189"/>
      <c r="J762" s="3"/>
      <c r="K762" s="2"/>
      <c r="L762" s="269"/>
      <c r="M762" s="189"/>
      <c r="N762" s="3"/>
      <c r="O762" s="2"/>
      <c r="P762" s="269"/>
      <c r="Q762" s="189"/>
      <c r="R762" s="3"/>
      <c r="S762" s="2"/>
      <c r="T762" s="269"/>
      <c r="U762" s="189"/>
      <c r="V762" s="3"/>
      <c r="W762" s="1"/>
      <c r="X762" s="1"/>
      <c r="Y762" s="1"/>
      <c r="Z762" s="1"/>
      <c r="AA762" s="2"/>
      <c r="AB762" s="2"/>
      <c r="AC762" s="2"/>
      <c r="AD762" s="2"/>
      <c r="AE762" s="2"/>
      <c r="AF762" s="2"/>
      <c r="AG762" s="270"/>
      <c r="AH762" s="270"/>
      <c r="AI762" s="270"/>
      <c r="AJ762" s="270"/>
      <c r="AK762" s="270"/>
      <c r="AL762" s="270"/>
      <c r="AM762" s="270"/>
      <c r="AN762" s="270"/>
      <c r="AO762" s="270"/>
    </row>
    <row r="763" spans="1:41" ht="14.25" customHeight="1">
      <c r="A763" s="204"/>
      <c r="B763" s="268"/>
      <c r="C763" s="268"/>
      <c r="D763" s="268"/>
      <c r="E763" s="268"/>
      <c r="F763" s="268"/>
      <c r="G763" s="268"/>
      <c r="H763" s="269"/>
      <c r="I763" s="189"/>
      <c r="J763" s="3"/>
      <c r="K763" s="2"/>
      <c r="L763" s="269"/>
      <c r="M763" s="189"/>
      <c r="N763" s="3"/>
      <c r="O763" s="2"/>
      <c r="P763" s="269"/>
      <c r="Q763" s="189"/>
      <c r="R763" s="3"/>
      <c r="S763" s="2"/>
      <c r="T763" s="269"/>
      <c r="U763" s="189"/>
      <c r="V763" s="3"/>
      <c r="W763" s="1"/>
      <c r="X763" s="1"/>
      <c r="Y763" s="1"/>
      <c r="Z763" s="1"/>
      <c r="AA763" s="2"/>
      <c r="AB763" s="2"/>
      <c r="AC763" s="2"/>
      <c r="AD763" s="2"/>
      <c r="AE763" s="2"/>
      <c r="AF763" s="2"/>
      <c r="AG763" s="270"/>
      <c r="AH763" s="270"/>
      <c r="AI763" s="270"/>
      <c r="AJ763" s="270"/>
      <c r="AK763" s="270"/>
      <c r="AL763" s="270"/>
      <c r="AM763" s="270"/>
      <c r="AN763" s="270"/>
      <c r="AO763" s="270"/>
    </row>
    <row r="764" spans="1:41" ht="14.25" customHeight="1">
      <c r="A764" s="204"/>
      <c r="B764" s="268"/>
      <c r="C764" s="268"/>
      <c r="D764" s="268"/>
      <c r="E764" s="268"/>
      <c r="F764" s="268"/>
      <c r="G764" s="268"/>
      <c r="H764" s="269"/>
      <c r="I764" s="189"/>
      <c r="J764" s="3"/>
      <c r="K764" s="2"/>
      <c r="L764" s="269"/>
      <c r="M764" s="189"/>
      <c r="N764" s="3"/>
      <c r="O764" s="2"/>
      <c r="P764" s="269"/>
      <c r="Q764" s="189"/>
      <c r="R764" s="3"/>
      <c r="S764" s="2"/>
      <c r="T764" s="269"/>
      <c r="U764" s="189"/>
      <c r="V764" s="3"/>
      <c r="W764" s="1"/>
      <c r="X764" s="1"/>
      <c r="Y764" s="1"/>
      <c r="Z764" s="1"/>
      <c r="AA764" s="2"/>
      <c r="AB764" s="2"/>
      <c r="AC764" s="2"/>
      <c r="AD764" s="2"/>
      <c r="AE764" s="2"/>
      <c r="AF764" s="2"/>
      <c r="AG764" s="270"/>
      <c r="AH764" s="270"/>
      <c r="AI764" s="270"/>
      <c r="AJ764" s="270"/>
      <c r="AK764" s="270"/>
      <c r="AL764" s="270"/>
      <c r="AM764" s="270"/>
      <c r="AN764" s="270"/>
      <c r="AO764" s="270"/>
    </row>
    <row r="765" spans="1:41" ht="14.25" customHeight="1">
      <c r="A765" s="204"/>
      <c r="B765" s="268"/>
      <c r="C765" s="268"/>
      <c r="D765" s="268"/>
      <c r="E765" s="268"/>
      <c r="F765" s="268"/>
      <c r="G765" s="268"/>
      <c r="H765" s="269"/>
      <c r="I765" s="189"/>
      <c r="J765" s="3"/>
      <c r="K765" s="2"/>
      <c r="L765" s="269"/>
      <c r="M765" s="189"/>
      <c r="N765" s="3"/>
      <c r="O765" s="2"/>
      <c r="P765" s="269"/>
      <c r="Q765" s="189"/>
      <c r="R765" s="3"/>
      <c r="S765" s="2"/>
      <c r="T765" s="269"/>
      <c r="U765" s="189"/>
      <c r="V765" s="3"/>
      <c r="W765" s="1"/>
      <c r="X765" s="1"/>
      <c r="Y765" s="1"/>
      <c r="Z765" s="1"/>
      <c r="AA765" s="2"/>
      <c r="AB765" s="2"/>
      <c r="AC765" s="2"/>
      <c r="AD765" s="2"/>
      <c r="AE765" s="2"/>
      <c r="AF765" s="2"/>
      <c r="AG765" s="270"/>
      <c r="AH765" s="270"/>
      <c r="AI765" s="270"/>
      <c r="AJ765" s="270"/>
      <c r="AK765" s="270"/>
      <c r="AL765" s="270"/>
      <c r="AM765" s="270"/>
      <c r="AN765" s="270"/>
      <c r="AO765" s="270"/>
    </row>
    <row r="766" spans="1:41" ht="14.25" customHeight="1">
      <c r="A766" s="204"/>
      <c r="B766" s="268"/>
      <c r="C766" s="268"/>
      <c r="D766" s="268"/>
      <c r="E766" s="268"/>
      <c r="F766" s="268"/>
      <c r="G766" s="268"/>
      <c r="H766" s="269"/>
      <c r="I766" s="189"/>
      <c r="J766" s="3"/>
      <c r="K766" s="2"/>
      <c r="L766" s="269"/>
      <c r="M766" s="189"/>
      <c r="N766" s="3"/>
      <c r="O766" s="2"/>
      <c r="P766" s="269"/>
      <c r="Q766" s="189"/>
      <c r="R766" s="3"/>
      <c r="S766" s="2"/>
      <c r="T766" s="269"/>
      <c r="U766" s="189"/>
      <c r="V766" s="3"/>
      <c r="W766" s="1"/>
      <c r="X766" s="1"/>
      <c r="Y766" s="1"/>
      <c r="Z766" s="1"/>
      <c r="AA766" s="2"/>
      <c r="AB766" s="2"/>
      <c r="AC766" s="2"/>
      <c r="AD766" s="2"/>
      <c r="AE766" s="2"/>
      <c r="AF766" s="2"/>
      <c r="AG766" s="270"/>
      <c r="AH766" s="270"/>
      <c r="AI766" s="270"/>
      <c r="AJ766" s="270"/>
      <c r="AK766" s="270"/>
      <c r="AL766" s="270"/>
      <c r="AM766" s="270"/>
      <c r="AN766" s="270"/>
      <c r="AO766" s="270"/>
    </row>
    <row r="767" spans="1:41" ht="14.25" customHeight="1">
      <c r="A767" s="204"/>
      <c r="B767" s="268"/>
      <c r="C767" s="268"/>
      <c r="D767" s="268"/>
      <c r="E767" s="268"/>
      <c r="F767" s="268"/>
      <c r="G767" s="268"/>
      <c r="H767" s="269"/>
      <c r="I767" s="189"/>
      <c r="J767" s="3"/>
      <c r="K767" s="2"/>
      <c r="L767" s="269"/>
      <c r="M767" s="189"/>
      <c r="N767" s="3"/>
      <c r="O767" s="2"/>
      <c r="P767" s="269"/>
      <c r="Q767" s="189"/>
      <c r="R767" s="3"/>
      <c r="S767" s="2"/>
      <c r="T767" s="269"/>
      <c r="U767" s="189"/>
      <c r="V767" s="3"/>
      <c r="W767" s="1"/>
      <c r="X767" s="1"/>
      <c r="Y767" s="1"/>
      <c r="Z767" s="1"/>
      <c r="AA767" s="2"/>
      <c r="AB767" s="2"/>
      <c r="AC767" s="2"/>
      <c r="AD767" s="2"/>
      <c r="AE767" s="2"/>
      <c r="AF767" s="2"/>
      <c r="AG767" s="270"/>
      <c r="AH767" s="270"/>
      <c r="AI767" s="270"/>
      <c r="AJ767" s="270"/>
      <c r="AK767" s="270"/>
      <c r="AL767" s="270"/>
      <c r="AM767" s="270"/>
      <c r="AN767" s="270"/>
      <c r="AO767" s="270"/>
    </row>
    <row r="768" spans="1:41" ht="14.25" customHeight="1">
      <c r="A768" s="204"/>
      <c r="B768" s="268"/>
      <c r="C768" s="268"/>
      <c r="D768" s="268"/>
      <c r="E768" s="268"/>
      <c r="F768" s="268"/>
      <c r="G768" s="268"/>
      <c r="H768" s="269"/>
      <c r="I768" s="189"/>
      <c r="J768" s="3"/>
      <c r="K768" s="2"/>
      <c r="L768" s="269"/>
      <c r="M768" s="189"/>
      <c r="N768" s="3"/>
      <c r="O768" s="2"/>
      <c r="P768" s="269"/>
      <c r="Q768" s="189"/>
      <c r="R768" s="3"/>
      <c r="S768" s="2"/>
      <c r="T768" s="269"/>
      <c r="U768" s="189"/>
      <c r="V768" s="3"/>
      <c r="W768" s="1"/>
      <c r="X768" s="1"/>
      <c r="Y768" s="1"/>
      <c r="Z768" s="1"/>
      <c r="AA768" s="2"/>
      <c r="AB768" s="2"/>
      <c r="AC768" s="2"/>
      <c r="AD768" s="2"/>
      <c r="AE768" s="2"/>
      <c r="AF768" s="2"/>
      <c r="AG768" s="270"/>
      <c r="AH768" s="270"/>
      <c r="AI768" s="270"/>
      <c r="AJ768" s="270"/>
      <c r="AK768" s="270"/>
      <c r="AL768" s="270"/>
      <c r="AM768" s="270"/>
      <c r="AN768" s="270"/>
      <c r="AO768" s="270"/>
    </row>
    <row r="769" spans="1:41" ht="14.25" customHeight="1">
      <c r="A769" s="204"/>
      <c r="B769" s="268"/>
      <c r="C769" s="268"/>
      <c r="D769" s="268"/>
      <c r="E769" s="268"/>
      <c r="F769" s="268"/>
      <c r="G769" s="268"/>
      <c r="H769" s="269"/>
      <c r="I769" s="189"/>
      <c r="J769" s="3"/>
      <c r="K769" s="2"/>
      <c r="L769" s="269"/>
      <c r="M769" s="189"/>
      <c r="N769" s="3"/>
      <c r="O769" s="2"/>
      <c r="P769" s="269"/>
      <c r="Q769" s="189"/>
      <c r="R769" s="3"/>
      <c r="S769" s="2"/>
      <c r="T769" s="269"/>
      <c r="U769" s="189"/>
      <c r="V769" s="3"/>
      <c r="W769" s="1"/>
      <c r="X769" s="1"/>
      <c r="Y769" s="1"/>
      <c r="Z769" s="1"/>
      <c r="AA769" s="2"/>
      <c r="AB769" s="2"/>
      <c r="AC769" s="2"/>
      <c r="AD769" s="2"/>
      <c r="AE769" s="2"/>
      <c r="AF769" s="2"/>
      <c r="AG769" s="270"/>
      <c r="AH769" s="270"/>
      <c r="AI769" s="270"/>
      <c r="AJ769" s="270"/>
      <c r="AK769" s="270"/>
      <c r="AL769" s="270"/>
      <c r="AM769" s="270"/>
      <c r="AN769" s="270"/>
      <c r="AO769" s="270"/>
    </row>
    <row r="770" spans="1:41" ht="14.25" customHeight="1">
      <c r="A770" s="204"/>
      <c r="B770" s="268"/>
      <c r="C770" s="268"/>
      <c r="D770" s="268"/>
      <c r="E770" s="268"/>
      <c r="F770" s="268"/>
      <c r="G770" s="268"/>
      <c r="H770" s="269"/>
      <c r="I770" s="189"/>
      <c r="J770" s="3"/>
      <c r="K770" s="2"/>
      <c r="L770" s="269"/>
      <c r="M770" s="189"/>
      <c r="N770" s="3"/>
      <c r="O770" s="2"/>
      <c r="P770" s="269"/>
      <c r="Q770" s="189"/>
      <c r="R770" s="3"/>
      <c r="S770" s="2"/>
      <c r="T770" s="269"/>
      <c r="U770" s="189"/>
      <c r="V770" s="3"/>
      <c r="W770" s="1"/>
      <c r="X770" s="1"/>
      <c r="Y770" s="1"/>
      <c r="Z770" s="1"/>
      <c r="AA770" s="2"/>
      <c r="AB770" s="2"/>
      <c r="AC770" s="2"/>
      <c r="AD770" s="2"/>
      <c r="AE770" s="2"/>
      <c r="AF770" s="2"/>
      <c r="AG770" s="270"/>
      <c r="AH770" s="270"/>
      <c r="AI770" s="270"/>
      <c r="AJ770" s="270"/>
      <c r="AK770" s="270"/>
      <c r="AL770" s="270"/>
      <c r="AM770" s="270"/>
      <c r="AN770" s="270"/>
      <c r="AO770" s="270"/>
    </row>
    <row r="771" spans="1:41" ht="14.25" customHeight="1">
      <c r="A771" s="204"/>
      <c r="B771" s="268"/>
      <c r="C771" s="268"/>
      <c r="D771" s="268"/>
      <c r="E771" s="268"/>
      <c r="F771" s="268"/>
      <c r="G771" s="268"/>
      <c r="H771" s="269"/>
      <c r="I771" s="189"/>
      <c r="J771" s="3"/>
      <c r="K771" s="2"/>
      <c r="L771" s="269"/>
      <c r="M771" s="189"/>
      <c r="N771" s="3"/>
      <c r="O771" s="2"/>
      <c r="P771" s="269"/>
      <c r="Q771" s="189"/>
      <c r="R771" s="3"/>
      <c r="S771" s="2"/>
      <c r="T771" s="269"/>
      <c r="U771" s="189"/>
      <c r="V771" s="3"/>
      <c r="W771" s="1"/>
      <c r="X771" s="1"/>
      <c r="Y771" s="1"/>
      <c r="Z771" s="1"/>
      <c r="AA771" s="2"/>
      <c r="AB771" s="2"/>
      <c r="AC771" s="2"/>
      <c r="AD771" s="2"/>
      <c r="AE771" s="2"/>
      <c r="AF771" s="2"/>
      <c r="AG771" s="270"/>
      <c r="AH771" s="270"/>
      <c r="AI771" s="270"/>
      <c r="AJ771" s="270"/>
      <c r="AK771" s="270"/>
      <c r="AL771" s="270"/>
      <c r="AM771" s="270"/>
      <c r="AN771" s="270"/>
      <c r="AO771" s="270"/>
    </row>
    <row r="772" spans="1:41" ht="14.25" customHeight="1">
      <c r="A772" s="204"/>
      <c r="B772" s="268"/>
      <c r="C772" s="268"/>
      <c r="D772" s="268"/>
      <c r="E772" s="268"/>
      <c r="F772" s="268"/>
      <c r="G772" s="268"/>
      <c r="H772" s="269"/>
      <c r="I772" s="189"/>
      <c r="J772" s="3"/>
      <c r="K772" s="2"/>
      <c r="L772" s="269"/>
      <c r="M772" s="189"/>
      <c r="N772" s="3"/>
      <c r="O772" s="2"/>
      <c r="P772" s="269"/>
      <c r="Q772" s="189"/>
      <c r="R772" s="3"/>
      <c r="S772" s="2"/>
      <c r="T772" s="269"/>
      <c r="U772" s="189"/>
      <c r="V772" s="3"/>
      <c r="W772" s="1"/>
      <c r="X772" s="1"/>
      <c r="Y772" s="1"/>
      <c r="Z772" s="1"/>
      <c r="AA772" s="2"/>
      <c r="AB772" s="2"/>
      <c r="AC772" s="2"/>
      <c r="AD772" s="2"/>
      <c r="AE772" s="2"/>
      <c r="AF772" s="2"/>
      <c r="AG772" s="270"/>
      <c r="AH772" s="270"/>
      <c r="AI772" s="270"/>
      <c r="AJ772" s="270"/>
      <c r="AK772" s="270"/>
      <c r="AL772" s="270"/>
      <c r="AM772" s="270"/>
      <c r="AN772" s="270"/>
      <c r="AO772" s="270"/>
    </row>
    <row r="773" spans="1:41" ht="14.25" customHeight="1">
      <c r="A773" s="204"/>
      <c r="B773" s="268"/>
      <c r="C773" s="268"/>
      <c r="D773" s="268"/>
      <c r="E773" s="268"/>
      <c r="F773" s="268"/>
      <c r="G773" s="268"/>
      <c r="H773" s="269"/>
      <c r="I773" s="189"/>
      <c r="J773" s="3"/>
      <c r="K773" s="2"/>
      <c r="L773" s="269"/>
      <c r="M773" s="189"/>
      <c r="N773" s="3"/>
      <c r="O773" s="2"/>
      <c r="P773" s="269"/>
      <c r="Q773" s="189"/>
      <c r="R773" s="3"/>
      <c r="S773" s="2"/>
      <c r="T773" s="269"/>
      <c r="U773" s="189"/>
      <c r="V773" s="3"/>
      <c r="W773" s="1"/>
      <c r="X773" s="1"/>
      <c r="Y773" s="1"/>
      <c r="Z773" s="1"/>
      <c r="AA773" s="2"/>
      <c r="AB773" s="2"/>
      <c r="AC773" s="2"/>
      <c r="AD773" s="2"/>
      <c r="AE773" s="2"/>
      <c r="AF773" s="2"/>
      <c r="AG773" s="270"/>
      <c r="AH773" s="270"/>
      <c r="AI773" s="270"/>
      <c r="AJ773" s="270"/>
      <c r="AK773" s="270"/>
      <c r="AL773" s="270"/>
      <c r="AM773" s="270"/>
      <c r="AN773" s="270"/>
      <c r="AO773" s="270"/>
    </row>
    <row r="774" spans="1:41" ht="14.25" customHeight="1">
      <c r="A774" s="204"/>
      <c r="B774" s="268"/>
      <c r="C774" s="268"/>
      <c r="D774" s="268"/>
      <c r="E774" s="268"/>
      <c r="F774" s="268"/>
      <c r="G774" s="268"/>
      <c r="H774" s="269"/>
      <c r="I774" s="189"/>
      <c r="J774" s="3"/>
      <c r="K774" s="2"/>
      <c r="L774" s="269"/>
      <c r="M774" s="189"/>
      <c r="N774" s="3"/>
      <c r="O774" s="2"/>
      <c r="P774" s="269"/>
      <c r="Q774" s="189"/>
      <c r="R774" s="3"/>
      <c r="S774" s="2"/>
      <c r="T774" s="269"/>
      <c r="U774" s="189"/>
      <c r="V774" s="3"/>
      <c r="W774" s="1"/>
      <c r="X774" s="1"/>
      <c r="Y774" s="1"/>
      <c r="Z774" s="1"/>
      <c r="AA774" s="2"/>
      <c r="AB774" s="2"/>
      <c r="AC774" s="2"/>
      <c r="AD774" s="2"/>
      <c r="AE774" s="2"/>
      <c r="AF774" s="2"/>
      <c r="AG774" s="270"/>
      <c r="AH774" s="270"/>
      <c r="AI774" s="270"/>
      <c r="AJ774" s="270"/>
      <c r="AK774" s="270"/>
      <c r="AL774" s="270"/>
      <c r="AM774" s="270"/>
      <c r="AN774" s="270"/>
      <c r="AO774" s="270"/>
    </row>
    <row r="775" spans="1:41" ht="14.25" customHeight="1">
      <c r="A775" s="204"/>
      <c r="B775" s="268"/>
      <c r="C775" s="268"/>
      <c r="D775" s="268"/>
      <c r="E775" s="268"/>
      <c r="F775" s="268"/>
      <c r="G775" s="268"/>
      <c r="H775" s="269"/>
      <c r="I775" s="189"/>
      <c r="J775" s="3"/>
      <c r="K775" s="2"/>
      <c r="L775" s="269"/>
      <c r="M775" s="189"/>
      <c r="N775" s="3"/>
      <c r="O775" s="2"/>
      <c r="P775" s="269"/>
      <c r="Q775" s="189"/>
      <c r="R775" s="3"/>
      <c r="S775" s="2"/>
      <c r="T775" s="269"/>
      <c r="U775" s="189"/>
      <c r="V775" s="3"/>
      <c r="W775" s="1"/>
      <c r="X775" s="1"/>
      <c r="Y775" s="1"/>
      <c r="Z775" s="1"/>
      <c r="AA775" s="2"/>
      <c r="AB775" s="2"/>
      <c r="AC775" s="2"/>
      <c r="AD775" s="2"/>
      <c r="AE775" s="2"/>
      <c r="AF775" s="2"/>
      <c r="AG775" s="270"/>
      <c r="AH775" s="270"/>
      <c r="AI775" s="270"/>
      <c r="AJ775" s="270"/>
      <c r="AK775" s="270"/>
      <c r="AL775" s="270"/>
      <c r="AM775" s="270"/>
      <c r="AN775" s="270"/>
      <c r="AO775" s="270"/>
    </row>
    <row r="776" spans="1:41" ht="14.25" customHeight="1">
      <c r="A776" s="204"/>
      <c r="B776" s="268"/>
      <c r="C776" s="268"/>
      <c r="D776" s="268"/>
      <c r="E776" s="268"/>
      <c r="F776" s="268"/>
      <c r="G776" s="268"/>
      <c r="H776" s="269"/>
      <c r="I776" s="189"/>
      <c r="J776" s="3"/>
      <c r="K776" s="2"/>
      <c r="L776" s="269"/>
      <c r="M776" s="189"/>
      <c r="N776" s="3"/>
      <c r="O776" s="2"/>
      <c r="P776" s="269"/>
      <c r="Q776" s="189"/>
      <c r="R776" s="3"/>
      <c r="S776" s="2"/>
      <c r="T776" s="269"/>
      <c r="U776" s="189"/>
      <c r="V776" s="3"/>
      <c r="W776" s="1"/>
      <c r="X776" s="1"/>
      <c r="Y776" s="1"/>
      <c r="Z776" s="1"/>
      <c r="AA776" s="2"/>
      <c r="AB776" s="2"/>
      <c r="AC776" s="2"/>
      <c r="AD776" s="2"/>
      <c r="AE776" s="2"/>
      <c r="AF776" s="2"/>
      <c r="AG776" s="270"/>
      <c r="AH776" s="270"/>
      <c r="AI776" s="270"/>
      <c r="AJ776" s="270"/>
      <c r="AK776" s="270"/>
      <c r="AL776" s="270"/>
      <c r="AM776" s="270"/>
      <c r="AN776" s="270"/>
      <c r="AO776" s="270"/>
    </row>
    <row r="777" spans="1:41" ht="14.25" customHeight="1">
      <c r="A777" s="204"/>
      <c r="B777" s="268"/>
      <c r="C777" s="268"/>
      <c r="D777" s="268"/>
      <c r="E777" s="268"/>
      <c r="F777" s="268"/>
      <c r="G777" s="268"/>
      <c r="H777" s="269"/>
      <c r="I777" s="189"/>
      <c r="J777" s="3"/>
      <c r="K777" s="2"/>
      <c r="L777" s="269"/>
      <c r="M777" s="189"/>
      <c r="N777" s="3"/>
      <c r="O777" s="2"/>
      <c r="P777" s="269"/>
      <c r="Q777" s="189"/>
      <c r="R777" s="3"/>
      <c r="S777" s="2"/>
      <c r="T777" s="269"/>
      <c r="U777" s="189"/>
      <c r="V777" s="3"/>
      <c r="W777" s="1"/>
      <c r="X777" s="1"/>
      <c r="Y777" s="1"/>
      <c r="Z777" s="1"/>
      <c r="AA777" s="2"/>
      <c r="AB777" s="2"/>
      <c r="AC777" s="2"/>
      <c r="AD777" s="2"/>
      <c r="AE777" s="2"/>
      <c r="AF777" s="2"/>
      <c r="AG777" s="270"/>
      <c r="AH777" s="270"/>
      <c r="AI777" s="270"/>
      <c r="AJ777" s="270"/>
      <c r="AK777" s="270"/>
      <c r="AL777" s="270"/>
      <c r="AM777" s="270"/>
      <c r="AN777" s="270"/>
      <c r="AO777" s="270"/>
    </row>
    <row r="778" spans="1:41" ht="14.25" customHeight="1">
      <c r="A778" s="204"/>
      <c r="B778" s="268"/>
      <c r="C778" s="268"/>
      <c r="D778" s="268"/>
      <c r="E778" s="268"/>
      <c r="F778" s="268"/>
      <c r="G778" s="268"/>
      <c r="H778" s="269"/>
      <c r="I778" s="189"/>
      <c r="J778" s="3"/>
      <c r="K778" s="2"/>
      <c r="L778" s="269"/>
      <c r="M778" s="189"/>
      <c r="N778" s="3"/>
      <c r="O778" s="2"/>
      <c r="P778" s="269"/>
      <c r="Q778" s="189"/>
      <c r="R778" s="3"/>
      <c r="S778" s="2"/>
      <c r="T778" s="269"/>
      <c r="U778" s="189"/>
      <c r="V778" s="3"/>
      <c r="W778" s="1"/>
      <c r="X778" s="1"/>
      <c r="Y778" s="1"/>
      <c r="Z778" s="1"/>
      <c r="AA778" s="2"/>
      <c r="AB778" s="2"/>
      <c r="AC778" s="2"/>
      <c r="AD778" s="2"/>
      <c r="AE778" s="2"/>
      <c r="AF778" s="2"/>
      <c r="AG778" s="270"/>
      <c r="AH778" s="270"/>
      <c r="AI778" s="270"/>
      <c r="AJ778" s="270"/>
      <c r="AK778" s="270"/>
      <c r="AL778" s="270"/>
      <c r="AM778" s="270"/>
      <c r="AN778" s="270"/>
      <c r="AO778" s="270"/>
    </row>
    <row r="779" spans="1:41" ht="14.25" customHeight="1">
      <c r="A779" s="204"/>
      <c r="B779" s="268"/>
      <c r="C779" s="268"/>
      <c r="D779" s="268"/>
      <c r="E779" s="268"/>
      <c r="F779" s="268"/>
      <c r="G779" s="268"/>
      <c r="H779" s="269"/>
      <c r="I779" s="189"/>
      <c r="J779" s="3"/>
      <c r="K779" s="2"/>
      <c r="L779" s="269"/>
      <c r="M779" s="189"/>
      <c r="N779" s="3"/>
      <c r="O779" s="2"/>
      <c r="P779" s="269"/>
      <c r="Q779" s="189"/>
      <c r="R779" s="3"/>
      <c r="S779" s="2"/>
      <c r="T779" s="269"/>
      <c r="U779" s="189"/>
      <c r="V779" s="3"/>
      <c r="W779" s="1"/>
      <c r="X779" s="1"/>
      <c r="Y779" s="1"/>
      <c r="Z779" s="1"/>
      <c r="AA779" s="2"/>
      <c r="AB779" s="2"/>
      <c r="AC779" s="2"/>
      <c r="AD779" s="2"/>
      <c r="AE779" s="2"/>
      <c r="AF779" s="2"/>
      <c r="AG779" s="270"/>
      <c r="AH779" s="270"/>
      <c r="AI779" s="270"/>
      <c r="AJ779" s="270"/>
      <c r="AK779" s="270"/>
      <c r="AL779" s="270"/>
      <c r="AM779" s="270"/>
      <c r="AN779" s="270"/>
      <c r="AO779" s="270"/>
    </row>
    <row r="780" spans="1:41" ht="14.25" customHeight="1">
      <c r="A780" s="204"/>
      <c r="B780" s="268"/>
      <c r="C780" s="268"/>
      <c r="D780" s="268"/>
      <c r="E780" s="268"/>
      <c r="F780" s="268"/>
      <c r="G780" s="268"/>
      <c r="H780" s="269"/>
      <c r="I780" s="189"/>
      <c r="J780" s="3"/>
      <c r="K780" s="2"/>
      <c r="L780" s="269"/>
      <c r="M780" s="189"/>
      <c r="N780" s="3"/>
      <c r="O780" s="2"/>
      <c r="P780" s="269"/>
      <c r="Q780" s="189"/>
      <c r="R780" s="3"/>
      <c r="S780" s="2"/>
      <c r="T780" s="269"/>
      <c r="U780" s="189"/>
      <c r="V780" s="3"/>
      <c r="W780" s="1"/>
      <c r="X780" s="1"/>
      <c r="Y780" s="1"/>
      <c r="Z780" s="1"/>
      <c r="AA780" s="2"/>
      <c r="AB780" s="2"/>
      <c r="AC780" s="2"/>
      <c r="AD780" s="2"/>
      <c r="AE780" s="2"/>
      <c r="AF780" s="2"/>
      <c r="AG780" s="270"/>
      <c r="AH780" s="270"/>
      <c r="AI780" s="270"/>
      <c r="AJ780" s="270"/>
      <c r="AK780" s="270"/>
      <c r="AL780" s="270"/>
      <c r="AM780" s="270"/>
      <c r="AN780" s="270"/>
      <c r="AO780" s="270"/>
    </row>
    <row r="781" spans="1:41" ht="14.25" customHeight="1">
      <c r="A781" s="204"/>
      <c r="B781" s="268"/>
      <c r="C781" s="268"/>
      <c r="D781" s="268"/>
      <c r="E781" s="268"/>
      <c r="F781" s="268"/>
      <c r="G781" s="268"/>
      <c r="H781" s="269"/>
      <c r="I781" s="189"/>
      <c r="J781" s="3"/>
      <c r="K781" s="2"/>
      <c r="L781" s="269"/>
      <c r="M781" s="189"/>
      <c r="N781" s="3"/>
      <c r="O781" s="2"/>
      <c r="P781" s="269"/>
      <c r="Q781" s="189"/>
      <c r="R781" s="3"/>
      <c r="S781" s="2"/>
      <c r="T781" s="269"/>
      <c r="U781" s="189"/>
      <c r="V781" s="3"/>
      <c r="W781" s="1"/>
      <c r="X781" s="1"/>
      <c r="Y781" s="1"/>
      <c r="Z781" s="1"/>
      <c r="AA781" s="2"/>
      <c r="AB781" s="2"/>
      <c r="AC781" s="2"/>
      <c r="AD781" s="2"/>
      <c r="AE781" s="2"/>
      <c r="AF781" s="2"/>
      <c r="AG781" s="270"/>
      <c r="AH781" s="270"/>
      <c r="AI781" s="270"/>
      <c r="AJ781" s="270"/>
      <c r="AK781" s="270"/>
      <c r="AL781" s="270"/>
      <c r="AM781" s="270"/>
      <c r="AN781" s="270"/>
      <c r="AO781" s="270"/>
    </row>
    <row r="782" spans="1:41" ht="14.25" customHeight="1">
      <c r="A782" s="204"/>
      <c r="B782" s="268"/>
      <c r="C782" s="268"/>
      <c r="D782" s="268"/>
      <c r="E782" s="268"/>
      <c r="F782" s="268"/>
      <c r="G782" s="268"/>
      <c r="H782" s="269"/>
      <c r="I782" s="189"/>
      <c r="J782" s="3"/>
      <c r="K782" s="2"/>
      <c r="L782" s="269"/>
      <c r="M782" s="189"/>
      <c r="N782" s="3"/>
      <c r="O782" s="2"/>
      <c r="P782" s="269"/>
      <c r="Q782" s="189"/>
      <c r="R782" s="3"/>
      <c r="S782" s="2"/>
      <c r="T782" s="269"/>
      <c r="U782" s="189"/>
      <c r="V782" s="3"/>
      <c r="W782" s="1"/>
      <c r="X782" s="1"/>
      <c r="Y782" s="1"/>
      <c r="Z782" s="1"/>
      <c r="AA782" s="2"/>
      <c r="AB782" s="2"/>
      <c r="AC782" s="2"/>
      <c r="AD782" s="2"/>
      <c r="AE782" s="2"/>
      <c r="AF782" s="2"/>
      <c r="AG782" s="270"/>
      <c r="AH782" s="270"/>
      <c r="AI782" s="270"/>
      <c r="AJ782" s="270"/>
      <c r="AK782" s="270"/>
      <c r="AL782" s="270"/>
      <c r="AM782" s="270"/>
      <c r="AN782" s="270"/>
      <c r="AO782" s="270"/>
    </row>
    <row r="783" spans="1:41" ht="14.25" customHeight="1">
      <c r="A783" s="204"/>
      <c r="B783" s="268"/>
      <c r="C783" s="268"/>
      <c r="D783" s="268"/>
      <c r="E783" s="268"/>
      <c r="F783" s="268"/>
      <c r="G783" s="268"/>
      <c r="H783" s="269"/>
      <c r="I783" s="189"/>
      <c r="J783" s="3"/>
      <c r="K783" s="2"/>
      <c r="L783" s="269"/>
      <c r="M783" s="189"/>
      <c r="N783" s="3"/>
      <c r="O783" s="2"/>
      <c r="P783" s="269"/>
      <c r="Q783" s="189"/>
      <c r="R783" s="3"/>
      <c r="S783" s="2"/>
      <c r="T783" s="269"/>
      <c r="U783" s="189"/>
      <c r="V783" s="3"/>
      <c r="W783" s="1"/>
      <c r="X783" s="1"/>
      <c r="Y783" s="1"/>
      <c r="Z783" s="1"/>
      <c r="AA783" s="2"/>
      <c r="AB783" s="2"/>
      <c r="AC783" s="2"/>
      <c r="AD783" s="2"/>
      <c r="AE783" s="2"/>
      <c r="AF783" s="2"/>
      <c r="AG783" s="270"/>
      <c r="AH783" s="270"/>
      <c r="AI783" s="270"/>
      <c r="AJ783" s="270"/>
      <c r="AK783" s="270"/>
      <c r="AL783" s="270"/>
      <c r="AM783" s="270"/>
      <c r="AN783" s="270"/>
      <c r="AO783" s="270"/>
    </row>
    <row r="784" spans="1:41" ht="14.25" customHeight="1">
      <c r="A784" s="204"/>
      <c r="B784" s="268"/>
      <c r="C784" s="268"/>
      <c r="D784" s="268"/>
      <c r="E784" s="268"/>
      <c r="F784" s="268"/>
      <c r="G784" s="268"/>
      <c r="H784" s="269"/>
      <c r="I784" s="189"/>
      <c r="J784" s="3"/>
      <c r="K784" s="2"/>
      <c r="L784" s="269"/>
      <c r="M784" s="189"/>
      <c r="N784" s="3"/>
      <c r="O784" s="2"/>
      <c r="P784" s="269"/>
      <c r="Q784" s="189"/>
      <c r="R784" s="3"/>
      <c r="S784" s="2"/>
      <c r="T784" s="269"/>
      <c r="U784" s="189"/>
      <c r="V784" s="3"/>
      <c r="W784" s="1"/>
      <c r="X784" s="1"/>
      <c r="Y784" s="1"/>
      <c r="Z784" s="1"/>
      <c r="AA784" s="2"/>
      <c r="AB784" s="2"/>
      <c r="AC784" s="2"/>
      <c r="AD784" s="2"/>
      <c r="AE784" s="2"/>
      <c r="AF784" s="2"/>
      <c r="AG784" s="270"/>
      <c r="AH784" s="270"/>
      <c r="AI784" s="270"/>
      <c r="AJ784" s="270"/>
      <c r="AK784" s="270"/>
      <c r="AL784" s="270"/>
      <c r="AM784" s="270"/>
      <c r="AN784" s="270"/>
      <c r="AO784" s="270"/>
    </row>
    <row r="785" spans="1:41" ht="14.25" customHeight="1">
      <c r="A785" s="204"/>
      <c r="B785" s="268"/>
      <c r="C785" s="268"/>
      <c r="D785" s="268"/>
      <c r="E785" s="268"/>
      <c r="F785" s="268"/>
      <c r="G785" s="268"/>
      <c r="H785" s="269"/>
      <c r="I785" s="189"/>
      <c r="J785" s="3"/>
      <c r="K785" s="2"/>
      <c r="L785" s="269"/>
      <c r="M785" s="189"/>
      <c r="N785" s="3"/>
      <c r="O785" s="2"/>
      <c r="P785" s="269"/>
      <c r="Q785" s="189"/>
      <c r="R785" s="3"/>
      <c r="S785" s="2"/>
      <c r="T785" s="269"/>
      <c r="U785" s="189"/>
      <c r="V785" s="3"/>
      <c r="W785" s="1"/>
      <c r="X785" s="1"/>
      <c r="Y785" s="1"/>
      <c r="Z785" s="1"/>
      <c r="AA785" s="2"/>
      <c r="AB785" s="2"/>
      <c r="AC785" s="2"/>
      <c r="AD785" s="2"/>
      <c r="AE785" s="2"/>
      <c r="AF785" s="2"/>
      <c r="AG785" s="270"/>
      <c r="AH785" s="270"/>
      <c r="AI785" s="270"/>
      <c r="AJ785" s="270"/>
      <c r="AK785" s="270"/>
      <c r="AL785" s="270"/>
      <c r="AM785" s="270"/>
      <c r="AN785" s="270"/>
      <c r="AO785" s="270"/>
    </row>
    <row r="786" spans="1:41" ht="14.25" customHeight="1">
      <c r="A786" s="204"/>
      <c r="B786" s="268"/>
      <c r="C786" s="268"/>
      <c r="D786" s="268"/>
      <c r="E786" s="268"/>
      <c r="F786" s="268"/>
      <c r="G786" s="268"/>
      <c r="H786" s="269"/>
      <c r="I786" s="189"/>
      <c r="J786" s="3"/>
      <c r="K786" s="2"/>
      <c r="L786" s="269"/>
      <c r="M786" s="189"/>
      <c r="N786" s="3"/>
      <c r="O786" s="2"/>
      <c r="P786" s="269"/>
      <c r="Q786" s="189"/>
      <c r="R786" s="3"/>
      <c r="S786" s="2"/>
      <c r="T786" s="269"/>
      <c r="U786" s="189"/>
      <c r="V786" s="3"/>
      <c r="W786" s="1"/>
      <c r="X786" s="1"/>
      <c r="Y786" s="1"/>
      <c r="Z786" s="1"/>
      <c r="AA786" s="2"/>
      <c r="AB786" s="2"/>
      <c r="AC786" s="2"/>
      <c r="AD786" s="2"/>
      <c r="AE786" s="2"/>
      <c r="AF786" s="2"/>
      <c r="AG786" s="270"/>
      <c r="AH786" s="270"/>
      <c r="AI786" s="270"/>
      <c r="AJ786" s="270"/>
      <c r="AK786" s="270"/>
      <c r="AL786" s="270"/>
      <c r="AM786" s="270"/>
      <c r="AN786" s="270"/>
      <c r="AO786" s="270"/>
    </row>
    <row r="787" spans="1:41" ht="14.25" customHeight="1">
      <c r="A787" s="204"/>
      <c r="B787" s="268"/>
      <c r="C787" s="268"/>
      <c r="D787" s="268"/>
      <c r="E787" s="268"/>
      <c r="F787" s="268"/>
      <c r="G787" s="268"/>
      <c r="H787" s="269"/>
      <c r="I787" s="189"/>
      <c r="J787" s="3"/>
      <c r="K787" s="2"/>
      <c r="L787" s="269"/>
      <c r="M787" s="189"/>
      <c r="N787" s="3"/>
      <c r="O787" s="2"/>
      <c r="P787" s="269"/>
      <c r="Q787" s="189"/>
      <c r="R787" s="3"/>
      <c r="S787" s="2"/>
      <c r="T787" s="269"/>
      <c r="U787" s="189"/>
      <c r="V787" s="3"/>
      <c r="W787" s="1"/>
      <c r="X787" s="1"/>
      <c r="Y787" s="1"/>
      <c r="Z787" s="1"/>
      <c r="AA787" s="2"/>
      <c r="AB787" s="2"/>
      <c r="AC787" s="2"/>
      <c r="AD787" s="2"/>
      <c r="AE787" s="2"/>
      <c r="AF787" s="2"/>
      <c r="AG787" s="270"/>
      <c r="AH787" s="270"/>
      <c r="AI787" s="270"/>
      <c r="AJ787" s="270"/>
      <c r="AK787" s="270"/>
      <c r="AL787" s="270"/>
      <c r="AM787" s="270"/>
      <c r="AN787" s="270"/>
      <c r="AO787" s="270"/>
    </row>
    <row r="788" spans="1:41" ht="14.25" customHeight="1">
      <c r="A788" s="204"/>
      <c r="B788" s="268"/>
      <c r="C788" s="268"/>
      <c r="D788" s="268"/>
      <c r="E788" s="268"/>
      <c r="F788" s="268"/>
      <c r="G788" s="268"/>
      <c r="H788" s="269"/>
      <c r="I788" s="189"/>
      <c r="J788" s="3"/>
      <c r="K788" s="2"/>
      <c r="L788" s="269"/>
      <c r="M788" s="189"/>
      <c r="N788" s="3"/>
      <c r="O788" s="2"/>
      <c r="P788" s="269"/>
      <c r="Q788" s="189"/>
      <c r="R788" s="3"/>
      <c r="S788" s="2"/>
      <c r="T788" s="269"/>
      <c r="U788" s="189"/>
      <c r="V788" s="3"/>
      <c r="W788" s="1"/>
      <c r="X788" s="1"/>
      <c r="Y788" s="1"/>
      <c r="Z788" s="1"/>
      <c r="AA788" s="2"/>
      <c r="AB788" s="2"/>
      <c r="AC788" s="2"/>
      <c r="AD788" s="2"/>
      <c r="AE788" s="2"/>
      <c r="AF788" s="2"/>
      <c r="AG788" s="270"/>
      <c r="AH788" s="270"/>
      <c r="AI788" s="270"/>
      <c r="AJ788" s="270"/>
      <c r="AK788" s="270"/>
      <c r="AL788" s="270"/>
      <c r="AM788" s="270"/>
      <c r="AN788" s="270"/>
      <c r="AO788" s="270"/>
    </row>
    <row r="789" spans="1:41" ht="14.25" customHeight="1">
      <c r="A789" s="204"/>
      <c r="B789" s="268"/>
      <c r="C789" s="268"/>
      <c r="D789" s="268"/>
      <c r="E789" s="268"/>
      <c r="F789" s="268"/>
      <c r="G789" s="268"/>
      <c r="H789" s="269"/>
      <c r="I789" s="189"/>
      <c r="J789" s="3"/>
      <c r="K789" s="2"/>
      <c r="L789" s="269"/>
      <c r="M789" s="189"/>
      <c r="N789" s="3"/>
      <c r="O789" s="2"/>
      <c r="P789" s="269"/>
      <c r="Q789" s="189"/>
      <c r="R789" s="3"/>
      <c r="S789" s="2"/>
      <c r="T789" s="269"/>
      <c r="U789" s="189"/>
      <c r="V789" s="3"/>
      <c r="W789" s="1"/>
      <c r="X789" s="1"/>
      <c r="Y789" s="1"/>
      <c r="Z789" s="1"/>
      <c r="AA789" s="2"/>
      <c r="AB789" s="2"/>
      <c r="AC789" s="2"/>
      <c r="AD789" s="2"/>
      <c r="AE789" s="2"/>
      <c r="AF789" s="2"/>
      <c r="AG789" s="270"/>
      <c r="AH789" s="270"/>
      <c r="AI789" s="270"/>
      <c r="AJ789" s="270"/>
      <c r="AK789" s="270"/>
      <c r="AL789" s="270"/>
      <c r="AM789" s="270"/>
      <c r="AN789" s="270"/>
      <c r="AO789" s="270"/>
    </row>
    <row r="790" spans="1:41" ht="14.25" customHeight="1">
      <c r="A790" s="204"/>
      <c r="B790" s="268"/>
      <c r="C790" s="268"/>
      <c r="D790" s="268"/>
      <c r="E790" s="268"/>
      <c r="F790" s="268"/>
      <c r="G790" s="268"/>
      <c r="H790" s="269"/>
      <c r="I790" s="189"/>
      <c r="J790" s="3"/>
      <c r="K790" s="2"/>
      <c r="L790" s="269"/>
      <c r="M790" s="189"/>
      <c r="N790" s="3"/>
      <c r="O790" s="2"/>
      <c r="P790" s="269"/>
      <c r="Q790" s="189"/>
      <c r="R790" s="3"/>
      <c r="S790" s="2"/>
      <c r="T790" s="269"/>
      <c r="U790" s="189"/>
      <c r="V790" s="3"/>
      <c r="W790" s="1"/>
      <c r="X790" s="1"/>
      <c r="Y790" s="1"/>
      <c r="Z790" s="1"/>
      <c r="AA790" s="2"/>
      <c r="AB790" s="2"/>
      <c r="AC790" s="2"/>
      <c r="AD790" s="2"/>
      <c r="AE790" s="2"/>
      <c r="AF790" s="2"/>
      <c r="AG790" s="270"/>
      <c r="AH790" s="270"/>
      <c r="AI790" s="270"/>
      <c r="AJ790" s="270"/>
      <c r="AK790" s="270"/>
      <c r="AL790" s="270"/>
      <c r="AM790" s="270"/>
      <c r="AN790" s="270"/>
      <c r="AO790" s="270"/>
    </row>
    <row r="791" spans="1:41" ht="14.25" customHeight="1">
      <c r="A791" s="204"/>
      <c r="B791" s="268"/>
      <c r="C791" s="268"/>
      <c r="D791" s="268"/>
      <c r="E791" s="268"/>
      <c r="F791" s="268"/>
      <c r="G791" s="268"/>
      <c r="H791" s="269"/>
      <c r="I791" s="189"/>
      <c r="J791" s="3"/>
      <c r="K791" s="2"/>
      <c r="L791" s="269"/>
      <c r="M791" s="189"/>
      <c r="N791" s="3"/>
      <c r="O791" s="2"/>
      <c r="P791" s="269"/>
      <c r="Q791" s="189"/>
      <c r="R791" s="3"/>
      <c r="S791" s="2"/>
      <c r="T791" s="269"/>
      <c r="U791" s="189"/>
      <c r="V791" s="3"/>
      <c r="W791" s="1"/>
      <c r="X791" s="1"/>
      <c r="Y791" s="1"/>
      <c r="Z791" s="1"/>
      <c r="AA791" s="2"/>
      <c r="AB791" s="2"/>
      <c r="AC791" s="2"/>
      <c r="AD791" s="2"/>
      <c r="AE791" s="2"/>
      <c r="AF791" s="2"/>
      <c r="AG791" s="270"/>
      <c r="AH791" s="270"/>
      <c r="AI791" s="270"/>
      <c r="AJ791" s="270"/>
      <c r="AK791" s="270"/>
      <c r="AL791" s="270"/>
      <c r="AM791" s="270"/>
      <c r="AN791" s="270"/>
      <c r="AO791" s="270"/>
    </row>
    <row r="792" spans="1:41" ht="14.25" customHeight="1">
      <c r="A792" s="204"/>
      <c r="B792" s="268"/>
      <c r="C792" s="268"/>
      <c r="D792" s="268"/>
      <c r="E792" s="268"/>
      <c r="F792" s="268"/>
      <c r="G792" s="268"/>
      <c r="H792" s="269"/>
      <c r="I792" s="189"/>
      <c r="J792" s="3"/>
      <c r="K792" s="2"/>
      <c r="L792" s="269"/>
      <c r="M792" s="189"/>
      <c r="N792" s="3"/>
      <c r="O792" s="2"/>
      <c r="P792" s="269"/>
      <c r="Q792" s="189"/>
      <c r="R792" s="3"/>
      <c r="S792" s="2"/>
      <c r="T792" s="269"/>
      <c r="U792" s="189"/>
      <c r="V792" s="3"/>
      <c r="W792" s="1"/>
      <c r="X792" s="1"/>
      <c r="Y792" s="1"/>
      <c r="Z792" s="1"/>
      <c r="AA792" s="2"/>
      <c r="AB792" s="2"/>
      <c r="AC792" s="2"/>
      <c r="AD792" s="2"/>
      <c r="AE792" s="2"/>
      <c r="AF792" s="2"/>
      <c r="AG792" s="270"/>
      <c r="AH792" s="270"/>
      <c r="AI792" s="270"/>
      <c r="AJ792" s="270"/>
      <c r="AK792" s="270"/>
      <c r="AL792" s="270"/>
      <c r="AM792" s="270"/>
      <c r="AN792" s="270"/>
      <c r="AO792" s="270"/>
    </row>
    <row r="793" spans="1:41" ht="14.25" customHeight="1">
      <c r="A793" s="204"/>
      <c r="B793" s="268"/>
      <c r="C793" s="268"/>
      <c r="D793" s="268"/>
      <c r="E793" s="268"/>
      <c r="F793" s="268"/>
      <c r="G793" s="268"/>
      <c r="H793" s="269"/>
      <c r="I793" s="189"/>
      <c r="J793" s="3"/>
      <c r="K793" s="2"/>
      <c r="L793" s="269"/>
      <c r="M793" s="189"/>
      <c r="N793" s="3"/>
      <c r="O793" s="2"/>
      <c r="P793" s="269"/>
      <c r="Q793" s="189"/>
      <c r="R793" s="3"/>
      <c r="S793" s="2"/>
      <c r="T793" s="269"/>
      <c r="U793" s="189"/>
      <c r="V793" s="3"/>
      <c r="W793" s="1"/>
      <c r="X793" s="1"/>
      <c r="Y793" s="1"/>
      <c r="Z793" s="1"/>
      <c r="AA793" s="2"/>
      <c r="AB793" s="2"/>
      <c r="AC793" s="2"/>
      <c r="AD793" s="2"/>
      <c r="AE793" s="2"/>
      <c r="AF793" s="2"/>
      <c r="AG793" s="270"/>
      <c r="AH793" s="270"/>
      <c r="AI793" s="270"/>
      <c r="AJ793" s="270"/>
      <c r="AK793" s="270"/>
      <c r="AL793" s="270"/>
      <c r="AM793" s="270"/>
      <c r="AN793" s="270"/>
      <c r="AO793" s="270"/>
    </row>
    <row r="794" spans="1:41" ht="14.25" customHeight="1">
      <c r="A794" s="204"/>
      <c r="B794" s="268"/>
      <c r="C794" s="268"/>
      <c r="D794" s="268"/>
      <c r="E794" s="268"/>
      <c r="F794" s="268"/>
      <c r="G794" s="268"/>
      <c r="H794" s="269"/>
      <c r="I794" s="189"/>
      <c r="J794" s="3"/>
      <c r="K794" s="2"/>
      <c r="L794" s="269"/>
      <c r="M794" s="189"/>
      <c r="N794" s="3"/>
      <c r="O794" s="2"/>
      <c r="P794" s="269"/>
      <c r="Q794" s="189"/>
      <c r="R794" s="3"/>
      <c r="S794" s="2"/>
      <c r="T794" s="269"/>
      <c r="U794" s="189"/>
      <c r="V794" s="3"/>
      <c r="W794" s="1"/>
      <c r="X794" s="1"/>
      <c r="Y794" s="1"/>
      <c r="Z794" s="1"/>
      <c r="AA794" s="2"/>
      <c r="AB794" s="2"/>
      <c r="AC794" s="2"/>
      <c r="AD794" s="2"/>
      <c r="AE794" s="2"/>
      <c r="AF794" s="2"/>
      <c r="AG794" s="270"/>
      <c r="AH794" s="270"/>
      <c r="AI794" s="270"/>
      <c r="AJ794" s="270"/>
      <c r="AK794" s="270"/>
      <c r="AL794" s="270"/>
      <c r="AM794" s="270"/>
      <c r="AN794" s="270"/>
      <c r="AO794" s="270"/>
    </row>
    <row r="795" spans="1:41" ht="14.25" customHeight="1">
      <c r="A795" s="204"/>
      <c r="B795" s="268"/>
      <c r="C795" s="268"/>
      <c r="D795" s="268"/>
      <c r="E795" s="268"/>
      <c r="F795" s="268"/>
      <c r="G795" s="268"/>
      <c r="H795" s="269"/>
      <c r="I795" s="189"/>
      <c r="J795" s="3"/>
      <c r="K795" s="2"/>
      <c r="L795" s="269"/>
      <c r="M795" s="189"/>
      <c r="N795" s="3"/>
      <c r="O795" s="2"/>
      <c r="P795" s="269"/>
      <c r="Q795" s="189"/>
      <c r="R795" s="3"/>
      <c r="S795" s="2"/>
      <c r="T795" s="269"/>
      <c r="U795" s="189"/>
      <c r="V795" s="3"/>
      <c r="W795" s="1"/>
      <c r="X795" s="1"/>
      <c r="Y795" s="1"/>
      <c r="Z795" s="1"/>
      <c r="AA795" s="2"/>
      <c r="AB795" s="2"/>
      <c r="AC795" s="2"/>
      <c r="AD795" s="2"/>
      <c r="AE795" s="2"/>
      <c r="AF795" s="2"/>
      <c r="AG795" s="270"/>
      <c r="AH795" s="270"/>
      <c r="AI795" s="270"/>
      <c r="AJ795" s="270"/>
      <c r="AK795" s="270"/>
      <c r="AL795" s="270"/>
      <c r="AM795" s="270"/>
      <c r="AN795" s="270"/>
      <c r="AO795" s="270"/>
    </row>
    <row r="796" spans="1:41" ht="14.25" customHeight="1">
      <c r="A796" s="204"/>
      <c r="B796" s="268"/>
      <c r="C796" s="268"/>
      <c r="D796" s="268"/>
      <c r="E796" s="268"/>
      <c r="F796" s="268"/>
      <c r="G796" s="268"/>
      <c r="H796" s="269"/>
      <c r="I796" s="189"/>
      <c r="J796" s="3"/>
      <c r="K796" s="2"/>
      <c r="L796" s="269"/>
      <c r="M796" s="189"/>
      <c r="N796" s="3"/>
      <c r="O796" s="2"/>
      <c r="P796" s="269"/>
      <c r="Q796" s="189"/>
      <c r="R796" s="3"/>
      <c r="S796" s="2"/>
      <c r="T796" s="269"/>
      <c r="U796" s="189"/>
      <c r="V796" s="3"/>
      <c r="W796" s="1"/>
      <c r="X796" s="1"/>
      <c r="Y796" s="1"/>
      <c r="Z796" s="1"/>
      <c r="AA796" s="2"/>
      <c r="AB796" s="2"/>
      <c r="AC796" s="2"/>
      <c r="AD796" s="2"/>
      <c r="AE796" s="2"/>
      <c r="AF796" s="2"/>
      <c r="AG796" s="270"/>
      <c r="AH796" s="270"/>
      <c r="AI796" s="270"/>
      <c r="AJ796" s="270"/>
      <c r="AK796" s="270"/>
      <c r="AL796" s="270"/>
      <c r="AM796" s="270"/>
      <c r="AN796" s="270"/>
      <c r="AO796" s="270"/>
    </row>
    <row r="797" spans="1:41" ht="14.25" customHeight="1">
      <c r="A797" s="204"/>
      <c r="B797" s="268"/>
      <c r="C797" s="268"/>
      <c r="D797" s="268"/>
      <c r="E797" s="268"/>
      <c r="F797" s="268"/>
      <c r="G797" s="268"/>
      <c r="H797" s="269"/>
      <c r="I797" s="189"/>
      <c r="J797" s="3"/>
      <c r="K797" s="2"/>
      <c r="L797" s="269"/>
      <c r="M797" s="189"/>
      <c r="N797" s="3"/>
      <c r="O797" s="2"/>
      <c r="P797" s="269"/>
      <c r="Q797" s="189"/>
      <c r="R797" s="3"/>
      <c r="S797" s="2"/>
      <c r="T797" s="269"/>
      <c r="U797" s="189"/>
      <c r="V797" s="3"/>
      <c r="W797" s="1"/>
      <c r="X797" s="1"/>
      <c r="Y797" s="1"/>
      <c r="Z797" s="1"/>
      <c r="AA797" s="2"/>
      <c r="AB797" s="2"/>
      <c r="AC797" s="2"/>
      <c r="AD797" s="2"/>
      <c r="AE797" s="2"/>
      <c r="AF797" s="2"/>
      <c r="AG797" s="270"/>
      <c r="AH797" s="270"/>
      <c r="AI797" s="270"/>
      <c r="AJ797" s="270"/>
      <c r="AK797" s="270"/>
      <c r="AL797" s="270"/>
      <c r="AM797" s="270"/>
      <c r="AN797" s="270"/>
      <c r="AO797" s="270"/>
    </row>
    <row r="798" spans="1:41" ht="14.25" customHeight="1">
      <c r="A798" s="204"/>
      <c r="B798" s="268"/>
      <c r="C798" s="268"/>
      <c r="D798" s="268"/>
      <c r="E798" s="268"/>
      <c r="F798" s="268"/>
      <c r="G798" s="268"/>
      <c r="H798" s="269"/>
      <c r="I798" s="189"/>
      <c r="J798" s="3"/>
      <c r="K798" s="2"/>
      <c r="L798" s="269"/>
      <c r="M798" s="189"/>
      <c r="N798" s="3"/>
      <c r="O798" s="2"/>
      <c r="P798" s="269"/>
      <c r="Q798" s="189"/>
      <c r="R798" s="3"/>
      <c r="S798" s="2"/>
      <c r="T798" s="269"/>
      <c r="U798" s="189"/>
      <c r="V798" s="3"/>
      <c r="W798" s="1"/>
      <c r="X798" s="1"/>
      <c r="Y798" s="1"/>
      <c r="Z798" s="1"/>
      <c r="AA798" s="2"/>
      <c r="AB798" s="2"/>
      <c r="AC798" s="2"/>
      <c r="AD798" s="2"/>
      <c r="AE798" s="2"/>
      <c r="AF798" s="2"/>
      <c r="AG798" s="270"/>
      <c r="AH798" s="270"/>
      <c r="AI798" s="270"/>
      <c r="AJ798" s="270"/>
      <c r="AK798" s="270"/>
      <c r="AL798" s="270"/>
      <c r="AM798" s="270"/>
      <c r="AN798" s="270"/>
      <c r="AO798" s="270"/>
    </row>
    <row r="799" spans="1:41" ht="14.25" customHeight="1">
      <c r="A799" s="204"/>
      <c r="B799" s="268"/>
      <c r="C799" s="268"/>
      <c r="D799" s="268"/>
      <c r="E799" s="268"/>
      <c r="F799" s="268"/>
      <c r="G799" s="268"/>
      <c r="H799" s="269"/>
      <c r="I799" s="189"/>
      <c r="J799" s="3"/>
      <c r="K799" s="2"/>
      <c r="L799" s="269"/>
      <c r="M799" s="189"/>
      <c r="N799" s="3"/>
      <c r="O799" s="2"/>
      <c r="P799" s="269"/>
      <c r="Q799" s="189"/>
      <c r="R799" s="3"/>
      <c r="S799" s="2"/>
      <c r="T799" s="269"/>
      <c r="U799" s="189"/>
      <c r="V799" s="3"/>
      <c r="W799" s="1"/>
      <c r="X799" s="1"/>
      <c r="Y799" s="1"/>
      <c r="Z799" s="1"/>
      <c r="AA799" s="2"/>
      <c r="AB799" s="2"/>
      <c r="AC799" s="2"/>
      <c r="AD799" s="2"/>
      <c r="AE799" s="2"/>
      <c r="AF799" s="2"/>
      <c r="AG799" s="270"/>
      <c r="AH799" s="270"/>
      <c r="AI799" s="270"/>
      <c r="AJ799" s="270"/>
      <c r="AK799" s="270"/>
      <c r="AL799" s="270"/>
      <c r="AM799" s="270"/>
      <c r="AN799" s="270"/>
      <c r="AO799" s="270"/>
    </row>
    <row r="800" spans="1:41" ht="14.25" customHeight="1">
      <c r="A800" s="204"/>
      <c r="B800" s="268"/>
      <c r="C800" s="268"/>
      <c r="D800" s="268"/>
      <c r="E800" s="268"/>
      <c r="F800" s="268"/>
      <c r="G800" s="268"/>
      <c r="H800" s="269"/>
      <c r="I800" s="189"/>
      <c r="J800" s="3"/>
      <c r="K800" s="2"/>
      <c r="L800" s="269"/>
      <c r="M800" s="189"/>
      <c r="N800" s="3"/>
      <c r="O800" s="2"/>
      <c r="P800" s="269"/>
      <c r="Q800" s="189"/>
      <c r="R800" s="3"/>
      <c r="S800" s="2"/>
      <c r="T800" s="269"/>
      <c r="U800" s="189"/>
      <c r="V800" s="3"/>
      <c r="W800" s="1"/>
      <c r="X800" s="1"/>
      <c r="Y800" s="1"/>
      <c r="Z800" s="1"/>
      <c r="AA800" s="2"/>
      <c r="AB800" s="2"/>
      <c r="AC800" s="2"/>
      <c r="AD800" s="2"/>
      <c r="AE800" s="2"/>
      <c r="AF800" s="2"/>
      <c r="AG800" s="270"/>
      <c r="AH800" s="270"/>
      <c r="AI800" s="270"/>
      <c r="AJ800" s="270"/>
      <c r="AK800" s="270"/>
      <c r="AL800" s="270"/>
      <c r="AM800" s="270"/>
      <c r="AN800" s="270"/>
      <c r="AO800" s="270"/>
    </row>
    <row r="801" spans="1:41" ht="14.25" customHeight="1">
      <c r="A801" s="204"/>
      <c r="B801" s="268"/>
      <c r="C801" s="268"/>
      <c r="D801" s="268"/>
      <c r="E801" s="268"/>
      <c r="F801" s="268"/>
      <c r="G801" s="268"/>
      <c r="H801" s="269"/>
      <c r="I801" s="189"/>
      <c r="J801" s="3"/>
      <c r="K801" s="2"/>
      <c r="L801" s="269"/>
      <c r="M801" s="189"/>
      <c r="N801" s="3"/>
      <c r="O801" s="2"/>
      <c r="P801" s="269"/>
      <c r="Q801" s="189"/>
      <c r="R801" s="3"/>
      <c r="S801" s="2"/>
      <c r="T801" s="269"/>
      <c r="U801" s="189"/>
      <c r="V801" s="3"/>
      <c r="W801" s="1"/>
      <c r="X801" s="1"/>
      <c r="Y801" s="1"/>
      <c r="Z801" s="1"/>
      <c r="AA801" s="2"/>
      <c r="AB801" s="2"/>
      <c r="AC801" s="2"/>
      <c r="AD801" s="2"/>
      <c r="AE801" s="2"/>
      <c r="AF801" s="2"/>
      <c r="AG801" s="270"/>
      <c r="AH801" s="270"/>
      <c r="AI801" s="270"/>
      <c r="AJ801" s="270"/>
      <c r="AK801" s="270"/>
      <c r="AL801" s="270"/>
      <c r="AM801" s="270"/>
      <c r="AN801" s="270"/>
      <c r="AO801" s="270"/>
    </row>
    <row r="802" spans="1:41" ht="14.25" customHeight="1">
      <c r="A802" s="204"/>
      <c r="B802" s="268"/>
      <c r="C802" s="268"/>
      <c r="D802" s="268"/>
      <c r="E802" s="268"/>
      <c r="F802" s="268"/>
      <c r="G802" s="268"/>
      <c r="H802" s="269"/>
      <c r="I802" s="189"/>
      <c r="J802" s="3"/>
      <c r="K802" s="2"/>
      <c r="L802" s="269"/>
      <c r="M802" s="189"/>
      <c r="N802" s="3"/>
      <c r="O802" s="2"/>
      <c r="P802" s="269"/>
      <c r="Q802" s="189"/>
      <c r="R802" s="3"/>
      <c r="S802" s="2"/>
      <c r="T802" s="269"/>
      <c r="U802" s="189"/>
      <c r="V802" s="3"/>
      <c r="W802" s="1"/>
      <c r="X802" s="1"/>
      <c r="Y802" s="1"/>
      <c r="Z802" s="1"/>
      <c r="AA802" s="2"/>
      <c r="AB802" s="2"/>
      <c r="AC802" s="2"/>
      <c r="AD802" s="2"/>
      <c r="AE802" s="2"/>
      <c r="AF802" s="2"/>
      <c r="AG802" s="270"/>
      <c r="AH802" s="270"/>
      <c r="AI802" s="270"/>
      <c r="AJ802" s="270"/>
      <c r="AK802" s="270"/>
      <c r="AL802" s="270"/>
      <c r="AM802" s="270"/>
      <c r="AN802" s="270"/>
      <c r="AO802" s="270"/>
    </row>
    <row r="803" spans="1:41" ht="14.25" customHeight="1">
      <c r="A803" s="204"/>
      <c r="B803" s="268"/>
      <c r="C803" s="268"/>
      <c r="D803" s="268"/>
      <c r="E803" s="268"/>
      <c r="F803" s="268"/>
      <c r="G803" s="268"/>
      <c r="H803" s="269"/>
      <c r="I803" s="189"/>
      <c r="J803" s="3"/>
      <c r="K803" s="2"/>
      <c r="L803" s="269"/>
      <c r="M803" s="189"/>
      <c r="N803" s="3"/>
      <c r="O803" s="2"/>
      <c r="P803" s="269"/>
      <c r="Q803" s="189"/>
      <c r="R803" s="3"/>
      <c r="S803" s="2"/>
      <c r="T803" s="269"/>
      <c r="U803" s="189"/>
      <c r="V803" s="3"/>
      <c r="W803" s="1"/>
      <c r="X803" s="1"/>
      <c r="Y803" s="1"/>
      <c r="Z803" s="1"/>
      <c r="AA803" s="2"/>
      <c r="AB803" s="2"/>
      <c r="AC803" s="2"/>
      <c r="AD803" s="2"/>
      <c r="AE803" s="2"/>
      <c r="AF803" s="2"/>
      <c r="AG803" s="270"/>
      <c r="AH803" s="270"/>
      <c r="AI803" s="270"/>
      <c r="AJ803" s="270"/>
      <c r="AK803" s="270"/>
      <c r="AL803" s="270"/>
      <c r="AM803" s="270"/>
      <c r="AN803" s="270"/>
      <c r="AO803" s="270"/>
    </row>
    <row r="804" spans="1:41" ht="14.25" customHeight="1">
      <c r="A804" s="204"/>
      <c r="B804" s="268"/>
      <c r="C804" s="268"/>
      <c r="D804" s="268"/>
      <c r="E804" s="268"/>
      <c r="F804" s="268"/>
      <c r="G804" s="268"/>
      <c r="H804" s="269"/>
      <c r="I804" s="189"/>
      <c r="J804" s="3"/>
      <c r="K804" s="2"/>
      <c r="L804" s="269"/>
      <c r="M804" s="189"/>
      <c r="N804" s="3"/>
      <c r="O804" s="2"/>
      <c r="P804" s="269"/>
      <c r="Q804" s="189"/>
      <c r="R804" s="3"/>
      <c r="S804" s="2"/>
      <c r="T804" s="269"/>
      <c r="U804" s="189"/>
      <c r="V804" s="3"/>
      <c r="W804" s="1"/>
      <c r="X804" s="1"/>
      <c r="Y804" s="1"/>
      <c r="Z804" s="1"/>
      <c r="AA804" s="2"/>
      <c r="AB804" s="2"/>
      <c r="AC804" s="2"/>
      <c r="AD804" s="2"/>
      <c r="AE804" s="2"/>
      <c r="AF804" s="2"/>
      <c r="AG804" s="270"/>
      <c r="AH804" s="270"/>
      <c r="AI804" s="270"/>
      <c r="AJ804" s="270"/>
      <c r="AK804" s="270"/>
      <c r="AL804" s="270"/>
      <c r="AM804" s="270"/>
      <c r="AN804" s="270"/>
      <c r="AO804" s="270"/>
    </row>
    <row r="805" spans="1:41" ht="14.25" customHeight="1">
      <c r="A805" s="204"/>
      <c r="B805" s="268"/>
      <c r="C805" s="268"/>
      <c r="D805" s="268"/>
      <c r="E805" s="268"/>
      <c r="F805" s="268"/>
      <c r="G805" s="268"/>
      <c r="H805" s="269"/>
      <c r="I805" s="189"/>
      <c r="J805" s="3"/>
      <c r="K805" s="2"/>
      <c r="L805" s="269"/>
      <c r="M805" s="189"/>
      <c r="N805" s="3"/>
      <c r="O805" s="2"/>
      <c r="P805" s="269"/>
      <c r="Q805" s="189"/>
      <c r="R805" s="3"/>
      <c r="S805" s="2"/>
      <c r="T805" s="269"/>
      <c r="U805" s="189"/>
      <c r="V805" s="3"/>
      <c r="W805" s="1"/>
      <c r="X805" s="1"/>
      <c r="Y805" s="1"/>
      <c r="Z805" s="1"/>
      <c r="AA805" s="2"/>
      <c r="AB805" s="2"/>
      <c r="AC805" s="2"/>
      <c r="AD805" s="2"/>
      <c r="AE805" s="2"/>
      <c r="AF805" s="2"/>
      <c r="AG805" s="270"/>
      <c r="AH805" s="270"/>
      <c r="AI805" s="270"/>
      <c r="AJ805" s="270"/>
      <c r="AK805" s="270"/>
      <c r="AL805" s="270"/>
      <c r="AM805" s="270"/>
      <c r="AN805" s="270"/>
      <c r="AO805" s="270"/>
    </row>
    <row r="806" spans="1:41" ht="14.25" customHeight="1">
      <c r="A806" s="204"/>
      <c r="B806" s="268"/>
      <c r="C806" s="268"/>
      <c r="D806" s="268"/>
      <c r="E806" s="268"/>
      <c r="F806" s="268"/>
      <c r="G806" s="268"/>
      <c r="H806" s="269"/>
      <c r="I806" s="189"/>
      <c r="J806" s="3"/>
      <c r="K806" s="2"/>
      <c r="L806" s="269"/>
      <c r="M806" s="189"/>
      <c r="N806" s="3"/>
      <c r="O806" s="2"/>
      <c r="P806" s="269"/>
      <c r="Q806" s="189"/>
      <c r="R806" s="3"/>
      <c r="S806" s="2"/>
      <c r="T806" s="269"/>
      <c r="U806" s="189"/>
      <c r="V806" s="3"/>
      <c r="W806" s="1"/>
      <c r="X806" s="1"/>
      <c r="Y806" s="1"/>
      <c r="Z806" s="1"/>
      <c r="AA806" s="2"/>
      <c r="AB806" s="2"/>
      <c r="AC806" s="2"/>
      <c r="AD806" s="2"/>
      <c r="AE806" s="2"/>
      <c r="AF806" s="2"/>
      <c r="AG806" s="270"/>
      <c r="AH806" s="270"/>
      <c r="AI806" s="270"/>
      <c r="AJ806" s="270"/>
      <c r="AK806" s="270"/>
      <c r="AL806" s="270"/>
      <c r="AM806" s="270"/>
      <c r="AN806" s="270"/>
      <c r="AO806" s="270"/>
    </row>
    <row r="807" spans="1:41" ht="14.25" customHeight="1">
      <c r="A807" s="204"/>
      <c r="B807" s="268"/>
      <c r="C807" s="268"/>
      <c r="D807" s="268"/>
      <c r="E807" s="268"/>
      <c r="F807" s="268"/>
      <c r="G807" s="268"/>
      <c r="H807" s="269"/>
      <c r="I807" s="189"/>
      <c r="J807" s="3"/>
      <c r="K807" s="2"/>
      <c r="L807" s="269"/>
      <c r="M807" s="189"/>
      <c r="N807" s="3"/>
      <c r="O807" s="2"/>
      <c r="P807" s="269"/>
      <c r="Q807" s="189"/>
      <c r="R807" s="3"/>
      <c r="S807" s="2"/>
      <c r="T807" s="269"/>
      <c r="U807" s="189"/>
      <c r="V807" s="3"/>
      <c r="W807" s="1"/>
      <c r="X807" s="1"/>
      <c r="Y807" s="1"/>
      <c r="Z807" s="1"/>
      <c r="AA807" s="2"/>
      <c r="AB807" s="2"/>
      <c r="AC807" s="2"/>
      <c r="AD807" s="2"/>
      <c r="AE807" s="2"/>
      <c r="AF807" s="2"/>
      <c r="AG807" s="270"/>
      <c r="AH807" s="270"/>
      <c r="AI807" s="270"/>
      <c r="AJ807" s="270"/>
      <c r="AK807" s="270"/>
      <c r="AL807" s="270"/>
      <c r="AM807" s="270"/>
      <c r="AN807" s="270"/>
      <c r="AO807" s="270"/>
    </row>
    <row r="808" spans="1:41" ht="14.25" customHeight="1">
      <c r="A808" s="204"/>
      <c r="B808" s="268"/>
      <c r="C808" s="268"/>
      <c r="D808" s="268"/>
      <c r="E808" s="268"/>
      <c r="F808" s="268"/>
      <c r="G808" s="268"/>
      <c r="H808" s="269"/>
      <c r="I808" s="189"/>
      <c r="J808" s="3"/>
      <c r="K808" s="2"/>
      <c r="L808" s="269"/>
      <c r="M808" s="189"/>
      <c r="N808" s="3"/>
      <c r="O808" s="2"/>
      <c r="P808" s="269"/>
      <c r="Q808" s="189"/>
      <c r="R808" s="3"/>
      <c r="S808" s="2"/>
      <c r="T808" s="269"/>
      <c r="U808" s="189"/>
      <c r="V808" s="3"/>
      <c r="W808" s="1"/>
      <c r="X808" s="1"/>
      <c r="Y808" s="1"/>
      <c r="Z808" s="1"/>
      <c r="AA808" s="2"/>
      <c r="AB808" s="2"/>
      <c r="AC808" s="2"/>
      <c r="AD808" s="2"/>
      <c r="AE808" s="2"/>
      <c r="AF808" s="2"/>
      <c r="AG808" s="270"/>
      <c r="AH808" s="270"/>
      <c r="AI808" s="270"/>
      <c r="AJ808" s="270"/>
      <c r="AK808" s="270"/>
      <c r="AL808" s="270"/>
      <c r="AM808" s="270"/>
      <c r="AN808" s="270"/>
      <c r="AO808" s="270"/>
    </row>
    <row r="809" spans="1:41" ht="14.25" customHeight="1">
      <c r="A809" s="204"/>
      <c r="B809" s="268"/>
      <c r="C809" s="268"/>
      <c r="D809" s="268"/>
      <c r="E809" s="268"/>
      <c r="F809" s="268"/>
      <c r="G809" s="268"/>
      <c r="H809" s="269"/>
      <c r="I809" s="189"/>
      <c r="J809" s="3"/>
      <c r="K809" s="2"/>
      <c r="L809" s="269"/>
      <c r="M809" s="189"/>
      <c r="N809" s="3"/>
      <c r="O809" s="2"/>
      <c r="P809" s="269"/>
      <c r="Q809" s="189"/>
      <c r="R809" s="3"/>
      <c r="S809" s="2"/>
      <c r="T809" s="269"/>
      <c r="U809" s="189"/>
      <c r="V809" s="3"/>
      <c r="W809" s="1"/>
      <c r="X809" s="1"/>
      <c r="Y809" s="1"/>
      <c r="Z809" s="1"/>
      <c r="AA809" s="2"/>
      <c r="AB809" s="2"/>
      <c r="AC809" s="2"/>
      <c r="AD809" s="2"/>
      <c r="AE809" s="2"/>
      <c r="AF809" s="2"/>
      <c r="AG809" s="270"/>
      <c r="AH809" s="270"/>
      <c r="AI809" s="270"/>
      <c r="AJ809" s="270"/>
      <c r="AK809" s="270"/>
      <c r="AL809" s="270"/>
      <c r="AM809" s="270"/>
      <c r="AN809" s="270"/>
      <c r="AO809" s="270"/>
    </row>
    <row r="810" spans="1:41" ht="14.25" customHeight="1">
      <c r="A810" s="204"/>
      <c r="B810" s="268"/>
      <c r="C810" s="268"/>
      <c r="D810" s="268"/>
      <c r="E810" s="268"/>
      <c r="F810" s="268"/>
      <c r="G810" s="268"/>
      <c r="H810" s="269"/>
      <c r="I810" s="189"/>
      <c r="J810" s="3"/>
      <c r="K810" s="2"/>
      <c r="L810" s="269"/>
      <c r="M810" s="189"/>
      <c r="N810" s="3"/>
      <c r="O810" s="2"/>
      <c r="P810" s="269"/>
      <c r="Q810" s="189"/>
      <c r="R810" s="3"/>
      <c r="S810" s="2"/>
      <c r="T810" s="269"/>
      <c r="U810" s="189"/>
      <c r="V810" s="3"/>
      <c r="W810" s="1"/>
      <c r="X810" s="1"/>
      <c r="Y810" s="1"/>
      <c r="Z810" s="1"/>
      <c r="AA810" s="2"/>
      <c r="AB810" s="2"/>
      <c r="AC810" s="2"/>
      <c r="AD810" s="2"/>
      <c r="AE810" s="2"/>
      <c r="AF810" s="2"/>
      <c r="AG810" s="270"/>
      <c r="AH810" s="270"/>
      <c r="AI810" s="270"/>
      <c r="AJ810" s="270"/>
      <c r="AK810" s="270"/>
      <c r="AL810" s="270"/>
      <c r="AM810" s="270"/>
      <c r="AN810" s="270"/>
      <c r="AO810" s="270"/>
    </row>
    <row r="811" spans="1:41" ht="14.25" customHeight="1">
      <c r="A811" s="204"/>
      <c r="B811" s="268"/>
      <c r="C811" s="268"/>
      <c r="D811" s="268"/>
      <c r="E811" s="268"/>
      <c r="F811" s="268"/>
      <c r="G811" s="268"/>
      <c r="H811" s="269"/>
      <c r="I811" s="189"/>
      <c r="J811" s="3"/>
      <c r="K811" s="2"/>
      <c r="L811" s="269"/>
      <c r="M811" s="189"/>
      <c r="N811" s="3"/>
      <c r="O811" s="2"/>
      <c r="P811" s="269"/>
      <c r="Q811" s="189"/>
      <c r="R811" s="3"/>
      <c r="S811" s="2"/>
      <c r="T811" s="269"/>
      <c r="U811" s="189"/>
      <c r="V811" s="3"/>
      <c r="W811" s="1"/>
      <c r="X811" s="1"/>
      <c r="Y811" s="1"/>
      <c r="Z811" s="1"/>
      <c r="AA811" s="2"/>
      <c r="AB811" s="2"/>
      <c r="AC811" s="2"/>
      <c r="AD811" s="2"/>
      <c r="AE811" s="2"/>
      <c r="AF811" s="2"/>
      <c r="AG811" s="270"/>
      <c r="AH811" s="270"/>
      <c r="AI811" s="270"/>
      <c r="AJ811" s="270"/>
      <c r="AK811" s="270"/>
      <c r="AL811" s="270"/>
      <c r="AM811" s="270"/>
      <c r="AN811" s="270"/>
      <c r="AO811" s="270"/>
    </row>
    <row r="812" spans="1:41" ht="14.25" customHeight="1">
      <c r="A812" s="204"/>
      <c r="B812" s="268"/>
      <c r="C812" s="268"/>
      <c r="D812" s="268"/>
      <c r="E812" s="268"/>
      <c r="F812" s="268"/>
      <c r="G812" s="268"/>
      <c r="H812" s="269"/>
      <c r="I812" s="189"/>
      <c r="J812" s="3"/>
      <c r="K812" s="2"/>
      <c r="L812" s="269"/>
      <c r="M812" s="189"/>
      <c r="N812" s="3"/>
      <c r="O812" s="2"/>
      <c r="P812" s="269"/>
      <c r="Q812" s="189"/>
      <c r="R812" s="3"/>
      <c r="S812" s="2"/>
      <c r="T812" s="269"/>
      <c r="U812" s="189"/>
      <c r="V812" s="3"/>
      <c r="W812" s="1"/>
      <c r="X812" s="1"/>
      <c r="Y812" s="1"/>
      <c r="Z812" s="1"/>
      <c r="AA812" s="2"/>
      <c r="AB812" s="2"/>
      <c r="AC812" s="2"/>
      <c r="AD812" s="2"/>
      <c r="AE812" s="2"/>
      <c r="AF812" s="2"/>
      <c r="AG812" s="270"/>
      <c r="AH812" s="270"/>
      <c r="AI812" s="270"/>
      <c r="AJ812" s="270"/>
      <c r="AK812" s="270"/>
      <c r="AL812" s="270"/>
      <c r="AM812" s="270"/>
      <c r="AN812" s="270"/>
      <c r="AO812" s="270"/>
    </row>
    <row r="813" spans="1:41" ht="14.25" customHeight="1">
      <c r="A813" s="204"/>
      <c r="B813" s="268"/>
      <c r="C813" s="268"/>
      <c r="D813" s="268"/>
      <c r="E813" s="268"/>
      <c r="F813" s="268"/>
      <c r="G813" s="268"/>
      <c r="H813" s="269"/>
      <c r="I813" s="189"/>
      <c r="J813" s="3"/>
      <c r="K813" s="2"/>
      <c r="L813" s="269"/>
      <c r="M813" s="189"/>
      <c r="N813" s="3"/>
      <c r="O813" s="2"/>
      <c r="P813" s="269"/>
      <c r="Q813" s="189"/>
      <c r="R813" s="3"/>
      <c r="S813" s="2"/>
      <c r="T813" s="269"/>
      <c r="U813" s="189"/>
      <c r="V813" s="3"/>
      <c r="W813" s="1"/>
      <c r="X813" s="1"/>
      <c r="Y813" s="1"/>
      <c r="Z813" s="1"/>
      <c r="AA813" s="2"/>
      <c r="AB813" s="2"/>
      <c r="AC813" s="2"/>
      <c r="AD813" s="2"/>
      <c r="AE813" s="2"/>
      <c r="AF813" s="2"/>
      <c r="AG813" s="270"/>
      <c r="AH813" s="270"/>
      <c r="AI813" s="270"/>
      <c r="AJ813" s="270"/>
      <c r="AK813" s="270"/>
      <c r="AL813" s="270"/>
      <c r="AM813" s="270"/>
      <c r="AN813" s="270"/>
      <c r="AO813" s="270"/>
    </row>
    <row r="814" spans="1:41" ht="14.25" customHeight="1">
      <c r="A814" s="204"/>
      <c r="B814" s="268"/>
      <c r="C814" s="268"/>
      <c r="D814" s="268"/>
      <c r="E814" s="268"/>
      <c r="F814" s="268"/>
      <c r="G814" s="268"/>
      <c r="H814" s="269"/>
      <c r="I814" s="189"/>
      <c r="J814" s="3"/>
      <c r="K814" s="2"/>
      <c r="L814" s="269"/>
      <c r="M814" s="189"/>
      <c r="N814" s="3"/>
      <c r="O814" s="2"/>
      <c r="P814" s="269"/>
      <c r="Q814" s="189"/>
      <c r="R814" s="3"/>
      <c r="S814" s="2"/>
      <c r="T814" s="269"/>
      <c r="U814" s="189"/>
      <c r="V814" s="3"/>
      <c r="W814" s="1"/>
      <c r="X814" s="1"/>
      <c r="Y814" s="1"/>
      <c r="Z814" s="1"/>
      <c r="AA814" s="2"/>
      <c r="AB814" s="2"/>
      <c r="AC814" s="2"/>
      <c r="AD814" s="2"/>
      <c r="AE814" s="2"/>
      <c r="AF814" s="2"/>
      <c r="AG814" s="270"/>
      <c r="AH814" s="270"/>
      <c r="AI814" s="270"/>
      <c r="AJ814" s="270"/>
      <c r="AK814" s="270"/>
      <c r="AL814" s="270"/>
      <c r="AM814" s="270"/>
      <c r="AN814" s="270"/>
      <c r="AO814" s="270"/>
    </row>
    <row r="815" spans="1:41" ht="14.25" customHeight="1">
      <c r="A815" s="204"/>
      <c r="B815" s="268"/>
      <c r="C815" s="268"/>
      <c r="D815" s="268"/>
      <c r="E815" s="268"/>
      <c r="F815" s="268"/>
      <c r="G815" s="268"/>
      <c r="H815" s="269"/>
      <c r="I815" s="189"/>
      <c r="J815" s="3"/>
      <c r="K815" s="2"/>
      <c r="L815" s="269"/>
      <c r="M815" s="189"/>
      <c r="N815" s="3"/>
      <c r="O815" s="2"/>
      <c r="P815" s="269"/>
      <c r="Q815" s="189"/>
      <c r="R815" s="3"/>
      <c r="S815" s="2"/>
      <c r="T815" s="269"/>
      <c r="U815" s="189"/>
      <c r="V815" s="3"/>
      <c r="W815" s="1"/>
      <c r="X815" s="1"/>
      <c r="Y815" s="1"/>
      <c r="Z815" s="1"/>
      <c r="AA815" s="2"/>
      <c r="AB815" s="2"/>
      <c r="AC815" s="2"/>
      <c r="AD815" s="2"/>
      <c r="AE815" s="2"/>
      <c r="AF815" s="2"/>
      <c r="AG815" s="270"/>
      <c r="AH815" s="270"/>
      <c r="AI815" s="270"/>
      <c r="AJ815" s="270"/>
      <c r="AK815" s="270"/>
      <c r="AL815" s="270"/>
      <c r="AM815" s="270"/>
      <c r="AN815" s="270"/>
      <c r="AO815" s="270"/>
    </row>
    <row r="816" spans="1:41" ht="14.25" customHeight="1">
      <c r="A816" s="204"/>
      <c r="B816" s="268"/>
      <c r="C816" s="268"/>
      <c r="D816" s="268"/>
      <c r="E816" s="268"/>
      <c r="F816" s="268"/>
      <c r="G816" s="268"/>
      <c r="H816" s="269"/>
      <c r="I816" s="189"/>
      <c r="J816" s="3"/>
      <c r="K816" s="2"/>
      <c r="L816" s="269"/>
      <c r="M816" s="189"/>
      <c r="N816" s="3"/>
      <c r="O816" s="2"/>
      <c r="P816" s="269"/>
      <c r="Q816" s="189"/>
      <c r="R816" s="3"/>
      <c r="S816" s="2"/>
      <c r="T816" s="269"/>
      <c r="U816" s="189"/>
      <c r="V816" s="3"/>
      <c r="W816" s="1"/>
      <c r="X816" s="1"/>
      <c r="Y816" s="1"/>
      <c r="Z816" s="1"/>
      <c r="AA816" s="2"/>
      <c r="AB816" s="2"/>
      <c r="AC816" s="2"/>
      <c r="AD816" s="2"/>
      <c r="AE816" s="2"/>
      <c r="AF816" s="2"/>
      <c r="AG816" s="270"/>
      <c r="AH816" s="270"/>
      <c r="AI816" s="270"/>
      <c r="AJ816" s="270"/>
      <c r="AK816" s="270"/>
      <c r="AL816" s="270"/>
      <c r="AM816" s="270"/>
      <c r="AN816" s="270"/>
      <c r="AO816" s="270"/>
    </row>
    <row r="817" spans="1:41" ht="14.25" customHeight="1">
      <c r="A817" s="204"/>
      <c r="B817" s="268"/>
      <c r="C817" s="268"/>
      <c r="D817" s="268"/>
      <c r="E817" s="268"/>
      <c r="F817" s="268"/>
      <c r="G817" s="268"/>
      <c r="H817" s="269"/>
      <c r="I817" s="189"/>
      <c r="J817" s="3"/>
      <c r="K817" s="2"/>
      <c r="L817" s="269"/>
      <c r="M817" s="189"/>
      <c r="N817" s="3"/>
      <c r="O817" s="2"/>
      <c r="P817" s="269"/>
      <c r="Q817" s="189"/>
      <c r="R817" s="3"/>
      <c r="S817" s="2"/>
      <c r="T817" s="269"/>
      <c r="U817" s="189"/>
      <c r="V817" s="3"/>
      <c r="W817" s="1"/>
      <c r="X817" s="1"/>
      <c r="Y817" s="1"/>
      <c r="Z817" s="1"/>
      <c r="AA817" s="2"/>
      <c r="AB817" s="2"/>
      <c r="AC817" s="2"/>
      <c r="AD817" s="2"/>
      <c r="AE817" s="2"/>
      <c r="AF817" s="2"/>
      <c r="AG817" s="270"/>
      <c r="AH817" s="270"/>
      <c r="AI817" s="270"/>
      <c r="AJ817" s="270"/>
      <c r="AK817" s="270"/>
      <c r="AL817" s="270"/>
      <c r="AM817" s="270"/>
      <c r="AN817" s="270"/>
      <c r="AO817" s="270"/>
    </row>
    <row r="818" spans="1:41" ht="14.25" customHeight="1">
      <c r="A818" s="204"/>
      <c r="B818" s="268"/>
      <c r="C818" s="268"/>
      <c r="D818" s="268"/>
      <c r="E818" s="268"/>
      <c r="F818" s="268"/>
      <c r="G818" s="268"/>
      <c r="H818" s="269"/>
      <c r="I818" s="189"/>
      <c r="J818" s="3"/>
      <c r="K818" s="2"/>
      <c r="L818" s="269"/>
      <c r="M818" s="189"/>
      <c r="N818" s="3"/>
      <c r="O818" s="2"/>
      <c r="P818" s="269"/>
      <c r="Q818" s="189"/>
      <c r="R818" s="3"/>
      <c r="S818" s="2"/>
      <c r="T818" s="269"/>
      <c r="U818" s="189"/>
      <c r="V818" s="3"/>
      <c r="W818" s="1"/>
      <c r="X818" s="1"/>
      <c r="Y818" s="1"/>
      <c r="Z818" s="1"/>
      <c r="AA818" s="2"/>
      <c r="AB818" s="2"/>
      <c r="AC818" s="2"/>
      <c r="AD818" s="2"/>
      <c r="AE818" s="2"/>
      <c r="AF818" s="2"/>
      <c r="AG818" s="270"/>
      <c r="AH818" s="270"/>
      <c r="AI818" s="270"/>
      <c r="AJ818" s="270"/>
      <c r="AK818" s="270"/>
      <c r="AL818" s="270"/>
      <c r="AM818" s="270"/>
      <c r="AN818" s="270"/>
      <c r="AO818" s="270"/>
    </row>
    <row r="819" spans="1:41" ht="14.25" customHeight="1">
      <c r="A819" s="204"/>
      <c r="B819" s="268"/>
      <c r="C819" s="268"/>
      <c r="D819" s="268"/>
      <c r="E819" s="268"/>
      <c r="F819" s="268"/>
      <c r="G819" s="268"/>
      <c r="H819" s="269"/>
      <c r="I819" s="189"/>
      <c r="J819" s="3"/>
      <c r="K819" s="2"/>
      <c r="L819" s="269"/>
      <c r="M819" s="189"/>
      <c r="N819" s="3"/>
      <c r="O819" s="2"/>
      <c r="P819" s="269"/>
      <c r="Q819" s="189"/>
      <c r="R819" s="3"/>
      <c r="S819" s="2"/>
      <c r="T819" s="269"/>
      <c r="U819" s="189"/>
      <c r="V819" s="3"/>
      <c r="W819" s="1"/>
      <c r="X819" s="1"/>
      <c r="Y819" s="1"/>
      <c r="Z819" s="1"/>
      <c r="AA819" s="2"/>
      <c r="AB819" s="2"/>
      <c r="AC819" s="2"/>
      <c r="AD819" s="2"/>
      <c r="AE819" s="2"/>
      <c r="AF819" s="2"/>
      <c r="AG819" s="270"/>
      <c r="AH819" s="270"/>
      <c r="AI819" s="270"/>
      <c r="AJ819" s="270"/>
      <c r="AK819" s="270"/>
      <c r="AL819" s="270"/>
      <c r="AM819" s="270"/>
      <c r="AN819" s="270"/>
      <c r="AO819" s="270"/>
    </row>
    <row r="820" spans="1:41" ht="14.25" customHeight="1">
      <c r="A820" s="204"/>
      <c r="B820" s="268"/>
      <c r="C820" s="268"/>
      <c r="D820" s="268"/>
      <c r="E820" s="268"/>
      <c r="F820" s="268"/>
      <c r="G820" s="268"/>
      <c r="H820" s="269"/>
      <c r="I820" s="189"/>
      <c r="J820" s="3"/>
      <c r="K820" s="2"/>
      <c r="L820" s="269"/>
      <c r="M820" s="189"/>
      <c r="N820" s="3"/>
      <c r="O820" s="2"/>
      <c r="P820" s="269"/>
      <c r="Q820" s="189"/>
      <c r="R820" s="3"/>
      <c r="S820" s="2"/>
      <c r="T820" s="269"/>
      <c r="U820" s="189"/>
      <c r="V820" s="3"/>
      <c r="W820" s="1"/>
      <c r="X820" s="1"/>
      <c r="Y820" s="1"/>
      <c r="Z820" s="1"/>
      <c r="AA820" s="2"/>
      <c r="AB820" s="2"/>
      <c r="AC820" s="2"/>
      <c r="AD820" s="2"/>
      <c r="AE820" s="2"/>
      <c r="AF820" s="2"/>
      <c r="AG820" s="270"/>
      <c r="AH820" s="270"/>
      <c r="AI820" s="270"/>
      <c r="AJ820" s="270"/>
      <c r="AK820" s="270"/>
      <c r="AL820" s="270"/>
      <c r="AM820" s="270"/>
      <c r="AN820" s="270"/>
      <c r="AO820" s="270"/>
    </row>
    <row r="821" spans="1:41" ht="14.25" customHeight="1">
      <c r="A821" s="204"/>
      <c r="B821" s="268"/>
      <c r="C821" s="268"/>
      <c r="D821" s="268"/>
      <c r="E821" s="268"/>
      <c r="F821" s="268"/>
      <c r="G821" s="268"/>
      <c r="H821" s="269"/>
      <c r="I821" s="189"/>
      <c r="J821" s="3"/>
      <c r="K821" s="2"/>
      <c r="L821" s="269"/>
      <c r="M821" s="189"/>
      <c r="N821" s="3"/>
      <c r="O821" s="2"/>
      <c r="P821" s="269"/>
      <c r="Q821" s="189"/>
      <c r="R821" s="3"/>
      <c r="S821" s="2"/>
      <c r="T821" s="269"/>
      <c r="U821" s="189"/>
      <c r="V821" s="3"/>
      <c r="W821" s="1"/>
      <c r="X821" s="1"/>
      <c r="Y821" s="1"/>
      <c r="Z821" s="1"/>
      <c r="AA821" s="2"/>
      <c r="AB821" s="2"/>
      <c r="AC821" s="2"/>
      <c r="AD821" s="2"/>
      <c r="AE821" s="2"/>
      <c r="AF821" s="2"/>
      <c r="AG821" s="270"/>
      <c r="AH821" s="270"/>
      <c r="AI821" s="270"/>
      <c r="AJ821" s="270"/>
      <c r="AK821" s="270"/>
      <c r="AL821" s="270"/>
      <c r="AM821" s="270"/>
      <c r="AN821" s="270"/>
      <c r="AO821" s="270"/>
    </row>
    <row r="822" spans="1:41" ht="14.25" customHeight="1">
      <c r="A822" s="204"/>
      <c r="B822" s="268"/>
      <c r="C822" s="268"/>
      <c r="D822" s="268"/>
      <c r="E822" s="268"/>
      <c r="F822" s="268"/>
      <c r="G822" s="268"/>
      <c r="H822" s="269"/>
      <c r="I822" s="189"/>
      <c r="J822" s="3"/>
      <c r="K822" s="2"/>
      <c r="L822" s="269"/>
      <c r="M822" s="189"/>
      <c r="N822" s="3"/>
      <c r="O822" s="2"/>
      <c r="P822" s="269"/>
      <c r="Q822" s="189"/>
      <c r="R822" s="3"/>
      <c r="S822" s="2"/>
      <c r="T822" s="269"/>
      <c r="U822" s="189"/>
      <c r="V822" s="3"/>
      <c r="W822" s="1"/>
      <c r="X822" s="1"/>
      <c r="Y822" s="1"/>
      <c r="Z822" s="1"/>
      <c r="AA822" s="2"/>
      <c r="AB822" s="2"/>
      <c r="AC822" s="2"/>
      <c r="AD822" s="2"/>
      <c r="AE822" s="2"/>
      <c r="AF822" s="2"/>
      <c r="AG822" s="270"/>
      <c r="AH822" s="270"/>
      <c r="AI822" s="270"/>
      <c r="AJ822" s="270"/>
      <c r="AK822" s="270"/>
      <c r="AL822" s="270"/>
      <c r="AM822" s="270"/>
      <c r="AN822" s="270"/>
      <c r="AO822" s="270"/>
    </row>
    <row r="823" spans="1:41" ht="14.25" customHeight="1">
      <c r="A823" s="204"/>
      <c r="B823" s="268"/>
      <c r="C823" s="268"/>
      <c r="D823" s="268"/>
      <c r="E823" s="268"/>
      <c r="F823" s="268"/>
      <c r="G823" s="268"/>
      <c r="H823" s="269"/>
      <c r="I823" s="189"/>
      <c r="J823" s="3"/>
      <c r="K823" s="2"/>
      <c r="L823" s="269"/>
      <c r="M823" s="189"/>
      <c r="N823" s="3"/>
      <c r="O823" s="2"/>
      <c r="P823" s="269"/>
      <c r="Q823" s="189"/>
      <c r="R823" s="3"/>
      <c r="S823" s="2"/>
      <c r="T823" s="269"/>
      <c r="U823" s="189"/>
      <c r="V823" s="3"/>
      <c r="W823" s="1"/>
      <c r="X823" s="1"/>
      <c r="Y823" s="1"/>
      <c r="Z823" s="1"/>
      <c r="AA823" s="2"/>
      <c r="AB823" s="2"/>
      <c r="AC823" s="2"/>
      <c r="AD823" s="2"/>
      <c r="AE823" s="2"/>
      <c r="AF823" s="2"/>
      <c r="AG823" s="270"/>
      <c r="AH823" s="270"/>
      <c r="AI823" s="270"/>
      <c r="AJ823" s="270"/>
      <c r="AK823" s="270"/>
      <c r="AL823" s="270"/>
      <c r="AM823" s="270"/>
      <c r="AN823" s="270"/>
      <c r="AO823" s="270"/>
    </row>
    <row r="824" spans="1:41" ht="14.25" customHeight="1">
      <c r="A824" s="204"/>
      <c r="B824" s="268"/>
      <c r="C824" s="268"/>
      <c r="D824" s="268"/>
      <c r="E824" s="268"/>
      <c r="F824" s="268"/>
      <c r="G824" s="268"/>
      <c r="H824" s="269"/>
      <c r="I824" s="189"/>
      <c r="J824" s="3"/>
      <c r="K824" s="2"/>
      <c r="L824" s="269"/>
      <c r="M824" s="189"/>
      <c r="N824" s="3"/>
      <c r="O824" s="2"/>
      <c r="P824" s="269"/>
      <c r="Q824" s="189"/>
      <c r="R824" s="3"/>
      <c r="S824" s="2"/>
      <c r="T824" s="269"/>
      <c r="U824" s="189"/>
      <c r="V824" s="3"/>
      <c r="W824" s="1"/>
      <c r="X824" s="1"/>
      <c r="Y824" s="1"/>
      <c r="Z824" s="1"/>
      <c r="AA824" s="2"/>
      <c r="AB824" s="2"/>
      <c r="AC824" s="2"/>
      <c r="AD824" s="2"/>
      <c r="AE824" s="2"/>
      <c r="AF824" s="2"/>
      <c r="AG824" s="270"/>
      <c r="AH824" s="270"/>
      <c r="AI824" s="270"/>
      <c r="AJ824" s="270"/>
      <c r="AK824" s="270"/>
      <c r="AL824" s="270"/>
      <c r="AM824" s="270"/>
      <c r="AN824" s="270"/>
      <c r="AO824" s="270"/>
    </row>
    <row r="825" spans="1:41" ht="14.25" customHeight="1">
      <c r="A825" s="204"/>
      <c r="B825" s="268"/>
      <c r="C825" s="268"/>
      <c r="D825" s="268"/>
      <c r="E825" s="268"/>
      <c r="F825" s="268"/>
      <c r="G825" s="268"/>
      <c r="H825" s="269"/>
      <c r="I825" s="189"/>
      <c r="J825" s="3"/>
      <c r="K825" s="2"/>
      <c r="L825" s="269"/>
      <c r="M825" s="189"/>
      <c r="N825" s="3"/>
      <c r="O825" s="2"/>
      <c r="P825" s="269"/>
      <c r="Q825" s="189"/>
      <c r="R825" s="3"/>
      <c r="S825" s="2"/>
      <c r="T825" s="269"/>
      <c r="U825" s="189"/>
      <c r="V825" s="3"/>
      <c r="W825" s="1"/>
      <c r="X825" s="1"/>
      <c r="Y825" s="1"/>
      <c r="Z825" s="1"/>
      <c r="AA825" s="2"/>
      <c r="AB825" s="2"/>
      <c r="AC825" s="2"/>
      <c r="AD825" s="2"/>
      <c r="AE825" s="2"/>
      <c r="AF825" s="2"/>
      <c r="AG825" s="270"/>
      <c r="AH825" s="270"/>
      <c r="AI825" s="270"/>
      <c r="AJ825" s="270"/>
      <c r="AK825" s="270"/>
      <c r="AL825" s="270"/>
      <c r="AM825" s="270"/>
      <c r="AN825" s="270"/>
      <c r="AO825" s="270"/>
    </row>
    <row r="826" spans="1:41" ht="14.25" customHeight="1">
      <c r="A826" s="204"/>
      <c r="B826" s="268"/>
      <c r="C826" s="268"/>
      <c r="D826" s="268"/>
      <c r="E826" s="268"/>
      <c r="F826" s="268"/>
      <c r="G826" s="268"/>
      <c r="H826" s="269"/>
      <c r="I826" s="189"/>
      <c r="J826" s="3"/>
      <c r="K826" s="2"/>
      <c r="L826" s="269"/>
      <c r="M826" s="189"/>
      <c r="N826" s="3"/>
      <c r="O826" s="2"/>
      <c r="P826" s="269"/>
      <c r="Q826" s="189"/>
      <c r="R826" s="3"/>
      <c r="S826" s="2"/>
      <c r="T826" s="269"/>
      <c r="U826" s="189"/>
      <c r="V826" s="3"/>
      <c r="W826" s="1"/>
      <c r="X826" s="1"/>
      <c r="Y826" s="1"/>
      <c r="Z826" s="1"/>
      <c r="AA826" s="2"/>
      <c r="AB826" s="2"/>
      <c r="AC826" s="2"/>
      <c r="AD826" s="2"/>
      <c r="AE826" s="2"/>
      <c r="AF826" s="2"/>
      <c r="AG826" s="270"/>
      <c r="AH826" s="270"/>
      <c r="AI826" s="270"/>
      <c r="AJ826" s="270"/>
      <c r="AK826" s="270"/>
      <c r="AL826" s="270"/>
      <c r="AM826" s="270"/>
      <c r="AN826" s="270"/>
      <c r="AO826" s="270"/>
    </row>
    <row r="827" spans="1:41" ht="14.25" customHeight="1">
      <c r="A827" s="204"/>
      <c r="B827" s="268"/>
      <c r="C827" s="268"/>
      <c r="D827" s="268"/>
      <c r="E827" s="268"/>
      <c r="F827" s="268"/>
      <c r="G827" s="268"/>
      <c r="H827" s="269"/>
      <c r="I827" s="189"/>
      <c r="J827" s="3"/>
      <c r="K827" s="2"/>
      <c r="L827" s="269"/>
      <c r="M827" s="189"/>
      <c r="N827" s="3"/>
      <c r="O827" s="2"/>
      <c r="P827" s="269"/>
      <c r="Q827" s="189"/>
      <c r="R827" s="3"/>
      <c r="S827" s="2"/>
      <c r="T827" s="269"/>
      <c r="U827" s="189"/>
      <c r="V827" s="3"/>
      <c r="W827" s="1"/>
      <c r="X827" s="1"/>
      <c r="Y827" s="1"/>
      <c r="Z827" s="1"/>
      <c r="AA827" s="2"/>
      <c r="AB827" s="2"/>
      <c r="AC827" s="2"/>
      <c r="AD827" s="2"/>
      <c r="AE827" s="2"/>
      <c r="AF827" s="2"/>
      <c r="AG827" s="270"/>
      <c r="AH827" s="270"/>
      <c r="AI827" s="270"/>
      <c r="AJ827" s="270"/>
      <c r="AK827" s="270"/>
      <c r="AL827" s="270"/>
      <c r="AM827" s="270"/>
      <c r="AN827" s="270"/>
      <c r="AO827" s="270"/>
    </row>
    <row r="828" spans="1:41" ht="14.25" customHeight="1">
      <c r="A828" s="204"/>
      <c r="B828" s="268"/>
      <c r="C828" s="268"/>
      <c r="D828" s="268"/>
      <c r="E828" s="268"/>
      <c r="F828" s="268"/>
      <c r="G828" s="268"/>
      <c r="H828" s="269"/>
      <c r="I828" s="189"/>
      <c r="J828" s="3"/>
      <c r="K828" s="2"/>
      <c r="L828" s="269"/>
      <c r="M828" s="189"/>
      <c r="N828" s="3"/>
      <c r="O828" s="2"/>
      <c r="P828" s="269"/>
      <c r="Q828" s="189"/>
      <c r="R828" s="3"/>
      <c r="S828" s="2"/>
      <c r="T828" s="269"/>
      <c r="U828" s="189"/>
      <c r="V828" s="3"/>
      <c r="W828" s="1"/>
      <c r="X828" s="1"/>
      <c r="Y828" s="1"/>
      <c r="Z828" s="1"/>
      <c r="AA828" s="2"/>
      <c r="AB828" s="2"/>
      <c r="AC828" s="2"/>
      <c r="AD828" s="2"/>
      <c r="AE828" s="2"/>
      <c r="AF828" s="2"/>
      <c r="AG828" s="270"/>
      <c r="AH828" s="270"/>
      <c r="AI828" s="270"/>
      <c r="AJ828" s="270"/>
      <c r="AK828" s="270"/>
      <c r="AL828" s="270"/>
      <c r="AM828" s="270"/>
      <c r="AN828" s="270"/>
      <c r="AO828" s="270"/>
    </row>
    <row r="829" spans="1:41" ht="14.25" customHeight="1">
      <c r="A829" s="204"/>
      <c r="B829" s="268"/>
      <c r="C829" s="268"/>
      <c r="D829" s="268"/>
      <c r="E829" s="268"/>
      <c r="F829" s="268"/>
      <c r="G829" s="268"/>
      <c r="H829" s="269"/>
      <c r="I829" s="189"/>
      <c r="J829" s="3"/>
      <c r="K829" s="2"/>
      <c r="L829" s="269"/>
      <c r="M829" s="189"/>
      <c r="N829" s="3"/>
      <c r="O829" s="2"/>
      <c r="P829" s="269"/>
      <c r="Q829" s="189"/>
      <c r="R829" s="3"/>
      <c r="S829" s="2"/>
      <c r="T829" s="269"/>
      <c r="U829" s="189"/>
      <c r="V829" s="3"/>
      <c r="W829" s="1"/>
      <c r="X829" s="1"/>
      <c r="Y829" s="1"/>
      <c r="Z829" s="1"/>
      <c r="AA829" s="2"/>
      <c r="AB829" s="2"/>
      <c r="AC829" s="2"/>
      <c r="AD829" s="2"/>
      <c r="AE829" s="2"/>
      <c r="AF829" s="2"/>
      <c r="AG829" s="270"/>
      <c r="AH829" s="270"/>
      <c r="AI829" s="270"/>
      <c r="AJ829" s="270"/>
      <c r="AK829" s="270"/>
      <c r="AL829" s="270"/>
      <c r="AM829" s="270"/>
      <c r="AN829" s="270"/>
      <c r="AO829" s="270"/>
    </row>
    <row r="830" spans="1:41" ht="14.25" customHeight="1">
      <c r="A830" s="204"/>
      <c r="B830" s="268"/>
      <c r="C830" s="268"/>
      <c r="D830" s="268"/>
      <c r="E830" s="268"/>
      <c r="F830" s="268"/>
      <c r="G830" s="268"/>
      <c r="H830" s="269"/>
      <c r="I830" s="189"/>
      <c r="J830" s="3"/>
      <c r="K830" s="2"/>
      <c r="L830" s="269"/>
      <c r="M830" s="189"/>
      <c r="N830" s="3"/>
      <c r="O830" s="2"/>
      <c r="P830" s="269"/>
      <c r="Q830" s="189"/>
      <c r="R830" s="3"/>
      <c r="S830" s="2"/>
      <c r="T830" s="269"/>
      <c r="U830" s="189"/>
      <c r="V830" s="3"/>
      <c r="W830" s="1"/>
      <c r="X830" s="1"/>
      <c r="Y830" s="1"/>
      <c r="Z830" s="1"/>
      <c r="AA830" s="2"/>
      <c r="AB830" s="2"/>
      <c r="AC830" s="2"/>
      <c r="AD830" s="2"/>
      <c r="AE830" s="2"/>
      <c r="AF830" s="2"/>
      <c r="AG830" s="270"/>
      <c r="AH830" s="270"/>
      <c r="AI830" s="270"/>
      <c r="AJ830" s="270"/>
      <c r="AK830" s="270"/>
      <c r="AL830" s="270"/>
      <c r="AM830" s="270"/>
      <c r="AN830" s="270"/>
      <c r="AO830" s="270"/>
    </row>
    <row r="831" spans="1:41" ht="14.25" customHeight="1">
      <c r="A831" s="204"/>
      <c r="B831" s="268"/>
      <c r="C831" s="268"/>
      <c r="D831" s="268"/>
      <c r="E831" s="268"/>
      <c r="F831" s="268"/>
      <c r="G831" s="268"/>
      <c r="H831" s="269"/>
      <c r="I831" s="189"/>
      <c r="J831" s="3"/>
      <c r="K831" s="2"/>
      <c r="L831" s="269"/>
      <c r="M831" s="189"/>
      <c r="N831" s="3"/>
      <c r="O831" s="2"/>
      <c r="P831" s="269"/>
      <c r="Q831" s="189"/>
      <c r="R831" s="3"/>
      <c r="S831" s="2"/>
      <c r="T831" s="269"/>
      <c r="U831" s="189"/>
      <c r="V831" s="3"/>
      <c r="W831" s="1"/>
      <c r="X831" s="1"/>
      <c r="Y831" s="1"/>
      <c r="Z831" s="1"/>
      <c r="AA831" s="2"/>
      <c r="AB831" s="2"/>
      <c r="AC831" s="2"/>
      <c r="AD831" s="2"/>
      <c r="AE831" s="2"/>
      <c r="AF831" s="2"/>
      <c r="AG831" s="270"/>
      <c r="AH831" s="270"/>
      <c r="AI831" s="270"/>
      <c r="AJ831" s="270"/>
      <c r="AK831" s="270"/>
      <c r="AL831" s="270"/>
      <c r="AM831" s="270"/>
      <c r="AN831" s="270"/>
      <c r="AO831" s="270"/>
    </row>
    <row r="832" spans="1:41" ht="14.25" customHeight="1">
      <c r="A832" s="204"/>
      <c r="B832" s="268"/>
      <c r="C832" s="268"/>
      <c r="D832" s="268"/>
      <c r="E832" s="268"/>
      <c r="F832" s="268"/>
      <c r="G832" s="268"/>
      <c r="H832" s="269"/>
      <c r="I832" s="189"/>
      <c r="J832" s="3"/>
      <c r="K832" s="2"/>
      <c r="L832" s="269"/>
      <c r="M832" s="189"/>
      <c r="N832" s="3"/>
      <c r="O832" s="2"/>
      <c r="P832" s="269"/>
      <c r="Q832" s="189"/>
      <c r="R832" s="3"/>
      <c r="S832" s="2"/>
      <c r="T832" s="269"/>
      <c r="U832" s="189"/>
      <c r="V832" s="3"/>
      <c r="W832" s="1"/>
      <c r="X832" s="1"/>
      <c r="Y832" s="1"/>
      <c r="Z832" s="1"/>
      <c r="AA832" s="2"/>
      <c r="AB832" s="2"/>
      <c r="AC832" s="2"/>
      <c r="AD832" s="2"/>
      <c r="AE832" s="2"/>
      <c r="AF832" s="2"/>
      <c r="AG832" s="270"/>
      <c r="AH832" s="270"/>
      <c r="AI832" s="270"/>
      <c r="AJ832" s="270"/>
      <c r="AK832" s="270"/>
      <c r="AL832" s="270"/>
      <c r="AM832" s="270"/>
      <c r="AN832" s="270"/>
      <c r="AO832" s="270"/>
    </row>
    <row r="833" spans="1:41" ht="14.25" customHeight="1">
      <c r="A833" s="204"/>
      <c r="B833" s="268"/>
      <c r="C833" s="268"/>
      <c r="D833" s="268"/>
      <c r="E833" s="268"/>
      <c r="F833" s="268"/>
      <c r="G833" s="268"/>
      <c r="H833" s="269"/>
      <c r="I833" s="189"/>
      <c r="J833" s="3"/>
      <c r="K833" s="2"/>
      <c r="L833" s="269"/>
      <c r="M833" s="189"/>
      <c r="N833" s="3"/>
      <c r="O833" s="2"/>
      <c r="P833" s="269"/>
      <c r="Q833" s="189"/>
      <c r="R833" s="3"/>
      <c r="S833" s="2"/>
      <c r="T833" s="269"/>
      <c r="U833" s="189"/>
      <c r="V833" s="3"/>
      <c r="W833" s="1"/>
      <c r="X833" s="1"/>
      <c r="Y833" s="1"/>
      <c r="Z833" s="1"/>
      <c r="AA833" s="2"/>
      <c r="AB833" s="2"/>
      <c r="AC833" s="2"/>
      <c r="AD833" s="2"/>
      <c r="AE833" s="2"/>
      <c r="AF833" s="2"/>
      <c r="AG833" s="270"/>
      <c r="AH833" s="270"/>
      <c r="AI833" s="270"/>
      <c r="AJ833" s="270"/>
      <c r="AK833" s="270"/>
      <c r="AL833" s="270"/>
      <c r="AM833" s="270"/>
      <c r="AN833" s="270"/>
      <c r="AO833" s="270"/>
    </row>
    <row r="834" spans="1:41" ht="14.25" customHeight="1">
      <c r="A834" s="204"/>
      <c r="B834" s="268"/>
      <c r="C834" s="268"/>
      <c r="D834" s="268"/>
      <c r="E834" s="268"/>
      <c r="F834" s="268"/>
      <c r="G834" s="268"/>
      <c r="H834" s="269"/>
      <c r="I834" s="189"/>
      <c r="J834" s="3"/>
      <c r="K834" s="2"/>
      <c r="L834" s="269"/>
      <c r="M834" s="189"/>
      <c r="N834" s="3"/>
      <c r="O834" s="2"/>
      <c r="P834" s="269"/>
      <c r="Q834" s="189"/>
      <c r="R834" s="3"/>
      <c r="S834" s="2"/>
      <c r="T834" s="269"/>
      <c r="U834" s="189"/>
      <c r="V834" s="3"/>
      <c r="W834" s="1"/>
      <c r="X834" s="1"/>
      <c r="Y834" s="1"/>
      <c r="Z834" s="1"/>
      <c r="AA834" s="2"/>
      <c r="AB834" s="2"/>
      <c r="AC834" s="2"/>
      <c r="AD834" s="2"/>
      <c r="AE834" s="2"/>
      <c r="AF834" s="2"/>
      <c r="AG834" s="270"/>
      <c r="AH834" s="270"/>
      <c r="AI834" s="270"/>
      <c r="AJ834" s="270"/>
      <c r="AK834" s="270"/>
      <c r="AL834" s="270"/>
      <c r="AM834" s="270"/>
      <c r="AN834" s="270"/>
      <c r="AO834" s="270"/>
    </row>
    <row r="835" spans="1:41" ht="14.25" customHeight="1">
      <c r="A835" s="204"/>
      <c r="B835" s="268"/>
      <c r="C835" s="268"/>
      <c r="D835" s="268"/>
      <c r="E835" s="268"/>
      <c r="F835" s="268"/>
      <c r="G835" s="268"/>
      <c r="H835" s="269"/>
      <c r="I835" s="189"/>
      <c r="J835" s="3"/>
      <c r="K835" s="2"/>
      <c r="L835" s="269"/>
      <c r="M835" s="189"/>
      <c r="N835" s="3"/>
      <c r="O835" s="2"/>
      <c r="P835" s="269"/>
      <c r="Q835" s="189"/>
      <c r="R835" s="3"/>
      <c r="S835" s="2"/>
      <c r="T835" s="269"/>
      <c r="U835" s="189"/>
      <c r="V835" s="3"/>
      <c r="W835" s="1"/>
      <c r="X835" s="1"/>
      <c r="Y835" s="1"/>
      <c r="Z835" s="1"/>
      <c r="AA835" s="2"/>
      <c r="AB835" s="2"/>
      <c r="AC835" s="2"/>
      <c r="AD835" s="2"/>
      <c r="AE835" s="2"/>
      <c r="AF835" s="2"/>
      <c r="AG835" s="270"/>
      <c r="AH835" s="270"/>
      <c r="AI835" s="270"/>
      <c r="AJ835" s="270"/>
      <c r="AK835" s="270"/>
      <c r="AL835" s="270"/>
      <c r="AM835" s="270"/>
      <c r="AN835" s="270"/>
      <c r="AO835" s="270"/>
    </row>
    <row r="836" spans="1:41" ht="14.25" customHeight="1">
      <c r="A836" s="204"/>
      <c r="B836" s="268"/>
      <c r="C836" s="268"/>
      <c r="D836" s="268"/>
      <c r="E836" s="268"/>
      <c r="F836" s="268"/>
      <c r="G836" s="268"/>
      <c r="H836" s="269"/>
      <c r="I836" s="189"/>
      <c r="J836" s="3"/>
      <c r="K836" s="2"/>
      <c r="L836" s="269"/>
      <c r="M836" s="189"/>
      <c r="N836" s="3"/>
      <c r="O836" s="2"/>
      <c r="P836" s="269"/>
      <c r="Q836" s="189"/>
      <c r="R836" s="3"/>
      <c r="S836" s="2"/>
      <c r="T836" s="269"/>
      <c r="U836" s="189"/>
      <c r="V836" s="3"/>
      <c r="W836" s="1"/>
      <c r="X836" s="1"/>
      <c r="Y836" s="1"/>
      <c r="Z836" s="1"/>
      <c r="AA836" s="2"/>
      <c r="AB836" s="2"/>
      <c r="AC836" s="2"/>
      <c r="AD836" s="2"/>
      <c r="AE836" s="2"/>
      <c r="AF836" s="2"/>
      <c r="AG836" s="270"/>
      <c r="AH836" s="270"/>
      <c r="AI836" s="270"/>
      <c r="AJ836" s="270"/>
      <c r="AK836" s="270"/>
      <c r="AL836" s="270"/>
      <c r="AM836" s="270"/>
      <c r="AN836" s="270"/>
      <c r="AO836" s="270"/>
    </row>
    <row r="837" spans="1:41" ht="14.25" customHeight="1">
      <c r="A837" s="204"/>
      <c r="B837" s="268"/>
      <c r="C837" s="268"/>
      <c r="D837" s="268"/>
      <c r="E837" s="268"/>
      <c r="F837" s="268"/>
      <c r="G837" s="268"/>
      <c r="H837" s="269"/>
      <c r="I837" s="189"/>
      <c r="J837" s="3"/>
      <c r="K837" s="2"/>
      <c r="L837" s="269"/>
      <c r="M837" s="189"/>
      <c r="N837" s="3"/>
      <c r="O837" s="2"/>
      <c r="P837" s="269"/>
      <c r="Q837" s="189"/>
      <c r="R837" s="3"/>
      <c r="S837" s="2"/>
      <c r="T837" s="269"/>
      <c r="U837" s="189"/>
      <c r="V837" s="3"/>
      <c r="W837" s="1"/>
      <c r="X837" s="1"/>
      <c r="Y837" s="1"/>
      <c r="Z837" s="1"/>
      <c r="AA837" s="2"/>
      <c r="AB837" s="2"/>
      <c r="AC837" s="2"/>
      <c r="AD837" s="2"/>
      <c r="AE837" s="2"/>
      <c r="AF837" s="2"/>
      <c r="AG837" s="270"/>
      <c r="AH837" s="270"/>
      <c r="AI837" s="270"/>
      <c r="AJ837" s="270"/>
      <c r="AK837" s="270"/>
      <c r="AL837" s="270"/>
      <c r="AM837" s="270"/>
      <c r="AN837" s="270"/>
      <c r="AO837" s="270"/>
    </row>
    <row r="838" spans="1:41" ht="14.25" customHeight="1">
      <c r="A838" s="204"/>
      <c r="B838" s="268"/>
      <c r="C838" s="268"/>
      <c r="D838" s="268"/>
      <c r="E838" s="268"/>
      <c r="F838" s="268"/>
      <c r="G838" s="268"/>
      <c r="H838" s="269"/>
      <c r="I838" s="189"/>
      <c r="J838" s="3"/>
      <c r="K838" s="2"/>
      <c r="L838" s="269"/>
      <c r="M838" s="189"/>
      <c r="N838" s="3"/>
      <c r="O838" s="2"/>
      <c r="P838" s="269"/>
      <c r="Q838" s="189"/>
      <c r="R838" s="3"/>
      <c r="S838" s="2"/>
      <c r="T838" s="269"/>
      <c r="U838" s="189"/>
      <c r="V838" s="3"/>
      <c r="W838" s="1"/>
      <c r="X838" s="1"/>
      <c r="Y838" s="1"/>
      <c r="Z838" s="1"/>
      <c r="AA838" s="2"/>
      <c r="AB838" s="2"/>
      <c r="AC838" s="2"/>
      <c r="AD838" s="2"/>
      <c r="AE838" s="2"/>
      <c r="AF838" s="2"/>
      <c r="AG838" s="270"/>
      <c r="AH838" s="270"/>
      <c r="AI838" s="270"/>
      <c r="AJ838" s="270"/>
      <c r="AK838" s="270"/>
      <c r="AL838" s="270"/>
      <c r="AM838" s="270"/>
      <c r="AN838" s="270"/>
      <c r="AO838" s="270"/>
    </row>
    <row r="839" spans="1:41" ht="14.25" customHeight="1">
      <c r="A839" s="204"/>
      <c r="B839" s="268"/>
      <c r="C839" s="268"/>
      <c r="D839" s="268"/>
      <c r="E839" s="268"/>
      <c r="F839" s="268"/>
      <c r="G839" s="268"/>
      <c r="H839" s="269"/>
      <c r="I839" s="189"/>
      <c r="J839" s="3"/>
      <c r="K839" s="2"/>
      <c r="L839" s="269"/>
      <c r="M839" s="189"/>
      <c r="N839" s="3"/>
      <c r="O839" s="2"/>
      <c r="P839" s="269"/>
      <c r="Q839" s="189"/>
      <c r="R839" s="3"/>
      <c r="S839" s="2"/>
      <c r="T839" s="269"/>
      <c r="U839" s="189"/>
      <c r="V839" s="3"/>
      <c r="W839" s="1"/>
      <c r="X839" s="1"/>
      <c r="Y839" s="1"/>
      <c r="Z839" s="1"/>
      <c r="AA839" s="2"/>
      <c r="AB839" s="2"/>
      <c r="AC839" s="2"/>
      <c r="AD839" s="2"/>
      <c r="AE839" s="2"/>
      <c r="AF839" s="2"/>
      <c r="AG839" s="270"/>
      <c r="AH839" s="270"/>
      <c r="AI839" s="270"/>
      <c r="AJ839" s="270"/>
      <c r="AK839" s="270"/>
      <c r="AL839" s="270"/>
      <c r="AM839" s="270"/>
      <c r="AN839" s="270"/>
      <c r="AO839" s="270"/>
    </row>
    <row r="840" spans="1:41" ht="14.25" customHeight="1">
      <c r="A840" s="204"/>
      <c r="B840" s="268"/>
      <c r="C840" s="268"/>
      <c r="D840" s="268"/>
      <c r="E840" s="268"/>
      <c r="F840" s="268"/>
      <c r="G840" s="268"/>
      <c r="H840" s="269"/>
      <c r="I840" s="189"/>
      <c r="J840" s="3"/>
      <c r="K840" s="2"/>
      <c r="L840" s="269"/>
      <c r="M840" s="189"/>
      <c r="N840" s="3"/>
      <c r="O840" s="2"/>
      <c r="P840" s="269"/>
      <c r="Q840" s="189"/>
      <c r="R840" s="3"/>
      <c r="S840" s="2"/>
      <c r="T840" s="269"/>
      <c r="U840" s="189"/>
      <c r="V840" s="3"/>
      <c r="W840" s="1"/>
      <c r="X840" s="1"/>
      <c r="Y840" s="1"/>
      <c r="Z840" s="1"/>
      <c r="AA840" s="2"/>
      <c r="AB840" s="2"/>
      <c r="AC840" s="2"/>
      <c r="AD840" s="2"/>
      <c r="AE840" s="2"/>
      <c r="AF840" s="2"/>
      <c r="AG840" s="270"/>
      <c r="AH840" s="270"/>
      <c r="AI840" s="270"/>
      <c r="AJ840" s="270"/>
      <c r="AK840" s="270"/>
      <c r="AL840" s="270"/>
      <c r="AM840" s="270"/>
      <c r="AN840" s="270"/>
      <c r="AO840" s="270"/>
    </row>
    <row r="841" spans="1:41" ht="14.25" customHeight="1">
      <c r="A841" s="204"/>
      <c r="B841" s="268"/>
      <c r="C841" s="268"/>
      <c r="D841" s="268"/>
      <c r="E841" s="268"/>
      <c r="F841" s="268"/>
      <c r="G841" s="268"/>
      <c r="H841" s="269"/>
      <c r="I841" s="189"/>
      <c r="J841" s="3"/>
      <c r="K841" s="2"/>
      <c r="L841" s="269"/>
      <c r="M841" s="189"/>
      <c r="N841" s="3"/>
      <c r="O841" s="2"/>
      <c r="P841" s="269"/>
      <c r="Q841" s="189"/>
      <c r="R841" s="3"/>
      <c r="S841" s="2"/>
      <c r="T841" s="269"/>
      <c r="U841" s="189"/>
      <c r="V841" s="3"/>
      <c r="W841" s="1"/>
      <c r="X841" s="1"/>
      <c r="Y841" s="1"/>
      <c r="Z841" s="1"/>
      <c r="AA841" s="2"/>
      <c r="AB841" s="2"/>
      <c r="AC841" s="2"/>
      <c r="AD841" s="2"/>
      <c r="AE841" s="2"/>
      <c r="AF841" s="2"/>
      <c r="AG841" s="270"/>
      <c r="AH841" s="270"/>
      <c r="AI841" s="270"/>
      <c r="AJ841" s="270"/>
      <c r="AK841" s="270"/>
      <c r="AL841" s="270"/>
      <c r="AM841" s="270"/>
      <c r="AN841" s="270"/>
      <c r="AO841" s="270"/>
    </row>
    <row r="842" spans="1:41" ht="14.25" customHeight="1">
      <c r="A842" s="204"/>
      <c r="B842" s="268"/>
      <c r="C842" s="268"/>
      <c r="D842" s="268"/>
      <c r="E842" s="268"/>
      <c r="F842" s="268"/>
      <c r="G842" s="268"/>
      <c r="H842" s="269"/>
      <c r="I842" s="189"/>
      <c r="J842" s="3"/>
      <c r="K842" s="2"/>
      <c r="L842" s="269"/>
      <c r="M842" s="189"/>
      <c r="N842" s="3"/>
      <c r="O842" s="2"/>
      <c r="P842" s="269"/>
      <c r="Q842" s="189"/>
      <c r="R842" s="3"/>
      <c r="S842" s="2"/>
      <c r="T842" s="269"/>
      <c r="U842" s="189"/>
      <c r="V842" s="3"/>
      <c r="W842" s="1"/>
      <c r="X842" s="1"/>
      <c r="Y842" s="1"/>
      <c r="Z842" s="1"/>
      <c r="AA842" s="2"/>
      <c r="AB842" s="2"/>
      <c r="AC842" s="2"/>
      <c r="AD842" s="2"/>
      <c r="AE842" s="2"/>
      <c r="AF842" s="2"/>
      <c r="AG842" s="270"/>
      <c r="AH842" s="270"/>
      <c r="AI842" s="270"/>
      <c r="AJ842" s="270"/>
      <c r="AK842" s="270"/>
      <c r="AL842" s="270"/>
      <c r="AM842" s="270"/>
      <c r="AN842" s="270"/>
      <c r="AO842" s="270"/>
    </row>
    <row r="843" spans="1:41" ht="14.25" customHeight="1">
      <c r="A843" s="204"/>
      <c r="B843" s="268"/>
      <c r="C843" s="268"/>
      <c r="D843" s="268"/>
      <c r="E843" s="268"/>
      <c r="F843" s="268"/>
      <c r="G843" s="268"/>
      <c r="H843" s="269"/>
      <c r="I843" s="189"/>
      <c r="J843" s="3"/>
      <c r="K843" s="2"/>
      <c r="L843" s="269"/>
      <c r="M843" s="189"/>
      <c r="N843" s="3"/>
      <c r="O843" s="2"/>
      <c r="P843" s="269"/>
      <c r="Q843" s="189"/>
      <c r="R843" s="3"/>
      <c r="S843" s="2"/>
      <c r="T843" s="269"/>
      <c r="U843" s="189"/>
      <c r="V843" s="3"/>
      <c r="W843" s="1"/>
      <c r="X843" s="1"/>
      <c r="Y843" s="1"/>
      <c r="Z843" s="1"/>
      <c r="AA843" s="2"/>
      <c r="AB843" s="2"/>
      <c r="AC843" s="2"/>
      <c r="AD843" s="2"/>
      <c r="AE843" s="2"/>
      <c r="AF843" s="2"/>
      <c r="AG843" s="270"/>
      <c r="AH843" s="270"/>
      <c r="AI843" s="270"/>
      <c r="AJ843" s="270"/>
      <c r="AK843" s="270"/>
      <c r="AL843" s="270"/>
      <c r="AM843" s="270"/>
      <c r="AN843" s="270"/>
      <c r="AO843" s="270"/>
    </row>
    <row r="844" spans="1:41" ht="14.25" customHeight="1">
      <c r="A844" s="204"/>
      <c r="B844" s="268"/>
      <c r="C844" s="268"/>
      <c r="D844" s="268"/>
      <c r="E844" s="268"/>
      <c r="F844" s="268"/>
      <c r="G844" s="268"/>
      <c r="H844" s="269"/>
      <c r="I844" s="189"/>
      <c r="J844" s="3"/>
      <c r="K844" s="2"/>
      <c r="L844" s="269"/>
      <c r="M844" s="189"/>
      <c r="N844" s="3"/>
      <c r="O844" s="2"/>
      <c r="P844" s="269"/>
      <c r="Q844" s="189"/>
      <c r="R844" s="3"/>
      <c r="S844" s="2"/>
      <c r="T844" s="269"/>
      <c r="U844" s="189"/>
      <c r="V844" s="3"/>
      <c r="W844" s="1"/>
      <c r="X844" s="1"/>
      <c r="Y844" s="1"/>
      <c r="Z844" s="1"/>
      <c r="AA844" s="2"/>
      <c r="AB844" s="2"/>
      <c r="AC844" s="2"/>
      <c r="AD844" s="2"/>
      <c r="AE844" s="2"/>
      <c r="AF844" s="2"/>
      <c r="AG844" s="270"/>
      <c r="AH844" s="270"/>
      <c r="AI844" s="270"/>
      <c r="AJ844" s="270"/>
      <c r="AK844" s="270"/>
      <c r="AL844" s="270"/>
      <c r="AM844" s="270"/>
      <c r="AN844" s="270"/>
      <c r="AO844" s="270"/>
    </row>
    <row r="845" spans="1:41" ht="14.25" customHeight="1">
      <c r="A845" s="204"/>
      <c r="B845" s="268"/>
      <c r="C845" s="268"/>
      <c r="D845" s="268"/>
      <c r="E845" s="268"/>
      <c r="F845" s="268"/>
      <c r="G845" s="268"/>
      <c r="H845" s="269"/>
      <c r="I845" s="189"/>
      <c r="J845" s="3"/>
      <c r="K845" s="2"/>
      <c r="L845" s="269"/>
      <c r="M845" s="189"/>
      <c r="N845" s="3"/>
      <c r="O845" s="2"/>
      <c r="P845" s="269"/>
      <c r="Q845" s="189"/>
      <c r="R845" s="3"/>
      <c r="S845" s="2"/>
      <c r="T845" s="269"/>
      <c r="U845" s="189"/>
      <c r="V845" s="3"/>
      <c r="W845" s="1"/>
      <c r="X845" s="1"/>
      <c r="Y845" s="1"/>
      <c r="Z845" s="1"/>
      <c r="AA845" s="2"/>
      <c r="AB845" s="2"/>
      <c r="AC845" s="2"/>
      <c r="AD845" s="2"/>
      <c r="AE845" s="2"/>
      <c r="AF845" s="2"/>
      <c r="AG845" s="270"/>
      <c r="AH845" s="270"/>
      <c r="AI845" s="270"/>
      <c r="AJ845" s="270"/>
      <c r="AK845" s="270"/>
      <c r="AL845" s="270"/>
      <c r="AM845" s="270"/>
      <c r="AN845" s="270"/>
      <c r="AO845" s="270"/>
    </row>
    <row r="846" spans="1:41" ht="14.25" customHeight="1">
      <c r="A846" s="204"/>
      <c r="B846" s="268"/>
      <c r="C846" s="268"/>
      <c r="D846" s="268"/>
      <c r="E846" s="268"/>
      <c r="F846" s="268"/>
      <c r="G846" s="268"/>
      <c r="H846" s="269"/>
      <c r="I846" s="189"/>
      <c r="J846" s="3"/>
      <c r="K846" s="2"/>
      <c r="L846" s="269"/>
      <c r="M846" s="189"/>
      <c r="N846" s="3"/>
      <c r="O846" s="2"/>
      <c r="P846" s="269"/>
      <c r="Q846" s="189"/>
      <c r="R846" s="3"/>
      <c r="S846" s="2"/>
      <c r="T846" s="269"/>
      <c r="U846" s="189"/>
      <c r="V846" s="3"/>
      <c r="W846" s="1"/>
      <c r="X846" s="1"/>
      <c r="Y846" s="1"/>
      <c r="Z846" s="1"/>
      <c r="AA846" s="2"/>
      <c r="AB846" s="2"/>
      <c r="AC846" s="2"/>
      <c r="AD846" s="2"/>
      <c r="AE846" s="2"/>
      <c r="AF846" s="2"/>
      <c r="AG846" s="270"/>
      <c r="AH846" s="270"/>
      <c r="AI846" s="270"/>
      <c r="AJ846" s="270"/>
      <c r="AK846" s="270"/>
      <c r="AL846" s="270"/>
      <c r="AM846" s="270"/>
      <c r="AN846" s="270"/>
      <c r="AO846" s="270"/>
    </row>
    <row r="847" spans="1:41" ht="14.25" customHeight="1">
      <c r="A847" s="204"/>
      <c r="B847" s="268"/>
      <c r="C847" s="268"/>
      <c r="D847" s="268"/>
      <c r="E847" s="268"/>
      <c r="F847" s="268"/>
      <c r="G847" s="268"/>
      <c r="H847" s="269"/>
      <c r="I847" s="189"/>
      <c r="J847" s="3"/>
      <c r="K847" s="2"/>
      <c r="L847" s="269"/>
      <c r="M847" s="189"/>
      <c r="N847" s="3"/>
      <c r="O847" s="2"/>
      <c r="P847" s="269"/>
      <c r="Q847" s="189"/>
      <c r="R847" s="3"/>
      <c r="S847" s="2"/>
      <c r="T847" s="269"/>
      <c r="U847" s="189"/>
      <c r="V847" s="3"/>
      <c r="W847" s="1"/>
      <c r="X847" s="1"/>
      <c r="Y847" s="1"/>
      <c r="Z847" s="1"/>
      <c r="AA847" s="2"/>
      <c r="AB847" s="2"/>
      <c r="AC847" s="2"/>
      <c r="AD847" s="2"/>
      <c r="AE847" s="2"/>
      <c r="AF847" s="2"/>
      <c r="AG847" s="270"/>
      <c r="AH847" s="270"/>
      <c r="AI847" s="270"/>
      <c r="AJ847" s="270"/>
      <c r="AK847" s="270"/>
      <c r="AL847" s="270"/>
      <c r="AM847" s="270"/>
      <c r="AN847" s="270"/>
      <c r="AO847" s="270"/>
    </row>
    <row r="848" spans="1:41" ht="14.25" customHeight="1">
      <c r="A848" s="204"/>
      <c r="B848" s="268"/>
      <c r="C848" s="268"/>
      <c r="D848" s="268"/>
      <c r="E848" s="268"/>
      <c r="F848" s="268"/>
      <c r="G848" s="268"/>
      <c r="H848" s="269"/>
      <c r="I848" s="189"/>
      <c r="J848" s="3"/>
      <c r="K848" s="2"/>
      <c r="L848" s="269"/>
      <c r="M848" s="189"/>
      <c r="N848" s="3"/>
      <c r="O848" s="2"/>
      <c r="P848" s="269"/>
      <c r="Q848" s="189"/>
      <c r="R848" s="3"/>
      <c r="S848" s="2"/>
      <c r="T848" s="269"/>
      <c r="U848" s="189"/>
      <c r="V848" s="3"/>
      <c r="W848" s="1"/>
      <c r="X848" s="1"/>
      <c r="Y848" s="1"/>
      <c r="Z848" s="1"/>
      <c r="AA848" s="2"/>
      <c r="AB848" s="2"/>
      <c r="AC848" s="2"/>
      <c r="AD848" s="2"/>
      <c r="AE848" s="2"/>
      <c r="AF848" s="2"/>
      <c r="AG848" s="270"/>
      <c r="AH848" s="270"/>
      <c r="AI848" s="270"/>
      <c r="AJ848" s="270"/>
      <c r="AK848" s="270"/>
      <c r="AL848" s="270"/>
      <c r="AM848" s="270"/>
      <c r="AN848" s="270"/>
      <c r="AO848" s="270"/>
    </row>
    <row r="849" spans="1:41" ht="14.25" customHeight="1">
      <c r="A849" s="204"/>
      <c r="B849" s="268"/>
      <c r="C849" s="268"/>
      <c r="D849" s="268"/>
      <c r="E849" s="268"/>
      <c r="F849" s="268"/>
      <c r="G849" s="268"/>
      <c r="H849" s="269"/>
      <c r="I849" s="189"/>
      <c r="J849" s="3"/>
      <c r="K849" s="2"/>
      <c r="L849" s="269"/>
      <c r="M849" s="189"/>
      <c r="N849" s="3"/>
      <c r="O849" s="2"/>
      <c r="P849" s="269"/>
      <c r="Q849" s="189"/>
      <c r="R849" s="3"/>
      <c r="S849" s="2"/>
      <c r="T849" s="269"/>
      <c r="U849" s="189"/>
      <c r="V849" s="3"/>
      <c r="W849" s="1"/>
      <c r="X849" s="1"/>
      <c r="Y849" s="1"/>
      <c r="Z849" s="1"/>
      <c r="AA849" s="2"/>
      <c r="AB849" s="2"/>
      <c r="AC849" s="2"/>
      <c r="AD849" s="2"/>
      <c r="AE849" s="2"/>
      <c r="AF849" s="2"/>
      <c r="AG849" s="270"/>
      <c r="AH849" s="270"/>
      <c r="AI849" s="270"/>
      <c r="AJ849" s="270"/>
      <c r="AK849" s="270"/>
      <c r="AL849" s="270"/>
      <c r="AM849" s="270"/>
      <c r="AN849" s="270"/>
      <c r="AO849" s="270"/>
    </row>
    <row r="850" spans="1:41" ht="14.25" customHeight="1">
      <c r="A850" s="204"/>
      <c r="B850" s="268"/>
      <c r="C850" s="268"/>
      <c r="D850" s="268"/>
      <c r="E850" s="268"/>
      <c r="F850" s="268"/>
      <c r="G850" s="268"/>
      <c r="H850" s="269"/>
      <c r="I850" s="189"/>
      <c r="J850" s="3"/>
      <c r="K850" s="2"/>
      <c r="L850" s="269"/>
      <c r="M850" s="189"/>
      <c r="N850" s="3"/>
      <c r="O850" s="2"/>
      <c r="P850" s="269"/>
      <c r="Q850" s="189"/>
      <c r="R850" s="3"/>
      <c r="S850" s="2"/>
      <c r="T850" s="269"/>
      <c r="U850" s="189"/>
      <c r="V850" s="3"/>
      <c r="W850" s="1"/>
      <c r="X850" s="1"/>
      <c r="Y850" s="1"/>
      <c r="Z850" s="1"/>
      <c r="AA850" s="2"/>
      <c r="AB850" s="2"/>
      <c r="AC850" s="2"/>
      <c r="AD850" s="2"/>
      <c r="AE850" s="2"/>
      <c r="AF850" s="2"/>
      <c r="AG850" s="270"/>
      <c r="AH850" s="270"/>
      <c r="AI850" s="270"/>
      <c r="AJ850" s="270"/>
      <c r="AK850" s="270"/>
      <c r="AL850" s="270"/>
      <c r="AM850" s="270"/>
      <c r="AN850" s="270"/>
      <c r="AO850" s="270"/>
    </row>
    <row r="851" spans="1:41" ht="14.25" customHeight="1">
      <c r="A851" s="204"/>
      <c r="B851" s="268"/>
      <c r="C851" s="268"/>
      <c r="D851" s="268"/>
      <c r="E851" s="268"/>
      <c r="F851" s="268"/>
      <c r="G851" s="268"/>
      <c r="H851" s="269"/>
      <c r="I851" s="189"/>
      <c r="J851" s="3"/>
      <c r="K851" s="2"/>
      <c r="L851" s="269"/>
      <c r="M851" s="189"/>
      <c r="N851" s="3"/>
      <c r="O851" s="2"/>
      <c r="P851" s="269"/>
      <c r="Q851" s="189"/>
      <c r="R851" s="3"/>
      <c r="S851" s="2"/>
      <c r="T851" s="269"/>
      <c r="U851" s="189"/>
      <c r="V851" s="3"/>
      <c r="W851" s="1"/>
      <c r="X851" s="1"/>
      <c r="Y851" s="1"/>
      <c r="Z851" s="1"/>
      <c r="AA851" s="2"/>
      <c r="AB851" s="2"/>
      <c r="AC851" s="2"/>
      <c r="AD851" s="2"/>
      <c r="AE851" s="2"/>
      <c r="AF851" s="2"/>
      <c r="AG851" s="270"/>
      <c r="AH851" s="270"/>
      <c r="AI851" s="270"/>
      <c r="AJ851" s="270"/>
      <c r="AK851" s="270"/>
      <c r="AL851" s="270"/>
      <c r="AM851" s="270"/>
      <c r="AN851" s="270"/>
      <c r="AO851" s="270"/>
    </row>
    <row r="852" spans="1:41" ht="14.25" customHeight="1">
      <c r="A852" s="204"/>
      <c r="B852" s="268"/>
      <c r="C852" s="268"/>
      <c r="D852" s="268"/>
      <c r="E852" s="268"/>
      <c r="F852" s="268"/>
      <c r="G852" s="268"/>
      <c r="H852" s="269"/>
      <c r="I852" s="189"/>
      <c r="J852" s="3"/>
      <c r="K852" s="2"/>
      <c r="L852" s="269"/>
      <c r="M852" s="189"/>
      <c r="N852" s="3"/>
      <c r="O852" s="2"/>
      <c r="P852" s="269"/>
      <c r="Q852" s="189"/>
      <c r="R852" s="3"/>
      <c r="S852" s="2"/>
      <c r="T852" s="269"/>
      <c r="U852" s="189"/>
      <c r="V852" s="3"/>
      <c r="W852" s="1"/>
      <c r="X852" s="1"/>
      <c r="Y852" s="1"/>
      <c r="Z852" s="1"/>
      <c r="AA852" s="2"/>
      <c r="AB852" s="2"/>
      <c r="AC852" s="2"/>
      <c r="AD852" s="2"/>
      <c r="AE852" s="2"/>
      <c r="AF852" s="2"/>
      <c r="AG852" s="270"/>
      <c r="AH852" s="270"/>
      <c r="AI852" s="270"/>
      <c r="AJ852" s="270"/>
      <c r="AK852" s="270"/>
      <c r="AL852" s="270"/>
      <c r="AM852" s="270"/>
      <c r="AN852" s="270"/>
      <c r="AO852" s="270"/>
    </row>
    <row r="853" spans="1:41" ht="14.25" customHeight="1">
      <c r="A853" s="204"/>
      <c r="B853" s="268"/>
      <c r="C853" s="268"/>
      <c r="D853" s="268"/>
      <c r="E853" s="268"/>
      <c r="F853" s="268"/>
      <c r="G853" s="268"/>
      <c r="H853" s="269"/>
      <c r="I853" s="189"/>
      <c r="J853" s="3"/>
      <c r="K853" s="2"/>
      <c r="L853" s="269"/>
      <c r="M853" s="189"/>
      <c r="N853" s="3"/>
      <c r="O853" s="2"/>
      <c r="P853" s="269"/>
      <c r="Q853" s="189"/>
      <c r="R853" s="3"/>
      <c r="S853" s="2"/>
      <c r="T853" s="269"/>
      <c r="U853" s="189"/>
      <c r="V853" s="3"/>
      <c r="W853" s="1"/>
      <c r="X853" s="1"/>
      <c r="Y853" s="1"/>
      <c r="Z853" s="1"/>
      <c r="AA853" s="2"/>
      <c r="AB853" s="2"/>
      <c r="AC853" s="2"/>
      <c r="AD853" s="2"/>
      <c r="AE853" s="2"/>
      <c r="AF853" s="2"/>
      <c r="AG853" s="270"/>
      <c r="AH853" s="270"/>
      <c r="AI853" s="270"/>
      <c r="AJ853" s="270"/>
      <c r="AK853" s="270"/>
      <c r="AL853" s="270"/>
      <c r="AM853" s="270"/>
      <c r="AN853" s="270"/>
      <c r="AO853" s="270"/>
    </row>
    <row r="854" spans="1:41" ht="14.25" customHeight="1">
      <c r="A854" s="204"/>
      <c r="B854" s="268"/>
      <c r="C854" s="268"/>
      <c r="D854" s="268"/>
      <c r="E854" s="268"/>
      <c r="F854" s="268"/>
      <c r="G854" s="268"/>
      <c r="H854" s="269"/>
      <c r="I854" s="189"/>
      <c r="J854" s="3"/>
      <c r="K854" s="2"/>
      <c r="L854" s="269"/>
      <c r="M854" s="189"/>
      <c r="N854" s="3"/>
      <c r="O854" s="2"/>
      <c r="P854" s="269"/>
      <c r="Q854" s="189"/>
      <c r="R854" s="3"/>
      <c r="S854" s="2"/>
      <c r="T854" s="269"/>
      <c r="U854" s="189"/>
      <c r="V854" s="3"/>
      <c r="W854" s="1"/>
      <c r="X854" s="1"/>
      <c r="Y854" s="1"/>
      <c r="Z854" s="1"/>
      <c r="AA854" s="2"/>
      <c r="AB854" s="2"/>
      <c r="AC854" s="2"/>
      <c r="AD854" s="2"/>
      <c r="AE854" s="2"/>
      <c r="AF854" s="2"/>
      <c r="AG854" s="270"/>
      <c r="AH854" s="270"/>
      <c r="AI854" s="270"/>
      <c r="AJ854" s="270"/>
      <c r="AK854" s="270"/>
      <c r="AL854" s="270"/>
      <c r="AM854" s="270"/>
      <c r="AN854" s="270"/>
      <c r="AO854" s="270"/>
    </row>
    <row r="855" spans="1:41" ht="14.25" customHeight="1">
      <c r="A855" s="204"/>
      <c r="B855" s="268"/>
      <c r="C855" s="268"/>
      <c r="D855" s="268"/>
      <c r="E855" s="268"/>
      <c r="F855" s="268"/>
      <c r="G855" s="268"/>
      <c r="H855" s="269"/>
      <c r="I855" s="189"/>
      <c r="J855" s="3"/>
      <c r="K855" s="2"/>
      <c r="L855" s="269"/>
      <c r="M855" s="189"/>
      <c r="N855" s="3"/>
      <c r="O855" s="2"/>
      <c r="P855" s="269"/>
      <c r="Q855" s="189"/>
      <c r="R855" s="3"/>
      <c r="S855" s="2"/>
      <c r="T855" s="269"/>
      <c r="U855" s="189"/>
      <c r="V855" s="3"/>
      <c r="W855" s="1"/>
      <c r="X855" s="1"/>
      <c r="Y855" s="1"/>
      <c r="Z855" s="1"/>
      <c r="AA855" s="2"/>
      <c r="AB855" s="2"/>
      <c r="AC855" s="2"/>
      <c r="AD855" s="2"/>
      <c r="AE855" s="2"/>
      <c r="AF855" s="2"/>
      <c r="AG855" s="270"/>
      <c r="AH855" s="270"/>
      <c r="AI855" s="270"/>
      <c r="AJ855" s="270"/>
      <c r="AK855" s="270"/>
      <c r="AL855" s="270"/>
      <c r="AM855" s="270"/>
      <c r="AN855" s="270"/>
      <c r="AO855" s="270"/>
    </row>
    <row r="856" spans="1:41" ht="14.25" customHeight="1">
      <c r="A856" s="204"/>
      <c r="B856" s="268"/>
      <c r="C856" s="268"/>
      <c r="D856" s="268"/>
      <c r="E856" s="268"/>
      <c r="F856" s="268"/>
      <c r="G856" s="268"/>
      <c r="H856" s="269"/>
      <c r="I856" s="189"/>
      <c r="J856" s="3"/>
      <c r="K856" s="2"/>
      <c r="L856" s="269"/>
      <c r="M856" s="189"/>
      <c r="N856" s="3"/>
      <c r="O856" s="2"/>
      <c r="P856" s="269"/>
      <c r="Q856" s="189"/>
      <c r="R856" s="3"/>
      <c r="S856" s="2"/>
      <c r="T856" s="269"/>
      <c r="U856" s="189"/>
      <c r="V856" s="3"/>
      <c r="W856" s="1"/>
      <c r="X856" s="1"/>
      <c r="Y856" s="1"/>
      <c r="Z856" s="1"/>
      <c r="AA856" s="2"/>
      <c r="AB856" s="2"/>
      <c r="AC856" s="2"/>
      <c r="AD856" s="2"/>
      <c r="AE856" s="2"/>
      <c r="AF856" s="2"/>
      <c r="AG856" s="270"/>
      <c r="AH856" s="270"/>
      <c r="AI856" s="270"/>
      <c r="AJ856" s="270"/>
      <c r="AK856" s="270"/>
      <c r="AL856" s="270"/>
      <c r="AM856" s="270"/>
      <c r="AN856" s="270"/>
      <c r="AO856" s="270"/>
    </row>
    <row r="857" spans="1:41" ht="14.25" customHeight="1">
      <c r="A857" s="204"/>
      <c r="B857" s="268"/>
      <c r="C857" s="268"/>
      <c r="D857" s="268"/>
      <c r="E857" s="268"/>
      <c r="F857" s="268"/>
      <c r="G857" s="268"/>
      <c r="H857" s="269"/>
      <c r="I857" s="189"/>
      <c r="J857" s="3"/>
      <c r="K857" s="2"/>
      <c r="L857" s="269"/>
      <c r="M857" s="189"/>
      <c r="N857" s="3"/>
      <c r="O857" s="2"/>
      <c r="P857" s="269"/>
      <c r="Q857" s="189"/>
      <c r="R857" s="3"/>
      <c r="S857" s="2"/>
      <c r="T857" s="269"/>
      <c r="U857" s="189"/>
      <c r="V857" s="3"/>
      <c r="W857" s="1"/>
      <c r="X857" s="1"/>
      <c r="Y857" s="1"/>
      <c r="Z857" s="1"/>
      <c r="AA857" s="2"/>
      <c r="AB857" s="2"/>
      <c r="AC857" s="2"/>
      <c r="AD857" s="2"/>
      <c r="AE857" s="2"/>
      <c r="AF857" s="2"/>
      <c r="AG857" s="270"/>
      <c r="AH857" s="270"/>
      <c r="AI857" s="270"/>
      <c r="AJ857" s="270"/>
      <c r="AK857" s="270"/>
      <c r="AL857" s="270"/>
      <c r="AM857" s="270"/>
      <c r="AN857" s="270"/>
      <c r="AO857" s="270"/>
    </row>
    <row r="858" spans="1:41" ht="14.25" customHeight="1">
      <c r="A858" s="204"/>
      <c r="B858" s="268"/>
      <c r="C858" s="268"/>
      <c r="D858" s="268"/>
      <c r="E858" s="268"/>
      <c r="F858" s="268"/>
      <c r="G858" s="268"/>
      <c r="H858" s="269"/>
      <c r="I858" s="189"/>
      <c r="J858" s="3"/>
      <c r="K858" s="2"/>
      <c r="L858" s="269"/>
      <c r="M858" s="189"/>
      <c r="N858" s="3"/>
      <c r="O858" s="2"/>
      <c r="P858" s="269"/>
      <c r="Q858" s="189"/>
      <c r="R858" s="3"/>
      <c r="S858" s="2"/>
      <c r="T858" s="269"/>
      <c r="U858" s="189"/>
      <c r="V858" s="3"/>
      <c r="W858" s="1"/>
      <c r="X858" s="1"/>
      <c r="Y858" s="1"/>
      <c r="Z858" s="1"/>
      <c r="AA858" s="2"/>
      <c r="AB858" s="2"/>
      <c r="AC858" s="2"/>
      <c r="AD858" s="2"/>
      <c r="AE858" s="2"/>
      <c r="AF858" s="2"/>
      <c r="AG858" s="270"/>
      <c r="AH858" s="270"/>
      <c r="AI858" s="270"/>
      <c r="AJ858" s="270"/>
      <c r="AK858" s="270"/>
      <c r="AL858" s="270"/>
      <c r="AM858" s="270"/>
      <c r="AN858" s="270"/>
      <c r="AO858" s="270"/>
    </row>
    <row r="859" spans="1:41" ht="14.25" customHeight="1">
      <c r="A859" s="204"/>
      <c r="B859" s="268"/>
      <c r="C859" s="268"/>
      <c r="D859" s="268"/>
      <c r="E859" s="268"/>
      <c r="F859" s="268"/>
      <c r="G859" s="268"/>
      <c r="H859" s="269"/>
      <c r="I859" s="189"/>
      <c r="J859" s="3"/>
      <c r="K859" s="2"/>
      <c r="L859" s="269"/>
      <c r="M859" s="189"/>
      <c r="N859" s="3"/>
      <c r="O859" s="2"/>
      <c r="P859" s="269"/>
      <c r="Q859" s="189"/>
      <c r="R859" s="3"/>
      <c r="S859" s="2"/>
      <c r="T859" s="269"/>
      <c r="U859" s="189"/>
      <c r="V859" s="3"/>
      <c r="W859" s="1"/>
      <c r="X859" s="1"/>
      <c r="Y859" s="1"/>
      <c r="Z859" s="1"/>
      <c r="AA859" s="2"/>
      <c r="AB859" s="2"/>
      <c r="AC859" s="2"/>
      <c r="AD859" s="2"/>
      <c r="AE859" s="2"/>
      <c r="AF859" s="2"/>
      <c r="AG859" s="270"/>
      <c r="AH859" s="270"/>
      <c r="AI859" s="270"/>
      <c r="AJ859" s="270"/>
      <c r="AK859" s="270"/>
      <c r="AL859" s="270"/>
      <c r="AM859" s="270"/>
      <c r="AN859" s="270"/>
      <c r="AO859" s="270"/>
    </row>
    <row r="860" spans="1:41" ht="14.25" customHeight="1">
      <c r="A860" s="204"/>
      <c r="B860" s="268"/>
      <c r="C860" s="268"/>
      <c r="D860" s="268"/>
      <c r="E860" s="268"/>
      <c r="F860" s="268"/>
      <c r="G860" s="268"/>
      <c r="H860" s="269"/>
      <c r="I860" s="189"/>
      <c r="J860" s="3"/>
      <c r="K860" s="2"/>
      <c r="L860" s="269"/>
      <c r="M860" s="189"/>
      <c r="N860" s="3"/>
      <c r="O860" s="2"/>
      <c r="P860" s="269"/>
      <c r="Q860" s="189"/>
      <c r="R860" s="3"/>
      <c r="S860" s="2"/>
      <c r="T860" s="269"/>
      <c r="U860" s="189"/>
      <c r="V860" s="3"/>
      <c r="W860" s="1"/>
      <c r="X860" s="1"/>
      <c r="Y860" s="1"/>
      <c r="Z860" s="1"/>
      <c r="AA860" s="2"/>
      <c r="AB860" s="2"/>
      <c r="AC860" s="2"/>
      <c r="AD860" s="2"/>
      <c r="AE860" s="2"/>
      <c r="AF860" s="2"/>
      <c r="AG860" s="270"/>
      <c r="AH860" s="270"/>
      <c r="AI860" s="270"/>
      <c r="AJ860" s="270"/>
      <c r="AK860" s="270"/>
      <c r="AL860" s="270"/>
      <c r="AM860" s="270"/>
      <c r="AN860" s="270"/>
      <c r="AO860" s="270"/>
    </row>
    <row r="861" spans="1:41" ht="14.25" customHeight="1">
      <c r="A861" s="204"/>
      <c r="B861" s="268"/>
      <c r="C861" s="268"/>
      <c r="D861" s="268"/>
      <c r="E861" s="268"/>
      <c r="F861" s="268"/>
      <c r="G861" s="268"/>
      <c r="H861" s="269"/>
      <c r="I861" s="189"/>
      <c r="J861" s="3"/>
      <c r="K861" s="2"/>
      <c r="L861" s="269"/>
      <c r="M861" s="189"/>
      <c r="N861" s="3"/>
      <c r="O861" s="2"/>
      <c r="P861" s="269"/>
      <c r="Q861" s="189"/>
      <c r="R861" s="3"/>
      <c r="S861" s="2"/>
      <c r="T861" s="269"/>
      <c r="U861" s="189"/>
      <c r="V861" s="3"/>
      <c r="W861" s="1"/>
      <c r="X861" s="1"/>
      <c r="Y861" s="1"/>
      <c r="Z861" s="1"/>
      <c r="AA861" s="2"/>
      <c r="AB861" s="2"/>
      <c r="AC861" s="2"/>
      <c r="AD861" s="2"/>
      <c r="AE861" s="2"/>
      <c r="AF861" s="2"/>
      <c r="AG861" s="270"/>
      <c r="AH861" s="270"/>
      <c r="AI861" s="270"/>
      <c r="AJ861" s="270"/>
      <c r="AK861" s="270"/>
      <c r="AL861" s="270"/>
      <c r="AM861" s="270"/>
      <c r="AN861" s="270"/>
      <c r="AO861" s="270"/>
    </row>
    <row r="862" spans="1:41" ht="14.25" customHeight="1">
      <c r="A862" s="204"/>
      <c r="B862" s="268"/>
      <c r="C862" s="268"/>
      <c r="D862" s="268"/>
      <c r="E862" s="268"/>
      <c r="F862" s="268"/>
      <c r="G862" s="268"/>
      <c r="H862" s="269"/>
      <c r="I862" s="189"/>
      <c r="J862" s="3"/>
      <c r="K862" s="2"/>
      <c r="L862" s="269"/>
      <c r="M862" s="189"/>
      <c r="N862" s="3"/>
      <c r="O862" s="2"/>
      <c r="P862" s="269"/>
      <c r="Q862" s="189"/>
      <c r="R862" s="3"/>
      <c r="S862" s="2"/>
      <c r="T862" s="269"/>
      <c r="U862" s="189"/>
      <c r="V862" s="3"/>
      <c r="W862" s="1"/>
      <c r="X862" s="1"/>
      <c r="Y862" s="1"/>
      <c r="Z862" s="1"/>
      <c r="AA862" s="2"/>
      <c r="AB862" s="2"/>
      <c r="AC862" s="2"/>
      <c r="AD862" s="2"/>
      <c r="AE862" s="2"/>
      <c r="AF862" s="2"/>
      <c r="AG862" s="270"/>
      <c r="AH862" s="270"/>
      <c r="AI862" s="270"/>
      <c r="AJ862" s="270"/>
      <c r="AK862" s="270"/>
      <c r="AL862" s="270"/>
      <c r="AM862" s="270"/>
      <c r="AN862" s="270"/>
      <c r="AO862" s="270"/>
    </row>
    <row r="863" spans="1:41" ht="14.25" customHeight="1">
      <c r="A863" s="204"/>
      <c r="B863" s="268"/>
      <c r="C863" s="268"/>
      <c r="D863" s="268"/>
      <c r="E863" s="268"/>
      <c r="F863" s="268"/>
      <c r="G863" s="268"/>
      <c r="H863" s="269"/>
      <c r="I863" s="189"/>
      <c r="J863" s="3"/>
      <c r="K863" s="2"/>
      <c r="L863" s="269"/>
      <c r="M863" s="189"/>
      <c r="N863" s="3"/>
      <c r="O863" s="2"/>
      <c r="P863" s="269"/>
      <c r="Q863" s="189"/>
      <c r="R863" s="3"/>
      <c r="S863" s="2"/>
      <c r="T863" s="269"/>
      <c r="U863" s="189"/>
      <c r="V863" s="3"/>
      <c r="W863" s="1"/>
      <c r="X863" s="1"/>
      <c r="Y863" s="1"/>
      <c r="Z863" s="1"/>
      <c r="AA863" s="2"/>
      <c r="AB863" s="2"/>
      <c r="AC863" s="2"/>
      <c r="AD863" s="2"/>
      <c r="AE863" s="2"/>
      <c r="AF863" s="2"/>
      <c r="AG863" s="270"/>
      <c r="AH863" s="270"/>
      <c r="AI863" s="270"/>
      <c r="AJ863" s="270"/>
      <c r="AK863" s="270"/>
      <c r="AL863" s="270"/>
      <c r="AM863" s="270"/>
      <c r="AN863" s="270"/>
      <c r="AO863" s="270"/>
    </row>
    <row r="864" spans="1:41" ht="14.25" customHeight="1">
      <c r="A864" s="204"/>
      <c r="B864" s="268"/>
      <c r="C864" s="268"/>
      <c r="D864" s="268"/>
      <c r="E864" s="268"/>
      <c r="F864" s="268"/>
      <c r="G864" s="268"/>
      <c r="H864" s="269"/>
      <c r="I864" s="189"/>
      <c r="J864" s="3"/>
      <c r="K864" s="2"/>
      <c r="L864" s="269"/>
      <c r="M864" s="189"/>
      <c r="N864" s="3"/>
      <c r="O864" s="2"/>
      <c r="P864" s="269"/>
      <c r="Q864" s="189"/>
      <c r="R864" s="3"/>
      <c r="S864" s="2"/>
      <c r="T864" s="269"/>
      <c r="U864" s="189"/>
      <c r="V864" s="3"/>
      <c r="W864" s="1"/>
      <c r="X864" s="1"/>
      <c r="Y864" s="1"/>
      <c r="Z864" s="1"/>
      <c r="AA864" s="2"/>
      <c r="AB864" s="2"/>
      <c r="AC864" s="2"/>
      <c r="AD864" s="2"/>
      <c r="AE864" s="2"/>
      <c r="AF864" s="2"/>
      <c r="AG864" s="270"/>
      <c r="AH864" s="270"/>
      <c r="AI864" s="270"/>
      <c r="AJ864" s="270"/>
      <c r="AK864" s="270"/>
      <c r="AL864" s="270"/>
      <c r="AM864" s="270"/>
      <c r="AN864" s="270"/>
      <c r="AO864" s="270"/>
    </row>
    <row r="865" spans="1:41" ht="14.25" customHeight="1">
      <c r="A865" s="204"/>
      <c r="B865" s="268"/>
      <c r="C865" s="268"/>
      <c r="D865" s="268"/>
      <c r="E865" s="268"/>
      <c r="F865" s="268"/>
      <c r="G865" s="268"/>
      <c r="H865" s="269"/>
      <c r="I865" s="189"/>
      <c r="J865" s="3"/>
      <c r="K865" s="2"/>
      <c r="L865" s="269"/>
      <c r="M865" s="189"/>
      <c r="N865" s="3"/>
      <c r="O865" s="2"/>
      <c r="P865" s="269"/>
      <c r="Q865" s="189"/>
      <c r="R865" s="3"/>
      <c r="S865" s="2"/>
      <c r="T865" s="269"/>
      <c r="U865" s="189"/>
      <c r="V865" s="3"/>
      <c r="W865" s="1"/>
      <c r="X865" s="1"/>
      <c r="Y865" s="1"/>
      <c r="Z865" s="1"/>
      <c r="AA865" s="2"/>
      <c r="AB865" s="2"/>
      <c r="AC865" s="2"/>
      <c r="AD865" s="2"/>
      <c r="AE865" s="2"/>
      <c r="AF865" s="2"/>
      <c r="AG865" s="270"/>
      <c r="AH865" s="270"/>
      <c r="AI865" s="270"/>
      <c r="AJ865" s="270"/>
      <c r="AK865" s="270"/>
      <c r="AL865" s="270"/>
      <c r="AM865" s="270"/>
      <c r="AN865" s="270"/>
      <c r="AO865" s="270"/>
    </row>
    <row r="866" spans="1:41" ht="14.25" customHeight="1">
      <c r="A866" s="204"/>
      <c r="B866" s="268"/>
      <c r="C866" s="268"/>
      <c r="D866" s="268"/>
      <c r="E866" s="268"/>
      <c r="F866" s="268"/>
      <c r="G866" s="268"/>
      <c r="H866" s="269"/>
      <c r="I866" s="189"/>
      <c r="J866" s="3"/>
      <c r="K866" s="2"/>
      <c r="L866" s="269"/>
      <c r="M866" s="189"/>
      <c r="N866" s="3"/>
      <c r="O866" s="2"/>
      <c r="P866" s="269"/>
      <c r="Q866" s="189"/>
      <c r="R866" s="3"/>
      <c r="S866" s="2"/>
      <c r="T866" s="269"/>
      <c r="U866" s="189"/>
      <c r="V866" s="3"/>
      <c r="W866" s="1"/>
      <c r="X866" s="1"/>
      <c r="Y866" s="1"/>
      <c r="Z866" s="1"/>
      <c r="AA866" s="2"/>
      <c r="AB866" s="2"/>
      <c r="AC866" s="2"/>
      <c r="AD866" s="2"/>
      <c r="AE866" s="2"/>
      <c r="AF866" s="2"/>
      <c r="AG866" s="270"/>
      <c r="AH866" s="270"/>
      <c r="AI866" s="270"/>
      <c r="AJ866" s="270"/>
      <c r="AK866" s="270"/>
      <c r="AL866" s="270"/>
      <c r="AM866" s="270"/>
      <c r="AN866" s="270"/>
      <c r="AO866" s="270"/>
    </row>
    <row r="867" spans="1:41" ht="14.25" customHeight="1">
      <c r="A867" s="204"/>
      <c r="B867" s="268"/>
      <c r="C867" s="268"/>
      <c r="D867" s="268"/>
      <c r="E867" s="268"/>
      <c r="F867" s="268"/>
      <c r="G867" s="268"/>
      <c r="H867" s="269"/>
      <c r="I867" s="189"/>
      <c r="J867" s="3"/>
      <c r="K867" s="2"/>
      <c r="L867" s="269"/>
      <c r="M867" s="189"/>
      <c r="N867" s="3"/>
      <c r="O867" s="2"/>
      <c r="P867" s="269"/>
      <c r="Q867" s="189"/>
      <c r="R867" s="3"/>
      <c r="S867" s="2"/>
      <c r="T867" s="269"/>
      <c r="U867" s="189"/>
      <c r="V867" s="3"/>
      <c r="W867" s="1"/>
      <c r="X867" s="1"/>
      <c r="Y867" s="1"/>
      <c r="Z867" s="1"/>
      <c r="AA867" s="2"/>
      <c r="AB867" s="2"/>
      <c r="AC867" s="2"/>
      <c r="AD867" s="2"/>
      <c r="AE867" s="2"/>
      <c r="AF867" s="2"/>
      <c r="AG867" s="270"/>
      <c r="AH867" s="270"/>
      <c r="AI867" s="270"/>
      <c r="AJ867" s="270"/>
      <c r="AK867" s="270"/>
      <c r="AL867" s="270"/>
      <c r="AM867" s="270"/>
      <c r="AN867" s="270"/>
      <c r="AO867" s="270"/>
    </row>
    <row r="868" spans="1:41" ht="14.25" customHeight="1">
      <c r="A868" s="204"/>
      <c r="B868" s="268"/>
      <c r="C868" s="268"/>
      <c r="D868" s="268"/>
      <c r="E868" s="268"/>
      <c r="F868" s="268"/>
      <c r="G868" s="268"/>
      <c r="H868" s="269"/>
      <c r="I868" s="189"/>
      <c r="J868" s="3"/>
      <c r="K868" s="2"/>
      <c r="L868" s="269"/>
      <c r="M868" s="189"/>
      <c r="N868" s="3"/>
      <c r="O868" s="2"/>
      <c r="P868" s="269"/>
      <c r="Q868" s="189"/>
      <c r="R868" s="3"/>
      <c r="S868" s="2"/>
      <c r="T868" s="269"/>
      <c r="U868" s="189"/>
      <c r="V868" s="3"/>
      <c r="W868" s="1"/>
      <c r="X868" s="1"/>
      <c r="Y868" s="1"/>
      <c r="Z868" s="1"/>
      <c r="AA868" s="2"/>
      <c r="AB868" s="2"/>
      <c r="AC868" s="2"/>
      <c r="AD868" s="2"/>
      <c r="AE868" s="2"/>
      <c r="AF868" s="2"/>
      <c r="AG868" s="270"/>
      <c r="AH868" s="270"/>
      <c r="AI868" s="270"/>
      <c r="AJ868" s="270"/>
      <c r="AK868" s="270"/>
      <c r="AL868" s="270"/>
      <c r="AM868" s="270"/>
      <c r="AN868" s="270"/>
      <c r="AO868" s="270"/>
    </row>
    <row r="869" spans="1:41" ht="14.25" customHeight="1">
      <c r="A869" s="204"/>
      <c r="B869" s="268"/>
      <c r="C869" s="268"/>
      <c r="D869" s="268"/>
      <c r="E869" s="268"/>
      <c r="F869" s="268"/>
      <c r="G869" s="268"/>
      <c r="H869" s="269"/>
      <c r="I869" s="189"/>
      <c r="J869" s="3"/>
      <c r="K869" s="2"/>
      <c r="L869" s="269"/>
      <c r="M869" s="189"/>
      <c r="N869" s="3"/>
      <c r="O869" s="2"/>
      <c r="P869" s="269"/>
      <c r="Q869" s="189"/>
      <c r="R869" s="3"/>
      <c r="S869" s="2"/>
      <c r="T869" s="269"/>
      <c r="U869" s="189"/>
      <c r="V869" s="3"/>
      <c r="W869" s="1"/>
      <c r="X869" s="1"/>
      <c r="Y869" s="1"/>
      <c r="Z869" s="1"/>
      <c r="AA869" s="2"/>
      <c r="AB869" s="2"/>
      <c r="AC869" s="2"/>
      <c r="AD869" s="2"/>
      <c r="AE869" s="2"/>
      <c r="AF869" s="2"/>
      <c r="AG869" s="270"/>
      <c r="AH869" s="270"/>
      <c r="AI869" s="270"/>
      <c r="AJ869" s="270"/>
      <c r="AK869" s="270"/>
      <c r="AL869" s="270"/>
      <c r="AM869" s="270"/>
      <c r="AN869" s="270"/>
      <c r="AO869" s="270"/>
    </row>
    <row r="870" spans="1:41" ht="14.25" customHeight="1">
      <c r="A870" s="204"/>
      <c r="B870" s="268"/>
      <c r="C870" s="268"/>
      <c r="D870" s="268"/>
      <c r="E870" s="268"/>
      <c r="F870" s="268"/>
      <c r="G870" s="268"/>
      <c r="H870" s="269"/>
      <c r="I870" s="189"/>
      <c r="J870" s="3"/>
      <c r="K870" s="2"/>
      <c r="L870" s="269"/>
      <c r="M870" s="189"/>
      <c r="N870" s="3"/>
      <c r="O870" s="2"/>
      <c r="P870" s="269"/>
      <c r="Q870" s="189"/>
      <c r="R870" s="3"/>
      <c r="S870" s="2"/>
      <c r="T870" s="269"/>
      <c r="U870" s="189"/>
      <c r="V870" s="3"/>
      <c r="W870" s="1"/>
      <c r="X870" s="1"/>
      <c r="Y870" s="1"/>
      <c r="Z870" s="1"/>
      <c r="AA870" s="2"/>
      <c r="AB870" s="2"/>
      <c r="AC870" s="2"/>
      <c r="AD870" s="2"/>
      <c r="AE870" s="2"/>
      <c r="AF870" s="2"/>
      <c r="AG870" s="270"/>
      <c r="AH870" s="270"/>
      <c r="AI870" s="270"/>
      <c r="AJ870" s="270"/>
      <c r="AK870" s="270"/>
      <c r="AL870" s="270"/>
      <c r="AM870" s="270"/>
      <c r="AN870" s="270"/>
      <c r="AO870" s="270"/>
    </row>
    <row r="871" spans="1:41" ht="14.25" customHeight="1">
      <c r="A871" s="204"/>
      <c r="B871" s="268"/>
      <c r="C871" s="268"/>
      <c r="D871" s="268"/>
      <c r="E871" s="268"/>
      <c r="F871" s="268"/>
      <c r="G871" s="268"/>
      <c r="H871" s="269"/>
      <c r="I871" s="189"/>
      <c r="J871" s="3"/>
      <c r="K871" s="2"/>
      <c r="L871" s="269"/>
      <c r="M871" s="189"/>
      <c r="N871" s="3"/>
      <c r="O871" s="2"/>
      <c r="P871" s="269"/>
      <c r="Q871" s="189"/>
      <c r="R871" s="3"/>
      <c r="S871" s="2"/>
      <c r="T871" s="269"/>
      <c r="U871" s="189"/>
      <c r="V871" s="3"/>
      <c r="W871" s="1"/>
      <c r="X871" s="1"/>
      <c r="Y871" s="1"/>
      <c r="Z871" s="1"/>
      <c r="AA871" s="2"/>
      <c r="AB871" s="2"/>
      <c r="AC871" s="2"/>
      <c r="AD871" s="2"/>
      <c r="AE871" s="2"/>
      <c r="AF871" s="2"/>
      <c r="AG871" s="270"/>
      <c r="AH871" s="270"/>
      <c r="AI871" s="270"/>
      <c r="AJ871" s="270"/>
      <c r="AK871" s="270"/>
      <c r="AL871" s="270"/>
      <c r="AM871" s="270"/>
      <c r="AN871" s="270"/>
      <c r="AO871" s="270"/>
    </row>
    <row r="872" spans="1:41" ht="14.25" customHeight="1">
      <c r="A872" s="204"/>
      <c r="B872" s="268"/>
      <c r="C872" s="268"/>
      <c r="D872" s="268"/>
      <c r="E872" s="268"/>
      <c r="F872" s="268"/>
      <c r="G872" s="268"/>
      <c r="H872" s="269"/>
      <c r="I872" s="189"/>
      <c r="J872" s="3"/>
      <c r="K872" s="2"/>
      <c r="L872" s="269"/>
      <c r="M872" s="189"/>
      <c r="N872" s="3"/>
      <c r="O872" s="2"/>
      <c r="P872" s="269"/>
      <c r="Q872" s="189"/>
      <c r="R872" s="3"/>
      <c r="S872" s="2"/>
      <c r="T872" s="269"/>
      <c r="U872" s="189"/>
      <c r="V872" s="3"/>
      <c r="W872" s="1"/>
      <c r="X872" s="1"/>
      <c r="Y872" s="1"/>
      <c r="Z872" s="1"/>
      <c r="AA872" s="2"/>
      <c r="AB872" s="2"/>
      <c r="AC872" s="2"/>
      <c r="AD872" s="2"/>
      <c r="AE872" s="2"/>
      <c r="AF872" s="2"/>
      <c r="AG872" s="270"/>
      <c r="AH872" s="270"/>
      <c r="AI872" s="270"/>
      <c r="AJ872" s="270"/>
      <c r="AK872" s="270"/>
      <c r="AL872" s="270"/>
      <c r="AM872" s="270"/>
      <c r="AN872" s="270"/>
      <c r="AO872" s="270"/>
    </row>
    <row r="873" spans="1:41" ht="14.25" customHeight="1">
      <c r="A873" s="204"/>
      <c r="B873" s="268"/>
      <c r="C873" s="268"/>
      <c r="D873" s="268"/>
      <c r="E873" s="268"/>
      <c r="F873" s="268"/>
      <c r="G873" s="268"/>
      <c r="H873" s="269"/>
      <c r="I873" s="189"/>
      <c r="J873" s="3"/>
      <c r="K873" s="2"/>
      <c r="L873" s="269"/>
      <c r="M873" s="189"/>
      <c r="N873" s="3"/>
      <c r="O873" s="2"/>
      <c r="P873" s="269"/>
      <c r="Q873" s="189"/>
      <c r="R873" s="3"/>
      <c r="S873" s="2"/>
      <c r="T873" s="269"/>
      <c r="U873" s="189"/>
      <c r="V873" s="3"/>
      <c r="W873" s="1"/>
      <c r="X873" s="1"/>
      <c r="Y873" s="1"/>
      <c r="Z873" s="1"/>
      <c r="AA873" s="2"/>
      <c r="AB873" s="2"/>
      <c r="AC873" s="2"/>
      <c r="AD873" s="2"/>
      <c r="AE873" s="2"/>
      <c r="AF873" s="2"/>
      <c r="AG873" s="270"/>
      <c r="AH873" s="270"/>
      <c r="AI873" s="270"/>
      <c r="AJ873" s="270"/>
      <c r="AK873" s="270"/>
      <c r="AL873" s="270"/>
      <c r="AM873" s="270"/>
      <c r="AN873" s="270"/>
      <c r="AO873" s="270"/>
    </row>
    <row r="874" spans="1:41" ht="14.25" customHeight="1">
      <c r="A874" s="204"/>
      <c r="B874" s="268"/>
      <c r="C874" s="268"/>
      <c r="D874" s="268"/>
      <c r="E874" s="268"/>
      <c r="F874" s="268"/>
      <c r="G874" s="268"/>
      <c r="H874" s="269"/>
      <c r="I874" s="189"/>
      <c r="J874" s="3"/>
      <c r="K874" s="2"/>
      <c r="L874" s="269"/>
      <c r="M874" s="189"/>
      <c r="N874" s="3"/>
      <c r="O874" s="2"/>
      <c r="P874" s="269"/>
      <c r="Q874" s="189"/>
      <c r="R874" s="3"/>
      <c r="S874" s="2"/>
      <c r="T874" s="269"/>
      <c r="U874" s="189"/>
      <c r="V874" s="3"/>
      <c r="W874" s="1"/>
      <c r="X874" s="1"/>
      <c r="Y874" s="1"/>
      <c r="Z874" s="1"/>
      <c r="AA874" s="2"/>
      <c r="AB874" s="2"/>
      <c r="AC874" s="2"/>
      <c r="AD874" s="2"/>
      <c r="AE874" s="2"/>
      <c r="AF874" s="2"/>
      <c r="AG874" s="270"/>
      <c r="AH874" s="270"/>
      <c r="AI874" s="270"/>
      <c r="AJ874" s="270"/>
      <c r="AK874" s="270"/>
      <c r="AL874" s="270"/>
      <c r="AM874" s="270"/>
      <c r="AN874" s="270"/>
      <c r="AO874" s="270"/>
    </row>
    <row r="875" spans="1:41" ht="14.25" customHeight="1">
      <c r="A875" s="204"/>
      <c r="B875" s="268"/>
      <c r="C875" s="268"/>
      <c r="D875" s="268"/>
      <c r="E875" s="268"/>
      <c r="F875" s="268"/>
      <c r="G875" s="268"/>
      <c r="H875" s="269"/>
      <c r="I875" s="189"/>
      <c r="J875" s="3"/>
      <c r="K875" s="2"/>
      <c r="L875" s="269"/>
      <c r="M875" s="189"/>
      <c r="N875" s="3"/>
      <c r="O875" s="2"/>
      <c r="P875" s="269"/>
      <c r="Q875" s="189"/>
      <c r="R875" s="3"/>
      <c r="S875" s="2"/>
      <c r="T875" s="269"/>
      <c r="U875" s="189"/>
      <c r="V875" s="3"/>
      <c r="W875" s="1"/>
      <c r="X875" s="1"/>
      <c r="Y875" s="1"/>
      <c r="Z875" s="1"/>
      <c r="AA875" s="2"/>
      <c r="AB875" s="2"/>
      <c r="AC875" s="2"/>
      <c r="AD875" s="2"/>
      <c r="AE875" s="2"/>
      <c r="AF875" s="2"/>
      <c r="AG875" s="270"/>
      <c r="AH875" s="270"/>
      <c r="AI875" s="270"/>
      <c r="AJ875" s="270"/>
      <c r="AK875" s="270"/>
      <c r="AL875" s="270"/>
      <c r="AM875" s="270"/>
      <c r="AN875" s="270"/>
      <c r="AO875" s="270"/>
    </row>
    <row r="876" spans="1:41" ht="14.25" customHeight="1">
      <c r="A876" s="204"/>
      <c r="B876" s="268"/>
      <c r="C876" s="268"/>
      <c r="D876" s="268"/>
      <c r="E876" s="268"/>
      <c r="F876" s="268"/>
      <c r="G876" s="268"/>
      <c r="H876" s="269"/>
      <c r="I876" s="189"/>
      <c r="J876" s="3"/>
      <c r="K876" s="2"/>
      <c r="L876" s="269"/>
      <c r="M876" s="189"/>
      <c r="N876" s="3"/>
      <c r="O876" s="2"/>
      <c r="P876" s="269"/>
      <c r="Q876" s="189"/>
      <c r="R876" s="3"/>
      <c r="S876" s="2"/>
      <c r="T876" s="269"/>
      <c r="U876" s="189"/>
      <c r="V876" s="3"/>
      <c r="W876" s="1"/>
      <c r="X876" s="1"/>
      <c r="Y876" s="1"/>
      <c r="Z876" s="1"/>
      <c r="AA876" s="2"/>
      <c r="AB876" s="2"/>
      <c r="AC876" s="2"/>
      <c r="AD876" s="2"/>
      <c r="AE876" s="2"/>
      <c r="AF876" s="2"/>
      <c r="AG876" s="270"/>
      <c r="AH876" s="270"/>
      <c r="AI876" s="270"/>
      <c r="AJ876" s="270"/>
      <c r="AK876" s="270"/>
      <c r="AL876" s="270"/>
      <c r="AM876" s="270"/>
      <c r="AN876" s="270"/>
      <c r="AO876" s="270"/>
    </row>
    <row r="877" spans="1:41" ht="14.25" customHeight="1">
      <c r="A877" s="204"/>
      <c r="B877" s="268"/>
      <c r="C877" s="268"/>
      <c r="D877" s="268"/>
      <c r="E877" s="268"/>
      <c r="F877" s="268"/>
      <c r="G877" s="268"/>
      <c r="H877" s="269"/>
      <c r="I877" s="189"/>
      <c r="J877" s="3"/>
      <c r="K877" s="2"/>
      <c r="L877" s="269"/>
      <c r="M877" s="189"/>
      <c r="N877" s="3"/>
      <c r="O877" s="2"/>
      <c r="P877" s="269"/>
      <c r="Q877" s="189"/>
      <c r="R877" s="3"/>
      <c r="S877" s="2"/>
      <c r="T877" s="269"/>
      <c r="U877" s="189"/>
      <c r="V877" s="3"/>
      <c r="W877" s="1"/>
      <c r="X877" s="1"/>
      <c r="Y877" s="1"/>
      <c r="Z877" s="1"/>
      <c r="AA877" s="2"/>
      <c r="AB877" s="2"/>
      <c r="AC877" s="2"/>
      <c r="AD877" s="2"/>
      <c r="AE877" s="2"/>
      <c r="AF877" s="2"/>
      <c r="AG877" s="270"/>
      <c r="AH877" s="270"/>
      <c r="AI877" s="270"/>
      <c r="AJ877" s="270"/>
      <c r="AK877" s="270"/>
      <c r="AL877" s="270"/>
      <c r="AM877" s="270"/>
      <c r="AN877" s="270"/>
      <c r="AO877" s="270"/>
    </row>
    <row r="878" spans="1:41" ht="14.25" customHeight="1">
      <c r="A878" s="204"/>
      <c r="B878" s="268"/>
      <c r="C878" s="268"/>
      <c r="D878" s="268"/>
      <c r="E878" s="268"/>
      <c r="F878" s="268"/>
      <c r="G878" s="268"/>
      <c r="H878" s="269"/>
      <c r="I878" s="189"/>
      <c r="J878" s="3"/>
      <c r="K878" s="2"/>
      <c r="L878" s="269"/>
      <c r="M878" s="189"/>
      <c r="N878" s="3"/>
      <c r="O878" s="2"/>
      <c r="P878" s="269"/>
      <c r="Q878" s="189"/>
      <c r="R878" s="3"/>
      <c r="S878" s="2"/>
      <c r="T878" s="269"/>
      <c r="U878" s="189"/>
      <c r="V878" s="3"/>
      <c r="W878" s="1"/>
      <c r="X878" s="1"/>
      <c r="Y878" s="1"/>
      <c r="Z878" s="1"/>
      <c r="AA878" s="2"/>
      <c r="AB878" s="2"/>
      <c r="AC878" s="2"/>
      <c r="AD878" s="2"/>
      <c r="AE878" s="2"/>
      <c r="AF878" s="2"/>
      <c r="AG878" s="270"/>
      <c r="AH878" s="270"/>
      <c r="AI878" s="270"/>
      <c r="AJ878" s="270"/>
      <c r="AK878" s="270"/>
      <c r="AL878" s="270"/>
      <c r="AM878" s="270"/>
      <c r="AN878" s="270"/>
      <c r="AO878" s="270"/>
    </row>
    <row r="879" spans="1:41" ht="14.25" customHeight="1">
      <c r="A879" s="204"/>
      <c r="B879" s="268"/>
      <c r="C879" s="268"/>
      <c r="D879" s="268"/>
      <c r="E879" s="268"/>
      <c r="F879" s="268"/>
      <c r="G879" s="268"/>
      <c r="H879" s="269"/>
      <c r="I879" s="189"/>
      <c r="J879" s="3"/>
      <c r="K879" s="2"/>
      <c r="L879" s="269"/>
      <c r="M879" s="189"/>
      <c r="N879" s="3"/>
      <c r="O879" s="2"/>
      <c r="P879" s="269"/>
      <c r="Q879" s="189"/>
      <c r="R879" s="3"/>
      <c r="S879" s="2"/>
      <c r="T879" s="269"/>
      <c r="U879" s="189"/>
      <c r="V879" s="3"/>
      <c r="W879" s="1"/>
      <c r="X879" s="1"/>
      <c r="Y879" s="1"/>
      <c r="Z879" s="1"/>
      <c r="AA879" s="2"/>
      <c r="AB879" s="2"/>
      <c r="AC879" s="2"/>
      <c r="AD879" s="2"/>
      <c r="AE879" s="2"/>
      <c r="AF879" s="2"/>
      <c r="AG879" s="270"/>
      <c r="AH879" s="270"/>
      <c r="AI879" s="270"/>
      <c r="AJ879" s="270"/>
      <c r="AK879" s="270"/>
      <c r="AL879" s="270"/>
      <c r="AM879" s="270"/>
      <c r="AN879" s="270"/>
      <c r="AO879" s="270"/>
    </row>
    <row r="880" spans="1:41" ht="14.25" customHeight="1">
      <c r="A880" s="204"/>
      <c r="B880" s="268"/>
      <c r="C880" s="268"/>
      <c r="D880" s="268"/>
      <c r="E880" s="268"/>
      <c r="F880" s="268"/>
      <c r="G880" s="268"/>
      <c r="H880" s="269"/>
      <c r="I880" s="189"/>
      <c r="J880" s="3"/>
      <c r="K880" s="2"/>
      <c r="L880" s="269"/>
      <c r="M880" s="189"/>
      <c r="N880" s="3"/>
      <c r="O880" s="2"/>
      <c r="P880" s="269"/>
      <c r="Q880" s="189"/>
      <c r="R880" s="3"/>
      <c r="S880" s="2"/>
      <c r="T880" s="269"/>
      <c r="U880" s="189"/>
      <c r="V880" s="3"/>
      <c r="W880" s="1"/>
      <c r="X880" s="1"/>
      <c r="Y880" s="1"/>
      <c r="Z880" s="1"/>
      <c r="AA880" s="2"/>
      <c r="AB880" s="2"/>
      <c r="AC880" s="2"/>
      <c r="AD880" s="2"/>
      <c r="AE880" s="2"/>
      <c r="AF880" s="2"/>
      <c r="AG880" s="270"/>
      <c r="AH880" s="270"/>
      <c r="AI880" s="270"/>
      <c r="AJ880" s="270"/>
      <c r="AK880" s="270"/>
      <c r="AL880" s="270"/>
      <c r="AM880" s="270"/>
      <c r="AN880" s="270"/>
      <c r="AO880" s="270"/>
    </row>
    <row r="881" spans="1:41" ht="14.25" customHeight="1">
      <c r="A881" s="204"/>
      <c r="B881" s="268"/>
      <c r="C881" s="268"/>
      <c r="D881" s="268"/>
      <c r="E881" s="268"/>
      <c r="F881" s="268"/>
      <c r="G881" s="268"/>
      <c r="H881" s="269"/>
      <c r="I881" s="189"/>
      <c r="J881" s="3"/>
      <c r="K881" s="2"/>
      <c r="L881" s="269"/>
      <c r="M881" s="189"/>
      <c r="N881" s="3"/>
      <c r="O881" s="2"/>
      <c r="P881" s="269"/>
      <c r="Q881" s="189"/>
      <c r="R881" s="3"/>
      <c r="S881" s="2"/>
      <c r="T881" s="269"/>
      <c r="U881" s="189"/>
      <c r="V881" s="3"/>
      <c r="W881" s="1"/>
      <c r="X881" s="1"/>
      <c r="Y881" s="1"/>
      <c r="Z881" s="1"/>
      <c r="AA881" s="2"/>
      <c r="AB881" s="2"/>
      <c r="AC881" s="2"/>
      <c r="AD881" s="2"/>
      <c r="AE881" s="2"/>
      <c r="AF881" s="2"/>
      <c r="AG881" s="270"/>
      <c r="AH881" s="270"/>
      <c r="AI881" s="270"/>
      <c r="AJ881" s="270"/>
      <c r="AK881" s="270"/>
      <c r="AL881" s="270"/>
      <c r="AM881" s="270"/>
      <c r="AN881" s="270"/>
      <c r="AO881" s="270"/>
    </row>
    <row r="882" spans="1:41" ht="14.25" customHeight="1">
      <c r="A882" s="204"/>
      <c r="B882" s="268"/>
      <c r="C882" s="268"/>
      <c r="D882" s="268"/>
      <c r="E882" s="268"/>
      <c r="F882" s="268"/>
      <c r="G882" s="268"/>
      <c r="H882" s="269"/>
      <c r="I882" s="189"/>
      <c r="J882" s="3"/>
      <c r="K882" s="2"/>
      <c r="L882" s="269"/>
      <c r="M882" s="189"/>
      <c r="N882" s="3"/>
      <c r="O882" s="2"/>
      <c r="P882" s="269"/>
      <c r="Q882" s="189"/>
      <c r="R882" s="3"/>
      <c r="S882" s="2"/>
      <c r="T882" s="269"/>
      <c r="U882" s="189"/>
      <c r="V882" s="3"/>
      <c r="W882" s="1"/>
      <c r="X882" s="1"/>
      <c r="Y882" s="1"/>
      <c r="Z882" s="1"/>
      <c r="AA882" s="2"/>
      <c r="AB882" s="2"/>
      <c r="AC882" s="2"/>
      <c r="AD882" s="2"/>
      <c r="AE882" s="2"/>
      <c r="AF882" s="2"/>
      <c r="AG882" s="270"/>
      <c r="AH882" s="270"/>
      <c r="AI882" s="270"/>
      <c r="AJ882" s="270"/>
      <c r="AK882" s="270"/>
      <c r="AL882" s="270"/>
      <c r="AM882" s="270"/>
      <c r="AN882" s="270"/>
      <c r="AO882" s="270"/>
    </row>
    <row r="883" spans="1:41" ht="14.25" customHeight="1">
      <c r="A883" s="204"/>
      <c r="B883" s="268"/>
      <c r="C883" s="268"/>
      <c r="D883" s="268"/>
      <c r="E883" s="268"/>
      <c r="F883" s="268"/>
      <c r="G883" s="268"/>
      <c r="H883" s="269"/>
      <c r="I883" s="189"/>
      <c r="J883" s="3"/>
      <c r="K883" s="2"/>
      <c r="L883" s="269"/>
      <c r="M883" s="189"/>
      <c r="N883" s="3"/>
      <c r="O883" s="2"/>
      <c r="P883" s="269"/>
      <c r="Q883" s="189"/>
      <c r="R883" s="3"/>
      <c r="S883" s="2"/>
      <c r="T883" s="269"/>
      <c r="U883" s="189"/>
      <c r="V883" s="3"/>
      <c r="W883" s="1"/>
      <c r="X883" s="1"/>
      <c r="Y883" s="1"/>
      <c r="Z883" s="1"/>
      <c r="AA883" s="2"/>
      <c r="AB883" s="2"/>
      <c r="AC883" s="2"/>
      <c r="AD883" s="2"/>
      <c r="AE883" s="2"/>
      <c r="AF883" s="2"/>
      <c r="AG883" s="270"/>
      <c r="AH883" s="270"/>
      <c r="AI883" s="270"/>
      <c r="AJ883" s="270"/>
      <c r="AK883" s="270"/>
      <c r="AL883" s="270"/>
      <c r="AM883" s="270"/>
      <c r="AN883" s="270"/>
      <c r="AO883" s="270"/>
    </row>
    <row r="884" spans="1:41" ht="14.25" customHeight="1">
      <c r="A884" s="204"/>
      <c r="B884" s="268"/>
      <c r="C884" s="268"/>
      <c r="D884" s="268"/>
      <c r="E884" s="268"/>
      <c r="F884" s="268"/>
      <c r="G884" s="268"/>
      <c r="H884" s="269"/>
      <c r="I884" s="189"/>
      <c r="J884" s="3"/>
      <c r="K884" s="2"/>
      <c r="L884" s="269"/>
      <c r="M884" s="189"/>
      <c r="N884" s="3"/>
      <c r="O884" s="2"/>
      <c r="P884" s="269"/>
      <c r="Q884" s="189"/>
      <c r="R884" s="3"/>
      <c r="S884" s="2"/>
      <c r="T884" s="269"/>
      <c r="U884" s="189"/>
      <c r="V884" s="3"/>
      <c r="W884" s="1"/>
      <c r="X884" s="1"/>
      <c r="Y884" s="1"/>
      <c r="Z884" s="1"/>
      <c r="AA884" s="2"/>
      <c r="AB884" s="2"/>
      <c r="AC884" s="2"/>
      <c r="AD884" s="2"/>
      <c r="AE884" s="2"/>
      <c r="AF884" s="2"/>
      <c r="AG884" s="270"/>
      <c r="AH884" s="270"/>
      <c r="AI884" s="270"/>
      <c r="AJ884" s="270"/>
      <c r="AK884" s="270"/>
      <c r="AL884" s="270"/>
      <c r="AM884" s="270"/>
      <c r="AN884" s="270"/>
      <c r="AO884" s="270"/>
    </row>
    <row r="885" spans="1:41" ht="14.25" customHeight="1">
      <c r="A885" s="204"/>
      <c r="B885" s="268"/>
      <c r="C885" s="268"/>
      <c r="D885" s="268"/>
      <c r="E885" s="268"/>
      <c r="F885" s="268"/>
      <c r="G885" s="268"/>
      <c r="H885" s="269"/>
      <c r="I885" s="189"/>
      <c r="J885" s="3"/>
      <c r="K885" s="2"/>
      <c r="L885" s="269"/>
      <c r="M885" s="189"/>
      <c r="N885" s="3"/>
      <c r="O885" s="2"/>
      <c r="P885" s="269"/>
      <c r="Q885" s="189"/>
      <c r="R885" s="3"/>
      <c r="S885" s="2"/>
      <c r="T885" s="269"/>
      <c r="U885" s="189"/>
      <c r="V885" s="3"/>
      <c r="W885" s="1"/>
      <c r="X885" s="1"/>
      <c r="Y885" s="1"/>
      <c r="Z885" s="1"/>
      <c r="AA885" s="2"/>
      <c r="AB885" s="2"/>
      <c r="AC885" s="2"/>
      <c r="AD885" s="2"/>
      <c r="AE885" s="2"/>
      <c r="AF885" s="2"/>
      <c r="AG885" s="270"/>
      <c r="AH885" s="270"/>
      <c r="AI885" s="270"/>
      <c r="AJ885" s="270"/>
      <c r="AK885" s="270"/>
      <c r="AL885" s="270"/>
      <c r="AM885" s="270"/>
      <c r="AN885" s="270"/>
      <c r="AO885" s="270"/>
    </row>
    <row r="886" spans="1:41" ht="14.25" customHeight="1">
      <c r="A886" s="204"/>
      <c r="B886" s="268"/>
      <c r="C886" s="268"/>
      <c r="D886" s="268"/>
      <c r="E886" s="268"/>
      <c r="F886" s="268"/>
      <c r="G886" s="268"/>
      <c r="H886" s="269"/>
      <c r="I886" s="189"/>
      <c r="J886" s="3"/>
      <c r="K886" s="2"/>
      <c r="L886" s="269"/>
      <c r="M886" s="189"/>
      <c r="N886" s="3"/>
      <c r="O886" s="2"/>
      <c r="P886" s="269"/>
      <c r="Q886" s="189"/>
      <c r="R886" s="3"/>
      <c r="S886" s="2"/>
      <c r="T886" s="269"/>
      <c r="U886" s="189"/>
      <c r="V886" s="3"/>
      <c r="W886" s="1"/>
      <c r="X886" s="1"/>
      <c r="Y886" s="1"/>
      <c r="Z886" s="1"/>
      <c r="AA886" s="2"/>
      <c r="AB886" s="2"/>
      <c r="AC886" s="2"/>
      <c r="AD886" s="2"/>
      <c r="AE886" s="2"/>
      <c r="AF886" s="2"/>
      <c r="AG886" s="270"/>
      <c r="AH886" s="270"/>
      <c r="AI886" s="270"/>
      <c r="AJ886" s="270"/>
      <c r="AK886" s="270"/>
      <c r="AL886" s="270"/>
      <c r="AM886" s="270"/>
      <c r="AN886" s="270"/>
      <c r="AO886" s="270"/>
    </row>
    <row r="887" spans="1:41" ht="14.25" customHeight="1">
      <c r="A887" s="204"/>
      <c r="B887" s="268"/>
      <c r="C887" s="268"/>
      <c r="D887" s="268"/>
      <c r="E887" s="268"/>
      <c r="F887" s="268"/>
      <c r="G887" s="268"/>
      <c r="H887" s="269"/>
      <c r="I887" s="189"/>
      <c r="J887" s="3"/>
      <c r="K887" s="2"/>
      <c r="L887" s="269"/>
      <c r="M887" s="189"/>
      <c r="N887" s="3"/>
      <c r="O887" s="2"/>
      <c r="P887" s="269"/>
      <c r="Q887" s="189"/>
      <c r="R887" s="3"/>
      <c r="S887" s="2"/>
      <c r="T887" s="269"/>
      <c r="U887" s="189"/>
      <c r="V887" s="3"/>
      <c r="W887" s="1"/>
      <c r="X887" s="1"/>
      <c r="Y887" s="1"/>
      <c r="Z887" s="1"/>
      <c r="AA887" s="2"/>
      <c r="AB887" s="2"/>
      <c r="AC887" s="2"/>
      <c r="AD887" s="2"/>
      <c r="AE887" s="2"/>
      <c r="AF887" s="2"/>
      <c r="AG887" s="270"/>
      <c r="AH887" s="270"/>
      <c r="AI887" s="270"/>
      <c r="AJ887" s="270"/>
      <c r="AK887" s="270"/>
      <c r="AL887" s="270"/>
      <c r="AM887" s="270"/>
      <c r="AN887" s="270"/>
      <c r="AO887" s="270"/>
    </row>
    <row r="888" spans="1:41" ht="14.25" customHeight="1">
      <c r="A888" s="204"/>
      <c r="B888" s="268"/>
      <c r="C888" s="268"/>
      <c r="D888" s="268"/>
      <c r="E888" s="268"/>
      <c r="F888" s="268"/>
      <c r="G888" s="268"/>
      <c r="H888" s="269"/>
      <c r="I888" s="189"/>
      <c r="J888" s="3"/>
      <c r="K888" s="2"/>
      <c r="L888" s="269"/>
      <c r="M888" s="189"/>
      <c r="N888" s="3"/>
      <c r="O888" s="2"/>
      <c r="P888" s="269"/>
      <c r="Q888" s="189"/>
      <c r="R888" s="3"/>
      <c r="S888" s="2"/>
      <c r="T888" s="269"/>
      <c r="U888" s="189"/>
      <c r="V888" s="3"/>
      <c r="W888" s="1"/>
      <c r="X888" s="1"/>
      <c r="Y888" s="1"/>
      <c r="Z888" s="1"/>
      <c r="AA888" s="2"/>
      <c r="AB888" s="2"/>
      <c r="AC888" s="2"/>
      <c r="AD888" s="2"/>
      <c r="AE888" s="2"/>
      <c r="AF888" s="2"/>
      <c r="AG888" s="270"/>
      <c r="AH888" s="270"/>
      <c r="AI888" s="270"/>
      <c r="AJ888" s="270"/>
      <c r="AK888" s="270"/>
      <c r="AL888" s="270"/>
      <c r="AM888" s="270"/>
      <c r="AN888" s="270"/>
      <c r="AO888" s="270"/>
    </row>
    <row r="889" spans="1:41" ht="14.25" customHeight="1">
      <c r="A889" s="204"/>
      <c r="B889" s="268"/>
      <c r="C889" s="268"/>
      <c r="D889" s="268"/>
      <c r="E889" s="268"/>
      <c r="F889" s="268"/>
      <c r="G889" s="268"/>
      <c r="H889" s="269"/>
      <c r="I889" s="189"/>
      <c r="J889" s="3"/>
      <c r="K889" s="2"/>
      <c r="L889" s="269"/>
      <c r="M889" s="189"/>
      <c r="N889" s="3"/>
      <c r="O889" s="2"/>
      <c r="P889" s="269"/>
      <c r="Q889" s="189"/>
      <c r="R889" s="3"/>
      <c r="S889" s="2"/>
      <c r="T889" s="269"/>
      <c r="U889" s="189"/>
      <c r="V889" s="3"/>
      <c r="W889" s="1"/>
      <c r="X889" s="1"/>
      <c r="Y889" s="1"/>
      <c r="Z889" s="1"/>
      <c r="AA889" s="2"/>
      <c r="AB889" s="2"/>
      <c r="AC889" s="2"/>
      <c r="AD889" s="2"/>
      <c r="AE889" s="2"/>
      <c r="AF889" s="2"/>
      <c r="AG889" s="270"/>
      <c r="AH889" s="270"/>
      <c r="AI889" s="270"/>
      <c r="AJ889" s="270"/>
      <c r="AK889" s="270"/>
      <c r="AL889" s="270"/>
      <c r="AM889" s="270"/>
      <c r="AN889" s="270"/>
      <c r="AO889" s="270"/>
    </row>
    <row r="890" spans="1:41" ht="14.25" customHeight="1">
      <c r="A890" s="204"/>
      <c r="B890" s="268"/>
      <c r="C890" s="268"/>
      <c r="D890" s="268"/>
      <c r="E890" s="268"/>
      <c r="F890" s="268"/>
      <c r="G890" s="268"/>
      <c r="H890" s="269"/>
      <c r="I890" s="189"/>
      <c r="J890" s="3"/>
      <c r="K890" s="2"/>
      <c r="L890" s="269"/>
      <c r="M890" s="189"/>
      <c r="N890" s="3"/>
      <c r="O890" s="2"/>
      <c r="P890" s="269"/>
      <c r="Q890" s="189"/>
      <c r="R890" s="3"/>
      <c r="S890" s="2"/>
      <c r="T890" s="269"/>
      <c r="U890" s="189"/>
      <c r="V890" s="3"/>
      <c r="W890" s="1"/>
      <c r="X890" s="1"/>
      <c r="Y890" s="1"/>
      <c r="Z890" s="1"/>
      <c r="AA890" s="2"/>
      <c r="AB890" s="2"/>
      <c r="AC890" s="2"/>
      <c r="AD890" s="2"/>
      <c r="AE890" s="2"/>
      <c r="AF890" s="2"/>
      <c r="AG890" s="270"/>
      <c r="AH890" s="270"/>
      <c r="AI890" s="270"/>
      <c r="AJ890" s="270"/>
      <c r="AK890" s="270"/>
      <c r="AL890" s="270"/>
      <c r="AM890" s="270"/>
      <c r="AN890" s="270"/>
      <c r="AO890" s="270"/>
    </row>
    <row r="891" spans="1:41" ht="14.25" customHeight="1">
      <c r="A891" s="204"/>
      <c r="B891" s="268"/>
      <c r="C891" s="268"/>
      <c r="D891" s="268"/>
      <c r="E891" s="268"/>
      <c r="F891" s="268"/>
      <c r="G891" s="268"/>
      <c r="H891" s="269"/>
      <c r="I891" s="189"/>
      <c r="J891" s="3"/>
      <c r="K891" s="2"/>
      <c r="L891" s="269"/>
      <c r="M891" s="189"/>
      <c r="N891" s="3"/>
      <c r="O891" s="2"/>
      <c r="P891" s="269"/>
      <c r="Q891" s="189"/>
      <c r="R891" s="3"/>
      <c r="S891" s="2"/>
      <c r="T891" s="269"/>
      <c r="U891" s="189"/>
      <c r="V891" s="3"/>
      <c r="W891" s="1"/>
      <c r="X891" s="1"/>
      <c r="Y891" s="1"/>
      <c r="Z891" s="1"/>
      <c r="AA891" s="2"/>
      <c r="AB891" s="2"/>
      <c r="AC891" s="2"/>
      <c r="AD891" s="2"/>
      <c r="AE891" s="2"/>
      <c r="AF891" s="2"/>
      <c r="AG891" s="270"/>
      <c r="AH891" s="270"/>
      <c r="AI891" s="270"/>
      <c r="AJ891" s="270"/>
      <c r="AK891" s="270"/>
      <c r="AL891" s="270"/>
      <c r="AM891" s="270"/>
      <c r="AN891" s="270"/>
      <c r="AO891" s="270"/>
    </row>
    <row r="892" spans="1:41" ht="14.25" customHeight="1">
      <c r="A892" s="204"/>
      <c r="B892" s="268"/>
      <c r="C892" s="268"/>
      <c r="D892" s="268"/>
      <c r="E892" s="268"/>
      <c r="F892" s="268"/>
      <c r="G892" s="268"/>
      <c r="H892" s="269"/>
      <c r="I892" s="189"/>
      <c r="J892" s="3"/>
      <c r="K892" s="2"/>
      <c r="L892" s="269"/>
      <c r="M892" s="189"/>
      <c r="N892" s="3"/>
      <c r="O892" s="2"/>
      <c r="P892" s="269"/>
      <c r="Q892" s="189"/>
      <c r="R892" s="3"/>
      <c r="S892" s="2"/>
      <c r="T892" s="269"/>
      <c r="U892" s="189"/>
      <c r="V892" s="3"/>
      <c r="W892" s="1"/>
      <c r="X892" s="1"/>
      <c r="Y892" s="1"/>
      <c r="Z892" s="1"/>
      <c r="AA892" s="2"/>
      <c r="AB892" s="2"/>
      <c r="AC892" s="2"/>
      <c r="AD892" s="2"/>
      <c r="AE892" s="2"/>
      <c r="AF892" s="2"/>
      <c r="AG892" s="270"/>
      <c r="AH892" s="270"/>
      <c r="AI892" s="270"/>
      <c r="AJ892" s="270"/>
      <c r="AK892" s="270"/>
      <c r="AL892" s="270"/>
      <c r="AM892" s="270"/>
      <c r="AN892" s="270"/>
      <c r="AO892" s="270"/>
    </row>
    <row r="893" spans="1:41" ht="14.25" customHeight="1">
      <c r="A893" s="204"/>
      <c r="B893" s="268"/>
      <c r="C893" s="268"/>
      <c r="D893" s="268"/>
      <c r="E893" s="268"/>
      <c r="F893" s="268"/>
      <c r="G893" s="268"/>
      <c r="H893" s="269"/>
      <c r="I893" s="189"/>
      <c r="J893" s="3"/>
      <c r="K893" s="2"/>
      <c r="L893" s="269"/>
      <c r="M893" s="189"/>
      <c r="N893" s="3"/>
      <c r="O893" s="2"/>
      <c r="P893" s="269"/>
      <c r="Q893" s="189"/>
      <c r="R893" s="3"/>
      <c r="S893" s="2"/>
      <c r="T893" s="269"/>
      <c r="U893" s="189"/>
      <c r="V893" s="3"/>
      <c r="W893" s="1"/>
      <c r="X893" s="1"/>
      <c r="Y893" s="1"/>
      <c r="Z893" s="1"/>
      <c r="AA893" s="2"/>
      <c r="AB893" s="2"/>
      <c r="AC893" s="2"/>
      <c r="AD893" s="2"/>
      <c r="AE893" s="2"/>
      <c r="AF893" s="2"/>
      <c r="AG893" s="270"/>
      <c r="AH893" s="270"/>
      <c r="AI893" s="270"/>
      <c r="AJ893" s="270"/>
      <c r="AK893" s="270"/>
      <c r="AL893" s="270"/>
      <c r="AM893" s="270"/>
      <c r="AN893" s="270"/>
      <c r="AO893" s="270"/>
    </row>
    <row r="894" spans="1:41" ht="14.25" customHeight="1">
      <c r="A894" s="204"/>
      <c r="B894" s="268"/>
      <c r="C894" s="268"/>
      <c r="D894" s="268"/>
      <c r="E894" s="268"/>
      <c r="F894" s="268"/>
      <c r="G894" s="268"/>
      <c r="H894" s="269"/>
      <c r="I894" s="189"/>
      <c r="J894" s="3"/>
      <c r="K894" s="2"/>
      <c r="L894" s="269"/>
      <c r="M894" s="189"/>
      <c r="N894" s="3"/>
      <c r="O894" s="2"/>
      <c r="P894" s="269"/>
      <c r="Q894" s="189"/>
      <c r="R894" s="3"/>
      <c r="S894" s="2"/>
      <c r="T894" s="269"/>
      <c r="U894" s="189"/>
      <c r="V894" s="3"/>
      <c r="W894" s="1"/>
      <c r="X894" s="1"/>
      <c r="Y894" s="1"/>
      <c r="Z894" s="1"/>
      <c r="AA894" s="2"/>
      <c r="AB894" s="2"/>
      <c r="AC894" s="2"/>
      <c r="AD894" s="2"/>
      <c r="AE894" s="2"/>
      <c r="AF894" s="2"/>
      <c r="AG894" s="270"/>
      <c r="AH894" s="270"/>
      <c r="AI894" s="270"/>
      <c r="AJ894" s="270"/>
      <c r="AK894" s="270"/>
      <c r="AL894" s="270"/>
      <c r="AM894" s="270"/>
      <c r="AN894" s="270"/>
      <c r="AO894" s="270"/>
    </row>
    <row r="895" spans="1:41" ht="14.25" customHeight="1">
      <c r="A895" s="204"/>
      <c r="B895" s="268"/>
      <c r="C895" s="268"/>
      <c r="D895" s="268"/>
      <c r="E895" s="268"/>
      <c r="F895" s="268"/>
      <c r="G895" s="268"/>
      <c r="H895" s="269"/>
      <c r="I895" s="189"/>
      <c r="J895" s="3"/>
      <c r="K895" s="2"/>
      <c r="L895" s="269"/>
      <c r="M895" s="189"/>
      <c r="N895" s="3"/>
      <c r="O895" s="2"/>
      <c r="P895" s="269"/>
      <c r="Q895" s="189"/>
      <c r="R895" s="3"/>
      <c r="S895" s="2"/>
      <c r="T895" s="269"/>
      <c r="U895" s="189"/>
      <c r="V895" s="3"/>
      <c r="W895" s="1"/>
      <c r="X895" s="1"/>
      <c r="Y895" s="1"/>
      <c r="Z895" s="1"/>
      <c r="AA895" s="2"/>
      <c r="AB895" s="2"/>
      <c r="AC895" s="2"/>
      <c r="AD895" s="2"/>
      <c r="AE895" s="2"/>
      <c r="AF895" s="2"/>
      <c r="AG895" s="270"/>
      <c r="AH895" s="270"/>
      <c r="AI895" s="270"/>
      <c r="AJ895" s="270"/>
      <c r="AK895" s="270"/>
      <c r="AL895" s="270"/>
      <c r="AM895" s="270"/>
      <c r="AN895" s="270"/>
      <c r="AO895" s="270"/>
    </row>
    <row r="896" spans="1:41" ht="14.25" customHeight="1">
      <c r="A896" s="204"/>
      <c r="B896" s="268"/>
      <c r="C896" s="268"/>
      <c r="D896" s="268"/>
      <c r="E896" s="268"/>
      <c r="F896" s="268"/>
      <c r="G896" s="268"/>
      <c r="H896" s="269"/>
      <c r="I896" s="189"/>
      <c r="J896" s="3"/>
      <c r="K896" s="2"/>
      <c r="L896" s="269"/>
      <c r="M896" s="189"/>
      <c r="N896" s="3"/>
      <c r="O896" s="2"/>
      <c r="P896" s="269"/>
      <c r="Q896" s="189"/>
      <c r="R896" s="3"/>
      <c r="S896" s="2"/>
      <c r="T896" s="269"/>
      <c r="U896" s="189"/>
      <c r="V896" s="3"/>
      <c r="W896" s="1"/>
      <c r="X896" s="1"/>
      <c r="Y896" s="1"/>
      <c r="Z896" s="1"/>
      <c r="AA896" s="2"/>
      <c r="AB896" s="2"/>
      <c r="AC896" s="2"/>
      <c r="AD896" s="2"/>
      <c r="AE896" s="2"/>
      <c r="AF896" s="2"/>
      <c r="AG896" s="270"/>
      <c r="AH896" s="270"/>
      <c r="AI896" s="270"/>
      <c r="AJ896" s="270"/>
      <c r="AK896" s="270"/>
      <c r="AL896" s="270"/>
      <c r="AM896" s="270"/>
      <c r="AN896" s="270"/>
      <c r="AO896" s="270"/>
    </row>
    <row r="897" spans="1:41" ht="14.25" customHeight="1">
      <c r="A897" s="204"/>
      <c r="B897" s="268"/>
      <c r="C897" s="268"/>
      <c r="D897" s="268"/>
      <c r="E897" s="268"/>
      <c r="F897" s="268"/>
      <c r="G897" s="268"/>
      <c r="H897" s="269"/>
      <c r="I897" s="189"/>
      <c r="J897" s="3"/>
      <c r="K897" s="2"/>
      <c r="L897" s="269"/>
      <c r="M897" s="189"/>
      <c r="N897" s="3"/>
      <c r="O897" s="2"/>
      <c r="P897" s="269"/>
      <c r="Q897" s="189"/>
      <c r="R897" s="3"/>
      <c r="S897" s="2"/>
      <c r="T897" s="269"/>
      <c r="U897" s="189"/>
      <c r="V897" s="3"/>
      <c r="W897" s="1"/>
      <c r="X897" s="1"/>
      <c r="Y897" s="1"/>
      <c r="Z897" s="1"/>
      <c r="AA897" s="2"/>
      <c r="AB897" s="2"/>
      <c r="AC897" s="2"/>
      <c r="AD897" s="2"/>
      <c r="AE897" s="2"/>
      <c r="AF897" s="2"/>
      <c r="AG897" s="270"/>
      <c r="AH897" s="270"/>
      <c r="AI897" s="270"/>
      <c r="AJ897" s="270"/>
      <c r="AK897" s="270"/>
      <c r="AL897" s="270"/>
      <c r="AM897" s="270"/>
      <c r="AN897" s="270"/>
      <c r="AO897" s="270"/>
    </row>
    <row r="898" spans="1:41" ht="14.25" customHeight="1">
      <c r="A898" s="204"/>
      <c r="B898" s="268"/>
      <c r="C898" s="268"/>
      <c r="D898" s="268"/>
      <c r="E898" s="268"/>
      <c r="F898" s="268"/>
      <c r="G898" s="268"/>
      <c r="H898" s="269"/>
      <c r="I898" s="189"/>
      <c r="J898" s="3"/>
      <c r="K898" s="2"/>
      <c r="L898" s="269"/>
      <c r="M898" s="189"/>
      <c r="N898" s="3"/>
      <c r="O898" s="2"/>
      <c r="P898" s="269"/>
      <c r="Q898" s="189"/>
      <c r="R898" s="3"/>
      <c r="S898" s="2"/>
      <c r="T898" s="269"/>
      <c r="U898" s="189"/>
      <c r="V898" s="3"/>
      <c r="W898" s="1"/>
      <c r="X898" s="1"/>
      <c r="Y898" s="1"/>
      <c r="Z898" s="1"/>
      <c r="AA898" s="2"/>
      <c r="AB898" s="2"/>
      <c r="AC898" s="2"/>
      <c r="AD898" s="2"/>
      <c r="AE898" s="2"/>
      <c r="AF898" s="2"/>
      <c r="AG898" s="270"/>
      <c r="AH898" s="270"/>
      <c r="AI898" s="270"/>
      <c r="AJ898" s="270"/>
      <c r="AK898" s="270"/>
      <c r="AL898" s="270"/>
      <c r="AM898" s="270"/>
      <c r="AN898" s="270"/>
      <c r="AO898" s="270"/>
    </row>
    <row r="899" spans="1:41" ht="14.25" customHeight="1">
      <c r="A899" s="204"/>
      <c r="B899" s="268"/>
      <c r="C899" s="268"/>
      <c r="D899" s="268"/>
      <c r="E899" s="268"/>
      <c r="F899" s="268"/>
      <c r="G899" s="268"/>
      <c r="H899" s="269"/>
      <c r="I899" s="189"/>
      <c r="J899" s="3"/>
      <c r="K899" s="2"/>
      <c r="L899" s="269"/>
      <c r="M899" s="189"/>
      <c r="N899" s="3"/>
      <c r="O899" s="2"/>
      <c r="P899" s="269"/>
      <c r="Q899" s="189"/>
      <c r="R899" s="3"/>
      <c r="S899" s="2"/>
      <c r="T899" s="269"/>
      <c r="U899" s="189"/>
      <c r="V899" s="3"/>
      <c r="W899" s="1"/>
      <c r="X899" s="1"/>
      <c r="Y899" s="1"/>
      <c r="Z899" s="1"/>
      <c r="AA899" s="2"/>
      <c r="AB899" s="2"/>
      <c r="AC899" s="2"/>
      <c r="AD899" s="2"/>
      <c r="AE899" s="2"/>
      <c r="AF899" s="2"/>
      <c r="AG899" s="270"/>
      <c r="AH899" s="270"/>
      <c r="AI899" s="270"/>
      <c r="AJ899" s="270"/>
      <c r="AK899" s="270"/>
      <c r="AL899" s="270"/>
      <c r="AM899" s="270"/>
      <c r="AN899" s="270"/>
      <c r="AO899" s="270"/>
    </row>
    <row r="900" spans="1:41" ht="14.25" customHeight="1">
      <c r="A900" s="204"/>
      <c r="B900" s="268"/>
      <c r="C900" s="268"/>
      <c r="D900" s="268"/>
      <c r="E900" s="268"/>
      <c r="F900" s="268"/>
      <c r="G900" s="268"/>
      <c r="H900" s="269"/>
      <c r="I900" s="189"/>
      <c r="J900" s="3"/>
      <c r="K900" s="2"/>
      <c r="L900" s="269"/>
      <c r="M900" s="189"/>
      <c r="N900" s="3"/>
      <c r="O900" s="2"/>
      <c r="P900" s="269"/>
      <c r="Q900" s="189"/>
      <c r="R900" s="3"/>
      <c r="S900" s="2"/>
      <c r="T900" s="269"/>
      <c r="U900" s="189"/>
      <c r="V900" s="3"/>
      <c r="W900" s="1"/>
      <c r="X900" s="1"/>
      <c r="Y900" s="1"/>
      <c r="Z900" s="1"/>
      <c r="AA900" s="2"/>
      <c r="AB900" s="2"/>
      <c r="AC900" s="2"/>
      <c r="AD900" s="2"/>
      <c r="AE900" s="2"/>
      <c r="AF900" s="2"/>
      <c r="AG900" s="270"/>
      <c r="AH900" s="270"/>
      <c r="AI900" s="270"/>
      <c r="AJ900" s="270"/>
      <c r="AK900" s="270"/>
      <c r="AL900" s="270"/>
      <c r="AM900" s="270"/>
      <c r="AN900" s="270"/>
      <c r="AO900" s="270"/>
    </row>
    <row r="901" spans="1:41" ht="14.25" customHeight="1">
      <c r="A901" s="204"/>
      <c r="B901" s="268"/>
      <c r="C901" s="268"/>
      <c r="D901" s="268"/>
      <c r="E901" s="268"/>
      <c r="F901" s="268"/>
      <c r="G901" s="268"/>
      <c r="H901" s="269"/>
      <c r="I901" s="189"/>
      <c r="J901" s="3"/>
      <c r="K901" s="2"/>
      <c r="L901" s="269"/>
      <c r="M901" s="189"/>
      <c r="N901" s="3"/>
      <c r="O901" s="2"/>
      <c r="P901" s="269"/>
      <c r="Q901" s="189"/>
      <c r="R901" s="3"/>
      <c r="S901" s="2"/>
      <c r="T901" s="269"/>
      <c r="U901" s="189"/>
      <c r="V901" s="3"/>
      <c r="W901" s="1"/>
      <c r="X901" s="1"/>
      <c r="Y901" s="1"/>
      <c r="Z901" s="1"/>
      <c r="AA901" s="2"/>
      <c r="AB901" s="2"/>
      <c r="AC901" s="2"/>
      <c r="AD901" s="2"/>
      <c r="AE901" s="2"/>
      <c r="AF901" s="2"/>
      <c r="AG901" s="270"/>
      <c r="AH901" s="270"/>
      <c r="AI901" s="270"/>
      <c r="AJ901" s="270"/>
      <c r="AK901" s="270"/>
      <c r="AL901" s="270"/>
      <c r="AM901" s="270"/>
      <c r="AN901" s="270"/>
      <c r="AO901" s="270"/>
    </row>
    <row r="902" spans="1:41" ht="14.25" customHeight="1">
      <c r="A902" s="204"/>
      <c r="B902" s="268"/>
      <c r="C902" s="268"/>
      <c r="D902" s="268"/>
      <c r="E902" s="268"/>
      <c r="F902" s="268"/>
      <c r="G902" s="268"/>
      <c r="H902" s="269"/>
      <c r="I902" s="189"/>
      <c r="J902" s="3"/>
      <c r="K902" s="2"/>
      <c r="L902" s="269"/>
      <c r="M902" s="189"/>
      <c r="N902" s="3"/>
      <c r="O902" s="2"/>
      <c r="P902" s="269"/>
      <c r="Q902" s="189"/>
      <c r="R902" s="3"/>
      <c r="S902" s="2"/>
      <c r="T902" s="269"/>
      <c r="U902" s="189"/>
      <c r="V902" s="3"/>
      <c r="W902" s="1"/>
      <c r="X902" s="1"/>
      <c r="Y902" s="1"/>
      <c r="Z902" s="1"/>
      <c r="AA902" s="2"/>
      <c r="AB902" s="2"/>
      <c r="AC902" s="2"/>
      <c r="AD902" s="2"/>
      <c r="AE902" s="2"/>
      <c r="AF902" s="2"/>
      <c r="AG902" s="270"/>
      <c r="AH902" s="270"/>
      <c r="AI902" s="270"/>
      <c r="AJ902" s="270"/>
      <c r="AK902" s="270"/>
      <c r="AL902" s="270"/>
      <c r="AM902" s="270"/>
      <c r="AN902" s="270"/>
      <c r="AO902" s="270"/>
    </row>
    <row r="903" spans="1:41" ht="14.25" customHeight="1">
      <c r="A903" s="204"/>
      <c r="B903" s="268"/>
      <c r="C903" s="268"/>
      <c r="D903" s="268"/>
      <c r="E903" s="268"/>
      <c r="F903" s="268"/>
      <c r="G903" s="268"/>
      <c r="H903" s="269"/>
      <c r="I903" s="189"/>
      <c r="J903" s="3"/>
      <c r="K903" s="2"/>
      <c r="L903" s="269"/>
      <c r="M903" s="189"/>
      <c r="N903" s="3"/>
      <c r="O903" s="2"/>
      <c r="P903" s="269"/>
      <c r="Q903" s="189"/>
      <c r="R903" s="3"/>
      <c r="S903" s="2"/>
      <c r="T903" s="269"/>
      <c r="U903" s="189"/>
      <c r="V903" s="3"/>
      <c r="W903" s="1"/>
      <c r="X903" s="1"/>
      <c r="Y903" s="1"/>
      <c r="Z903" s="1"/>
      <c r="AA903" s="2"/>
      <c r="AB903" s="2"/>
      <c r="AC903" s="2"/>
      <c r="AD903" s="2"/>
      <c r="AE903" s="2"/>
      <c r="AF903" s="2"/>
      <c r="AG903" s="270"/>
      <c r="AH903" s="270"/>
      <c r="AI903" s="270"/>
      <c r="AJ903" s="270"/>
      <c r="AK903" s="270"/>
      <c r="AL903" s="270"/>
      <c r="AM903" s="270"/>
      <c r="AN903" s="270"/>
      <c r="AO903" s="270"/>
    </row>
    <row r="904" spans="1:41" ht="14.25" customHeight="1">
      <c r="A904" s="204"/>
      <c r="B904" s="268"/>
      <c r="C904" s="268"/>
      <c r="D904" s="268"/>
      <c r="E904" s="268"/>
      <c r="F904" s="268"/>
      <c r="G904" s="268"/>
      <c r="H904" s="269"/>
      <c r="I904" s="189"/>
      <c r="J904" s="3"/>
      <c r="K904" s="2"/>
      <c r="L904" s="269"/>
      <c r="M904" s="189"/>
      <c r="N904" s="3"/>
      <c r="O904" s="2"/>
      <c r="P904" s="269"/>
      <c r="Q904" s="189"/>
      <c r="R904" s="3"/>
      <c r="S904" s="2"/>
      <c r="T904" s="269"/>
      <c r="U904" s="189"/>
      <c r="V904" s="3"/>
      <c r="W904" s="1"/>
      <c r="X904" s="1"/>
      <c r="Y904" s="1"/>
      <c r="Z904" s="1"/>
      <c r="AA904" s="2"/>
      <c r="AB904" s="2"/>
      <c r="AC904" s="2"/>
      <c r="AD904" s="2"/>
      <c r="AE904" s="2"/>
      <c r="AF904" s="2"/>
      <c r="AG904" s="270"/>
      <c r="AH904" s="270"/>
      <c r="AI904" s="270"/>
      <c r="AJ904" s="270"/>
      <c r="AK904" s="270"/>
      <c r="AL904" s="270"/>
      <c r="AM904" s="270"/>
      <c r="AN904" s="270"/>
      <c r="AO904" s="270"/>
    </row>
    <row r="905" spans="1:41" ht="14.25" customHeight="1">
      <c r="A905" s="204"/>
      <c r="B905" s="268"/>
      <c r="C905" s="268"/>
      <c r="D905" s="268"/>
      <c r="E905" s="268"/>
      <c r="F905" s="268"/>
      <c r="G905" s="268"/>
      <c r="H905" s="269"/>
      <c r="I905" s="189"/>
      <c r="J905" s="3"/>
      <c r="K905" s="2"/>
      <c r="L905" s="269"/>
      <c r="M905" s="189"/>
      <c r="N905" s="3"/>
      <c r="O905" s="2"/>
      <c r="P905" s="269"/>
      <c r="Q905" s="189"/>
      <c r="R905" s="3"/>
      <c r="S905" s="2"/>
      <c r="T905" s="269"/>
      <c r="U905" s="189"/>
      <c r="V905" s="3"/>
      <c r="W905" s="1"/>
      <c r="X905" s="1"/>
      <c r="Y905" s="1"/>
      <c r="Z905" s="1"/>
      <c r="AA905" s="2"/>
      <c r="AB905" s="2"/>
      <c r="AC905" s="2"/>
      <c r="AD905" s="2"/>
      <c r="AE905" s="2"/>
      <c r="AF905" s="2"/>
      <c r="AG905" s="270"/>
      <c r="AH905" s="270"/>
      <c r="AI905" s="270"/>
      <c r="AJ905" s="270"/>
      <c r="AK905" s="270"/>
      <c r="AL905" s="270"/>
      <c r="AM905" s="270"/>
      <c r="AN905" s="270"/>
      <c r="AO905" s="270"/>
    </row>
    <row r="906" spans="1:41" ht="14.25" customHeight="1">
      <c r="A906" s="204"/>
      <c r="B906" s="268"/>
      <c r="C906" s="268"/>
      <c r="D906" s="268"/>
      <c r="E906" s="268"/>
      <c r="F906" s="268"/>
      <c r="G906" s="268"/>
      <c r="H906" s="269"/>
      <c r="I906" s="189"/>
      <c r="J906" s="3"/>
      <c r="K906" s="2"/>
      <c r="L906" s="269"/>
      <c r="M906" s="189"/>
      <c r="N906" s="3"/>
      <c r="O906" s="2"/>
      <c r="P906" s="269"/>
      <c r="Q906" s="189"/>
      <c r="R906" s="3"/>
      <c r="S906" s="2"/>
      <c r="T906" s="269"/>
      <c r="U906" s="189"/>
      <c r="V906" s="3"/>
      <c r="W906" s="1"/>
      <c r="X906" s="1"/>
      <c r="Y906" s="1"/>
      <c r="Z906" s="1"/>
      <c r="AA906" s="2"/>
      <c r="AB906" s="2"/>
      <c r="AC906" s="2"/>
      <c r="AD906" s="2"/>
      <c r="AE906" s="2"/>
      <c r="AF906" s="2"/>
      <c r="AG906" s="270"/>
      <c r="AH906" s="270"/>
      <c r="AI906" s="270"/>
      <c r="AJ906" s="270"/>
      <c r="AK906" s="270"/>
      <c r="AL906" s="270"/>
      <c r="AM906" s="270"/>
      <c r="AN906" s="270"/>
      <c r="AO906" s="270"/>
    </row>
    <row r="907" spans="1:41" ht="14.25" customHeight="1">
      <c r="A907" s="204"/>
      <c r="B907" s="268"/>
      <c r="C907" s="268"/>
      <c r="D907" s="268"/>
      <c r="E907" s="268"/>
      <c r="F907" s="268"/>
      <c r="G907" s="268"/>
      <c r="H907" s="269"/>
      <c r="I907" s="189"/>
      <c r="J907" s="3"/>
      <c r="K907" s="2"/>
      <c r="L907" s="269"/>
      <c r="M907" s="189"/>
      <c r="N907" s="3"/>
      <c r="O907" s="2"/>
      <c r="P907" s="269"/>
      <c r="Q907" s="189"/>
      <c r="R907" s="3"/>
      <c r="S907" s="2"/>
      <c r="T907" s="269"/>
      <c r="U907" s="189"/>
      <c r="V907" s="3"/>
      <c r="W907" s="1"/>
      <c r="X907" s="1"/>
      <c r="Y907" s="1"/>
      <c r="Z907" s="1"/>
      <c r="AA907" s="2"/>
      <c r="AB907" s="2"/>
      <c r="AC907" s="2"/>
      <c r="AD907" s="2"/>
      <c r="AE907" s="2"/>
      <c r="AF907" s="2"/>
      <c r="AG907" s="270"/>
      <c r="AH907" s="270"/>
      <c r="AI907" s="270"/>
      <c r="AJ907" s="270"/>
      <c r="AK907" s="270"/>
      <c r="AL907" s="270"/>
      <c r="AM907" s="270"/>
      <c r="AN907" s="270"/>
      <c r="AO907" s="270"/>
    </row>
    <row r="908" spans="1:41" ht="14.25" customHeight="1">
      <c r="A908" s="204"/>
      <c r="B908" s="268"/>
      <c r="C908" s="268"/>
      <c r="D908" s="268"/>
      <c r="E908" s="268"/>
      <c r="F908" s="268"/>
      <c r="G908" s="268"/>
      <c r="H908" s="269"/>
      <c r="I908" s="189"/>
      <c r="J908" s="3"/>
      <c r="K908" s="2"/>
      <c r="L908" s="269"/>
      <c r="M908" s="189"/>
      <c r="N908" s="3"/>
      <c r="O908" s="2"/>
      <c r="P908" s="269"/>
      <c r="Q908" s="189"/>
      <c r="R908" s="3"/>
      <c r="S908" s="2"/>
      <c r="T908" s="269"/>
      <c r="U908" s="189"/>
      <c r="V908" s="3"/>
      <c r="W908" s="1"/>
      <c r="X908" s="1"/>
      <c r="Y908" s="1"/>
      <c r="Z908" s="1"/>
      <c r="AA908" s="2"/>
      <c r="AB908" s="2"/>
      <c r="AC908" s="2"/>
      <c r="AD908" s="2"/>
      <c r="AE908" s="2"/>
      <c r="AF908" s="2"/>
      <c r="AG908" s="270"/>
      <c r="AH908" s="270"/>
      <c r="AI908" s="270"/>
      <c r="AJ908" s="270"/>
      <c r="AK908" s="270"/>
      <c r="AL908" s="270"/>
      <c r="AM908" s="270"/>
      <c r="AN908" s="270"/>
      <c r="AO908" s="270"/>
    </row>
    <row r="909" spans="1:41" ht="14.25" customHeight="1">
      <c r="A909" s="204"/>
      <c r="B909" s="268"/>
      <c r="C909" s="268"/>
      <c r="D909" s="268"/>
      <c r="E909" s="268"/>
      <c r="F909" s="268"/>
      <c r="G909" s="268"/>
      <c r="H909" s="269"/>
      <c r="I909" s="189"/>
      <c r="J909" s="3"/>
      <c r="K909" s="2"/>
      <c r="L909" s="269"/>
      <c r="M909" s="189"/>
      <c r="N909" s="3"/>
      <c r="O909" s="2"/>
      <c r="P909" s="269"/>
      <c r="Q909" s="189"/>
      <c r="R909" s="3"/>
      <c r="S909" s="2"/>
      <c r="T909" s="269"/>
      <c r="U909" s="189"/>
      <c r="V909" s="3"/>
      <c r="W909" s="1"/>
      <c r="X909" s="1"/>
      <c r="Y909" s="1"/>
      <c r="Z909" s="1"/>
      <c r="AA909" s="2"/>
      <c r="AB909" s="2"/>
      <c r="AC909" s="2"/>
      <c r="AD909" s="2"/>
      <c r="AE909" s="2"/>
      <c r="AF909" s="2"/>
      <c r="AG909" s="270"/>
      <c r="AH909" s="270"/>
      <c r="AI909" s="270"/>
      <c r="AJ909" s="270"/>
      <c r="AK909" s="270"/>
      <c r="AL909" s="270"/>
      <c r="AM909" s="270"/>
      <c r="AN909" s="270"/>
      <c r="AO909" s="270"/>
    </row>
    <row r="910" spans="1:41" ht="14.25" customHeight="1">
      <c r="A910" s="204"/>
      <c r="B910" s="268"/>
      <c r="C910" s="268"/>
      <c r="D910" s="268"/>
      <c r="E910" s="268"/>
      <c r="F910" s="268"/>
      <c r="G910" s="268"/>
      <c r="H910" s="269"/>
      <c r="I910" s="189"/>
      <c r="J910" s="3"/>
      <c r="K910" s="2"/>
      <c r="L910" s="269"/>
      <c r="M910" s="189"/>
      <c r="N910" s="3"/>
      <c r="O910" s="2"/>
      <c r="P910" s="269"/>
      <c r="Q910" s="189"/>
      <c r="R910" s="3"/>
      <c r="S910" s="2"/>
      <c r="T910" s="269"/>
      <c r="U910" s="189"/>
      <c r="V910" s="3"/>
      <c r="W910" s="1"/>
      <c r="X910" s="1"/>
      <c r="Y910" s="1"/>
      <c r="Z910" s="1"/>
      <c r="AA910" s="2"/>
      <c r="AB910" s="2"/>
      <c r="AC910" s="2"/>
      <c r="AD910" s="2"/>
      <c r="AE910" s="2"/>
      <c r="AF910" s="2"/>
      <c r="AG910" s="270"/>
      <c r="AH910" s="270"/>
      <c r="AI910" s="270"/>
      <c r="AJ910" s="270"/>
      <c r="AK910" s="270"/>
      <c r="AL910" s="270"/>
      <c r="AM910" s="270"/>
      <c r="AN910" s="270"/>
      <c r="AO910" s="270"/>
    </row>
    <row r="911" spans="1:41" ht="14.25" customHeight="1">
      <c r="A911" s="204"/>
      <c r="B911" s="268"/>
      <c r="C911" s="268"/>
      <c r="D911" s="268"/>
      <c r="E911" s="268"/>
      <c r="F911" s="268"/>
      <c r="G911" s="268"/>
      <c r="H911" s="269"/>
      <c r="I911" s="189"/>
      <c r="J911" s="3"/>
      <c r="K911" s="2"/>
      <c r="L911" s="269"/>
      <c r="M911" s="189"/>
      <c r="N911" s="3"/>
      <c r="O911" s="2"/>
      <c r="P911" s="269"/>
      <c r="Q911" s="189"/>
      <c r="R911" s="3"/>
      <c r="S911" s="2"/>
      <c r="T911" s="269"/>
      <c r="U911" s="189"/>
      <c r="V911" s="3"/>
      <c r="W911" s="1"/>
      <c r="X911" s="1"/>
      <c r="Y911" s="1"/>
      <c r="Z911" s="1"/>
      <c r="AA911" s="2"/>
      <c r="AB911" s="2"/>
      <c r="AC911" s="2"/>
      <c r="AD911" s="2"/>
      <c r="AE911" s="2"/>
      <c r="AF911" s="2"/>
      <c r="AG911" s="270"/>
      <c r="AH911" s="270"/>
      <c r="AI911" s="270"/>
      <c r="AJ911" s="270"/>
      <c r="AK911" s="270"/>
      <c r="AL911" s="270"/>
      <c r="AM911" s="270"/>
      <c r="AN911" s="270"/>
      <c r="AO911" s="270"/>
    </row>
    <row r="912" spans="1:41" ht="14.25" customHeight="1">
      <c r="A912" s="204"/>
      <c r="B912" s="268"/>
      <c r="C912" s="268"/>
      <c r="D912" s="268"/>
      <c r="E912" s="268"/>
      <c r="F912" s="268"/>
      <c r="G912" s="268"/>
      <c r="H912" s="269"/>
      <c r="I912" s="189"/>
      <c r="J912" s="3"/>
      <c r="K912" s="2"/>
      <c r="L912" s="269"/>
      <c r="M912" s="189"/>
      <c r="N912" s="3"/>
      <c r="O912" s="2"/>
      <c r="P912" s="269"/>
      <c r="Q912" s="189"/>
      <c r="R912" s="3"/>
      <c r="S912" s="2"/>
      <c r="T912" s="269"/>
      <c r="U912" s="189"/>
      <c r="V912" s="3"/>
      <c r="W912" s="1"/>
      <c r="X912" s="1"/>
      <c r="Y912" s="1"/>
      <c r="Z912" s="1"/>
      <c r="AA912" s="2"/>
      <c r="AB912" s="2"/>
      <c r="AC912" s="2"/>
      <c r="AD912" s="2"/>
      <c r="AE912" s="2"/>
      <c r="AF912" s="2"/>
      <c r="AG912" s="270"/>
      <c r="AH912" s="270"/>
      <c r="AI912" s="270"/>
      <c r="AJ912" s="270"/>
      <c r="AK912" s="270"/>
      <c r="AL912" s="270"/>
      <c r="AM912" s="270"/>
      <c r="AN912" s="270"/>
      <c r="AO912" s="270"/>
    </row>
    <row r="913" spans="1:41" ht="14.25" customHeight="1">
      <c r="A913" s="204"/>
      <c r="B913" s="268"/>
      <c r="C913" s="268"/>
      <c r="D913" s="268"/>
      <c r="E913" s="268"/>
      <c r="F913" s="268"/>
      <c r="G913" s="268"/>
      <c r="H913" s="269"/>
      <c r="I913" s="189"/>
      <c r="J913" s="3"/>
      <c r="K913" s="2"/>
      <c r="L913" s="269"/>
      <c r="M913" s="189"/>
      <c r="N913" s="3"/>
      <c r="O913" s="2"/>
      <c r="P913" s="269"/>
      <c r="Q913" s="189"/>
      <c r="R913" s="3"/>
      <c r="S913" s="2"/>
      <c r="T913" s="269"/>
      <c r="U913" s="189"/>
      <c r="V913" s="3"/>
      <c r="W913" s="1"/>
      <c r="X913" s="1"/>
      <c r="Y913" s="1"/>
      <c r="Z913" s="1"/>
      <c r="AA913" s="2"/>
      <c r="AB913" s="2"/>
      <c r="AC913" s="2"/>
      <c r="AD913" s="2"/>
      <c r="AE913" s="2"/>
      <c r="AF913" s="2"/>
      <c r="AG913" s="270"/>
      <c r="AH913" s="270"/>
      <c r="AI913" s="270"/>
      <c r="AJ913" s="270"/>
      <c r="AK913" s="270"/>
      <c r="AL913" s="270"/>
      <c r="AM913" s="270"/>
      <c r="AN913" s="270"/>
      <c r="AO913" s="270"/>
    </row>
    <row r="914" spans="1:41" ht="14.25" customHeight="1">
      <c r="A914" s="204"/>
      <c r="B914" s="268"/>
      <c r="C914" s="268"/>
      <c r="D914" s="268"/>
      <c r="E914" s="268"/>
      <c r="F914" s="268"/>
      <c r="G914" s="268"/>
      <c r="H914" s="269"/>
      <c r="I914" s="189"/>
      <c r="J914" s="3"/>
      <c r="K914" s="2"/>
      <c r="L914" s="269"/>
      <c r="M914" s="189"/>
      <c r="N914" s="3"/>
      <c r="O914" s="2"/>
      <c r="P914" s="269"/>
      <c r="Q914" s="189"/>
      <c r="R914" s="3"/>
      <c r="S914" s="2"/>
      <c r="T914" s="269"/>
      <c r="U914" s="189"/>
      <c r="V914" s="3"/>
      <c r="W914" s="1"/>
      <c r="X914" s="1"/>
      <c r="Y914" s="1"/>
      <c r="Z914" s="1"/>
      <c r="AA914" s="2"/>
      <c r="AB914" s="2"/>
      <c r="AC914" s="2"/>
      <c r="AD914" s="2"/>
      <c r="AE914" s="2"/>
      <c r="AF914" s="2"/>
      <c r="AG914" s="270"/>
      <c r="AH914" s="270"/>
      <c r="AI914" s="270"/>
      <c r="AJ914" s="270"/>
      <c r="AK914" s="270"/>
      <c r="AL914" s="270"/>
      <c r="AM914" s="270"/>
      <c r="AN914" s="270"/>
      <c r="AO914" s="270"/>
    </row>
    <row r="915" spans="1:41" ht="14.25" customHeight="1">
      <c r="A915" s="204"/>
      <c r="B915" s="268"/>
      <c r="C915" s="268"/>
      <c r="D915" s="268"/>
      <c r="E915" s="268"/>
      <c r="F915" s="268"/>
      <c r="G915" s="268"/>
      <c r="H915" s="269"/>
      <c r="I915" s="189"/>
      <c r="J915" s="3"/>
      <c r="K915" s="2"/>
      <c r="L915" s="269"/>
      <c r="M915" s="189"/>
      <c r="N915" s="3"/>
      <c r="O915" s="2"/>
      <c r="P915" s="269"/>
      <c r="Q915" s="189"/>
      <c r="R915" s="3"/>
      <c r="S915" s="2"/>
      <c r="T915" s="269"/>
      <c r="U915" s="189"/>
      <c r="V915" s="3"/>
      <c r="W915" s="1"/>
      <c r="X915" s="1"/>
      <c r="Y915" s="1"/>
      <c r="Z915" s="1"/>
      <c r="AA915" s="2"/>
      <c r="AB915" s="2"/>
      <c r="AC915" s="2"/>
      <c r="AD915" s="2"/>
      <c r="AE915" s="2"/>
      <c r="AF915" s="2"/>
      <c r="AG915" s="270"/>
      <c r="AH915" s="270"/>
      <c r="AI915" s="270"/>
      <c r="AJ915" s="270"/>
      <c r="AK915" s="270"/>
      <c r="AL915" s="270"/>
      <c r="AM915" s="270"/>
      <c r="AN915" s="270"/>
      <c r="AO915" s="270"/>
    </row>
    <row r="916" spans="1:41" ht="14.25" customHeight="1">
      <c r="A916" s="204"/>
      <c r="B916" s="268"/>
      <c r="C916" s="268"/>
      <c r="D916" s="268"/>
      <c r="E916" s="268"/>
      <c r="F916" s="268"/>
      <c r="G916" s="268"/>
      <c r="H916" s="269"/>
      <c r="I916" s="189"/>
      <c r="J916" s="3"/>
      <c r="K916" s="2"/>
      <c r="L916" s="269"/>
      <c r="M916" s="189"/>
      <c r="N916" s="3"/>
      <c r="O916" s="2"/>
      <c r="P916" s="269"/>
      <c r="Q916" s="189"/>
      <c r="R916" s="3"/>
      <c r="S916" s="2"/>
      <c r="T916" s="269"/>
      <c r="U916" s="189"/>
      <c r="V916" s="3"/>
      <c r="W916" s="1"/>
      <c r="X916" s="1"/>
      <c r="Y916" s="1"/>
      <c r="Z916" s="1"/>
      <c r="AA916" s="2"/>
      <c r="AB916" s="2"/>
      <c r="AC916" s="2"/>
      <c r="AD916" s="2"/>
      <c r="AE916" s="2"/>
      <c r="AF916" s="2"/>
      <c r="AG916" s="270"/>
      <c r="AH916" s="270"/>
      <c r="AI916" s="270"/>
      <c r="AJ916" s="270"/>
      <c r="AK916" s="270"/>
      <c r="AL916" s="270"/>
      <c r="AM916" s="270"/>
      <c r="AN916" s="270"/>
      <c r="AO916" s="270"/>
    </row>
    <row r="917" spans="1:41" ht="14.25" customHeight="1">
      <c r="A917" s="204"/>
      <c r="B917" s="268"/>
      <c r="C917" s="268"/>
      <c r="D917" s="268"/>
      <c r="E917" s="268"/>
      <c r="F917" s="268"/>
      <c r="G917" s="268"/>
      <c r="H917" s="269"/>
      <c r="I917" s="189"/>
      <c r="J917" s="3"/>
      <c r="K917" s="2"/>
      <c r="L917" s="269"/>
      <c r="M917" s="189"/>
      <c r="N917" s="3"/>
      <c r="O917" s="2"/>
      <c r="P917" s="269"/>
      <c r="Q917" s="189"/>
      <c r="R917" s="3"/>
      <c r="S917" s="2"/>
      <c r="T917" s="269"/>
      <c r="U917" s="189"/>
      <c r="V917" s="3"/>
      <c r="W917" s="1"/>
      <c r="X917" s="1"/>
      <c r="Y917" s="1"/>
      <c r="Z917" s="1"/>
      <c r="AA917" s="2"/>
      <c r="AB917" s="2"/>
      <c r="AC917" s="2"/>
      <c r="AD917" s="2"/>
      <c r="AE917" s="2"/>
      <c r="AF917" s="2"/>
      <c r="AG917" s="270"/>
      <c r="AH917" s="270"/>
      <c r="AI917" s="270"/>
      <c r="AJ917" s="270"/>
      <c r="AK917" s="270"/>
      <c r="AL917" s="270"/>
      <c r="AM917" s="270"/>
      <c r="AN917" s="270"/>
      <c r="AO917" s="270"/>
    </row>
    <row r="918" spans="1:41" ht="14.25" customHeight="1">
      <c r="A918" s="204"/>
      <c r="B918" s="268"/>
      <c r="C918" s="268"/>
      <c r="D918" s="268"/>
      <c r="E918" s="268"/>
      <c r="F918" s="268"/>
      <c r="G918" s="268"/>
      <c r="H918" s="269"/>
      <c r="I918" s="189"/>
      <c r="J918" s="3"/>
      <c r="K918" s="2"/>
      <c r="L918" s="269"/>
      <c r="M918" s="189"/>
      <c r="N918" s="3"/>
      <c r="O918" s="2"/>
      <c r="P918" s="269"/>
      <c r="Q918" s="189"/>
      <c r="R918" s="3"/>
      <c r="S918" s="2"/>
      <c r="T918" s="269"/>
      <c r="U918" s="189"/>
      <c r="V918" s="3"/>
      <c r="W918" s="1"/>
      <c r="X918" s="1"/>
      <c r="Y918" s="1"/>
      <c r="Z918" s="1"/>
      <c r="AA918" s="2"/>
      <c r="AB918" s="2"/>
      <c r="AC918" s="2"/>
      <c r="AD918" s="2"/>
      <c r="AE918" s="2"/>
      <c r="AF918" s="2"/>
      <c r="AG918" s="270"/>
      <c r="AH918" s="270"/>
      <c r="AI918" s="270"/>
      <c r="AJ918" s="270"/>
      <c r="AK918" s="270"/>
      <c r="AL918" s="270"/>
      <c r="AM918" s="270"/>
      <c r="AN918" s="270"/>
      <c r="AO918" s="270"/>
    </row>
    <row r="919" spans="1:41" ht="14.25" customHeight="1">
      <c r="A919" s="204"/>
      <c r="B919" s="268"/>
      <c r="C919" s="268"/>
      <c r="D919" s="268"/>
      <c r="E919" s="268"/>
      <c r="F919" s="268"/>
      <c r="G919" s="268"/>
      <c r="H919" s="269"/>
      <c r="I919" s="189"/>
      <c r="J919" s="3"/>
      <c r="K919" s="2"/>
      <c r="L919" s="269"/>
      <c r="M919" s="189"/>
      <c r="N919" s="3"/>
      <c r="O919" s="2"/>
      <c r="P919" s="269"/>
      <c r="Q919" s="189"/>
      <c r="R919" s="3"/>
      <c r="S919" s="2"/>
      <c r="T919" s="269"/>
      <c r="U919" s="189"/>
      <c r="V919" s="3"/>
      <c r="W919" s="1"/>
      <c r="X919" s="1"/>
      <c r="Y919" s="1"/>
      <c r="Z919" s="1"/>
      <c r="AA919" s="2"/>
      <c r="AB919" s="2"/>
      <c r="AC919" s="2"/>
      <c r="AD919" s="2"/>
      <c r="AE919" s="2"/>
      <c r="AF919" s="2"/>
      <c r="AG919" s="270"/>
      <c r="AH919" s="270"/>
      <c r="AI919" s="270"/>
      <c r="AJ919" s="270"/>
      <c r="AK919" s="270"/>
      <c r="AL919" s="270"/>
      <c r="AM919" s="270"/>
      <c r="AN919" s="270"/>
      <c r="AO919" s="270"/>
    </row>
    <row r="920" spans="1:41" ht="14.25" customHeight="1">
      <c r="A920" s="204"/>
      <c r="B920" s="268"/>
      <c r="C920" s="268"/>
      <c r="D920" s="268"/>
      <c r="E920" s="268"/>
      <c r="F920" s="268"/>
      <c r="G920" s="268"/>
      <c r="H920" s="269"/>
      <c r="I920" s="189"/>
      <c r="J920" s="3"/>
      <c r="K920" s="2"/>
      <c r="L920" s="269"/>
      <c r="M920" s="189"/>
      <c r="N920" s="3"/>
      <c r="O920" s="2"/>
      <c r="P920" s="269"/>
      <c r="Q920" s="189"/>
      <c r="R920" s="3"/>
      <c r="S920" s="2"/>
      <c r="T920" s="269"/>
      <c r="U920" s="189"/>
      <c r="V920" s="3"/>
      <c r="W920" s="1"/>
      <c r="X920" s="1"/>
      <c r="Y920" s="1"/>
      <c r="Z920" s="1"/>
      <c r="AA920" s="2"/>
      <c r="AB920" s="2"/>
      <c r="AC920" s="2"/>
      <c r="AD920" s="2"/>
      <c r="AE920" s="2"/>
      <c r="AF920" s="2"/>
      <c r="AG920" s="270"/>
      <c r="AH920" s="270"/>
      <c r="AI920" s="270"/>
      <c r="AJ920" s="270"/>
      <c r="AK920" s="270"/>
      <c r="AL920" s="270"/>
      <c r="AM920" s="270"/>
      <c r="AN920" s="270"/>
      <c r="AO920" s="270"/>
    </row>
    <row r="921" spans="1:41" ht="14.25" customHeight="1">
      <c r="A921" s="204"/>
      <c r="B921" s="268"/>
      <c r="C921" s="268"/>
      <c r="D921" s="268"/>
      <c r="E921" s="268"/>
      <c r="F921" s="268"/>
      <c r="G921" s="268"/>
      <c r="H921" s="269"/>
      <c r="I921" s="189"/>
      <c r="J921" s="3"/>
      <c r="K921" s="2"/>
      <c r="L921" s="269"/>
      <c r="M921" s="189"/>
      <c r="N921" s="3"/>
      <c r="O921" s="2"/>
      <c r="P921" s="269"/>
      <c r="Q921" s="189"/>
      <c r="R921" s="3"/>
      <c r="S921" s="2"/>
      <c r="T921" s="269"/>
      <c r="U921" s="189"/>
      <c r="V921" s="3"/>
      <c r="W921" s="1"/>
      <c r="X921" s="1"/>
      <c r="Y921" s="1"/>
      <c r="Z921" s="1"/>
      <c r="AA921" s="2"/>
      <c r="AB921" s="2"/>
      <c r="AC921" s="2"/>
      <c r="AD921" s="2"/>
      <c r="AE921" s="2"/>
      <c r="AF921" s="2"/>
      <c r="AG921" s="270"/>
      <c r="AH921" s="270"/>
      <c r="AI921" s="270"/>
      <c r="AJ921" s="270"/>
      <c r="AK921" s="270"/>
      <c r="AL921" s="270"/>
      <c r="AM921" s="270"/>
      <c r="AN921" s="270"/>
      <c r="AO921" s="270"/>
    </row>
    <row r="922" spans="1:41" ht="14.25" customHeight="1">
      <c r="A922" s="204"/>
      <c r="B922" s="268"/>
      <c r="C922" s="268"/>
      <c r="D922" s="268"/>
      <c r="E922" s="268"/>
      <c r="F922" s="268"/>
      <c r="G922" s="268"/>
      <c r="H922" s="269"/>
      <c r="I922" s="189"/>
      <c r="J922" s="3"/>
      <c r="K922" s="2"/>
      <c r="L922" s="269"/>
      <c r="M922" s="189"/>
      <c r="N922" s="3"/>
      <c r="O922" s="2"/>
      <c r="P922" s="269"/>
      <c r="Q922" s="189"/>
      <c r="R922" s="3"/>
      <c r="S922" s="2"/>
      <c r="T922" s="269"/>
      <c r="U922" s="189"/>
      <c r="V922" s="3"/>
      <c r="W922" s="1"/>
      <c r="X922" s="1"/>
      <c r="Y922" s="1"/>
      <c r="Z922" s="1"/>
      <c r="AA922" s="2"/>
      <c r="AB922" s="2"/>
      <c r="AC922" s="2"/>
      <c r="AD922" s="2"/>
      <c r="AE922" s="2"/>
      <c r="AF922" s="2"/>
      <c r="AG922" s="270"/>
      <c r="AH922" s="270"/>
      <c r="AI922" s="270"/>
      <c r="AJ922" s="270"/>
      <c r="AK922" s="270"/>
      <c r="AL922" s="270"/>
      <c r="AM922" s="270"/>
      <c r="AN922" s="270"/>
      <c r="AO922" s="270"/>
    </row>
    <row r="923" spans="1:41" ht="14.25" customHeight="1">
      <c r="A923" s="204"/>
      <c r="B923" s="268"/>
      <c r="C923" s="268"/>
      <c r="D923" s="268"/>
      <c r="E923" s="268"/>
      <c r="F923" s="268"/>
      <c r="G923" s="268"/>
      <c r="H923" s="269"/>
      <c r="I923" s="189"/>
      <c r="J923" s="3"/>
      <c r="K923" s="2"/>
      <c r="L923" s="269"/>
      <c r="M923" s="189"/>
      <c r="N923" s="3"/>
      <c r="O923" s="2"/>
      <c r="P923" s="269"/>
      <c r="Q923" s="189"/>
      <c r="R923" s="3"/>
      <c r="S923" s="2"/>
      <c r="T923" s="269"/>
      <c r="U923" s="189"/>
      <c r="V923" s="3"/>
      <c r="W923" s="1"/>
      <c r="X923" s="1"/>
      <c r="Y923" s="1"/>
      <c r="Z923" s="1"/>
      <c r="AA923" s="2"/>
      <c r="AB923" s="2"/>
      <c r="AC923" s="2"/>
      <c r="AD923" s="2"/>
      <c r="AE923" s="2"/>
      <c r="AF923" s="2"/>
      <c r="AG923" s="270"/>
      <c r="AH923" s="270"/>
      <c r="AI923" s="270"/>
      <c r="AJ923" s="270"/>
      <c r="AK923" s="270"/>
      <c r="AL923" s="270"/>
      <c r="AM923" s="270"/>
      <c r="AN923" s="270"/>
      <c r="AO923" s="270"/>
    </row>
    <row r="924" spans="1:41" ht="14.25" customHeight="1">
      <c r="A924" s="204"/>
      <c r="B924" s="268"/>
      <c r="C924" s="268"/>
      <c r="D924" s="268"/>
      <c r="E924" s="268"/>
      <c r="F924" s="268"/>
      <c r="G924" s="268"/>
      <c r="H924" s="269"/>
      <c r="I924" s="189"/>
      <c r="J924" s="3"/>
      <c r="K924" s="2"/>
      <c r="L924" s="269"/>
      <c r="M924" s="189"/>
      <c r="N924" s="3"/>
      <c r="O924" s="2"/>
      <c r="P924" s="269"/>
      <c r="Q924" s="189"/>
      <c r="R924" s="3"/>
      <c r="S924" s="2"/>
      <c r="T924" s="269"/>
      <c r="U924" s="189"/>
      <c r="V924" s="3"/>
      <c r="W924" s="1"/>
      <c r="X924" s="1"/>
      <c r="Y924" s="1"/>
      <c r="Z924" s="1"/>
      <c r="AA924" s="2"/>
      <c r="AB924" s="2"/>
      <c r="AC924" s="2"/>
      <c r="AD924" s="2"/>
      <c r="AE924" s="2"/>
      <c r="AF924" s="2"/>
      <c r="AG924" s="270"/>
      <c r="AH924" s="270"/>
      <c r="AI924" s="270"/>
      <c r="AJ924" s="270"/>
      <c r="AK924" s="270"/>
      <c r="AL924" s="270"/>
      <c r="AM924" s="270"/>
      <c r="AN924" s="270"/>
      <c r="AO924" s="270"/>
    </row>
    <row r="925" spans="1:41" ht="14.25" customHeight="1">
      <c r="A925" s="204"/>
      <c r="B925" s="268"/>
      <c r="C925" s="268"/>
      <c r="D925" s="268"/>
      <c r="E925" s="268"/>
      <c r="F925" s="268"/>
      <c r="G925" s="268"/>
      <c r="H925" s="269"/>
      <c r="I925" s="189"/>
      <c r="J925" s="3"/>
      <c r="K925" s="2"/>
      <c r="L925" s="269"/>
      <c r="M925" s="189"/>
      <c r="N925" s="3"/>
      <c r="O925" s="2"/>
      <c r="P925" s="269"/>
      <c r="Q925" s="189"/>
      <c r="R925" s="3"/>
      <c r="S925" s="2"/>
      <c r="T925" s="269"/>
      <c r="U925" s="189"/>
      <c r="V925" s="3"/>
      <c r="W925" s="1"/>
      <c r="X925" s="1"/>
      <c r="Y925" s="1"/>
      <c r="Z925" s="1"/>
      <c r="AA925" s="2"/>
      <c r="AB925" s="2"/>
      <c r="AC925" s="2"/>
      <c r="AD925" s="2"/>
      <c r="AE925" s="2"/>
      <c r="AF925" s="2"/>
      <c r="AG925" s="270"/>
      <c r="AH925" s="270"/>
      <c r="AI925" s="270"/>
      <c r="AJ925" s="270"/>
      <c r="AK925" s="270"/>
      <c r="AL925" s="270"/>
      <c r="AM925" s="270"/>
      <c r="AN925" s="270"/>
      <c r="AO925" s="270"/>
    </row>
    <row r="926" spans="1:41" ht="14.25" customHeight="1">
      <c r="A926" s="204"/>
      <c r="B926" s="268"/>
      <c r="C926" s="268"/>
      <c r="D926" s="268"/>
      <c r="E926" s="268"/>
      <c r="F926" s="268"/>
      <c r="G926" s="268"/>
      <c r="H926" s="269"/>
      <c r="I926" s="189"/>
      <c r="J926" s="3"/>
      <c r="K926" s="2"/>
      <c r="L926" s="269"/>
      <c r="M926" s="189"/>
      <c r="N926" s="3"/>
      <c r="O926" s="2"/>
      <c r="P926" s="269"/>
      <c r="Q926" s="189"/>
      <c r="R926" s="3"/>
      <c r="S926" s="2"/>
      <c r="T926" s="269"/>
      <c r="U926" s="189"/>
      <c r="V926" s="3"/>
      <c r="W926" s="1"/>
      <c r="X926" s="1"/>
      <c r="Y926" s="1"/>
      <c r="Z926" s="1"/>
      <c r="AA926" s="2"/>
      <c r="AB926" s="2"/>
      <c r="AC926" s="2"/>
      <c r="AD926" s="2"/>
      <c r="AE926" s="2"/>
      <c r="AF926" s="2"/>
      <c r="AG926" s="270"/>
      <c r="AH926" s="270"/>
      <c r="AI926" s="270"/>
      <c r="AJ926" s="270"/>
      <c r="AK926" s="270"/>
      <c r="AL926" s="270"/>
      <c r="AM926" s="270"/>
      <c r="AN926" s="270"/>
      <c r="AO926" s="270"/>
    </row>
    <row r="927" spans="1:41" ht="14.25" customHeight="1">
      <c r="A927" s="204"/>
      <c r="B927" s="268"/>
      <c r="C927" s="268"/>
      <c r="D927" s="268"/>
      <c r="E927" s="268"/>
      <c r="F927" s="268"/>
      <c r="G927" s="268"/>
      <c r="H927" s="269"/>
      <c r="I927" s="189"/>
      <c r="J927" s="3"/>
      <c r="K927" s="2"/>
      <c r="L927" s="269"/>
      <c r="M927" s="189"/>
      <c r="N927" s="3"/>
      <c r="O927" s="2"/>
      <c r="P927" s="269"/>
      <c r="Q927" s="189"/>
      <c r="R927" s="3"/>
      <c r="S927" s="2"/>
      <c r="T927" s="269"/>
      <c r="U927" s="189"/>
      <c r="V927" s="3"/>
      <c r="W927" s="1"/>
      <c r="X927" s="1"/>
      <c r="Y927" s="1"/>
      <c r="Z927" s="1"/>
      <c r="AA927" s="2"/>
      <c r="AB927" s="2"/>
      <c r="AC927" s="2"/>
      <c r="AD927" s="2"/>
      <c r="AE927" s="2"/>
      <c r="AF927" s="2"/>
      <c r="AG927" s="270"/>
      <c r="AH927" s="270"/>
      <c r="AI927" s="270"/>
      <c r="AJ927" s="270"/>
      <c r="AK927" s="270"/>
      <c r="AL927" s="270"/>
      <c r="AM927" s="270"/>
      <c r="AN927" s="270"/>
      <c r="AO927" s="270"/>
    </row>
    <row r="928" spans="1:41" ht="14.25" customHeight="1">
      <c r="A928" s="204"/>
      <c r="B928" s="268"/>
      <c r="C928" s="268"/>
      <c r="D928" s="268"/>
      <c r="E928" s="268"/>
      <c r="F928" s="268"/>
      <c r="G928" s="268"/>
      <c r="H928" s="269"/>
      <c r="I928" s="189"/>
      <c r="J928" s="3"/>
      <c r="K928" s="2"/>
      <c r="L928" s="269"/>
      <c r="M928" s="189"/>
      <c r="N928" s="3"/>
      <c r="O928" s="2"/>
      <c r="P928" s="269"/>
      <c r="Q928" s="189"/>
      <c r="R928" s="3"/>
      <c r="S928" s="2"/>
      <c r="T928" s="269"/>
      <c r="U928" s="189"/>
      <c r="V928" s="3"/>
      <c r="W928" s="1"/>
      <c r="X928" s="1"/>
      <c r="Y928" s="1"/>
      <c r="Z928" s="1"/>
      <c r="AA928" s="2"/>
      <c r="AB928" s="2"/>
      <c r="AC928" s="2"/>
      <c r="AD928" s="2"/>
      <c r="AE928" s="2"/>
      <c r="AF928" s="2"/>
      <c r="AG928" s="270"/>
      <c r="AH928" s="270"/>
      <c r="AI928" s="270"/>
      <c r="AJ928" s="270"/>
      <c r="AK928" s="270"/>
      <c r="AL928" s="270"/>
      <c r="AM928" s="270"/>
      <c r="AN928" s="270"/>
      <c r="AO928" s="270"/>
    </row>
    <row r="929" spans="1:41" ht="14.25" customHeight="1">
      <c r="A929" s="204"/>
      <c r="B929" s="268"/>
      <c r="C929" s="268"/>
      <c r="D929" s="268"/>
      <c r="E929" s="268"/>
      <c r="F929" s="268"/>
      <c r="G929" s="268"/>
      <c r="H929" s="269"/>
      <c r="I929" s="189"/>
      <c r="J929" s="3"/>
      <c r="K929" s="2"/>
      <c r="L929" s="269"/>
      <c r="M929" s="189"/>
      <c r="N929" s="3"/>
      <c r="O929" s="2"/>
      <c r="P929" s="269"/>
      <c r="Q929" s="189"/>
      <c r="R929" s="3"/>
      <c r="S929" s="2"/>
      <c r="T929" s="269"/>
      <c r="U929" s="189"/>
      <c r="V929" s="3"/>
      <c r="W929" s="1"/>
      <c r="X929" s="1"/>
      <c r="Y929" s="1"/>
      <c r="Z929" s="1"/>
      <c r="AA929" s="2"/>
      <c r="AB929" s="2"/>
      <c r="AC929" s="2"/>
      <c r="AD929" s="2"/>
      <c r="AE929" s="2"/>
      <c r="AF929" s="2"/>
      <c r="AG929" s="270"/>
      <c r="AH929" s="270"/>
      <c r="AI929" s="270"/>
      <c r="AJ929" s="270"/>
      <c r="AK929" s="270"/>
      <c r="AL929" s="270"/>
      <c r="AM929" s="270"/>
      <c r="AN929" s="270"/>
      <c r="AO929" s="270"/>
    </row>
    <row r="930" spans="1:41" ht="14.25" customHeight="1">
      <c r="A930" s="204"/>
      <c r="B930" s="268"/>
      <c r="C930" s="268"/>
      <c r="D930" s="268"/>
      <c r="E930" s="268"/>
      <c r="F930" s="268"/>
      <c r="G930" s="268"/>
      <c r="H930" s="269"/>
      <c r="I930" s="189"/>
      <c r="J930" s="3"/>
      <c r="K930" s="2"/>
      <c r="L930" s="269"/>
      <c r="M930" s="189"/>
      <c r="N930" s="3"/>
      <c r="O930" s="2"/>
      <c r="P930" s="269"/>
      <c r="Q930" s="189"/>
      <c r="R930" s="3"/>
      <c r="S930" s="2"/>
      <c r="T930" s="269"/>
      <c r="U930" s="189"/>
      <c r="V930" s="3"/>
      <c r="W930" s="1"/>
      <c r="X930" s="1"/>
      <c r="Y930" s="1"/>
      <c r="Z930" s="1"/>
      <c r="AA930" s="2"/>
      <c r="AB930" s="2"/>
      <c r="AC930" s="2"/>
      <c r="AD930" s="2"/>
      <c r="AE930" s="2"/>
      <c r="AF930" s="2"/>
      <c r="AG930" s="270"/>
      <c r="AH930" s="270"/>
      <c r="AI930" s="270"/>
      <c r="AJ930" s="270"/>
      <c r="AK930" s="270"/>
      <c r="AL930" s="270"/>
      <c r="AM930" s="270"/>
      <c r="AN930" s="270"/>
      <c r="AO930" s="270"/>
    </row>
    <row r="931" spans="1:41" ht="14.25" customHeight="1">
      <c r="A931" s="204"/>
      <c r="B931" s="268"/>
      <c r="C931" s="268"/>
      <c r="D931" s="268"/>
      <c r="E931" s="268"/>
      <c r="F931" s="268"/>
      <c r="G931" s="268"/>
      <c r="H931" s="269"/>
      <c r="I931" s="189"/>
      <c r="J931" s="3"/>
      <c r="K931" s="2"/>
      <c r="L931" s="269"/>
      <c r="M931" s="189"/>
      <c r="N931" s="3"/>
      <c r="O931" s="2"/>
      <c r="P931" s="269"/>
      <c r="Q931" s="189"/>
      <c r="R931" s="3"/>
      <c r="S931" s="2"/>
      <c r="T931" s="269"/>
      <c r="U931" s="189"/>
      <c r="V931" s="3"/>
      <c r="W931" s="1"/>
      <c r="X931" s="1"/>
      <c r="Y931" s="1"/>
      <c r="Z931" s="1"/>
      <c r="AA931" s="2"/>
      <c r="AB931" s="2"/>
      <c r="AC931" s="2"/>
      <c r="AD931" s="2"/>
      <c r="AE931" s="2"/>
      <c r="AF931" s="2"/>
      <c r="AG931" s="270"/>
      <c r="AH931" s="270"/>
      <c r="AI931" s="270"/>
      <c r="AJ931" s="270"/>
      <c r="AK931" s="270"/>
      <c r="AL931" s="270"/>
      <c r="AM931" s="270"/>
      <c r="AN931" s="270"/>
      <c r="AO931" s="270"/>
    </row>
    <row r="932" spans="1:41" ht="14.25" customHeight="1">
      <c r="A932" s="204"/>
      <c r="B932" s="268"/>
      <c r="C932" s="268"/>
      <c r="D932" s="268"/>
      <c r="E932" s="268"/>
      <c r="F932" s="268"/>
      <c r="G932" s="268"/>
      <c r="H932" s="269"/>
      <c r="I932" s="189"/>
      <c r="J932" s="3"/>
      <c r="K932" s="2"/>
      <c r="L932" s="269"/>
      <c r="M932" s="189"/>
      <c r="N932" s="3"/>
      <c r="O932" s="2"/>
      <c r="P932" s="269"/>
      <c r="Q932" s="189"/>
      <c r="R932" s="3"/>
      <c r="S932" s="2"/>
      <c r="T932" s="269"/>
      <c r="U932" s="189"/>
      <c r="V932" s="3"/>
      <c r="W932" s="1"/>
      <c r="X932" s="1"/>
      <c r="Y932" s="1"/>
      <c r="Z932" s="1"/>
      <c r="AA932" s="2"/>
      <c r="AB932" s="2"/>
      <c r="AC932" s="2"/>
      <c r="AD932" s="2"/>
      <c r="AE932" s="2"/>
      <c r="AF932" s="2"/>
      <c r="AG932" s="270"/>
      <c r="AH932" s="270"/>
      <c r="AI932" s="270"/>
      <c r="AJ932" s="270"/>
      <c r="AK932" s="270"/>
      <c r="AL932" s="270"/>
      <c r="AM932" s="270"/>
      <c r="AN932" s="270"/>
      <c r="AO932" s="270"/>
    </row>
    <row r="933" spans="1:41" ht="14.25" customHeight="1">
      <c r="A933" s="204"/>
      <c r="B933" s="268"/>
      <c r="C933" s="268"/>
      <c r="D933" s="268"/>
      <c r="E933" s="268"/>
      <c r="F933" s="268"/>
      <c r="G933" s="268"/>
      <c r="H933" s="269"/>
      <c r="I933" s="189"/>
      <c r="J933" s="3"/>
      <c r="K933" s="2"/>
      <c r="L933" s="269"/>
      <c r="M933" s="189"/>
      <c r="N933" s="3"/>
      <c r="O933" s="2"/>
      <c r="P933" s="269"/>
      <c r="Q933" s="189"/>
      <c r="R933" s="3"/>
      <c r="S933" s="2"/>
      <c r="T933" s="269"/>
      <c r="U933" s="189"/>
      <c r="V933" s="3"/>
      <c r="W933" s="1"/>
      <c r="X933" s="1"/>
      <c r="Y933" s="1"/>
      <c r="Z933" s="1"/>
      <c r="AA933" s="2"/>
      <c r="AB933" s="2"/>
      <c r="AC933" s="2"/>
      <c r="AD933" s="2"/>
      <c r="AE933" s="2"/>
      <c r="AF933" s="2"/>
      <c r="AG933" s="270"/>
      <c r="AH933" s="270"/>
      <c r="AI933" s="270"/>
      <c r="AJ933" s="270"/>
      <c r="AK933" s="270"/>
      <c r="AL933" s="270"/>
      <c r="AM933" s="270"/>
      <c r="AN933" s="270"/>
      <c r="AO933" s="270"/>
    </row>
    <row r="934" spans="1:41" ht="14.25" customHeight="1">
      <c r="A934" s="204"/>
      <c r="B934" s="268"/>
      <c r="C934" s="268"/>
      <c r="D934" s="268"/>
      <c r="E934" s="268"/>
      <c r="F934" s="268"/>
      <c r="G934" s="268"/>
      <c r="H934" s="269"/>
      <c r="I934" s="189"/>
      <c r="J934" s="3"/>
      <c r="K934" s="2"/>
      <c r="L934" s="269"/>
      <c r="M934" s="189"/>
      <c r="N934" s="3"/>
      <c r="O934" s="2"/>
      <c r="P934" s="269"/>
      <c r="Q934" s="189"/>
      <c r="R934" s="3"/>
      <c r="S934" s="2"/>
      <c r="T934" s="269"/>
      <c r="U934" s="189"/>
      <c r="V934" s="3"/>
      <c r="W934" s="1"/>
      <c r="X934" s="1"/>
      <c r="Y934" s="1"/>
      <c r="Z934" s="1"/>
      <c r="AA934" s="2"/>
      <c r="AB934" s="2"/>
      <c r="AC934" s="2"/>
      <c r="AD934" s="2"/>
      <c r="AE934" s="2"/>
      <c r="AF934" s="2"/>
      <c r="AG934" s="270"/>
      <c r="AH934" s="270"/>
      <c r="AI934" s="270"/>
      <c r="AJ934" s="270"/>
      <c r="AK934" s="270"/>
      <c r="AL934" s="270"/>
      <c r="AM934" s="270"/>
      <c r="AN934" s="270"/>
      <c r="AO934" s="270"/>
    </row>
    <row r="935" spans="1:41" ht="14.25" customHeight="1">
      <c r="A935" s="204"/>
      <c r="B935" s="268"/>
      <c r="C935" s="268"/>
      <c r="D935" s="268"/>
      <c r="E935" s="268"/>
      <c r="F935" s="268"/>
      <c r="G935" s="268"/>
      <c r="H935" s="269"/>
      <c r="I935" s="189"/>
      <c r="J935" s="3"/>
      <c r="K935" s="2"/>
      <c r="L935" s="269"/>
      <c r="M935" s="189"/>
      <c r="N935" s="3"/>
      <c r="O935" s="2"/>
      <c r="P935" s="269"/>
      <c r="Q935" s="189"/>
      <c r="R935" s="3"/>
      <c r="S935" s="2"/>
      <c r="T935" s="269"/>
      <c r="U935" s="189"/>
      <c r="V935" s="3"/>
      <c r="W935" s="1"/>
      <c r="X935" s="1"/>
      <c r="Y935" s="1"/>
      <c r="Z935" s="1"/>
      <c r="AA935" s="2"/>
      <c r="AB935" s="2"/>
      <c r="AC935" s="2"/>
      <c r="AD935" s="2"/>
      <c r="AE935" s="2"/>
      <c r="AF935" s="2"/>
      <c r="AG935" s="270"/>
      <c r="AH935" s="270"/>
      <c r="AI935" s="270"/>
      <c r="AJ935" s="270"/>
      <c r="AK935" s="270"/>
      <c r="AL935" s="270"/>
      <c r="AM935" s="270"/>
      <c r="AN935" s="270"/>
      <c r="AO935" s="270"/>
    </row>
    <row r="936" spans="1:41" ht="14.25" customHeight="1">
      <c r="A936" s="204"/>
      <c r="B936" s="268"/>
      <c r="C936" s="268"/>
      <c r="D936" s="268"/>
      <c r="E936" s="268"/>
      <c r="F936" s="268"/>
      <c r="G936" s="268"/>
      <c r="H936" s="269"/>
      <c r="I936" s="189"/>
      <c r="J936" s="3"/>
      <c r="K936" s="2"/>
      <c r="L936" s="269"/>
      <c r="M936" s="189"/>
      <c r="N936" s="3"/>
      <c r="O936" s="2"/>
      <c r="P936" s="269"/>
      <c r="Q936" s="189"/>
      <c r="R936" s="3"/>
      <c r="S936" s="2"/>
      <c r="T936" s="269"/>
      <c r="U936" s="189"/>
      <c r="V936" s="3"/>
      <c r="W936" s="1"/>
      <c r="X936" s="1"/>
      <c r="Y936" s="1"/>
      <c r="Z936" s="1"/>
      <c r="AA936" s="2"/>
      <c r="AB936" s="2"/>
      <c r="AC936" s="2"/>
      <c r="AD936" s="2"/>
      <c r="AE936" s="2"/>
      <c r="AF936" s="2"/>
      <c r="AG936" s="270"/>
      <c r="AH936" s="270"/>
      <c r="AI936" s="270"/>
      <c r="AJ936" s="270"/>
      <c r="AK936" s="270"/>
      <c r="AL936" s="270"/>
      <c r="AM936" s="270"/>
      <c r="AN936" s="270"/>
      <c r="AO936" s="270"/>
    </row>
    <row r="937" spans="1:41" ht="14.25" customHeight="1">
      <c r="A937" s="204"/>
      <c r="B937" s="268"/>
      <c r="C937" s="268"/>
      <c r="D937" s="268"/>
      <c r="E937" s="268"/>
      <c r="F937" s="268"/>
      <c r="G937" s="268"/>
      <c r="H937" s="269"/>
      <c r="I937" s="189"/>
      <c r="J937" s="3"/>
      <c r="K937" s="2"/>
      <c r="L937" s="269"/>
      <c r="M937" s="189"/>
      <c r="N937" s="3"/>
      <c r="O937" s="2"/>
      <c r="P937" s="269"/>
      <c r="Q937" s="189"/>
      <c r="R937" s="3"/>
      <c r="S937" s="2"/>
      <c r="T937" s="269"/>
      <c r="U937" s="189"/>
      <c r="V937" s="3"/>
      <c r="W937" s="1"/>
      <c r="X937" s="1"/>
      <c r="Y937" s="1"/>
      <c r="Z937" s="1"/>
      <c r="AA937" s="2"/>
      <c r="AB937" s="2"/>
      <c r="AC937" s="2"/>
      <c r="AD937" s="2"/>
      <c r="AE937" s="2"/>
      <c r="AF937" s="2"/>
      <c r="AG937" s="270"/>
      <c r="AH937" s="270"/>
      <c r="AI937" s="270"/>
      <c r="AJ937" s="270"/>
      <c r="AK937" s="270"/>
      <c r="AL937" s="270"/>
      <c r="AM937" s="270"/>
      <c r="AN937" s="270"/>
      <c r="AO937" s="270"/>
    </row>
    <row r="938" spans="1:41" ht="14.25" customHeight="1">
      <c r="A938" s="204"/>
      <c r="B938" s="268"/>
      <c r="C938" s="268"/>
      <c r="D938" s="268"/>
      <c r="E938" s="268"/>
      <c r="F938" s="268"/>
      <c r="G938" s="268"/>
      <c r="H938" s="269"/>
      <c r="I938" s="189"/>
      <c r="J938" s="3"/>
      <c r="K938" s="2"/>
      <c r="L938" s="269"/>
      <c r="M938" s="189"/>
      <c r="N938" s="3"/>
      <c r="O938" s="2"/>
      <c r="P938" s="269"/>
      <c r="Q938" s="189"/>
      <c r="R938" s="3"/>
      <c r="S938" s="2"/>
      <c r="T938" s="269"/>
      <c r="U938" s="189"/>
      <c r="V938" s="3"/>
      <c r="W938" s="1"/>
      <c r="X938" s="1"/>
      <c r="Y938" s="1"/>
      <c r="Z938" s="1"/>
      <c r="AA938" s="2"/>
      <c r="AB938" s="2"/>
      <c r="AC938" s="2"/>
      <c r="AD938" s="2"/>
      <c r="AE938" s="2"/>
      <c r="AF938" s="2"/>
      <c r="AG938" s="270"/>
      <c r="AH938" s="270"/>
      <c r="AI938" s="270"/>
      <c r="AJ938" s="270"/>
      <c r="AK938" s="270"/>
      <c r="AL938" s="270"/>
      <c r="AM938" s="270"/>
      <c r="AN938" s="270"/>
      <c r="AO938" s="270"/>
    </row>
    <row r="939" spans="1:41" ht="14.25" customHeight="1">
      <c r="A939" s="204"/>
      <c r="B939" s="268"/>
      <c r="C939" s="268"/>
      <c r="D939" s="268"/>
      <c r="E939" s="268"/>
      <c r="F939" s="268"/>
      <c r="G939" s="268"/>
      <c r="H939" s="269"/>
      <c r="I939" s="189"/>
      <c r="J939" s="3"/>
      <c r="K939" s="2"/>
      <c r="L939" s="269"/>
      <c r="M939" s="189"/>
      <c r="N939" s="3"/>
      <c r="O939" s="2"/>
      <c r="P939" s="269"/>
      <c r="Q939" s="189"/>
      <c r="R939" s="3"/>
      <c r="S939" s="2"/>
      <c r="T939" s="269"/>
      <c r="U939" s="189"/>
      <c r="V939" s="3"/>
      <c r="W939" s="1"/>
      <c r="X939" s="1"/>
      <c r="Y939" s="1"/>
      <c r="Z939" s="1"/>
      <c r="AA939" s="2"/>
      <c r="AB939" s="2"/>
      <c r="AC939" s="2"/>
      <c r="AD939" s="2"/>
      <c r="AE939" s="2"/>
      <c r="AF939" s="2"/>
      <c r="AG939" s="270"/>
      <c r="AH939" s="270"/>
      <c r="AI939" s="270"/>
      <c r="AJ939" s="270"/>
      <c r="AK939" s="270"/>
      <c r="AL939" s="270"/>
      <c r="AM939" s="270"/>
      <c r="AN939" s="270"/>
      <c r="AO939" s="270"/>
    </row>
    <row r="940" spans="1:41" ht="14.25" customHeight="1">
      <c r="A940" s="204"/>
      <c r="B940" s="268"/>
      <c r="C940" s="268"/>
      <c r="D940" s="268"/>
      <c r="E940" s="268"/>
      <c r="F940" s="268"/>
      <c r="G940" s="268"/>
      <c r="H940" s="269"/>
      <c r="I940" s="189"/>
      <c r="J940" s="3"/>
      <c r="K940" s="2"/>
      <c r="L940" s="269"/>
      <c r="M940" s="189"/>
      <c r="N940" s="3"/>
      <c r="O940" s="2"/>
      <c r="P940" s="269"/>
      <c r="Q940" s="189"/>
      <c r="R940" s="3"/>
      <c r="S940" s="2"/>
      <c r="T940" s="269"/>
      <c r="U940" s="189"/>
      <c r="V940" s="3"/>
      <c r="W940" s="1"/>
      <c r="X940" s="1"/>
      <c r="Y940" s="1"/>
      <c r="Z940" s="1"/>
      <c r="AA940" s="2"/>
      <c r="AB940" s="2"/>
      <c r="AC940" s="2"/>
      <c r="AD940" s="2"/>
      <c r="AE940" s="2"/>
      <c r="AF940" s="2"/>
      <c r="AG940" s="270"/>
      <c r="AH940" s="270"/>
      <c r="AI940" s="270"/>
      <c r="AJ940" s="270"/>
      <c r="AK940" s="270"/>
      <c r="AL940" s="270"/>
      <c r="AM940" s="270"/>
      <c r="AN940" s="270"/>
      <c r="AO940" s="270"/>
    </row>
    <row r="941" spans="1:41" ht="14.25" customHeight="1">
      <c r="A941" s="204"/>
      <c r="B941" s="268"/>
      <c r="C941" s="268"/>
      <c r="D941" s="268"/>
      <c r="E941" s="268"/>
      <c r="F941" s="268"/>
      <c r="G941" s="268"/>
      <c r="H941" s="269"/>
      <c r="I941" s="189"/>
      <c r="J941" s="3"/>
      <c r="K941" s="2"/>
      <c r="L941" s="269"/>
      <c r="M941" s="189"/>
      <c r="N941" s="3"/>
      <c r="O941" s="2"/>
      <c r="P941" s="269"/>
      <c r="Q941" s="189"/>
      <c r="R941" s="3"/>
      <c r="S941" s="2"/>
      <c r="T941" s="269"/>
      <c r="U941" s="189"/>
      <c r="V941" s="3"/>
      <c r="W941" s="1"/>
      <c r="X941" s="1"/>
      <c r="Y941" s="1"/>
      <c r="Z941" s="1"/>
      <c r="AA941" s="2"/>
      <c r="AB941" s="2"/>
      <c r="AC941" s="2"/>
      <c r="AD941" s="2"/>
      <c r="AE941" s="2"/>
      <c r="AF941" s="2"/>
      <c r="AG941" s="270"/>
      <c r="AH941" s="270"/>
      <c r="AI941" s="270"/>
      <c r="AJ941" s="270"/>
      <c r="AK941" s="270"/>
      <c r="AL941" s="270"/>
      <c r="AM941" s="270"/>
      <c r="AN941" s="270"/>
      <c r="AO941" s="270"/>
    </row>
    <row r="942" spans="1:41" ht="14.25" customHeight="1">
      <c r="A942" s="204"/>
      <c r="B942" s="268"/>
      <c r="C942" s="268"/>
      <c r="D942" s="268"/>
      <c r="E942" s="268"/>
      <c r="F942" s="268"/>
      <c r="G942" s="268"/>
      <c r="H942" s="269"/>
      <c r="I942" s="189"/>
      <c r="J942" s="3"/>
      <c r="K942" s="2"/>
      <c r="L942" s="269"/>
      <c r="M942" s="189"/>
      <c r="N942" s="3"/>
      <c r="O942" s="2"/>
      <c r="P942" s="269"/>
      <c r="Q942" s="189"/>
      <c r="R942" s="3"/>
      <c r="S942" s="2"/>
      <c r="T942" s="269"/>
      <c r="U942" s="189"/>
      <c r="V942" s="3"/>
      <c r="W942" s="1"/>
      <c r="X942" s="1"/>
      <c r="Y942" s="1"/>
      <c r="Z942" s="1"/>
      <c r="AA942" s="2"/>
      <c r="AB942" s="2"/>
      <c r="AC942" s="2"/>
      <c r="AD942" s="2"/>
      <c r="AE942" s="2"/>
      <c r="AF942" s="2"/>
      <c r="AG942" s="270"/>
      <c r="AH942" s="270"/>
      <c r="AI942" s="270"/>
      <c r="AJ942" s="270"/>
      <c r="AK942" s="270"/>
      <c r="AL942" s="270"/>
      <c r="AM942" s="270"/>
      <c r="AN942" s="270"/>
      <c r="AO942" s="270"/>
    </row>
    <row r="943" spans="1:41" ht="14.25" customHeight="1">
      <c r="A943" s="204"/>
      <c r="B943" s="268"/>
      <c r="C943" s="268"/>
      <c r="D943" s="268"/>
      <c r="E943" s="268"/>
      <c r="F943" s="268"/>
      <c r="G943" s="268"/>
      <c r="H943" s="269"/>
      <c r="I943" s="189"/>
      <c r="J943" s="3"/>
      <c r="K943" s="2"/>
      <c r="L943" s="269"/>
      <c r="M943" s="189"/>
      <c r="N943" s="3"/>
      <c r="O943" s="2"/>
      <c r="P943" s="269"/>
      <c r="Q943" s="189"/>
      <c r="R943" s="3"/>
      <c r="S943" s="2"/>
      <c r="T943" s="269"/>
      <c r="U943" s="189"/>
      <c r="V943" s="3"/>
      <c r="W943" s="1"/>
      <c r="X943" s="1"/>
      <c r="Y943" s="1"/>
      <c r="Z943" s="1"/>
      <c r="AA943" s="2"/>
      <c r="AB943" s="2"/>
      <c r="AC943" s="2"/>
      <c r="AD943" s="2"/>
      <c r="AE943" s="2"/>
      <c r="AF943" s="2"/>
      <c r="AG943" s="270"/>
      <c r="AH943" s="270"/>
      <c r="AI943" s="270"/>
      <c r="AJ943" s="270"/>
      <c r="AK943" s="270"/>
      <c r="AL943" s="270"/>
      <c r="AM943" s="270"/>
      <c r="AN943" s="270"/>
      <c r="AO943" s="270"/>
    </row>
    <row r="944" spans="1:41" ht="14.25" customHeight="1">
      <c r="A944" s="204"/>
      <c r="B944" s="268"/>
      <c r="C944" s="268"/>
      <c r="D944" s="268"/>
      <c r="E944" s="268"/>
      <c r="F944" s="268"/>
      <c r="G944" s="268"/>
      <c r="H944" s="269"/>
      <c r="I944" s="189"/>
      <c r="J944" s="3"/>
      <c r="K944" s="2"/>
      <c r="L944" s="269"/>
      <c r="M944" s="189"/>
      <c r="N944" s="3"/>
      <c r="O944" s="2"/>
      <c r="P944" s="269"/>
      <c r="Q944" s="189"/>
      <c r="R944" s="3"/>
      <c r="S944" s="2"/>
      <c r="T944" s="269"/>
      <c r="U944" s="189"/>
      <c r="V944" s="3"/>
      <c r="W944" s="1"/>
      <c r="X944" s="1"/>
      <c r="Y944" s="1"/>
      <c r="Z944" s="1"/>
      <c r="AA944" s="2"/>
      <c r="AB944" s="2"/>
      <c r="AC944" s="2"/>
      <c r="AD944" s="2"/>
      <c r="AE944" s="2"/>
      <c r="AF944" s="2"/>
      <c r="AG944" s="270"/>
      <c r="AH944" s="270"/>
      <c r="AI944" s="270"/>
      <c r="AJ944" s="270"/>
      <c r="AK944" s="270"/>
      <c r="AL944" s="270"/>
      <c r="AM944" s="270"/>
      <c r="AN944" s="270"/>
      <c r="AO944" s="270"/>
    </row>
    <row r="945" spans="1:41" ht="14.25" customHeight="1">
      <c r="A945" s="204"/>
      <c r="B945" s="268"/>
      <c r="C945" s="268"/>
      <c r="D945" s="268"/>
      <c r="E945" s="268"/>
      <c r="F945" s="268"/>
      <c r="G945" s="268"/>
      <c r="H945" s="269"/>
      <c r="I945" s="189"/>
      <c r="J945" s="3"/>
      <c r="K945" s="2"/>
      <c r="L945" s="269"/>
      <c r="M945" s="189"/>
      <c r="N945" s="3"/>
      <c r="O945" s="2"/>
      <c r="P945" s="269"/>
      <c r="Q945" s="189"/>
      <c r="R945" s="3"/>
      <c r="S945" s="2"/>
      <c r="T945" s="269"/>
      <c r="U945" s="189"/>
      <c r="V945" s="3"/>
      <c r="W945" s="1"/>
      <c r="X945" s="1"/>
      <c r="Y945" s="1"/>
      <c r="Z945" s="1"/>
      <c r="AA945" s="2"/>
      <c r="AB945" s="2"/>
      <c r="AC945" s="2"/>
      <c r="AD945" s="2"/>
      <c r="AE945" s="2"/>
      <c r="AF945" s="2"/>
      <c r="AG945" s="270"/>
      <c r="AH945" s="270"/>
      <c r="AI945" s="270"/>
      <c r="AJ945" s="270"/>
      <c r="AK945" s="270"/>
      <c r="AL945" s="270"/>
      <c r="AM945" s="270"/>
      <c r="AN945" s="270"/>
      <c r="AO945" s="270"/>
    </row>
    <row r="946" spans="1:41" ht="14.25" customHeight="1">
      <c r="A946" s="204"/>
      <c r="B946" s="268"/>
      <c r="C946" s="268"/>
      <c r="D946" s="268"/>
      <c r="E946" s="268"/>
      <c r="F946" s="268"/>
      <c r="G946" s="268"/>
      <c r="H946" s="269"/>
      <c r="I946" s="189"/>
      <c r="J946" s="3"/>
      <c r="K946" s="2"/>
      <c r="L946" s="269"/>
      <c r="M946" s="189"/>
      <c r="N946" s="3"/>
      <c r="O946" s="2"/>
      <c r="P946" s="269"/>
      <c r="Q946" s="189"/>
      <c r="R946" s="3"/>
      <c r="S946" s="2"/>
      <c r="T946" s="269"/>
      <c r="U946" s="189"/>
      <c r="V946" s="3"/>
      <c r="W946" s="1"/>
      <c r="X946" s="1"/>
      <c r="Y946" s="1"/>
      <c r="Z946" s="1"/>
      <c r="AA946" s="2"/>
      <c r="AB946" s="2"/>
      <c r="AC946" s="2"/>
      <c r="AD946" s="2"/>
      <c r="AE946" s="2"/>
      <c r="AF946" s="2"/>
      <c r="AG946" s="270"/>
      <c r="AH946" s="270"/>
      <c r="AI946" s="270"/>
      <c r="AJ946" s="270"/>
      <c r="AK946" s="270"/>
      <c r="AL946" s="270"/>
      <c r="AM946" s="270"/>
      <c r="AN946" s="270"/>
      <c r="AO946" s="270"/>
    </row>
    <row r="947" spans="1:41" ht="14.25" customHeight="1">
      <c r="A947" s="204"/>
      <c r="B947" s="268"/>
      <c r="C947" s="268"/>
      <c r="D947" s="268"/>
      <c r="E947" s="268"/>
      <c r="F947" s="268"/>
      <c r="G947" s="268"/>
      <c r="H947" s="269"/>
      <c r="I947" s="189"/>
      <c r="J947" s="3"/>
      <c r="K947" s="2"/>
      <c r="L947" s="269"/>
      <c r="M947" s="189"/>
      <c r="N947" s="3"/>
      <c r="O947" s="2"/>
      <c r="P947" s="269"/>
      <c r="Q947" s="189"/>
      <c r="R947" s="3"/>
      <c r="S947" s="2"/>
      <c r="T947" s="269"/>
      <c r="U947" s="189"/>
      <c r="V947" s="3"/>
      <c r="W947" s="1"/>
      <c r="X947" s="1"/>
      <c r="Y947" s="1"/>
      <c r="Z947" s="1"/>
      <c r="AA947" s="2"/>
      <c r="AB947" s="2"/>
      <c r="AC947" s="2"/>
      <c r="AD947" s="2"/>
      <c r="AE947" s="2"/>
      <c r="AF947" s="2"/>
      <c r="AG947" s="270"/>
      <c r="AH947" s="270"/>
      <c r="AI947" s="270"/>
      <c r="AJ947" s="270"/>
      <c r="AK947" s="270"/>
      <c r="AL947" s="270"/>
      <c r="AM947" s="270"/>
      <c r="AN947" s="270"/>
      <c r="AO947" s="270"/>
    </row>
    <row r="948" spans="1:41" ht="14.25" customHeight="1">
      <c r="A948" s="204"/>
      <c r="B948" s="268"/>
      <c r="C948" s="268"/>
      <c r="D948" s="268"/>
      <c r="E948" s="268"/>
      <c r="F948" s="268"/>
      <c r="G948" s="268"/>
      <c r="H948" s="269"/>
      <c r="I948" s="189"/>
      <c r="J948" s="3"/>
      <c r="K948" s="2"/>
      <c r="L948" s="269"/>
      <c r="M948" s="189"/>
      <c r="N948" s="3"/>
      <c r="O948" s="2"/>
      <c r="P948" s="269"/>
      <c r="Q948" s="189"/>
      <c r="R948" s="3"/>
      <c r="S948" s="2"/>
      <c r="T948" s="269"/>
      <c r="U948" s="189"/>
      <c r="V948" s="3"/>
      <c r="W948" s="1"/>
      <c r="X948" s="1"/>
      <c r="Y948" s="1"/>
      <c r="Z948" s="1"/>
      <c r="AA948" s="2"/>
      <c r="AB948" s="2"/>
      <c r="AC948" s="2"/>
      <c r="AD948" s="2"/>
      <c r="AE948" s="2"/>
      <c r="AF948" s="2"/>
      <c r="AG948" s="270"/>
      <c r="AH948" s="270"/>
      <c r="AI948" s="270"/>
      <c r="AJ948" s="270"/>
      <c r="AK948" s="270"/>
      <c r="AL948" s="270"/>
      <c r="AM948" s="270"/>
      <c r="AN948" s="270"/>
      <c r="AO948" s="270"/>
    </row>
    <row r="949" spans="1:41" ht="14.25" customHeight="1">
      <c r="A949" s="204"/>
      <c r="B949" s="268"/>
      <c r="C949" s="268"/>
      <c r="D949" s="268"/>
      <c r="E949" s="268"/>
      <c r="F949" s="268"/>
      <c r="G949" s="268"/>
      <c r="H949" s="269"/>
      <c r="I949" s="189"/>
      <c r="J949" s="3"/>
      <c r="K949" s="2"/>
      <c r="L949" s="269"/>
      <c r="M949" s="189"/>
      <c r="N949" s="3"/>
      <c r="O949" s="2"/>
      <c r="P949" s="269"/>
      <c r="Q949" s="189"/>
      <c r="R949" s="3"/>
      <c r="S949" s="2"/>
      <c r="T949" s="269"/>
      <c r="U949" s="189"/>
      <c r="V949" s="3"/>
      <c r="W949" s="1"/>
      <c r="X949" s="1"/>
      <c r="Y949" s="1"/>
      <c r="Z949" s="1"/>
      <c r="AA949" s="2"/>
      <c r="AB949" s="2"/>
      <c r="AC949" s="2"/>
      <c r="AD949" s="2"/>
      <c r="AE949" s="2"/>
      <c r="AF949" s="2"/>
      <c r="AG949" s="270"/>
      <c r="AH949" s="270"/>
      <c r="AI949" s="270"/>
      <c r="AJ949" s="270"/>
      <c r="AK949" s="270"/>
      <c r="AL949" s="270"/>
      <c r="AM949" s="270"/>
      <c r="AN949" s="270"/>
      <c r="AO949" s="270"/>
    </row>
    <row r="950" spans="1:41" ht="14.25" customHeight="1">
      <c r="A950" s="204"/>
      <c r="B950" s="268"/>
      <c r="C950" s="268"/>
      <c r="D950" s="268"/>
      <c r="E950" s="268"/>
      <c r="F950" s="268"/>
      <c r="G950" s="268"/>
      <c r="H950" s="269"/>
      <c r="I950" s="189"/>
      <c r="J950" s="3"/>
      <c r="K950" s="2"/>
      <c r="L950" s="269"/>
      <c r="M950" s="189"/>
      <c r="N950" s="3"/>
      <c r="O950" s="2"/>
      <c r="P950" s="269"/>
      <c r="Q950" s="189"/>
      <c r="R950" s="3"/>
      <c r="S950" s="2"/>
      <c r="T950" s="269"/>
      <c r="U950" s="189"/>
      <c r="V950" s="3"/>
      <c r="W950" s="1"/>
      <c r="X950" s="1"/>
      <c r="Y950" s="1"/>
      <c r="Z950" s="1"/>
      <c r="AA950" s="2"/>
      <c r="AB950" s="2"/>
      <c r="AC950" s="2"/>
      <c r="AD950" s="2"/>
      <c r="AE950" s="2"/>
      <c r="AF950" s="2"/>
      <c r="AG950" s="270"/>
      <c r="AH950" s="270"/>
      <c r="AI950" s="270"/>
      <c r="AJ950" s="270"/>
      <c r="AK950" s="270"/>
      <c r="AL950" s="270"/>
      <c r="AM950" s="270"/>
      <c r="AN950" s="270"/>
      <c r="AO950" s="270"/>
    </row>
    <row r="951" spans="1:41" ht="14.25" customHeight="1">
      <c r="A951" s="204"/>
      <c r="B951" s="268"/>
      <c r="C951" s="268"/>
      <c r="D951" s="268"/>
      <c r="E951" s="268"/>
      <c r="F951" s="268"/>
      <c r="G951" s="268"/>
      <c r="H951" s="269"/>
      <c r="I951" s="189"/>
      <c r="J951" s="3"/>
      <c r="K951" s="2"/>
      <c r="L951" s="269"/>
      <c r="M951" s="189"/>
      <c r="N951" s="3"/>
      <c r="O951" s="2"/>
      <c r="P951" s="269"/>
      <c r="Q951" s="189"/>
      <c r="R951" s="3"/>
      <c r="S951" s="2"/>
      <c r="T951" s="269"/>
      <c r="U951" s="189"/>
      <c r="V951" s="3"/>
      <c r="W951" s="1"/>
      <c r="X951" s="1"/>
      <c r="Y951" s="1"/>
      <c r="Z951" s="1"/>
      <c r="AA951" s="2"/>
      <c r="AB951" s="2"/>
      <c r="AC951" s="2"/>
      <c r="AD951" s="2"/>
      <c r="AE951" s="2"/>
      <c r="AF951" s="2"/>
      <c r="AG951" s="270"/>
      <c r="AH951" s="270"/>
      <c r="AI951" s="270"/>
      <c r="AJ951" s="270"/>
      <c r="AK951" s="270"/>
      <c r="AL951" s="270"/>
      <c r="AM951" s="270"/>
      <c r="AN951" s="270"/>
      <c r="AO951" s="270"/>
    </row>
    <row r="952" spans="1:41" ht="14.25" customHeight="1">
      <c r="A952" s="204"/>
      <c r="B952" s="268"/>
      <c r="C952" s="268"/>
      <c r="D952" s="268"/>
      <c r="E952" s="268"/>
      <c r="F952" s="268"/>
      <c r="G952" s="268"/>
      <c r="H952" s="269"/>
      <c r="I952" s="189"/>
      <c r="J952" s="3"/>
      <c r="K952" s="2"/>
      <c r="L952" s="269"/>
      <c r="M952" s="189"/>
      <c r="N952" s="3"/>
      <c r="O952" s="2"/>
      <c r="P952" s="269"/>
      <c r="Q952" s="189"/>
      <c r="R952" s="3"/>
      <c r="S952" s="2"/>
      <c r="T952" s="269"/>
      <c r="U952" s="189"/>
      <c r="V952" s="3"/>
      <c r="W952" s="1"/>
      <c r="X952" s="1"/>
      <c r="Y952" s="1"/>
      <c r="Z952" s="1"/>
      <c r="AA952" s="2"/>
      <c r="AB952" s="2"/>
      <c r="AC952" s="2"/>
      <c r="AD952" s="2"/>
      <c r="AE952" s="2"/>
      <c r="AF952" s="2"/>
      <c r="AG952" s="270"/>
      <c r="AH952" s="270"/>
      <c r="AI952" s="270"/>
      <c r="AJ952" s="270"/>
      <c r="AK952" s="270"/>
      <c r="AL952" s="270"/>
      <c r="AM952" s="270"/>
      <c r="AN952" s="270"/>
      <c r="AO952" s="270"/>
    </row>
    <row r="953" spans="1:41" ht="14.25" customHeight="1">
      <c r="A953" s="204"/>
      <c r="B953" s="268"/>
      <c r="C953" s="268"/>
      <c r="D953" s="268"/>
      <c r="E953" s="268"/>
      <c r="F953" s="268"/>
      <c r="G953" s="268"/>
      <c r="H953" s="269"/>
      <c r="I953" s="189"/>
      <c r="J953" s="3"/>
      <c r="K953" s="2"/>
      <c r="L953" s="269"/>
      <c r="M953" s="189"/>
      <c r="N953" s="3"/>
      <c r="O953" s="2"/>
      <c r="P953" s="269"/>
      <c r="Q953" s="189"/>
      <c r="R953" s="3"/>
      <c r="S953" s="2"/>
      <c r="T953" s="269"/>
      <c r="U953" s="189"/>
      <c r="V953" s="3"/>
      <c r="W953" s="1"/>
      <c r="X953" s="1"/>
      <c r="Y953" s="1"/>
      <c r="Z953" s="1"/>
      <c r="AA953" s="2"/>
      <c r="AB953" s="2"/>
      <c r="AC953" s="2"/>
      <c r="AD953" s="2"/>
      <c r="AE953" s="2"/>
      <c r="AF953" s="2"/>
      <c r="AG953" s="270"/>
      <c r="AH953" s="270"/>
      <c r="AI953" s="270"/>
      <c r="AJ953" s="270"/>
      <c r="AK953" s="270"/>
      <c r="AL953" s="270"/>
      <c r="AM953" s="270"/>
      <c r="AN953" s="270"/>
      <c r="AO953" s="270"/>
    </row>
    <row r="954" spans="1:41" ht="14.25" customHeight="1">
      <c r="A954" s="204"/>
      <c r="B954" s="268"/>
      <c r="C954" s="268"/>
      <c r="D954" s="268"/>
      <c r="E954" s="268"/>
      <c r="F954" s="268"/>
      <c r="G954" s="268"/>
      <c r="H954" s="269"/>
      <c r="I954" s="189"/>
      <c r="J954" s="3"/>
      <c r="K954" s="2"/>
      <c r="L954" s="269"/>
      <c r="M954" s="189"/>
      <c r="N954" s="3"/>
      <c r="O954" s="2"/>
      <c r="P954" s="269"/>
      <c r="Q954" s="189"/>
      <c r="R954" s="3"/>
      <c r="S954" s="2"/>
      <c r="T954" s="269"/>
      <c r="U954" s="189"/>
      <c r="V954" s="3"/>
      <c r="W954" s="1"/>
      <c r="X954" s="1"/>
      <c r="Y954" s="1"/>
      <c r="Z954" s="1"/>
      <c r="AA954" s="2"/>
      <c r="AB954" s="2"/>
      <c r="AC954" s="2"/>
      <c r="AD954" s="2"/>
      <c r="AE954" s="2"/>
      <c r="AF954" s="2"/>
      <c r="AG954" s="270"/>
      <c r="AH954" s="270"/>
      <c r="AI954" s="270"/>
      <c r="AJ954" s="270"/>
      <c r="AK954" s="270"/>
      <c r="AL954" s="270"/>
      <c r="AM954" s="270"/>
      <c r="AN954" s="270"/>
      <c r="AO954" s="270"/>
    </row>
    <row r="955" spans="1:41" ht="14.25" customHeight="1">
      <c r="A955" s="204"/>
      <c r="B955" s="268"/>
      <c r="C955" s="268"/>
      <c r="D955" s="268"/>
      <c r="E955" s="268"/>
      <c r="F955" s="268"/>
      <c r="G955" s="268"/>
      <c r="H955" s="269"/>
      <c r="I955" s="189"/>
      <c r="J955" s="3"/>
      <c r="K955" s="2"/>
      <c r="L955" s="269"/>
      <c r="M955" s="189"/>
      <c r="N955" s="3"/>
      <c r="O955" s="2"/>
      <c r="P955" s="269"/>
      <c r="Q955" s="189"/>
      <c r="R955" s="3"/>
      <c r="S955" s="2"/>
      <c r="T955" s="269"/>
      <c r="U955" s="189"/>
      <c r="V955" s="3"/>
      <c r="W955" s="1"/>
      <c r="X955" s="1"/>
      <c r="Y955" s="1"/>
      <c r="Z955" s="1"/>
      <c r="AA955" s="2"/>
      <c r="AB955" s="2"/>
      <c r="AC955" s="2"/>
      <c r="AD955" s="2"/>
      <c r="AE955" s="2"/>
      <c r="AF955" s="2"/>
      <c r="AG955" s="270"/>
      <c r="AH955" s="270"/>
      <c r="AI955" s="270"/>
      <c r="AJ955" s="270"/>
      <c r="AK955" s="270"/>
      <c r="AL955" s="270"/>
      <c r="AM955" s="270"/>
      <c r="AN955" s="270"/>
      <c r="AO955" s="270"/>
    </row>
    <row r="956" spans="1:41" ht="14.25" customHeight="1">
      <c r="A956" s="204"/>
      <c r="B956" s="268"/>
      <c r="C956" s="268"/>
      <c r="D956" s="268"/>
      <c r="E956" s="268"/>
      <c r="F956" s="268"/>
      <c r="G956" s="268"/>
      <c r="H956" s="269"/>
      <c r="I956" s="189"/>
      <c r="J956" s="3"/>
      <c r="K956" s="2"/>
      <c r="L956" s="269"/>
      <c r="M956" s="189"/>
      <c r="N956" s="3"/>
      <c r="O956" s="2"/>
      <c r="P956" s="269"/>
      <c r="Q956" s="189"/>
      <c r="R956" s="3"/>
      <c r="S956" s="2"/>
      <c r="T956" s="269"/>
      <c r="U956" s="189"/>
      <c r="V956" s="3"/>
      <c r="W956" s="1"/>
      <c r="X956" s="1"/>
      <c r="Y956" s="1"/>
      <c r="Z956" s="1"/>
      <c r="AA956" s="2"/>
      <c r="AB956" s="2"/>
      <c r="AC956" s="2"/>
      <c r="AD956" s="2"/>
      <c r="AE956" s="2"/>
      <c r="AF956" s="2"/>
      <c r="AG956" s="270"/>
      <c r="AH956" s="270"/>
      <c r="AI956" s="270"/>
      <c r="AJ956" s="270"/>
      <c r="AK956" s="270"/>
      <c r="AL956" s="270"/>
      <c r="AM956" s="270"/>
      <c r="AN956" s="270"/>
      <c r="AO956" s="270"/>
    </row>
    <row r="957" spans="1:41" ht="14.25" customHeight="1">
      <c r="A957" s="204"/>
      <c r="B957" s="268"/>
      <c r="C957" s="268"/>
      <c r="D957" s="268"/>
      <c r="E957" s="268"/>
      <c r="F957" s="268"/>
      <c r="G957" s="268"/>
      <c r="H957" s="269"/>
      <c r="I957" s="189"/>
      <c r="J957" s="3"/>
      <c r="K957" s="2"/>
      <c r="L957" s="269"/>
      <c r="M957" s="189"/>
      <c r="N957" s="3"/>
      <c r="O957" s="2"/>
      <c r="P957" s="269"/>
      <c r="Q957" s="189"/>
      <c r="R957" s="3"/>
      <c r="S957" s="2"/>
      <c r="T957" s="269"/>
      <c r="U957" s="189"/>
      <c r="V957" s="3"/>
      <c r="W957" s="1"/>
      <c r="X957" s="1"/>
      <c r="Y957" s="1"/>
      <c r="Z957" s="1"/>
      <c r="AA957" s="2"/>
      <c r="AB957" s="2"/>
      <c r="AC957" s="2"/>
      <c r="AD957" s="2"/>
      <c r="AE957" s="2"/>
      <c r="AF957" s="2"/>
      <c r="AG957" s="270"/>
      <c r="AH957" s="270"/>
      <c r="AI957" s="270"/>
      <c r="AJ957" s="270"/>
      <c r="AK957" s="270"/>
      <c r="AL957" s="270"/>
      <c r="AM957" s="270"/>
      <c r="AN957" s="270"/>
      <c r="AO957" s="270"/>
    </row>
    <row r="958" spans="1:41" ht="14.25" customHeight="1">
      <c r="A958" s="204"/>
      <c r="B958" s="268"/>
      <c r="C958" s="268"/>
      <c r="D958" s="268"/>
      <c r="E958" s="268"/>
      <c r="F958" s="268"/>
      <c r="G958" s="268"/>
      <c r="H958" s="269"/>
      <c r="I958" s="189"/>
      <c r="J958" s="3"/>
      <c r="K958" s="2"/>
      <c r="L958" s="269"/>
      <c r="M958" s="189"/>
      <c r="N958" s="3"/>
      <c r="O958" s="2"/>
      <c r="P958" s="269"/>
      <c r="Q958" s="189"/>
      <c r="R958" s="3"/>
      <c r="S958" s="2"/>
      <c r="T958" s="269"/>
      <c r="U958" s="189"/>
      <c r="V958" s="3"/>
      <c r="W958" s="1"/>
      <c r="X958" s="1"/>
      <c r="Y958" s="1"/>
      <c r="Z958" s="1"/>
      <c r="AA958" s="2"/>
      <c r="AB958" s="2"/>
      <c r="AC958" s="2"/>
      <c r="AD958" s="2"/>
      <c r="AE958" s="2"/>
      <c r="AF958" s="2"/>
      <c r="AG958" s="270"/>
      <c r="AH958" s="270"/>
      <c r="AI958" s="270"/>
      <c r="AJ958" s="270"/>
      <c r="AK958" s="270"/>
      <c r="AL958" s="270"/>
      <c r="AM958" s="270"/>
      <c r="AN958" s="270"/>
      <c r="AO958" s="270"/>
    </row>
    <row r="959" spans="1:41" ht="14.25" customHeight="1">
      <c r="A959" s="204"/>
      <c r="B959" s="268"/>
      <c r="C959" s="268"/>
      <c r="D959" s="268"/>
      <c r="E959" s="268"/>
      <c r="F959" s="268"/>
      <c r="G959" s="268"/>
      <c r="H959" s="269"/>
      <c r="I959" s="189"/>
      <c r="J959" s="3"/>
      <c r="K959" s="2"/>
      <c r="L959" s="269"/>
      <c r="M959" s="189"/>
      <c r="N959" s="3"/>
      <c r="O959" s="2"/>
      <c r="P959" s="269"/>
      <c r="Q959" s="189"/>
      <c r="R959" s="3"/>
      <c r="S959" s="2"/>
      <c r="T959" s="269"/>
      <c r="U959" s="189"/>
      <c r="V959" s="3"/>
      <c r="W959" s="1"/>
      <c r="X959" s="1"/>
      <c r="Y959" s="1"/>
      <c r="Z959" s="1"/>
      <c r="AA959" s="2"/>
      <c r="AB959" s="2"/>
      <c r="AC959" s="2"/>
      <c r="AD959" s="2"/>
      <c r="AE959" s="2"/>
      <c r="AF959" s="2"/>
      <c r="AG959" s="270"/>
      <c r="AH959" s="270"/>
      <c r="AI959" s="270"/>
      <c r="AJ959" s="270"/>
      <c r="AK959" s="270"/>
      <c r="AL959" s="270"/>
      <c r="AM959" s="270"/>
      <c r="AN959" s="270"/>
      <c r="AO959" s="270"/>
    </row>
    <row r="960" spans="1:41" ht="14.25" customHeight="1">
      <c r="A960" s="204"/>
      <c r="B960" s="268"/>
      <c r="C960" s="268"/>
      <c r="D960" s="268"/>
      <c r="E960" s="268"/>
      <c r="F960" s="268"/>
      <c r="G960" s="268"/>
      <c r="H960" s="269"/>
      <c r="I960" s="189"/>
      <c r="J960" s="3"/>
      <c r="K960" s="2"/>
      <c r="L960" s="269"/>
      <c r="M960" s="189"/>
      <c r="N960" s="3"/>
      <c r="O960" s="2"/>
      <c r="P960" s="269"/>
      <c r="Q960" s="189"/>
      <c r="R960" s="3"/>
      <c r="S960" s="2"/>
      <c r="T960" s="269"/>
      <c r="U960" s="189"/>
      <c r="V960" s="3"/>
      <c r="W960" s="1"/>
      <c r="X960" s="1"/>
      <c r="Y960" s="1"/>
      <c r="Z960" s="1"/>
      <c r="AA960" s="2"/>
      <c r="AB960" s="2"/>
      <c r="AC960" s="2"/>
      <c r="AD960" s="2"/>
      <c r="AE960" s="2"/>
      <c r="AF960" s="2"/>
      <c r="AG960" s="270"/>
      <c r="AH960" s="270"/>
      <c r="AI960" s="270"/>
      <c r="AJ960" s="270"/>
      <c r="AK960" s="270"/>
      <c r="AL960" s="270"/>
      <c r="AM960" s="270"/>
      <c r="AN960" s="270"/>
      <c r="AO960" s="270"/>
    </row>
    <row r="961" spans="1:41" ht="14.25" customHeight="1">
      <c r="A961" s="204"/>
      <c r="B961" s="268"/>
      <c r="C961" s="268"/>
      <c r="D961" s="268"/>
      <c r="E961" s="268"/>
      <c r="F961" s="268"/>
      <c r="G961" s="268"/>
      <c r="H961" s="269"/>
      <c r="I961" s="189"/>
      <c r="J961" s="3"/>
      <c r="K961" s="2"/>
      <c r="L961" s="269"/>
      <c r="M961" s="189"/>
      <c r="N961" s="3"/>
      <c r="O961" s="2"/>
      <c r="P961" s="269"/>
      <c r="Q961" s="189"/>
      <c r="R961" s="3"/>
      <c r="S961" s="2"/>
      <c r="T961" s="269"/>
      <c r="U961" s="189"/>
      <c r="V961" s="3"/>
      <c r="W961" s="1"/>
      <c r="X961" s="1"/>
      <c r="Y961" s="1"/>
      <c r="Z961" s="1"/>
      <c r="AA961" s="2"/>
      <c r="AB961" s="2"/>
      <c r="AC961" s="2"/>
      <c r="AD961" s="2"/>
      <c r="AE961" s="2"/>
      <c r="AF961" s="2"/>
      <c r="AG961" s="270"/>
      <c r="AH961" s="270"/>
      <c r="AI961" s="270"/>
      <c r="AJ961" s="270"/>
      <c r="AK961" s="270"/>
      <c r="AL961" s="270"/>
      <c r="AM961" s="270"/>
      <c r="AN961" s="270"/>
      <c r="AO961" s="270"/>
    </row>
    <row r="962" spans="1:41" ht="14.25" customHeight="1">
      <c r="A962" s="204"/>
      <c r="B962" s="268"/>
      <c r="C962" s="268"/>
      <c r="D962" s="268"/>
      <c r="E962" s="268"/>
      <c r="F962" s="268"/>
      <c r="G962" s="268"/>
      <c r="H962" s="269"/>
      <c r="I962" s="189"/>
      <c r="J962" s="3"/>
      <c r="K962" s="2"/>
      <c r="L962" s="269"/>
      <c r="M962" s="189"/>
      <c r="N962" s="3"/>
      <c r="O962" s="2"/>
      <c r="P962" s="269"/>
      <c r="Q962" s="189"/>
      <c r="R962" s="3"/>
      <c r="S962" s="2"/>
      <c r="T962" s="269"/>
      <c r="U962" s="189"/>
      <c r="V962" s="3"/>
      <c r="W962" s="1"/>
      <c r="X962" s="1"/>
      <c r="Y962" s="1"/>
      <c r="Z962" s="1"/>
      <c r="AA962" s="2"/>
      <c r="AB962" s="2"/>
      <c r="AC962" s="2"/>
      <c r="AD962" s="2"/>
      <c r="AE962" s="2"/>
      <c r="AF962" s="2"/>
      <c r="AG962" s="270"/>
      <c r="AH962" s="270"/>
      <c r="AI962" s="270"/>
      <c r="AJ962" s="270"/>
      <c r="AK962" s="270"/>
      <c r="AL962" s="270"/>
      <c r="AM962" s="270"/>
      <c r="AN962" s="270"/>
      <c r="AO962" s="270"/>
    </row>
    <row r="963" spans="1:41" ht="14.25" customHeight="1">
      <c r="A963" s="204"/>
      <c r="B963" s="268"/>
      <c r="C963" s="268"/>
      <c r="D963" s="268"/>
      <c r="E963" s="268"/>
      <c r="F963" s="268"/>
      <c r="G963" s="268"/>
      <c r="H963" s="269"/>
      <c r="I963" s="189"/>
      <c r="J963" s="3"/>
      <c r="K963" s="2"/>
      <c r="L963" s="269"/>
      <c r="M963" s="189"/>
      <c r="N963" s="3"/>
      <c r="O963" s="2"/>
      <c r="P963" s="269"/>
      <c r="Q963" s="189"/>
      <c r="R963" s="3"/>
      <c r="S963" s="2"/>
      <c r="T963" s="269"/>
      <c r="U963" s="189"/>
      <c r="V963" s="3"/>
      <c r="W963" s="1"/>
      <c r="X963" s="1"/>
      <c r="Y963" s="1"/>
      <c r="Z963" s="1"/>
      <c r="AA963" s="2"/>
      <c r="AB963" s="2"/>
      <c r="AC963" s="2"/>
      <c r="AD963" s="2"/>
      <c r="AE963" s="2"/>
      <c r="AF963" s="2"/>
      <c r="AG963" s="270"/>
      <c r="AH963" s="270"/>
      <c r="AI963" s="270"/>
      <c r="AJ963" s="270"/>
      <c r="AK963" s="270"/>
      <c r="AL963" s="270"/>
      <c r="AM963" s="270"/>
      <c r="AN963" s="270"/>
      <c r="AO963" s="270"/>
    </row>
    <row r="964" spans="1:41" ht="14.25" customHeight="1">
      <c r="A964" s="204"/>
      <c r="B964" s="268"/>
      <c r="C964" s="268"/>
      <c r="D964" s="268"/>
      <c r="E964" s="268"/>
      <c r="F964" s="268"/>
      <c r="G964" s="268"/>
      <c r="H964" s="269"/>
      <c r="I964" s="189"/>
      <c r="J964" s="3"/>
      <c r="K964" s="2"/>
      <c r="L964" s="269"/>
      <c r="M964" s="189"/>
      <c r="N964" s="3"/>
      <c r="O964" s="2"/>
      <c r="P964" s="269"/>
      <c r="Q964" s="189"/>
      <c r="R964" s="3"/>
      <c r="S964" s="2"/>
      <c r="T964" s="269"/>
      <c r="U964" s="189"/>
      <c r="V964" s="3"/>
      <c r="W964" s="1"/>
      <c r="X964" s="1"/>
      <c r="Y964" s="1"/>
      <c r="Z964" s="1"/>
      <c r="AA964" s="2"/>
      <c r="AB964" s="2"/>
      <c r="AC964" s="2"/>
      <c r="AD964" s="2"/>
      <c r="AE964" s="2"/>
      <c r="AF964" s="2"/>
      <c r="AG964" s="270"/>
      <c r="AH964" s="270"/>
      <c r="AI964" s="270"/>
      <c r="AJ964" s="270"/>
      <c r="AK964" s="270"/>
      <c r="AL964" s="270"/>
      <c r="AM964" s="270"/>
      <c r="AN964" s="270"/>
      <c r="AO964" s="270"/>
    </row>
    <row r="965" spans="1:41" ht="14.25" customHeight="1">
      <c r="A965" s="204"/>
      <c r="B965" s="268"/>
      <c r="C965" s="268"/>
      <c r="D965" s="268"/>
      <c r="E965" s="268"/>
      <c r="F965" s="268"/>
      <c r="G965" s="268"/>
      <c r="H965" s="269"/>
      <c r="I965" s="189"/>
      <c r="J965" s="3"/>
      <c r="K965" s="2"/>
      <c r="L965" s="269"/>
      <c r="M965" s="189"/>
      <c r="N965" s="3"/>
      <c r="O965" s="2"/>
      <c r="P965" s="269"/>
      <c r="Q965" s="189"/>
      <c r="R965" s="3"/>
      <c r="S965" s="2"/>
      <c r="T965" s="269"/>
      <c r="U965" s="189"/>
      <c r="V965" s="3"/>
      <c r="W965" s="1"/>
      <c r="X965" s="1"/>
      <c r="Y965" s="1"/>
      <c r="Z965" s="1"/>
      <c r="AA965" s="2"/>
      <c r="AB965" s="2"/>
      <c r="AC965" s="2"/>
      <c r="AD965" s="2"/>
      <c r="AE965" s="2"/>
      <c r="AF965" s="2"/>
      <c r="AG965" s="270"/>
      <c r="AH965" s="270"/>
      <c r="AI965" s="270"/>
      <c r="AJ965" s="270"/>
      <c r="AK965" s="270"/>
      <c r="AL965" s="270"/>
      <c r="AM965" s="270"/>
      <c r="AN965" s="270"/>
      <c r="AO965" s="270"/>
    </row>
    <row r="966" spans="1:41" ht="14.25" customHeight="1">
      <c r="A966" s="204"/>
      <c r="B966" s="268"/>
      <c r="C966" s="268"/>
      <c r="D966" s="268"/>
      <c r="E966" s="268"/>
      <c r="F966" s="268"/>
      <c r="G966" s="268"/>
      <c r="H966" s="269"/>
      <c r="I966" s="189"/>
      <c r="J966" s="3"/>
      <c r="K966" s="2"/>
      <c r="L966" s="269"/>
      <c r="M966" s="189"/>
      <c r="N966" s="3"/>
      <c r="O966" s="2"/>
      <c r="P966" s="269"/>
      <c r="Q966" s="189"/>
      <c r="R966" s="3"/>
      <c r="S966" s="2"/>
      <c r="T966" s="269"/>
      <c r="U966" s="189"/>
      <c r="V966" s="3"/>
      <c r="W966" s="1"/>
      <c r="X966" s="1"/>
      <c r="Y966" s="1"/>
      <c r="Z966" s="1"/>
      <c r="AA966" s="2"/>
      <c r="AB966" s="2"/>
      <c r="AC966" s="2"/>
      <c r="AD966" s="2"/>
      <c r="AE966" s="2"/>
      <c r="AF966" s="2"/>
      <c r="AG966" s="270"/>
      <c r="AH966" s="270"/>
      <c r="AI966" s="270"/>
      <c r="AJ966" s="270"/>
      <c r="AK966" s="270"/>
      <c r="AL966" s="270"/>
      <c r="AM966" s="270"/>
      <c r="AN966" s="270"/>
      <c r="AO966" s="270"/>
    </row>
    <row r="967" spans="1:41" ht="14.25" customHeight="1">
      <c r="A967" s="204"/>
      <c r="B967" s="268"/>
      <c r="C967" s="268"/>
      <c r="D967" s="268"/>
      <c r="E967" s="268"/>
      <c r="F967" s="268"/>
      <c r="G967" s="268"/>
      <c r="H967" s="269"/>
      <c r="I967" s="189"/>
      <c r="J967" s="3"/>
      <c r="K967" s="2"/>
      <c r="L967" s="269"/>
      <c r="M967" s="189"/>
      <c r="N967" s="3"/>
      <c r="O967" s="2"/>
      <c r="P967" s="269"/>
      <c r="Q967" s="189"/>
      <c r="R967" s="3"/>
      <c r="S967" s="2"/>
      <c r="T967" s="269"/>
      <c r="U967" s="189"/>
      <c r="V967" s="3"/>
      <c r="W967" s="1"/>
      <c r="X967" s="1"/>
      <c r="Y967" s="1"/>
      <c r="Z967" s="1"/>
      <c r="AA967" s="2"/>
      <c r="AB967" s="2"/>
      <c r="AC967" s="2"/>
      <c r="AD967" s="2"/>
      <c r="AE967" s="2"/>
      <c r="AF967" s="2"/>
      <c r="AG967" s="270"/>
      <c r="AH967" s="270"/>
      <c r="AI967" s="270"/>
      <c r="AJ967" s="270"/>
      <c r="AK967" s="270"/>
      <c r="AL967" s="270"/>
      <c r="AM967" s="270"/>
      <c r="AN967" s="270"/>
      <c r="AO967" s="270"/>
    </row>
    <row r="968" spans="1:41" ht="14.25" customHeight="1">
      <c r="A968" s="204"/>
      <c r="B968" s="268"/>
      <c r="C968" s="268"/>
      <c r="D968" s="268"/>
      <c r="E968" s="268"/>
      <c r="F968" s="268"/>
      <c r="G968" s="268"/>
      <c r="H968" s="269"/>
      <c r="I968" s="189"/>
      <c r="J968" s="3"/>
      <c r="K968" s="2"/>
      <c r="L968" s="269"/>
      <c r="M968" s="189"/>
      <c r="N968" s="3"/>
      <c r="O968" s="2"/>
      <c r="P968" s="269"/>
      <c r="Q968" s="189"/>
      <c r="R968" s="3"/>
      <c r="S968" s="2"/>
      <c r="T968" s="269"/>
      <c r="U968" s="189"/>
      <c r="V968" s="3"/>
      <c r="W968" s="1"/>
      <c r="X968" s="1"/>
      <c r="Y968" s="1"/>
      <c r="Z968" s="1"/>
      <c r="AA968" s="2"/>
      <c r="AB968" s="2"/>
      <c r="AC968" s="2"/>
      <c r="AD968" s="2"/>
      <c r="AE968" s="2"/>
      <c r="AF968" s="2"/>
      <c r="AG968" s="270"/>
      <c r="AH968" s="270"/>
      <c r="AI968" s="270"/>
      <c r="AJ968" s="270"/>
      <c r="AK968" s="270"/>
      <c r="AL968" s="270"/>
      <c r="AM968" s="270"/>
      <c r="AN968" s="270"/>
      <c r="AO968" s="270"/>
    </row>
    <row r="969" spans="1:41" ht="14.25" customHeight="1">
      <c r="A969" s="204"/>
      <c r="B969" s="268"/>
      <c r="C969" s="268"/>
      <c r="D969" s="268"/>
      <c r="E969" s="268"/>
      <c r="F969" s="268"/>
      <c r="G969" s="268"/>
      <c r="H969" s="269"/>
      <c r="I969" s="189"/>
      <c r="J969" s="3"/>
      <c r="K969" s="2"/>
      <c r="L969" s="269"/>
      <c r="M969" s="189"/>
      <c r="N969" s="3"/>
      <c r="O969" s="2"/>
      <c r="P969" s="269"/>
      <c r="Q969" s="189"/>
      <c r="R969" s="3"/>
      <c r="S969" s="2"/>
      <c r="T969" s="269"/>
      <c r="U969" s="189"/>
      <c r="V969" s="3"/>
      <c r="W969" s="1"/>
      <c r="X969" s="1"/>
      <c r="Y969" s="1"/>
      <c r="Z969" s="1"/>
      <c r="AA969" s="2"/>
      <c r="AB969" s="2"/>
      <c r="AC969" s="2"/>
      <c r="AD969" s="2"/>
      <c r="AE969" s="2"/>
      <c r="AF969" s="2"/>
      <c r="AG969" s="270"/>
      <c r="AH969" s="270"/>
      <c r="AI969" s="270"/>
      <c r="AJ969" s="270"/>
      <c r="AK969" s="270"/>
      <c r="AL969" s="270"/>
      <c r="AM969" s="270"/>
      <c r="AN969" s="270"/>
      <c r="AO969" s="270"/>
    </row>
    <row r="970" spans="1:41" ht="14.25" customHeight="1">
      <c r="A970" s="204"/>
      <c r="B970" s="268"/>
      <c r="C970" s="268"/>
      <c r="D970" s="268"/>
      <c r="E970" s="268"/>
      <c r="F970" s="268"/>
      <c r="G970" s="268"/>
      <c r="H970" s="269"/>
      <c r="I970" s="189"/>
      <c r="J970" s="3"/>
      <c r="K970" s="2"/>
      <c r="L970" s="269"/>
      <c r="M970" s="189"/>
      <c r="N970" s="3"/>
      <c r="O970" s="2"/>
      <c r="P970" s="269"/>
      <c r="Q970" s="189"/>
      <c r="R970" s="3"/>
      <c r="S970" s="2"/>
      <c r="T970" s="269"/>
      <c r="U970" s="189"/>
      <c r="V970" s="3"/>
      <c r="W970" s="1"/>
      <c r="X970" s="1"/>
      <c r="Y970" s="1"/>
      <c r="Z970" s="1"/>
      <c r="AA970" s="2"/>
      <c r="AB970" s="2"/>
      <c r="AC970" s="2"/>
      <c r="AD970" s="2"/>
      <c r="AE970" s="2"/>
      <c r="AF970" s="2"/>
      <c r="AG970" s="270"/>
      <c r="AH970" s="270"/>
      <c r="AI970" s="270"/>
      <c r="AJ970" s="270"/>
      <c r="AK970" s="270"/>
      <c r="AL970" s="270"/>
      <c r="AM970" s="270"/>
      <c r="AN970" s="270"/>
      <c r="AO970" s="270"/>
    </row>
    <row r="971" spans="1:41" ht="14.25" customHeight="1">
      <c r="A971" s="204"/>
      <c r="B971" s="268"/>
      <c r="C971" s="268"/>
      <c r="D971" s="268"/>
      <c r="E971" s="268"/>
      <c r="F971" s="268"/>
      <c r="G971" s="268"/>
      <c r="H971" s="269"/>
      <c r="I971" s="189"/>
      <c r="J971" s="3"/>
      <c r="K971" s="2"/>
      <c r="L971" s="269"/>
      <c r="M971" s="189"/>
      <c r="N971" s="3"/>
      <c r="O971" s="2"/>
      <c r="P971" s="269"/>
      <c r="Q971" s="189"/>
      <c r="R971" s="3"/>
      <c r="S971" s="2"/>
      <c r="T971" s="269"/>
      <c r="U971" s="189"/>
      <c r="V971" s="3"/>
      <c r="W971" s="1"/>
      <c r="X971" s="1"/>
      <c r="Y971" s="1"/>
      <c r="Z971" s="1"/>
      <c r="AA971" s="2"/>
      <c r="AB971" s="2"/>
      <c r="AC971" s="2"/>
      <c r="AD971" s="2"/>
      <c r="AE971" s="2"/>
      <c r="AF971" s="2"/>
      <c r="AG971" s="270"/>
      <c r="AH971" s="270"/>
      <c r="AI971" s="270"/>
      <c r="AJ971" s="270"/>
      <c r="AK971" s="270"/>
      <c r="AL971" s="270"/>
      <c r="AM971" s="270"/>
      <c r="AN971" s="270"/>
      <c r="AO971" s="270"/>
    </row>
    <row r="972" spans="1:41" ht="14.25" customHeight="1">
      <c r="A972" s="204"/>
      <c r="B972" s="268"/>
      <c r="C972" s="268"/>
      <c r="D972" s="268"/>
      <c r="E972" s="268"/>
      <c r="F972" s="268"/>
      <c r="G972" s="268"/>
      <c r="H972" s="269"/>
      <c r="I972" s="189"/>
      <c r="J972" s="3"/>
      <c r="K972" s="2"/>
      <c r="L972" s="269"/>
      <c r="M972" s="189"/>
      <c r="N972" s="3"/>
      <c r="O972" s="2"/>
      <c r="P972" s="269"/>
      <c r="Q972" s="189"/>
      <c r="R972" s="3"/>
      <c r="S972" s="2"/>
      <c r="T972" s="269"/>
      <c r="U972" s="189"/>
      <c r="V972" s="3"/>
      <c r="W972" s="1"/>
      <c r="X972" s="1"/>
      <c r="Y972" s="1"/>
      <c r="Z972" s="1"/>
      <c r="AA972" s="2"/>
      <c r="AB972" s="2"/>
      <c r="AC972" s="2"/>
      <c r="AD972" s="2"/>
      <c r="AE972" s="2"/>
      <c r="AF972" s="2"/>
      <c r="AG972" s="270"/>
      <c r="AH972" s="270"/>
      <c r="AI972" s="270"/>
      <c r="AJ972" s="270"/>
      <c r="AK972" s="270"/>
      <c r="AL972" s="270"/>
      <c r="AM972" s="270"/>
      <c r="AN972" s="270"/>
      <c r="AO972" s="270"/>
    </row>
    <row r="973" spans="1:41" ht="14.25" customHeight="1">
      <c r="A973" s="204"/>
      <c r="B973" s="268"/>
      <c r="C973" s="268"/>
      <c r="D973" s="268"/>
      <c r="E973" s="268"/>
      <c r="F973" s="268"/>
      <c r="G973" s="268"/>
      <c r="H973" s="269"/>
      <c r="I973" s="189"/>
      <c r="J973" s="3"/>
      <c r="K973" s="2"/>
      <c r="L973" s="269"/>
      <c r="M973" s="189"/>
      <c r="N973" s="3"/>
      <c r="O973" s="2"/>
      <c r="P973" s="269"/>
      <c r="Q973" s="189"/>
      <c r="R973" s="3"/>
      <c r="S973" s="2"/>
      <c r="T973" s="269"/>
      <c r="U973" s="189"/>
      <c r="V973" s="3"/>
      <c r="W973" s="1"/>
      <c r="X973" s="1"/>
      <c r="Y973" s="1"/>
      <c r="Z973" s="1"/>
      <c r="AA973" s="2"/>
      <c r="AB973" s="2"/>
      <c r="AC973" s="2"/>
      <c r="AD973" s="2"/>
      <c r="AE973" s="2"/>
      <c r="AF973" s="2"/>
      <c r="AG973" s="270"/>
      <c r="AH973" s="270"/>
      <c r="AI973" s="270"/>
      <c r="AJ973" s="270"/>
      <c r="AK973" s="270"/>
      <c r="AL973" s="270"/>
      <c r="AM973" s="270"/>
      <c r="AN973" s="270"/>
      <c r="AO973" s="270"/>
    </row>
    <row r="974" spans="1:41" ht="14.25" customHeight="1">
      <c r="A974" s="204"/>
      <c r="B974" s="268"/>
      <c r="C974" s="268"/>
      <c r="D974" s="268"/>
      <c r="E974" s="268"/>
      <c r="F974" s="268"/>
      <c r="G974" s="268"/>
      <c r="H974" s="269"/>
      <c r="I974" s="189"/>
      <c r="J974" s="3"/>
      <c r="K974" s="2"/>
      <c r="L974" s="269"/>
      <c r="M974" s="189"/>
      <c r="N974" s="3"/>
      <c r="O974" s="2"/>
      <c r="P974" s="269"/>
      <c r="Q974" s="189"/>
      <c r="R974" s="3"/>
      <c r="S974" s="2"/>
      <c r="T974" s="269"/>
      <c r="U974" s="189"/>
      <c r="V974" s="3"/>
      <c r="W974" s="1"/>
      <c r="X974" s="1"/>
      <c r="Y974" s="1"/>
      <c r="Z974" s="1"/>
      <c r="AA974" s="2"/>
      <c r="AB974" s="2"/>
      <c r="AC974" s="2"/>
      <c r="AD974" s="2"/>
      <c r="AE974" s="2"/>
      <c r="AF974" s="2"/>
      <c r="AG974" s="270"/>
      <c r="AH974" s="270"/>
      <c r="AI974" s="270"/>
      <c r="AJ974" s="270"/>
      <c r="AK974" s="270"/>
      <c r="AL974" s="270"/>
      <c r="AM974" s="270"/>
      <c r="AN974" s="270"/>
      <c r="AO974" s="270"/>
    </row>
    <row r="975" spans="1:41" ht="14.25" customHeight="1">
      <c r="A975" s="204"/>
      <c r="B975" s="268"/>
      <c r="C975" s="268"/>
      <c r="D975" s="268"/>
      <c r="E975" s="268"/>
      <c r="F975" s="268"/>
      <c r="G975" s="268"/>
      <c r="H975" s="269"/>
      <c r="I975" s="189"/>
      <c r="J975" s="3"/>
      <c r="K975" s="2"/>
      <c r="L975" s="269"/>
      <c r="M975" s="189"/>
      <c r="N975" s="3"/>
      <c r="O975" s="2"/>
      <c r="P975" s="269"/>
      <c r="Q975" s="189"/>
      <c r="R975" s="3"/>
      <c r="S975" s="2"/>
      <c r="T975" s="269"/>
      <c r="U975" s="189"/>
      <c r="V975" s="3"/>
      <c r="W975" s="1"/>
      <c r="X975" s="1"/>
      <c r="Y975" s="1"/>
      <c r="Z975" s="1"/>
      <c r="AA975" s="2"/>
      <c r="AB975" s="2"/>
      <c r="AC975" s="2"/>
      <c r="AD975" s="2"/>
      <c r="AE975" s="2"/>
      <c r="AF975" s="2"/>
      <c r="AG975" s="270"/>
      <c r="AH975" s="270"/>
      <c r="AI975" s="270"/>
      <c r="AJ975" s="270"/>
      <c r="AK975" s="270"/>
      <c r="AL975" s="270"/>
      <c r="AM975" s="270"/>
      <c r="AN975" s="270"/>
      <c r="AO975" s="270"/>
    </row>
    <row r="976" spans="1:41" ht="14.25" customHeight="1">
      <c r="A976" s="204"/>
      <c r="B976" s="268"/>
      <c r="C976" s="268"/>
      <c r="D976" s="268"/>
      <c r="E976" s="268"/>
      <c r="F976" s="268"/>
      <c r="G976" s="268"/>
      <c r="H976" s="269"/>
      <c r="I976" s="189"/>
      <c r="J976" s="3"/>
      <c r="K976" s="2"/>
      <c r="L976" s="269"/>
      <c r="M976" s="189"/>
      <c r="N976" s="3"/>
      <c r="O976" s="2"/>
      <c r="P976" s="269"/>
      <c r="Q976" s="189"/>
      <c r="R976" s="3"/>
      <c r="S976" s="2"/>
      <c r="T976" s="269"/>
      <c r="U976" s="189"/>
      <c r="V976" s="3"/>
      <c r="W976" s="1"/>
      <c r="X976" s="1"/>
      <c r="Y976" s="1"/>
      <c r="Z976" s="1"/>
      <c r="AA976" s="2"/>
      <c r="AB976" s="2"/>
      <c r="AC976" s="2"/>
      <c r="AD976" s="2"/>
      <c r="AE976" s="2"/>
      <c r="AF976" s="2"/>
      <c r="AG976" s="270"/>
      <c r="AH976" s="270"/>
      <c r="AI976" s="270"/>
      <c r="AJ976" s="270"/>
      <c r="AK976" s="270"/>
      <c r="AL976" s="270"/>
      <c r="AM976" s="270"/>
      <c r="AN976" s="270"/>
      <c r="AO976" s="270"/>
    </row>
    <row r="977" spans="1:41" ht="14.25" customHeight="1">
      <c r="A977" s="204"/>
      <c r="B977" s="268"/>
      <c r="C977" s="268"/>
      <c r="D977" s="268"/>
      <c r="E977" s="268"/>
      <c r="F977" s="268"/>
      <c r="G977" s="268"/>
      <c r="H977" s="269"/>
      <c r="I977" s="189"/>
      <c r="J977" s="3"/>
      <c r="K977" s="2"/>
      <c r="L977" s="269"/>
      <c r="M977" s="189"/>
      <c r="N977" s="3"/>
      <c r="O977" s="2"/>
      <c r="P977" s="269"/>
      <c r="Q977" s="189"/>
      <c r="R977" s="3"/>
      <c r="S977" s="2"/>
      <c r="T977" s="269"/>
      <c r="U977" s="189"/>
      <c r="V977" s="3"/>
      <c r="W977" s="1"/>
      <c r="X977" s="1"/>
      <c r="Y977" s="1"/>
      <c r="Z977" s="1"/>
      <c r="AA977" s="2"/>
      <c r="AB977" s="2"/>
      <c r="AC977" s="2"/>
      <c r="AD977" s="2"/>
      <c r="AE977" s="2"/>
      <c r="AF977" s="2"/>
      <c r="AG977" s="270"/>
      <c r="AH977" s="270"/>
      <c r="AI977" s="270"/>
      <c r="AJ977" s="270"/>
      <c r="AK977" s="270"/>
      <c r="AL977" s="270"/>
      <c r="AM977" s="270"/>
      <c r="AN977" s="270"/>
      <c r="AO977" s="270"/>
    </row>
    <row r="978" spans="1:41" ht="14.25" customHeight="1">
      <c r="A978" s="204"/>
      <c r="B978" s="268"/>
      <c r="C978" s="268"/>
      <c r="D978" s="268"/>
      <c r="E978" s="268"/>
      <c r="F978" s="268"/>
      <c r="G978" s="268"/>
      <c r="H978" s="269"/>
      <c r="I978" s="189"/>
      <c r="J978" s="3"/>
      <c r="K978" s="2"/>
      <c r="L978" s="269"/>
      <c r="M978" s="189"/>
      <c r="N978" s="3"/>
      <c r="O978" s="2"/>
      <c r="P978" s="269"/>
      <c r="Q978" s="189"/>
      <c r="R978" s="3"/>
      <c r="S978" s="2"/>
      <c r="T978" s="269"/>
      <c r="U978" s="189"/>
      <c r="V978" s="3"/>
      <c r="W978" s="1"/>
      <c r="X978" s="1"/>
      <c r="Y978" s="1"/>
      <c r="Z978" s="1"/>
      <c r="AA978" s="2"/>
      <c r="AB978" s="2"/>
      <c r="AC978" s="2"/>
      <c r="AD978" s="2"/>
      <c r="AE978" s="2"/>
      <c r="AF978" s="2"/>
      <c r="AG978" s="270"/>
      <c r="AH978" s="270"/>
      <c r="AI978" s="270"/>
      <c r="AJ978" s="270"/>
      <c r="AK978" s="270"/>
      <c r="AL978" s="270"/>
      <c r="AM978" s="270"/>
      <c r="AN978" s="270"/>
      <c r="AO978" s="270"/>
    </row>
    <row r="979" spans="1:41" ht="14.25" customHeight="1">
      <c r="A979" s="204"/>
      <c r="B979" s="268"/>
      <c r="C979" s="268"/>
      <c r="D979" s="268"/>
      <c r="E979" s="268"/>
      <c r="F979" s="268"/>
      <c r="G979" s="268"/>
      <c r="H979" s="269"/>
      <c r="I979" s="189"/>
      <c r="J979" s="3"/>
      <c r="K979" s="2"/>
      <c r="L979" s="269"/>
      <c r="M979" s="189"/>
      <c r="N979" s="3"/>
      <c r="O979" s="2"/>
      <c r="P979" s="269"/>
      <c r="Q979" s="189"/>
      <c r="R979" s="3"/>
      <c r="S979" s="2"/>
      <c r="T979" s="269"/>
      <c r="U979" s="189"/>
      <c r="V979" s="3"/>
      <c r="W979" s="1"/>
      <c r="X979" s="1"/>
      <c r="Y979" s="1"/>
      <c r="Z979" s="1"/>
      <c r="AA979" s="2"/>
      <c r="AB979" s="2"/>
      <c r="AC979" s="2"/>
      <c r="AD979" s="2"/>
      <c r="AE979" s="2"/>
      <c r="AF979" s="2"/>
      <c r="AG979" s="270"/>
      <c r="AH979" s="270"/>
      <c r="AI979" s="270"/>
      <c r="AJ979" s="270"/>
      <c r="AK979" s="270"/>
      <c r="AL979" s="270"/>
      <c r="AM979" s="270"/>
      <c r="AN979" s="270"/>
      <c r="AO979" s="270"/>
    </row>
    <row r="980" spans="1:41" ht="14.25" customHeight="1">
      <c r="A980" s="204"/>
      <c r="B980" s="268"/>
      <c r="C980" s="268"/>
      <c r="D980" s="268"/>
      <c r="E980" s="268"/>
      <c r="F980" s="268"/>
      <c r="G980" s="268"/>
      <c r="H980" s="269"/>
      <c r="I980" s="189"/>
      <c r="J980" s="3"/>
      <c r="K980" s="2"/>
      <c r="L980" s="269"/>
      <c r="M980" s="189"/>
      <c r="N980" s="3"/>
      <c r="O980" s="2"/>
      <c r="P980" s="269"/>
      <c r="Q980" s="189"/>
      <c r="R980" s="3"/>
      <c r="S980" s="2"/>
      <c r="T980" s="269"/>
      <c r="U980" s="189"/>
      <c r="V980" s="3"/>
      <c r="W980" s="1"/>
      <c r="X980" s="1"/>
      <c r="Y980" s="1"/>
      <c r="Z980" s="1"/>
      <c r="AA980" s="2"/>
      <c r="AB980" s="2"/>
      <c r="AC980" s="2"/>
      <c r="AD980" s="2"/>
      <c r="AE980" s="2"/>
      <c r="AF980" s="2"/>
      <c r="AG980" s="270"/>
      <c r="AH980" s="270"/>
      <c r="AI980" s="270"/>
      <c r="AJ980" s="270"/>
      <c r="AK980" s="270"/>
      <c r="AL980" s="270"/>
      <c r="AM980" s="270"/>
      <c r="AN980" s="270"/>
      <c r="AO980" s="270"/>
    </row>
    <row r="981" spans="1:41" ht="14.25" customHeight="1">
      <c r="A981" s="204"/>
      <c r="B981" s="268"/>
      <c r="C981" s="268"/>
      <c r="D981" s="268"/>
      <c r="E981" s="268"/>
      <c r="F981" s="268"/>
      <c r="G981" s="268"/>
      <c r="H981" s="269"/>
      <c r="I981" s="189"/>
      <c r="J981" s="3"/>
      <c r="K981" s="2"/>
      <c r="L981" s="269"/>
      <c r="M981" s="189"/>
      <c r="N981" s="3"/>
      <c r="O981" s="2"/>
      <c r="P981" s="269"/>
      <c r="Q981" s="189"/>
      <c r="R981" s="3"/>
      <c r="S981" s="2"/>
      <c r="T981" s="269"/>
      <c r="U981" s="189"/>
      <c r="V981" s="3"/>
      <c r="W981" s="1"/>
      <c r="X981" s="1"/>
      <c r="Y981" s="1"/>
      <c r="Z981" s="1"/>
      <c r="AA981" s="2"/>
      <c r="AB981" s="2"/>
      <c r="AC981" s="2"/>
      <c r="AD981" s="2"/>
      <c r="AE981" s="2"/>
      <c r="AF981" s="2"/>
      <c r="AG981" s="270"/>
      <c r="AH981" s="270"/>
      <c r="AI981" s="270"/>
      <c r="AJ981" s="270"/>
      <c r="AK981" s="270"/>
      <c r="AL981" s="270"/>
      <c r="AM981" s="270"/>
      <c r="AN981" s="270"/>
      <c r="AO981" s="270"/>
    </row>
    <row r="982" spans="1:41" ht="14.25" customHeight="1">
      <c r="A982" s="204"/>
      <c r="B982" s="268"/>
      <c r="C982" s="268"/>
      <c r="D982" s="268"/>
      <c r="E982" s="268"/>
      <c r="F982" s="268"/>
      <c r="G982" s="268"/>
      <c r="H982" s="269"/>
      <c r="I982" s="189"/>
      <c r="J982" s="3"/>
      <c r="K982" s="2"/>
      <c r="L982" s="269"/>
      <c r="M982" s="189"/>
      <c r="N982" s="3"/>
      <c r="O982" s="2"/>
      <c r="P982" s="269"/>
      <c r="Q982" s="189"/>
      <c r="R982" s="3"/>
      <c r="S982" s="2"/>
      <c r="T982" s="269"/>
      <c r="U982" s="189"/>
      <c r="V982" s="3"/>
      <c r="W982" s="1"/>
      <c r="X982" s="1"/>
      <c r="Y982" s="1"/>
      <c r="Z982" s="1"/>
      <c r="AA982" s="2"/>
      <c r="AB982" s="2"/>
      <c r="AC982" s="2"/>
      <c r="AD982" s="2"/>
      <c r="AE982" s="2"/>
      <c r="AF982" s="2"/>
      <c r="AG982" s="270"/>
      <c r="AH982" s="270"/>
      <c r="AI982" s="270"/>
      <c r="AJ982" s="270"/>
      <c r="AK982" s="270"/>
      <c r="AL982" s="270"/>
      <c r="AM982" s="270"/>
      <c r="AN982" s="270"/>
      <c r="AO982" s="270"/>
    </row>
    <row r="983" spans="1:41" ht="14.25" customHeight="1">
      <c r="A983" s="204"/>
      <c r="B983" s="268"/>
      <c r="C983" s="268"/>
      <c r="D983" s="268"/>
      <c r="E983" s="268"/>
      <c r="F983" s="268"/>
      <c r="G983" s="268"/>
      <c r="H983" s="269"/>
      <c r="I983" s="189"/>
      <c r="J983" s="3"/>
      <c r="K983" s="2"/>
      <c r="L983" s="269"/>
      <c r="M983" s="189"/>
      <c r="N983" s="3"/>
      <c r="O983" s="2"/>
      <c r="P983" s="269"/>
      <c r="Q983" s="189"/>
      <c r="R983" s="3"/>
      <c r="S983" s="2"/>
      <c r="T983" s="269"/>
      <c r="U983" s="189"/>
      <c r="V983" s="3"/>
      <c r="W983" s="1"/>
      <c r="X983" s="1"/>
      <c r="Y983" s="1"/>
      <c r="Z983" s="1"/>
      <c r="AA983" s="2"/>
      <c r="AB983" s="2"/>
      <c r="AC983" s="2"/>
      <c r="AD983" s="2"/>
      <c r="AE983" s="2"/>
      <c r="AF983" s="2"/>
      <c r="AG983" s="270"/>
      <c r="AH983" s="270"/>
      <c r="AI983" s="270"/>
      <c r="AJ983" s="270"/>
      <c r="AK983" s="270"/>
      <c r="AL983" s="270"/>
      <c r="AM983" s="270"/>
      <c r="AN983" s="270"/>
      <c r="AO983" s="270"/>
    </row>
    <row r="984" spans="1:41" ht="14.25" customHeight="1">
      <c r="A984" s="204"/>
      <c r="B984" s="268"/>
      <c r="C984" s="268"/>
      <c r="D984" s="268"/>
      <c r="E984" s="268"/>
      <c r="F984" s="268"/>
      <c r="G984" s="268"/>
      <c r="H984" s="269"/>
      <c r="I984" s="189"/>
      <c r="J984" s="3"/>
      <c r="K984" s="2"/>
      <c r="L984" s="269"/>
      <c r="M984" s="189"/>
      <c r="N984" s="3"/>
      <c r="O984" s="2"/>
      <c r="P984" s="269"/>
      <c r="Q984" s="189"/>
      <c r="R984" s="3"/>
      <c r="S984" s="2"/>
      <c r="T984" s="269"/>
      <c r="U984" s="189"/>
      <c r="V984" s="3"/>
      <c r="W984" s="1"/>
      <c r="X984" s="1"/>
      <c r="Y984" s="1"/>
      <c r="Z984" s="1"/>
      <c r="AA984" s="2"/>
      <c r="AB984" s="2"/>
      <c r="AC984" s="2"/>
      <c r="AD984" s="2"/>
      <c r="AE984" s="2"/>
      <c r="AF984" s="2"/>
      <c r="AG984" s="270"/>
      <c r="AH984" s="270"/>
      <c r="AI984" s="270"/>
      <c r="AJ984" s="270"/>
      <c r="AK984" s="270"/>
      <c r="AL984" s="270"/>
      <c r="AM984" s="270"/>
      <c r="AN984" s="270"/>
      <c r="AO984" s="270"/>
    </row>
    <row r="985" spans="1:41" ht="14.25" customHeight="1">
      <c r="A985" s="204"/>
      <c r="B985" s="268"/>
      <c r="C985" s="268"/>
      <c r="D985" s="268"/>
      <c r="E985" s="268"/>
      <c r="F985" s="268"/>
      <c r="G985" s="268"/>
      <c r="H985" s="269"/>
      <c r="I985" s="189"/>
      <c r="J985" s="3"/>
      <c r="K985" s="2"/>
      <c r="L985" s="269"/>
      <c r="M985" s="189"/>
      <c r="N985" s="3"/>
      <c r="O985" s="2"/>
      <c r="P985" s="269"/>
      <c r="Q985" s="189"/>
      <c r="R985" s="3"/>
      <c r="S985" s="2"/>
      <c r="T985" s="269"/>
      <c r="U985" s="189"/>
      <c r="V985" s="3"/>
      <c r="W985" s="1"/>
      <c r="X985" s="1"/>
      <c r="Y985" s="1"/>
      <c r="Z985" s="1"/>
      <c r="AA985" s="2"/>
      <c r="AB985" s="2"/>
      <c r="AC985" s="2"/>
      <c r="AD985" s="2"/>
      <c r="AE985" s="2"/>
      <c r="AF985" s="2"/>
      <c r="AG985" s="270"/>
      <c r="AH985" s="270"/>
      <c r="AI985" s="270"/>
      <c r="AJ985" s="270"/>
      <c r="AK985" s="270"/>
      <c r="AL985" s="270"/>
      <c r="AM985" s="270"/>
      <c r="AN985" s="270"/>
      <c r="AO985" s="270"/>
    </row>
    <row r="986" spans="1:41" ht="14.25" customHeight="1">
      <c r="A986" s="204"/>
      <c r="B986" s="268"/>
      <c r="C986" s="268"/>
      <c r="D986" s="268"/>
      <c r="E986" s="268"/>
      <c r="F986" s="268"/>
      <c r="G986" s="268"/>
      <c r="H986" s="269"/>
      <c r="I986" s="189"/>
      <c r="J986" s="3"/>
      <c r="K986" s="2"/>
      <c r="L986" s="269"/>
      <c r="M986" s="189"/>
      <c r="N986" s="3"/>
      <c r="O986" s="2"/>
      <c r="P986" s="269"/>
      <c r="Q986" s="189"/>
      <c r="R986" s="3"/>
      <c r="S986" s="2"/>
      <c r="T986" s="269"/>
      <c r="U986" s="189"/>
      <c r="V986" s="3"/>
      <c r="W986" s="1"/>
      <c r="X986" s="1"/>
      <c r="Y986" s="1"/>
      <c r="Z986" s="1"/>
      <c r="AA986" s="2"/>
      <c r="AB986" s="2"/>
      <c r="AC986" s="2"/>
      <c r="AD986" s="2"/>
      <c r="AE986" s="2"/>
      <c r="AF986" s="2"/>
      <c r="AG986" s="270"/>
      <c r="AH986" s="270"/>
      <c r="AI986" s="270"/>
      <c r="AJ986" s="270"/>
      <c r="AK986" s="270"/>
      <c r="AL986" s="270"/>
      <c r="AM986" s="270"/>
      <c r="AN986" s="270"/>
      <c r="AO986" s="270"/>
    </row>
    <row r="987" spans="1:41" ht="14.25" customHeight="1">
      <c r="A987" s="204"/>
      <c r="B987" s="268"/>
      <c r="C987" s="268"/>
      <c r="D987" s="268"/>
      <c r="E987" s="268"/>
      <c r="F987" s="268"/>
      <c r="G987" s="268"/>
      <c r="H987" s="269"/>
      <c r="I987" s="189"/>
      <c r="J987" s="3"/>
      <c r="K987" s="2"/>
      <c r="L987" s="269"/>
      <c r="M987" s="189"/>
      <c r="N987" s="3"/>
      <c r="O987" s="2"/>
      <c r="P987" s="269"/>
      <c r="Q987" s="189"/>
      <c r="R987" s="3"/>
      <c r="S987" s="2"/>
      <c r="T987" s="269"/>
      <c r="U987" s="189"/>
      <c r="V987" s="3"/>
      <c r="W987" s="1"/>
      <c r="X987" s="1"/>
      <c r="Y987" s="1"/>
      <c r="Z987" s="1"/>
      <c r="AA987" s="2"/>
      <c r="AB987" s="2"/>
      <c r="AC987" s="2"/>
      <c r="AD987" s="2"/>
      <c r="AE987" s="2"/>
      <c r="AF987" s="2"/>
      <c r="AG987" s="270"/>
      <c r="AH987" s="270"/>
      <c r="AI987" s="270"/>
      <c r="AJ987" s="270"/>
      <c r="AK987" s="270"/>
      <c r="AL987" s="270"/>
      <c r="AM987" s="270"/>
      <c r="AN987" s="270"/>
      <c r="AO987" s="270"/>
    </row>
    <row r="988" spans="1:41" ht="14.25" customHeight="1">
      <c r="A988" s="204"/>
      <c r="B988" s="268"/>
      <c r="C988" s="268"/>
      <c r="D988" s="268"/>
      <c r="E988" s="268"/>
      <c r="F988" s="268"/>
      <c r="G988" s="268"/>
      <c r="H988" s="269"/>
      <c r="I988" s="189"/>
      <c r="J988" s="3"/>
      <c r="K988" s="2"/>
      <c r="L988" s="269"/>
      <c r="M988" s="189"/>
      <c r="N988" s="3"/>
      <c r="O988" s="2"/>
      <c r="P988" s="269"/>
      <c r="Q988" s="189"/>
      <c r="R988" s="3"/>
      <c r="S988" s="2"/>
      <c r="T988" s="269"/>
      <c r="U988" s="189"/>
      <c r="V988" s="3"/>
      <c r="W988" s="1"/>
      <c r="X988" s="1"/>
      <c r="Y988" s="1"/>
      <c r="Z988" s="1"/>
      <c r="AA988" s="2"/>
      <c r="AB988" s="2"/>
      <c r="AC988" s="2"/>
      <c r="AD988" s="2"/>
      <c r="AE988" s="2"/>
      <c r="AF988" s="2"/>
      <c r="AG988" s="270"/>
      <c r="AH988" s="270"/>
      <c r="AI988" s="270"/>
      <c r="AJ988" s="270"/>
      <c r="AK988" s="270"/>
      <c r="AL988" s="270"/>
      <c r="AM988" s="270"/>
      <c r="AN988" s="270"/>
      <c r="AO988" s="270"/>
    </row>
    <row r="989" spans="1:41" ht="14.25" customHeight="1">
      <c r="A989" s="204"/>
      <c r="B989" s="268"/>
      <c r="C989" s="268"/>
      <c r="D989" s="268"/>
      <c r="E989" s="268"/>
      <c r="F989" s="268"/>
      <c r="G989" s="268"/>
      <c r="H989" s="269"/>
      <c r="I989" s="189"/>
      <c r="J989" s="3"/>
      <c r="K989" s="2"/>
      <c r="L989" s="269"/>
      <c r="M989" s="189"/>
      <c r="N989" s="3"/>
      <c r="O989" s="2"/>
      <c r="P989" s="269"/>
      <c r="Q989" s="189"/>
      <c r="R989" s="3"/>
      <c r="S989" s="2"/>
      <c r="T989" s="269"/>
      <c r="U989" s="189"/>
      <c r="V989" s="3"/>
      <c r="W989" s="1"/>
      <c r="X989" s="1"/>
      <c r="Y989" s="1"/>
      <c r="Z989" s="1"/>
      <c r="AA989" s="2"/>
      <c r="AB989" s="2"/>
      <c r="AC989" s="2"/>
      <c r="AD989" s="2"/>
      <c r="AE989" s="2"/>
      <c r="AF989" s="2"/>
      <c r="AG989" s="270"/>
      <c r="AH989" s="270"/>
      <c r="AI989" s="270"/>
      <c r="AJ989" s="270"/>
      <c r="AK989" s="270"/>
      <c r="AL989" s="270"/>
      <c r="AM989" s="270"/>
      <c r="AN989" s="270"/>
      <c r="AO989" s="270"/>
    </row>
    <row r="990" spans="1:41" ht="14.25" customHeight="1">
      <c r="A990" s="204"/>
      <c r="B990" s="268"/>
      <c r="C990" s="268"/>
      <c r="D990" s="268"/>
      <c r="E990" s="268"/>
      <c r="F990" s="268"/>
      <c r="G990" s="268"/>
      <c r="H990" s="269"/>
      <c r="I990" s="189"/>
      <c r="J990" s="3"/>
      <c r="K990" s="2"/>
      <c r="L990" s="269"/>
      <c r="M990" s="189"/>
      <c r="N990" s="3"/>
      <c r="O990" s="2"/>
      <c r="P990" s="269"/>
      <c r="Q990" s="189"/>
      <c r="R990" s="3"/>
      <c r="S990" s="2"/>
      <c r="T990" s="269"/>
      <c r="U990" s="189"/>
      <c r="V990" s="3"/>
      <c r="W990" s="1"/>
      <c r="X990" s="1"/>
      <c r="Y990" s="1"/>
      <c r="Z990" s="1"/>
      <c r="AA990" s="2"/>
      <c r="AB990" s="2"/>
      <c r="AC990" s="2"/>
      <c r="AD990" s="2"/>
      <c r="AE990" s="2"/>
      <c r="AF990" s="2"/>
      <c r="AG990" s="270"/>
      <c r="AH990" s="270"/>
      <c r="AI990" s="270"/>
      <c r="AJ990" s="270"/>
      <c r="AK990" s="270"/>
      <c r="AL990" s="270"/>
      <c r="AM990" s="270"/>
      <c r="AN990" s="270"/>
      <c r="AO990" s="270"/>
    </row>
    <row r="991" spans="1:41" ht="14.25" customHeight="1">
      <c r="A991" s="204"/>
      <c r="B991" s="268"/>
      <c r="C991" s="268"/>
      <c r="D991" s="268"/>
      <c r="E991" s="268"/>
      <c r="F991" s="268"/>
      <c r="G991" s="268"/>
      <c r="H991" s="269"/>
      <c r="I991" s="189"/>
      <c r="J991" s="3"/>
      <c r="K991" s="2"/>
      <c r="L991" s="269"/>
      <c r="M991" s="189"/>
      <c r="N991" s="3"/>
      <c r="O991" s="2"/>
      <c r="P991" s="269"/>
      <c r="Q991" s="189"/>
      <c r="R991" s="3"/>
      <c r="S991" s="2"/>
      <c r="T991" s="269"/>
      <c r="U991" s="189"/>
      <c r="V991" s="3"/>
      <c r="W991" s="1"/>
      <c r="X991" s="1"/>
      <c r="Y991" s="1"/>
      <c r="Z991" s="1"/>
      <c r="AA991" s="2"/>
      <c r="AB991" s="2"/>
      <c r="AC991" s="2"/>
      <c r="AD991" s="2"/>
      <c r="AE991" s="2"/>
      <c r="AF991" s="2"/>
      <c r="AG991" s="270"/>
      <c r="AH991" s="270"/>
      <c r="AI991" s="270"/>
      <c r="AJ991" s="270"/>
      <c r="AK991" s="270"/>
      <c r="AL991" s="270"/>
      <c r="AM991" s="270"/>
      <c r="AN991" s="270"/>
      <c r="AO991" s="270"/>
    </row>
    <row r="992" spans="1:41" ht="14.25" customHeight="1">
      <c r="A992" s="204"/>
      <c r="B992" s="268"/>
      <c r="C992" s="268"/>
      <c r="D992" s="268"/>
      <c r="E992" s="268"/>
      <c r="F992" s="268"/>
      <c r="G992" s="268"/>
      <c r="H992" s="269"/>
      <c r="I992" s="189"/>
      <c r="J992" s="3"/>
      <c r="K992" s="2"/>
      <c r="L992" s="269"/>
      <c r="M992" s="189"/>
      <c r="N992" s="3"/>
      <c r="O992" s="2"/>
      <c r="P992" s="269"/>
      <c r="Q992" s="189"/>
      <c r="R992" s="3"/>
      <c r="S992" s="2"/>
      <c r="T992" s="269"/>
      <c r="U992" s="189"/>
      <c r="V992" s="3"/>
      <c r="W992" s="1"/>
      <c r="X992" s="1"/>
      <c r="Y992" s="1"/>
      <c r="Z992" s="1"/>
      <c r="AA992" s="2"/>
      <c r="AB992" s="2"/>
      <c r="AC992" s="2"/>
      <c r="AD992" s="2"/>
      <c r="AE992" s="2"/>
      <c r="AF992" s="2"/>
      <c r="AG992" s="270"/>
      <c r="AH992" s="270"/>
      <c r="AI992" s="270"/>
      <c r="AJ992" s="270"/>
      <c r="AK992" s="270"/>
      <c r="AL992" s="270"/>
      <c r="AM992" s="270"/>
      <c r="AN992" s="270"/>
      <c r="AO992" s="270"/>
    </row>
    <row r="993" spans="1:41" ht="14.25" customHeight="1">
      <c r="A993" s="204"/>
      <c r="B993" s="268"/>
      <c r="C993" s="268"/>
      <c r="D993" s="268"/>
      <c r="E993" s="268"/>
      <c r="F993" s="268"/>
      <c r="G993" s="268"/>
      <c r="H993" s="269"/>
      <c r="I993" s="189"/>
      <c r="J993" s="3"/>
      <c r="K993" s="2"/>
      <c r="L993" s="269"/>
      <c r="M993" s="189"/>
      <c r="N993" s="3"/>
      <c r="O993" s="2"/>
      <c r="P993" s="269"/>
      <c r="Q993" s="189"/>
      <c r="R993" s="3"/>
      <c r="S993" s="2"/>
      <c r="T993" s="269"/>
      <c r="U993" s="189"/>
      <c r="V993" s="3"/>
      <c r="W993" s="1"/>
      <c r="X993" s="1"/>
      <c r="Y993" s="1"/>
      <c r="Z993" s="1"/>
      <c r="AA993" s="2"/>
      <c r="AB993" s="2"/>
      <c r="AC993" s="2"/>
      <c r="AD993" s="2"/>
      <c r="AE993" s="2"/>
      <c r="AF993" s="2"/>
      <c r="AG993" s="270"/>
      <c r="AH993" s="270"/>
      <c r="AI993" s="270"/>
      <c r="AJ993" s="270"/>
      <c r="AK993" s="270"/>
      <c r="AL993" s="270"/>
      <c r="AM993" s="270"/>
      <c r="AN993" s="270"/>
      <c r="AO993" s="270"/>
    </row>
    <row r="994" spans="1:41" ht="14.25" customHeight="1">
      <c r="A994" s="204"/>
      <c r="B994" s="268"/>
      <c r="C994" s="268"/>
      <c r="D994" s="268"/>
      <c r="E994" s="268"/>
      <c r="F994" s="268"/>
      <c r="G994" s="268"/>
      <c r="H994" s="269"/>
      <c r="I994" s="189"/>
      <c r="J994" s="3"/>
      <c r="K994" s="2"/>
      <c r="L994" s="269"/>
      <c r="M994" s="189"/>
      <c r="N994" s="3"/>
      <c r="O994" s="2"/>
      <c r="P994" s="269"/>
      <c r="Q994" s="189"/>
      <c r="R994" s="3"/>
      <c r="S994" s="2"/>
      <c r="T994" s="269"/>
      <c r="U994" s="189"/>
      <c r="V994" s="3"/>
      <c r="W994" s="1"/>
      <c r="X994" s="1"/>
      <c r="Y994" s="1"/>
      <c r="Z994" s="1"/>
      <c r="AA994" s="2"/>
      <c r="AB994" s="2"/>
      <c r="AC994" s="2"/>
      <c r="AD994" s="2"/>
      <c r="AE994" s="2"/>
      <c r="AF994" s="2"/>
      <c r="AG994" s="270"/>
      <c r="AH994" s="270"/>
      <c r="AI994" s="270"/>
      <c r="AJ994" s="270"/>
      <c r="AK994" s="270"/>
      <c r="AL994" s="270"/>
      <c r="AM994" s="270"/>
      <c r="AN994" s="270"/>
      <c r="AO994" s="270"/>
    </row>
  </sheetData>
  <autoFilter ref="A5:AH84" xr:uid="{00000000-0009-0000-0000-000018000000}">
    <filterColumn colId="27">
      <filters>
        <filter val="1,300"/>
        <filter val="150"/>
        <filter val="200"/>
        <filter val="250"/>
        <filter val="50"/>
        <filter val="CLAIMS"/>
      </filters>
    </filterColumn>
  </autoFilter>
  <mergeCells count="5">
    <mergeCell ref="G4:J4"/>
    <mergeCell ref="K4:N4"/>
    <mergeCell ref="O4:R4"/>
    <mergeCell ref="S4:V4"/>
    <mergeCell ref="W4:AA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0000"/>
    <pageSetUpPr fitToPage="1"/>
  </sheetPr>
  <dimension ref="A1:BD915"/>
  <sheetViews>
    <sheetView workbookViewId="0">
      <pane xSplit="7" ySplit="5" topLeftCell="H340" activePane="bottomRight" state="frozen"/>
      <selection pane="topRight" activeCell="H1" sqref="H1"/>
      <selection pane="bottomLeft" activeCell="A6" sqref="A6"/>
      <selection pane="bottomRight" activeCell="C367" sqref="C367"/>
    </sheetView>
  </sheetViews>
  <sheetFormatPr defaultColWidth="14.42578125" defaultRowHeight="15" customHeight="1"/>
  <cols>
    <col min="1" max="1" width="10.7109375" customWidth="1"/>
    <col min="2" max="2" width="29" customWidth="1"/>
    <col min="3" max="3" width="51.5703125" customWidth="1"/>
    <col min="4" max="10" width="9.28515625" customWidth="1"/>
    <col min="11" max="11" width="12.42578125" customWidth="1"/>
    <col min="12" max="12" width="7.7109375" customWidth="1"/>
    <col min="13" max="14" width="9.28515625" customWidth="1"/>
    <col min="15" max="15" width="10.28515625" customWidth="1"/>
    <col min="16" max="18" width="9.28515625" customWidth="1"/>
    <col min="19" max="19" width="12.42578125" customWidth="1"/>
    <col min="20" max="22" width="9.28515625" customWidth="1"/>
    <col min="23" max="27" width="11.7109375" customWidth="1"/>
    <col min="28" max="32" width="9.28515625" customWidth="1"/>
    <col min="33" max="33" width="13.5703125" customWidth="1"/>
    <col min="34" max="34" width="21.7109375" customWidth="1"/>
    <col min="35" max="35" width="10.140625" customWidth="1"/>
    <col min="36" max="36" width="8.5703125" customWidth="1"/>
    <col min="37" max="37" width="9" customWidth="1"/>
    <col min="38" max="38" width="8.28515625" customWidth="1"/>
    <col min="39" max="39" width="9.140625" customWidth="1"/>
    <col min="40" max="40" width="12" customWidth="1"/>
    <col min="41" max="41" width="8.28515625" customWidth="1"/>
    <col min="42" max="42" width="13.140625" customWidth="1"/>
    <col min="43" max="50" width="13.85546875" customWidth="1"/>
    <col min="51" max="51" width="12.7109375" customWidth="1"/>
    <col min="52" max="56" width="13.85546875" customWidth="1"/>
  </cols>
  <sheetData>
    <row r="1" spans="1:56" ht="14.25" customHeight="1">
      <c r="A1" s="47"/>
      <c r="B1" s="48"/>
      <c r="C1" s="48" t="s">
        <v>1170</v>
      </c>
      <c r="D1" s="348"/>
      <c r="E1" s="3"/>
      <c r="F1" s="3"/>
      <c r="G1" s="190"/>
      <c r="H1" s="50"/>
      <c r="I1" s="51"/>
      <c r="J1" s="52"/>
      <c r="K1" s="1"/>
      <c r="L1" s="3"/>
      <c r="M1" s="349"/>
      <c r="N1" s="53"/>
      <c r="O1" s="3"/>
      <c r="P1" s="3"/>
      <c r="Q1" s="142"/>
      <c r="R1" s="53"/>
      <c r="S1" s="3"/>
      <c r="T1" s="3" t="s">
        <v>1072</v>
      </c>
      <c r="U1" s="51"/>
      <c r="V1" s="53"/>
      <c r="W1" s="1"/>
      <c r="X1" s="1"/>
      <c r="Y1" s="1"/>
      <c r="Z1" s="1"/>
      <c r="AA1" s="1"/>
      <c r="AB1" s="1"/>
      <c r="AC1" s="1"/>
      <c r="AD1" s="1"/>
      <c r="AE1" s="1"/>
      <c r="AF1" s="3"/>
      <c r="AG1" s="3"/>
      <c r="AH1" s="1"/>
      <c r="AI1" s="139"/>
      <c r="AJ1" s="139"/>
      <c r="AK1" s="350"/>
      <c r="AL1" s="350"/>
      <c r="AM1" s="3"/>
      <c r="AN1" s="3"/>
      <c r="AO1" s="3"/>
      <c r="AP1" s="45"/>
      <c r="AQ1" s="167"/>
      <c r="AR1" s="167"/>
      <c r="AS1" s="167"/>
      <c r="AT1" s="167"/>
      <c r="AU1" s="167"/>
      <c r="AV1" s="167"/>
      <c r="AW1" s="167"/>
      <c r="AX1" s="167"/>
      <c r="AY1" s="167"/>
      <c r="AZ1" s="167"/>
      <c r="BA1" s="167"/>
      <c r="BB1" s="167"/>
      <c r="BC1" s="167"/>
      <c r="BD1" s="167"/>
    </row>
    <row r="2" spans="1:56" ht="14.25" customHeight="1">
      <c r="A2" s="47"/>
      <c r="B2" s="56"/>
      <c r="C2" s="56" t="s">
        <v>920</v>
      </c>
      <c r="D2" s="3"/>
      <c r="E2" s="3"/>
      <c r="F2" s="3"/>
      <c r="G2" s="190"/>
      <c r="H2" s="50"/>
      <c r="I2" s="51"/>
      <c r="J2" s="52"/>
      <c r="K2" s="1"/>
      <c r="L2" s="3"/>
      <c r="M2" s="349"/>
      <c r="N2" s="53"/>
      <c r="O2" s="3"/>
      <c r="P2" s="3"/>
      <c r="Q2" s="142"/>
      <c r="R2" s="53"/>
      <c r="S2" s="3"/>
      <c r="T2" s="3"/>
      <c r="U2" s="51"/>
      <c r="V2" s="53"/>
      <c r="W2" s="1"/>
      <c r="X2" s="1"/>
      <c r="Y2" s="1"/>
      <c r="Z2" s="1"/>
      <c r="AA2" s="1"/>
      <c r="AB2" s="1"/>
      <c r="AC2" s="1"/>
      <c r="AD2" s="1"/>
      <c r="AE2" s="1"/>
      <c r="AF2" s="3"/>
      <c r="AG2" s="3"/>
      <c r="AH2" s="1"/>
      <c r="AI2" s="139"/>
      <c r="AJ2" s="139"/>
      <c r="AK2" s="350"/>
      <c r="AL2" s="350"/>
      <c r="AM2" s="3"/>
      <c r="AN2" s="3"/>
      <c r="AO2" s="3"/>
      <c r="AP2" s="45"/>
      <c r="AQ2" s="167"/>
      <c r="AR2" s="167"/>
      <c r="AS2" s="167"/>
      <c r="AT2" s="167"/>
      <c r="AU2" s="167"/>
      <c r="AV2" s="167"/>
      <c r="AW2" s="167"/>
      <c r="AX2" s="167"/>
      <c r="AY2" s="167"/>
      <c r="AZ2" s="167"/>
      <c r="BA2" s="167"/>
      <c r="BB2" s="167"/>
      <c r="BC2" s="167"/>
      <c r="BD2" s="167"/>
    </row>
    <row r="3" spans="1:56" ht="14.25" customHeight="1">
      <c r="A3" s="47"/>
      <c r="B3" s="57"/>
      <c r="C3" s="57">
        <f ca="1">TODAY()</f>
        <v>46188</v>
      </c>
      <c r="D3" s="3"/>
      <c r="E3" s="3"/>
      <c r="F3" s="3"/>
      <c r="G3" s="190"/>
      <c r="H3" s="50"/>
      <c r="I3" s="51"/>
      <c r="J3" s="52"/>
      <c r="K3" s="1"/>
      <c r="L3" s="3"/>
      <c r="M3" s="349"/>
      <c r="N3" s="53"/>
      <c r="O3" s="3"/>
      <c r="P3" s="3"/>
      <c r="Q3" s="142"/>
      <c r="R3" s="53"/>
      <c r="S3" s="3"/>
      <c r="T3" s="3"/>
      <c r="U3" s="51"/>
      <c r="V3" s="53"/>
      <c r="W3" s="1"/>
      <c r="X3" s="1"/>
      <c r="Y3" s="1"/>
      <c r="Z3" s="1"/>
      <c r="AA3" s="1"/>
      <c r="AB3" s="1"/>
      <c r="AC3" s="1"/>
      <c r="AD3" s="1"/>
      <c r="AE3" s="1"/>
      <c r="AF3" s="3"/>
      <c r="AG3" s="3"/>
      <c r="AH3" s="1"/>
      <c r="AI3" s="139"/>
      <c r="AJ3" s="139"/>
      <c r="AK3" s="350"/>
      <c r="AL3" s="350"/>
      <c r="AM3" s="3"/>
      <c r="AN3" s="3"/>
      <c r="AO3" s="3"/>
      <c r="AP3" s="45"/>
      <c r="AQ3" s="177" t="s">
        <v>1171</v>
      </c>
      <c r="AR3" s="167"/>
      <c r="AS3" s="167"/>
      <c r="AT3" s="167"/>
      <c r="AU3" s="167"/>
      <c r="AV3" s="167"/>
      <c r="AW3" s="167"/>
      <c r="AX3" s="167"/>
      <c r="AY3" s="167"/>
      <c r="AZ3" s="167"/>
      <c r="BA3" s="167"/>
      <c r="BB3" s="167"/>
      <c r="BC3" s="167"/>
      <c r="BD3" s="167"/>
    </row>
    <row r="4" spans="1:56" ht="14.25" customHeight="1">
      <c r="A4" s="58"/>
      <c r="B4" s="351"/>
      <c r="C4" s="59"/>
      <c r="D4" s="59"/>
      <c r="E4" s="59"/>
      <c r="F4" s="59"/>
      <c r="G4" s="181"/>
      <c r="H4" s="558">
        <f ca="1">TODAY()+3</f>
        <v>46191</v>
      </c>
      <c r="I4" s="559"/>
      <c r="J4" s="559"/>
      <c r="K4" s="560"/>
      <c r="L4" s="565">
        <f ca="1">H4+31</f>
        <v>46222</v>
      </c>
      <c r="M4" s="559"/>
      <c r="N4" s="559"/>
      <c r="O4" s="560"/>
      <c r="P4" s="565">
        <f ca="1">L4+31</f>
        <v>46253</v>
      </c>
      <c r="Q4" s="559"/>
      <c r="R4" s="559"/>
      <c r="S4" s="560"/>
      <c r="T4" s="565">
        <f ca="1">P4+30</f>
        <v>46283</v>
      </c>
      <c r="U4" s="559"/>
      <c r="V4" s="559"/>
      <c r="W4" s="560"/>
      <c r="X4" s="565">
        <f ca="1">T4+30</f>
        <v>46313</v>
      </c>
      <c r="Y4" s="559"/>
      <c r="Z4" s="559"/>
      <c r="AA4" s="560"/>
      <c r="AB4" s="555" t="s">
        <v>921</v>
      </c>
      <c r="AC4" s="556"/>
      <c r="AD4" s="556"/>
      <c r="AE4" s="556"/>
      <c r="AF4" s="557"/>
      <c r="AG4" s="274"/>
      <c r="AH4" s="352" t="s">
        <v>922</v>
      </c>
      <c r="AI4" s="350"/>
      <c r="AJ4" s="350"/>
      <c r="AK4" s="350"/>
      <c r="AL4" s="350"/>
      <c r="AM4" s="238"/>
      <c r="AN4" s="238"/>
      <c r="AO4" s="238"/>
      <c r="AP4" s="45"/>
      <c r="AQ4" s="177" t="s">
        <v>923</v>
      </c>
      <c r="AR4" s="177" t="s">
        <v>923</v>
      </c>
      <c r="AS4" s="177" t="s">
        <v>924</v>
      </c>
      <c r="AT4" s="177" t="s">
        <v>925</v>
      </c>
      <c r="AU4" s="177" t="s">
        <v>925</v>
      </c>
      <c r="AV4" s="177" t="s">
        <v>925</v>
      </c>
      <c r="AW4" s="177" t="s">
        <v>925</v>
      </c>
      <c r="AX4" s="177" t="s">
        <v>925</v>
      </c>
      <c r="AY4" s="177" t="s">
        <v>926</v>
      </c>
      <c r="AZ4" s="177" t="s">
        <v>926</v>
      </c>
      <c r="BA4" s="177" t="s">
        <v>1172</v>
      </c>
      <c r="BB4" s="177" t="s">
        <v>1172</v>
      </c>
      <c r="BC4" s="177" t="s">
        <v>1172</v>
      </c>
      <c r="BD4" s="167"/>
    </row>
    <row r="5" spans="1:56" ht="55.5" customHeight="1">
      <c r="A5" s="66" t="s">
        <v>745</v>
      </c>
      <c r="B5" s="353" t="s">
        <v>1173</v>
      </c>
      <c r="C5" s="66" t="s">
        <v>929</v>
      </c>
      <c r="D5" s="66" t="s">
        <v>930</v>
      </c>
      <c r="E5" s="66" t="s">
        <v>931</v>
      </c>
      <c r="F5" s="66"/>
      <c r="G5" s="184" t="s">
        <v>932</v>
      </c>
      <c r="H5" s="66" t="s">
        <v>933</v>
      </c>
      <c r="I5" s="68" t="s">
        <v>934</v>
      </c>
      <c r="J5" s="69" t="s">
        <v>935</v>
      </c>
      <c r="K5" s="149" t="s">
        <v>936</v>
      </c>
      <c r="L5" s="66" t="s">
        <v>933</v>
      </c>
      <c r="M5" s="354" t="s">
        <v>934</v>
      </c>
      <c r="N5" s="70" t="s">
        <v>935</v>
      </c>
      <c r="O5" s="66" t="s">
        <v>936</v>
      </c>
      <c r="P5" s="66" t="s">
        <v>933</v>
      </c>
      <c r="Q5" s="68" t="s">
        <v>934</v>
      </c>
      <c r="R5" s="70" t="s">
        <v>935</v>
      </c>
      <c r="S5" s="66" t="s">
        <v>936</v>
      </c>
      <c r="T5" s="66" t="s">
        <v>933</v>
      </c>
      <c r="U5" s="68" t="s">
        <v>934</v>
      </c>
      <c r="V5" s="70" t="s">
        <v>935</v>
      </c>
      <c r="W5" s="149" t="s">
        <v>936</v>
      </c>
      <c r="X5" s="66" t="s">
        <v>933</v>
      </c>
      <c r="Y5" s="68" t="s">
        <v>934</v>
      </c>
      <c r="Z5" s="70" t="s">
        <v>935</v>
      </c>
      <c r="AA5" s="149" t="s">
        <v>936</v>
      </c>
      <c r="AB5" s="71" t="s">
        <v>937</v>
      </c>
      <c r="AC5" s="71" t="s">
        <v>938</v>
      </c>
      <c r="AD5" s="71" t="s">
        <v>939</v>
      </c>
      <c r="AE5" s="71" t="s">
        <v>940</v>
      </c>
      <c r="AF5" s="72" t="s">
        <v>941</v>
      </c>
      <c r="AG5" s="355" t="s">
        <v>1174</v>
      </c>
      <c r="AH5" s="149" t="s">
        <v>951</v>
      </c>
      <c r="AI5" s="356" t="s">
        <v>1175</v>
      </c>
      <c r="AJ5" s="356" t="s">
        <v>1176</v>
      </c>
      <c r="AK5" s="356" t="s">
        <v>1177</v>
      </c>
      <c r="AL5" s="356" t="s">
        <v>1178</v>
      </c>
      <c r="AM5" s="357" t="s">
        <v>1110</v>
      </c>
      <c r="AN5" s="357" t="s">
        <v>951</v>
      </c>
      <c r="AO5" s="357"/>
      <c r="AP5" s="358"/>
      <c r="AQ5" s="150" t="s">
        <v>954</v>
      </c>
      <c r="AR5" s="358" t="s">
        <v>1179</v>
      </c>
      <c r="AS5" s="150" t="s">
        <v>959</v>
      </c>
      <c r="AT5" s="150" t="s">
        <v>963</v>
      </c>
      <c r="AU5" s="150" t="s">
        <v>955</v>
      </c>
      <c r="AV5" s="76" t="s">
        <v>969</v>
      </c>
      <c r="AW5" s="76" t="s">
        <v>970</v>
      </c>
      <c r="AX5" s="76" t="s">
        <v>974</v>
      </c>
      <c r="AY5" s="150" t="s">
        <v>1180</v>
      </c>
      <c r="AZ5" s="150" t="s">
        <v>1181</v>
      </c>
      <c r="BA5" s="150" t="s">
        <v>1182</v>
      </c>
      <c r="BB5" s="150" t="s">
        <v>1183</v>
      </c>
      <c r="BC5" s="150" t="s">
        <v>1184</v>
      </c>
      <c r="BD5" s="359"/>
    </row>
    <row r="6" spans="1:56" ht="14.25" customHeight="1">
      <c r="A6" s="159" t="s">
        <v>998</v>
      </c>
      <c r="B6" s="360"/>
      <c r="C6" s="160" t="s">
        <v>344</v>
      </c>
      <c r="D6" s="79">
        <f>VLOOKUP(C6,'JAN26'!$A$1:I1191,8,0)</f>
        <v>1349</v>
      </c>
      <c r="E6" s="79">
        <f>VLOOKUP(C6,AVE!B$1:GB4265,2,0)</f>
        <v>1113.625</v>
      </c>
      <c r="F6" s="153"/>
      <c r="G6" s="361">
        <f t="shared" ref="G6:G260" si="0">SUM(AQ6:BD6)</f>
        <v>10500</v>
      </c>
      <c r="H6" s="81">
        <f t="shared" ref="H6:H260" si="1">IF(D6&lt;0,0,D6)</f>
        <v>1349</v>
      </c>
      <c r="I6" s="82">
        <f t="shared" ref="I6:I260" si="2">SUM(AQ6:AR6)</f>
        <v>4500</v>
      </c>
      <c r="J6" s="83">
        <f t="shared" ref="J6:J260" si="3">E6</f>
        <v>1113.625</v>
      </c>
      <c r="K6" s="158">
        <f t="shared" ref="K6:K260" si="4">(H6+I6)-J6</f>
        <v>4735.375</v>
      </c>
      <c r="L6" s="81">
        <f t="shared" ref="L6:L260" si="5">IF(K6&lt;0,0,K6)</f>
        <v>4735.375</v>
      </c>
      <c r="M6" s="82">
        <f t="shared" ref="M6:M260" si="6">SUM(AS6)</f>
        <v>0</v>
      </c>
      <c r="N6" s="85">
        <f t="shared" ref="N6:N260" si="7">J6</f>
        <v>1113.625</v>
      </c>
      <c r="O6" s="158">
        <f t="shared" ref="O6:O260" si="8">(L6+M6)-N6</f>
        <v>3621.75</v>
      </c>
      <c r="P6" s="81">
        <f t="shared" ref="P6:P260" si="9">IF(O6&lt;0,0,O6)</f>
        <v>3621.75</v>
      </c>
      <c r="Q6" s="82">
        <f t="shared" ref="Q6:Q260" si="10">SUM(AT6:AX6)</f>
        <v>6000</v>
      </c>
      <c r="R6" s="85">
        <f t="shared" ref="R6:R260" si="11">N6</f>
        <v>1113.625</v>
      </c>
      <c r="S6" s="158">
        <f t="shared" ref="S6:S260" si="12">(P6+Q6)-R6</f>
        <v>8508.125</v>
      </c>
      <c r="T6" s="81">
        <f t="shared" ref="T6:T260" si="13">IF(S6&lt;0,0,S6)</f>
        <v>8508.125</v>
      </c>
      <c r="U6" s="82">
        <f t="shared" ref="U6:U260" si="14">SUM(AY6:AZ6)</f>
        <v>0</v>
      </c>
      <c r="V6" s="85">
        <f t="shared" ref="V6:V260" si="15">R6</f>
        <v>1113.625</v>
      </c>
      <c r="W6" s="158">
        <f t="shared" ref="W6:W260" si="16">(T6+U6)-V6</f>
        <v>7394.5</v>
      </c>
      <c r="X6" s="81">
        <f t="shared" ref="X6:X260" si="17">IF(W6&lt;0,0,W6)</f>
        <v>7394.5</v>
      </c>
      <c r="Y6" s="82">
        <f t="shared" ref="Y6:Y260" si="18">SUM(BA6:BB6)</f>
        <v>0</v>
      </c>
      <c r="Z6" s="85">
        <f t="shared" ref="Z6:Z260" si="19">V6</f>
        <v>1113.625</v>
      </c>
      <c r="AA6" s="158">
        <f t="shared" ref="AA6:AA260" si="20">(X6+Y6)-Z6</f>
        <v>6280.875</v>
      </c>
      <c r="AB6" s="87">
        <f t="shared" ref="AB6:AB184" si="21">IF(AA6&lt;0,0,AA6/Z6)</f>
        <v>5.6400269390503981</v>
      </c>
      <c r="AC6" s="87">
        <v>6</v>
      </c>
      <c r="AD6" s="362">
        <f t="shared" ref="AD6:AD260" si="22">AC6+6</f>
        <v>12</v>
      </c>
      <c r="AE6" s="87">
        <f t="shared" ref="AE6:AE63" si="23">IF((AB6&lt;AC6),(AD6-AB6),0)</f>
        <v>6.3599730609496019</v>
      </c>
      <c r="AF6" s="154">
        <f t="shared" ref="AF6:AF63" si="24">AE6*E6</f>
        <v>7082.625</v>
      </c>
      <c r="AG6" s="81">
        <v>7500</v>
      </c>
      <c r="AH6" s="158" t="s">
        <v>1185</v>
      </c>
      <c r="AI6" s="139">
        <v>4</v>
      </c>
      <c r="AJ6" s="139"/>
      <c r="AK6" s="363">
        <v>4</v>
      </c>
      <c r="AL6" s="363">
        <v>4</v>
      </c>
      <c r="AM6" s="2"/>
      <c r="AN6" s="2"/>
      <c r="AO6" s="2"/>
      <c r="AP6" s="45"/>
      <c r="AQ6" s="177">
        <f>4000+500</f>
        <v>4500</v>
      </c>
      <c r="AR6" s="167"/>
      <c r="AS6" s="167"/>
      <c r="AT6" s="167"/>
      <c r="AU6" s="364">
        <v>2000</v>
      </c>
      <c r="AV6" s="177">
        <v>4000</v>
      </c>
      <c r="AW6" s="167"/>
      <c r="AX6" s="167"/>
      <c r="AY6" s="167"/>
      <c r="AZ6" s="365"/>
      <c r="BA6" s="365"/>
      <c r="BB6" s="167"/>
      <c r="BC6" s="167"/>
      <c r="BD6" s="167"/>
    </row>
    <row r="7" spans="1:56" ht="14.25" customHeight="1">
      <c r="A7" s="366" t="s">
        <v>677</v>
      </c>
      <c r="B7" s="367" t="s">
        <v>1115</v>
      </c>
      <c r="C7" s="279" t="s">
        <v>211</v>
      </c>
      <c r="D7" s="79">
        <f>VLOOKUP(C7,'JAN26'!$A$1:I909,8,0)</f>
        <v>3515</v>
      </c>
      <c r="E7" s="79">
        <f>VLOOKUP(C7,AVE!B$1:GB3983,2,0)</f>
        <v>494.375</v>
      </c>
      <c r="F7" s="153"/>
      <c r="G7" s="361">
        <f t="shared" si="0"/>
        <v>6000</v>
      </c>
      <c r="H7" s="81">
        <f t="shared" si="1"/>
        <v>3515</v>
      </c>
      <c r="I7" s="82">
        <f t="shared" si="2"/>
        <v>0</v>
      </c>
      <c r="J7" s="83">
        <f t="shared" si="3"/>
        <v>494.375</v>
      </c>
      <c r="K7" s="158">
        <f t="shared" si="4"/>
        <v>3020.625</v>
      </c>
      <c r="L7" s="81">
        <f t="shared" si="5"/>
        <v>3020.625</v>
      </c>
      <c r="M7" s="82">
        <f t="shared" si="6"/>
        <v>0</v>
      </c>
      <c r="N7" s="85">
        <f t="shared" si="7"/>
        <v>494.375</v>
      </c>
      <c r="O7" s="158">
        <f t="shared" si="8"/>
        <v>2526.25</v>
      </c>
      <c r="P7" s="81">
        <f t="shared" si="9"/>
        <v>2526.25</v>
      </c>
      <c r="Q7" s="82">
        <f t="shared" si="10"/>
        <v>0</v>
      </c>
      <c r="R7" s="85">
        <f t="shared" si="11"/>
        <v>494.375</v>
      </c>
      <c r="S7" s="158">
        <f t="shared" si="12"/>
        <v>2031.875</v>
      </c>
      <c r="T7" s="81">
        <f t="shared" si="13"/>
        <v>2031.875</v>
      </c>
      <c r="U7" s="82">
        <f t="shared" si="14"/>
        <v>6000</v>
      </c>
      <c r="V7" s="85">
        <f t="shared" si="15"/>
        <v>494.375</v>
      </c>
      <c r="W7" s="158">
        <f t="shared" si="16"/>
        <v>7537.5</v>
      </c>
      <c r="X7" s="81">
        <f t="shared" si="17"/>
        <v>7537.5</v>
      </c>
      <c r="Y7" s="82">
        <f t="shared" si="18"/>
        <v>0</v>
      </c>
      <c r="Z7" s="85">
        <f t="shared" si="19"/>
        <v>494.375</v>
      </c>
      <c r="AA7" s="158">
        <f t="shared" si="20"/>
        <v>7043.125</v>
      </c>
      <c r="AB7" s="87">
        <f t="shared" si="21"/>
        <v>14.246523388116309</v>
      </c>
      <c r="AC7" s="87">
        <v>6</v>
      </c>
      <c r="AD7" s="362">
        <f t="shared" si="22"/>
        <v>12</v>
      </c>
      <c r="AE7" s="87">
        <f t="shared" si="23"/>
        <v>0</v>
      </c>
      <c r="AF7" s="154">
        <f t="shared" si="24"/>
        <v>0</v>
      </c>
      <c r="AG7" s="81"/>
      <c r="AH7" s="158"/>
      <c r="AI7" s="139"/>
      <c r="AJ7" s="139"/>
      <c r="AK7" s="350"/>
      <c r="AL7" s="350"/>
      <c r="AM7" s="2"/>
      <c r="AN7" s="2"/>
      <c r="AO7" s="2"/>
      <c r="AP7" s="45"/>
      <c r="AQ7" s="167"/>
      <c r="AR7" s="167"/>
      <c r="AS7" s="167"/>
      <c r="AT7" s="167"/>
      <c r="AU7" s="167"/>
      <c r="AV7" s="167"/>
      <c r="AW7" s="167"/>
      <c r="AX7" s="167"/>
      <c r="AY7" s="167"/>
      <c r="AZ7" s="368">
        <v>6000</v>
      </c>
      <c r="BA7" s="368"/>
      <c r="BB7" s="167"/>
      <c r="BC7" s="167"/>
      <c r="BD7" s="167"/>
    </row>
    <row r="8" spans="1:56" ht="14.25" customHeight="1">
      <c r="A8" s="369" t="s">
        <v>1186</v>
      </c>
      <c r="B8" s="367" t="s">
        <v>1187</v>
      </c>
      <c r="C8" s="278" t="s">
        <v>250</v>
      </c>
      <c r="D8" s="79">
        <f>VLOOKUP(C8,'JAN26'!$A$1:I999,8,0)</f>
        <v>206</v>
      </c>
      <c r="E8" s="79">
        <f>VLOOKUP(C8,AVE!B$1:GB4073,2,0)</f>
        <v>356</v>
      </c>
      <c r="F8" s="153"/>
      <c r="G8" s="361">
        <f t="shared" si="0"/>
        <v>5500</v>
      </c>
      <c r="H8" s="81">
        <f t="shared" si="1"/>
        <v>206</v>
      </c>
      <c r="I8" s="82">
        <f t="shared" si="2"/>
        <v>0</v>
      </c>
      <c r="J8" s="83">
        <f t="shared" si="3"/>
        <v>356</v>
      </c>
      <c r="K8" s="158">
        <f t="shared" si="4"/>
        <v>-150</v>
      </c>
      <c r="L8" s="81">
        <f t="shared" si="5"/>
        <v>0</v>
      </c>
      <c r="M8" s="82">
        <f t="shared" si="6"/>
        <v>0</v>
      </c>
      <c r="N8" s="85">
        <f t="shared" si="7"/>
        <v>356</v>
      </c>
      <c r="O8" s="158">
        <f t="shared" si="8"/>
        <v>-356</v>
      </c>
      <c r="P8" s="81">
        <f t="shared" si="9"/>
        <v>0</v>
      </c>
      <c r="Q8" s="82">
        <f t="shared" si="10"/>
        <v>0</v>
      </c>
      <c r="R8" s="85">
        <f t="shared" si="11"/>
        <v>356</v>
      </c>
      <c r="S8" s="158">
        <f t="shared" si="12"/>
        <v>-356</v>
      </c>
      <c r="T8" s="81">
        <f t="shared" si="13"/>
        <v>0</v>
      </c>
      <c r="U8" s="82">
        <f t="shared" si="14"/>
        <v>5500</v>
      </c>
      <c r="V8" s="85">
        <f t="shared" si="15"/>
        <v>356</v>
      </c>
      <c r="W8" s="158">
        <f t="shared" si="16"/>
        <v>5144</v>
      </c>
      <c r="X8" s="81">
        <f t="shared" si="17"/>
        <v>5144</v>
      </c>
      <c r="Y8" s="82">
        <f t="shared" si="18"/>
        <v>0</v>
      </c>
      <c r="Z8" s="85">
        <f t="shared" si="19"/>
        <v>356</v>
      </c>
      <c r="AA8" s="158">
        <f t="shared" si="20"/>
        <v>4788</v>
      </c>
      <c r="AB8" s="370">
        <f t="shared" si="21"/>
        <v>13.44943820224719</v>
      </c>
      <c r="AC8" s="87">
        <v>6</v>
      </c>
      <c r="AD8" s="362">
        <f t="shared" si="22"/>
        <v>12</v>
      </c>
      <c r="AE8" s="370">
        <f t="shared" si="23"/>
        <v>0</v>
      </c>
      <c r="AF8" s="104">
        <f t="shared" si="24"/>
        <v>0</v>
      </c>
      <c r="AG8" s="104"/>
      <c r="AH8" s="370"/>
      <c r="AI8" s="203"/>
      <c r="AJ8" s="203">
        <v>1.94</v>
      </c>
      <c r="AK8" s="371">
        <v>1.97</v>
      </c>
      <c r="AL8" s="371"/>
      <c r="AM8" s="167"/>
      <c r="AN8" s="167"/>
      <c r="AO8" s="167"/>
      <c r="AP8" s="45"/>
      <c r="AQ8" s="168"/>
      <c r="AR8" s="168"/>
      <c r="AS8" s="168"/>
      <c r="AT8" s="168"/>
      <c r="AU8" s="168"/>
      <c r="AV8" s="168"/>
      <c r="AW8" s="168"/>
      <c r="AX8" s="168"/>
      <c r="AY8" s="168">
        <v>3000</v>
      </c>
      <c r="AZ8" s="365">
        <v>2500</v>
      </c>
      <c r="BA8" s="365"/>
      <c r="BB8" s="168"/>
      <c r="BC8" s="168"/>
      <c r="BD8" s="168"/>
    </row>
    <row r="9" spans="1:56" ht="14.25" customHeight="1">
      <c r="A9" s="366" t="s">
        <v>677</v>
      </c>
      <c r="B9" s="367" t="s">
        <v>1119</v>
      </c>
      <c r="C9" s="279" t="s">
        <v>140</v>
      </c>
      <c r="D9" s="79">
        <f>VLOOKUP(C9,'JAN26'!$A$1:I911,8,0)</f>
        <v>1330</v>
      </c>
      <c r="E9" s="79">
        <f>VLOOKUP(C9,AVE!B$1:GB3985,2,0)</f>
        <v>334.375</v>
      </c>
      <c r="F9" s="153"/>
      <c r="G9" s="361">
        <f t="shared" si="0"/>
        <v>2000</v>
      </c>
      <c r="H9" s="81">
        <f t="shared" si="1"/>
        <v>1330</v>
      </c>
      <c r="I9" s="82">
        <f t="shared" si="2"/>
        <v>0</v>
      </c>
      <c r="J9" s="83">
        <f t="shared" si="3"/>
        <v>334.375</v>
      </c>
      <c r="K9" s="158">
        <f t="shared" si="4"/>
        <v>995.625</v>
      </c>
      <c r="L9" s="81">
        <f t="shared" si="5"/>
        <v>995.625</v>
      </c>
      <c r="M9" s="82">
        <f t="shared" si="6"/>
        <v>0</v>
      </c>
      <c r="N9" s="85">
        <f t="shared" si="7"/>
        <v>334.375</v>
      </c>
      <c r="O9" s="158">
        <f t="shared" si="8"/>
        <v>661.25</v>
      </c>
      <c r="P9" s="81">
        <f t="shared" si="9"/>
        <v>661.25</v>
      </c>
      <c r="Q9" s="82">
        <f t="shared" si="10"/>
        <v>0</v>
      </c>
      <c r="R9" s="85">
        <f t="shared" si="11"/>
        <v>334.375</v>
      </c>
      <c r="S9" s="158">
        <f t="shared" si="12"/>
        <v>326.875</v>
      </c>
      <c r="T9" s="81">
        <f t="shared" si="13"/>
        <v>326.875</v>
      </c>
      <c r="U9" s="82">
        <f t="shared" si="14"/>
        <v>0</v>
      </c>
      <c r="V9" s="85">
        <f t="shared" si="15"/>
        <v>334.375</v>
      </c>
      <c r="W9" s="158">
        <f t="shared" si="16"/>
        <v>-7.5</v>
      </c>
      <c r="X9" s="81">
        <f t="shared" si="17"/>
        <v>0</v>
      </c>
      <c r="Y9" s="82">
        <f t="shared" si="18"/>
        <v>0</v>
      </c>
      <c r="Z9" s="85">
        <f t="shared" si="19"/>
        <v>334.375</v>
      </c>
      <c r="AA9" s="158">
        <f t="shared" si="20"/>
        <v>-334.375</v>
      </c>
      <c r="AB9" s="87">
        <f t="shared" si="21"/>
        <v>0</v>
      </c>
      <c r="AC9" s="87">
        <v>6</v>
      </c>
      <c r="AD9" s="362">
        <f t="shared" si="22"/>
        <v>12</v>
      </c>
      <c r="AE9" s="87">
        <f t="shared" si="23"/>
        <v>12</v>
      </c>
      <c r="AF9" s="154">
        <f t="shared" si="24"/>
        <v>4012.5</v>
      </c>
      <c r="AG9" s="81">
        <v>4000</v>
      </c>
      <c r="AH9" s="158"/>
      <c r="AI9" s="139"/>
      <c r="AJ9" s="139"/>
      <c r="AK9" s="350"/>
      <c r="AL9" s="350"/>
      <c r="AM9" s="2"/>
      <c r="AN9" s="2"/>
      <c r="AO9" s="2"/>
      <c r="AP9" s="45"/>
      <c r="AQ9" s="167"/>
      <c r="AR9" s="167"/>
      <c r="AS9" s="167"/>
      <c r="AT9" s="167"/>
      <c r="AU9" s="167"/>
      <c r="AV9" s="167"/>
      <c r="AW9" s="167"/>
      <c r="AX9" s="167"/>
      <c r="AY9" s="167"/>
      <c r="AZ9" s="202"/>
      <c r="BA9" s="202"/>
      <c r="BB9" s="167"/>
      <c r="BC9" s="177">
        <v>2000</v>
      </c>
      <c r="BD9" s="167"/>
    </row>
    <row r="10" spans="1:56" ht="14.25" customHeight="1">
      <c r="A10" s="366" t="s">
        <v>677</v>
      </c>
      <c r="B10" s="372" t="s">
        <v>1117</v>
      </c>
      <c r="C10" s="279" t="s">
        <v>213</v>
      </c>
      <c r="D10" s="79">
        <f>VLOOKUP(C10,'JAN26'!$A$1:I910,8,0)</f>
        <v>1907</v>
      </c>
      <c r="E10" s="79">
        <f>VLOOKUP(C10,AVE!B$1:GB3984,2,0)</f>
        <v>265.25</v>
      </c>
      <c r="F10" s="153"/>
      <c r="G10" s="361">
        <f t="shared" si="0"/>
        <v>3000</v>
      </c>
      <c r="H10" s="81">
        <f t="shared" si="1"/>
        <v>1907</v>
      </c>
      <c r="I10" s="82">
        <f t="shared" si="2"/>
        <v>0</v>
      </c>
      <c r="J10" s="83">
        <f t="shared" si="3"/>
        <v>265.25</v>
      </c>
      <c r="K10" s="158">
        <f t="shared" si="4"/>
        <v>1641.75</v>
      </c>
      <c r="L10" s="81">
        <f t="shared" si="5"/>
        <v>1641.75</v>
      </c>
      <c r="M10" s="82">
        <f t="shared" si="6"/>
        <v>0</v>
      </c>
      <c r="N10" s="85">
        <f t="shared" si="7"/>
        <v>265.25</v>
      </c>
      <c r="O10" s="158">
        <f t="shared" si="8"/>
        <v>1376.5</v>
      </c>
      <c r="P10" s="81">
        <f t="shared" si="9"/>
        <v>1376.5</v>
      </c>
      <c r="Q10" s="82">
        <f t="shared" si="10"/>
        <v>0</v>
      </c>
      <c r="R10" s="85">
        <f t="shared" si="11"/>
        <v>265.25</v>
      </c>
      <c r="S10" s="158">
        <f t="shared" si="12"/>
        <v>1111.25</v>
      </c>
      <c r="T10" s="81">
        <f t="shared" si="13"/>
        <v>1111.25</v>
      </c>
      <c r="U10" s="82">
        <f t="shared" si="14"/>
        <v>3000</v>
      </c>
      <c r="V10" s="85">
        <f t="shared" si="15"/>
        <v>265.25</v>
      </c>
      <c r="W10" s="158">
        <f t="shared" si="16"/>
        <v>3846</v>
      </c>
      <c r="X10" s="81">
        <f t="shared" si="17"/>
        <v>3846</v>
      </c>
      <c r="Y10" s="82">
        <f t="shared" si="18"/>
        <v>0</v>
      </c>
      <c r="Z10" s="85">
        <f t="shared" si="19"/>
        <v>265.25</v>
      </c>
      <c r="AA10" s="158">
        <f t="shared" si="20"/>
        <v>3580.75</v>
      </c>
      <c r="AB10" s="87">
        <f t="shared" si="21"/>
        <v>13.499528746465598</v>
      </c>
      <c r="AC10" s="87">
        <v>6</v>
      </c>
      <c r="AD10" s="362">
        <f t="shared" si="22"/>
        <v>12</v>
      </c>
      <c r="AE10" s="87">
        <f t="shared" si="23"/>
        <v>0</v>
      </c>
      <c r="AF10" s="154">
        <f t="shared" si="24"/>
        <v>0</v>
      </c>
      <c r="AG10" s="81"/>
      <c r="AH10" s="158"/>
      <c r="AI10" s="139"/>
      <c r="AJ10" s="139"/>
      <c r="AK10" s="350"/>
      <c r="AL10" s="350"/>
      <c r="AM10" s="2"/>
      <c r="AN10" s="2"/>
      <c r="AO10" s="2"/>
      <c r="AP10" s="45"/>
      <c r="AQ10" s="167"/>
      <c r="AR10" s="167"/>
      <c r="AS10" s="167"/>
      <c r="AT10" s="167"/>
      <c r="AU10" s="167"/>
      <c r="AV10" s="167"/>
      <c r="AW10" s="167"/>
      <c r="AX10" s="167"/>
      <c r="AY10" s="167"/>
      <c r="AZ10" s="368">
        <v>3000</v>
      </c>
      <c r="BA10" s="368"/>
      <c r="BB10" s="167"/>
      <c r="BC10" s="167"/>
      <c r="BD10" s="167"/>
    </row>
    <row r="11" spans="1:56" ht="14.25" customHeight="1">
      <c r="A11" s="159" t="s">
        <v>1188</v>
      </c>
      <c r="B11" s="360" t="s">
        <v>1189</v>
      </c>
      <c r="C11" s="160" t="s">
        <v>41</v>
      </c>
      <c r="D11" s="79">
        <f>VLOOKUP(C11,'JAN26'!$A$1:I1052,8,0)</f>
        <v>1645</v>
      </c>
      <c r="E11" s="79">
        <f>VLOOKUP(C11,AVE!B$1:GB4126,2,0)</f>
        <v>205.625</v>
      </c>
      <c r="F11" s="153"/>
      <c r="G11" s="361">
        <f t="shared" si="0"/>
        <v>1000</v>
      </c>
      <c r="H11" s="81">
        <f t="shared" si="1"/>
        <v>1645</v>
      </c>
      <c r="I11" s="82">
        <f t="shared" si="2"/>
        <v>0</v>
      </c>
      <c r="J11" s="83">
        <f t="shared" si="3"/>
        <v>205.625</v>
      </c>
      <c r="K11" s="158">
        <f t="shared" si="4"/>
        <v>1439.375</v>
      </c>
      <c r="L11" s="81">
        <f t="shared" si="5"/>
        <v>1439.375</v>
      </c>
      <c r="M11" s="82">
        <f t="shared" si="6"/>
        <v>1000</v>
      </c>
      <c r="N11" s="85">
        <f t="shared" si="7"/>
        <v>205.625</v>
      </c>
      <c r="O11" s="158">
        <f t="shared" si="8"/>
        <v>2233.75</v>
      </c>
      <c r="P11" s="81">
        <f t="shared" si="9"/>
        <v>2233.75</v>
      </c>
      <c r="Q11" s="82">
        <f t="shared" si="10"/>
        <v>0</v>
      </c>
      <c r="R11" s="85">
        <f t="shared" si="11"/>
        <v>205.625</v>
      </c>
      <c r="S11" s="158">
        <f t="shared" si="12"/>
        <v>2028.125</v>
      </c>
      <c r="T11" s="81">
        <f t="shared" si="13"/>
        <v>2028.125</v>
      </c>
      <c r="U11" s="82">
        <f t="shared" si="14"/>
        <v>0</v>
      </c>
      <c r="V11" s="85">
        <f t="shared" si="15"/>
        <v>205.625</v>
      </c>
      <c r="W11" s="158">
        <f t="shared" si="16"/>
        <v>1822.5</v>
      </c>
      <c r="X11" s="81">
        <f t="shared" si="17"/>
        <v>1822.5</v>
      </c>
      <c r="Y11" s="82">
        <f t="shared" si="18"/>
        <v>0</v>
      </c>
      <c r="Z11" s="85">
        <f t="shared" si="19"/>
        <v>205.625</v>
      </c>
      <c r="AA11" s="158">
        <f t="shared" si="20"/>
        <v>1616.875</v>
      </c>
      <c r="AB11" s="87">
        <f t="shared" si="21"/>
        <v>7.86322188449848</v>
      </c>
      <c r="AC11" s="87">
        <v>6</v>
      </c>
      <c r="AD11" s="362">
        <f t="shared" si="22"/>
        <v>12</v>
      </c>
      <c r="AE11" s="87">
        <f t="shared" si="23"/>
        <v>0</v>
      </c>
      <c r="AF11" s="154">
        <f t="shared" si="24"/>
        <v>0</v>
      </c>
      <c r="AG11" s="81"/>
      <c r="AH11" s="158"/>
      <c r="AI11" s="139">
        <v>0.36</v>
      </c>
      <c r="AJ11" s="139">
        <v>0.3</v>
      </c>
      <c r="AK11" s="373">
        <v>0.3</v>
      </c>
      <c r="AL11" s="373"/>
      <c r="AM11" s="2"/>
      <c r="AN11" s="2"/>
      <c r="AO11" s="2"/>
      <c r="AP11" s="45"/>
      <c r="AQ11" s="168"/>
      <c r="AR11" s="168"/>
      <c r="AS11" s="168">
        <v>1000</v>
      </c>
      <c r="AT11" s="168"/>
      <c r="AU11" s="168"/>
      <c r="AV11" s="168"/>
      <c r="AW11" s="168"/>
      <c r="AX11" s="168"/>
      <c r="AY11" s="168"/>
      <c r="AZ11" s="202"/>
      <c r="BA11" s="202"/>
      <c r="BB11" s="168"/>
      <c r="BC11" s="168"/>
      <c r="BD11" s="168"/>
    </row>
    <row r="12" spans="1:56" ht="14.25" customHeight="1">
      <c r="A12" s="369" t="s">
        <v>1186</v>
      </c>
      <c r="B12" s="367" t="s">
        <v>1190</v>
      </c>
      <c r="C12" s="278" t="s">
        <v>252</v>
      </c>
      <c r="D12" s="79">
        <f>VLOOKUP(C12,'JAN26'!$A$1:I1000,8,0)</f>
        <v>889</v>
      </c>
      <c r="E12" s="79">
        <f>VLOOKUP(C12,AVE!B$1:GB4074,2,0)</f>
        <v>183.14285714285714</v>
      </c>
      <c r="F12" s="153"/>
      <c r="G12" s="361">
        <f t="shared" si="0"/>
        <v>3000</v>
      </c>
      <c r="H12" s="81">
        <f t="shared" si="1"/>
        <v>889</v>
      </c>
      <c r="I12" s="82">
        <f t="shared" si="2"/>
        <v>0</v>
      </c>
      <c r="J12" s="83">
        <f t="shared" si="3"/>
        <v>183.14285714285714</v>
      </c>
      <c r="K12" s="158">
        <f t="shared" si="4"/>
        <v>705.85714285714289</v>
      </c>
      <c r="L12" s="81">
        <f t="shared" si="5"/>
        <v>705.85714285714289</v>
      </c>
      <c r="M12" s="82">
        <f t="shared" si="6"/>
        <v>0</v>
      </c>
      <c r="N12" s="85">
        <f t="shared" si="7"/>
        <v>183.14285714285714</v>
      </c>
      <c r="O12" s="158">
        <f t="shared" si="8"/>
        <v>522.71428571428578</v>
      </c>
      <c r="P12" s="81">
        <f t="shared" si="9"/>
        <v>522.71428571428578</v>
      </c>
      <c r="Q12" s="82">
        <f t="shared" si="10"/>
        <v>0</v>
      </c>
      <c r="R12" s="85">
        <f t="shared" si="11"/>
        <v>183.14285714285714</v>
      </c>
      <c r="S12" s="158">
        <f t="shared" si="12"/>
        <v>339.57142857142867</v>
      </c>
      <c r="T12" s="81">
        <f t="shared" si="13"/>
        <v>339.57142857142867</v>
      </c>
      <c r="U12" s="82">
        <f t="shared" si="14"/>
        <v>0</v>
      </c>
      <c r="V12" s="85">
        <f t="shared" si="15"/>
        <v>183.14285714285714</v>
      </c>
      <c r="W12" s="158">
        <f t="shared" si="16"/>
        <v>156.42857142857153</v>
      </c>
      <c r="X12" s="81">
        <f t="shared" si="17"/>
        <v>156.42857142857153</v>
      </c>
      <c r="Y12" s="82">
        <f t="shared" si="18"/>
        <v>3000</v>
      </c>
      <c r="Z12" s="85">
        <f t="shared" si="19"/>
        <v>183.14285714285714</v>
      </c>
      <c r="AA12" s="158">
        <f t="shared" si="20"/>
        <v>2973.2857142857142</v>
      </c>
      <c r="AB12" s="370">
        <f t="shared" si="21"/>
        <v>16.234789391575664</v>
      </c>
      <c r="AC12" s="87">
        <v>6</v>
      </c>
      <c r="AD12" s="362">
        <f t="shared" si="22"/>
        <v>12</v>
      </c>
      <c r="AE12" s="370">
        <f t="shared" si="23"/>
        <v>0</v>
      </c>
      <c r="AF12" s="104">
        <f t="shared" si="24"/>
        <v>0</v>
      </c>
      <c r="AG12" s="104"/>
      <c r="AH12" s="370"/>
      <c r="AI12" s="374"/>
      <c r="AJ12" s="203">
        <v>3</v>
      </c>
      <c r="AK12" s="371">
        <v>3.04</v>
      </c>
      <c r="AL12" s="371"/>
      <c r="AM12" s="375"/>
      <c r="AN12" s="375"/>
      <c r="AO12" s="375"/>
      <c r="AP12" s="45"/>
      <c r="AQ12" s="168"/>
      <c r="AR12" s="168"/>
      <c r="AS12" s="168"/>
      <c r="AT12" s="168"/>
      <c r="AU12" s="168"/>
      <c r="AV12" s="168"/>
      <c r="AW12" s="168"/>
      <c r="AX12" s="168"/>
      <c r="AY12" s="168"/>
      <c r="AZ12" s="376"/>
      <c r="BA12" s="376">
        <v>3000</v>
      </c>
      <c r="BB12" s="168"/>
      <c r="BC12" s="168"/>
      <c r="BD12" s="168"/>
    </row>
    <row r="13" spans="1:56" ht="14.25" customHeight="1">
      <c r="A13" s="369" t="s">
        <v>1186</v>
      </c>
      <c r="B13" s="377" t="s">
        <v>1191</v>
      </c>
      <c r="C13" s="278" t="s">
        <v>256</v>
      </c>
      <c r="D13" s="79">
        <f>VLOOKUP(C13,'JAN26'!$A$1:I1001,8,0)</f>
        <v>1013</v>
      </c>
      <c r="E13" s="79">
        <f>VLOOKUP(C13,AVE!B$1:GB4075,2,0)</f>
        <v>161.25</v>
      </c>
      <c r="F13" s="153"/>
      <c r="G13" s="361">
        <f t="shared" si="0"/>
        <v>4000</v>
      </c>
      <c r="H13" s="81">
        <f t="shared" si="1"/>
        <v>1013</v>
      </c>
      <c r="I13" s="82">
        <f t="shared" si="2"/>
        <v>0</v>
      </c>
      <c r="J13" s="83">
        <f t="shared" si="3"/>
        <v>161.25</v>
      </c>
      <c r="K13" s="158">
        <f t="shared" si="4"/>
        <v>851.75</v>
      </c>
      <c r="L13" s="81">
        <f t="shared" si="5"/>
        <v>851.75</v>
      </c>
      <c r="M13" s="82">
        <f t="shared" si="6"/>
        <v>0</v>
      </c>
      <c r="N13" s="85">
        <f t="shared" si="7"/>
        <v>161.25</v>
      </c>
      <c r="O13" s="158">
        <f t="shared" si="8"/>
        <v>690.5</v>
      </c>
      <c r="P13" s="81">
        <f t="shared" si="9"/>
        <v>690.5</v>
      </c>
      <c r="Q13" s="82">
        <f t="shared" si="10"/>
        <v>1000</v>
      </c>
      <c r="R13" s="85">
        <f t="shared" si="11"/>
        <v>161.25</v>
      </c>
      <c r="S13" s="158">
        <f t="shared" si="12"/>
        <v>1529.25</v>
      </c>
      <c r="T13" s="81">
        <f t="shared" si="13"/>
        <v>1529.25</v>
      </c>
      <c r="U13" s="82">
        <f t="shared" si="14"/>
        <v>3000</v>
      </c>
      <c r="V13" s="85">
        <f t="shared" si="15"/>
        <v>161.25</v>
      </c>
      <c r="W13" s="158">
        <f t="shared" si="16"/>
        <v>4368</v>
      </c>
      <c r="X13" s="81">
        <f t="shared" si="17"/>
        <v>4368</v>
      </c>
      <c r="Y13" s="82">
        <f t="shared" si="18"/>
        <v>0</v>
      </c>
      <c r="Z13" s="85">
        <f t="shared" si="19"/>
        <v>161.25</v>
      </c>
      <c r="AA13" s="158">
        <f t="shared" si="20"/>
        <v>4206.75</v>
      </c>
      <c r="AB13" s="370">
        <f t="shared" si="21"/>
        <v>26.088372093023256</v>
      </c>
      <c r="AC13" s="87">
        <v>6</v>
      </c>
      <c r="AD13" s="362">
        <f t="shared" si="22"/>
        <v>12</v>
      </c>
      <c r="AE13" s="370">
        <f t="shared" si="23"/>
        <v>0</v>
      </c>
      <c r="AF13" s="104">
        <f t="shared" si="24"/>
        <v>0</v>
      </c>
      <c r="AG13" s="104"/>
      <c r="AH13" s="370"/>
      <c r="AI13" s="203"/>
      <c r="AJ13" s="203">
        <v>2.7</v>
      </c>
      <c r="AK13" s="371">
        <v>2.74</v>
      </c>
      <c r="AL13" s="371">
        <v>2.74</v>
      </c>
      <c r="AM13" s="167"/>
      <c r="AN13" s="167"/>
      <c r="AO13" s="167"/>
      <c r="AP13" s="45"/>
      <c r="AQ13" s="168"/>
      <c r="AR13" s="168"/>
      <c r="AS13" s="168"/>
      <c r="AT13" s="168"/>
      <c r="AU13" s="168">
        <v>1000</v>
      </c>
      <c r="AV13" s="168"/>
      <c r="AW13" s="168"/>
      <c r="AX13" s="168"/>
      <c r="AY13" s="168">
        <v>2000</v>
      </c>
      <c r="AZ13" s="378">
        <v>1000</v>
      </c>
      <c r="BA13" s="378"/>
      <c r="BB13" s="168"/>
      <c r="BC13" s="168"/>
      <c r="BD13" s="168"/>
    </row>
    <row r="14" spans="1:56" ht="14.25" customHeight="1">
      <c r="A14" s="159" t="s">
        <v>998</v>
      </c>
      <c r="B14" s="360"/>
      <c r="C14" s="160" t="s">
        <v>454</v>
      </c>
      <c r="D14" s="79">
        <f>VLOOKUP(C14,'JAN26'!$A$1:I1192,8,0)</f>
        <v>113</v>
      </c>
      <c r="E14" s="79">
        <f>VLOOKUP(C14,AVE!B$1:GB4266,2,0)</f>
        <v>155.75</v>
      </c>
      <c r="F14" s="153"/>
      <c r="G14" s="361">
        <f t="shared" si="0"/>
        <v>1500</v>
      </c>
      <c r="H14" s="81">
        <f t="shared" si="1"/>
        <v>113</v>
      </c>
      <c r="I14" s="82">
        <f t="shared" si="2"/>
        <v>500</v>
      </c>
      <c r="J14" s="83">
        <f t="shared" si="3"/>
        <v>155.75</v>
      </c>
      <c r="K14" s="158">
        <f t="shared" si="4"/>
        <v>457.25</v>
      </c>
      <c r="L14" s="81">
        <f t="shared" si="5"/>
        <v>457.25</v>
      </c>
      <c r="M14" s="82">
        <f t="shared" si="6"/>
        <v>0</v>
      </c>
      <c r="N14" s="85">
        <f t="shared" si="7"/>
        <v>155.75</v>
      </c>
      <c r="O14" s="158">
        <f t="shared" si="8"/>
        <v>301.5</v>
      </c>
      <c r="P14" s="81">
        <f t="shared" si="9"/>
        <v>301.5</v>
      </c>
      <c r="Q14" s="82">
        <f t="shared" si="10"/>
        <v>0</v>
      </c>
      <c r="R14" s="85">
        <f t="shared" si="11"/>
        <v>155.75</v>
      </c>
      <c r="S14" s="158">
        <f t="shared" si="12"/>
        <v>145.75</v>
      </c>
      <c r="T14" s="81">
        <f t="shared" si="13"/>
        <v>145.75</v>
      </c>
      <c r="U14" s="82">
        <f t="shared" si="14"/>
        <v>1000</v>
      </c>
      <c r="V14" s="85">
        <f t="shared" si="15"/>
        <v>155.75</v>
      </c>
      <c r="W14" s="158">
        <f t="shared" si="16"/>
        <v>990</v>
      </c>
      <c r="X14" s="81">
        <f t="shared" si="17"/>
        <v>990</v>
      </c>
      <c r="Y14" s="82">
        <f t="shared" si="18"/>
        <v>0</v>
      </c>
      <c r="Z14" s="85">
        <f t="shared" si="19"/>
        <v>155.75</v>
      </c>
      <c r="AA14" s="158">
        <f t="shared" si="20"/>
        <v>834.25</v>
      </c>
      <c r="AB14" s="87">
        <f t="shared" si="21"/>
        <v>5.3563402889245584</v>
      </c>
      <c r="AC14" s="87">
        <v>6</v>
      </c>
      <c r="AD14" s="362">
        <f t="shared" si="22"/>
        <v>12</v>
      </c>
      <c r="AE14" s="87">
        <f t="shared" si="23"/>
        <v>6.6436597110754416</v>
      </c>
      <c r="AF14" s="154">
        <f t="shared" si="24"/>
        <v>1034.75</v>
      </c>
      <c r="AG14" s="81">
        <v>1000</v>
      </c>
      <c r="AH14" s="158"/>
      <c r="AI14" s="139">
        <v>0.09</v>
      </c>
      <c r="AJ14" s="139"/>
      <c r="AK14" s="350"/>
      <c r="AL14" s="350">
        <v>0.13</v>
      </c>
      <c r="AM14" s="2"/>
      <c r="AN14" s="2"/>
      <c r="AO14" s="2"/>
      <c r="AP14" s="45"/>
      <c r="AQ14" s="168"/>
      <c r="AR14" s="168">
        <v>500</v>
      </c>
      <c r="AS14" s="168"/>
      <c r="AT14" s="168"/>
      <c r="AU14" s="167"/>
      <c r="AV14" s="168"/>
      <c r="AW14" s="168"/>
      <c r="AX14" s="168"/>
      <c r="AY14" s="168">
        <v>1000</v>
      </c>
      <c r="AZ14" s="304"/>
      <c r="BA14" s="304"/>
      <c r="BB14" s="168"/>
      <c r="BC14" s="168"/>
      <c r="BD14" s="168"/>
    </row>
    <row r="15" spans="1:56" ht="14.25" customHeight="1">
      <c r="A15" s="366" t="s">
        <v>677</v>
      </c>
      <c r="B15" s="367" t="s">
        <v>1121</v>
      </c>
      <c r="C15" s="279" t="s">
        <v>223</v>
      </c>
      <c r="D15" s="79">
        <f>VLOOKUP(C15,'JAN26'!$A$1:I912,8,0)</f>
        <v>711</v>
      </c>
      <c r="E15" s="79">
        <f>VLOOKUP(C15,AVE!B$1:GB3986,2,0)</f>
        <v>151.125</v>
      </c>
      <c r="F15" s="153"/>
      <c r="G15" s="361">
        <f t="shared" si="0"/>
        <v>2000</v>
      </c>
      <c r="H15" s="81">
        <f t="shared" si="1"/>
        <v>711</v>
      </c>
      <c r="I15" s="82">
        <f t="shared" si="2"/>
        <v>0</v>
      </c>
      <c r="J15" s="83">
        <f t="shared" si="3"/>
        <v>151.125</v>
      </c>
      <c r="K15" s="158">
        <f t="shared" si="4"/>
        <v>559.875</v>
      </c>
      <c r="L15" s="81">
        <f t="shared" si="5"/>
        <v>559.875</v>
      </c>
      <c r="M15" s="82">
        <f t="shared" si="6"/>
        <v>0</v>
      </c>
      <c r="N15" s="85">
        <f t="shared" si="7"/>
        <v>151.125</v>
      </c>
      <c r="O15" s="158">
        <f t="shared" si="8"/>
        <v>408.75</v>
      </c>
      <c r="P15" s="81">
        <f t="shared" si="9"/>
        <v>408.75</v>
      </c>
      <c r="Q15" s="82">
        <f t="shared" si="10"/>
        <v>0</v>
      </c>
      <c r="R15" s="85">
        <f t="shared" si="11"/>
        <v>151.125</v>
      </c>
      <c r="S15" s="158">
        <f t="shared" si="12"/>
        <v>257.625</v>
      </c>
      <c r="T15" s="81">
        <f t="shared" si="13"/>
        <v>257.625</v>
      </c>
      <c r="U15" s="82">
        <f t="shared" si="14"/>
        <v>0</v>
      </c>
      <c r="V15" s="85">
        <f t="shared" si="15"/>
        <v>151.125</v>
      </c>
      <c r="W15" s="158">
        <f t="shared" si="16"/>
        <v>106.5</v>
      </c>
      <c r="X15" s="81">
        <f t="shared" si="17"/>
        <v>106.5</v>
      </c>
      <c r="Y15" s="82">
        <f t="shared" si="18"/>
        <v>2000</v>
      </c>
      <c r="Z15" s="85">
        <f t="shared" si="19"/>
        <v>151.125</v>
      </c>
      <c r="AA15" s="158">
        <f t="shared" si="20"/>
        <v>1955.375</v>
      </c>
      <c r="AB15" s="87">
        <f t="shared" si="21"/>
        <v>12.938792390405293</v>
      </c>
      <c r="AC15" s="87">
        <v>6</v>
      </c>
      <c r="AD15" s="362">
        <f t="shared" si="22"/>
        <v>12</v>
      </c>
      <c r="AE15" s="87">
        <f t="shared" si="23"/>
        <v>0</v>
      </c>
      <c r="AF15" s="154">
        <f t="shared" si="24"/>
        <v>0</v>
      </c>
      <c r="AG15" s="81"/>
      <c r="AH15" s="158"/>
      <c r="AI15" s="139"/>
      <c r="AJ15" s="139"/>
      <c r="AK15" s="350"/>
      <c r="AL15" s="350"/>
      <c r="AM15" s="2"/>
      <c r="AN15" s="2"/>
      <c r="AO15" s="2"/>
      <c r="AP15" s="45"/>
      <c r="AQ15" s="167"/>
      <c r="AR15" s="167"/>
      <c r="AS15" s="167"/>
      <c r="AT15" s="167"/>
      <c r="AU15" s="167"/>
      <c r="AV15" s="167"/>
      <c r="AW15" s="167"/>
      <c r="AX15" s="167"/>
      <c r="AY15" s="167"/>
      <c r="AZ15" s="378"/>
      <c r="BA15" s="378">
        <v>2000</v>
      </c>
      <c r="BB15" s="167"/>
      <c r="BC15" s="167"/>
      <c r="BD15" s="167"/>
    </row>
    <row r="16" spans="1:56" ht="14.25" customHeight="1">
      <c r="A16" s="159" t="s">
        <v>998</v>
      </c>
      <c r="B16" s="360"/>
      <c r="C16" s="287" t="s">
        <v>125</v>
      </c>
      <c r="D16" s="79">
        <f>VLOOKUP(C16,'JAN26'!$A$1:I1193,8,0)</f>
        <v>405</v>
      </c>
      <c r="E16" s="79">
        <f>VLOOKUP(C16,AVE!B$1:GB4267,2,0)</f>
        <v>144.5</v>
      </c>
      <c r="F16" s="153"/>
      <c r="G16" s="361">
        <f t="shared" si="0"/>
        <v>700</v>
      </c>
      <c r="H16" s="81">
        <f t="shared" si="1"/>
        <v>405</v>
      </c>
      <c r="I16" s="82">
        <f t="shared" si="2"/>
        <v>0</v>
      </c>
      <c r="J16" s="83">
        <f t="shared" si="3"/>
        <v>144.5</v>
      </c>
      <c r="K16" s="158">
        <f t="shared" si="4"/>
        <v>260.5</v>
      </c>
      <c r="L16" s="81">
        <f t="shared" si="5"/>
        <v>260.5</v>
      </c>
      <c r="M16" s="82">
        <f t="shared" si="6"/>
        <v>0</v>
      </c>
      <c r="N16" s="85">
        <f t="shared" si="7"/>
        <v>144.5</v>
      </c>
      <c r="O16" s="158">
        <f t="shared" si="8"/>
        <v>116</v>
      </c>
      <c r="P16" s="81">
        <f t="shared" si="9"/>
        <v>116</v>
      </c>
      <c r="Q16" s="82">
        <f t="shared" si="10"/>
        <v>0</v>
      </c>
      <c r="R16" s="85">
        <f t="shared" si="11"/>
        <v>144.5</v>
      </c>
      <c r="S16" s="158">
        <f t="shared" si="12"/>
        <v>-28.5</v>
      </c>
      <c r="T16" s="81">
        <f t="shared" si="13"/>
        <v>0</v>
      </c>
      <c r="U16" s="82">
        <f t="shared" si="14"/>
        <v>700</v>
      </c>
      <c r="V16" s="85">
        <f t="shared" si="15"/>
        <v>144.5</v>
      </c>
      <c r="W16" s="158">
        <f t="shared" si="16"/>
        <v>555.5</v>
      </c>
      <c r="X16" s="81">
        <f t="shared" si="17"/>
        <v>555.5</v>
      </c>
      <c r="Y16" s="82">
        <f t="shared" si="18"/>
        <v>0</v>
      </c>
      <c r="Z16" s="85">
        <f t="shared" si="19"/>
        <v>144.5</v>
      </c>
      <c r="AA16" s="158">
        <f t="shared" si="20"/>
        <v>411</v>
      </c>
      <c r="AB16" s="87">
        <f t="shared" si="21"/>
        <v>2.8442906574394464</v>
      </c>
      <c r="AC16" s="87">
        <v>6</v>
      </c>
      <c r="AD16" s="362">
        <f t="shared" si="22"/>
        <v>12</v>
      </c>
      <c r="AE16" s="87">
        <f t="shared" si="23"/>
        <v>9.155709342560554</v>
      </c>
      <c r="AF16" s="154">
        <f t="shared" si="24"/>
        <v>1323</v>
      </c>
      <c r="AG16" s="81">
        <v>1500</v>
      </c>
      <c r="AH16" s="158" t="s">
        <v>1192</v>
      </c>
      <c r="AI16" s="139">
        <v>1.29</v>
      </c>
      <c r="AJ16" s="139"/>
      <c r="AK16" s="373">
        <v>1.79</v>
      </c>
      <c r="AL16" s="373"/>
      <c r="AM16" s="2"/>
      <c r="AN16" s="2"/>
      <c r="AO16" s="2"/>
      <c r="AP16" s="45"/>
      <c r="AQ16" s="45"/>
      <c r="AR16" s="45"/>
      <c r="AS16" s="45"/>
      <c r="AT16" s="45"/>
      <c r="AU16" s="168"/>
      <c r="AV16" s="45"/>
      <c r="AW16" s="45"/>
      <c r="AX16" s="45"/>
      <c r="AY16" s="45">
        <v>700</v>
      </c>
      <c r="AZ16" s="376"/>
      <c r="BA16" s="376"/>
      <c r="BB16" s="45"/>
      <c r="BC16" s="45"/>
      <c r="BD16" s="45"/>
    </row>
    <row r="17" spans="1:56" ht="14.25" customHeight="1">
      <c r="A17" s="366" t="s">
        <v>677</v>
      </c>
      <c r="B17" s="379" t="s">
        <v>1123</v>
      </c>
      <c r="C17" s="289" t="s">
        <v>71</v>
      </c>
      <c r="D17" s="79">
        <f>VLOOKUP(C17,'JAN26'!$A$1:I913,8,0)</f>
        <v>292</v>
      </c>
      <c r="E17" s="79">
        <f>VLOOKUP(C17,AVE!B$1:GB3987,2,0)</f>
        <v>108</v>
      </c>
      <c r="F17" s="153"/>
      <c r="G17" s="361">
        <f t="shared" si="0"/>
        <v>1000</v>
      </c>
      <c r="H17" s="81">
        <f t="shared" si="1"/>
        <v>292</v>
      </c>
      <c r="I17" s="82">
        <f t="shared" si="2"/>
        <v>0</v>
      </c>
      <c r="J17" s="83">
        <f t="shared" si="3"/>
        <v>108</v>
      </c>
      <c r="K17" s="158">
        <f t="shared" si="4"/>
        <v>184</v>
      </c>
      <c r="L17" s="81">
        <f t="shared" si="5"/>
        <v>184</v>
      </c>
      <c r="M17" s="82">
        <f t="shared" si="6"/>
        <v>0</v>
      </c>
      <c r="N17" s="85">
        <f t="shared" si="7"/>
        <v>108</v>
      </c>
      <c r="O17" s="158">
        <f t="shared" si="8"/>
        <v>76</v>
      </c>
      <c r="P17" s="81">
        <f t="shared" si="9"/>
        <v>76</v>
      </c>
      <c r="Q17" s="82">
        <f t="shared" si="10"/>
        <v>0</v>
      </c>
      <c r="R17" s="85">
        <f t="shared" si="11"/>
        <v>108</v>
      </c>
      <c r="S17" s="158">
        <f t="shared" si="12"/>
        <v>-32</v>
      </c>
      <c r="T17" s="81">
        <f t="shared" si="13"/>
        <v>0</v>
      </c>
      <c r="U17" s="82">
        <f t="shared" si="14"/>
        <v>0</v>
      </c>
      <c r="V17" s="85">
        <f t="shared" si="15"/>
        <v>108</v>
      </c>
      <c r="W17" s="158">
        <f t="shared" si="16"/>
        <v>-108</v>
      </c>
      <c r="X17" s="81">
        <f t="shared" si="17"/>
        <v>0</v>
      </c>
      <c r="Y17" s="82">
        <f t="shared" si="18"/>
        <v>1000</v>
      </c>
      <c r="Z17" s="85">
        <f t="shared" si="19"/>
        <v>108</v>
      </c>
      <c r="AA17" s="158">
        <f t="shared" si="20"/>
        <v>892</v>
      </c>
      <c r="AB17" s="87">
        <f t="shared" si="21"/>
        <v>8.2592592592592595</v>
      </c>
      <c r="AC17" s="87">
        <v>6</v>
      </c>
      <c r="AD17" s="362">
        <f t="shared" si="22"/>
        <v>12</v>
      </c>
      <c r="AE17" s="87">
        <f t="shared" si="23"/>
        <v>0</v>
      </c>
      <c r="AF17" s="154">
        <f t="shared" si="24"/>
        <v>0</v>
      </c>
      <c r="AG17" s="81"/>
      <c r="AH17" s="158"/>
      <c r="AI17" s="139"/>
      <c r="AJ17" s="139"/>
      <c r="AK17" s="350"/>
      <c r="AL17" s="350"/>
      <c r="AM17" s="2"/>
      <c r="AN17" s="2"/>
      <c r="AO17" s="2"/>
      <c r="AP17" s="45"/>
      <c r="AQ17" s="167"/>
      <c r="AR17" s="167"/>
      <c r="AS17" s="167"/>
      <c r="AT17" s="167"/>
      <c r="AU17" s="167"/>
      <c r="AV17" s="167"/>
      <c r="AW17" s="167"/>
      <c r="AX17" s="167"/>
      <c r="AY17" s="167"/>
      <c r="AZ17" s="378"/>
      <c r="BA17" s="378">
        <v>1000</v>
      </c>
      <c r="BB17" s="167"/>
      <c r="BC17" s="167"/>
      <c r="BD17" s="167"/>
    </row>
    <row r="18" spans="1:56" ht="14.25" customHeight="1">
      <c r="A18" s="159" t="s">
        <v>1188</v>
      </c>
      <c r="B18" s="360" t="s">
        <v>1193</v>
      </c>
      <c r="C18" s="160" t="s">
        <v>40</v>
      </c>
      <c r="D18" s="79">
        <f>VLOOKUP(C18,'JAN26'!$A$1:I1053,8,0)</f>
        <v>1208</v>
      </c>
      <c r="E18" s="79">
        <f>VLOOKUP(C18,AVE!B$1:GB4127,2,0)</f>
        <v>107.875</v>
      </c>
      <c r="F18" s="153"/>
      <c r="G18" s="361">
        <f t="shared" si="0"/>
        <v>0</v>
      </c>
      <c r="H18" s="81">
        <f t="shared" si="1"/>
        <v>1208</v>
      </c>
      <c r="I18" s="82">
        <f t="shared" si="2"/>
        <v>0</v>
      </c>
      <c r="J18" s="83">
        <f t="shared" si="3"/>
        <v>107.875</v>
      </c>
      <c r="K18" s="158">
        <f t="shared" si="4"/>
        <v>1100.125</v>
      </c>
      <c r="L18" s="81">
        <f t="shared" si="5"/>
        <v>1100.125</v>
      </c>
      <c r="M18" s="82">
        <f t="shared" si="6"/>
        <v>0</v>
      </c>
      <c r="N18" s="85">
        <f t="shared" si="7"/>
        <v>107.875</v>
      </c>
      <c r="O18" s="158">
        <f t="shared" si="8"/>
        <v>992.25</v>
      </c>
      <c r="P18" s="81">
        <f t="shared" si="9"/>
        <v>992.25</v>
      </c>
      <c r="Q18" s="82">
        <f t="shared" si="10"/>
        <v>0</v>
      </c>
      <c r="R18" s="85">
        <f t="shared" si="11"/>
        <v>107.875</v>
      </c>
      <c r="S18" s="158">
        <f t="shared" si="12"/>
        <v>884.375</v>
      </c>
      <c r="T18" s="81">
        <f t="shared" si="13"/>
        <v>884.375</v>
      </c>
      <c r="U18" s="82">
        <f t="shared" si="14"/>
        <v>0</v>
      </c>
      <c r="V18" s="85">
        <f t="shared" si="15"/>
        <v>107.875</v>
      </c>
      <c r="W18" s="158">
        <f t="shared" si="16"/>
        <v>776.5</v>
      </c>
      <c r="X18" s="81">
        <f t="shared" si="17"/>
        <v>776.5</v>
      </c>
      <c r="Y18" s="82">
        <f t="shared" si="18"/>
        <v>0</v>
      </c>
      <c r="Z18" s="85">
        <f t="shared" si="19"/>
        <v>107.875</v>
      </c>
      <c r="AA18" s="158">
        <f t="shared" si="20"/>
        <v>668.625</v>
      </c>
      <c r="AB18" s="87">
        <f t="shared" si="21"/>
        <v>6.1981460023174968</v>
      </c>
      <c r="AC18" s="87">
        <v>6</v>
      </c>
      <c r="AD18" s="362">
        <f t="shared" si="22"/>
        <v>12</v>
      </c>
      <c r="AE18" s="87">
        <f t="shared" si="23"/>
        <v>0</v>
      </c>
      <c r="AF18" s="154">
        <f t="shared" si="24"/>
        <v>0</v>
      </c>
      <c r="AG18" s="81"/>
      <c r="AH18" s="158"/>
      <c r="AI18" s="139"/>
      <c r="AJ18" s="139">
        <v>0.59</v>
      </c>
      <c r="AK18" s="373">
        <v>0.59</v>
      </c>
      <c r="AL18" s="373"/>
      <c r="AM18" s="2"/>
      <c r="AN18" s="2"/>
      <c r="AO18" s="2"/>
      <c r="AP18" s="45"/>
      <c r="AQ18" s="167"/>
      <c r="AR18" s="167"/>
      <c r="AS18" s="167"/>
      <c r="AT18" s="167"/>
      <c r="AU18" s="168"/>
      <c r="AV18" s="167"/>
      <c r="AW18" s="167"/>
      <c r="AX18" s="167"/>
      <c r="AY18" s="167"/>
      <c r="AZ18" s="304"/>
      <c r="BA18" s="304"/>
      <c r="BB18" s="167"/>
      <c r="BC18" s="167"/>
      <c r="BD18" s="167"/>
    </row>
    <row r="19" spans="1:56" ht="14.25" customHeight="1">
      <c r="A19" s="159" t="s">
        <v>1194</v>
      </c>
      <c r="B19" s="360" t="s">
        <v>1195</v>
      </c>
      <c r="C19" s="287" t="s">
        <v>70</v>
      </c>
      <c r="D19" s="79">
        <f>VLOOKUP(C19,'JAN26'!$A$1:I947,8,0)</f>
        <v>206</v>
      </c>
      <c r="E19" s="79">
        <f>VLOOKUP(C19,AVE!B$1:GB4021,2,0)</f>
        <v>105.14285714285714</v>
      </c>
      <c r="F19" s="153"/>
      <c r="G19" s="361">
        <f t="shared" si="0"/>
        <v>1250</v>
      </c>
      <c r="H19" s="81">
        <f t="shared" si="1"/>
        <v>206</v>
      </c>
      <c r="I19" s="82">
        <f t="shared" si="2"/>
        <v>0</v>
      </c>
      <c r="J19" s="83">
        <f t="shared" si="3"/>
        <v>105.14285714285714</v>
      </c>
      <c r="K19" s="158">
        <f t="shared" si="4"/>
        <v>100.85714285714286</v>
      </c>
      <c r="L19" s="81">
        <f t="shared" si="5"/>
        <v>100.85714285714286</v>
      </c>
      <c r="M19" s="82">
        <f t="shared" si="6"/>
        <v>0</v>
      </c>
      <c r="N19" s="85">
        <f t="shared" si="7"/>
        <v>105.14285714285714</v>
      </c>
      <c r="O19" s="158">
        <f t="shared" si="8"/>
        <v>-4.2857142857142776</v>
      </c>
      <c r="P19" s="81">
        <f t="shared" si="9"/>
        <v>0</v>
      </c>
      <c r="Q19" s="82">
        <f t="shared" si="10"/>
        <v>500</v>
      </c>
      <c r="R19" s="85">
        <f t="shared" si="11"/>
        <v>105.14285714285714</v>
      </c>
      <c r="S19" s="158">
        <f t="shared" si="12"/>
        <v>394.85714285714289</v>
      </c>
      <c r="T19" s="81">
        <f t="shared" si="13"/>
        <v>394.85714285714289</v>
      </c>
      <c r="U19" s="82">
        <f t="shared" si="14"/>
        <v>0</v>
      </c>
      <c r="V19" s="85">
        <f t="shared" si="15"/>
        <v>105.14285714285714</v>
      </c>
      <c r="W19" s="158">
        <f t="shared" si="16"/>
        <v>289.71428571428578</v>
      </c>
      <c r="X19" s="81">
        <f t="shared" si="17"/>
        <v>289.71428571428578</v>
      </c>
      <c r="Y19" s="82">
        <f t="shared" si="18"/>
        <v>0</v>
      </c>
      <c r="Z19" s="85">
        <f t="shared" si="19"/>
        <v>105.14285714285714</v>
      </c>
      <c r="AA19" s="158">
        <f t="shared" si="20"/>
        <v>184.57142857142864</v>
      </c>
      <c r="AB19" s="87">
        <f t="shared" si="21"/>
        <v>1.7554347826086965</v>
      </c>
      <c r="AC19" s="87">
        <v>6</v>
      </c>
      <c r="AD19" s="362">
        <f t="shared" si="22"/>
        <v>12</v>
      </c>
      <c r="AE19" s="87">
        <f t="shared" si="23"/>
        <v>10.244565217391303</v>
      </c>
      <c r="AF19" s="154">
        <f t="shared" si="24"/>
        <v>1077.1428571428569</v>
      </c>
      <c r="AG19" s="81">
        <v>1000</v>
      </c>
      <c r="AH19" s="158" t="s">
        <v>1196</v>
      </c>
      <c r="AI19" s="139"/>
      <c r="AJ19" s="139">
        <v>3.5</v>
      </c>
      <c r="AK19" s="373">
        <v>3</v>
      </c>
      <c r="AL19" s="373">
        <v>3</v>
      </c>
      <c r="AM19" s="2"/>
      <c r="AN19" s="2"/>
      <c r="AO19" s="2"/>
      <c r="AP19" s="45"/>
      <c r="AQ19" s="168"/>
      <c r="AR19" s="168"/>
      <c r="AS19" s="168"/>
      <c r="AT19" s="168">
        <v>500</v>
      </c>
      <c r="AU19" s="168"/>
      <c r="AV19" s="168"/>
      <c r="AW19" s="168"/>
      <c r="AX19" s="168"/>
      <c r="AY19" s="168"/>
      <c r="AZ19" s="376"/>
      <c r="BA19" s="376"/>
      <c r="BB19" s="168"/>
      <c r="BC19" s="168">
        <v>750</v>
      </c>
      <c r="BD19" s="168"/>
    </row>
    <row r="20" spans="1:56" ht="14.25" customHeight="1">
      <c r="A20" s="160" t="s">
        <v>1197</v>
      </c>
      <c r="B20" s="360" t="s">
        <v>1198</v>
      </c>
      <c r="C20" s="160" t="s">
        <v>251</v>
      </c>
      <c r="D20" s="79">
        <f>VLOOKUP(C20,'JAN26'!$A$1:I1146,8,0)</f>
        <v>134</v>
      </c>
      <c r="E20" s="79">
        <f>VLOOKUP(C20,AVE!B$1:GB4220,2,0)</f>
        <v>89.285714285714292</v>
      </c>
      <c r="F20" s="153"/>
      <c r="G20" s="361">
        <f t="shared" si="0"/>
        <v>1000</v>
      </c>
      <c r="H20" s="81">
        <f t="shared" si="1"/>
        <v>134</v>
      </c>
      <c r="I20" s="82">
        <f t="shared" si="2"/>
        <v>0</v>
      </c>
      <c r="J20" s="83">
        <f t="shared" si="3"/>
        <v>89.285714285714292</v>
      </c>
      <c r="K20" s="158">
        <f t="shared" si="4"/>
        <v>44.714285714285708</v>
      </c>
      <c r="L20" s="81">
        <f t="shared" si="5"/>
        <v>44.714285714285708</v>
      </c>
      <c r="M20" s="82">
        <f t="shared" si="6"/>
        <v>0</v>
      </c>
      <c r="N20" s="85">
        <f t="shared" si="7"/>
        <v>89.285714285714292</v>
      </c>
      <c r="O20" s="158">
        <f t="shared" si="8"/>
        <v>-44.571428571428584</v>
      </c>
      <c r="P20" s="81">
        <f t="shared" si="9"/>
        <v>0</v>
      </c>
      <c r="Q20" s="82">
        <f t="shared" si="10"/>
        <v>0</v>
      </c>
      <c r="R20" s="85">
        <f t="shared" si="11"/>
        <v>89.285714285714292</v>
      </c>
      <c r="S20" s="158">
        <f t="shared" si="12"/>
        <v>-89.285714285714292</v>
      </c>
      <c r="T20" s="81">
        <f t="shared" si="13"/>
        <v>0</v>
      </c>
      <c r="U20" s="82">
        <f t="shared" si="14"/>
        <v>1000</v>
      </c>
      <c r="V20" s="85">
        <f t="shared" si="15"/>
        <v>89.285714285714292</v>
      </c>
      <c r="W20" s="158">
        <f t="shared" si="16"/>
        <v>910.71428571428567</v>
      </c>
      <c r="X20" s="81">
        <f t="shared" si="17"/>
        <v>910.71428571428567</v>
      </c>
      <c r="Y20" s="82">
        <f t="shared" si="18"/>
        <v>0</v>
      </c>
      <c r="Z20" s="85">
        <f t="shared" si="19"/>
        <v>89.285714285714292</v>
      </c>
      <c r="AA20" s="158">
        <f t="shared" si="20"/>
        <v>821.42857142857133</v>
      </c>
      <c r="AB20" s="87">
        <f t="shared" si="21"/>
        <v>9.1999999999999975</v>
      </c>
      <c r="AC20" s="87">
        <v>6</v>
      </c>
      <c r="AD20" s="362">
        <f t="shared" si="22"/>
        <v>12</v>
      </c>
      <c r="AE20" s="87">
        <f t="shared" si="23"/>
        <v>0</v>
      </c>
      <c r="AF20" s="154">
        <f t="shared" si="24"/>
        <v>0</v>
      </c>
      <c r="AG20" s="81"/>
      <c r="AH20" s="158"/>
      <c r="AI20" s="139">
        <v>2.0699999999999998</v>
      </c>
      <c r="AJ20" s="139">
        <v>2.0699999999999998</v>
      </c>
      <c r="AK20" s="373">
        <v>2.1</v>
      </c>
      <c r="AL20" s="373"/>
      <c r="AM20" s="2"/>
      <c r="AN20" s="2"/>
      <c r="AO20" s="2"/>
      <c r="AP20" s="45"/>
      <c r="AQ20" s="168"/>
      <c r="AR20" s="168"/>
      <c r="AS20" s="168"/>
      <c r="AT20" s="168"/>
      <c r="AU20" s="168"/>
      <c r="AV20" s="168"/>
      <c r="AW20" s="168"/>
      <c r="AX20" s="168"/>
      <c r="AY20" s="168"/>
      <c r="AZ20" s="378">
        <v>1000</v>
      </c>
      <c r="BA20" s="378"/>
      <c r="BB20" s="168"/>
      <c r="BC20" s="168"/>
      <c r="BD20" s="168"/>
    </row>
    <row r="21" spans="1:56" ht="14.25" customHeight="1">
      <c r="A21" s="159" t="s">
        <v>1199</v>
      </c>
      <c r="B21" s="360" t="s">
        <v>1200</v>
      </c>
      <c r="C21" s="160" t="s">
        <v>203</v>
      </c>
      <c r="D21" s="79">
        <f>VLOOKUP(C21,'JAN26'!$A$1:I1164,8,0)</f>
        <v>525</v>
      </c>
      <c r="E21" s="79">
        <f>VLOOKUP(C21,AVE!B$1:GB4238,2,0)</f>
        <v>83.625</v>
      </c>
      <c r="F21" s="153"/>
      <c r="G21" s="361">
        <f t="shared" si="0"/>
        <v>500</v>
      </c>
      <c r="H21" s="81">
        <f t="shared" si="1"/>
        <v>525</v>
      </c>
      <c r="I21" s="82">
        <f t="shared" si="2"/>
        <v>0</v>
      </c>
      <c r="J21" s="83">
        <f t="shared" si="3"/>
        <v>83.625</v>
      </c>
      <c r="K21" s="158">
        <f t="shared" si="4"/>
        <v>441.375</v>
      </c>
      <c r="L21" s="81">
        <f t="shared" si="5"/>
        <v>441.375</v>
      </c>
      <c r="M21" s="82">
        <f t="shared" si="6"/>
        <v>0</v>
      </c>
      <c r="N21" s="85">
        <f t="shared" si="7"/>
        <v>83.625</v>
      </c>
      <c r="O21" s="158">
        <f t="shared" si="8"/>
        <v>357.75</v>
      </c>
      <c r="P21" s="81">
        <f t="shared" si="9"/>
        <v>357.75</v>
      </c>
      <c r="Q21" s="82">
        <f t="shared" si="10"/>
        <v>500</v>
      </c>
      <c r="R21" s="85">
        <f t="shared" si="11"/>
        <v>83.625</v>
      </c>
      <c r="S21" s="158">
        <f t="shared" si="12"/>
        <v>774.125</v>
      </c>
      <c r="T21" s="81">
        <f t="shared" si="13"/>
        <v>774.125</v>
      </c>
      <c r="U21" s="82">
        <f t="shared" si="14"/>
        <v>0</v>
      </c>
      <c r="V21" s="85">
        <f t="shared" si="15"/>
        <v>83.625</v>
      </c>
      <c r="W21" s="158">
        <f t="shared" si="16"/>
        <v>690.5</v>
      </c>
      <c r="X21" s="81">
        <f t="shared" si="17"/>
        <v>690.5</v>
      </c>
      <c r="Y21" s="82">
        <f t="shared" si="18"/>
        <v>0</v>
      </c>
      <c r="Z21" s="85">
        <f t="shared" si="19"/>
        <v>83.625</v>
      </c>
      <c r="AA21" s="158">
        <f t="shared" si="20"/>
        <v>606.875</v>
      </c>
      <c r="AB21" s="87">
        <f t="shared" si="21"/>
        <v>7.2571001494768312</v>
      </c>
      <c r="AC21" s="87">
        <v>6</v>
      </c>
      <c r="AD21" s="362">
        <f t="shared" si="22"/>
        <v>12</v>
      </c>
      <c r="AE21" s="87">
        <f t="shared" si="23"/>
        <v>0</v>
      </c>
      <c r="AF21" s="154">
        <f t="shared" si="24"/>
        <v>0</v>
      </c>
      <c r="AG21" s="81"/>
      <c r="AH21" s="158"/>
      <c r="AI21" s="380"/>
      <c r="AJ21" s="139"/>
      <c r="AK21" s="373">
        <v>4.5</v>
      </c>
      <c r="AL21" s="373">
        <v>4.5</v>
      </c>
      <c r="AM21" s="381"/>
      <c r="AN21" s="381"/>
      <c r="AO21" s="381"/>
      <c r="AP21" s="45"/>
      <c r="AQ21" s="168"/>
      <c r="AR21" s="168"/>
      <c r="AS21" s="168"/>
      <c r="AT21" s="168"/>
      <c r="AU21" s="168">
        <v>500</v>
      </c>
      <c r="AV21" s="168"/>
      <c r="AW21" s="168"/>
      <c r="AX21" s="168"/>
      <c r="AY21" s="168"/>
      <c r="AZ21" s="202"/>
      <c r="BA21" s="202"/>
      <c r="BB21" s="168"/>
      <c r="BC21" s="168"/>
      <c r="BD21" s="168"/>
    </row>
    <row r="22" spans="1:56" ht="14.25" customHeight="1">
      <c r="A22" s="382" t="s">
        <v>1199</v>
      </c>
      <c r="B22" s="360" t="s">
        <v>998</v>
      </c>
      <c r="C22" s="22" t="s">
        <v>372</v>
      </c>
      <c r="D22" s="79">
        <f>VLOOKUP(C22,'JAN26'!$A$1:I1165,8,0)</f>
        <v>478.5</v>
      </c>
      <c r="E22" s="79">
        <f>VLOOKUP(C22,AVE!B$1:GB4239,2,0)</f>
        <v>79.0625</v>
      </c>
      <c r="F22" s="153"/>
      <c r="G22" s="361">
        <f t="shared" si="0"/>
        <v>450</v>
      </c>
      <c r="H22" s="81">
        <f t="shared" si="1"/>
        <v>478.5</v>
      </c>
      <c r="I22" s="82">
        <f t="shared" si="2"/>
        <v>0</v>
      </c>
      <c r="J22" s="83">
        <f t="shared" si="3"/>
        <v>79.0625</v>
      </c>
      <c r="K22" s="158">
        <f t="shared" si="4"/>
        <v>399.4375</v>
      </c>
      <c r="L22" s="81">
        <f t="shared" si="5"/>
        <v>399.4375</v>
      </c>
      <c r="M22" s="82">
        <f t="shared" si="6"/>
        <v>0</v>
      </c>
      <c r="N22" s="85">
        <f t="shared" si="7"/>
        <v>79.0625</v>
      </c>
      <c r="O22" s="158">
        <f t="shared" si="8"/>
        <v>320.375</v>
      </c>
      <c r="P22" s="81">
        <f t="shared" si="9"/>
        <v>320.375</v>
      </c>
      <c r="Q22" s="82">
        <f t="shared" si="10"/>
        <v>450</v>
      </c>
      <c r="R22" s="85">
        <f t="shared" si="11"/>
        <v>79.0625</v>
      </c>
      <c r="S22" s="158">
        <f t="shared" si="12"/>
        <v>691.3125</v>
      </c>
      <c r="T22" s="81">
        <f t="shared" si="13"/>
        <v>691.3125</v>
      </c>
      <c r="U22" s="82">
        <f t="shared" si="14"/>
        <v>0</v>
      </c>
      <c r="V22" s="85">
        <f t="shared" si="15"/>
        <v>79.0625</v>
      </c>
      <c r="W22" s="158">
        <f t="shared" si="16"/>
        <v>612.25</v>
      </c>
      <c r="X22" s="81">
        <f t="shared" si="17"/>
        <v>612.25</v>
      </c>
      <c r="Y22" s="82">
        <f t="shared" si="18"/>
        <v>0</v>
      </c>
      <c r="Z22" s="85">
        <f t="shared" si="19"/>
        <v>79.0625</v>
      </c>
      <c r="AA22" s="158">
        <f t="shared" si="20"/>
        <v>533.1875</v>
      </c>
      <c r="AB22" s="197">
        <f t="shared" si="21"/>
        <v>6.743873517786561</v>
      </c>
      <c r="AC22" s="87">
        <v>6</v>
      </c>
      <c r="AD22" s="362">
        <f t="shared" si="22"/>
        <v>12</v>
      </c>
      <c r="AE22" s="197">
        <f t="shared" si="23"/>
        <v>0</v>
      </c>
      <c r="AF22" s="198">
        <f t="shared" si="24"/>
        <v>0</v>
      </c>
      <c r="AG22" s="81"/>
      <c r="AH22" s="1"/>
      <c r="AI22" s="139"/>
      <c r="AJ22" s="139"/>
      <c r="AK22" s="350">
        <v>1.69</v>
      </c>
      <c r="AL22" s="350">
        <v>2.14</v>
      </c>
      <c r="AM22" s="2"/>
      <c r="AN22" s="2"/>
      <c r="AO22" s="2"/>
      <c r="AP22" s="45"/>
      <c r="AQ22" s="167"/>
      <c r="AR22" s="167"/>
      <c r="AS22" s="167"/>
      <c r="AT22" s="177">
        <v>450</v>
      </c>
      <c r="AU22" s="167"/>
      <c r="AV22" s="167"/>
      <c r="AW22" s="167"/>
      <c r="AX22" s="167"/>
      <c r="AY22" s="167"/>
      <c r="AZ22" s="376"/>
      <c r="BA22" s="376"/>
      <c r="BB22" s="167"/>
      <c r="BC22" s="167"/>
      <c r="BD22" s="167"/>
    </row>
    <row r="23" spans="1:56" ht="14.25" customHeight="1">
      <c r="A23" s="160" t="s">
        <v>1197</v>
      </c>
      <c r="B23" s="383" t="s">
        <v>1201</v>
      </c>
      <c r="C23" s="41" t="s">
        <v>637</v>
      </c>
      <c r="D23" s="79">
        <f>VLOOKUP(C23,'JAN26'!$A$1:I1143,8,0)</f>
        <v>428</v>
      </c>
      <c r="E23" s="79">
        <f>VLOOKUP(C23,AVE!B$1:GB4217,2,0)</f>
        <v>79.875</v>
      </c>
      <c r="F23" s="153"/>
      <c r="G23" s="361">
        <f t="shared" si="0"/>
        <v>500</v>
      </c>
      <c r="H23" s="81">
        <f t="shared" si="1"/>
        <v>428</v>
      </c>
      <c r="I23" s="82">
        <f t="shared" si="2"/>
        <v>0</v>
      </c>
      <c r="J23" s="83">
        <f t="shared" si="3"/>
        <v>79.875</v>
      </c>
      <c r="K23" s="158">
        <f t="shared" si="4"/>
        <v>348.125</v>
      </c>
      <c r="L23" s="81">
        <f t="shared" si="5"/>
        <v>348.125</v>
      </c>
      <c r="M23" s="82">
        <f t="shared" si="6"/>
        <v>500</v>
      </c>
      <c r="N23" s="85">
        <f t="shared" si="7"/>
        <v>79.875</v>
      </c>
      <c r="O23" s="158">
        <f t="shared" si="8"/>
        <v>768.25</v>
      </c>
      <c r="P23" s="81">
        <f t="shared" si="9"/>
        <v>768.25</v>
      </c>
      <c r="Q23" s="82">
        <f t="shared" si="10"/>
        <v>0</v>
      </c>
      <c r="R23" s="85">
        <f t="shared" si="11"/>
        <v>79.875</v>
      </c>
      <c r="S23" s="158">
        <f t="shared" si="12"/>
        <v>688.375</v>
      </c>
      <c r="T23" s="81">
        <f t="shared" si="13"/>
        <v>688.375</v>
      </c>
      <c r="U23" s="82">
        <f t="shared" si="14"/>
        <v>0</v>
      </c>
      <c r="V23" s="85">
        <f t="shared" si="15"/>
        <v>79.875</v>
      </c>
      <c r="W23" s="158">
        <f t="shared" si="16"/>
        <v>608.5</v>
      </c>
      <c r="X23" s="81">
        <f t="shared" si="17"/>
        <v>608.5</v>
      </c>
      <c r="Y23" s="82">
        <f t="shared" si="18"/>
        <v>0</v>
      </c>
      <c r="Z23" s="85">
        <f t="shared" si="19"/>
        <v>79.875</v>
      </c>
      <c r="AA23" s="158">
        <f t="shared" si="20"/>
        <v>528.625</v>
      </c>
      <c r="AB23" s="87">
        <f t="shared" si="21"/>
        <v>6.6181533646322377</v>
      </c>
      <c r="AC23" s="87">
        <v>6</v>
      </c>
      <c r="AD23" s="362">
        <f t="shared" si="22"/>
        <v>12</v>
      </c>
      <c r="AE23" s="87">
        <f t="shared" si="23"/>
        <v>0</v>
      </c>
      <c r="AF23" s="154">
        <f t="shared" si="24"/>
        <v>0</v>
      </c>
      <c r="AG23" s="81"/>
      <c r="AH23" s="158"/>
      <c r="AI23" s="380"/>
      <c r="AJ23" s="139">
        <v>14</v>
      </c>
      <c r="AK23" s="373">
        <v>12.5</v>
      </c>
      <c r="AL23" s="373"/>
      <c r="AM23" s="381"/>
      <c r="AN23" s="381"/>
      <c r="AO23" s="381"/>
      <c r="AP23" s="45"/>
      <c r="AQ23" s="168"/>
      <c r="AR23" s="168"/>
      <c r="AS23" s="168">
        <v>500</v>
      </c>
      <c r="AT23" s="168"/>
      <c r="AU23" s="168"/>
      <c r="AV23" s="168"/>
      <c r="AW23" s="168"/>
      <c r="AX23" s="168"/>
      <c r="AY23" s="168"/>
      <c r="AZ23" s="202"/>
      <c r="BA23" s="202"/>
      <c r="BB23" s="168"/>
      <c r="BC23" s="168"/>
      <c r="BD23" s="168"/>
    </row>
    <row r="24" spans="1:56" ht="14.25" customHeight="1">
      <c r="A24" s="384" t="s">
        <v>1202</v>
      </c>
      <c r="B24" s="385"/>
      <c r="C24" s="386" t="s">
        <v>580</v>
      </c>
      <c r="D24" s="79">
        <f>VLOOKUP(C24,'JAN26'!$A$1:I949,8,0)</f>
        <v>749</v>
      </c>
      <c r="E24" s="79">
        <f>VLOOKUP(C24,AVE!B$1:GB4023,2,0)</f>
        <v>79</v>
      </c>
      <c r="F24" s="153"/>
      <c r="G24" s="361">
        <f t="shared" si="0"/>
        <v>1000</v>
      </c>
      <c r="H24" s="81">
        <f t="shared" si="1"/>
        <v>749</v>
      </c>
      <c r="I24" s="82">
        <f t="shared" si="2"/>
        <v>0</v>
      </c>
      <c r="J24" s="83">
        <f t="shared" si="3"/>
        <v>79</v>
      </c>
      <c r="K24" s="158">
        <f t="shared" si="4"/>
        <v>670</v>
      </c>
      <c r="L24" s="81">
        <f t="shared" si="5"/>
        <v>670</v>
      </c>
      <c r="M24" s="82">
        <f t="shared" si="6"/>
        <v>0</v>
      </c>
      <c r="N24" s="85">
        <f t="shared" si="7"/>
        <v>79</v>
      </c>
      <c r="O24" s="158">
        <f t="shared" si="8"/>
        <v>591</v>
      </c>
      <c r="P24" s="81">
        <f t="shared" si="9"/>
        <v>591</v>
      </c>
      <c r="Q24" s="82">
        <f t="shared" si="10"/>
        <v>0</v>
      </c>
      <c r="R24" s="85">
        <f t="shared" si="11"/>
        <v>79</v>
      </c>
      <c r="S24" s="158">
        <f t="shared" si="12"/>
        <v>512</v>
      </c>
      <c r="T24" s="81">
        <f t="shared" si="13"/>
        <v>512</v>
      </c>
      <c r="U24" s="82">
        <f t="shared" si="14"/>
        <v>1000</v>
      </c>
      <c r="V24" s="85">
        <f t="shared" si="15"/>
        <v>79</v>
      </c>
      <c r="W24" s="158">
        <f t="shared" si="16"/>
        <v>1433</v>
      </c>
      <c r="X24" s="81">
        <f t="shared" si="17"/>
        <v>1433</v>
      </c>
      <c r="Y24" s="82">
        <f t="shared" si="18"/>
        <v>0</v>
      </c>
      <c r="Z24" s="85">
        <f t="shared" si="19"/>
        <v>79</v>
      </c>
      <c r="AA24" s="158">
        <f t="shared" si="20"/>
        <v>1354</v>
      </c>
      <c r="AB24" s="387">
        <f t="shared" si="21"/>
        <v>17.139240506329113</v>
      </c>
      <c r="AC24" s="87">
        <v>6</v>
      </c>
      <c r="AD24" s="362">
        <f t="shared" si="22"/>
        <v>12</v>
      </c>
      <c r="AE24" s="387">
        <f t="shared" si="23"/>
        <v>0</v>
      </c>
      <c r="AF24" s="388">
        <f t="shared" si="24"/>
        <v>0</v>
      </c>
      <c r="AG24" s="388"/>
      <c r="AH24" s="387"/>
      <c r="AI24" s="389"/>
      <c r="AJ24" s="389">
        <v>0.1</v>
      </c>
      <c r="AK24" s="390">
        <v>0.1</v>
      </c>
      <c r="AL24" s="390"/>
      <c r="AM24" s="391"/>
      <c r="AN24" s="391"/>
      <c r="AO24" s="391"/>
      <c r="AP24" s="45"/>
      <c r="AQ24" s="167"/>
      <c r="AR24" s="167"/>
      <c r="AS24" s="167"/>
      <c r="AT24" s="167"/>
      <c r="AU24" s="167"/>
      <c r="AV24" s="167"/>
      <c r="AW24" s="167"/>
      <c r="AX24" s="167"/>
      <c r="AY24" s="177">
        <v>1000</v>
      </c>
      <c r="AZ24" s="376"/>
      <c r="BA24" s="376"/>
      <c r="BB24" s="177"/>
      <c r="BC24" s="167"/>
      <c r="BD24" s="167"/>
    </row>
    <row r="25" spans="1:56" ht="14.25" customHeight="1">
      <c r="A25" s="159" t="s">
        <v>998</v>
      </c>
      <c r="B25" s="360"/>
      <c r="C25" s="160" t="s">
        <v>451</v>
      </c>
      <c r="D25" s="79">
        <f>VLOOKUP(C25,'JAN26'!$A$1:I1195,8,0)</f>
        <v>114</v>
      </c>
      <c r="E25" s="79">
        <f>VLOOKUP(C25,AVE!B$1:GB4269,2,0)</f>
        <v>78.25</v>
      </c>
      <c r="F25" s="153"/>
      <c r="G25" s="361">
        <f t="shared" si="0"/>
        <v>1500</v>
      </c>
      <c r="H25" s="81">
        <f t="shared" si="1"/>
        <v>114</v>
      </c>
      <c r="I25" s="82">
        <f t="shared" si="2"/>
        <v>500</v>
      </c>
      <c r="J25" s="83">
        <f t="shared" si="3"/>
        <v>78.25</v>
      </c>
      <c r="K25" s="158">
        <f t="shared" si="4"/>
        <v>535.75</v>
      </c>
      <c r="L25" s="81">
        <f t="shared" si="5"/>
        <v>535.75</v>
      </c>
      <c r="M25" s="82">
        <f t="shared" si="6"/>
        <v>0</v>
      </c>
      <c r="N25" s="85">
        <f t="shared" si="7"/>
        <v>78.25</v>
      </c>
      <c r="O25" s="158">
        <f t="shared" si="8"/>
        <v>457.5</v>
      </c>
      <c r="P25" s="81">
        <f t="shared" si="9"/>
        <v>457.5</v>
      </c>
      <c r="Q25" s="82">
        <f t="shared" si="10"/>
        <v>0</v>
      </c>
      <c r="R25" s="85">
        <f t="shared" si="11"/>
        <v>78.25</v>
      </c>
      <c r="S25" s="158">
        <f t="shared" si="12"/>
        <v>379.25</v>
      </c>
      <c r="T25" s="81">
        <f t="shared" si="13"/>
        <v>379.25</v>
      </c>
      <c r="U25" s="82">
        <f t="shared" si="14"/>
        <v>0</v>
      </c>
      <c r="V25" s="85">
        <f t="shared" si="15"/>
        <v>78.25</v>
      </c>
      <c r="W25" s="158">
        <f t="shared" si="16"/>
        <v>301</v>
      </c>
      <c r="X25" s="81">
        <f t="shared" si="17"/>
        <v>301</v>
      </c>
      <c r="Y25" s="82">
        <f t="shared" si="18"/>
        <v>0</v>
      </c>
      <c r="Z25" s="85">
        <f t="shared" si="19"/>
        <v>78.25</v>
      </c>
      <c r="AA25" s="158">
        <f t="shared" si="20"/>
        <v>222.75</v>
      </c>
      <c r="AB25" s="87">
        <f t="shared" si="21"/>
        <v>2.8466453674121404</v>
      </c>
      <c r="AC25" s="87">
        <v>6</v>
      </c>
      <c r="AD25" s="362">
        <f t="shared" si="22"/>
        <v>12</v>
      </c>
      <c r="AE25" s="87">
        <f t="shared" si="23"/>
        <v>9.1533546325878596</v>
      </c>
      <c r="AF25" s="154">
        <f t="shared" si="24"/>
        <v>716.25</v>
      </c>
      <c r="AG25" s="81">
        <v>1000</v>
      </c>
      <c r="AH25" s="158"/>
      <c r="AI25" s="139">
        <v>0.06</v>
      </c>
      <c r="AJ25" s="139">
        <v>0.06</v>
      </c>
      <c r="AK25" s="350"/>
      <c r="AL25" s="350">
        <v>0.06</v>
      </c>
      <c r="AM25" s="2"/>
      <c r="AN25" s="2"/>
      <c r="AO25" s="2"/>
      <c r="AP25" s="45"/>
      <c r="AQ25" s="168"/>
      <c r="AR25" s="168">
        <v>500</v>
      </c>
      <c r="AS25" s="168"/>
      <c r="AT25" s="168"/>
      <c r="AU25" s="167"/>
      <c r="AV25" s="168"/>
      <c r="AW25" s="168"/>
      <c r="AX25" s="168"/>
      <c r="AY25" s="168"/>
      <c r="AZ25" s="202"/>
      <c r="BA25" s="202"/>
      <c r="BB25" s="168"/>
      <c r="BC25" s="168">
        <v>1000</v>
      </c>
      <c r="BD25" s="168"/>
    </row>
    <row r="26" spans="1:56" ht="14.25" customHeight="1">
      <c r="A26" s="159" t="s">
        <v>998</v>
      </c>
      <c r="B26" s="360"/>
      <c r="C26" s="160" t="s">
        <v>452</v>
      </c>
      <c r="D26" s="79">
        <f>VLOOKUP(C26,'JAN26'!$A$1:I1194,8,0)</f>
        <v>9</v>
      </c>
      <c r="E26" s="79">
        <f>VLOOKUP(C26,AVE!B$1:GB4268,2,0)</f>
        <v>74.25</v>
      </c>
      <c r="F26" s="153"/>
      <c r="G26" s="361">
        <f t="shared" si="0"/>
        <v>1000</v>
      </c>
      <c r="H26" s="81">
        <f t="shared" si="1"/>
        <v>9</v>
      </c>
      <c r="I26" s="82">
        <f t="shared" si="2"/>
        <v>500</v>
      </c>
      <c r="J26" s="83">
        <f t="shared" si="3"/>
        <v>74.25</v>
      </c>
      <c r="K26" s="158">
        <f t="shared" si="4"/>
        <v>434.75</v>
      </c>
      <c r="L26" s="81">
        <f t="shared" si="5"/>
        <v>434.75</v>
      </c>
      <c r="M26" s="82">
        <f t="shared" si="6"/>
        <v>0</v>
      </c>
      <c r="N26" s="85">
        <f t="shared" si="7"/>
        <v>74.25</v>
      </c>
      <c r="O26" s="158">
        <f t="shared" si="8"/>
        <v>360.5</v>
      </c>
      <c r="P26" s="81">
        <f t="shared" si="9"/>
        <v>360.5</v>
      </c>
      <c r="Q26" s="82">
        <f t="shared" si="10"/>
        <v>0</v>
      </c>
      <c r="R26" s="85">
        <f t="shared" si="11"/>
        <v>74.25</v>
      </c>
      <c r="S26" s="158">
        <f t="shared" si="12"/>
        <v>286.25</v>
      </c>
      <c r="T26" s="81">
        <f t="shared" si="13"/>
        <v>286.25</v>
      </c>
      <c r="U26" s="82">
        <f t="shared" si="14"/>
        <v>500</v>
      </c>
      <c r="V26" s="85">
        <f t="shared" si="15"/>
        <v>74.25</v>
      </c>
      <c r="W26" s="158">
        <f t="shared" si="16"/>
        <v>712</v>
      </c>
      <c r="X26" s="81">
        <f t="shared" si="17"/>
        <v>712</v>
      </c>
      <c r="Y26" s="82">
        <f t="shared" si="18"/>
        <v>0</v>
      </c>
      <c r="Z26" s="85">
        <f t="shared" si="19"/>
        <v>74.25</v>
      </c>
      <c r="AA26" s="158">
        <f t="shared" si="20"/>
        <v>637.75</v>
      </c>
      <c r="AB26" s="87">
        <f t="shared" si="21"/>
        <v>8.58922558922559</v>
      </c>
      <c r="AC26" s="87">
        <v>6</v>
      </c>
      <c r="AD26" s="362">
        <f t="shared" si="22"/>
        <v>12</v>
      </c>
      <c r="AE26" s="87">
        <f t="shared" si="23"/>
        <v>0</v>
      </c>
      <c r="AF26" s="154">
        <f t="shared" si="24"/>
        <v>0</v>
      </c>
      <c r="AG26" s="81"/>
      <c r="AH26" s="158"/>
      <c r="AI26" s="139">
        <v>0.06</v>
      </c>
      <c r="AJ26" s="139">
        <v>0.06</v>
      </c>
      <c r="AK26" s="350"/>
      <c r="AL26" s="350">
        <v>0.06</v>
      </c>
      <c r="AM26" s="2"/>
      <c r="AN26" s="2"/>
      <c r="AO26" s="2"/>
      <c r="AP26" s="45"/>
      <c r="AQ26" s="168"/>
      <c r="AR26" s="168">
        <v>500</v>
      </c>
      <c r="AS26" s="168"/>
      <c r="AT26" s="168"/>
      <c r="AU26" s="167"/>
      <c r="AV26" s="168"/>
      <c r="AW26" s="168"/>
      <c r="AX26" s="168"/>
      <c r="AY26" s="168">
        <v>500</v>
      </c>
      <c r="AZ26" s="376"/>
      <c r="BA26" s="376"/>
      <c r="BB26" s="168"/>
      <c r="BC26" s="168"/>
      <c r="BD26" s="168"/>
    </row>
    <row r="27" spans="1:56" ht="14.25" customHeight="1">
      <c r="A27" s="369" t="s">
        <v>1186</v>
      </c>
      <c r="B27" s="367" t="s">
        <v>1203</v>
      </c>
      <c r="C27" s="278" t="s">
        <v>249</v>
      </c>
      <c r="D27" s="79">
        <f>VLOOKUP(C27,'JAN26'!$A$1:I1005,8,0)</f>
        <v>301</v>
      </c>
      <c r="E27" s="79">
        <f>VLOOKUP(C27,AVE!B$1:GB4079,2,0)</f>
        <v>72</v>
      </c>
      <c r="F27" s="153"/>
      <c r="G27" s="361">
        <f t="shared" si="0"/>
        <v>240</v>
      </c>
      <c r="H27" s="81">
        <f t="shared" si="1"/>
        <v>301</v>
      </c>
      <c r="I27" s="82">
        <f t="shared" si="2"/>
        <v>240</v>
      </c>
      <c r="J27" s="83">
        <f t="shared" si="3"/>
        <v>72</v>
      </c>
      <c r="K27" s="158">
        <f t="shared" si="4"/>
        <v>469</v>
      </c>
      <c r="L27" s="81">
        <f t="shared" si="5"/>
        <v>469</v>
      </c>
      <c r="M27" s="82">
        <f t="shared" si="6"/>
        <v>0</v>
      </c>
      <c r="N27" s="85">
        <f t="shared" si="7"/>
        <v>72</v>
      </c>
      <c r="O27" s="158">
        <f t="shared" si="8"/>
        <v>397</v>
      </c>
      <c r="P27" s="81">
        <f t="shared" si="9"/>
        <v>397</v>
      </c>
      <c r="Q27" s="82">
        <f t="shared" si="10"/>
        <v>0</v>
      </c>
      <c r="R27" s="85">
        <f t="shared" si="11"/>
        <v>72</v>
      </c>
      <c r="S27" s="158">
        <f t="shared" si="12"/>
        <v>325</v>
      </c>
      <c r="T27" s="81">
        <f t="shared" si="13"/>
        <v>325</v>
      </c>
      <c r="U27" s="82">
        <f t="shared" si="14"/>
        <v>0</v>
      </c>
      <c r="V27" s="85">
        <f t="shared" si="15"/>
        <v>72</v>
      </c>
      <c r="W27" s="158">
        <f t="shared" si="16"/>
        <v>253</v>
      </c>
      <c r="X27" s="81">
        <f t="shared" si="17"/>
        <v>253</v>
      </c>
      <c r="Y27" s="82">
        <f t="shared" si="18"/>
        <v>0</v>
      </c>
      <c r="Z27" s="85">
        <f t="shared" si="19"/>
        <v>72</v>
      </c>
      <c r="AA27" s="158">
        <f t="shared" si="20"/>
        <v>181</v>
      </c>
      <c r="AB27" s="370">
        <f t="shared" si="21"/>
        <v>2.5138888888888888</v>
      </c>
      <c r="AC27" s="87">
        <v>6</v>
      </c>
      <c r="AD27" s="362">
        <f t="shared" si="22"/>
        <v>12</v>
      </c>
      <c r="AE27" s="370">
        <f t="shared" si="23"/>
        <v>9.4861111111111107</v>
      </c>
      <c r="AF27" s="104">
        <f t="shared" si="24"/>
        <v>683</v>
      </c>
      <c r="AG27" s="104">
        <v>800</v>
      </c>
      <c r="AH27" s="370"/>
      <c r="AI27" s="203"/>
      <c r="AJ27" s="203">
        <v>9</v>
      </c>
      <c r="AK27" s="371">
        <v>9</v>
      </c>
      <c r="AL27" s="371"/>
      <c r="AM27" s="167"/>
      <c r="AN27" s="167"/>
      <c r="AO27" s="167"/>
      <c r="AP27" s="45"/>
      <c r="AQ27" s="168"/>
      <c r="AR27" s="168">
        <v>240</v>
      </c>
      <c r="AS27" s="168"/>
      <c r="AT27" s="168"/>
      <c r="AU27" s="168"/>
      <c r="AV27" s="168"/>
      <c r="AW27" s="168"/>
      <c r="AX27" s="168"/>
      <c r="AY27" s="168"/>
      <c r="AZ27" s="202"/>
      <c r="BA27" s="202"/>
      <c r="BB27" s="168"/>
      <c r="BC27" s="168"/>
      <c r="BD27" s="168"/>
    </row>
    <row r="28" spans="1:56" ht="14.25" customHeight="1">
      <c r="A28" s="160" t="s">
        <v>1197</v>
      </c>
      <c r="B28" s="360" t="s">
        <v>1204</v>
      </c>
      <c r="C28" s="160" t="s">
        <v>439</v>
      </c>
      <c r="D28" s="79">
        <f>VLOOKUP(C28,'JAN26'!$A$1:I1144,8,0)</f>
        <v>-48</v>
      </c>
      <c r="E28" s="79">
        <f>VLOOKUP(C28,AVE!B$1:GB4218,2,0)</f>
        <v>80.8</v>
      </c>
      <c r="F28" s="153"/>
      <c r="G28" s="361">
        <f t="shared" si="0"/>
        <v>0</v>
      </c>
      <c r="H28" s="81">
        <f t="shared" si="1"/>
        <v>0</v>
      </c>
      <c r="I28" s="82">
        <f t="shared" si="2"/>
        <v>0</v>
      </c>
      <c r="J28" s="83">
        <f t="shared" si="3"/>
        <v>80.8</v>
      </c>
      <c r="K28" s="158">
        <f t="shared" si="4"/>
        <v>-80.8</v>
      </c>
      <c r="L28" s="81">
        <f t="shared" si="5"/>
        <v>0</v>
      </c>
      <c r="M28" s="82">
        <f t="shared" si="6"/>
        <v>0</v>
      </c>
      <c r="N28" s="85">
        <f t="shared" si="7"/>
        <v>80.8</v>
      </c>
      <c r="O28" s="158">
        <f t="shared" si="8"/>
        <v>-80.8</v>
      </c>
      <c r="P28" s="81">
        <f t="shared" si="9"/>
        <v>0</v>
      </c>
      <c r="Q28" s="82">
        <f t="shared" si="10"/>
        <v>0</v>
      </c>
      <c r="R28" s="85">
        <f t="shared" si="11"/>
        <v>80.8</v>
      </c>
      <c r="S28" s="158">
        <f t="shared" si="12"/>
        <v>-80.8</v>
      </c>
      <c r="T28" s="81">
        <f t="shared" si="13"/>
        <v>0</v>
      </c>
      <c r="U28" s="82">
        <f t="shared" si="14"/>
        <v>0</v>
      </c>
      <c r="V28" s="85">
        <f t="shared" si="15"/>
        <v>80.8</v>
      </c>
      <c r="W28" s="158">
        <f t="shared" si="16"/>
        <v>-80.8</v>
      </c>
      <c r="X28" s="81">
        <f t="shared" si="17"/>
        <v>0</v>
      </c>
      <c r="Y28" s="82">
        <f t="shared" si="18"/>
        <v>0</v>
      </c>
      <c r="Z28" s="85">
        <f t="shared" si="19"/>
        <v>80.8</v>
      </c>
      <c r="AA28" s="158">
        <f t="shared" si="20"/>
        <v>-80.8</v>
      </c>
      <c r="AB28" s="87">
        <f t="shared" si="21"/>
        <v>0</v>
      </c>
      <c r="AC28" s="87">
        <v>6</v>
      </c>
      <c r="AD28" s="362">
        <f t="shared" si="22"/>
        <v>12</v>
      </c>
      <c r="AE28" s="87">
        <f t="shared" si="23"/>
        <v>12</v>
      </c>
      <c r="AF28" s="154">
        <f t="shared" si="24"/>
        <v>969.59999999999991</v>
      </c>
      <c r="AG28" s="81">
        <v>3000</v>
      </c>
      <c r="AH28" s="158" t="s">
        <v>1205</v>
      </c>
      <c r="AI28" s="139"/>
      <c r="AJ28" s="139"/>
      <c r="AK28" s="350"/>
      <c r="AL28" s="350">
        <v>1.97</v>
      </c>
      <c r="AM28" s="2"/>
      <c r="AN28" s="2"/>
      <c r="AO28" s="2"/>
      <c r="AP28" s="45"/>
      <c r="AQ28" s="167"/>
      <c r="AR28" s="167"/>
      <c r="AS28" s="167"/>
      <c r="AT28" s="167"/>
      <c r="AU28" s="167"/>
      <c r="AV28" s="167"/>
      <c r="AW28" s="167"/>
      <c r="AX28" s="167"/>
      <c r="AY28" s="167"/>
      <c r="AZ28" s="202"/>
      <c r="BA28" s="202"/>
      <c r="BB28" s="167"/>
      <c r="BC28" s="167"/>
      <c r="BD28" s="167"/>
    </row>
    <row r="29" spans="1:56" ht="14.25" customHeight="1">
      <c r="A29" s="160" t="s">
        <v>1197</v>
      </c>
      <c r="B29" s="360" t="s">
        <v>1206</v>
      </c>
      <c r="C29" s="160" t="s">
        <v>57</v>
      </c>
      <c r="D29" s="79">
        <f>VLOOKUP(C29,'JAN26'!$A$1:I1148,8,0)</f>
        <v>237</v>
      </c>
      <c r="E29" s="79">
        <f>VLOOKUP(C29,AVE!B$1:GB4222,2,0)</f>
        <v>67.75</v>
      </c>
      <c r="F29" s="153"/>
      <c r="G29" s="361">
        <f t="shared" si="0"/>
        <v>300</v>
      </c>
      <c r="H29" s="81">
        <f t="shared" si="1"/>
        <v>237</v>
      </c>
      <c r="I29" s="82">
        <f t="shared" si="2"/>
        <v>0</v>
      </c>
      <c r="J29" s="83">
        <f t="shared" si="3"/>
        <v>67.75</v>
      </c>
      <c r="K29" s="158">
        <f t="shared" si="4"/>
        <v>169.25</v>
      </c>
      <c r="L29" s="81">
        <f t="shared" si="5"/>
        <v>169.25</v>
      </c>
      <c r="M29" s="82">
        <f t="shared" si="6"/>
        <v>300</v>
      </c>
      <c r="N29" s="85">
        <f t="shared" si="7"/>
        <v>67.75</v>
      </c>
      <c r="O29" s="158">
        <f t="shared" si="8"/>
        <v>401.5</v>
      </c>
      <c r="P29" s="81">
        <f t="shared" si="9"/>
        <v>401.5</v>
      </c>
      <c r="Q29" s="82">
        <f t="shared" si="10"/>
        <v>0</v>
      </c>
      <c r="R29" s="85">
        <f t="shared" si="11"/>
        <v>67.75</v>
      </c>
      <c r="S29" s="158">
        <f t="shared" si="12"/>
        <v>333.75</v>
      </c>
      <c r="T29" s="81">
        <f t="shared" si="13"/>
        <v>333.75</v>
      </c>
      <c r="U29" s="82">
        <f t="shared" si="14"/>
        <v>0</v>
      </c>
      <c r="V29" s="85">
        <f t="shared" si="15"/>
        <v>67.75</v>
      </c>
      <c r="W29" s="158">
        <f t="shared" si="16"/>
        <v>266</v>
      </c>
      <c r="X29" s="81">
        <f t="shared" si="17"/>
        <v>266</v>
      </c>
      <c r="Y29" s="82">
        <f t="shared" si="18"/>
        <v>0</v>
      </c>
      <c r="Z29" s="85">
        <f t="shared" si="19"/>
        <v>67.75</v>
      </c>
      <c r="AA29" s="158">
        <f t="shared" si="20"/>
        <v>198.25</v>
      </c>
      <c r="AB29" s="87">
        <f t="shared" si="21"/>
        <v>2.92619926199262</v>
      </c>
      <c r="AC29" s="87">
        <v>6</v>
      </c>
      <c r="AD29" s="362">
        <f t="shared" si="22"/>
        <v>12</v>
      </c>
      <c r="AE29" s="87">
        <f t="shared" si="23"/>
        <v>9.07380073800738</v>
      </c>
      <c r="AF29" s="154">
        <f t="shared" si="24"/>
        <v>614.75</v>
      </c>
      <c r="AG29" s="81">
        <v>500</v>
      </c>
      <c r="AH29" s="158"/>
      <c r="AI29" s="139"/>
      <c r="AJ29" s="139"/>
      <c r="AK29" s="373">
        <v>3.3</v>
      </c>
      <c r="AL29" s="373"/>
      <c r="AM29" s="2"/>
      <c r="AN29" s="2"/>
      <c r="AO29" s="2"/>
      <c r="AP29" s="45"/>
      <c r="AQ29" s="168"/>
      <c r="AR29" s="168"/>
      <c r="AS29" s="168">
        <v>300</v>
      </c>
      <c r="AT29" s="168"/>
      <c r="AU29" s="168"/>
      <c r="AV29" s="168"/>
      <c r="AW29" s="168"/>
      <c r="AX29" s="168"/>
      <c r="AY29" s="168"/>
      <c r="AZ29" s="202"/>
      <c r="BA29" s="202"/>
      <c r="BB29" s="168"/>
      <c r="BC29" s="168"/>
      <c r="BD29" s="168"/>
    </row>
    <row r="30" spans="1:56" ht="14.25" customHeight="1">
      <c r="A30" s="159" t="s">
        <v>1207</v>
      </c>
      <c r="B30" s="367" t="s">
        <v>1208</v>
      </c>
      <c r="C30" s="160" t="s">
        <v>357</v>
      </c>
      <c r="D30" s="79">
        <f>VLOOKUP(C30,'JAN26'!$A$1:I1069,8,0)</f>
        <v>206</v>
      </c>
      <c r="E30" s="79">
        <f>VLOOKUP(C30,AVE!B$1:GB4143,2,0)</f>
        <v>66.428571428571431</v>
      </c>
      <c r="F30" s="153"/>
      <c r="G30" s="361">
        <f t="shared" si="0"/>
        <v>400</v>
      </c>
      <c r="H30" s="81">
        <f t="shared" si="1"/>
        <v>206</v>
      </c>
      <c r="I30" s="82">
        <f t="shared" si="2"/>
        <v>0</v>
      </c>
      <c r="J30" s="83">
        <f t="shared" si="3"/>
        <v>66.428571428571431</v>
      </c>
      <c r="K30" s="158">
        <f t="shared" si="4"/>
        <v>139.57142857142856</v>
      </c>
      <c r="L30" s="81">
        <f t="shared" si="5"/>
        <v>139.57142857142856</v>
      </c>
      <c r="M30" s="82">
        <f t="shared" si="6"/>
        <v>0</v>
      </c>
      <c r="N30" s="85">
        <f t="shared" si="7"/>
        <v>66.428571428571431</v>
      </c>
      <c r="O30" s="158">
        <f t="shared" si="8"/>
        <v>73.142857142857125</v>
      </c>
      <c r="P30" s="81">
        <f t="shared" si="9"/>
        <v>73.142857142857125</v>
      </c>
      <c r="Q30" s="82">
        <f t="shared" si="10"/>
        <v>400</v>
      </c>
      <c r="R30" s="85">
        <f t="shared" si="11"/>
        <v>66.428571428571431</v>
      </c>
      <c r="S30" s="158">
        <f t="shared" si="12"/>
        <v>406.71428571428567</v>
      </c>
      <c r="T30" s="81">
        <f t="shared" si="13"/>
        <v>406.71428571428567</v>
      </c>
      <c r="U30" s="82">
        <f t="shared" si="14"/>
        <v>0</v>
      </c>
      <c r="V30" s="85">
        <f t="shared" si="15"/>
        <v>66.428571428571431</v>
      </c>
      <c r="W30" s="158">
        <f t="shared" si="16"/>
        <v>340.28571428571422</v>
      </c>
      <c r="X30" s="81">
        <f t="shared" si="17"/>
        <v>340.28571428571422</v>
      </c>
      <c r="Y30" s="82">
        <f t="shared" si="18"/>
        <v>0</v>
      </c>
      <c r="Z30" s="85">
        <f t="shared" si="19"/>
        <v>66.428571428571431</v>
      </c>
      <c r="AA30" s="158">
        <f t="shared" si="20"/>
        <v>273.85714285714278</v>
      </c>
      <c r="AB30" s="87">
        <f t="shared" si="21"/>
        <v>4.122580645161289</v>
      </c>
      <c r="AC30" s="87">
        <v>6</v>
      </c>
      <c r="AD30" s="362">
        <f t="shared" si="22"/>
        <v>12</v>
      </c>
      <c r="AE30" s="87">
        <f t="shared" si="23"/>
        <v>7.877419354838711</v>
      </c>
      <c r="AF30" s="154">
        <f t="shared" si="24"/>
        <v>523.28571428571445</v>
      </c>
      <c r="AG30" s="81">
        <v>500</v>
      </c>
      <c r="AH30" s="158"/>
      <c r="AI30" s="139">
        <v>12</v>
      </c>
      <c r="AJ30" s="139"/>
      <c r="AK30" s="350">
        <v>12</v>
      </c>
      <c r="AL30" s="350">
        <v>12</v>
      </c>
      <c r="AM30" s="2"/>
      <c r="AN30" s="2"/>
      <c r="AO30" s="2"/>
      <c r="AP30" s="45"/>
      <c r="AQ30" s="392"/>
      <c r="AR30" s="392"/>
      <c r="AS30" s="392"/>
      <c r="AT30" s="392"/>
      <c r="AU30" s="177">
        <v>400</v>
      </c>
      <c r="AV30" s="392"/>
      <c r="AW30" s="392"/>
      <c r="AX30" s="392"/>
      <c r="AY30" s="392"/>
      <c r="AZ30" s="202"/>
      <c r="BA30" s="202"/>
      <c r="BB30" s="392"/>
      <c r="BC30" s="392"/>
      <c r="BD30" s="392"/>
    </row>
    <row r="31" spans="1:56" ht="14.25" customHeight="1">
      <c r="A31" s="160" t="s">
        <v>1197</v>
      </c>
      <c r="B31" s="360" t="s">
        <v>1209</v>
      </c>
      <c r="C31" s="160" t="s">
        <v>58</v>
      </c>
      <c r="D31" s="79">
        <f>VLOOKUP(C31,'JAN26'!$A$1:I1145,8,0)</f>
        <v>296</v>
      </c>
      <c r="E31" s="79">
        <f>VLOOKUP(C31,AVE!B$1:GB4219,2,0)</f>
        <v>65.75</v>
      </c>
      <c r="F31" s="153"/>
      <c r="G31" s="361">
        <f t="shared" si="0"/>
        <v>700</v>
      </c>
      <c r="H31" s="81">
        <f t="shared" si="1"/>
        <v>296</v>
      </c>
      <c r="I31" s="82">
        <f t="shared" si="2"/>
        <v>400</v>
      </c>
      <c r="J31" s="83">
        <f t="shared" si="3"/>
        <v>65.75</v>
      </c>
      <c r="K31" s="158">
        <f t="shared" si="4"/>
        <v>630.25</v>
      </c>
      <c r="L31" s="81">
        <f t="shared" si="5"/>
        <v>630.25</v>
      </c>
      <c r="M31" s="82">
        <f t="shared" si="6"/>
        <v>300</v>
      </c>
      <c r="N31" s="85">
        <f t="shared" si="7"/>
        <v>65.75</v>
      </c>
      <c r="O31" s="158">
        <f t="shared" si="8"/>
        <v>864.5</v>
      </c>
      <c r="P31" s="81">
        <f t="shared" si="9"/>
        <v>864.5</v>
      </c>
      <c r="Q31" s="82">
        <f t="shared" si="10"/>
        <v>0</v>
      </c>
      <c r="R31" s="85">
        <f t="shared" si="11"/>
        <v>65.75</v>
      </c>
      <c r="S31" s="158">
        <f t="shared" si="12"/>
        <v>798.75</v>
      </c>
      <c r="T31" s="81">
        <f t="shared" si="13"/>
        <v>798.75</v>
      </c>
      <c r="U31" s="82">
        <f t="shared" si="14"/>
        <v>0</v>
      </c>
      <c r="V31" s="85">
        <f t="shared" si="15"/>
        <v>65.75</v>
      </c>
      <c r="W31" s="158">
        <f t="shared" si="16"/>
        <v>733</v>
      </c>
      <c r="X31" s="81">
        <f t="shared" si="17"/>
        <v>733</v>
      </c>
      <c r="Y31" s="82">
        <f t="shared" si="18"/>
        <v>0</v>
      </c>
      <c r="Z31" s="85">
        <f t="shared" si="19"/>
        <v>65.75</v>
      </c>
      <c r="AA31" s="158">
        <f t="shared" si="20"/>
        <v>667.25</v>
      </c>
      <c r="AB31" s="87">
        <f t="shared" si="21"/>
        <v>10.14828897338403</v>
      </c>
      <c r="AC31" s="87">
        <v>6</v>
      </c>
      <c r="AD31" s="362">
        <f t="shared" si="22"/>
        <v>12</v>
      </c>
      <c r="AE31" s="87">
        <f t="shared" si="23"/>
        <v>0</v>
      </c>
      <c r="AF31" s="154">
        <f t="shared" si="24"/>
        <v>0</v>
      </c>
      <c r="AG31" s="81"/>
      <c r="AH31" s="158"/>
      <c r="AI31" s="139"/>
      <c r="AJ31" s="139"/>
      <c r="AK31" s="373">
        <v>3.3</v>
      </c>
      <c r="AL31" s="373">
        <v>3.3</v>
      </c>
      <c r="AM31" s="2"/>
      <c r="AN31" s="2"/>
      <c r="AO31" s="2"/>
      <c r="AP31" s="45"/>
      <c r="AQ31" s="167"/>
      <c r="AR31" s="177">
        <v>400</v>
      </c>
      <c r="AS31" s="177">
        <v>300</v>
      </c>
      <c r="AT31" s="167"/>
      <c r="AU31" s="168"/>
      <c r="AV31" s="167"/>
      <c r="AW31" s="167"/>
      <c r="AX31" s="167"/>
      <c r="AY31" s="167"/>
      <c r="AZ31" s="376"/>
      <c r="BA31" s="376"/>
      <c r="BB31" s="167"/>
      <c r="BC31" s="167"/>
      <c r="BD31" s="167"/>
    </row>
    <row r="32" spans="1:56" ht="14.25" customHeight="1">
      <c r="A32" s="369" t="s">
        <v>1186</v>
      </c>
      <c r="B32" s="367" t="s">
        <v>1210</v>
      </c>
      <c r="C32" s="278" t="s">
        <v>315</v>
      </c>
      <c r="D32" s="79">
        <f>VLOOKUP(C32,'JAN26'!$A$1:I1003,8,0)</f>
        <v>503</v>
      </c>
      <c r="E32" s="79">
        <f>VLOOKUP(C32,AVE!B$1:GB4077,2,0)</f>
        <v>59.75</v>
      </c>
      <c r="F32" s="153"/>
      <c r="G32" s="361">
        <f t="shared" si="0"/>
        <v>64</v>
      </c>
      <c r="H32" s="81">
        <f t="shared" si="1"/>
        <v>503</v>
      </c>
      <c r="I32" s="82">
        <f t="shared" si="2"/>
        <v>64</v>
      </c>
      <c r="J32" s="83">
        <f t="shared" si="3"/>
        <v>59.75</v>
      </c>
      <c r="K32" s="158">
        <f t="shared" si="4"/>
        <v>507.25</v>
      </c>
      <c r="L32" s="81">
        <f t="shared" si="5"/>
        <v>507.25</v>
      </c>
      <c r="M32" s="82">
        <f t="shared" si="6"/>
        <v>0</v>
      </c>
      <c r="N32" s="85">
        <f t="shared" si="7"/>
        <v>59.75</v>
      </c>
      <c r="O32" s="158">
        <f t="shared" si="8"/>
        <v>447.5</v>
      </c>
      <c r="P32" s="81">
        <f t="shared" si="9"/>
        <v>447.5</v>
      </c>
      <c r="Q32" s="82">
        <f t="shared" si="10"/>
        <v>0</v>
      </c>
      <c r="R32" s="85">
        <f t="shared" si="11"/>
        <v>59.75</v>
      </c>
      <c r="S32" s="158">
        <f t="shared" si="12"/>
        <v>387.75</v>
      </c>
      <c r="T32" s="81">
        <f t="shared" si="13"/>
        <v>387.75</v>
      </c>
      <c r="U32" s="82">
        <f t="shared" si="14"/>
        <v>0</v>
      </c>
      <c r="V32" s="85">
        <f t="shared" si="15"/>
        <v>59.75</v>
      </c>
      <c r="W32" s="158">
        <f t="shared" si="16"/>
        <v>328</v>
      </c>
      <c r="X32" s="81">
        <f t="shared" si="17"/>
        <v>328</v>
      </c>
      <c r="Y32" s="82">
        <f t="shared" si="18"/>
        <v>0</v>
      </c>
      <c r="Z32" s="85">
        <f t="shared" si="19"/>
        <v>59.75</v>
      </c>
      <c r="AA32" s="158">
        <f t="shared" si="20"/>
        <v>268.25</v>
      </c>
      <c r="AB32" s="370">
        <f t="shared" si="21"/>
        <v>4.489539748953975</v>
      </c>
      <c r="AC32" s="87">
        <v>6</v>
      </c>
      <c r="AD32" s="362">
        <f t="shared" si="22"/>
        <v>12</v>
      </c>
      <c r="AE32" s="370">
        <f t="shared" si="23"/>
        <v>7.510460251046025</v>
      </c>
      <c r="AF32" s="104">
        <f t="shared" si="24"/>
        <v>448.75</v>
      </c>
      <c r="AG32" s="104">
        <v>500</v>
      </c>
      <c r="AH32" s="370"/>
      <c r="AI32" s="393">
        <v>10</v>
      </c>
      <c r="AJ32" s="203">
        <v>9</v>
      </c>
      <c r="AK32" s="371">
        <v>9</v>
      </c>
      <c r="AL32" s="371"/>
      <c r="AM32" s="167"/>
      <c r="AN32" s="394"/>
      <c r="AO32" s="167"/>
      <c r="AP32" s="45"/>
      <c r="AQ32" s="168"/>
      <c r="AR32" s="168">
        <v>64</v>
      </c>
      <c r="AS32" s="168"/>
      <c r="AT32" s="168"/>
      <c r="AU32" s="168"/>
      <c r="AV32" s="168"/>
      <c r="AW32" s="168"/>
      <c r="AX32" s="168"/>
      <c r="AY32" s="168"/>
      <c r="AZ32" s="304"/>
      <c r="BA32" s="304"/>
      <c r="BB32" s="168"/>
      <c r="BC32" s="168"/>
      <c r="BD32" s="168"/>
    </row>
    <row r="33" spans="1:56" ht="14.25" customHeight="1">
      <c r="A33" s="369" t="s">
        <v>1211</v>
      </c>
      <c r="B33" s="367" t="s">
        <v>1212</v>
      </c>
      <c r="C33" s="278" t="s">
        <v>307</v>
      </c>
      <c r="D33" s="79">
        <f>VLOOKUP(C33,'JAN26'!$A$1:I976,8,0)</f>
        <v>2</v>
      </c>
      <c r="E33" s="79">
        <f>VLOOKUP(C33,AVE!B$1:GB4050,2,0)</f>
        <v>59.6</v>
      </c>
      <c r="F33" s="153"/>
      <c r="G33" s="361">
        <f t="shared" si="0"/>
        <v>1000</v>
      </c>
      <c r="H33" s="81">
        <f t="shared" si="1"/>
        <v>2</v>
      </c>
      <c r="I33" s="82">
        <f t="shared" si="2"/>
        <v>1000</v>
      </c>
      <c r="J33" s="83">
        <f t="shared" si="3"/>
        <v>59.6</v>
      </c>
      <c r="K33" s="158">
        <f t="shared" si="4"/>
        <v>942.4</v>
      </c>
      <c r="L33" s="81">
        <f t="shared" si="5"/>
        <v>942.4</v>
      </c>
      <c r="M33" s="82">
        <f t="shared" si="6"/>
        <v>0</v>
      </c>
      <c r="N33" s="85">
        <f t="shared" si="7"/>
        <v>59.6</v>
      </c>
      <c r="O33" s="158">
        <f t="shared" si="8"/>
        <v>882.8</v>
      </c>
      <c r="P33" s="81">
        <f t="shared" si="9"/>
        <v>882.8</v>
      </c>
      <c r="Q33" s="82">
        <f t="shared" si="10"/>
        <v>0</v>
      </c>
      <c r="R33" s="85">
        <f t="shared" si="11"/>
        <v>59.6</v>
      </c>
      <c r="S33" s="158">
        <f t="shared" si="12"/>
        <v>823.19999999999993</v>
      </c>
      <c r="T33" s="81">
        <f t="shared" si="13"/>
        <v>823.19999999999993</v>
      </c>
      <c r="U33" s="82">
        <f t="shared" si="14"/>
        <v>0</v>
      </c>
      <c r="V33" s="85">
        <f t="shared" si="15"/>
        <v>59.6</v>
      </c>
      <c r="W33" s="158">
        <f t="shared" si="16"/>
        <v>763.59999999999991</v>
      </c>
      <c r="X33" s="81">
        <f t="shared" si="17"/>
        <v>763.59999999999991</v>
      </c>
      <c r="Y33" s="82">
        <f t="shared" si="18"/>
        <v>0</v>
      </c>
      <c r="Z33" s="85">
        <f t="shared" si="19"/>
        <v>59.6</v>
      </c>
      <c r="AA33" s="158">
        <f t="shared" si="20"/>
        <v>703.99999999999989</v>
      </c>
      <c r="AB33" s="370">
        <f t="shared" si="21"/>
        <v>11.812080536912749</v>
      </c>
      <c r="AC33" s="87">
        <v>6</v>
      </c>
      <c r="AD33" s="362">
        <f t="shared" si="22"/>
        <v>12</v>
      </c>
      <c r="AE33" s="370">
        <f t="shared" si="23"/>
        <v>0</v>
      </c>
      <c r="AF33" s="104">
        <f t="shared" si="24"/>
        <v>0</v>
      </c>
      <c r="AG33" s="104"/>
      <c r="AH33" s="370"/>
      <c r="AI33" s="393"/>
      <c r="AJ33" s="203">
        <v>0.86</v>
      </c>
      <c r="AK33" s="371"/>
      <c r="AL33" s="371"/>
      <c r="AM33" s="167"/>
      <c r="AN33" s="394"/>
      <c r="AO33" s="167"/>
      <c r="AP33" s="45"/>
      <c r="AQ33" s="168"/>
      <c r="AR33" s="168">
        <v>1000</v>
      </c>
      <c r="AS33" s="168"/>
      <c r="AT33" s="168"/>
      <c r="AU33" s="168"/>
      <c r="AV33" s="168"/>
      <c r="AW33" s="168"/>
      <c r="AX33" s="168"/>
      <c r="AY33" s="168"/>
      <c r="AZ33" s="376"/>
      <c r="BA33" s="376"/>
      <c r="BB33" s="168"/>
      <c r="BC33" s="168"/>
      <c r="BD33" s="168"/>
    </row>
    <row r="34" spans="1:56" ht="14.25" customHeight="1">
      <c r="A34" s="384" t="s">
        <v>1202</v>
      </c>
      <c r="B34" s="385"/>
      <c r="C34" s="386" t="s">
        <v>114</v>
      </c>
      <c r="D34" s="79">
        <f>VLOOKUP(C34,'JAN26'!$A$1:I950,8,0)</f>
        <v>25</v>
      </c>
      <c r="E34" s="79">
        <f>VLOOKUP(C34,AVE!B$1:GB4024,2,0)</f>
        <v>59.375</v>
      </c>
      <c r="F34" s="153"/>
      <c r="G34" s="361">
        <f t="shared" si="0"/>
        <v>650</v>
      </c>
      <c r="H34" s="81">
        <f t="shared" si="1"/>
        <v>25</v>
      </c>
      <c r="I34" s="82">
        <f t="shared" si="2"/>
        <v>650</v>
      </c>
      <c r="J34" s="83">
        <f t="shared" si="3"/>
        <v>59.375</v>
      </c>
      <c r="K34" s="158">
        <f t="shared" si="4"/>
        <v>615.625</v>
      </c>
      <c r="L34" s="81">
        <f t="shared" si="5"/>
        <v>615.625</v>
      </c>
      <c r="M34" s="82">
        <f t="shared" si="6"/>
        <v>0</v>
      </c>
      <c r="N34" s="85">
        <f t="shared" si="7"/>
        <v>59.375</v>
      </c>
      <c r="O34" s="158">
        <f t="shared" si="8"/>
        <v>556.25</v>
      </c>
      <c r="P34" s="81">
        <f t="shared" si="9"/>
        <v>556.25</v>
      </c>
      <c r="Q34" s="82">
        <f t="shared" si="10"/>
        <v>0</v>
      </c>
      <c r="R34" s="85">
        <f t="shared" si="11"/>
        <v>59.375</v>
      </c>
      <c r="S34" s="158">
        <f t="shared" si="12"/>
        <v>496.875</v>
      </c>
      <c r="T34" s="81">
        <f t="shared" si="13"/>
        <v>496.875</v>
      </c>
      <c r="U34" s="82">
        <f t="shared" si="14"/>
        <v>0</v>
      </c>
      <c r="V34" s="85">
        <f t="shared" si="15"/>
        <v>59.375</v>
      </c>
      <c r="W34" s="158">
        <f t="shared" si="16"/>
        <v>437.5</v>
      </c>
      <c r="X34" s="81">
        <f t="shared" si="17"/>
        <v>437.5</v>
      </c>
      <c r="Y34" s="82">
        <f t="shared" si="18"/>
        <v>0</v>
      </c>
      <c r="Z34" s="85">
        <f t="shared" si="19"/>
        <v>59.375</v>
      </c>
      <c r="AA34" s="158">
        <f t="shared" si="20"/>
        <v>378.125</v>
      </c>
      <c r="AB34" s="387">
        <f t="shared" si="21"/>
        <v>6.3684210526315788</v>
      </c>
      <c r="AC34" s="87">
        <v>6</v>
      </c>
      <c r="AD34" s="362">
        <f t="shared" si="22"/>
        <v>12</v>
      </c>
      <c r="AE34" s="387">
        <f t="shared" si="23"/>
        <v>0</v>
      </c>
      <c r="AF34" s="388">
        <f t="shared" si="24"/>
        <v>0</v>
      </c>
      <c r="AG34" s="388"/>
      <c r="AH34" s="387"/>
      <c r="AI34" s="395"/>
      <c r="AJ34" s="389"/>
      <c r="AK34" s="396"/>
      <c r="AL34" s="396">
        <v>0.51</v>
      </c>
      <c r="AM34" s="397"/>
      <c r="AN34" s="398"/>
      <c r="AO34" s="397"/>
      <c r="AP34" s="45"/>
      <c r="AQ34" s="168"/>
      <c r="AR34" s="168">
        <v>650</v>
      </c>
      <c r="AS34" s="168"/>
      <c r="AT34" s="168"/>
      <c r="AU34" s="168"/>
      <c r="AV34" s="168"/>
      <c r="AW34" s="168"/>
      <c r="AX34" s="168"/>
      <c r="AY34" s="168"/>
      <c r="AZ34" s="376"/>
      <c r="BA34" s="376"/>
      <c r="BB34" s="168"/>
      <c r="BC34" s="168"/>
      <c r="BD34" s="168"/>
    </row>
    <row r="35" spans="1:56" ht="14.25" customHeight="1">
      <c r="A35" s="369" t="s">
        <v>1186</v>
      </c>
      <c r="B35" s="399" t="s">
        <v>1213</v>
      </c>
      <c r="C35" s="289" t="s">
        <v>174</v>
      </c>
      <c r="D35" s="79">
        <f>VLOOKUP(C35,'JAN26'!$A$1:I1002,8,0)</f>
        <v>17</v>
      </c>
      <c r="E35" s="79">
        <f>VLOOKUP(C35,AVE!B$1:GB4076,2,0)</f>
        <v>58.166666666666664</v>
      </c>
      <c r="F35" s="153"/>
      <c r="G35" s="361">
        <f t="shared" si="0"/>
        <v>600</v>
      </c>
      <c r="H35" s="81">
        <f t="shared" si="1"/>
        <v>17</v>
      </c>
      <c r="I35" s="82">
        <f t="shared" si="2"/>
        <v>0</v>
      </c>
      <c r="J35" s="83">
        <f t="shared" si="3"/>
        <v>58.166666666666664</v>
      </c>
      <c r="K35" s="158">
        <f t="shared" si="4"/>
        <v>-41.166666666666664</v>
      </c>
      <c r="L35" s="81">
        <f t="shared" si="5"/>
        <v>0</v>
      </c>
      <c r="M35" s="82">
        <f t="shared" si="6"/>
        <v>0</v>
      </c>
      <c r="N35" s="85">
        <f t="shared" si="7"/>
        <v>58.166666666666664</v>
      </c>
      <c r="O35" s="158">
        <f t="shared" si="8"/>
        <v>-58.166666666666664</v>
      </c>
      <c r="P35" s="81">
        <f t="shared" si="9"/>
        <v>0</v>
      </c>
      <c r="Q35" s="82">
        <f t="shared" si="10"/>
        <v>600</v>
      </c>
      <c r="R35" s="85">
        <f t="shared" si="11"/>
        <v>58.166666666666664</v>
      </c>
      <c r="S35" s="158">
        <f t="shared" si="12"/>
        <v>541.83333333333337</v>
      </c>
      <c r="T35" s="81">
        <f t="shared" si="13"/>
        <v>541.83333333333337</v>
      </c>
      <c r="U35" s="82">
        <f t="shared" si="14"/>
        <v>0</v>
      </c>
      <c r="V35" s="85">
        <f t="shared" si="15"/>
        <v>58.166666666666664</v>
      </c>
      <c r="W35" s="158">
        <f t="shared" si="16"/>
        <v>483.66666666666669</v>
      </c>
      <c r="X35" s="81">
        <f t="shared" si="17"/>
        <v>483.66666666666669</v>
      </c>
      <c r="Y35" s="82">
        <f t="shared" si="18"/>
        <v>0</v>
      </c>
      <c r="Z35" s="85">
        <f t="shared" si="19"/>
        <v>58.166666666666664</v>
      </c>
      <c r="AA35" s="158">
        <f t="shared" si="20"/>
        <v>425.5</v>
      </c>
      <c r="AB35" s="370">
        <f t="shared" si="21"/>
        <v>7.3151862464183388</v>
      </c>
      <c r="AC35" s="87">
        <v>6</v>
      </c>
      <c r="AD35" s="362">
        <f t="shared" si="22"/>
        <v>12</v>
      </c>
      <c r="AE35" s="370">
        <f t="shared" si="23"/>
        <v>0</v>
      </c>
      <c r="AF35" s="104">
        <f t="shared" si="24"/>
        <v>0</v>
      </c>
      <c r="AG35" s="104">
        <v>500</v>
      </c>
      <c r="AH35" s="370"/>
      <c r="AI35" s="393"/>
      <c r="AJ35" s="203"/>
      <c r="AK35" s="400"/>
      <c r="AL35" s="400"/>
      <c r="AM35" s="167"/>
      <c r="AN35" s="394"/>
      <c r="AO35" s="167"/>
      <c r="AP35" s="45"/>
      <c r="AQ35" s="167"/>
      <c r="AR35" s="167"/>
      <c r="AS35" s="167"/>
      <c r="AT35" s="167"/>
      <c r="AU35" s="167"/>
      <c r="AV35" s="167"/>
      <c r="AW35" s="177">
        <v>600</v>
      </c>
      <c r="AX35" s="167"/>
      <c r="AY35" s="167"/>
      <c r="AZ35" s="376"/>
      <c r="BA35" s="376"/>
      <c r="BB35" s="167"/>
      <c r="BC35" s="167"/>
      <c r="BD35" s="167"/>
    </row>
    <row r="36" spans="1:56" ht="14.25" customHeight="1">
      <c r="A36" s="366" t="s">
        <v>677</v>
      </c>
      <c r="B36" s="372" t="s">
        <v>1125</v>
      </c>
      <c r="C36" s="302" t="s">
        <v>238</v>
      </c>
      <c r="D36" s="79">
        <f>VLOOKUP(C36,'JAN26'!$A$1:I914,8,0)</f>
        <v>253</v>
      </c>
      <c r="E36" s="79">
        <f>VLOOKUP(C36,AVE!B$1:GB3988,2,0)</f>
        <v>50.142857142857146</v>
      </c>
      <c r="F36" s="153"/>
      <c r="G36" s="361">
        <f t="shared" si="0"/>
        <v>500</v>
      </c>
      <c r="H36" s="81">
        <f t="shared" si="1"/>
        <v>253</v>
      </c>
      <c r="I36" s="82">
        <f t="shared" si="2"/>
        <v>0</v>
      </c>
      <c r="J36" s="83">
        <f t="shared" si="3"/>
        <v>50.142857142857146</v>
      </c>
      <c r="K36" s="158">
        <f t="shared" si="4"/>
        <v>202.85714285714286</v>
      </c>
      <c r="L36" s="81">
        <f t="shared" si="5"/>
        <v>202.85714285714286</v>
      </c>
      <c r="M36" s="82">
        <f t="shared" si="6"/>
        <v>0</v>
      </c>
      <c r="N36" s="85">
        <f t="shared" si="7"/>
        <v>50.142857142857146</v>
      </c>
      <c r="O36" s="158">
        <f t="shared" si="8"/>
        <v>152.71428571428572</v>
      </c>
      <c r="P36" s="81">
        <f t="shared" si="9"/>
        <v>152.71428571428572</v>
      </c>
      <c r="Q36" s="82">
        <f t="shared" si="10"/>
        <v>0</v>
      </c>
      <c r="R36" s="85">
        <f t="shared" si="11"/>
        <v>50.142857142857146</v>
      </c>
      <c r="S36" s="158">
        <f t="shared" si="12"/>
        <v>102.57142857142858</v>
      </c>
      <c r="T36" s="81">
        <f t="shared" si="13"/>
        <v>102.57142857142858</v>
      </c>
      <c r="U36" s="82">
        <f t="shared" si="14"/>
        <v>0</v>
      </c>
      <c r="V36" s="85">
        <f t="shared" si="15"/>
        <v>50.142857142857146</v>
      </c>
      <c r="W36" s="158">
        <f t="shared" si="16"/>
        <v>52.428571428571438</v>
      </c>
      <c r="X36" s="81">
        <f t="shared" si="17"/>
        <v>52.428571428571438</v>
      </c>
      <c r="Y36" s="82">
        <f t="shared" si="18"/>
        <v>500</v>
      </c>
      <c r="Z36" s="85">
        <f t="shared" si="19"/>
        <v>50.142857142857146</v>
      </c>
      <c r="AA36" s="158">
        <f t="shared" si="20"/>
        <v>502.28571428571428</v>
      </c>
      <c r="AB36" s="87">
        <f t="shared" si="21"/>
        <v>10.017094017094017</v>
      </c>
      <c r="AC36" s="87">
        <v>6</v>
      </c>
      <c r="AD36" s="362">
        <f t="shared" si="22"/>
        <v>12</v>
      </c>
      <c r="AE36" s="87">
        <f t="shared" si="23"/>
        <v>0</v>
      </c>
      <c r="AF36" s="154">
        <f t="shared" si="24"/>
        <v>0</v>
      </c>
      <c r="AG36" s="81"/>
      <c r="AH36" s="158"/>
      <c r="AI36" s="401"/>
      <c r="AJ36" s="139"/>
      <c r="AK36" s="350"/>
      <c r="AL36" s="350"/>
      <c r="AM36" s="2"/>
      <c r="AN36" s="402"/>
      <c r="AO36" s="2"/>
      <c r="AP36" s="45"/>
      <c r="AQ36" s="167"/>
      <c r="AR36" s="167"/>
      <c r="AS36" s="167"/>
      <c r="AT36" s="167"/>
      <c r="AU36" s="167"/>
      <c r="AV36" s="167"/>
      <c r="AW36" s="167"/>
      <c r="AX36" s="167"/>
      <c r="AY36" s="167"/>
      <c r="AZ36" s="378"/>
      <c r="BA36" s="378">
        <v>500</v>
      </c>
      <c r="BB36" s="167"/>
      <c r="BC36" s="167"/>
      <c r="BD36" s="167"/>
    </row>
    <row r="37" spans="1:56" ht="14.25" customHeight="1">
      <c r="A37" s="41"/>
      <c r="B37" s="351"/>
      <c r="C37" s="160" t="s">
        <v>734</v>
      </c>
      <c r="D37" s="79">
        <f>VLOOKUP(C37,'JAN26'!$A$1:I1271,8,0)</f>
        <v>50</v>
      </c>
      <c r="E37" s="79">
        <f>VLOOKUP(C37,AVE!B$1:GB4345,2,0)</f>
        <v>50</v>
      </c>
      <c r="F37" s="153"/>
      <c r="G37" s="361">
        <f t="shared" si="0"/>
        <v>0</v>
      </c>
      <c r="H37" s="81">
        <f t="shared" si="1"/>
        <v>50</v>
      </c>
      <c r="I37" s="82">
        <f t="shared" si="2"/>
        <v>0</v>
      </c>
      <c r="J37" s="83">
        <f t="shared" si="3"/>
        <v>50</v>
      </c>
      <c r="K37" s="158">
        <f t="shared" si="4"/>
        <v>0</v>
      </c>
      <c r="L37" s="81">
        <f t="shared" si="5"/>
        <v>0</v>
      </c>
      <c r="M37" s="82">
        <f t="shared" si="6"/>
        <v>0</v>
      </c>
      <c r="N37" s="85">
        <f t="shared" si="7"/>
        <v>50</v>
      </c>
      <c r="O37" s="158">
        <f t="shared" si="8"/>
        <v>-50</v>
      </c>
      <c r="P37" s="81">
        <f t="shared" si="9"/>
        <v>0</v>
      </c>
      <c r="Q37" s="82">
        <f t="shared" si="10"/>
        <v>0</v>
      </c>
      <c r="R37" s="85">
        <f t="shared" si="11"/>
        <v>50</v>
      </c>
      <c r="S37" s="158">
        <f t="shared" si="12"/>
        <v>-50</v>
      </c>
      <c r="T37" s="81">
        <f t="shared" si="13"/>
        <v>0</v>
      </c>
      <c r="U37" s="82">
        <f t="shared" si="14"/>
        <v>0</v>
      </c>
      <c r="V37" s="85">
        <f t="shared" si="15"/>
        <v>50</v>
      </c>
      <c r="W37" s="158">
        <f t="shared" si="16"/>
        <v>-50</v>
      </c>
      <c r="X37" s="81">
        <f t="shared" si="17"/>
        <v>0</v>
      </c>
      <c r="Y37" s="82">
        <f t="shared" si="18"/>
        <v>0</v>
      </c>
      <c r="Z37" s="85">
        <f t="shared" si="19"/>
        <v>50</v>
      </c>
      <c r="AA37" s="158">
        <f t="shared" si="20"/>
        <v>-50</v>
      </c>
      <c r="AB37" s="87">
        <f t="shared" si="21"/>
        <v>0</v>
      </c>
      <c r="AC37" s="87">
        <v>6</v>
      </c>
      <c r="AD37" s="362">
        <f t="shared" si="22"/>
        <v>12</v>
      </c>
      <c r="AE37" s="87">
        <f t="shared" si="23"/>
        <v>12</v>
      </c>
      <c r="AF37" s="154">
        <f t="shared" si="24"/>
        <v>600</v>
      </c>
      <c r="AG37" s="81"/>
      <c r="AH37" s="158" t="s">
        <v>1214</v>
      </c>
      <c r="AI37" s="139"/>
      <c r="AJ37" s="139"/>
      <c r="AK37" s="350"/>
      <c r="AL37" s="350"/>
      <c r="AM37" s="2"/>
      <c r="AN37" s="2"/>
      <c r="AO37" s="2"/>
      <c r="AP37" s="45"/>
      <c r="AQ37" s="167"/>
      <c r="AR37" s="167"/>
      <c r="AS37" s="167"/>
      <c r="AT37" s="167"/>
      <c r="AU37" s="167"/>
      <c r="AV37" s="167"/>
      <c r="AW37" s="167"/>
      <c r="AX37" s="167"/>
      <c r="AY37" s="167"/>
      <c r="AZ37" s="202"/>
      <c r="BA37" s="202"/>
      <c r="BB37" s="167"/>
      <c r="BC37" s="167"/>
      <c r="BD37" s="167"/>
    </row>
    <row r="38" spans="1:56" ht="14.25" customHeight="1">
      <c r="A38" s="41"/>
      <c r="B38" s="351"/>
      <c r="C38" s="160" t="s">
        <v>735</v>
      </c>
      <c r="D38" s="79">
        <f>VLOOKUP(C38,'JAN26'!$A$1:I1272,8,0)</f>
        <v>50</v>
      </c>
      <c r="E38" s="79">
        <f>VLOOKUP(C38,AVE!B$1:GB4346,2,0)</f>
        <v>50</v>
      </c>
      <c r="F38" s="153"/>
      <c r="G38" s="361">
        <f t="shared" si="0"/>
        <v>0</v>
      </c>
      <c r="H38" s="81">
        <f t="shared" si="1"/>
        <v>50</v>
      </c>
      <c r="I38" s="82">
        <f t="shared" si="2"/>
        <v>0</v>
      </c>
      <c r="J38" s="83">
        <f t="shared" si="3"/>
        <v>50</v>
      </c>
      <c r="K38" s="158">
        <f t="shared" si="4"/>
        <v>0</v>
      </c>
      <c r="L38" s="81">
        <f t="shared" si="5"/>
        <v>0</v>
      </c>
      <c r="M38" s="82">
        <f t="shared" si="6"/>
        <v>0</v>
      </c>
      <c r="N38" s="85">
        <f t="shared" si="7"/>
        <v>50</v>
      </c>
      <c r="O38" s="158">
        <f t="shared" si="8"/>
        <v>-50</v>
      </c>
      <c r="P38" s="81">
        <f t="shared" si="9"/>
        <v>0</v>
      </c>
      <c r="Q38" s="82">
        <f t="shared" si="10"/>
        <v>0</v>
      </c>
      <c r="R38" s="85">
        <f t="shared" si="11"/>
        <v>50</v>
      </c>
      <c r="S38" s="158">
        <f t="shared" si="12"/>
        <v>-50</v>
      </c>
      <c r="T38" s="81">
        <f t="shared" si="13"/>
        <v>0</v>
      </c>
      <c r="U38" s="82">
        <f t="shared" si="14"/>
        <v>0</v>
      </c>
      <c r="V38" s="85">
        <f t="shared" si="15"/>
        <v>50</v>
      </c>
      <c r="W38" s="158">
        <f t="shared" si="16"/>
        <v>-50</v>
      </c>
      <c r="X38" s="81">
        <f t="shared" si="17"/>
        <v>0</v>
      </c>
      <c r="Y38" s="82">
        <f t="shared" si="18"/>
        <v>0</v>
      </c>
      <c r="Z38" s="85">
        <f t="shared" si="19"/>
        <v>50</v>
      </c>
      <c r="AA38" s="158">
        <f t="shared" si="20"/>
        <v>-50</v>
      </c>
      <c r="AB38" s="87">
        <f t="shared" si="21"/>
        <v>0</v>
      </c>
      <c r="AC38" s="87">
        <v>6</v>
      </c>
      <c r="AD38" s="362">
        <f t="shared" si="22"/>
        <v>12</v>
      </c>
      <c r="AE38" s="87">
        <f t="shared" si="23"/>
        <v>12</v>
      </c>
      <c r="AF38" s="154">
        <f t="shared" si="24"/>
        <v>600</v>
      </c>
      <c r="AG38" s="81"/>
      <c r="AH38" s="158" t="s">
        <v>1214</v>
      </c>
      <c r="AI38" s="139"/>
      <c r="AJ38" s="139"/>
      <c r="AK38" s="350"/>
      <c r="AL38" s="350"/>
      <c r="AM38" s="2"/>
      <c r="AN38" s="2"/>
      <c r="AO38" s="2"/>
      <c r="AP38" s="45"/>
      <c r="AQ38" s="167"/>
      <c r="AR38" s="167"/>
      <c r="AS38" s="167"/>
      <c r="AT38" s="167"/>
      <c r="AU38" s="167"/>
      <c r="AV38" s="167"/>
      <c r="AW38" s="167"/>
      <c r="AX38" s="167"/>
      <c r="AY38" s="167"/>
      <c r="AZ38" s="202"/>
      <c r="BA38" s="202"/>
      <c r="BB38" s="167"/>
      <c r="BC38" s="167"/>
      <c r="BD38" s="167"/>
    </row>
    <row r="39" spans="1:56" ht="14.25" customHeight="1">
      <c r="A39" s="366" t="s">
        <v>677</v>
      </c>
      <c r="B39" s="372" t="s">
        <v>1127</v>
      </c>
      <c r="C39" s="279" t="s">
        <v>229</v>
      </c>
      <c r="D39" s="79">
        <f>VLOOKUP(C39,'JAN26'!$A$1:I915,8,0)</f>
        <v>201</v>
      </c>
      <c r="E39" s="79">
        <f>VLOOKUP(C39,AVE!B$1:GB3989,2,0)</f>
        <v>49.75</v>
      </c>
      <c r="F39" s="153"/>
      <c r="G39" s="361">
        <f t="shared" si="0"/>
        <v>400</v>
      </c>
      <c r="H39" s="81">
        <f t="shared" si="1"/>
        <v>201</v>
      </c>
      <c r="I39" s="82">
        <f t="shared" si="2"/>
        <v>0</v>
      </c>
      <c r="J39" s="83">
        <f t="shared" si="3"/>
        <v>49.75</v>
      </c>
      <c r="K39" s="158">
        <f t="shared" si="4"/>
        <v>151.25</v>
      </c>
      <c r="L39" s="81">
        <f t="shared" si="5"/>
        <v>151.25</v>
      </c>
      <c r="M39" s="82">
        <f t="shared" si="6"/>
        <v>0</v>
      </c>
      <c r="N39" s="85">
        <f t="shared" si="7"/>
        <v>49.75</v>
      </c>
      <c r="O39" s="158">
        <f t="shared" si="8"/>
        <v>101.5</v>
      </c>
      <c r="P39" s="81">
        <f t="shared" si="9"/>
        <v>101.5</v>
      </c>
      <c r="Q39" s="82">
        <f t="shared" si="10"/>
        <v>0</v>
      </c>
      <c r="R39" s="85">
        <f t="shared" si="11"/>
        <v>49.75</v>
      </c>
      <c r="S39" s="158">
        <f t="shared" si="12"/>
        <v>51.75</v>
      </c>
      <c r="T39" s="81">
        <f t="shared" si="13"/>
        <v>51.75</v>
      </c>
      <c r="U39" s="82">
        <f t="shared" si="14"/>
        <v>10</v>
      </c>
      <c r="V39" s="85">
        <f t="shared" si="15"/>
        <v>49.75</v>
      </c>
      <c r="W39" s="158">
        <f t="shared" si="16"/>
        <v>12</v>
      </c>
      <c r="X39" s="81">
        <f t="shared" si="17"/>
        <v>12</v>
      </c>
      <c r="Y39" s="82">
        <f t="shared" si="18"/>
        <v>390</v>
      </c>
      <c r="Z39" s="85">
        <f t="shared" si="19"/>
        <v>49.75</v>
      </c>
      <c r="AA39" s="158">
        <f t="shared" si="20"/>
        <v>352.25</v>
      </c>
      <c r="AB39" s="87">
        <f t="shared" si="21"/>
        <v>7.0804020100502516</v>
      </c>
      <c r="AC39" s="87">
        <v>6</v>
      </c>
      <c r="AD39" s="362">
        <f t="shared" si="22"/>
        <v>12</v>
      </c>
      <c r="AE39" s="87">
        <f t="shared" si="23"/>
        <v>0</v>
      </c>
      <c r="AF39" s="154">
        <f t="shared" si="24"/>
        <v>0</v>
      </c>
      <c r="AG39" s="81"/>
      <c r="AH39" s="158"/>
      <c r="AI39" s="139"/>
      <c r="AJ39" s="139"/>
      <c r="AK39" s="350"/>
      <c r="AL39" s="350"/>
      <c r="AM39" s="2"/>
      <c r="AN39" s="2"/>
      <c r="AO39" s="2"/>
      <c r="AP39" s="45"/>
      <c r="AQ39" s="167"/>
      <c r="AR39" s="167"/>
      <c r="AS39" s="167"/>
      <c r="AT39" s="167"/>
      <c r="AU39" s="167"/>
      <c r="AV39" s="167"/>
      <c r="AW39" s="167"/>
      <c r="AX39" s="167"/>
      <c r="AY39" s="177">
        <v>10</v>
      </c>
      <c r="AZ39" s="202"/>
      <c r="BA39" s="202"/>
      <c r="BB39" s="177">
        <v>390</v>
      </c>
      <c r="BC39" s="167"/>
      <c r="BD39" s="167"/>
    </row>
    <row r="40" spans="1:56" ht="14.25" customHeight="1">
      <c r="A40" s="366"/>
      <c r="B40" s="403"/>
      <c r="C40" s="404" t="s">
        <v>126</v>
      </c>
      <c r="D40" s="79">
        <f>VLOOKUP(C40,'JAN26'!$A$1:I1218,8,0)</f>
        <v>287</v>
      </c>
      <c r="E40" s="79">
        <f>VLOOKUP(C40,AVE!B$1:GB4292,2,0)</f>
        <v>48.125</v>
      </c>
      <c r="F40" s="153"/>
      <c r="G40" s="361">
        <f t="shared" si="0"/>
        <v>500</v>
      </c>
      <c r="H40" s="81">
        <f t="shared" si="1"/>
        <v>287</v>
      </c>
      <c r="I40" s="82">
        <f t="shared" si="2"/>
        <v>0</v>
      </c>
      <c r="J40" s="83">
        <f t="shared" si="3"/>
        <v>48.125</v>
      </c>
      <c r="K40" s="158">
        <f t="shared" si="4"/>
        <v>238.875</v>
      </c>
      <c r="L40" s="81">
        <f t="shared" si="5"/>
        <v>238.875</v>
      </c>
      <c r="M40" s="82">
        <f t="shared" si="6"/>
        <v>0</v>
      </c>
      <c r="N40" s="85">
        <f t="shared" si="7"/>
        <v>48.125</v>
      </c>
      <c r="O40" s="158">
        <f t="shared" si="8"/>
        <v>190.75</v>
      </c>
      <c r="P40" s="81">
        <f t="shared" si="9"/>
        <v>190.75</v>
      </c>
      <c r="Q40" s="82">
        <f t="shared" si="10"/>
        <v>0</v>
      </c>
      <c r="R40" s="85">
        <f t="shared" si="11"/>
        <v>48.125</v>
      </c>
      <c r="S40" s="158">
        <f t="shared" si="12"/>
        <v>142.625</v>
      </c>
      <c r="T40" s="81">
        <f t="shared" si="13"/>
        <v>142.625</v>
      </c>
      <c r="U40" s="82">
        <f t="shared" si="14"/>
        <v>500</v>
      </c>
      <c r="V40" s="85">
        <f t="shared" si="15"/>
        <v>48.125</v>
      </c>
      <c r="W40" s="158">
        <f t="shared" si="16"/>
        <v>594.5</v>
      </c>
      <c r="X40" s="81">
        <f t="shared" si="17"/>
        <v>594.5</v>
      </c>
      <c r="Y40" s="82">
        <f t="shared" si="18"/>
        <v>0</v>
      </c>
      <c r="Z40" s="85">
        <f t="shared" si="19"/>
        <v>48.125</v>
      </c>
      <c r="AA40" s="158">
        <f t="shared" si="20"/>
        <v>546.375</v>
      </c>
      <c r="AB40" s="87">
        <f t="shared" si="21"/>
        <v>11.353246753246752</v>
      </c>
      <c r="AC40" s="87">
        <v>6</v>
      </c>
      <c r="AD40" s="362">
        <f t="shared" si="22"/>
        <v>12</v>
      </c>
      <c r="AE40" s="87">
        <f t="shared" si="23"/>
        <v>0</v>
      </c>
      <c r="AF40" s="154">
        <f t="shared" si="24"/>
        <v>0</v>
      </c>
      <c r="AG40" s="405"/>
      <c r="AH40" s="158"/>
      <c r="AI40" s="139"/>
      <c r="AJ40" s="139"/>
      <c r="AK40" s="350"/>
      <c r="AL40" s="350"/>
      <c r="AM40" s="2"/>
      <c r="AN40" s="2"/>
      <c r="AO40" s="2"/>
      <c r="AP40" s="45"/>
      <c r="AQ40" s="167"/>
      <c r="AR40" s="177"/>
      <c r="AS40" s="167"/>
      <c r="AT40" s="167"/>
      <c r="AU40" s="167"/>
      <c r="AV40" s="167"/>
      <c r="AW40" s="167"/>
      <c r="AX40" s="167"/>
      <c r="AY40" s="177">
        <v>500</v>
      </c>
      <c r="AZ40" s="202"/>
      <c r="BA40" s="202"/>
      <c r="BB40" s="177"/>
      <c r="BC40" s="167"/>
      <c r="BD40" s="167"/>
    </row>
    <row r="41" spans="1:56" ht="14.25" customHeight="1">
      <c r="A41" s="159" t="s">
        <v>998</v>
      </c>
      <c r="B41" s="360"/>
      <c r="C41" s="160" t="s">
        <v>453</v>
      </c>
      <c r="D41" s="79">
        <f>VLOOKUP(C41,'JAN26'!$A$1:I1197,8,0)</f>
        <v>368</v>
      </c>
      <c r="E41" s="79">
        <f>VLOOKUP(C41,AVE!B$1:GB4271,2,0)</f>
        <v>47.75</v>
      </c>
      <c r="F41" s="153"/>
      <c r="G41" s="361">
        <f t="shared" si="0"/>
        <v>500</v>
      </c>
      <c r="H41" s="81">
        <f t="shared" si="1"/>
        <v>368</v>
      </c>
      <c r="I41" s="82">
        <f t="shared" si="2"/>
        <v>500</v>
      </c>
      <c r="J41" s="83">
        <f t="shared" si="3"/>
        <v>47.75</v>
      </c>
      <c r="K41" s="158">
        <f t="shared" si="4"/>
        <v>820.25</v>
      </c>
      <c r="L41" s="81">
        <f t="shared" si="5"/>
        <v>820.25</v>
      </c>
      <c r="M41" s="82">
        <f t="shared" si="6"/>
        <v>0</v>
      </c>
      <c r="N41" s="85">
        <f t="shared" si="7"/>
        <v>47.75</v>
      </c>
      <c r="O41" s="158">
        <f t="shared" si="8"/>
        <v>772.5</v>
      </c>
      <c r="P41" s="81">
        <f t="shared" si="9"/>
        <v>772.5</v>
      </c>
      <c r="Q41" s="82">
        <f t="shared" si="10"/>
        <v>0</v>
      </c>
      <c r="R41" s="85">
        <f t="shared" si="11"/>
        <v>47.75</v>
      </c>
      <c r="S41" s="158">
        <f t="shared" si="12"/>
        <v>724.75</v>
      </c>
      <c r="T41" s="81">
        <f t="shared" si="13"/>
        <v>724.75</v>
      </c>
      <c r="U41" s="82">
        <f t="shared" si="14"/>
        <v>0</v>
      </c>
      <c r="V41" s="85">
        <f t="shared" si="15"/>
        <v>47.75</v>
      </c>
      <c r="W41" s="158">
        <f t="shared" si="16"/>
        <v>677</v>
      </c>
      <c r="X41" s="81">
        <f t="shared" si="17"/>
        <v>677</v>
      </c>
      <c r="Y41" s="82">
        <f t="shared" si="18"/>
        <v>0</v>
      </c>
      <c r="Z41" s="85">
        <f t="shared" si="19"/>
        <v>47.75</v>
      </c>
      <c r="AA41" s="158">
        <f t="shared" si="20"/>
        <v>629.25</v>
      </c>
      <c r="AB41" s="87">
        <f t="shared" si="21"/>
        <v>13.178010471204189</v>
      </c>
      <c r="AC41" s="87">
        <v>6</v>
      </c>
      <c r="AD41" s="362">
        <f t="shared" si="22"/>
        <v>12</v>
      </c>
      <c r="AE41" s="87">
        <f t="shared" si="23"/>
        <v>0</v>
      </c>
      <c r="AF41" s="154">
        <f t="shared" si="24"/>
        <v>0</v>
      </c>
      <c r="AG41" s="81"/>
      <c r="AH41" s="158"/>
      <c r="AI41" s="139">
        <v>0.08</v>
      </c>
      <c r="AJ41" s="139"/>
      <c r="AK41" s="350"/>
      <c r="AL41" s="350">
        <v>0.11</v>
      </c>
      <c r="AM41" s="2"/>
      <c r="AN41" s="2"/>
      <c r="AO41" s="2"/>
      <c r="AP41" s="45"/>
      <c r="AQ41" s="167"/>
      <c r="AR41" s="177">
        <v>500</v>
      </c>
      <c r="AS41" s="167"/>
      <c r="AT41" s="167"/>
      <c r="AU41" s="167"/>
      <c r="AV41" s="167"/>
      <c r="AW41" s="167"/>
      <c r="AX41" s="167"/>
      <c r="AY41" s="167"/>
      <c r="AZ41" s="304"/>
      <c r="BA41" s="304"/>
      <c r="BB41" s="167"/>
      <c r="BC41" s="167"/>
      <c r="BD41" s="167"/>
    </row>
    <row r="42" spans="1:56" ht="14.25" customHeight="1">
      <c r="A42" s="369" t="s">
        <v>1186</v>
      </c>
      <c r="B42" s="367">
        <v>2747</v>
      </c>
      <c r="C42" s="278" t="s">
        <v>333</v>
      </c>
      <c r="D42" s="79">
        <f>VLOOKUP(C42,'JAN26'!$A$1:I1004,8,0)</f>
        <v>195</v>
      </c>
      <c r="E42" s="79">
        <f>VLOOKUP(C42,AVE!B$1:GB4078,2,0)</f>
        <v>45.428571428571431</v>
      </c>
      <c r="F42" s="153"/>
      <c r="G42" s="361">
        <f t="shared" si="0"/>
        <v>528</v>
      </c>
      <c r="H42" s="81">
        <f t="shared" si="1"/>
        <v>195</v>
      </c>
      <c r="I42" s="82">
        <f t="shared" si="2"/>
        <v>28</v>
      </c>
      <c r="J42" s="83">
        <f t="shared" si="3"/>
        <v>45.428571428571431</v>
      </c>
      <c r="K42" s="158">
        <f t="shared" si="4"/>
        <v>177.57142857142856</v>
      </c>
      <c r="L42" s="81">
        <f t="shared" si="5"/>
        <v>177.57142857142856</v>
      </c>
      <c r="M42" s="82">
        <f t="shared" si="6"/>
        <v>0</v>
      </c>
      <c r="N42" s="85">
        <f t="shared" si="7"/>
        <v>45.428571428571431</v>
      </c>
      <c r="O42" s="158">
        <f t="shared" si="8"/>
        <v>132.14285714285711</v>
      </c>
      <c r="P42" s="81">
        <f t="shared" si="9"/>
        <v>132.14285714285711</v>
      </c>
      <c r="Q42" s="82">
        <f t="shared" si="10"/>
        <v>0</v>
      </c>
      <c r="R42" s="85">
        <f t="shared" si="11"/>
        <v>45.428571428571431</v>
      </c>
      <c r="S42" s="158">
        <f t="shared" si="12"/>
        <v>86.71428571428568</v>
      </c>
      <c r="T42" s="81">
        <f t="shared" si="13"/>
        <v>86.71428571428568</v>
      </c>
      <c r="U42" s="82">
        <f t="shared" si="14"/>
        <v>192</v>
      </c>
      <c r="V42" s="85">
        <f t="shared" si="15"/>
        <v>45.428571428571431</v>
      </c>
      <c r="W42" s="158">
        <f t="shared" si="16"/>
        <v>233.28571428571422</v>
      </c>
      <c r="X42" s="81">
        <f t="shared" si="17"/>
        <v>233.28571428571422</v>
      </c>
      <c r="Y42" s="82">
        <f t="shared" si="18"/>
        <v>308</v>
      </c>
      <c r="Z42" s="85">
        <f t="shared" si="19"/>
        <v>45.428571428571431</v>
      </c>
      <c r="AA42" s="158">
        <f t="shared" si="20"/>
        <v>495.85714285714278</v>
      </c>
      <c r="AB42" s="370">
        <f t="shared" si="21"/>
        <v>10.915094339622639</v>
      </c>
      <c r="AC42" s="87">
        <v>6</v>
      </c>
      <c r="AD42" s="362">
        <f t="shared" si="22"/>
        <v>12</v>
      </c>
      <c r="AE42" s="370">
        <f t="shared" si="23"/>
        <v>0</v>
      </c>
      <c r="AF42" s="104">
        <f t="shared" si="24"/>
        <v>0</v>
      </c>
      <c r="AG42" s="104"/>
      <c r="AH42" s="370"/>
      <c r="AI42" s="203"/>
      <c r="AJ42" s="203"/>
      <c r="AK42" s="406"/>
      <c r="AL42" s="406">
        <v>9</v>
      </c>
      <c r="AM42" s="167"/>
      <c r="AN42" s="167"/>
      <c r="AO42" s="167"/>
      <c r="AP42" s="45"/>
      <c r="AQ42" s="364"/>
      <c r="AR42" s="364">
        <v>28</v>
      </c>
      <c r="AS42" s="364"/>
      <c r="AT42" s="364"/>
      <c r="AU42" s="364"/>
      <c r="AV42" s="364"/>
      <c r="AW42" s="364"/>
      <c r="AX42" s="364"/>
      <c r="AY42" s="364">
        <v>192</v>
      </c>
      <c r="AZ42" s="376"/>
      <c r="BA42" s="376"/>
      <c r="BB42" s="364">
        <f>500-192</f>
        <v>308</v>
      </c>
      <c r="BC42" s="364"/>
      <c r="BD42" s="364"/>
    </row>
    <row r="43" spans="1:56" ht="14.25" customHeight="1">
      <c r="A43" s="384" t="s">
        <v>1202</v>
      </c>
      <c r="B43" s="385"/>
      <c r="C43" s="386" t="s">
        <v>113</v>
      </c>
      <c r="D43" s="79">
        <f>VLOOKUP(C43,'JAN26'!$A$1:I951,8,0)</f>
        <v>148</v>
      </c>
      <c r="E43" s="79">
        <f>VLOOKUP(C43,AVE!B$1:GB4025,2,0)</f>
        <v>45.5</v>
      </c>
      <c r="F43" s="153"/>
      <c r="G43" s="361">
        <f t="shared" si="0"/>
        <v>400</v>
      </c>
      <c r="H43" s="81">
        <f t="shared" si="1"/>
        <v>148</v>
      </c>
      <c r="I43" s="82">
        <f t="shared" si="2"/>
        <v>400</v>
      </c>
      <c r="J43" s="83">
        <f t="shared" si="3"/>
        <v>45.5</v>
      </c>
      <c r="K43" s="158">
        <f t="shared" si="4"/>
        <v>502.5</v>
      </c>
      <c r="L43" s="81">
        <f t="shared" si="5"/>
        <v>502.5</v>
      </c>
      <c r="M43" s="82">
        <f t="shared" si="6"/>
        <v>0</v>
      </c>
      <c r="N43" s="85">
        <f t="shared" si="7"/>
        <v>45.5</v>
      </c>
      <c r="O43" s="158">
        <f t="shared" si="8"/>
        <v>457</v>
      </c>
      <c r="P43" s="81">
        <f t="shared" si="9"/>
        <v>457</v>
      </c>
      <c r="Q43" s="82">
        <f t="shared" si="10"/>
        <v>0</v>
      </c>
      <c r="R43" s="85">
        <f t="shared" si="11"/>
        <v>45.5</v>
      </c>
      <c r="S43" s="158">
        <f t="shared" si="12"/>
        <v>411.5</v>
      </c>
      <c r="T43" s="81">
        <f t="shared" si="13"/>
        <v>411.5</v>
      </c>
      <c r="U43" s="82">
        <f t="shared" si="14"/>
        <v>0</v>
      </c>
      <c r="V43" s="85">
        <f t="shared" si="15"/>
        <v>45.5</v>
      </c>
      <c r="W43" s="158">
        <f t="shared" si="16"/>
        <v>366</v>
      </c>
      <c r="X43" s="81">
        <f t="shared" si="17"/>
        <v>366</v>
      </c>
      <c r="Y43" s="82">
        <f t="shared" si="18"/>
        <v>0</v>
      </c>
      <c r="Z43" s="85">
        <f t="shared" si="19"/>
        <v>45.5</v>
      </c>
      <c r="AA43" s="158">
        <f t="shared" si="20"/>
        <v>320.5</v>
      </c>
      <c r="AB43" s="387">
        <f t="shared" si="21"/>
        <v>7.0439560439560438</v>
      </c>
      <c r="AC43" s="87">
        <v>6</v>
      </c>
      <c r="AD43" s="362">
        <f t="shared" si="22"/>
        <v>12</v>
      </c>
      <c r="AE43" s="387">
        <f t="shared" si="23"/>
        <v>0</v>
      </c>
      <c r="AF43" s="388">
        <f t="shared" si="24"/>
        <v>0</v>
      </c>
      <c r="AG43" s="388"/>
      <c r="AH43" s="387"/>
      <c r="AI43" s="389"/>
      <c r="AJ43" s="389"/>
      <c r="AK43" s="396"/>
      <c r="AL43" s="396">
        <v>0.51</v>
      </c>
      <c r="AM43" s="391"/>
      <c r="AN43" s="391"/>
      <c r="AO43" s="391"/>
      <c r="AP43" s="45"/>
      <c r="AQ43" s="168"/>
      <c r="AR43" s="168">
        <v>400</v>
      </c>
      <c r="AS43" s="168"/>
      <c r="AT43" s="168"/>
      <c r="AU43" s="168"/>
      <c r="AV43" s="168"/>
      <c r="AW43" s="168"/>
      <c r="AX43" s="168"/>
      <c r="AY43" s="168"/>
      <c r="AZ43" s="202"/>
      <c r="BA43" s="202"/>
      <c r="BB43" s="168"/>
      <c r="BC43" s="168"/>
      <c r="BD43" s="168"/>
    </row>
    <row r="44" spans="1:56" ht="14.25" customHeight="1">
      <c r="A44" s="384" t="s">
        <v>874</v>
      </c>
      <c r="B44" s="407" t="s">
        <v>1215</v>
      </c>
      <c r="C44" s="386" t="s">
        <v>215</v>
      </c>
      <c r="D44" s="79">
        <f>VLOOKUP(C44,'JAN26'!$A$1:I968,8,0)</f>
        <v>112</v>
      </c>
      <c r="E44" s="79">
        <f>VLOOKUP(C44,AVE!B$1:GB4042,2,0)</f>
        <v>44</v>
      </c>
      <c r="F44" s="153"/>
      <c r="G44" s="361">
        <f t="shared" si="0"/>
        <v>450</v>
      </c>
      <c r="H44" s="81">
        <f t="shared" si="1"/>
        <v>112</v>
      </c>
      <c r="I44" s="82">
        <f t="shared" si="2"/>
        <v>150</v>
      </c>
      <c r="J44" s="83">
        <f t="shared" si="3"/>
        <v>44</v>
      </c>
      <c r="K44" s="158">
        <f t="shared" si="4"/>
        <v>218</v>
      </c>
      <c r="L44" s="81">
        <f t="shared" si="5"/>
        <v>218</v>
      </c>
      <c r="M44" s="82">
        <f t="shared" si="6"/>
        <v>0</v>
      </c>
      <c r="N44" s="85">
        <f t="shared" si="7"/>
        <v>44</v>
      </c>
      <c r="O44" s="158">
        <f t="shared" si="8"/>
        <v>174</v>
      </c>
      <c r="P44" s="81">
        <f t="shared" si="9"/>
        <v>174</v>
      </c>
      <c r="Q44" s="82">
        <f t="shared" si="10"/>
        <v>0</v>
      </c>
      <c r="R44" s="85">
        <f t="shared" si="11"/>
        <v>44</v>
      </c>
      <c r="S44" s="158">
        <f t="shared" si="12"/>
        <v>130</v>
      </c>
      <c r="T44" s="81">
        <f t="shared" si="13"/>
        <v>130</v>
      </c>
      <c r="U44" s="82">
        <f t="shared" si="14"/>
        <v>100</v>
      </c>
      <c r="V44" s="85">
        <f t="shared" si="15"/>
        <v>44</v>
      </c>
      <c r="W44" s="158">
        <f t="shared" si="16"/>
        <v>186</v>
      </c>
      <c r="X44" s="81">
        <f t="shared" si="17"/>
        <v>186</v>
      </c>
      <c r="Y44" s="82">
        <f t="shared" si="18"/>
        <v>0</v>
      </c>
      <c r="Z44" s="85">
        <f t="shared" si="19"/>
        <v>44</v>
      </c>
      <c r="AA44" s="158">
        <f t="shared" si="20"/>
        <v>142</v>
      </c>
      <c r="AB44" s="387">
        <f t="shared" si="21"/>
        <v>3.2272727272727271</v>
      </c>
      <c r="AC44" s="87">
        <v>6</v>
      </c>
      <c r="AD44" s="362">
        <f t="shared" si="22"/>
        <v>12</v>
      </c>
      <c r="AE44" s="387">
        <f t="shared" si="23"/>
        <v>8.7727272727272734</v>
      </c>
      <c r="AF44" s="388">
        <f t="shared" si="24"/>
        <v>386</v>
      </c>
      <c r="AG44" s="388">
        <v>400</v>
      </c>
      <c r="AH44" s="387"/>
      <c r="AI44" s="389">
        <v>38.57</v>
      </c>
      <c r="AJ44" s="389">
        <v>38.57</v>
      </c>
      <c r="AK44" s="396">
        <v>38.57</v>
      </c>
      <c r="AL44" s="396">
        <v>38.57</v>
      </c>
      <c r="AM44" s="391"/>
      <c r="AN44" s="391"/>
      <c r="AO44" s="391"/>
      <c r="AP44" s="45"/>
      <c r="AQ44" s="168"/>
      <c r="AR44" s="168">
        <v>150</v>
      </c>
      <c r="AS44" s="168"/>
      <c r="AT44" s="168"/>
      <c r="AU44" s="168"/>
      <c r="AV44" s="168"/>
      <c r="AW44" s="168"/>
      <c r="AX44" s="168"/>
      <c r="AY44" s="168">
        <v>100</v>
      </c>
      <c r="AZ44" s="376"/>
      <c r="BA44" s="376"/>
      <c r="BB44" s="168"/>
      <c r="BC44" s="168">
        <v>200</v>
      </c>
      <c r="BD44" s="168"/>
    </row>
    <row r="45" spans="1:56" ht="14.25" customHeight="1">
      <c r="A45" s="159" t="s">
        <v>998</v>
      </c>
      <c r="B45" s="360"/>
      <c r="C45" s="160" t="s">
        <v>395</v>
      </c>
      <c r="D45" s="79">
        <f>VLOOKUP(C45,'JAN26'!$A$1:I1198,8,0)</f>
        <v>275</v>
      </c>
      <c r="E45" s="79">
        <f>VLOOKUP(C45,AVE!B$1:GB4272,2,0)</f>
        <v>41.25</v>
      </c>
      <c r="F45" s="153"/>
      <c r="G45" s="361">
        <f t="shared" si="0"/>
        <v>300</v>
      </c>
      <c r="H45" s="81">
        <f t="shared" si="1"/>
        <v>275</v>
      </c>
      <c r="I45" s="82">
        <f t="shared" si="2"/>
        <v>0</v>
      </c>
      <c r="J45" s="83">
        <f t="shared" si="3"/>
        <v>41.25</v>
      </c>
      <c r="K45" s="158">
        <f t="shared" si="4"/>
        <v>233.75</v>
      </c>
      <c r="L45" s="81">
        <f t="shared" si="5"/>
        <v>233.75</v>
      </c>
      <c r="M45" s="82">
        <f t="shared" si="6"/>
        <v>0</v>
      </c>
      <c r="N45" s="85">
        <f t="shared" si="7"/>
        <v>41.25</v>
      </c>
      <c r="O45" s="158">
        <f t="shared" si="8"/>
        <v>192.5</v>
      </c>
      <c r="P45" s="81">
        <f t="shared" si="9"/>
        <v>192.5</v>
      </c>
      <c r="Q45" s="82">
        <f t="shared" si="10"/>
        <v>0</v>
      </c>
      <c r="R45" s="85">
        <f t="shared" si="11"/>
        <v>41.25</v>
      </c>
      <c r="S45" s="158">
        <f t="shared" si="12"/>
        <v>151.25</v>
      </c>
      <c r="T45" s="81">
        <f t="shared" si="13"/>
        <v>151.25</v>
      </c>
      <c r="U45" s="82">
        <f t="shared" si="14"/>
        <v>300</v>
      </c>
      <c r="V45" s="85">
        <f t="shared" si="15"/>
        <v>41.25</v>
      </c>
      <c r="W45" s="158">
        <f t="shared" si="16"/>
        <v>410</v>
      </c>
      <c r="X45" s="81">
        <f t="shared" si="17"/>
        <v>410</v>
      </c>
      <c r="Y45" s="82">
        <f t="shared" si="18"/>
        <v>0</v>
      </c>
      <c r="Z45" s="85">
        <f t="shared" si="19"/>
        <v>41.25</v>
      </c>
      <c r="AA45" s="158">
        <f t="shared" si="20"/>
        <v>368.75</v>
      </c>
      <c r="AB45" s="87">
        <f t="shared" si="21"/>
        <v>8.9393939393939394</v>
      </c>
      <c r="AC45" s="87">
        <v>6</v>
      </c>
      <c r="AD45" s="362">
        <f t="shared" si="22"/>
        <v>12</v>
      </c>
      <c r="AE45" s="87">
        <f t="shared" si="23"/>
        <v>0</v>
      </c>
      <c r="AF45" s="154">
        <f t="shared" si="24"/>
        <v>0</v>
      </c>
      <c r="AG45" s="81"/>
      <c r="AH45" s="158" t="s">
        <v>1192</v>
      </c>
      <c r="AI45" s="139">
        <v>1.29</v>
      </c>
      <c r="AJ45" s="139">
        <v>1.29</v>
      </c>
      <c r="AK45" s="350">
        <v>1.29</v>
      </c>
      <c r="AL45" s="350"/>
      <c r="AM45" s="2"/>
      <c r="AN45" s="2"/>
      <c r="AO45" s="2"/>
      <c r="AP45" s="45"/>
      <c r="AQ45" s="45"/>
      <c r="AR45" s="45"/>
      <c r="AS45" s="45"/>
      <c r="AT45" s="45"/>
      <c r="AU45" s="167"/>
      <c r="AV45" s="45"/>
      <c r="AW45" s="45"/>
      <c r="AX45" s="45"/>
      <c r="AY45" s="45">
        <v>300</v>
      </c>
      <c r="AZ45" s="376"/>
      <c r="BA45" s="376"/>
      <c r="BB45" s="45"/>
      <c r="BC45" s="45"/>
      <c r="BD45" s="45"/>
    </row>
    <row r="46" spans="1:56" ht="14.25" customHeight="1">
      <c r="A46" s="159" t="s">
        <v>1199</v>
      </c>
      <c r="B46" s="360" t="s">
        <v>1216</v>
      </c>
      <c r="C46" s="160" t="s">
        <v>232</v>
      </c>
      <c r="D46" s="79">
        <f>VLOOKUP(C46,'JAN26'!$A$1:I1166,8,0)</f>
        <v>537</v>
      </c>
      <c r="E46" s="79">
        <f>VLOOKUP(C46,AVE!B$1:GB4240,2,0)</f>
        <v>39.833333333333336</v>
      </c>
      <c r="F46" s="153"/>
      <c r="G46" s="361">
        <f t="shared" si="0"/>
        <v>500</v>
      </c>
      <c r="H46" s="81">
        <f t="shared" si="1"/>
        <v>537</v>
      </c>
      <c r="I46" s="82">
        <f t="shared" si="2"/>
        <v>0</v>
      </c>
      <c r="J46" s="83">
        <f t="shared" si="3"/>
        <v>39.833333333333336</v>
      </c>
      <c r="K46" s="158">
        <f t="shared" si="4"/>
        <v>497.16666666666669</v>
      </c>
      <c r="L46" s="81">
        <f t="shared" si="5"/>
        <v>497.16666666666669</v>
      </c>
      <c r="M46" s="82">
        <f t="shared" si="6"/>
        <v>0</v>
      </c>
      <c r="N46" s="85">
        <f t="shared" si="7"/>
        <v>39.833333333333336</v>
      </c>
      <c r="O46" s="158">
        <f t="shared" si="8"/>
        <v>457.33333333333337</v>
      </c>
      <c r="P46" s="81">
        <f t="shared" si="9"/>
        <v>457.33333333333337</v>
      </c>
      <c r="Q46" s="82">
        <f t="shared" si="10"/>
        <v>0</v>
      </c>
      <c r="R46" s="85">
        <f t="shared" si="11"/>
        <v>39.833333333333336</v>
      </c>
      <c r="S46" s="158">
        <f t="shared" si="12"/>
        <v>417.50000000000006</v>
      </c>
      <c r="T46" s="81">
        <f t="shared" si="13"/>
        <v>417.50000000000006</v>
      </c>
      <c r="U46" s="82">
        <f t="shared" si="14"/>
        <v>0</v>
      </c>
      <c r="V46" s="85">
        <f t="shared" si="15"/>
        <v>39.833333333333336</v>
      </c>
      <c r="W46" s="158">
        <f t="shared" si="16"/>
        <v>377.66666666666674</v>
      </c>
      <c r="X46" s="81">
        <f t="shared" si="17"/>
        <v>377.66666666666674</v>
      </c>
      <c r="Y46" s="82">
        <f t="shared" si="18"/>
        <v>500</v>
      </c>
      <c r="Z46" s="85">
        <f t="shared" si="19"/>
        <v>39.833333333333336</v>
      </c>
      <c r="AA46" s="158">
        <f t="shared" si="20"/>
        <v>837.83333333333337</v>
      </c>
      <c r="AB46" s="87">
        <f t="shared" si="21"/>
        <v>21.03347280334728</v>
      </c>
      <c r="AC46" s="87">
        <v>6</v>
      </c>
      <c r="AD46" s="362">
        <f t="shared" si="22"/>
        <v>12</v>
      </c>
      <c r="AE46" s="87">
        <f t="shared" si="23"/>
        <v>0</v>
      </c>
      <c r="AF46" s="154">
        <f t="shared" si="24"/>
        <v>0</v>
      </c>
      <c r="AG46" s="81"/>
      <c r="AH46" s="158"/>
      <c r="AI46" s="380"/>
      <c r="AJ46" s="139"/>
      <c r="AK46" s="373">
        <v>4.07</v>
      </c>
      <c r="AL46" s="373"/>
      <c r="AM46" s="381"/>
      <c r="AN46" s="381"/>
      <c r="AO46" s="381"/>
      <c r="AP46" s="45"/>
      <c r="AQ46" s="168"/>
      <c r="AR46" s="168"/>
      <c r="AS46" s="168"/>
      <c r="AT46" s="168"/>
      <c r="AU46" s="168"/>
      <c r="AV46" s="168"/>
      <c r="AW46" s="168"/>
      <c r="AX46" s="168"/>
      <c r="AY46" s="168"/>
      <c r="AZ46" s="365"/>
      <c r="BA46" s="365">
        <v>500</v>
      </c>
      <c r="BB46" s="168"/>
      <c r="BC46" s="168"/>
      <c r="BD46" s="168"/>
    </row>
    <row r="47" spans="1:56" ht="14.25" customHeight="1">
      <c r="A47" s="41" t="s">
        <v>998</v>
      </c>
      <c r="B47" s="377"/>
      <c r="C47" s="41" t="s">
        <v>670</v>
      </c>
      <c r="D47" s="79">
        <f>VLOOKUP(C47,'JAN26'!$A$1:I1196,8,0)</f>
        <v>42</v>
      </c>
      <c r="E47" s="79">
        <f>VLOOKUP(C47,AVE!B$1:GB4270,2,0)</f>
        <v>39.5</v>
      </c>
      <c r="F47" s="153"/>
      <c r="G47" s="361">
        <f t="shared" si="0"/>
        <v>500</v>
      </c>
      <c r="H47" s="81">
        <f t="shared" si="1"/>
        <v>42</v>
      </c>
      <c r="I47" s="82">
        <f t="shared" si="2"/>
        <v>0</v>
      </c>
      <c r="J47" s="83">
        <f t="shared" si="3"/>
        <v>39.5</v>
      </c>
      <c r="K47" s="158">
        <f t="shared" si="4"/>
        <v>2.5</v>
      </c>
      <c r="L47" s="81">
        <f t="shared" si="5"/>
        <v>2.5</v>
      </c>
      <c r="M47" s="82">
        <f t="shared" si="6"/>
        <v>0</v>
      </c>
      <c r="N47" s="85">
        <f t="shared" si="7"/>
        <v>39.5</v>
      </c>
      <c r="O47" s="158">
        <f t="shared" si="8"/>
        <v>-37</v>
      </c>
      <c r="P47" s="81">
        <f t="shared" si="9"/>
        <v>0</v>
      </c>
      <c r="Q47" s="82">
        <f t="shared" si="10"/>
        <v>0</v>
      </c>
      <c r="R47" s="85">
        <f t="shared" si="11"/>
        <v>39.5</v>
      </c>
      <c r="S47" s="158">
        <f t="shared" si="12"/>
        <v>-39.5</v>
      </c>
      <c r="T47" s="81">
        <f t="shared" si="13"/>
        <v>0</v>
      </c>
      <c r="U47" s="82">
        <f t="shared" si="14"/>
        <v>500</v>
      </c>
      <c r="V47" s="85">
        <f t="shared" si="15"/>
        <v>39.5</v>
      </c>
      <c r="W47" s="158">
        <f t="shared" si="16"/>
        <v>460.5</v>
      </c>
      <c r="X47" s="81">
        <f t="shared" si="17"/>
        <v>460.5</v>
      </c>
      <c r="Y47" s="82">
        <f t="shared" si="18"/>
        <v>0</v>
      </c>
      <c r="Z47" s="85">
        <f t="shared" si="19"/>
        <v>39.5</v>
      </c>
      <c r="AA47" s="158">
        <f t="shared" si="20"/>
        <v>421</v>
      </c>
      <c r="AB47" s="87">
        <f t="shared" si="21"/>
        <v>10.658227848101266</v>
      </c>
      <c r="AC47" s="87">
        <v>6</v>
      </c>
      <c r="AD47" s="362">
        <f t="shared" si="22"/>
        <v>12</v>
      </c>
      <c r="AE47" s="87">
        <f t="shared" si="23"/>
        <v>0</v>
      </c>
      <c r="AF47" s="154">
        <f t="shared" si="24"/>
        <v>0</v>
      </c>
      <c r="AG47" s="41"/>
      <c r="AH47" s="41"/>
      <c r="AI47" s="5"/>
      <c r="AJ47" s="5"/>
      <c r="AK47" s="408"/>
      <c r="AL47" s="408"/>
      <c r="AP47" s="45"/>
      <c r="AQ47" s="167"/>
      <c r="AR47" s="167"/>
      <c r="AS47" s="167"/>
      <c r="AT47" s="167"/>
      <c r="AU47" s="45"/>
      <c r="AV47" s="167"/>
      <c r="AW47" s="167"/>
      <c r="AX47" s="167"/>
      <c r="AY47" s="177">
        <v>500</v>
      </c>
      <c r="AZ47" s="202"/>
      <c r="BA47" s="202"/>
      <c r="BB47" s="177"/>
      <c r="BC47" s="167"/>
      <c r="BD47" s="167"/>
    </row>
    <row r="48" spans="1:56" ht="14.25" customHeight="1">
      <c r="A48" s="159" t="s">
        <v>1199</v>
      </c>
      <c r="B48" s="360" t="s">
        <v>1217</v>
      </c>
      <c r="C48" s="160" t="s">
        <v>397</v>
      </c>
      <c r="D48" s="79">
        <f>VLOOKUP(C48,'JAN26'!$A$1:I1168,8,0)</f>
        <v>170</v>
      </c>
      <c r="E48" s="79">
        <f>VLOOKUP(C48,AVE!B$1:GB4242,2,0)</f>
        <v>36.125</v>
      </c>
      <c r="F48" s="153"/>
      <c r="G48" s="361">
        <f t="shared" si="0"/>
        <v>400</v>
      </c>
      <c r="H48" s="81">
        <f t="shared" si="1"/>
        <v>170</v>
      </c>
      <c r="I48" s="82">
        <f t="shared" si="2"/>
        <v>0</v>
      </c>
      <c r="J48" s="83">
        <f t="shared" si="3"/>
        <v>36.125</v>
      </c>
      <c r="K48" s="158">
        <f t="shared" si="4"/>
        <v>133.875</v>
      </c>
      <c r="L48" s="81">
        <f t="shared" si="5"/>
        <v>133.875</v>
      </c>
      <c r="M48" s="82">
        <f t="shared" si="6"/>
        <v>0</v>
      </c>
      <c r="N48" s="85">
        <f t="shared" si="7"/>
        <v>36.125</v>
      </c>
      <c r="O48" s="158">
        <f t="shared" si="8"/>
        <v>97.75</v>
      </c>
      <c r="P48" s="81">
        <f t="shared" si="9"/>
        <v>97.75</v>
      </c>
      <c r="Q48" s="82">
        <f t="shared" si="10"/>
        <v>200</v>
      </c>
      <c r="R48" s="85">
        <f t="shared" si="11"/>
        <v>36.125</v>
      </c>
      <c r="S48" s="158">
        <f t="shared" si="12"/>
        <v>261.625</v>
      </c>
      <c r="T48" s="81">
        <f t="shared" si="13"/>
        <v>261.625</v>
      </c>
      <c r="U48" s="82">
        <f t="shared" si="14"/>
        <v>0</v>
      </c>
      <c r="V48" s="85">
        <f t="shared" si="15"/>
        <v>36.125</v>
      </c>
      <c r="W48" s="158">
        <f t="shared" si="16"/>
        <v>225.5</v>
      </c>
      <c r="X48" s="81">
        <f t="shared" si="17"/>
        <v>225.5</v>
      </c>
      <c r="Y48" s="82">
        <f t="shared" si="18"/>
        <v>200</v>
      </c>
      <c r="Z48" s="85">
        <f t="shared" si="19"/>
        <v>36.125</v>
      </c>
      <c r="AA48" s="158">
        <f t="shared" si="20"/>
        <v>389.375</v>
      </c>
      <c r="AB48" s="87">
        <f t="shared" si="21"/>
        <v>10.778546712802768</v>
      </c>
      <c r="AC48" s="87">
        <v>6</v>
      </c>
      <c r="AD48" s="362">
        <f t="shared" si="22"/>
        <v>12</v>
      </c>
      <c r="AE48" s="87">
        <f t="shared" si="23"/>
        <v>0</v>
      </c>
      <c r="AF48" s="154">
        <f t="shared" si="24"/>
        <v>0</v>
      </c>
      <c r="AG48" s="81"/>
      <c r="AH48" s="158"/>
      <c r="AI48" s="139"/>
      <c r="AJ48" s="139"/>
      <c r="AK48" s="350"/>
      <c r="AL48" s="350"/>
      <c r="AM48" s="2"/>
      <c r="AN48" s="2"/>
      <c r="AO48" s="2"/>
      <c r="AP48" s="45"/>
      <c r="AQ48" s="168"/>
      <c r="AR48" s="168"/>
      <c r="AS48" s="168"/>
      <c r="AT48" s="168"/>
      <c r="AU48" s="167"/>
      <c r="AV48" s="168"/>
      <c r="AW48" s="168">
        <v>200</v>
      </c>
      <c r="AX48" s="168"/>
      <c r="AY48" s="168"/>
      <c r="AZ48" s="376"/>
      <c r="BA48" s="376">
        <v>200</v>
      </c>
      <c r="BB48" s="168"/>
      <c r="BC48" s="168"/>
      <c r="BD48" s="168"/>
    </row>
    <row r="49" spans="1:56" ht="14.25" customHeight="1">
      <c r="A49" s="409" t="s">
        <v>1197</v>
      </c>
      <c r="B49" s="360" t="s">
        <v>1218</v>
      </c>
      <c r="C49" s="409" t="s">
        <v>608</v>
      </c>
      <c r="D49" s="79">
        <f>VLOOKUP(C49,'JAN26'!$A$1:I1149,8,0)</f>
        <v>148</v>
      </c>
      <c r="E49" s="79">
        <f>VLOOKUP(C49,AVE!B$1:GB4223,2,0)</f>
        <v>38</v>
      </c>
      <c r="F49" s="153"/>
      <c r="G49" s="361">
        <f t="shared" si="0"/>
        <v>0</v>
      </c>
      <c r="H49" s="81">
        <f t="shared" si="1"/>
        <v>148</v>
      </c>
      <c r="I49" s="82">
        <f t="shared" si="2"/>
        <v>0</v>
      </c>
      <c r="J49" s="83">
        <f t="shared" si="3"/>
        <v>38</v>
      </c>
      <c r="K49" s="158">
        <f t="shared" si="4"/>
        <v>110</v>
      </c>
      <c r="L49" s="81">
        <f t="shared" si="5"/>
        <v>110</v>
      </c>
      <c r="M49" s="82">
        <f t="shared" si="6"/>
        <v>0</v>
      </c>
      <c r="N49" s="85">
        <f t="shared" si="7"/>
        <v>38</v>
      </c>
      <c r="O49" s="158">
        <f t="shared" si="8"/>
        <v>72</v>
      </c>
      <c r="P49" s="81">
        <f t="shared" si="9"/>
        <v>72</v>
      </c>
      <c r="Q49" s="82">
        <f t="shared" si="10"/>
        <v>0</v>
      </c>
      <c r="R49" s="85">
        <f t="shared" si="11"/>
        <v>38</v>
      </c>
      <c r="S49" s="158">
        <f t="shared" si="12"/>
        <v>34</v>
      </c>
      <c r="T49" s="81">
        <f t="shared" si="13"/>
        <v>34</v>
      </c>
      <c r="U49" s="82">
        <f t="shared" si="14"/>
        <v>0</v>
      </c>
      <c r="V49" s="85">
        <f t="shared" si="15"/>
        <v>38</v>
      </c>
      <c r="W49" s="158">
        <f t="shared" si="16"/>
        <v>-4</v>
      </c>
      <c r="X49" s="81">
        <f t="shared" si="17"/>
        <v>0</v>
      </c>
      <c r="Y49" s="82">
        <f t="shared" si="18"/>
        <v>0</v>
      </c>
      <c r="Z49" s="85">
        <f t="shared" si="19"/>
        <v>38</v>
      </c>
      <c r="AA49" s="158">
        <f t="shared" si="20"/>
        <v>-38</v>
      </c>
      <c r="AB49" s="87">
        <f t="shared" si="21"/>
        <v>0</v>
      </c>
      <c r="AC49" s="87">
        <v>6</v>
      </c>
      <c r="AD49" s="362">
        <f t="shared" si="22"/>
        <v>12</v>
      </c>
      <c r="AE49" s="87">
        <f t="shared" si="23"/>
        <v>12</v>
      </c>
      <c r="AF49" s="154">
        <f t="shared" si="24"/>
        <v>456</v>
      </c>
      <c r="AG49" s="81">
        <v>1000</v>
      </c>
      <c r="AH49" s="158" t="s">
        <v>1205</v>
      </c>
      <c r="AI49" s="139"/>
      <c r="AJ49" s="139"/>
      <c r="AK49" s="350"/>
      <c r="AL49" s="350">
        <v>2.78</v>
      </c>
      <c r="AM49" s="2"/>
      <c r="AN49" s="2"/>
      <c r="AO49" s="2"/>
      <c r="AP49" s="45"/>
      <c r="AQ49" s="167"/>
      <c r="AR49" s="167"/>
      <c r="AS49" s="167"/>
      <c r="AT49" s="167"/>
      <c r="AU49" s="167"/>
      <c r="AV49" s="167"/>
      <c r="AW49" s="167"/>
      <c r="AX49" s="167"/>
      <c r="AY49" s="167"/>
      <c r="AZ49" s="304"/>
      <c r="BA49" s="304"/>
      <c r="BB49" s="167"/>
      <c r="BC49" s="167"/>
      <c r="BD49" s="167"/>
    </row>
    <row r="50" spans="1:56" ht="14.25" customHeight="1">
      <c r="A50" s="366" t="s">
        <v>677</v>
      </c>
      <c r="B50" s="410"/>
      <c r="C50" s="288" t="s">
        <v>127</v>
      </c>
      <c r="D50" s="79">
        <f>VLOOKUP(C50,'JAN26'!$A$1:I916,8,0)</f>
        <v>-91</v>
      </c>
      <c r="E50" s="79">
        <f>VLOOKUP(C50,AVE!B$1:GB3990,2,0)</f>
        <v>34.875</v>
      </c>
      <c r="F50" s="153"/>
      <c r="G50" s="361">
        <f t="shared" si="0"/>
        <v>0</v>
      </c>
      <c r="H50" s="81">
        <f t="shared" si="1"/>
        <v>0</v>
      </c>
      <c r="I50" s="82">
        <f t="shared" si="2"/>
        <v>0</v>
      </c>
      <c r="J50" s="83">
        <f t="shared" si="3"/>
        <v>34.875</v>
      </c>
      <c r="K50" s="158">
        <f t="shared" si="4"/>
        <v>-34.875</v>
      </c>
      <c r="L50" s="81">
        <f t="shared" si="5"/>
        <v>0</v>
      </c>
      <c r="M50" s="82">
        <f t="shared" si="6"/>
        <v>0</v>
      </c>
      <c r="N50" s="85">
        <f t="shared" si="7"/>
        <v>34.875</v>
      </c>
      <c r="O50" s="158">
        <f t="shared" si="8"/>
        <v>-34.875</v>
      </c>
      <c r="P50" s="81">
        <f t="shared" si="9"/>
        <v>0</v>
      </c>
      <c r="Q50" s="82">
        <f t="shared" si="10"/>
        <v>0</v>
      </c>
      <c r="R50" s="85">
        <f t="shared" si="11"/>
        <v>34.875</v>
      </c>
      <c r="S50" s="158">
        <f t="shared" si="12"/>
        <v>-34.875</v>
      </c>
      <c r="T50" s="81">
        <f t="shared" si="13"/>
        <v>0</v>
      </c>
      <c r="U50" s="82">
        <f t="shared" si="14"/>
        <v>0</v>
      </c>
      <c r="V50" s="85">
        <f t="shared" si="15"/>
        <v>34.875</v>
      </c>
      <c r="W50" s="158">
        <f t="shared" si="16"/>
        <v>-34.875</v>
      </c>
      <c r="X50" s="81">
        <f t="shared" si="17"/>
        <v>0</v>
      </c>
      <c r="Y50" s="82">
        <f t="shared" si="18"/>
        <v>0</v>
      </c>
      <c r="Z50" s="85">
        <f t="shared" si="19"/>
        <v>34.875</v>
      </c>
      <c r="AA50" s="158">
        <f t="shared" si="20"/>
        <v>-34.875</v>
      </c>
      <c r="AB50" s="87">
        <f t="shared" si="21"/>
        <v>0</v>
      </c>
      <c r="AC50" s="87">
        <v>6</v>
      </c>
      <c r="AD50" s="362">
        <f t="shared" si="22"/>
        <v>12</v>
      </c>
      <c r="AE50" s="87">
        <f t="shared" si="23"/>
        <v>12</v>
      </c>
      <c r="AF50" s="154">
        <f t="shared" si="24"/>
        <v>418.5</v>
      </c>
      <c r="AG50" s="81"/>
      <c r="AH50" s="158"/>
      <c r="AI50" s="139"/>
      <c r="AJ50" s="139"/>
      <c r="AK50" s="350"/>
      <c r="AL50" s="350"/>
      <c r="AM50" s="2"/>
      <c r="AN50" s="2"/>
      <c r="AO50" s="2"/>
      <c r="AP50" s="45"/>
      <c r="AQ50" s="167"/>
      <c r="AR50" s="167"/>
      <c r="AS50" s="167"/>
      <c r="AT50" s="167"/>
      <c r="AU50" s="167"/>
      <c r="AV50" s="167"/>
      <c r="AW50" s="167"/>
      <c r="AX50" s="167"/>
      <c r="AY50" s="167"/>
      <c r="AZ50" s="202"/>
      <c r="BA50" s="202"/>
      <c r="BB50" s="167"/>
      <c r="BC50" s="167"/>
      <c r="BD50" s="167"/>
    </row>
    <row r="51" spans="1:56" ht="14.25" customHeight="1">
      <c r="A51" s="411" t="s">
        <v>1219</v>
      </c>
      <c r="B51" s="377" t="s">
        <v>1220</v>
      </c>
      <c r="C51" s="160" t="s">
        <v>255</v>
      </c>
      <c r="D51" s="79">
        <f>VLOOKUP(C51,'JAN26'!$A$1:I1070,8,0)</f>
        <v>170</v>
      </c>
      <c r="E51" s="79">
        <f>VLOOKUP(C51,AVE!B$1:GB4144,2,0)</f>
        <v>33.375</v>
      </c>
      <c r="F51" s="153"/>
      <c r="G51" s="361">
        <f t="shared" si="0"/>
        <v>300</v>
      </c>
      <c r="H51" s="81">
        <f t="shared" si="1"/>
        <v>170</v>
      </c>
      <c r="I51" s="82">
        <f t="shared" si="2"/>
        <v>0</v>
      </c>
      <c r="J51" s="83">
        <f t="shared" si="3"/>
        <v>33.375</v>
      </c>
      <c r="K51" s="158">
        <f t="shared" si="4"/>
        <v>136.625</v>
      </c>
      <c r="L51" s="81">
        <f t="shared" si="5"/>
        <v>136.625</v>
      </c>
      <c r="M51" s="82">
        <f t="shared" si="6"/>
        <v>0</v>
      </c>
      <c r="N51" s="85">
        <f t="shared" si="7"/>
        <v>33.375</v>
      </c>
      <c r="O51" s="158">
        <f t="shared" si="8"/>
        <v>103.25</v>
      </c>
      <c r="P51" s="81">
        <f t="shared" si="9"/>
        <v>103.25</v>
      </c>
      <c r="Q51" s="82">
        <f t="shared" si="10"/>
        <v>300</v>
      </c>
      <c r="R51" s="85">
        <f t="shared" si="11"/>
        <v>33.375</v>
      </c>
      <c r="S51" s="158">
        <f t="shared" si="12"/>
        <v>369.875</v>
      </c>
      <c r="T51" s="81">
        <f t="shared" si="13"/>
        <v>369.875</v>
      </c>
      <c r="U51" s="82">
        <f t="shared" si="14"/>
        <v>0</v>
      </c>
      <c r="V51" s="85">
        <f t="shared" si="15"/>
        <v>33.375</v>
      </c>
      <c r="W51" s="158">
        <f t="shared" si="16"/>
        <v>336.5</v>
      </c>
      <c r="X51" s="81">
        <f t="shared" si="17"/>
        <v>336.5</v>
      </c>
      <c r="Y51" s="82">
        <f t="shared" si="18"/>
        <v>0</v>
      </c>
      <c r="Z51" s="85">
        <f t="shared" si="19"/>
        <v>33.375</v>
      </c>
      <c r="AA51" s="158">
        <f t="shared" si="20"/>
        <v>303.125</v>
      </c>
      <c r="AB51" s="87">
        <f t="shared" si="21"/>
        <v>9.082397003745319</v>
      </c>
      <c r="AC51" s="87">
        <v>6</v>
      </c>
      <c r="AD51" s="362">
        <f t="shared" si="22"/>
        <v>12</v>
      </c>
      <c r="AE51" s="87">
        <f t="shared" si="23"/>
        <v>0</v>
      </c>
      <c r="AF51" s="154">
        <f t="shared" si="24"/>
        <v>0</v>
      </c>
      <c r="AG51" s="81"/>
      <c r="AH51" s="158"/>
      <c r="AI51" s="139">
        <v>5.43</v>
      </c>
      <c r="AJ51" s="139">
        <v>5</v>
      </c>
      <c r="AK51" s="373">
        <v>4.5</v>
      </c>
      <c r="AL51" s="373">
        <v>4.5</v>
      </c>
      <c r="AM51" s="381"/>
      <c r="AN51" s="381"/>
      <c r="AO51" s="381"/>
      <c r="AP51" s="45"/>
      <c r="AQ51" s="167"/>
      <c r="AR51" s="167"/>
      <c r="AS51" s="167"/>
      <c r="AT51" s="167"/>
      <c r="AU51" s="168">
        <v>300</v>
      </c>
      <c r="AV51" s="167"/>
      <c r="AW51" s="167"/>
      <c r="AX51" s="167"/>
      <c r="AY51" s="167"/>
      <c r="AZ51" s="376"/>
      <c r="BA51" s="376"/>
      <c r="BB51" s="167"/>
      <c r="BC51" s="167"/>
      <c r="BD51" s="167"/>
    </row>
    <row r="52" spans="1:56" ht="14.25" customHeight="1">
      <c r="A52" s="159" t="s">
        <v>1199</v>
      </c>
      <c r="B52" s="360" t="s">
        <v>1221</v>
      </c>
      <c r="C52" s="160" t="s">
        <v>200</v>
      </c>
      <c r="D52" s="79">
        <f>VLOOKUP(C52,'JAN26'!$A$1:I1167,8,0)</f>
        <v>325</v>
      </c>
      <c r="E52" s="79">
        <f>VLOOKUP(C52,AVE!B$1:GB4241,2,0)</f>
        <v>33.375</v>
      </c>
      <c r="F52" s="153"/>
      <c r="G52" s="361">
        <f t="shared" si="0"/>
        <v>400</v>
      </c>
      <c r="H52" s="81">
        <f t="shared" si="1"/>
        <v>325</v>
      </c>
      <c r="I52" s="82">
        <f t="shared" si="2"/>
        <v>0</v>
      </c>
      <c r="J52" s="83">
        <f t="shared" si="3"/>
        <v>33.375</v>
      </c>
      <c r="K52" s="158">
        <f t="shared" si="4"/>
        <v>291.625</v>
      </c>
      <c r="L52" s="81">
        <f t="shared" si="5"/>
        <v>291.625</v>
      </c>
      <c r="M52" s="82">
        <f t="shared" si="6"/>
        <v>0</v>
      </c>
      <c r="N52" s="85">
        <f t="shared" si="7"/>
        <v>33.375</v>
      </c>
      <c r="O52" s="158">
        <f t="shared" si="8"/>
        <v>258.25</v>
      </c>
      <c r="P52" s="81">
        <f t="shared" si="9"/>
        <v>258.25</v>
      </c>
      <c r="Q52" s="82">
        <f t="shared" si="10"/>
        <v>0</v>
      </c>
      <c r="R52" s="85">
        <f t="shared" si="11"/>
        <v>33.375</v>
      </c>
      <c r="S52" s="158">
        <f t="shared" si="12"/>
        <v>224.875</v>
      </c>
      <c r="T52" s="81">
        <f t="shared" si="13"/>
        <v>224.875</v>
      </c>
      <c r="U52" s="82">
        <f t="shared" si="14"/>
        <v>0</v>
      </c>
      <c r="V52" s="85">
        <f t="shared" si="15"/>
        <v>33.375</v>
      </c>
      <c r="W52" s="158">
        <f t="shared" si="16"/>
        <v>191.5</v>
      </c>
      <c r="X52" s="81">
        <f t="shared" si="17"/>
        <v>191.5</v>
      </c>
      <c r="Y52" s="82">
        <f t="shared" si="18"/>
        <v>400</v>
      </c>
      <c r="Z52" s="85">
        <f t="shared" si="19"/>
        <v>33.375</v>
      </c>
      <c r="AA52" s="158">
        <f t="shared" si="20"/>
        <v>558.125</v>
      </c>
      <c r="AB52" s="87">
        <f t="shared" si="21"/>
        <v>16.722846441947567</v>
      </c>
      <c r="AC52" s="87">
        <v>6</v>
      </c>
      <c r="AD52" s="362">
        <f t="shared" si="22"/>
        <v>12</v>
      </c>
      <c r="AE52" s="87">
        <f t="shared" si="23"/>
        <v>0</v>
      </c>
      <c r="AF52" s="154">
        <f t="shared" si="24"/>
        <v>0</v>
      </c>
      <c r="AG52" s="81"/>
      <c r="AH52" s="158"/>
      <c r="AI52" s="139">
        <v>5.75</v>
      </c>
      <c r="AJ52" s="139">
        <v>5</v>
      </c>
      <c r="AK52" s="373"/>
      <c r="AL52" s="373"/>
      <c r="AM52" s="2"/>
      <c r="AN52" s="2"/>
      <c r="AO52" s="2"/>
      <c r="AP52" s="45"/>
      <c r="AQ52" s="168"/>
      <c r="AR52" s="168"/>
      <c r="AS52" s="168"/>
      <c r="AT52" s="168"/>
      <c r="AU52" s="168"/>
      <c r="AV52" s="168"/>
      <c r="AW52" s="168"/>
      <c r="AX52" s="168"/>
      <c r="AY52" s="168"/>
      <c r="AZ52" s="365"/>
      <c r="BA52" s="365">
        <v>400</v>
      </c>
      <c r="BB52" s="168"/>
      <c r="BC52" s="168"/>
      <c r="BD52" s="168"/>
    </row>
    <row r="53" spans="1:56" ht="14.25" customHeight="1">
      <c r="A53" s="159" t="s">
        <v>1188</v>
      </c>
      <c r="B53" s="360" t="s">
        <v>1222</v>
      </c>
      <c r="C53" s="160" t="s">
        <v>216</v>
      </c>
      <c r="D53" s="79">
        <f>VLOOKUP(C53,'JAN26'!$A$1:I1055,8,0)</f>
        <v>962</v>
      </c>
      <c r="E53" s="79">
        <f>VLOOKUP(C53,AVE!B$1:GB4129,2,0)</f>
        <v>33</v>
      </c>
      <c r="F53" s="153"/>
      <c r="G53" s="361">
        <f t="shared" si="0"/>
        <v>0</v>
      </c>
      <c r="H53" s="81">
        <f t="shared" si="1"/>
        <v>962</v>
      </c>
      <c r="I53" s="82">
        <f t="shared" si="2"/>
        <v>0</v>
      </c>
      <c r="J53" s="83">
        <f t="shared" si="3"/>
        <v>33</v>
      </c>
      <c r="K53" s="158">
        <f t="shared" si="4"/>
        <v>929</v>
      </c>
      <c r="L53" s="81">
        <f t="shared" si="5"/>
        <v>929</v>
      </c>
      <c r="M53" s="82">
        <f t="shared" si="6"/>
        <v>0</v>
      </c>
      <c r="N53" s="85">
        <f t="shared" si="7"/>
        <v>33</v>
      </c>
      <c r="O53" s="158">
        <f t="shared" si="8"/>
        <v>896</v>
      </c>
      <c r="P53" s="81">
        <f t="shared" si="9"/>
        <v>896</v>
      </c>
      <c r="Q53" s="82">
        <f t="shared" si="10"/>
        <v>0</v>
      </c>
      <c r="R53" s="85">
        <f t="shared" si="11"/>
        <v>33</v>
      </c>
      <c r="S53" s="158">
        <f t="shared" si="12"/>
        <v>863</v>
      </c>
      <c r="T53" s="81">
        <f t="shared" si="13"/>
        <v>863</v>
      </c>
      <c r="U53" s="82">
        <f t="shared" si="14"/>
        <v>0</v>
      </c>
      <c r="V53" s="85">
        <f t="shared" si="15"/>
        <v>33</v>
      </c>
      <c r="W53" s="158">
        <f t="shared" si="16"/>
        <v>830</v>
      </c>
      <c r="X53" s="81">
        <f t="shared" si="17"/>
        <v>830</v>
      </c>
      <c r="Y53" s="82">
        <f t="shared" si="18"/>
        <v>0</v>
      </c>
      <c r="Z53" s="85">
        <f t="shared" si="19"/>
        <v>33</v>
      </c>
      <c r="AA53" s="158">
        <f t="shared" si="20"/>
        <v>797</v>
      </c>
      <c r="AB53" s="87">
        <f t="shared" si="21"/>
        <v>24.151515151515152</v>
      </c>
      <c r="AC53" s="87">
        <v>6</v>
      </c>
      <c r="AD53" s="362">
        <f t="shared" si="22"/>
        <v>12</v>
      </c>
      <c r="AE53" s="87">
        <f t="shared" si="23"/>
        <v>0</v>
      </c>
      <c r="AF53" s="154">
        <f t="shared" si="24"/>
        <v>0</v>
      </c>
      <c r="AG53" s="81"/>
      <c r="AH53" s="158"/>
      <c r="AI53" s="380"/>
      <c r="AJ53" s="380"/>
      <c r="AK53" s="373"/>
      <c r="AL53" s="373"/>
      <c r="AM53" s="381"/>
      <c r="AN53" s="381"/>
      <c r="AO53" s="381"/>
      <c r="AP53" s="45"/>
      <c r="AQ53" s="168"/>
      <c r="AR53" s="168"/>
      <c r="AS53" s="168"/>
      <c r="AT53" s="168"/>
      <c r="AU53" s="168"/>
      <c r="AV53" s="168"/>
      <c r="AW53" s="168"/>
      <c r="AX53" s="168"/>
      <c r="AY53" s="168"/>
      <c r="AZ53" s="376"/>
      <c r="BA53" s="376"/>
      <c r="BB53" s="168"/>
      <c r="BC53" s="168"/>
      <c r="BD53" s="168"/>
    </row>
    <row r="54" spans="1:56" ht="14.25" customHeight="1">
      <c r="A54" s="369" t="s">
        <v>1219</v>
      </c>
      <c r="B54" s="367" t="s">
        <v>1223</v>
      </c>
      <c r="C54" s="278" t="s">
        <v>296</v>
      </c>
      <c r="D54" s="79">
        <f>VLOOKUP(C54,'JAN26'!$A$1:I978,8,0)</f>
        <v>235</v>
      </c>
      <c r="E54" s="79">
        <f>VLOOKUP(C54,AVE!B$1:GB4052,2,0)</f>
        <v>31.333333333333332</v>
      </c>
      <c r="F54" s="153"/>
      <c r="G54" s="361">
        <f t="shared" si="0"/>
        <v>400</v>
      </c>
      <c r="H54" s="81">
        <f t="shared" si="1"/>
        <v>235</v>
      </c>
      <c r="I54" s="82">
        <f t="shared" si="2"/>
        <v>0</v>
      </c>
      <c r="J54" s="83">
        <f t="shared" si="3"/>
        <v>31.333333333333332</v>
      </c>
      <c r="K54" s="158">
        <f t="shared" si="4"/>
        <v>203.66666666666666</v>
      </c>
      <c r="L54" s="81">
        <f t="shared" si="5"/>
        <v>203.66666666666666</v>
      </c>
      <c r="M54" s="82">
        <f t="shared" si="6"/>
        <v>0</v>
      </c>
      <c r="N54" s="85">
        <f t="shared" si="7"/>
        <v>31.333333333333332</v>
      </c>
      <c r="O54" s="158">
        <f t="shared" si="8"/>
        <v>172.33333333333331</v>
      </c>
      <c r="P54" s="81">
        <f t="shared" si="9"/>
        <v>172.33333333333331</v>
      </c>
      <c r="Q54" s="82">
        <f t="shared" si="10"/>
        <v>200</v>
      </c>
      <c r="R54" s="85">
        <f t="shared" si="11"/>
        <v>31.333333333333332</v>
      </c>
      <c r="S54" s="158">
        <f t="shared" si="12"/>
        <v>341</v>
      </c>
      <c r="T54" s="81">
        <f t="shared" si="13"/>
        <v>341</v>
      </c>
      <c r="U54" s="82">
        <f t="shared" si="14"/>
        <v>0</v>
      </c>
      <c r="V54" s="85">
        <f t="shared" si="15"/>
        <v>31.333333333333332</v>
      </c>
      <c r="W54" s="158">
        <f t="shared" si="16"/>
        <v>309.66666666666669</v>
      </c>
      <c r="X54" s="81">
        <f t="shared" si="17"/>
        <v>309.66666666666669</v>
      </c>
      <c r="Y54" s="82">
        <f t="shared" si="18"/>
        <v>200</v>
      </c>
      <c r="Z54" s="85">
        <f t="shared" si="19"/>
        <v>31.333333333333332</v>
      </c>
      <c r="AA54" s="158">
        <f t="shared" si="20"/>
        <v>478.33333333333337</v>
      </c>
      <c r="AB54" s="370">
        <f t="shared" si="21"/>
        <v>15.265957446808512</v>
      </c>
      <c r="AC54" s="87">
        <v>6</v>
      </c>
      <c r="AD54" s="362">
        <f t="shared" si="22"/>
        <v>12</v>
      </c>
      <c r="AE54" s="370">
        <f t="shared" si="23"/>
        <v>0</v>
      </c>
      <c r="AF54" s="104">
        <f t="shared" si="24"/>
        <v>0</v>
      </c>
      <c r="AG54" s="104"/>
      <c r="AH54" s="370"/>
      <c r="AI54" s="203"/>
      <c r="AJ54" s="203">
        <v>5</v>
      </c>
      <c r="AK54" s="371">
        <v>5.35</v>
      </c>
      <c r="AL54" s="371"/>
      <c r="AM54" s="167"/>
      <c r="AN54" s="167"/>
      <c r="AO54" s="167"/>
      <c r="AP54" s="45"/>
      <c r="AQ54" s="168"/>
      <c r="AR54" s="168"/>
      <c r="AS54" s="168"/>
      <c r="AT54" s="168"/>
      <c r="AU54" s="168"/>
      <c r="AV54" s="168"/>
      <c r="AW54" s="168">
        <v>200</v>
      </c>
      <c r="AX54" s="168"/>
      <c r="AY54" s="168"/>
      <c r="AZ54" s="365"/>
      <c r="BA54" s="365">
        <v>200</v>
      </c>
      <c r="BB54" s="168"/>
      <c r="BC54" s="168"/>
      <c r="BD54" s="168"/>
    </row>
    <row r="55" spans="1:56" ht="14.25" customHeight="1">
      <c r="A55" s="411" t="s">
        <v>1219</v>
      </c>
      <c r="B55" s="383" t="s">
        <v>1224</v>
      </c>
      <c r="C55" s="160" t="s">
        <v>301</v>
      </c>
      <c r="D55" s="79">
        <f>VLOOKUP(C55,'JAN26'!$A$1:I1071,8,0)</f>
        <v>203</v>
      </c>
      <c r="E55" s="79">
        <f>VLOOKUP(C55,AVE!B$1:GB4145,2,0)</f>
        <v>31</v>
      </c>
      <c r="F55" s="153"/>
      <c r="G55" s="361">
        <f t="shared" si="0"/>
        <v>300</v>
      </c>
      <c r="H55" s="81">
        <f t="shared" si="1"/>
        <v>203</v>
      </c>
      <c r="I55" s="82">
        <f t="shared" si="2"/>
        <v>0</v>
      </c>
      <c r="J55" s="83">
        <f t="shared" si="3"/>
        <v>31</v>
      </c>
      <c r="K55" s="158">
        <f t="shared" si="4"/>
        <v>172</v>
      </c>
      <c r="L55" s="81">
        <f t="shared" si="5"/>
        <v>172</v>
      </c>
      <c r="M55" s="82">
        <f t="shared" si="6"/>
        <v>0</v>
      </c>
      <c r="N55" s="85">
        <f t="shared" si="7"/>
        <v>31</v>
      </c>
      <c r="O55" s="158">
        <f t="shared" si="8"/>
        <v>141</v>
      </c>
      <c r="P55" s="81">
        <f t="shared" si="9"/>
        <v>141</v>
      </c>
      <c r="Q55" s="82">
        <f t="shared" si="10"/>
        <v>300</v>
      </c>
      <c r="R55" s="85">
        <f t="shared" si="11"/>
        <v>31</v>
      </c>
      <c r="S55" s="158">
        <f t="shared" si="12"/>
        <v>410</v>
      </c>
      <c r="T55" s="81">
        <f t="shared" si="13"/>
        <v>410</v>
      </c>
      <c r="U55" s="82">
        <f t="shared" si="14"/>
        <v>0</v>
      </c>
      <c r="V55" s="85">
        <f t="shared" si="15"/>
        <v>31</v>
      </c>
      <c r="W55" s="158">
        <f t="shared" si="16"/>
        <v>379</v>
      </c>
      <c r="X55" s="81">
        <f t="shared" si="17"/>
        <v>379</v>
      </c>
      <c r="Y55" s="82">
        <f t="shared" si="18"/>
        <v>0</v>
      </c>
      <c r="Z55" s="85">
        <f t="shared" si="19"/>
        <v>31</v>
      </c>
      <c r="AA55" s="158">
        <f t="shared" si="20"/>
        <v>348</v>
      </c>
      <c r="AB55" s="87">
        <f t="shared" si="21"/>
        <v>11.225806451612904</v>
      </c>
      <c r="AC55" s="87">
        <v>6</v>
      </c>
      <c r="AD55" s="362">
        <f t="shared" si="22"/>
        <v>12</v>
      </c>
      <c r="AE55" s="87">
        <f t="shared" si="23"/>
        <v>0</v>
      </c>
      <c r="AF55" s="154">
        <f t="shared" si="24"/>
        <v>0</v>
      </c>
      <c r="AG55" s="81"/>
      <c r="AH55" s="158"/>
      <c r="AI55" s="139">
        <v>5.43</v>
      </c>
      <c r="AJ55" s="139"/>
      <c r="AK55" s="373">
        <v>4.5</v>
      </c>
      <c r="AL55" s="373">
        <v>4.5</v>
      </c>
      <c r="AM55" s="2"/>
      <c r="AN55" s="2"/>
      <c r="AO55" s="2"/>
      <c r="AP55" s="45"/>
      <c r="AQ55" s="168"/>
      <c r="AR55" s="168"/>
      <c r="AS55" s="168"/>
      <c r="AT55" s="168"/>
      <c r="AU55" s="168">
        <v>300</v>
      </c>
      <c r="AV55" s="168"/>
      <c r="AW55" s="168"/>
      <c r="AX55" s="168"/>
      <c r="AY55" s="168"/>
      <c r="AZ55" s="376"/>
      <c r="BA55" s="376"/>
      <c r="BB55" s="168"/>
      <c r="BC55" s="168"/>
      <c r="BD55" s="168"/>
    </row>
    <row r="56" spans="1:56" ht="14.25" customHeight="1">
      <c r="A56" s="159" t="s">
        <v>1199</v>
      </c>
      <c r="B56" s="360" t="s">
        <v>1217</v>
      </c>
      <c r="C56" s="160" t="s">
        <v>396</v>
      </c>
      <c r="D56" s="79">
        <f>VLOOKUP(C56,'JAN26'!$A$1:I1169,8,0)</f>
        <v>120</v>
      </c>
      <c r="E56" s="79">
        <f>VLOOKUP(C56,AVE!B$1:GB4243,2,0)</f>
        <v>29.375</v>
      </c>
      <c r="F56" s="153"/>
      <c r="G56" s="361">
        <f t="shared" si="0"/>
        <v>400</v>
      </c>
      <c r="H56" s="81">
        <f t="shared" si="1"/>
        <v>120</v>
      </c>
      <c r="I56" s="82">
        <f t="shared" si="2"/>
        <v>0</v>
      </c>
      <c r="J56" s="83">
        <f t="shared" si="3"/>
        <v>29.375</v>
      </c>
      <c r="K56" s="158">
        <f t="shared" si="4"/>
        <v>90.625</v>
      </c>
      <c r="L56" s="81">
        <f t="shared" si="5"/>
        <v>90.625</v>
      </c>
      <c r="M56" s="82">
        <f t="shared" si="6"/>
        <v>0</v>
      </c>
      <c r="N56" s="85">
        <f t="shared" si="7"/>
        <v>29.375</v>
      </c>
      <c r="O56" s="158">
        <f t="shared" si="8"/>
        <v>61.25</v>
      </c>
      <c r="P56" s="81">
        <f t="shared" si="9"/>
        <v>61.25</v>
      </c>
      <c r="Q56" s="82">
        <f t="shared" si="10"/>
        <v>200</v>
      </c>
      <c r="R56" s="85">
        <f t="shared" si="11"/>
        <v>29.375</v>
      </c>
      <c r="S56" s="158">
        <f t="shared" si="12"/>
        <v>231.875</v>
      </c>
      <c r="T56" s="81">
        <f t="shared" si="13"/>
        <v>231.875</v>
      </c>
      <c r="U56" s="82">
        <f t="shared" si="14"/>
        <v>0</v>
      </c>
      <c r="V56" s="85">
        <f t="shared" si="15"/>
        <v>29.375</v>
      </c>
      <c r="W56" s="158">
        <f t="shared" si="16"/>
        <v>202.5</v>
      </c>
      <c r="X56" s="81">
        <f t="shared" si="17"/>
        <v>202.5</v>
      </c>
      <c r="Y56" s="82">
        <f t="shared" si="18"/>
        <v>200</v>
      </c>
      <c r="Z56" s="85">
        <f t="shared" si="19"/>
        <v>29.375</v>
      </c>
      <c r="AA56" s="158">
        <f t="shared" si="20"/>
        <v>373.125</v>
      </c>
      <c r="AB56" s="87">
        <f t="shared" si="21"/>
        <v>12.702127659574469</v>
      </c>
      <c r="AC56" s="87">
        <v>6</v>
      </c>
      <c r="AD56" s="362">
        <f t="shared" si="22"/>
        <v>12</v>
      </c>
      <c r="AE56" s="87">
        <f t="shared" si="23"/>
        <v>0</v>
      </c>
      <c r="AF56" s="154">
        <f t="shared" si="24"/>
        <v>0</v>
      </c>
      <c r="AG56" s="81"/>
      <c r="AH56" s="158"/>
      <c r="AI56" s="139"/>
      <c r="AJ56" s="139"/>
      <c r="AK56" s="350"/>
      <c r="AL56" s="350"/>
      <c r="AM56" s="2"/>
      <c r="AN56" s="2"/>
      <c r="AO56" s="2"/>
      <c r="AP56" s="45"/>
      <c r="AQ56" s="168"/>
      <c r="AR56" s="168"/>
      <c r="AS56" s="168"/>
      <c r="AT56" s="168"/>
      <c r="AU56" s="167"/>
      <c r="AV56" s="168"/>
      <c r="AW56" s="168">
        <v>200</v>
      </c>
      <c r="AX56" s="168"/>
      <c r="AY56" s="168"/>
      <c r="AZ56" s="304"/>
      <c r="BA56" s="304">
        <v>200</v>
      </c>
      <c r="BB56" s="168"/>
      <c r="BC56" s="168"/>
      <c r="BD56" s="168"/>
    </row>
    <row r="57" spans="1:56" ht="14.25" customHeight="1">
      <c r="A57" s="159" t="s">
        <v>1207</v>
      </c>
      <c r="B57" s="360" t="s">
        <v>1225</v>
      </c>
      <c r="C57" s="160" t="s">
        <v>342</v>
      </c>
      <c r="D57" s="79">
        <f>VLOOKUP(C57,'JAN26'!$A$1:I1072,8,0)</f>
        <v>211</v>
      </c>
      <c r="E57" s="79">
        <f>VLOOKUP(C57,AVE!B$1:GB4146,2,0)</f>
        <v>30.5</v>
      </c>
      <c r="F57" s="153"/>
      <c r="G57" s="361">
        <f t="shared" si="0"/>
        <v>200</v>
      </c>
      <c r="H57" s="81">
        <f t="shared" si="1"/>
        <v>211</v>
      </c>
      <c r="I57" s="82">
        <f t="shared" si="2"/>
        <v>0</v>
      </c>
      <c r="J57" s="83">
        <f t="shared" si="3"/>
        <v>30.5</v>
      </c>
      <c r="K57" s="158">
        <f t="shared" si="4"/>
        <v>180.5</v>
      </c>
      <c r="L57" s="81">
        <f t="shared" si="5"/>
        <v>180.5</v>
      </c>
      <c r="M57" s="82">
        <f t="shared" si="6"/>
        <v>0</v>
      </c>
      <c r="N57" s="85">
        <f t="shared" si="7"/>
        <v>30.5</v>
      </c>
      <c r="O57" s="158">
        <f t="shared" si="8"/>
        <v>150</v>
      </c>
      <c r="P57" s="81">
        <f t="shared" si="9"/>
        <v>150</v>
      </c>
      <c r="Q57" s="82">
        <f t="shared" si="10"/>
        <v>200</v>
      </c>
      <c r="R57" s="85">
        <f t="shared" si="11"/>
        <v>30.5</v>
      </c>
      <c r="S57" s="158">
        <f t="shared" si="12"/>
        <v>319.5</v>
      </c>
      <c r="T57" s="81">
        <f t="shared" si="13"/>
        <v>319.5</v>
      </c>
      <c r="U57" s="82">
        <f t="shared" si="14"/>
        <v>0</v>
      </c>
      <c r="V57" s="85">
        <f t="shared" si="15"/>
        <v>30.5</v>
      </c>
      <c r="W57" s="158">
        <f t="shared" si="16"/>
        <v>289</v>
      </c>
      <c r="X57" s="81">
        <f t="shared" si="17"/>
        <v>289</v>
      </c>
      <c r="Y57" s="82">
        <f t="shared" si="18"/>
        <v>0</v>
      </c>
      <c r="Z57" s="85">
        <f t="shared" si="19"/>
        <v>30.5</v>
      </c>
      <c r="AA57" s="158">
        <f t="shared" si="20"/>
        <v>258.5</v>
      </c>
      <c r="AB57" s="87">
        <f t="shared" si="21"/>
        <v>8.4754098360655732</v>
      </c>
      <c r="AC57" s="87">
        <v>6</v>
      </c>
      <c r="AD57" s="362">
        <f t="shared" si="22"/>
        <v>12</v>
      </c>
      <c r="AE57" s="87">
        <f t="shared" si="23"/>
        <v>0</v>
      </c>
      <c r="AF57" s="154">
        <f t="shared" si="24"/>
        <v>0</v>
      </c>
      <c r="AG57" s="81"/>
      <c r="AH57" s="158"/>
      <c r="AI57" s="139">
        <v>0.5</v>
      </c>
      <c r="AJ57" s="139"/>
      <c r="AK57" s="363">
        <v>0.64</v>
      </c>
      <c r="AL57" s="363">
        <v>0.64</v>
      </c>
      <c r="AM57" s="2"/>
      <c r="AN57" s="2"/>
      <c r="AO57" s="2"/>
      <c r="AP57" s="45"/>
      <c r="AQ57" s="168"/>
      <c r="AR57" s="168"/>
      <c r="AS57" s="168"/>
      <c r="AT57" s="168"/>
      <c r="AU57" s="364">
        <v>200</v>
      </c>
      <c r="AV57" s="168"/>
      <c r="AW57" s="168"/>
      <c r="AX57" s="168"/>
      <c r="AY57" s="168"/>
      <c r="AZ57" s="376"/>
      <c r="BA57" s="376"/>
      <c r="BB57" s="168"/>
      <c r="BC57" s="168"/>
      <c r="BD57" s="168"/>
    </row>
    <row r="58" spans="1:56" ht="14.25" customHeight="1">
      <c r="A58" s="160" t="s">
        <v>1197</v>
      </c>
      <c r="B58" s="360" t="s">
        <v>1226</v>
      </c>
      <c r="C58" s="160" t="s">
        <v>412</v>
      </c>
      <c r="D58" s="79">
        <f>VLOOKUP(C58,'JAN26'!$A$1:I1147,8,0)</f>
        <v>82</v>
      </c>
      <c r="E58" s="79">
        <f>VLOOKUP(C58,AVE!B$1:GB4221,2,0)</f>
        <v>29.75</v>
      </c>
      <c r="F58" s="153"/>
      <c r="G58" s="361">
        <f t="shared" si="0"/>
        <v>1000</v>
      </c>
      <c r="H58" s="81">
        <f t="shared" si="1"/>
        <v>82</v>
      </c>
      <c r="I58" s="82">
        <f t="shared" si="2"/>
        <v>0</v>
      </c>
      <c r="J58" s="83">
        <f t="shared" si="3"/>
        <v>29.75</v>
      </c>
      <c r="K58" s="158">
        <f t="shared" si="4"/>
        <v>52.25</v>
      </c>
      <c r="L58" s="81">
        <f t="shared" si="5"/>
        <v>52.25</v>
      </c>
      <c r="M58" s="82">
        <f t="shared" si="6"/>
        <v>0</v>
      </c>
      <c r="N58" s="85">
        <f t="shared" si="7"/>
        <v>29.75</v>
      </c>
      <c r="O58" s="158">
        <f t="shared" si="8"/>
        <v>22.5</v>
      </c>
      <c r="P58" s="81">
        <f t="shared" si="9"/>
        <v>22.5</v>
      </c>
      <c r="Q58" s="82">
        <f t="shared" si="10"/>
        <v>1000</v>
      </c>
      <c r="R58" s="85">
        <f t="shared" si="11"/>
        <v>29.75</v>
      </c>
      <c r="S58" s="158">
        <f t="shared" si="12"/>
        <v>992.75</v>
      </c>
      <c r="T58" s="81">
        <f t="shared" si="13"/>
        <v>992.75</v>
      </c>
      <c r="U58" s="82">
        <f t="shared" si="14"/>
        <v>0</v>
      </c>
      <c r="V58" s="85">
        <f t="shared" si="15"/>
        <v>29.75</v>
      </c>
      <c r="W58" s="158">
        <f t="shared" si="16"/>
        <v>963</v>
      </c>
      <c r="X58" s="81">
        <f t="shared" si="17"/>
        <v>963</v>
      </c>
      <c r="Y58" s="82">
        <f t="shared" si="18"/>
        <v>0</v>
      </c>
      <c r="Z58" s="85">
        <f t="shared" si="19"/>
        <v>29.75</v>
      </c>
      <c r="AA58" s="158">
        <f t="shared" si="20"/>
        <v>933.25</v>
      </c>
      <c r="AB58" s="87">
        <f t="shared" si="21"/>
        <v>31.369747899159663</v>
      </c>
      <c r="AC58" s="87">
        <v>6</v>
      </c>
      <c r="AD58" s="362">
        <f t="shared" si="22"/>
        <v>12</v>
      </c>
      <c r="AE58" s="87">
        <f t="shared" si="23"/>
        <v>0</v>
      </c>
      <c r="AF58" s="154">
        <f t="shared" si="24"/>
        <v>0</v>
      </c>
      <c r="AG58" s="81"/>
      <c r="AH58" s="158" t="s">
        <v>1227</v>
      </c>
      <c r="AI58" s="139"/>
      <c r="AJ58" s="139"/>
      <c r="AK58" s="350"/>
      <c r="AL58" s="350">
        <v>3.09</v>
      </c>
      <c r="AM58" s="2"/>
      <c r="AN58" s="2"/>
      <c r="AO58" s="2"/>
      <c r="AP58" s="45"/>
      <c r="AQ58" s="167"/>
      <c r="AR58" s="167"/>
      <c r="AS58" s="167"/>
      <c r="AT58" s="177">
        <v>1000</v>
      </c>
      <c r="AU58" s="167"/>
      <c r="AV58" s="167"/>
      <c r="AW58" s="167"/>
      <c r="AX58" s="167"/>
      <c r="AY58" s="167"/>
      <c r="AZ58" s="376"/>
      <c r="BA58" s="376"/>
      <c r="BB58" s="167"/>
      <c r="BC58" s="167"/>
      <c r="BD58" s="167"/>
    </row>
    <row r="59" spans="1:56" ht="14.25" customHeight="1">
      <c r="A59" s="159" t="s">
        <v>1228</v>
      </c>
      <c r="B59" s="360" t="s">
        <v>1229</v>
      </c>
      <c r="C59" s="160" t="s">
        <v>122</v>
      </c>
      <c r="D59" s="79">
        <f>VLOOKUP(C59,'JAN26'!$A$1:I1042,8,0)</f>
        <v>70</v>
      </c>
      <c r="E59" s="79">
        <f>VLOOKUP(C59,AVE!B$1:GB4116,2,0)</f>
        <v>30</v>
      </c>
      <c r="F59" s="153"/>
      <c r="G59" s="361">
        <f t="shared" si="0"/>
        <v>0</v>
      </c>
      <c r="H59" s="81">
        <f t="shared" si="1"/>
        <v>70</v>
      </c>
      <c r="I59" s="82">
        <f t="shared" si="2"/>
        <v>0</v>
      </c>
      <c r="J59" s="83">
        <f t="shared" si="3"/>
        <v>30</v>
      </c>
      <c r="K59" s="158">
        <f t="shared" si="4"/>
        <v>40</v>
      </c>
      <c r="L59" s="81">
        <f t="shared" si="5"/>
        <v>40</v>
      </c>
      <c r="M59" s="82">
        <f t="shared" si="6"/>
        <v>0</v>
      </c>
      <c r="N59" s="85">
        <f t="shared" si="7"/>
        <v>30</v>
      </c>
      <c r="O59" s="158">
        <f t="shared" si="8"/>
        <v>10</v>
      </c>
      <c r="P59" s="81">
        <f t="shared" si="9"/>
        <v>10</v>
      </c>
      <c r="Q59" s="82">
        <f t="shared" si="10"/>
        <v>0</v>
      </c>
      <c r="R59" s="85">
        <f t="shared" si="11"/>
        <v>30</v>
      </c>
      <c r="S59" s="158">
        <f t="shared" si="12"/>
        <v>-20</v>
      </c>
      <c r="T59" s="81">
        <f t="shared" si="13"/>
        <v>0</v>
      </c>
      <c r="U59" s="82">
        <f t="shared" si="14"/>
        <v>0</v>
      </c>
      <c r="V59" s="85">
        <f t="shared" si="15"/>
        <v>30</v>
      </c>
      <c r="W59" s="158">
        <f t="shared" si="16"/>
        <v>-30</v>
      </c>
      <c r="X59" s="81">
        <f t="shared" si="17"/>
        <v>0</v>
      </c>
      <c r="Y59" s="82">
        <f t="shared" si="18"/>
        <v>0</v>
      </c>
      <c r="Z59" s="85">
        <f t="shared" si="19"/>
        <v>30</v>
      </c>
      <c r="AA59" s="158">
        <f t="shared" si="20"/>
        <v>-30</v>
      </c>
      <c r="AB59" s="87">
        <f t="shared" si="21"/>
        <v>0</v>
      </c>
      <c r="AC59" s="87">
        <v>6</v>
      </c>
      <c r="AD59" s="362">
        <f t="shared" si="22"/>
        <v>12</v>
      </c>
      <c r="AE59" s="87">
        <f t="shared" si="23"/>
        <v>12</v>
      </c>
      <c r="AF59" s="154">
        <f t="shared" si="24"/>
        <v>360</v>
      </c>
      <c r="AG59" s="81">
        <v>300</v>
      </c>
      <c r="AH59" s="158"/>
      <c r="AI59" s="412"/>
      <c r="AJ59" s="412"/>
      <c r="AK59" s="373">
        <v>3.8</v>
      </c>
      <c r="AL59" s="373"/>
      <c r="AM59" s="413"/>
      <c r="AN59" s="413" t="s">
        <v>1230</v>
      </c>
      <c r="AO59" s="413"/>
      <c r="AP59" s="45"/>
      <c r="AQ59" s="168"/>
      <c r="AR59" s="168"/>
      <c r="AS59" s="168"/>
      <c r="AT59" s="168"/>
      <c r="AU59" s="168"/>
      <c r="AV59" s="168"/>
      <c r="AW59" s="168"/>
      <c r="AX59" s="168"/>
      <c r="AY59" s="168"/>
      <c r="AZ59" s="376"/>
      <c r="BA59" s="376"/>
      <c r="BB59" s="168"/>
      <c r="BC59" s="168"/>
      <c r="BD59" s="168"/>
    </row>
    <row r="60" spans="1:56" ht="14.25" customHeight="1">
      <c r="A60" s="369" t="s">
        <v>1186</v>
      </c>
      <c r="B60" s="377" t="s">
        <v>1231</v>
      </c>
      <c r="C60" s="278" t="s">
        <v>424</v>
      </c>
      <c r="D60" s="79">
        <f>VLOOKUP(C60,'JAN26'!$A$1:I1006,8,0)</f>
        <v>1</v>
      </c>
      <c r="E60" s="79">
        <f>VLOOKUP(C60,AVE!B$1:GB4080,2,0)</f>
        <v>29.142857142857142</v>
      </c>
      <c r="F60" s="153"/>
      <c r="G60" s="361">
        <f t="shared" si="0"/>
        <v>300</v>
      </c>
      <c r="H60" s="81">
        <f t="shared" si="1"/>
        <v>1</v>
      </c>
      <c r="I60" s="82">
        <f t="shared" si="2"/>
        <v>0</v>
      </c>
      <c r="J60" s="83">
        <f t="shared" si="3"/>
        <v>29.142857142857142</v>
      </c>
      <c r="K60" s="158">
        <f t="shared" si="4"/>
        <v>-28.142857142857142</v>
      </c>
      <c r="L60" s="81">
        <f t="shared" si="5"/>
        <v>0</v>
      </c>
      <c r="M60" s="82">
        <f t="shared" si="6"/>
        <v>0</v>
      </c>
      <c r="N60" s="85">
        <f t="shared" si="7"/>
        <v>29.142857142857142</v>
      </c>
      <c r="O60" s="158">
        <f t="shared" si="8"/>
        <v>-29.142857142857142</v>
      </c>
      <c r="P60" s="81">
        <f t="shared" si="9"/>
        <v>0</v>
      </c>
      <c r="Q60" s="82">
        <f t="shared" si="10"/>
        <v>300</v>
      </c>
      <c r="R60" s="85">
        <f t="shared" si="11"/>
        <v>29.142857142857142</v>
      </c>
      <c r="S60" s="158">
        <f t="shared" si="12"/>
        <v>270.85714285714283</v>
      </c>
      <c r="T60" s="81">
        <f t="shared" si="13"/>
        <v>270.85714285714283</v>
      </c>
      <c r="U60" s="82">
        <f t="shared" si="14"/>
        <v>0</v>
      </c>
      <c r="V60" s="85">
        <f t="shared" si="15"/>
        <v>29.142857142857142</v>
      </c>
      <c r="W60" s="158">
        <f t="shared" si="16"/>
        <v>241.71428571428569</v>
      </c>
      <c r="X60" s="81">
        <f t="shared" si="17"/>
        <v>241.71428571428569</v>
      </c>
      <c r="Y60" s="82">
        <f t="shared" si="18"/>
        <v>0</v>
      </c>
      <c r="Z60" s="85">
        <f t="shared" si="19"/>
        <v>29.142857142857142</v>
      </c>
      <c r="AA60" s="158">
        <f t="shared" si="20"/>
        <v>212.57142857142856</v>
      </c>
      <c r="AB60" s="370">
        <f t="shared" si="21"/>
        <v>7.2941176470588234</v>
      </c>
      <c r="AC60" s="87">
        <v>6</v>
      </c>
      <c r="AD60" s="362">
        <f t="shared" si="22"/>
        <v>12</v>
      </c>
      <c r="AE60" s="370">
        <f t="shared" si="23"/>
        <v>0</v>
      </c>
      <c r="AF60" s="104">
        <f t="shared" si="24"/>
        <v>0</v>
      </c>
      <c r="AG60" s="104"/>
      <c r="AH60" s="370"/>
      <c r="AI60" s="203"/>
      <c r="AJ60" s="203"/>
      <c r="AK60" s="400">
        <v>2.5</v>
      </c>
      <c r="AL60" s="400">
        <v>2.5</v>
      </c>
      <c r="AM60" s="167"/>
      <c r="AN60" s="167"/>
      <c r="AO60" s="167"/>
      <c r="AP60" s="45"/>
      <c r="AQ60" s="167"/>
      <c r="AR60" s="167"/>
      <c r="AS60" s="167"/>
      <c r="AT60" s="167"/>
      <c r="AU60" s="177">
        <v>300</v>
      </c>
      <c r="AV60" s="167"/>
      <c r="AW60" s="167"/>
      <c r="AX60" s="167"/>
      <c r="AY60" s="167"/>
      <c r="AZ60" s="202"/>
      <c r="BA60" s="202"/>
      <c r="BB60" s="167"/>
      <c r="BC60" s="167"/>
      <c r="BD60" s="167"/>
    </row>
    <row r="61" spans="1:56" ht="14.25" customHeight="1">
      <c r="A61" s="366" t="s">
        <v>677</v>
      </c>
      <c r="B61" s="414" t="s">
        <v>1133</v>
      </c>
      <c r="C61" s="302" t="s">
        <v>226</v>
      </c>
      <c r="D61" s="79">
        <f>VLOOKUP(C61,'JAN26'!$A$1:I917,8,0)</f>
        <v>158</v>
      </c>
      <c r="E61" s="79">
        <f>VLOOKUP(C61,AVE!B$1:GB3991,2,0)</f>
        <v>28.75</v>
      </c>
      <c r="F61" s="153"/>
      <c r="G61" s="361">
        <f t="shared" si="0"/>
        <v>300</v>
      </c>
      <c r="H61" s="81">
        <f t="shared" si="1"/>
        <v>158</v>
      </c>
      <c r="I61" s="82">
        <f t="shared" si="2"/>
        <v>0</v>
      </c>
      <c r="J61" s="83">
        <f t="shared" si="3"/>
        <v>28.75</v>
      </c>
      <c r="K61" s="158">
        <f t="shared" si="4"/>
        <v>129.25</v>
      </c>
      <c r="L61" s="81">
        <f t="shared" si="5"/>
        <v>129.25</v>
      </c>
      <c r="M61" s="82">
        <f t="shared" si="6"/>
        <v>0</v>
      </c>
      <c r="N61" s="85">
        <f t="shared" si="7"/>
        <v>28.75</v>
      </c>
      <c r="O61" s="158">
        <f t="shared" si="8"/>
        <v>100.5</v>
      </c>
      <c r="P61" s="81">
        <f t="shared" si="9"/>
        <v>100.5</v>
      </c>
      <c r="Q61" s="82">
        <f t="shared" si="10"/>
        <v>0</v>
      </c>
      <c r="R61" s="85">
        <f t="shared" si="11"/>
        <v>28.75</v>
      </c>
      <c r="S61" s="158">
        <f t="shared" si="12"/>
        <v>71.75</v>
      </c>
      <c r="T61" s="81">
        <f t="shared" si="13"/>
        <v>71.75</v>
      </c>
      <c r="U61" s="82">
        <f t="shared" si="14"/>
        <v>0</v>
      </c>
      <c r="V61" s="85">
        <f t="shared" si="15"/>
        <v>28.75</v>
      </c>
      <c r="W61" s="158">
        <f t="shared" si="16"/>
        <v>43</v>
      </c>
      <c r="X61" s="81">
        <f t="shared" si="17"/>
        <v>43</v>
      </c>
      <c r="Y61" s="82">
        <f t="shared" si="18"/>
        <v>300</v>
      </c>
      <c r="Z61" s="85">
        <f t="shared" si="19"/>
        <v>28.75</v>
      </c>
      <c r="AA61" s="158">
        <f t="shared" si="20"/>
        <v>314.25</v>
      </c>
      <c r="AB61" s="87">
        <f t="shared" si="21"/>
        <v>10.930434782608696</v>
      </c>
      <c r="AC61" s="87">
        <v>6</v>
      </c>
      <c r="AD61" s="362">
        <f t="shared" si="22"/>
        <v>12</v>
      </c>
      <c r="AE61" s="87">
        <f t="shared" si="23"/>
        <v>0</v>
      </c>
      <c r="AF61" s="154">
        <f t="shared" si="24"/>
        <v>0</v>
      </c>
      <c r="AG61" s="81"/>
      <c r="AH61" s="158"/>
      <c r="AI61" s="139"/>
      <c r="AJ61" s="139"/>
      <c r="AK61" s="350"/>
      <c r="AL61" s="350"/>
      <c r="AM61" s="2"/>
      <c r="AN61" s="2"/>
      <c r="AO61" s="2"/>
      <c r="AP61" s="45"/>
      <c r="AQ61" s="167"/>
      <c r="AR61" s="167"/>
      <c r="AS61" s="167"/>
      <c r="AT61" s="167"/>
      <c r="AU61" s="167"/>
      <c r="AV61" s="167"/>
      <c r="AW61" s="167"/>
      <c r="AX61" s="167"/>
      <c r="AY61" s="167"/>
      <c r="AZ61" s="378"/>
      <c r="BA61" s="378">
        <v>300</v>
      </c>
      <c r="BB61" s="167"/>
      <c r="BC61" s="167"/>
      <c r="BD61" s="167"/>
    </row>
    <row r="62" spans="1:56" ht="14.25" customHeight="1">
      <c r="A62" s="159" t="s">
        <v>998</v>
      </c>
      <c r="B62" s="360"/>
      <c r="C62" s="160" t="s">
        <v>435</v>
      </c>
      <c r="D62" s="79">
        <f>VLOOKUP(C62,'JAN26'!$A$1:I1203,8,0)</f>
        <v>60</v>
      </c>
      <c r="E62" s="79">
        <f>VLOOKUP(C62,AVE!B$1:GB4277,2,0)</f>
        <v>28.285714285714285</v>
      </c>
      <c r="F62" s="153"/>
      <c r="G62" s="361">
        <f t="shared" si="0"/>
        <v>100</v>
      </c>
      <c r="H62" s="81">
        <f t="shared" si="1"/>
        <v>60</v>
      </c>
      <c r="I62" s="82">
        <f t="shared" si="2"/>
        <v>100</v>
      </c>
      <c r="J62" s="83">
        <f t="shared" si="3"/>
        <v>28.285714285714285</v>
      </c>
      <c r="K62" s="158">
        <f t="shared" si="4"/>
        <v>131.71428571428572</v>
      </c>
      <c r="L62" s="81">
        <f t="shared" si="5"/>
        <v>131.71428571428572</v>
      </c>
      <c r="M62" s="82">
        <f t="shared" si="6"/>
        <v>0</v>
      </c>
      <c r="N62" s="85">
        <f t="shared" si="7"/>
        <v>28.285714285714285</v>
      </c>
      <c r="O62" s="158">
        <f t="shared" si="8"/>
        <v>103.42857142857144</v>
      </c>
      <c r="P62" s="81">
        <f t="shared" si="9"/>
        <v>103.42857142857144</v>
      </c>
      <c r="Q62" s="82">
        <f t="shared" si="10"/>
        <v>0</v>
      </c>
      <c r="R62" s="85">
        <f t="shared" si="11"/>
        <v>28.285714285714285</v>
      </c>
      <c r="S62" s="158">
        <f t="shared" si="12"/>
        <v>75.142857142857167</v>
      </c>
      <c r="T62" s="81">
        <f t="shared" si="13"/>
        <v>75.142857142857167</v>
      </c>
      <c r="U62" s="82">
        <f t="shared" si="14"/>
        <v>0</v>
      </c>
      <c r="V62" s="85">
        <f t="shared" si="15"/>
        <v>28.285714285714285</v>
      </c>
      <c r="W62" s="158">
        <f t="shared" si="16"/>
        <v>46.857142857142883</v>
      </c>
      <c r="X62" s="81">
        <f t="shared" si="17"/>
        <v>46.857142857142883</v>
      </c>
      <c r="Y62" s="82">
        <f t="shared" si="18"/>
        <v>0</v>
      </c>
      <c r="Z62" s="85">
        <f t="shared" si="19"/>
        <v>28.285714285714285</v>
      </c>
      <c r="AA62" s="158">
        <f t="shared" si="20"/>
        <v>18.571428571428598</v>
      </c>
      <c r="AB62" s="87">
        <f t="shared" si="21"/>
        <v>0.65656565656565757</v>
      </c>
      <c r="AC62" s="87">
        <v>6</v>
      </c>
      <c r="AD62" s="362">
        <f t="shared" si="22"/>
        <v>12</v>
      </c>
      <c r="AE62" s="87">
        <f t="shared" si="23"/>
        <v>11.343434343434343</v>
      </c>
      <c r="AF62" s="154">
        <f t="shared" si="24"/>
        <v>320.85714285714283</v>
      </c>
      <c r="AG62" s="81">
        <v>300</v>
      </c>
      <c r="AH62" s="158" t="s">
        <v>1192</v>
      </c>
      <c r="AI62" s="139"/>
      <c r="AJ62" s="139"/>
      <c r="AK62" s="350">
        <v>1.69</v>
      </c>
      <c r="AL62" s="350">
        <v>1.69</v>
      </c>
      <c r="AM62" s="2"/>
      <c r="AN62" s="2"/>
      <c r="AO62" s="2"/>
      <c r="AP62" s="45"/>
      <c r="AQ62" s="167"/>
      <c r="AR62" s="177">
        <v>100</v>
      </c>
      <c r="AS62" s="167"/>
      <c r="AT62" s="167"/>
      <c r="AU62" s="167"/>
      <c r="AV62" s="167"/>
      <c r="AW62" s="167"/>
      <c r="AX62" s="167"/>
      <c r="AY62" s="167"/>
      <c r="AZ62" s="202"/>
      <c r="BA62" s="202"/>
      <c r="BB62" s="167"/>
      <c r="BC62" s="167"/>
      <c r="BD62" s="167"/>
    </row>
    <row r="63" spans="1:56" ht="14.25" customHeight="1">
      <c r="A63" s="366" t="s">
        <v>677</v>
      </c>
      <c r="B63" s="379" t="s">
        <v>1137</v>
      </c>
      <c r="C63" s="289" t="s">
        <v>411</v>
      </c>
      <c r="D63" s="79">
        <f>VLOOKUP(C63,'JAN26'!$A$1:I921,8,0)</f>
        <v>34</v>
      </c>
      <c r="E63" s="79">
        <f>VLOOKUP(C63,AVE!B$1:GB3995,2,0)</f>
        <v>28</v>
      </c>
      <c r="F63" s="153"/>
      <c r="G63" s="361">
        <f t="shared" si="0"/>
        <v>300</v>
      </c>
      <c r="H63" s="81">
        <f t="shared" si="1"/>
        <v>34</v>
      </c>
      <c r="I63" s="82">
        <f t="shared" si="2"/>
        <v>0</v>
      </c>
      <c r="J63" s="83">
        <f t="shared" si="3"/>
        <v>28</v>
      </c>
      <c r="K63" s="158">
        <f t="shared" si="4"/>
        <v>6</v>
      </c>
      <c r="L63" s="81">
        <f t="shared" si="5"/>
        <v>6</v>
      </c>
      <c r="M63" s="82">
        <f t="shared" si="6"/>
        <v>0</v>
      </c>
      <c r="N63" s="85">
        <f t="shared" si="7"/>
        <v>28</v>
      </c>
      <c r="O63" s="158">
        <f t="shared" si="8"/>
        <v>-22</v>
      </c>
      <c r="P63" s="81">
        <f t="shared" si="9"/>
        <v>0</v>
      </c>
      <c r="Q63" s="82">
        <f t="shared" si="10"/>
        <v>0</v>
      </c>
      <c r="R63" s="85">
        <f t="shared" si="11"/>
        <v>28</v>
      </c>
      <c r="S63" s="158">
        <f t="shared" si="12"/>
        <v>-28</v>
      </c>
      <c r="T63" s="81">
        <f t="shared" si="13"/>
        <v>0</v>
      </c>
      <c r="U63" s="82">
        <f t="shared" si="14"/>
        <v>0</v>
      </c>
      <c r="V63" s="85">
        <f t="shared" si="15"/>
        <v>28</v>
      </c>
      <c r="W63" s="158">
        <f t="shared" si="16"/>
        <v>-28</v>
      </c>
      <c r="X63" s="81">
        <f t="shared" si="17"/>
        <v>0</v>
      </c>
      <c r="Y63" s="82">
        <f t="shared" si="18"/>
        <v>300</v>
      </c>
      <c r="Z63" s="85">
        <f t="shared" si="19"/>
        <v>28</v>
      </c>
      <c r="AA63" s="158">
        <f t="shared" si="20"/>
        <v>272</v>
      </c>
      <c r="AB63" s="87">
        <f t="shared" si="21"/>
        <v>9.7142857142857135</v>
      </c>
      <c r="AC63" s="87">
        <v>6</v>
      </c>
      <c r="AD63" s="362">
        <f t="shared" si="22"/>
        <v>12</v>
      </c>
      <c r="AE63" s="87">
        <f t="shared" si="23"/>
        <v>0</v>
      </c>
      <c r="AF63" s="154">
        <f t="shared" si="24"/>
        <v>0</v>
      </c>
      <c r="AG63" s="81"/>
      <c r="AH63" s="158"/>
      <c r="AI63" s="139"/>
      <c r="AJ63" s="139"/>
      <c r="AK63" s="350"/>
      <c r="AL63" s="350"/>
      <c r="AM63" s="2"/>
      <c r="AN63" s="2"/>
      <c r="AO63" s="2"/>
      <c r="AP63" s="45"/>
      <c r="AQ63" s="167"/>
      <c r="AR63" s="167"/>
      <c r="AS63" s="167"/>
      <c r="AT63" s="167"/>
      <c r="AU63" s="167"/>
      <c r="AV63" s="167"/>
      <c r="AW63" s="167"/>
      <c r="AX63" s="167"/>
      <c r="AY63" s="177"/>
      <c r="AZ63" s="202"/>
      <c r="BA63" s="202"/>
      <c r="BB63" s="177">
        <v>300</v>
      </c>
      <c r="BC63" s="167"/>
      <c r="BD63" s="167"/>
    </row>
    <row r="64" spans="1:56" ht="14.25" customHeight="1">
      <c r="A64" s="369" t="s">
        <v>1186</v>
      </c>
      <c r="B64" s="367" t="s">
        <v>1187</v>
      </c>
      <c r="C64" s="194" t="s">
        <v>714</v>
      </c>
      <c r="D64" s="79">
        <f>VLOOKUP(C64,'JAN26'!$A$1:I1009,8,0)</f>
        <v>372</v>
      </c>
      <c r="E64" s="79">
        <f>VLOOKUP(C64,AVE!B$1:GB4083,2,0)</f>
        <v>28</v>
      </c>
      <c r="F64" s="153"/>
      <c r="G64" s="361">
        <f t="shared" si="0"/>
        <v>1000</v>
      </c>
      <c r="H64" s="81">
        <f t="shared" si="1"/>
        <v>372</v>
      </c>
      <c r="I64" s="82">
        <f t="shared" si="2"/>
        <v>0</v>
      </c>
      <c r="J64" s="83">
        <f t="shared" si="3"/>
        <v>28</v>
      </c>
      <c r="K64" s="158">
        <f t="shared" si="4"/>
        <v>344</v>
      </c>
      <c r="L64" s="81">
        <f t="shared" si="5"/>
        <v>344</v>
      </c>
      <c r="M64" s="82">
        <f t="shared" si="6"/>
        <v>0</v>
      </c>
      <c r="N64" s="85">
        <f t="shared" si="7"/>
        <v>28</v>
      </c>
      <c r="O64" s="158">
        <f t="shared" si="8"/>
        <v>316</v>
      </c>
      <c r="P64" s="81">
        <f t="shared" si="9"/>
        <v>316</v>
      </c>
      <c r="Q64" s="82">
        <f t="shared" si="10"/>
        <v>0</v>
      </c>
      <c r="R64" s="85">
        <f t="shared" si="11"/>
        <v>28</v>
      </c>
      <c r="S64" s="158">
        <f t="shared" si="12"/>
        <v>288</v>
      </c>
      <c r="T64" s="81">
        <f t="shared" si="13"/>
        <v>288</v>
      </c>
      <c r="U64" s="82">
        <f t="shared" si="14"/>
        <v>0</v>
      </c>
      <c r="V64" s="85">
        <f t="shared" si="15"/>
        <v>28</v>
      </c>
      <c r="W64" s="158">
        <f t="shared" si="16"/>
        <v>260</v>
      </c>
      <c r="X64" s="81">
        <f t="shared" si="17"/>
        <v>260</v>
      </c>
      <c r="Y64" s="82">
        <f t="shared" si="18"/>
        <v>1000</v>
      </c>
      <c r="Z64" s="85">
        <f t="shared" si="19"/>
        <v>28</v>
      </c>
      <c r="AA64" s="158">
        <f t="shared" si="20"/>
        <v>1232</v>
      </c>
      <c r="AB64" s="370">
        <f t="shared" si="21"/>
        <v>44</v>
      </c>
      <c r="AC64" s="87">
        <v>6</v>
      </c>
      <c r="AD64" s="362">
        <f t="shared" si="22"/>
        <v>12</v>
      </c>
      <c r="AE64" s="279"/>
      <c r="AF64" s="279"/>
      <c r="AG64" s="104"/>
      <c r="AH64" s="370" t="s">
        <v>1232</v>
      </c>
      <c r="AI64" s="203"/>
      <c r="AJ64" s="203"/>
      <c r="AK64" s="400">
        <v>2.54</v>
      </c>
      <c r="AL64" s="400"/>
      <c r="AM64" s="167"/>
      <c r="AN64" s="167"/>
      <c r="AO64" s="167"/>
      <c r="AP64" s="45"/>
      <c r="AQ64" s="167"/>
      <c r="AR64" s="167"/>
      <c r="AS64" s="167"/>
      <c r="AT64" s="167"/>
      <c r="AU64" s="167"/>
      <c r="AV64" s="167"/>
      <c r="AW64" s="167"/>
      <c r="AX64" s="167"/>
      <c r="AY64" s="167"/>
      <c r="AZ64" s="378"/>
      <c r="BA64" s="378">
        <v>1000</v>
      </c>
      <c r="BB64" s="167"/>
      <c r="BC64" s="167"/>
      <c r="BD64" s="167"/>
    </row>
    <row r="65" spans="1:56" ht="14.25" customHeight="1">
      <c r="A65" s="41" t="s">
        <v>998</v>
      </c>
      <c r="B65" s="377"/>
      <c r="C65" s="41" t="s">
        <v>651</v>
      </c>
      <c r="D65" s="79">
        <f>VLOOKUP(C65,'JAN26'!$A$1:I1200,8,0)</f>
        <v>138</v>
      </c>
      <c r="E65" s="79">
        <f>VLOOKUP(C65,AVE!B$1:GB4274,2,0)</f>
        <v>28</v>
      </c>
      <c r="F65" s="153"/>
      <c r="G65" s="361">
        <f t="shared" si="0"/>
        <v>300</v>
      </c>
      <c r="H65" s="81">
        <f t="shared" si="1"/>
        <v>138</v>
      </c>
      <c r="I65" s="82">
        <f t="shared" si="2"/>
        <v>0</v>
      </c>
      <c r="J65" s="83">
        <f t="shared" si="3"/>
        <v>28</v>
      </c>
      <c r="K65" s="158">
        <f t="shared" si="4"/>
        <v>110</v>
      </c>
      <c r="L65" s="81">
        <f t="shared" si="5"/>
        <v>110</v>
      </c>
      <c r="M65" s="82">
        <f t="shared" si="6"/>
        <v>0</v>
      </c>
      <c r="N65" s="85">
        <f t="shared" si="7"/>
        <v>28</v>
      </c>
      <c r="O65" s="158">
        <f t="shared" si="8"/>
        <v>82</v>
      </c>
      <c r="P65" s="81">
        <f t="shared" si="9"/>
        <v>82</v>
      </c>
      <c r="Q65" s="82">
        <f t="shared" si="10"/>
        <v>0</v>
      </c>
      <c r="R65" s="85">
        <f t="shared" si="11"/>
        <v>28</v>
      </c>
      <c r="S65" s="158">
        <f t="shared" si="12"/>
        <v>54</v>
      </c>
      <c r="T65" s="81">
        <f t="shared" si="13"/>
        <v>54</v>
      </c>
      <c r="U65" s="82">
        <f t="shared" si="14"/>
        <v>300</v>
      </c>
      <c r="V65" s="85">
        <f t="shared" si="15"/>
        <v>28</v>
      </c>
      <c r="W65" s="158">
        <f t="shared" si="16"/>
        <v>326</v>
      </c>
      <c r="X65" s="81">
        <f t="shared" si="17"/>
        <v>326</v>
      </c>
      <c r="Y65" s="82">
        <f t="shared" si="18"/>
        <v>0</v>
      </c>
      <c r="Z65" s="85">
        <f t="shared" si="19"/>
        <v>28</v>
      </c>
      <c r="AA65" s="158">
        <f t="shared" si="20"/>
        <v>298</v>
      </c>
      <c r="AB65" s="87">
        <f t="shared" si="21"/>
        <v>10.642857142857142</v>
      </c>
      <c r="AC65" s="87">
        <v>6</v>
      </c>
      <c r="AD65" s="362">
        <f t="shared" si="22"/>
        <v>12</v>
      </c>
      <c r="AE65" s="87">
        <f t="shared" ref="AE65:AE184" si="25">IF((AB65&lt;AC65),(AD65-AB65),0)</f>
        <v>0</v>
      </c>
      <c r="AF65" s="154">
        <f t="shared" ref="AF65:AF184" si="26">AE65*E65</f>
        <v>0</v>
      </c>
      <c r="AG65" s="41"/>
      <c r="AH65" s="41"/>
      <c r="AI65" s="5"/>
      <c r="AJ65" s="5"/>
      <c r="AK65" s="408"/>
      <c r="AL65" s="408"/>
      <c r="AP65" s="45"/>
      <c r="AQ65" s="167"/>
      <c r="AR65" s="167"/>
      <c r="AS65" s="167"/>
      <c r="AT65" s="167"/>
      <c r="AU65" s="45"/>
      <c r="AV65" s="167"/>
      <c r="AW65" s="167"/>
      <c r="AX65" s="167"/>
      <c r="AY65" s="177">
        <v>300</v>
      </c>
      <c r="AZ65" s="376"/>
      <c r="BA65" s="376"/>
      <c r="BB65" s="177"/>
      <c r="BC65" s="167"/>
      <c r="BD65" s="167"/>
    </row>
    <row r="66" spans="1:56" ht="14.25" customHeight="1">
      <c r="A66" s="159" t="s">
        <v>998</v>
      </c>
      <c r="B66" s="360"/>
      <c r="C66" s="160" t="s">
        <v>436</v>
      </c>
      <c r="D66" s="79">
        <f>VLOOKUP(C66,'JAN26'!$A$1:I1202,8,0)</f>
        <v>58</v>
      </c>
      <c r="E66" s="79">
        <f>VLOOKUP(C66,AVE!B$1:GB4276,2,0)</f>
        <v>28</v>
      </c>
      <c r="F66" s="153"/>
      <c r="G66" s="361">
        <f t="shared" si="0"/>
        <v>150</v>
      </c>
      <c r="H66" s="81">
        <f t="shared" si="1"/>
        <v>58</v>
      </c>
      <c r="I66" s="82">
        <f t="shared" si="2"/>
        <v>150</v>
      </c>
      <c r="J66" s="83">
        <f t="shared" si="3"/>
        <v>28</v>
      </c>
      <c r="K66" s="158">
        <f t="shared" si="4"/>
        <v>180</v>
      </c>
      <c r="L66" s="81">
        <f t="shared" si="5"/>
        <v>180</v>
      </c>
      <c r="M66" s="82">
        <f t="shared" si="6"/>
        <v>0</v>
      </c>
      <c r="N66" s="85">
        <f t="shared" si="7"/>
        <v>28</v>
      </c>
      <c r="O66" s="158">
        <f t="shared" si="8"/>
        <v>152</v>
      </c>
      <c r="P66" s="81">
        <f t="shared" si="9"/>
        <v>152</v>
      </c>
      <c r="Q66" s="82">
        <f t="shared" si="10"/>
        <v>0</v>
      </c>
      <c r="R66" s="85">
        <f t="shared" si="11"/>
        <v>28</v>
      </c>
      <c r="S66" s="158">
        <f t="shared" si="12"/>
        <v>124</v>
      </c>
      <c r="T66" s="81">
        <f t="shared" si="13"/>
        <v>124</v>
      </c>
      <c r="U66" s="82">
        <f t="shared" si="14"/>
        <v>0</v>
      </c>
      <c r="V66" s="85">
        <f t="shared" si="15"/>
        <v>28</v>
      </c>
      <c r="W66" s="158">
        <f t="shared" si="16"/>
        <v>96</v>
      </c>
      <c r="X66" s="81">
        <f t="shared" si="17"/>
        <v>96</v>
      </c>
      <c r="Y66" s="82">
        <f t="shared" si="18"/>
        <v>0</v>
      </c>
      <c r="Z66" s="85">
        <f t="shared" si="19"/>
        <v>28</v>
      </c>
      <c r="AA66" s="158">
        <f t="shared" si="20"/>
        <v>68</v>
      </c>
      <c r="AB66" s="87">
        <f t="shared" si="21"/>
        <v>2.4285714285714284</v>
      </c>
      <c r="AC66" s="87">
        <v>6</v>
      </c>
      <c r="AD66" s="362">
        <f t="shared" si="22"/>
        <v>12</v>
      </c>
      <c r="AE66" s="87">
        <f t="shared" si="25"/>
        <v>9.5714285714285712</v>
      </c>
      <c r="AF66" s="154">
        <f t="shared" si="26"/>
        <v>268</v>
      </c>
      <c r="AG66" s="81">
        <v>300</v>
      </c>
      <c r="AH66" s="158" t="s">
        <v>1192</v>
      </c>
      <c r="AI66" s="139"/>
      <c r="AJ66" s="139"/>
      <c r="AK66" s="350">
        <v>1.69</v>
      </c>
      <c r="AL66" s="350">
        <v>1.69</v>
      </c>
      <c r="AM66" s="2"/>
      <c r="AN66" s="2"/>
      <c r="AO66" s="2"/>
      <c r="AP66" s="45"/>
      <c r="AQ66" s="45"/>
      <c r="AR66" s="45">
        <v>150</v>
      </c>
      <c r="AS66" s="45"/>
      <c r="AT66" s="45"/>
      <c r="AU66" s="167"/>
      <c r="AV66" s="45"/>
      <c r="AW66" s="45"/>
      <c r="AX66" s="45"/>
      <c r="AY66" s="45"/>
      <c r="AZ66" s="202"/>
      <c r="BA66" s="202"/>
      <c r="BB66" s="45"/>
      <c r="BC66" s="45"/>
      <c r="BD66" s="45"/>
    </row>
    <row r="67" spans="1:56" ht="14.25" customHeight="1">
      <c r="A67" s="159" t="s">
        <v>1207</v>
      </c>
      <c r="B67" s="360" t="s">
        <v>1233</v>
      </c>
      <c r="C67" s="160" t="s">
        <v>287</v>
      </c>
      <c r="D67" s="79">
        <f>VLOOKUP(C67,'JAN26'!$A$1:I1073,8,0)</f>
        <v>2</v>
      </c>
      <c r="E67" s="79">
        <f>VLOOKUP(C67,AVE!B$1:GB4147,2,0)</f>
        <v>27.714285714285715</v>
      </c>
      <c r="F67" s="153"/>
      <c r="G67" s="361">
        <f t="shared" si="0"/>
        <v>500</v>
      </c>
      <c r="H67" s="81">
        <f t="shared" si="1"/>
        <v>2</v>
      </c>
      <c r="I67" s="82">
        <f t="shared" si="2"/>
        <v>500</v>
      </c>
      <c r="J67" s="83">
        <f t="shared" si="3"/>
        <v>27.714285714285715</v>
      </c>
      <c r="K67" s="158">
        <f t="shared" si="4"/>
        <v>474.28571428571428</v>
      </c>
      <c r="L67" s="81">
        <f t="shared" si="5"/>
        <v>474.28571428571428</v>
      </c>
      <c r="M67" s="82">
        <f t="shared" si="6"/>
        <v>0</v>
      </c>
      <c r="N67" s="85">
        <f t="shared" si="7"/>
        <v>27.714285714285715</v>
      </c>
      <c r="O67" s="158">
        <f t="shared" si="8"/>
        <v>446.57142857142856</v>
      </c>
      <c r="P67" s="81">
        <f t="shared" si="9"/>
        <v>446.57142857142856</v>
      </c>
      <c r="Q67" s="82">
        <f t="shared" si="10"/>
        <v>0</v>
      </c>
      <c r="R67" s="85">
        <f t="shared" si="11"/>
        <v>27.714285714285715</v>
      </c>
      <c r="S67" s="158">
        <f t="shared" si="12"/>
        <v>418.85714285714283</v>
      </c>
      <c r="T67" s="81">
        <f t="shared" si="13"/>
        <v>418.85714285714283</v>
      </c>
      <c r="U67" s="82">
        <f t="shared" si="14"/>
        <v>0</v>
      </c>
      <c r="V67" s="85">
        <f t="shared" si="15"/>
        <v>27.714285714285715</v>
      </c>
      <c r="W67" s="158">
        <f t="shared" si="16"/>
        <v>391.14285714285711</v>
      </c>
      <c r="X67" s="81">
        <f t="shared" si="17"/>
        <v>391.14285714285711</v>
      </c>
      <c r="Y67" s="82">
        <f t="shared" si="18"/>
        <v>0</v>
      </c>
      <c r="Z67" s="85">
        <f t="shared" si="19"/>
        <v>27.714285714285715</v>
      </c>
      <c r="AA67" s="158">
        <f t="shared" si="20"/>
        <v>363.42857142857139</v>
      </c>
      <c r="AB67" s="87">
        <f t="shared" si="21"/>
        <v>13.113402061855668</v>
      </c>
      <c r="AC67" s="87">
        <v>6</v>
      </c>
      <c r="AD67" s="362">
        <f t="shared" si="22"/>
        <v>12</v>
      </c>
      <c r="AE67" s="87">
        <f t="shared" si="25"/>
        <v>0</v>
      </c>
      <c r="AF67" s="154">
        <f t="shared" si="26"/>
        <v>0</v>
      </c>
      <c r="AG67" s="81"/>
      <c r="AH67" s="158"/>
      <c r="AI67" s="139">
        <v>0.86</v>
      </c>
      <c r="AJ67" s="139"/>
      <c r="AK67" s="373"/>
      <c r="AL67" s="373"/>
      <c r="AM67" s="2"/>
      <c r="AN67" s="2"/>
      <c r="AO67" s="2"/>
      <c r="AP67" s="45"/>
      <c r="AQ67" s="168"/>
      <c r="AR67" s="168">
        <v>500</v>
      </c>
      <c r="AS67" s="168"/>
      <c r="AT67" s="168"/>
      <c r="AU67" s="168"/>
      <c r="AV67" s="168"/>
      <c r="AW67" s="168"/>
      <c r="AX67" s="168"/>
      <c r="AY67" s="168"/>
      <c r="AZ67" s="376"/>
      <c r="BA67" s="376"/>
      <c r="BB67" s="168"/>
      <c r="BC67" s="168"/>
      <c r="BD67" s="168"/>
    </row>
    <row r="68" spans="1:56" ht="14.25" customHeight="1">
      <c r="A68" s="369" t="s">
        <v>1219</v>
      </c>
      <c r="B68" s="377" t="s">
        <v>1234</v>
      </c>
      <c r="C68" s="278" t="s">
        <v>261</v>
      </c>
      <c r="D68" s="79">
        <f>VLOOKUP(C68,'JAN26'!$A$1:I977,8,0)</f>
        <v>1</v>
      </c>
      <c r="E68" s="79">
        <f>VLOOKUP(C68,AVE!B$1:GB4051,2,0)</f>
        <v>26.875</v>
      </c>
      <c r="F68" s="153"/>
      <c r="G68" s="361">
        <f t="shared" si="0"/>
        <v>400</v>
      </c>
      <c r="H68" s="81">
        <f t="shared" si="1"/>
        <v>1</v>
      </c>
      <c r="I68" s="82">
        <f t="shared" si="2"/>
        <v>0</v>
      </c>
      <c r="J68" s="83">
        <f t="shared" si="3"/>
        <v>26.875</v>
      </c>
      <c r="K68" s="158">
        <f t="shared" si="4"/>
        <v>-25.875</v>
      </c>
      <c r="L68" s="81">
        <f t="shared" si="5"/>
        <v>0</v>
      </c>
      <c r="M68" s="82">
        <f t="shared" si="6"/>
        <v>200</v>
      </c>
      <c r="N68" s="85">
        <f t="shared" si="7"/>
        <v>26.875</v>
      </c>
      <c r="O68" s="158">
        <f t="shared" si="8"/>
        <v>173.125</v>
      </c>
      <c r="P68" s="81">
        <f t="shared" si="9"/>
        <v>173.125</v>
      </c>
      <c r="Q68" s="82">
        <f t="shared" si="10"/>
        <v>0</v>
      </c>
      <c r="R68" s="85">
        <f t="shared" si="11"/>
        <v>26.875</v>
      </c>
      <c r="S68" s="158">
        <f t="shared" si="12"/>
        <v>146.25</v>
      </c>
      <c r="T68" s="81">
        <f t="shared" si="13"/>
        <v>146.25</v>
      </c>
      <c r="U68" s="82">
        <f t="shared" si="14"/>
        <v>0</v>
      </c>
      <c r="V68" s="85">
        <f t="shared" si="15"/>
        <v>26.875</v>
      </c>
      <c r="W68" s="158">
        <f t="shared" si="16"/>
        <v>119.375</v>
      </c>
      <c r="X68" s="81">
        <f t="shared" si="17"/>
        <v>119.375</v>
      </c>
      <c r="Y68" s="82">
        <f t="shared" si="18"/>
        <v>200</v>
      </c>
      <c r="Z68" s="85">
        <f t="shared" si="19"/>
        <v>26.875</v>
      </c>
      <c r="AA68" s="158">
        <f t="shared" si="20"/>
        <v>292.5</v>
      </c>
      <c r="AB68" s="370">
        <f t="shared" si="21"/>
        <v>10.883720930232558</v>
      </c>
      <c r="AC68" s="87">
        <v>6</v>
      </c>
      <c r="AD68" s="362">
        <f t="shared" si="22"/>
        <v>12</v>
      </c>
      <c r="AE68" s="370">
        <f t="shared" si="25"/>
        <v>0</v>
      </c>
      <c r="AF68" s="104">
        <f t="shared" si="26"/>
        <v>0</v>
      </c>
      <c r="AG68" s="104"/>
      <c r="AH68" s="370"/>
      <c r="AI68" s="203"/>
      <c r="AJ68" s="203">
        <v>5</v>
      </c>
      <c r="AK68" s="371">
        <v>3.7</v>
      </c>
      <c r="AL68" s="371"/>
      <c r="AM68" s="167"/>
      <c r="AN68" s="167"/>
      <c r="AO68" s="167"/>
      <c r="AP68" s="45"/>
      <c r="AQ68" s="168"/>
      <c r="AR68" s="168"/>
      <c r="AS68" s="168">
        <v>200</v>
      </c>
      <c r="AT68" s="168"/>
      <c r="AU68" s="168"/>
      <c r="AV68" s="168"/>
      <c r="AW68" s="168"/>
      <c r="AX68" s="168"/>
      <c r="AY68" s="168"/>
      <c r="AZ68" s="376"/>
      <c r="BA68" s="376">
        <v>200</v>
      </c>
      <c r="BB68" s="168"/>
      <c r="BC68" s="168"/>
      <c r="BD68" s="168"/>
    </row>
    <row r="69" spans="1:56" ht="14.25" customHeight="1">
      <c r="A69" s="384" t="s">
        <v>1202</v>
      </c>
      <c r="B69" s="385"/>
      <c r="C69" s="386" t="s">
        <v>112</v>
      </c>
      <c r="D69" s="79">
        <f>VLOOKUP(C69,'JAN26'!$A$1:I953,8,0)</f>
        <v>295</v>
      </c>
      <c r="E69" s="79">
        <f>VLOOKUP(C69,AVE!B$1:GB4027,2,0)</f>
        <v>25.625</v>
      </c>
      <c r="F69" s="153"/>
      <c r="G69" s="361">
        <f t="shared" si="0"/>
        <v>0</v>
      </c>
      <c r="H69" s="81">
        <f t="shared" si="1"/>
        <v>295</v>
      </c>
      <c r="I69" s="82">
        <f t="shared" si="2"/>
        <v>0</v>
      </c>
      <c r="J69" s="83">
        <f t="shared" si="3"/>
        <v>25.625</v>
      </c>
      <c r="K69" s="158">
        <f t="shared" si="4"/>
        <v>269.375</v>
      </c>
      <c r="L69" s="81">
        <f t="shared" si="5"/>
        <v>269.375</v>
      </c>
      <c r="M69" s="82">
        <f t="shared" si="6"/>
        <v>0</v>
      </c>
      <c r="N69" s="85">
        <f t="shared" si="7"/>
        <v>25.625</v>
      </c>
      <c r="O69" s="158">
        <f t="shared" si="8"/>
        <v>243.75</v>
      </c>
      <c r="P69" s="81">
        <f t="shared" si="9"/>
        <v>243.75</v>
      </c>
      <c r="Q69" s="82">
        <f t="shared" si="10"/>
        <v>0</v>
      </c>
      <c r="R69" s="85">
        <f t="shared" si="11"/>
        <v>25.625</v>
      </c>
      <c r="S69" s="158">
        <f t="shared" si="12"/>
        <v>218.125</v>
      </c>
      <c r="T69" s="81">
        <f t="shared" si="13"/>
        <v>218.125</v>
      </c>
      <c r="U69" s="82">
        <f t="shared" si="14"/>
        <v>0</v>
      </c>
      <c r="V69" s="85">
        <f t="shared" si="15"/>
        <v>25.625</v>
      </c>
      <c r="W69" s="158">
        <f t="shared" si="16"/>
        <v>192.5</v>
      </c>
      <c r="X69" s="81">
        <f t="shared" si="17"/>
        <v>192.5</v>
      </c>
      <c r="Y69" s="82">
        <f t="shared" si="18"/>
        <v>0</v>
      </c>
      <c r="Z69" s="85">
        <f t="shared" si="19"/>
        <v>25.625</v>
      </c>
      <c r="AA69" s="158">
        <f t="shared" si="20"/>
        <v>166.875</v>
      </c>
      <c r="AB69" s="387">
        <f t="shared" si="21"/>
        <v>6.5121951219512191</v>
      </c>
      <c r="AC69" s="87">
        <v>6</v>
      </c>
      <c r="AD69" s="362">
        <f t="shared" si="22"/>
        <v>12</v>
      </c>
      <c r="AE69" s="387">
        <f t="shared" si="25"/>
        <v>0</v>
      </c>
      <c r="AF69" s="388">
        <f t="shared" si="26"/>
        <v>0</v>
      </c>
      <c r="AG69" s="388"/>
      <c r="AH69" s="387"/>
      <c r="AI69" s="389"/>
      <c r="AJ69" s="389"/>
      <c r="AK69" s="396"/>
      <c r="AL69" s="396"/>
      <c r="AM69" s="391"/>
      <c r="AN69" s="391"/>
      <c r="AO69" s="391"/>
      <c r="AP69" s="45"/>
      <c r="AQ69" s="168"/>
      <c r="AR69" s="168"/>
      <c r="AS69" s="168"/>
      <c r="AT69" s="168"/>
      <c r="AU69" s="168"/>
      <c r="AV69" s="168"/>
      <c r="AW69" s="168"/>
      <c r="AX69" s="168"/>
      <c r="AY69" s="168"/>
      <c r="AZ69" s="376"/>
      <c r="BA69" s="376"/>
      <c r="BB69" s="168"/>
      <c r="BC69" s="168"/>
      <c r="BD69" s="168"/>
    </row>
    <row r="70" spans="1:56" ht="14.25" customHeight="1">
      <c r="A70" s="159" t="s">
        <v>1199</v>
      </c>
      <c r="B70" s="377" t="s">
        <v>1235</v>
      </c>
      <c r="C70" s="160" t="s">
        <v>546</v>
      </c>
      <c r="D70" s="79">
        <f>VLOOKUP(C70,'JAN26'!$A$1:I1173,8,0)</f>
        <v>599</v>
      </c>
      <c r="E70" s="79">
        <f>VLOOKUP(C70,AVE!B$1:GB4247,2,0)</f>
        <v>25</v>
      </c>
      <c r="F70" s="153"/>
      <c r="G70" s="361">
        <f t="shared" si="0"/>
        <v>0</v>
      </c>
      <c r="H70" s="81">
        <f t="shared" si="1"/>
        <v>599</v>
      </c>
      <c r="I70" s="82">
        <f t="shared" si="2"/>
        <v>0</v>
      </c>
      <c r="J70" s="83">
        <f t="shared" si="3"/>
        <v>25</v>
      </c>
      <c r="K70" s="158">
        <f t="shared" si="4"/>
        <v>574</v>
      </c>
      <c r="L70" s="81">
        <f t="shared" si="5"/>
        <v>574</v>
      </c>
      <c r="M70" s="82">
        <f t="shared" si="6"/>
        <v>0</v>
      </c>
      <c r="N70" s="85">
        <f t="shared" si="7"/>
        <v>25</v>
      </c>
      <c r="O70" s="158">
        <f t="shared" si="8"/>
        <v>549</v>
      </c>
      <c r="P70" s="81">
        <f t="shared" si="9"/>
        <v>549</v>
      </c>
      <c r="Q70" s="82">
        <f t="shared" si="10"/>
        <v>0</v>
      </c>
      <c r="R70" s="85">
        <f t="shared" si="11"/>
        <v>25</v>
      </c>
      <c r="S70" s="158">
        <f t="shared" si="12"/>
        <v>524</v>
      </c>
      <c r="T70" s="81">
        <f t="shared" si="13"/>
        <v>524</v>
      </c>
      <c r="U70" s="82">
        <f t="shared" si="14"/>
        <v>0</v>
      </c>
      <c r="V70" s="85">
        <f t="shared" si="15"/>
        <v>25</v>
      </c>
      <c r="W70" s="158">
        <f t="shared" si="16"/>
        <v>499</v>
      </c>
      <c r="X70" s="81">
        <f t="shared" si="17"/>
        <v>499</v>
      </c>
      <c r="Y70" s="82">
        <f t="shared" si="18"/>
        <v>0</v>
      </c>
      <c r="Z70" s="85">
        <f t="shared" si="19"/>
        <v>25</v>
      </c>
      <c r="AA70" s="158">
        <f t="shared" si="20"/>
        <v>474</v>
      </c>
      <c r="AB70" s="87">
        <f t="shared" si="21"/>
        <v>18.96</v>
      </c>
      <c r="AC70" s="87">
        <v>6</v>
      </c>
      <c r="AD70" s="362">
        <f t="shared" si="22"/>
        <v>12</v>
      </c>
      <c r="AE70" s="87">
        <f t="shared" si="25"/>
        <v>0</v>
      </c>
      <c r="AF70" s="154">
        <f t="shared" si="26"/>
        <v>0</v>
      </c>
      <c r="AG70" s="81"/>
      <c r="AH70" s="158"/>
      <c r="AI70" s="139"/>
      <c r="AJ70" s="139"/>
      <c r="AK70" s="373"/>
      <c r="AL70" s="373"/>
      <c r="AM70" s="2"/>
      <c r="AN70" s="2"/>
      <c r="AO70" s="2"/>
      <c r="AP70" s="45"/>
      <c r="AQ70" s="168"/>
      <c r="AR70" s="168"/>
      <c r="AS70" s="168"/>
      <c r="AT70" s="168"/>
      <c r="AU70" s="168"/>
      <c r="AV70" s="168"/>
      <c r="AW70" s="168"/>
      <c r="AX70" s="168"/>
      <c r="AY70" s="168"/>
      <c r="AZ70" s="376"/>
      <c r="BA70" s="376"/>
      <c r="BB70" s="168"/>
      <c r="BC70" s="168"/>
      <c r="BD70" s="168"/>
    </row>
    <row r="71" spans="1:56" ht="14.25" customHeight="1">
      <c r="A71" s="159" t="s">
        <v>1199</v>
      </c>
      <c r="B71" s="377" t="s">
        <v>1236</v>
      </c>
      <c r="C71" s="160" t="s">
        <v>547</v>
      </c>
      <c r="D71" s="79">
        <f>VLOOKUP(C71,'JAN26'!$A$1:I1174,8,0)</f>
        <v>299</v>
      </c>
      <c r="E71" s="79">
        <f>VLOOKUP(C71,AVE!B$1:GB4248,2,0)</f>
        <v>25</v>
      </c>
      <c r="F71" s="153"/>
      <c r="G71" s="361">
        <f t="shared" si="0"/>
        <v>0</v>
      </c>
      <c r="H71" s="81">
        <f t="shared" si="1"/>
        <v>299</v>
      </c>
      <c r="I71" s="82">
        <f t="shared" si="2"/>
        <v>0</v>
      </c>
      <c r="J71" s="83">
        <f t="shared" si="3"/>
        <v>25</v>
      </c>
      <c r="K71" s="158">
        <f t="shared" si="4"/>
        <v>274</v>
      </c>
      <c r="L71" s="81">
        <f t="shared" si="5"/>
        <v>274</v>
      </c>
      <c r="M71" s="82">
        <f t="shared" si="6"/>
        <v>0</v>
      </c>
      <c r="N71" s="85">
        <f t="shared" si="7"/>
        <v>25</v>
      </c>
      <c r="O71" s="158">
        <f t="shared" si="8"/>
        <v>249</v>
      </c>
      <c r="P71" s="81">
        <f t="shared" si="9"/>
        <v>249</v>
      </c>
      <c r="Q71" s="82">
        <f t="shared" si="10"/>
        <v>0</v>
      </c>
      <c r="R71" s="85">
        <f t="shared" si="11"/>
        <v>25</v>
      </c>
      <c r="S71" s="158">
        <f t="shared" si="12"/>
        <v>224</v>
      </c>
      <c r="T71" s="81">
        <f t="shared" si="13"/>
        <v>224</v>
      </c>
      <c r="U71" s="82">
        <f t="shared" si="14"/>
        <v>0</v>
      </c>
      <c r="V71" s="85">
        <f t="shared" si="15"/>
        <v>25</v>
      </c>
      <c r="W71" s="158">
        <f t="shared" si="16"/>
        <v>199</v>
      </c>
      <c r="X71" s="81">
        <f t="shared" si="17"/>
        <v>199</v>
      </c>
      <c r="Y71" s="82">
        <f t="shared" si="18"/>
        <v>0</v>
      </c>
      <c r="Z71" s="85">
        <f t="shared" si="19"/>
        <v>25</v>
      </c>
      <c r="AA71" s="158">
        <f t="shared" si="20"/>
        <v>174</v>
      </c>
      <c r="AB71" s="87">
        <f t="shared" si="21"/>
        <v>6.96</v>
      </c>
      <c r="AC71" s="87">
        <v>6</v>
      </c>
      <c r="AD71" s="362">
        <f t="shared" si="22"/>
        <v>12</v>
      </c>
      <c r="AE71" s="87">
        <f t="shared" si="25"/>
        <v>0</v>
      </c>
      <c r="AF71" s="154">
        <f t="shared" si="26"/>
        <v>0</v>
      </c>
      <c r="AG71" s="81"/>
      <c r="AH71" s="158"/>
      <c r="AI71" s="139"/>
      <c r="AJ71" s="139"/>
      <c r="AK71" s="373"/>
      <c r="AL71" s="373"/>
      <c r="AM71" s="2"/>
      <c r="AN71" s="2"/>
      <c r="AO71" s="2"/>
      <c r="AP71" s="45"/>
      <c r="AQ71" s="168"/>
      <c r="AR71" s="168"/>
      <c r="AS71" s="168"/>
      <c r="AT71" s="168"/>
      <c r="AU71" s="168"/>
      <c r="AV71" s="168"/>
      <c r="AW71" s="168"/>
      <c r="AX71" s="168"/>
      <c r="AY71" s="168"/>
      <c r="AZ71" s="376"/>
      <c r="BA71" s="376"/>
      <c r="BB71" s="168"/>
      <c r="BC71" s="168"/>
      <c r="BD71" s="168"/>
    </row>
    <row r="72" spans="1:56" ht="14.25" customHeight="1">
      <c r="A72" s="160" t="s">
        <v>1197</v>
      </c>
      <c r="B72" s="360" t="s">
        <v>1237</v>
      </c>
      <c r="C72" s="160" t="s">
        <v>262</v>
      </c>
      <c r="D72" s="79"/>
      <c r="E72" s="79">
        <f>VLOOKUP(C72,AVE!B$1:GB4224,2,0)</f>
        <v>24.857142857142858</v>
      </c>
      <c r="F72" s="153"/>
      <c r="G72" s="361">
        <f t="shared" si="0"/>
        <v>350</v>
      </c>
      <c r="H72" s="81">
        <f t="shared" si="1"/>
        <v>0</v>
      </c>
      <c r="I72" s="82">
        <f t="shared" si="2"/>
        <v>200</v>
      </c>
      <c r="J72" s="83">
        <f t="shared" si="3"/>
        <v>24.857142857142858</v>
      </c>
      <c r="K72" s="158">
        <f t="shared" si="4"/>
        <v>175.14285714285714</v>
      </c>
      <c r="L72" s="81">
        <f t="shared" si="5"/>
        <v>175.14285714285714</v>
      </c>
      <c r="M72" s="82">
        <f t="shared" si="6"/>
        <v>0</v>
      </c>
      <c r="N72" s="85">
        <f t="shared" si="7"/>
        <v>24.857142857142858</v>
      </c>
      <c r="O72" s="158">
        <f t="shared" si="8"/>
        <v>150.28571428571428</v>
      </c>
      <c r="P72" s="81">
        <f t="shared" si="9"/>
        <v>150.28571428571428</v>
      </c>
      <c r="Q72" s="82">
        <f t="shared" si="10"/>
        <v>0</v>
      </c>
      <c r="R72" s="85">
        <f t="shared" si="11"/>
        <v>24.857142857142858</v>
      </c>
      <c r="S72" s="158">
        <f t="shared" si="12"/>
        <v>125.42857142857142</v>
      </c>
      <c r="T72" s="81">
        <f t="shared" si="13"/>
        <v>125.42857142857142</v>
      </c>
      <c r="U72" s="82">
        <f t="shared" si="14"/>
        <v>0</v>
      </c>
      <c r="V72" s="85">
        <f t="shared" si="15"/>
        <v>24.857142857142858</v>
      </c>
      <c r="W72" s="158">
        <f t="shared" si="16"/>
        <v>100.57142857142856</v>
      </c>
      <c r="X72" s="81">
        <f t="shared" si="17"/>
        <v>100.57142857142856</v>
      </c>
      <c r="Y72" s="82">
        <f t="shared" si="18"/>
        <v>150</v>
      </c>
      <c r="Z72" s="85">
        <f t="shared" si="19"/>
        <v>24.857142857142858</v>
      </c>
      <c r="AA72" s="158">
        <f t="shared" si="20"/>
        <v>225.71428571428569</v>
      </c>
      <c r="AB72" s="87">
        <f t="shared" si="21"/>
        <v>9.0804597701149419</v>
      </c>
      <c r="AC72" s="87">
        <v>6</v>
      </c>
      <c r="AD72" s="362">
        <f t="shared" si="22"/>
        <v>12</v>
      </c>
      <c r="AE72" s="87">
        <f t="shared" si="25"/>
        <v>0</v>
      </c>
      <c r="AF72" s="154">
        <f t="shared" si="26"/>
        <v>0</v>
      </c>
      <c r="AG72" s="81"/>
      <c r="AH72" s="158" t="s">
        <v>1238</v>
      </c>
      <c r="AI72" s="139">
        <v>8</v>
      </c>
      <c r="AJ72" s="139"/>
      <c r="AK72" s="373">
        <v>8</v>
      </c>
      <c r="AL72" s="373">
        <v>8</v>
      </c>
      <c r="AM72" s="2"/>
      <c r="AN72" s="2"/>
      <c r="AO72" s="2"/>
      <c r="AP72" s="45"/>
      <c r="AQ72" s="364"/>
      <c r="AR72" s="364">
        <v>200</v>
      </c>
      <c r="AS72" s="364"/>
      <c r="AT72" s="364"/>
      <c r="AU72" s="168"/>
      <c r="AV72" s="364"/>
      <c r="AW72" s="364"/>
      <c r="AX72" s="364"/>
      <c r="AY72" s="364"/>
      <c r="AZ72" s="365"/>
      <c r="BA72" s="365">
        <v>150</v>
      </c>
      <c r="BB72" s="364"/>
      <c r="BC72" s="364"/>
      <c r="BD72" s="364"/>
    </row>
    <row r="73" spans="1:56" ht="14.25" customHeight="1">
      <c r="A73" s="159" t="s">
        <v>1188</v>
      </c>
      <c r="B73" s="360" t="s">
        <v>1239</v>
      </c>
      <c r="C73" s="160" t="s">
        <v>38</v>
      </c>
      <c r="D73" s="79">
        <f>VLOOKUP(C73,'JAN26'!$A$1:I1054,8,0)</f>
        <v>103</v>
      </c>
      <c r="E73" s="79">
        <f>VLOOKUP(C73,AVE!B$1:GB4128,2,0)</f>
        <v>24.375</v>
      </c>
      <c r="F73" s="153"/>
      <c r="G73" s="361">
        <f t="shared" si="0"/>
        <v>300</v>
      </c>
      <c r="H73" s="81">
        <f t="shared" si="1"/>
        <v>103</v>
      </c>
      <c r="I73" s="82">
        <f t="shared" si="2"/>
        <v>0</v>
      </c>
      <c r="J73" s="83">
        <f t="shared" si="3"/>
        <v>24.375</v>
      </c>
      <c r="K73" s="158">
        <f t="shared" si="4"/>
        <v>78.625</v>
      </c>
      <c r="L73" s="81">
        <f t="shared" si="5"/>
        <v>78.625</v>
      </c>
      <c r="M73" s="82">
        <f t="shared" si="6"/>
        <v>200</v>
      </c>
      <c r="N73" s="85">
        <f t="shared" si="7"/>
        <v>24.375</v>
      </c>
      <c r="O73" s="158">
        <f t="shared" si="8"/>
        <v>254.25</v>
      </c>
      <c r="P73" s="81">
        <f t="shared" si="9"/>
        <v>254.25</v>
      </c>
      <c r="Q73" s="82">
        <f t="shared" si="10"/>
        <v>100</v>
      </c>
      <c r="R73" s="85">
        <f t="shared" si="11"/>
        <v>24.375</v>
      </c>
      <c r="S73" s="158">
        <f t="shared" si="12"/>
        <v>329.875</v>
      </c>
      <c r="T73" s="81">
        <f t="shared" si="13"/>
        <v>329.875</v>
      </c>
      <c r="U73" s="82">
        <f t="shared" si="14"/>
        <v>0</v>
      </c>
      <c r="V73" s="85">
        <f t="shared" si="15"/>
        <v>24.375</v>
      </c>
      <c r="W73" s="158">
        <f t="shared" si="16"/>
        <v>305.5</v>
      </c>
      <c r="X73" s="81">
        <f t="shared" si="17"/>
        <v>305.5</v>
      </c>
      <c r="Y73" s="82">
        <f t="shared" si="18"/>
        <v>0</v>
      </c>
      <c r="Z73" s="85">
        <f t="shared" si="19"/>
        <v>24.375</v>
      </c>
      <c r="AA73" s="158">
        <f t="shared" si="20"/>
        <v>281.125</v>
      </c>
      <c r="AB73" s="87">
        <f t="shared" si="21"/>
        <v>11.533333333333333</v>
      </c>
      <c r="AC73" s="87">
        <v>6</v>
      </c>
      <c r="AD73" s="362">
        <f t="shared" si="22"/>
        <v>12</v>
      </c>
      <c r="AE73" s="87">
        <f t="shared" si="25"/>
        <v>0</v>
      </c>
      <c r="AF73" s="154">
        <f t="shared" si="26"/>
        <v>0</v>
      </c>
      <c r="AG73" s="81"/>
      <c r="AH73" s="158" t="s">
        <v>1240</v>
      </c>
      <c r="AI73" s="139"/>
      <c r="AJ73" s="139">
        <v>10</v>
      </c>
      <c r="AK73" s="373">
        <v>6.5</v>
      </c>
      <c r="AL73" s="373"/>
      <c r="AM73" s="2"/>
      <c r="AN73" s="2"/>
      <c r="AO73" s="2"/>
      <c r="AP73" s="45"/>
      <c r="AQ73" s="364"/>
      <c r="AR73" s="364"/>
      <c r="AS73" s="364">
        <v>200</v>
      </c>
      <c r="AT73" s="364"/>
      <c r="AU73" s="168"/>
      <c r="AV73" s="364"/>
      <c r="AW73" s="364">
        <v>100</v>
      </c>
      <c r="AX73" s="364"/>
      <c r="AY73" s="364"/>
      <c r="AZ73" s="376"/>
      <c r="BA73" s="376"/>
      <c r="BB73" s="364"/>
      <c r="BC73" s="364"/>
      <c r="BD73" s="364"/>
    </row>
    <row r="74" spans="1:56" ht="14.25" customHeight="1">
      <c r="A74" s="41" t="s">
        <v>998</v>
      </c>
      <c r="B74" s="377"/>
      <c r="C74" s="41" t="s">
        <v>668</v>
      </c>
      <c r="D74" s="79">
        <f>VLOOKUP(C74,'JAN26'!$A$1:I1204,8,0)</f>
        <v>129</v>
      </c>
      <c r="E74" s="79">
        <f>VLOOKUP(C74,AVE!B$1:GB4278,2,0)</f>
        <v>23.666666666666668</v>
      </c>
      <c r="F74" s="153"/>
      <c r="G74" s="361">
        <f t="shared" si="0"/>
        <v>1000</v>
      </c>
      <c r="H74" s="81">
        <f t="shared" si="1"/>
        <v>129</v>
      </c>
      <c r="I74" s="82">
        <f t="shared" si="2"/>
        <v>0</v>
      </c>
      <c r="J74" s="83">
        <f t="shared" si="3"/>
        <v>23.666666666666668</v>
      </c>
      <c r="K74" s="158">
        <f t="shared" si="4"/>
        <v>105.33333333333333</v>
      </c>
      <c r="L74" s="81">
        <f t="shared" si="5"/>
        <v>105.33333333333333</v>
      </c>
      <c r="M74" s="82">
        <f t="shared" si="6"/>
        <v>0</v>
      </c>
      <c r="N74" s="85">
        <f t="shared" si="7"/>
        <v>23.666666666666668</v>
      </c>
      <c r="O74" s="158">
        <f t="shared" si="8"/>
        <v>81.666666666666657</v>
      </c>
      <c r="P74" s="81">
        <f t="shared" si="9"/>
        <v>81.666666666666657</v>
      </c>
      <c r="Q74" s="82">
        <f t="shared" si="10"/>
        <v>0</v>
      </c>
      <c r="R74" s="85">
        <f t="shared" si="11"/>
        <v>23.666666666666668</v>
      </c>
      <c r="S74" s="158">
        <f t="shared" si="12"/>
        <v>57.999999999999986</v>
      </c>
      <c r="T74" s="81">
        <f t="shared" si="13"/>
        <v>57.999999999999986</v>
      </c>
      <c r="U74" s="82">
        <f t="shared" si="14"/>
        <v>0</v>
      </c>
      <c r="V74" s="85">
        <f t="shared" si="15"/>
        <v>23.666666666666668</v>
      </c>
      <c r="W74" s="158">
        <f t="shared" si="16"/>
        <v>34.333333333333314</v>
      </c>
      <c r="X74" s="81">
        <f t="shared" si="17"/>
        <v>34.333333333333314</v>
      </c>
      <c r="Y74" s="82">
        <f t="shared" si="18"/>
        <v>0</v>
      </c>
      <c r="Z74" s="85">
        <f t="shared" si="19"/>
        <v>23.666666666666668</v>
      </c>
      <c r="AA74" s="158">
        <f t="shared" si="20"/>
        <v>10.666666666666647</v>
      </c>
      <c r="AB74" s="87">
        <f t="shared" si="21"/>
        <v>0.4507042253521118</v>
      </c>
      <c r="AC74" s="87">
        <v>6</v>
      </c>
      <c r="AD74" s="362">
        <f t="shared" si="22"/>
        <v>12</v>
      </c>
      <c r="AE74" s="87">
        <f t="shared" si="25"/>
        <v>11.549295774647888</v>
      </c>
      <c r="AF74" s="154">
        <f t="shared" si="26"/>
        <v>273.33333333333337</v>
      </c>
      <c r="AG74" s="41">
        <v>500</v>
      </c>
      <c r="AH74" s="41"/>
      <c r="AI74" s="5"/>
      <c r="AJ74" s="5"/>
      <c r="AK74" s="408"/>
      <c r="AL74" s="408"/>
      <c r="AP74" s="45"/>
      <c r="AQ74" s="167"/>
      <c r="AR74" s="167"/>
      <c r="AS74" s="167"/>
      <c r="AT74" s="167"/>
      <c r="AU74" s="45"/>
      <c r="AV74" s="167"/>
      <c r="AW74" s="167"/>
      <c r="AX74" s="167"/>
      <c r="AY74" s="167"/>
      <c r="AZ74" s="202"/>
      <c r="BA74" s="202"/>
      <c r="BB74" s="167"/>
      <c r="BC74" s="177">
        <v>1000</v>
      </c>
      <c r="BD74" s="167"/>
    </row>
    <row r="75" spans="1:56" ht="14.25" customHeight="1">
      <c r="A75" s="366" t="s">
        <v>677</v>
      </c>
      <c r="B75" s="367" t="s">
        <v>1135</v>
      </c>
      <c r="C75" s="279" t="s">
        <v>224</v>
      </c>
      <c r="D75" s="79">
        <f>VLOOKUP(C75,'JAN26'!$A$1:I919,8,0)</f>
        <v>161</v>
      </c>
      <c r="E75" s="79">
        <f>VLOOKUP(C75,AVE!B$1:GB3993,2,0)</f>
        <v>23.5</v>
      </c>
      <c r="F75" s="153"/>
      <c r="G75" s="361">
        <f t="shared" si="0"/>
        <v>200</v>
      </c>
      <c r="H75" s="81">
        <f t="shared" si="1"/>
        <v>161</v>
      </c>
      <c r="I75" s="82">
        <f t="shared" si="2"/>
        <v>0</v>
      </c>
      <c r="J75" s="83">
        <f t="shared" si="3"/>
        <v>23.5</v>
      </c>
      <c r="K75" s="158">
        <f t="shared" si="4"/>
        <v>137.5</v>
      </c>
      <c r="L75" s="81">
        <f t="shared" si="5"/>
        <v>137.5</v>
      </c>
      <c r="M75" s="82">
        <f t="shared" si="6"/>
        <v>0</v>
      </c>
      <c r="N75" s="85">
        <f t="shared" si="7"/>
        <v>23.5</v>
      </c>
      <c r="O75" s="158">
        <f t="shared" si="8"/>
        <v>114</v>
      </c>
      <c r="P75" s="81">
        <f t="shared" si="9"/>
        <v>114</v>
      </c>
      <c r="Q75" s="82">
        <f t="shared" si="10"/>
        <v>0</v>
      </c>
      <c r="R75" s="85">
        <f t="shared" si="11"/>
        <v>23.5</v>
      </c>
      <c r="S75" s="158">
        <f t="shared" si="12"/>
        <v>90.5</v>
      </c>
      <c r="T75" s="81">
        <f t="shared" si="13"/>
        <v>90.5</v>
      </c>
      <c r="U75" s="82">
        <f t="shared" si="14"/>
        <v>10</v>
      </c>
      <c r="V75" s="85">
        <f t="shared" si="15"/>
        <v>23.5</v>
      </c>
      <c r="W75" s="158">
        <f t="shared" si="16"/>
        <v>77</v>
      </c>
      <c r="X75" s="81">
        <f t="shared" si="17"/>
        <v>77</v>
      </c>
      <c r="Y75" s="82">
        <f t="shared" si="18"/>
        <v>190</v>
      </c>
      <c r="Z75" s="85">
        <f t="shared" si="19"/>
        <v>23.5</v>
      </c>
      <c r="AA75" s="158">
        <f t="shared" si="20"/>
        <v>243.5</v>
      </c>
      <c r="AB75" s="87">
        <f t="shared" si="21"/>
        <v>10.361702127659575</v>
      </c>
      <c r="AC75" s="87">
        <v>6</v>
      </c>
      <c r="AD75" s="362">
        <f t="shared" si="22"/>
        <v>12</v>
      </c>
      <c r="AE75" s="87">
        <f t="shared" si="25"/>
        <v>0</v>
      </c>
      <c r="AF75" s="154">
        <f t="shared" si="26"/>
        <v>0</v>
      </c>
      <c r="AG75" s="81"/>
      <c r="AH75" s="158"/>
      <c r="AI75" s="139"/>
      <c r="AJ75" s="139"/>
      <c r="AK75" s="350"/>
      <c r="AL75" s="350"/>
      <c r="AM75" s="2"/>
      <c r="AN75" s="2"/>
      <c r="AO75" s="2"/>
      <c r="AP75" s="45"/>
      <c r="AQ75" s="167"/>
      <c r="AR75" s="167"/>
      <c r="AS75" s="167"/>
      <c r="AT75" s="167"/>
      <c r="AU75" s="167"/>
      <c r="AV75" s="167"/>
      <c r="AW75" s="167"/>
      <c r="AX75" s="167"/>
      <c r="AY75" s="177">
        <v>10</v>
      </c>
      <c r="AZ75" s="202"/>
      <c r="BA75" s="202"/>
      <c r="BB75" s="177">
        <v>190</v>
      </c>
      <c r="BC75" s="167"/>
      <c r="BD75" s="167"/>
    </row>
    <row r="76" spans="1:56" ht="14.25" customHeight="1">
      <c r="A76" s="366" t="s">
        <v>677</v>
      </c>
      <c r="B76" s="410"/>
      <c r="C76" s="160" t="s">
        <v>373</v>
      </c>
      <c r="D76" s="79">
        <f>VLOOKUP(C76,'JAN26'!$A$1:I920,8,0)</f>
        <v>10</v>
      </c>
      <c r="E76" s="79">
        <f>VLOOKUP(C76,AVE!B$1:GB3994,2,0)</f>
        <v>23.125</v>
      </c>
      <c r="F76" s="153"/>
      <c r="G76" s="361">
        <f t="shared" si="0"/>
        <v>500</v>
      </c>
      <c r="H76" s="81">
        <f t="shared" si="1"/>
        <v>10</v>
      </c>
      <c r="I76" s="82">
        <f t="shared" si="2"/>
        <v>0</v>
      </c>
      <c r="J76" s="83">
        <f t="shared" si="3"/>
        <v>23.125</v>
      </c>
      <c r="K76" s="158">
        <f t="shared" si="4"/>
        <v>-13.125</v>
      </c>
      <c r="L76" s="81">
        <f t="shared" si="5"/>
        <v>0</v>
      </c>
      <c r="M76" s="82">
        <f t="shared" si="6"/>
        <v>0</v>
      </c>
      <c r="N76" s="85">
        <f t="shared" si="7"/>
        <v>23.125</v>
      </c>
      <c r="O76" s="158">
        <f t="shared" si="8"/>
        <v>-23.125</v>
      </c>
      <c r="P76" s="81">
        <f t="shared" si="9"/>
        <v>0</v>
      </c>
      <c r="Q76" s="82">
        <f t="shared" si="10"/>
        <v>0</v>
      </c>
      <c r="R76" s="85">
        <f t="shared" si="11"/>
        <v>23.125</v>
      </c>
      <c r="S76" s="158">
        <f t="shared" si="12"/>
        <v>-23.125</v>
      </c>
      <c r="T76" s="81">
        <f t="shared" si="13"/>
        <v>0</v>
      </c>
      <c r="U76" s="82">
        <f t="shared" si="14"/>
        <v>0</v>
      </c>
      <c r="V76" s="85">
        <f t="shared" si="15"/>
        <v>23.125</v>
      </c>
      <c r="W76" s="158">
        <f t="shared" si="16"/>
        <v>-23.125</v>
      </c>
      <c r="X76" s="81">
        <f t="shared" si="17"/>
        <v>0</v>
      </c>
      <c r="Y76" s="82">
        <f t="shared" si="18"/>
        <v>500</v>
      </c>
      <c r="Z76" s="85">
        <f t="shared" si="19"/>
        <v>23.125</v>
      </c>
      <c r="AA76" s="158">
        <f t="shared" si="20"/>
        <v>476.875</v>
      </c>
      <c r="AB76" s="87">
        <f t="shared" si="21"/>
        <v>20.621621621621621</v>
      </c>
      <c r="AC76" s="87">
        <v>6</v>
      </c>
      <c r="AD76" s="362">
        <f t="shared" si="22"/>
        <v>12</v>
      </c>
      <c r="AE76" s="87">
        <f t="shared" si="25"/>
        <v>0</v>
      </c>
      <c r="AF76" s="154">
        <f t="shared" si="26"/>
        <v>0</v>
      </c>
      <c r="AG76" s="81"/>
      <c r="AH76" s="158"/>
      <c r="AI76" s="139"/>
      <c r="AJ76" s="139"/>
      <c r="AK76" s="350"/>
      <c r="AL76" s="350"/>
      <c r="AM76" s="2"/>
      <c r="AN76" s="2"/>
      <c r="AO76" s="2"/>
      <c r="AP76" s="45"/>
      <c r="AQ76" s="167"/>
      <c r="AR76" s="167"/>
      <c r="AS76" s="167"/>
      <c r="AT76" s="167"/>
      <c r="AU76" s="167"/>
      <c r="AV76" s="167"/>
      <c r="AW76" s="167"/>
      <c r="AX76" s="167"/>
      <c r="AY76" s="167"/>
      <c r="AZ76" s="378"/>
      <c r="BA76" s="378">
        <v>500</v>
      </c>
      <c r="BB76" s="167"/>
      <c r="BC76" s="167"/>
      <c r="BD76" s="167"/>
    </row>
    <row r="77" spans="1:56" ht="14.25" customHeight="1">
      <c r="A77" s="159" t="s">
        <v>1207</v>
      </c>
      <c r="B77" s="360" t="s">
        <v>1241</v>
      </c>
      <c r="C77" s="160" t="s">
        <v>687</v>
      </c>
      <c r="D77" s="79">
        <f>VLOOKUP(C77,'JAN26'!$A$1:I1132,8,0)</f>
        <v>8</v>
      </c>
      <c r="E77" s="79">
        <f>VLOOKUP(C77,AVE!B$1:GB4206,2,0)</f>
        <v>22</v>
      </c>
      <c r="F77" s="153"/>
      <c r="G77" s="361">
        <f t="shared" si="0"/>
        <v>0</v>
      </c>
      <c r="H77" s="81">
        <f t="shared" si="1"/>
        <v>8</v>
      </c>
      <c r="I77" s="82">
        <f t="shared" si="2"/>
        <v>0</v>
      </c>
      <c r="J77" s="83">
        <f t="shared" si="3"/>
        <v>22</v>
      </c>
      <c r="K77" s="158">
        <f t="shared" si="4"/>
        <v>-14</v>
      </c>
      <c r="L77" s="81">
        <f t="shared" si="5"/>
        <v>0</v>
      </c>
      <c r="M77" s="82">
        <f t="shared" si="6"/>
        <v>0</v>
      </c>
      <c r="N77" s="85">
        <f t="shared" si="7"/>
        <v>22</v>
      </c>
      <c r="O77" s="158">
        <f t="shared" si="8"/>
        <v>-22</v>
      </c>
      <c r="P77" s="81">
        <f t="shared" si="9"/>
        <v>0</v>
      </c>
      <c r="Q77" s="82">
        <f t="shared" si="10"/>
        <v>0</v>
      </c>
      <c r="R77" s="85">
        <f t="shared" si="11"/>
        <v>22</v>
      </c>
      <c r="S77" s="158">
        <f t="shared" si="12"/>
        <v>-22</v>
      </c>
      <c r="T77" s="81">
        <f t="shared" si="13"/>
        <v>0</v>
      </c>
      <c r="U77" s="82">
        <f t="shared" si="14"/>
        <v>0</v>
      </c>
      <c r="V77" s="85">
        <f t="shared" si="15"/>
        <v>22</v>
      </c>
      <c r="W77" s="158">
        <f t="shared" si="16"/>
        <v>-22</v>
      </c>
      <c r="X77" s="81">
        <f t="shared" si="17"/>
        <v>0</v>
      </c>
      <c r="Y77" s="82">
        <f t="shared" si="18"/>
        <v>0</v>
      </c>
      <c r="Z77" s="85">
        <f t="shared" si="19"/>
        <v>22</v>
      </c>
      <c r="AA77" s="158">
        <f t="shared" si="20"/>
        <v>-22</v>
      </c>
      <c r="AB77" s="87">
        <f t="shared" si="21"/>
        <v>0</v>
      </c>
      <c r="AC77" s="87">
        <v>6</v>
      </c>
      <c r="AD77" s="362">
        <f t="shared" si="22"/>
        <v>12</v>
      </c>
      <c r="AE77" s="87">
        <f t="shared" si="25"/>
        <v>12</v>
      </c>
      <c r="AF77" s="154">
        <f t="shared" si="26"/>
        <v>264</v>
      </c>
      <c r="AG77" s="81">
        <v>250</v>
      </c>
      <c r="AH77" s="158"/>
      <c r="AI77" s="139"/>
      <c r="AJ77" s="139"/>
      <c r="AK77" s="373">
        <v>1.41</v>
      </c>
      <c r="AL77" s="373"/>
      <c r="AM77" s="2"/>
      <c r="AN77" s="2"/>
      <c r="AO77" s="2"/>
      <c r="AP77" s="45"/>
      <c r="AQ77" s="167"/>
      <c r="AR77" s="167"/>
      <c r="AS77" s="167"/>
      <c r="AT77" s="167"/>
      <c r="AU77" s="168"/>
      <c r="AV77" s="167"/>
      <c r="AW77" s="167"/>
      <c r="AX77" s="167"/>
      <c r="AY77" s="167"/>
      <c r="AZ77" s="202"/>
      <c r="BA77" s="202"/>
      <c r="BB77" s="167"/>
      <c r="BC77" s="167"/>
      <c r="BD77" s="167"/>
    </row>
    <row r="78" spans="1:56" ht="14.25" customHeight="1">
      <c r="A78" s="159" t="s">
        <v>998</v>
      </c>
      <c r="B78" s="360"/>
      <c r="C78" s="22" t="s">
        <v>222</v>
      </c>
      <c r="D78" s="79">
        <f>VLOOKUP(C78,'JAN26'!$A$1:I1199,8,0)</f>
        <v>122</v>
      </c>
      <c r="E78" s="79">
        <f>VLOOKUP(C78,AVE!B$1:GB4273,2,0)</f>
        <v>21.25</v>
      </c>
      <c r="F78" s="153"/>
      <c r="G78" s="361">
        <f t="shared" si="0"/>
        <v>700</v>
      </c>
      <c r="H78" s="81">
        <f t="shared" si="1"/>
        <v>122</v>
      </c>
      <c r="I78" s="82">
        <f t="shared" si="2"/>
        <v>300</v>
      </c>
      <c r="J78" s="83">
        <f t="shared" si="3"/>
        <v>21.25</v>
      </c>
      <c r="K78" s="158">
        <f t="shared" si="4"/>
        <v>400.75</v>
      </c>
      <c r="L78" s="81">
        <f t="shared" si="5"/>
        <v>400.75</v>
      </c>
      <c r="M78" s="82">
        <f t="shared" si="6"/>
        <v>0</v>
      </c>
      <c r="N78" s="85">
        <f t="shared" si="7"/>
        <v>21.25</v>
      </c>
      <c r="O78" s="158">
        <f t="shared" si="8"/>
        <v>379.5</v>
      </c>
      <c r="P78" s="81">
        <f t="shared" si="9"/>
        <v>379.5</v>
      </c>
      <c r="Q78" s="82">
        <f t="shared" si="10"/>
        <v>400</v>
      </c>
      <c r="R78" s="85">
        <f t="shared" si="11"/>
        <v>21.25</v>
      </c>
      <c r="S78" s="158">
        <f t="shared" si="12"/>
        <v>758.25</v>
      </c>
      <c r="T78" s="81">
        <f t="shared" si="13"/>
        <v>758.25</v>
      </c>
      <c r="U78" s="82">
        <f t="shared" si="14"/>
        <v>0</v>
      </c>
      <c r="V78" s="85">
        <f t="shared" si="15"/>
        <v>21.25</v>
      </c>
      <c r="W78" s="158">
        <f t="shared" si="16"/>
        <v>737</v>
      </c>
      <c r="X78" s="81">
        <f t="shared" si="17"/>
        <v>737</v>
      </c>
      <c r="Y78" s="82">
        <f t="shared" si="18"/>
        <v>0</v>
      </c>
      <c r="Z78" s="85">
        <f t="shared" si="19"/>
        <v>21.25</v>
      </c>
      <c r="AA78" s="158">
        <f t="shared" si="20"/>
        <v>715.75</v>
      </c>
      <c r="AB78" s="87">
        <f t="shared" si="21"/>
        <v>33.682352941176468</v>
      </c>
      <c r="AC78" s="87">
        <v>6</v>
      </c>
      <c r="AD78" s="362">
        <f t="shared" si="22"/>
        <v>12</v>
      </c>
      <c r="AE78" s="87">
        <f t="shared" si="25"/>
        <v>0</v>
      </c>
      <c r="AF78" s="154">
        <f t="shared" si="26"/>
        <v>0</v>
      </c>
      <c r="AG78" s="81"/>
      <c r="AH78" s="158"/>
      <c r="AI78" s="139">
        <v>14</v>
      </c>
      <c r="AJ78" s="139"/>
      <c r="AK78" s="373">
        <v>14.08</v>
      </c>
      <c r="AL78" s="373">
        <v>14.08</v>
      </c>
      <c r="AM78" s="2"/>
      <c r="AN78" s="2"/>
      <c r="AO78" s="2"/>
      <c r="AP78" s="45"/>
      <c r="AQ78" s="168"/>
      <c r="AR78" s="168">
        <f>232+68</f>
        <v>300</v>
      </c>
      <c r="AS78" s="168"/>
      <c r="AT78" s="168"/>
      <c r="AU78" s="168"/>
      <c r="AV78" s="168"/>
      <c r="AW78" s="168">
        <v>400</v>
      </c>
      <c r="AX78" s="168"/>
      <c r="AY78" s="168"/>
      <c r="AZ78" s="378"/>
      <c r="BA78" s="378"/>
      <c r="BB78" s="168"/>
      <c r="BC78" s="168"/>
      <c r="BD78" s="168"/>
    </row>
    <row r="79" spans="1:56" ht="14.25" customHeight="1">
      <c r="A79" s="159" t="s">
        <v>998</v>
      </c>
      <c r="B79" s="360"/>
      <c r="C79" s="160" t="s">
        <v>465</v>
      </c>
      <c r="D79" s="79">
        <f>VLOOKUP(C79,'JAN26'!$A$1:I1216,8,0)</f>
        <v>76</v>
      </c>
      <c r="E79" s="79">
        <f>VLOOKUP(C79,AVE!B$1:GB4290,2,0)</f>
        <v>21.333333333333332</v>
      </c>
      <c r="F79" s="153"/>
      <c r="G79" s="361">
        <f t="shared" si="0"/>
        <v>700</v>
      </c>
      <c r="H79" s="81">
        <f t="shared" si="1"/>
        <v>76</v>
      </c>
      <c r="I79" s="82">
        <f t="shared" si="2"/>
        <v>0</v>
      </c>
      <c r="J79" s="83">
        <f t="shared" si="3"/>
        <v>21.333333333333332</v>
      </c>
      <c r="K79" s="158">
        <f t="shared" si="4"/>
        <v>54.666666666666671</v>
      </c>
      <c r="L79" s="81">
        <f t="shared" si="5"/>
        <v>54.666666666666671</v>
      </c>
      <c r="M79" s="82">
        <f t="shared" si="6"/>
        <v>0</v>
      </c>
      <c r="N79" s="85">
        <f t="shared" si="7"/>
        <v>21.333333333333332</v>
      </c>
      <c r="O79" s="158">
        <f t="shared" si="8"/>
        <v>33.333333333333343</v>
      </c>
      <c r="P79" s="81">
        <f t="shared" si="9"/>
        <v>33.333333333333343</v>
      </c>
      <c r="Q79" s="82">
        <f t="shared" si="10"/>
        <v>0</v>
      </c>
      <c r="R79" s="85">
        <f t="shared" si="11"/>
        <v>21.333333333333332</v>
      </c>
      <c r="S79" s="158">
        <f t="shared" si="12"/>
        <v>12.000000000000011</v>
      </c>
      <c r="T79" s="81">
        <f t="shared" si="13"/>
        <v>12.000000000000011</v>
      </c>
      <c r="U79" s="82">
        <f t="shared" si="14"/>
        <v>0</v>
      </c>
      <c r="V79" s="85">
        <f t="shared" si="15"/>
        <v>21.333333333333332</v>
      </c>
      <c r="W79" s="158">
        <f t="shared" si="16"/>
        <v>-9.3333333333333215</v>
      </c>
      <c r="X79" s="81">
        <f t="shared" si="17"/>
        <v>0</v>
      </c>
      <c r="Y79" s="82">
        <f t="shared" si="18"/>
        <v>0</v>
      </c>
      <c r="Z79" s="85">
        <f t="shared" si="19"/>
        <v>21.333333333333332</v>
      </c>
      <c r="AA79" s="158">
        <f t="shared" si="20"/>
        <v>-21.333333333333332</v>
      </c>
      <c r="AB79" s="87">
        <f t="shared" si="21"/>
        <v>0</v>
      </c>
      <c r="AC79" s="87">
        <v>6</v>
      </c>
      <c r="AD79" s="362">
        <f t="shared" si="22"/>
        <v>12</v>
      </c>
      <c r="AE79" s="87">
        <f t="shared" si="25"/>
        <v>12</v>
      </c>
      <c r="AF79" s="154">
        <f t="shared" si="26"/>
        <v>256</v>
      </c>
      <c r="AG79" s="81"/>
      <c r="AH79" s="158"/>
      <c r="AI79" s="139"/>
      <c r="AJ79" s="139"/>
      <c r="AK79" s="350">
        <v>0.92</v>
      </c>
      <c r="AL79" s="350"/>
      <c r="AM79" s="2"/>
      <c r="AN79" s="2"/>
      <c r="AO79" s="2"/>
      <c r="AP79" s="45"/>
      <c r="AQ79" s="167"/>
      <c r="AR79" s="167"/>
      <c r="AS79" s="167"/>
      <c r="AT79" s="167"/>
      <c r="AU79" s="167"/>
      <c r="AV79" s="167"/>
      <c r="AW79" s="167"/>
      <c r="AX79" s="167"/>
      <c r="AY79" s="167"/>
      <c r="AZ79" s="304"/>
      <c r="BA79" s="304"/>
      <c r="BB79" s="167"/>
      <c r="BC79" s="177">
        <v>700</v>
      </c>
      <c r="BD79" s="167"/>
    </row>
    <row r="80" spans="1:56" ht="14.25" customHeight="1">
      <c r="A80" s="159" t="s">
        <v>998</v>
      </c>
      <c r="B80" s="360"/>
      <c r="C80" s="160" t="s">
        <v>466</v>
      </c>
      <c r="D80" s="79">
        <f>VLOOKUP(C80,'JAN26'!$A$1:I1217,8,0)</f>
        <v>76</v>
      </c>
      <c r="E80" s="79">
        <f>VLOOKUP(C80,AVE!B$1:GB4291,2,0)</f>
        <v>21.333333333333332</v>
      </c>
      <c r="F80" s="153"/>
      <c r="G80" s="361">
        <f t="shared" si="0"/>
        <v>700</v>
      </c>
      <c r="H80" s="81">
        <f t="shared" si="1"/>
        <v>76</v>
      </c>
      <c r="I80" s="82">
        <f t="shared" si="2"/>
        <v>0</v>
      </c>
      <c r="J80" s="83">
        <f t="shared" si="3"/>
        <v>21.333333333333332</v>
      </c>
      <c r="K80" s="158">
        <f t="shared" si="4"/>
        <v>54.666666666666671</v>
      </c>
      <c r="L80" s="81">
        <f t="shared" si="5"/>
        <v>54.666666666666671</v>
      </c>
      <c r="M80" s="82">
        <f t="shared" si="6"/>
        <v>0</v>
      </c>
      <c r="N80" s="85">
        <f t="shared" si="7"/>
        <v>21.333333333333332</v>
      </c>
      <c r="O80" s="158">
        <f t="shared" si="8"/>
        <v>33.333333333333343</v>
      </c>
      <c r="P80" s="81">
        <f t="shared" si="9"/>
        <v>33.333333333333343</v>
      </c>
      <c r="Q80" s="82">
        <f t="shared" si="10"/>
        <v>0</v>
      </c>
      <c r="R80" s="85">
        <f t="shared" si="11"/>
        <v>21.333333333333332</v>
      </c>
      <c r="S80" s="158">
        <f t="shared" si="12"/>
        <v>12.000000000000011</v>
      </c>
      <c r="T80" s="81">
        <f t="shared" si="13"/>
        <v>12.000000000000011</v>
      </c>
      <c r="U80" s="82">
        <f t="shared" si="14"/>
        <v>0</v>
      </c>
      <c r="V80" s="85">
        <f t="shared" si="15"/>
        <v>21.333333333333332</v>
      </c>
      <c r="W80" s="158">
        <f t="shared" si="16"/>
        <v>-9.3333333333333215</v>
      </c>
      <c r="X80" s="81">
        <f t="shared" si="17"/>
        <v>0</v>
      </c>
      <c r="Y80" s="82">
        <f t="shared" si="18"/>
        <v>0</v>
      </c>
      <c r="Z80" s="85">
        <f t="shared" si="19"/>
        <v>21.333333333333332</v>
      </c>
      <c r="AA80" s="158">
        <f t="shared" si="20"/>
        <v>-21.333333333333332</v>
      </c>
      <c r="AB80" s="87">
        <f t="shared" si="21"/>
        <v>0</v>
      </c>
      <c r="AC80" s="87">
        <v>6</v>
      </c>
      <c r="AD80" s="362">
        <f t="shared" si="22"/>
        <v>12</v>
      </c>
      <c r="AE80" s="87">
        <f t="shared" si="25"/>
        <v>12</v>
      </c>
      <c r="AF80" s="154">
        <f t="shared" si="26"/>
        <v>256</v>
      </c>
      <c r="AG80" s="81"/>
      <c r="AH80" s="158"/>
      <c r="AI80" s="139"/>
      <c r="AJ80" s="139"/>
      <c r="AK80" s="350">
        <v>0.92</v>
      </c>
      <c r="AL80" s="350"/>
      <c r="AM80" s="2"/>
      <c r="AN80" s="2"/>
      <c r="AO80" s="2"/>
      <c r="AP80" s="45"/>
      <c r="AQ80" s="364"/>
      <c r="AR80" s="364"/>
      <c r="AS80" s="364"/>
      <c r="AT80" s="364"/>
      <c r="AU80" s="167"/>
      <c r="AV80" s="364"/>
      <c r="AW80" s="364"/>
      <c r="AX80" s="364"/>
      <c r="AY80" s="364"/>
      <c r="AZ80" s="202"/>
      <c r="BA80" s="202"/>
      <c r="BB80" s="364"/>
      <c r="BC80" s="364">
        <v>700</v>
      </c>
      <c r="BD80" s="364"/>
    </row>
    <row r="81" spans="1:56" ht="14.25" customHeight="1">
      <c r="A81" s="159" t="s">
        <v>998</v>
      </c>
      <c r="B81" s="360"/>
      <c r="C81" s="160" t="s">
        <v>54</v>
      </c>
      <c r="D81" s="79">
        <f>VLOOKUP(C81,'JAN26'!$A$1:I1201,8,0)</f>
        <v>1</v>
      </c>
      <c r="E81" s="79">
        <f>VLOOKUP(C81,AVE!B$1:GB4275,2,0)</f>
        <v>21.285714285714285</v>
      </c>
      <c r="F81" s="153"/>
      <c r="G81" s="361">
        <f t="shared" si="0"/>
        <v>800</v>
      </c>
      <c r="H81" s="81">
        <f t="shared" si="1"/>
        <v>1</v>
      </c>
      <c r="I81" s="82">
        <f t="shared" si="2"/>
        <v>0</v>
      </c>
      <c r="J81" s="83">
        <f t="shared" si="3"/>
        <v>21.285714285714285</v>
      </c>
      <c r="K81" s="158">
        <f t="shared" si="4"/>
        <v>-20.285714285714285</v>
      </c>
      <c r="L81" s="81">
        <f t="shared" si="5"/>
        <v>0</v>
      </c>
      <c r="M81" s="82">
        <f t="shared" si="6"/>
        <v>0</v>
      </c>
      <c r="N81" s="85">
        <f t="shared" si="7"/>
        <v>21.285714285714285</v>
      </c>
      <c r="O81" s="158">
        <f t="shared" si="8"/>
        <v>-21.285714285714285</v>
      </c>
      <c r="P81" s="81">
        <f t="shared" si="9"/>
        <v>0</v>
      </c>
      <c r="Q81" s="82">
        <f t="shared" si="10"/>
        <v>300</v>
      </c>
      <c r="R81" s="85">
        <f t="shared" si="11"/>
        <v>21.285714285714285</v>
      </c>
      <c r="S81" s="158">
        <f t="shared" si="12"/>
        <v>278.71428571428572</v>
      </c>
      <c r="T81" s="81">
        <f t="shared" si="13"/>
        <v>278.71428571428572</v>
      </c>
      <c r="U81" s="82">
        <f t="shared" si="14"/>
        <v>0</v>
      </c>
      <c r="V81" s="85">
        <f t="shared" si="15"/>
        <v>21.285714285714285</v>
      </c>
      <c r="W81" s="158">
        <f t="shared" si="16"/>
        <v>257.42857142857144</v>
      </c>
      <c r="X81" s="81">
        <f t="shared" si="17"/>
        <v>257.42857142857144</v>
      </c>
      <c r="Y81" s="82">
        <f t="shared" si="18"/>
        <v>500</v>
      </c>
      <c r="Z81" s="85">
        <f t="shared" si="19"/>
        <v>21.285714285714285</v>
      </c>
      <c r="AA81" s="158">
        <f t="shared" si="20"/>
        <v>736.14285714285711</v>
      </c>
      <c r="AB81" s="87">
        <f t="shared" si="21"/>
        <v>34.583892617449663</v>
      </c>
      <c r="AC81" s="87">
        <v>6</v>
      </c>
      <c r="AD81" s="362">
        <f t="shared" si="22"/>
        <v>12</v>
      </c>
      <c r="AE81" s="87">
        <f t="shared" si="25"/>
        <v>0</v>
      </c>
      <c r="AF81" s="154">
        <f t="shared" si="26"/>
        <v>0</v>
      </c>
      <c r="AG81" s="81"/>
      <c r="AH81" s="158" t="s">
        <v>1242</v>
      </c>
      <c r="AI81" s="139"/>
      <c r="AJ81" s="139"/>
      <c r="AK81" s="373">
        <v>5.86</v>
      </c>
      <c r="AL81" s="373">
        <v>5.86</v>
      </c>
      <c r="AM81" s="2"/>
      <c r="AN81" s="2"/>
      <c r="AO81" s="2"/>
      <c r="AP81" s="45"/>
      <c r="AQ81" s="168"/>
      <c r="AR81" s="168"/>
      <c r="AS81" s="168"/>
      <c r="AT81" s="168">
        <v>230</v>
      </c>
      <c r="AU81" s="168">
        <v>70</v>
      </c>
      <c r="AV81" s="168"/>
      <c r="AW81" s="168"/>
      <c r="AX81" s="168"/>
      <c r="AY81" s="168"/>
      <c r="AZ81" s="378"/>
      <c r="BA81" s="378">
        <v>500</v>
      </c>
      <c r="BB81" s="168"/>
      <c r="BC81" s="168"/>
      <c r="BD81" s="168"/>
    </row>
    <row r="82" spans="1:56" ht="14.25" customHeight="1">
      <c r="A82" s="366" t="s">
        <v>677</v>
      </c>
      <c r="B82" s="410"/>
      <c r="C82" s="288" t="s">
        <v>19</v>
      </c>
      <c r="D82" s="79">
        <f>VLOOKUP(C82,'JAN26'!$A$1:I918,8,0)</f>
        <v>161</v>
      </c>
      <c r="E82" s="79">
        <f>VLOOKUP(C82,AVE!B$1:GB3992,2,0)</f>
        <v>20.571428571428573</v>
      </c>
      <c r="F82" s="153"/>
      <c r="G82" s="361">
        <f t="shared" si="0"/>
        <v>0</v>
      </c>
      <c r="H82" s="81">
        <f t="shared" si="1"/>
        <v>161</v>
      </c>
      <c r="I82" s="82">
        <f t="shared" si="2"/>
        <v>0</v>
      </c>
      <c r="J82" s="83">
        <f t="shared" si="3"/>
        <v>20.571428571428573</v>
      </c>
      <c r="K82" s="158">
        <f t="shared" si="4"/>
        <v>140.42857142857142</v>
      </c>
      <c r="L82" s="81">
        <f t="shared" si="5"/>
        <v>140.42857142857142</v>
      </c>
      <c r="M82" s="82">
        <f t="shared" si="6"/>
        <v>0</v>
      </c>
      <c r="N82" s="85">
        <f t="shared" si="7"/>
        <v>20.571428571428573</v>
      </c>
      <c r="O82" s="158">
        <f t="shared" si="8"/>
        <v>119.85714285714285</v>
      </c>
      <c r="P82" s="81">
        <f t="shared" si="9"/>
        <v>119.85714285714285</v>
      </c>
      <c r="Q82" s="82">
        <f t="shared" si="10"/>
        <v>0</v>
      </c>
      <c r="R82" s="85">
        <f t="shared" si="11"/>
        <v>20.571428571428573</v>
      </c>
      <c r="S82" s="158">
        <f t="shared" si="12"/>
        <v>99.285714285714278</v>
      </c>
      <c r="T82" s="81">
        <f t="shared" si="13"/>
        <v>99.285714285714278</v>
      </c>
      <c r="U82" s="82">
        <f t="shared" si="14"/>
        <v>0</v>
      </c>
      <c r="V82" s="85">
        <f t="shared" si="15"/>
        <v>20.571428571428573</v>
      </c>
      <c r="W82" s="158">
        <f t="shared" si="16"/>
        <v>78.714285714285708</v>
      </c>
      <c r="X82" s="81">
        <f t="shared" si="17"/>
        <v>78.714285714285708</v>
      </c>
      <c r="Y82" s="82">
        <f t="shared" si="18"/>
        <v>0</v>
      </c>
      <c r="Z82" s="85">
        <f t="shared" si="19"/>
        <v>20.571428571428573</v>
      </c>
      <c r="AA82" s="158">
        <f t="shared" si="20"/>
        <v>58.142857142857139</v>
      </c>
      <c r="AB82" s="87">
        <f t="shared" si="21"/>
        <v>2.8263888888888884</v>
      </c>
      <c r="AC82" s="87">
        <v>6</v>
      </c>
      <c r="AD82" s="362">
        <f t="shared" si="22"/>
        <v>12</v>
      </c>
      <c r="AE82" s="87">
        <f t="shared" si="25"/>
        <v>9.1736111111111107</v>
      </c>
      <c r="AF82" s="154">
        <f t="shared" si="26"/>
        <v>188.71428571428572</v>
      </c>
      <c r="AG82" s="81"/>
      <c r="AH82" s="158"/>
      <c r="AI82" s="139"/>
      <c r="AJ82" s="139"/>
      <c r="AK82" s="350"/>
      <c r="AL82" s="350"/>
      <c r="AM82" s="2"/>
      <c r="AN82" s="2"/>
      <c r="AO82" s="2"/>
      <c r="AP82" s="45"/>
      <c r="AQ82" s="167"/>
      <c r="AR82" s="167"/>
      <c r="AS82" s="167"/>
      <c r="AT82" s="167"/>
      <c r="AU82" s="167"/>
      <c r="AV82" s="167"/>
      <c r="AW82" s="167"/>
      <c r="AX82" s="167"/>
      <c r="AY82" s="167"/>
      <c r="AZ82" s="202"/>
      <c r="BA82" s="202"/>
      <c r="BB82" s="167"/>
      <c r="BC82" s="167"/>
      <c r="BD82" s="167"/>
    </row>
    <row r="83" spans="1:56" ht="14.25" customHeight="1">
      <c r="A83" s="159" t="s">
        <v>1207</v>
      </c>
      <c r="B83" s="360" t="s">
        <v>1243</v>
      </c>
      <c r="C83" s="160" t="s">
        <v>343</v>
      </c>
      <c r="D83" s="79">
        <f>VLOOKUP(C83,'JAN26'!$A$1:I1074,8,0)</f>
        <v>367</v>
      </c>
      <c r="E83" s="79">
        <f>VLOOKUP(C83,AVE!B$1:GB4148,2,0)</f>
        <v>20.2</v>
      </c>
      <c r="F83" s="153"/>
      <c r="G83" s="361">
        <f t="shared" si="0"/>
        <v>0</v>
      </c>
      <c r="H83" s="81">
        <f t="shared" si="1"/>
        <v>367</v>
      </c>
      <c r="I83" s="82">
        <f t="shared" si="2"/>
        <v>0</v>
      </c>
      <c r="J83" s="83">
        <f t="shared" si="3"/>
        <v>20.2</v>
      </c>
      <c r="K83" s="158">
        <f t="shared" si="4"/>
        <v>346.8</v>
      </c>
      <c r="L83" s="81">
        <f t="shared" si="5"/>
        <v>346.8</v>
      </c>
      <c r="M83" s="82">
        <f t="shared" si="6"/>
        <v>0</v>
      </c>
      <c r="N83" s="85">
        <f t="shared" si="7"/>
        <v>20.2</v>
      </c>
      <c r="O83" s="158">
        <f t="shared" si="8"/>
        <v>326.60000000000002</v>
      </c>
      <c r="P83" s="81">
        <f t="shared" si="9"/>
        <v>326.60000000000002</v>
      </c>
      <c r="Q83" s="82">
        <f t="shared" si="10"/>
        <v>0</v>
      </c>
      <c r="R83" s="85">
        <f t="shared" si="11"/>
        <v>20.2</v>
      </c>
      <c r="S83" s="158">
        <f t="shared" si="12"/>
        <v>306.40000000000003</v>
      </c>
      <c r="T83" s="81">
        <f t="shared" si="13"/>
        <v>306.40000000000003</v>
      </c>
      <c r="U83" s="82">
        <f t="shared" si="14"/>
        <v>0</v>
      </c>
      <c r="V83" s="85">
        <f t="shared" si="15"/>
        <v>20.2</v>
      </c>
      <c r="W83" s="158">
        <f t="shared" si="16"/>
        <v>286.20000000000005</v>
      </c>
      <c r="X83" s="81">
        <f t="shared" si="17"/>
        <v>286.20000000000005</v>
      </c>
      <c r="Y83" s="82">
        <f t="shared" si="18"/>
        <v>0</v>
      </c>
      <c r="Z83" s="85">
        <f t="shared" si="19"/>
        <v>20.2</v>
      </c>
      <c r="AA83" s="158">
        <f t="shared" si="20"/>
        <v>266.00000000000006</v>
      </c>
      <c r="AB83" s="87">
        <f t="shared" si="21"/>
        <v>13.168316831683171</v>
      </c>
      <c r="AC83" s="87">
        <v>6</v>
      </c>
      <c r="AD83" s="362">
        <f t="shared" si="22"/>
        <v>12</v>
      </c>
      <c r="AE83" s="87">
        <f t="shared" si="25"/>
        <v>0</v>
      </c>
      <c r="AF83" s="154">
        <f t="shared" si="26"/>
        <v>0</v>
      </c>
      <c r="AG83" s="81"/>
      <c r="AH83" s="158"/>
      <c r="AI83" s="139"/>
      <c r="AJ83" s="139">
        <v>0.59</v>
      </c>
      <c r="AK83" s="363">
        <v>0.6</v>
      </c>
      <c r="AL83" s="363"/>
      <c r="AM83" s="2"/>
      <c r="AN83" s="2"/>
      <c r="AO83" s="2"/>
      <c r="AP83" s="45"/>
      <c r="AQ83" s="168"/>
      <c r="AR83" s="168"/>
      <c r="AS83" s="168"/>
      <c r="AT83" s="168"/>
      <c r="AU83" s="364"/>
      <c r="AV83" s="168"/>
      <c r="AW83" s="168"/>
      <c r="AX83" s="168"/>
      <c r="AY83" s="168"/>
      <c r="AZ83" s="304"/>
      <c r="BA83" s="304"/>
      <c r="BB83" s="168"/>
      <c r="BC83" s="168"/>
      <c r="BD83" s="168"/>
    </row>
    <row r="84" spans="1:56" ht="14.25" customHeight="1">
      <c r="A84" s="159" t="s">
        <v>1207</v>
      </c>
      <c r="B84" s="415" t="s">
        <v>1244</v>
      </c>
      <c r="C84" s="160" t="s">
        <v>358</v>
      </c>
      <c r="D84" s="79">
        <f>VLOOKUP(C84,'JAN26'!$A$1:I1081,8,0)</f>
        <v>16</v>
      </c>
      <c r="E84" s="79">
        <f>VLOOKUP(C84,AVE!B$1:GB4155,2,0)</f>
        <v>19.600000000000001</v>
      </c>
      <c r="F84" s="153"/>
      <c r="G84" s="361">
        <f t="shared" si="0"/>
        <v>0</v>
      </c>
      <c r="H84" s="81">
        <f t="shared" si="1"/>
        <v>16</v>
      </c>
      <c r="I84" s="82">
        <f t="shared" si="2"/>
        <v>0</v>
      </c>
      <c r="J84" s="83">
        <f t="shared" si="3"/>
        <v>19.600000000000001</v>
      </c>
      <c r="K84" s="158">
        <f t="shared" si="4"/>
        <v>-3.6000000000000014</v>
      </c>
      <c r="L84" s="81">
        <f t="shared" si="5"/>
        <v>0</v>
      </c>
      <c r="M84" s="82">
        <f t="shared" si="6"/>
        <v>0</v>
      </c>
      <c r="N84" s="85">
        <f t="shared" si="7"/>
        <v>19.600000000000001</v>
      </c>
      <c r="O84" s="158">
        <f t="shared" si="8"/>
        <v>-19.600000000000001</v>
      </c>
      <c r="P84" s="81">
        <f t="shared" si="9"/>
        <v>0</v>
      </c>
      <c r="Q84" s="82">
        <f t="shared" si="10"/>
        <v>0</v>
      </c>
      <c r="R84" s="85">
        <f t="shared" si="11"/>
        <v>19.600000000000001</v>
      </c>
      <c r="S84" s="158">
        <f t="shared" si="12"/>
        <v>-19.600000000000001</v>
      </c>
      <c r="T84" s="81">
        <f t="shared" si="13"/>
        <v>0</v>
      </c>
      <c r="U84" s="82">
        <f t="shared" si="14"/>
        <v>0</v>
      </c>
      <c r="V84" s="85">
        <f t="shared" si="15"/>
        <v>19.600000000000001</v>
      </c>
      <c r="W84" s="158">
        <f t="shared" si="16"/>
        <v>-19.600000000000001</v>
      </c>
      <c r="X84" s="81">
        <f t="shared" si="17"/>
        <v>0</v>
      </c>
      <c r="Y84" s="82">
        <f t="shared" si="18"/>
        <v>0</v>
      </c>
      <c r="Z84" s="85">
        <f t="shared" si="19"/>
        <v>19.600000000000001</v>
      </c>
      <c r="AA84" s="158">
        <f t="shared" si="20"/>
        <v>-19.600000000000001</v>
      </c>
      <c r="AB84" s="87">
        <f t="shared" si="21"/>
        <v>0</v>
      </c>
      <c r="AC84" s="87">
        <v>6</v>
      </c>
      <c r="AD84" s="362">
        <f t="shared" si="22"/>
        <v>12</v>
      </c>
      <c r="AE84" s="87">
        <f t="shared" si="25"/>
        <v>12</v>
      </c>
      <c r="AF84" s="154">
        <f t="shared" si="26"/>
        <v>235.20000000000002</v>
      </c>
      <c r="AG84" s="81">
        <v>250</v>
      </c>
      <c r="AH84" s="158"/>
      <c r="AI84" s="139"/>
      <c r="AJ84" s="139"/>
      <c r="AK84" s="350"/>
      <c r="AL84" s="350"/>
      <c r="AM84" s="2"/>
      <c r="AN84" s="2"/>
      <c r="AO84" s="2"/>
      <c r="AP84" s="45"/>
      <c r="AQ84" s="167"/>
      <c r="AR84" s="167"/>
      <c r="AS84" s="167"/>
      <c r="AT84" s="167"/>
      <c r="AU84" s="167"/>
      <c r="AV84" s="167"/>
      <c r="AW84" s="167"/>
      <c r="AX84" s="167"/>
      <c r="AY84" s="167"/>
      <c r="AZ84" s="376"/>
      <c r="BA84" s="376"/>
      <c r="BB84" s="167"/>
      <c r="BC84" s="167"/>
      <c r="BD84" s="167"/>
    </row>
    <row r="85" spans="1:56" ht="14.25" customHeight="1">
      <c r="A85" s="366" t="s">
        <v>677</v>
      </c>
      <c r="B85" s="410"/>
      <c r="C85" s="288" t="s">
        <v>219</v>
      </c>
      <c r="D85" s="79">
        <f>VLOOKUP(C85,'JAN26'!$A$1:I924,8,0)</f>
        <v>427</v>
      </c>
      <c r="E85" s="79">
        <f>VLOOKUP(C85,AVE!B$1:GB3998,2,0)</f>
        <v>19.25</v>
      </c>
      <c r="F85" s="153"/>
      <c r="G85" s="361">
        <f t="shared" si="0"/>
        <v>0</v>
      </c>
      <c r="H85" s="81">
        <f t="shared" si="1"/>
        <v>427</v>
      </c>
      <c r="I85" s="82">
        <f t="shared" si="2"/>
        <v>0</v>
      </c>
      <c r="J85" s="83">
        <f t="shared" si="3"/>
        <v>19.25</v>
      </c>
      <c r="K85" s="158">
        <f t="shared" si="4"/>
        <v>407.75</v>
      </c>
      <c r="L85" s="81">
        <f t="shared" si="5"/>
        <v>407.75</v>
      </c>
      <c r="M85" s="82">
        <f t="shared" si="6"/>
        <v>0</v>
      </c>
      <c r="N85" s="85">
        <f t="shared" si="7"/>
        <v>19.25</v>
      </c>
      <c r="O85" s="158">
        <f t="shared" si="8"/>
        <v>388.5</v>
      </c>
      <c r="P85" s="81">
        <f t="shared" si="9"/>
        <v>388.5</v>
      </c>
      <c r="Q85" s="82">
        <f t="shared" si="10"/>
        <v>0</v>
      </c>
      <c r="R85" s="85">
        <f t="shared" si="11"/>
        <v>19.25</v>
      </c>
      <c r="S85" s="158">
        <f t="shared" si="12"/>
        <v>369.25</v>
      </c>
      <c r="T85" s="81">
        <f t="shared" si="13"/>
        <v>369.25</v>
      </c>
      <c r="U85" s="82">
        <f t="shared" si="14"/>
        <v>0</v>
      </c>
      <c r="V85" s="85">
        <f t="shared" si="15"/>
        <v>19.25</v>
      </c>
      <c r="W85" s="158">
        <f t="shared" si="16"/>
        <v>350</v>
      </c>
      <c r="X85" s="81">
        <f t="shared" si="17"/>
        <v>350</v>
      </c>
      <c r="Y85" s="82">
        <f t="shared" si="18"/>
        <v>0</v>
      </c>
      <c r="Z85" s="85">
        <f t="shared" si="19"/>
        <v>19.25</v>
      </c>
      <c r="AA85" s="158">
        <f t="shared" si="20"/>
        <v>330.75</v>
      </c>
      <c r="AB85" s="87">
        <f t="shared" si="21"/>
        <v>17.181818181818183</v>
      </c>
      <c r="AC85" s="87">
        <v>6</v>
      </c>
      <c r="AD85" s="362">
        <f t="shared" si="22"/>
        <v>12</v>
      </c>
      <c r="AE85" s="87">
        <f t="shared" si="25"/>
        <v>0</v>
      </c>
      <c r="AF85" s="154">
        <f t="shared" si="26"/>
        <v>0</v>
      </c>
      <c r="AG85" s="81"/>
      <c r="AH85" s="158"/>
      <c r="AI85" s="139"/>
      <c r="AJ85" s="139"/>
      <c r="AK85" s="350"/>
      <c r="AL85" s="350"/>
      <c r="AM85" s="2"/>
      <c r="AN85" s="2"/>
      <c r="AO85" s="2"/>
      <c r="AP85" s="45"/>
      <c r="AQ85" s="167"/>
      <c r="AR85" s="167"/>
      <c r="AS85" s="167"/>
      <c r="AT85" s="167"/>
      <c r="AU85" s="167"/>
      <c r="AV85" s="167"/>
      <c r="AW85" s="167"/>
      <c r="AX85" s="167"/>
      <c r="AY85" s="167"/>
      <c r="AZ85" s="202"/>
      <c r="BA85" s="202"/>
      <c r="BB85" s="167"/>
      <c r="BC85" s="167"/>
      <c r="BD85" s="167"/>
    </row>
    <row r="86" spans="1:56" ht="14.25" customHeight="1">
      <c r="A86" s="159" t="s">
        <v>1194</v>
      </c>
      <c r="B86" s="360" t="s">
        <v>1245</v>
      </c>
      <c r="C86" s="160" t="s">
        <v>69</v>
      </c>
      <c r="D86" s="79">
        <f>VLOOKUP(C86,'JAN26'!$A$1:I948,8,0)</f>
        <v>60</v>
      </c>
      <c r="E86" s="79">
        <f>VLOOKUP(C86,AVE!B$1:GB4022,2,0)</f>
        <v>18.714285714285715</v>
      </c>
      <c r="F86" s="153"/>
      <c r="G86" s="361">
        <f t="shared" si="0"/>
        <v>300</v>
      </c>
      <c r="H86" s="81">
        <f t="shared" si="1"/>
        <v>60</v>
      </c>
      <c r="I86" s="82">
        <f t="shared" si="2"/>
        <v>0</v>
      </c>
      <c r="J86" s="83">
        <f t="shared" si="3"/>
        <v>18.714285714285715</v>
      </c>
      <c r="K86" s="158">
        <f t="shared" si="4"/>
        <v>41.285714285714285</v>
      </c>
      <c r="L86" s="81">
        <f t="shared" si="5"/>
        <v>41.285714285714285</v>
      </c>
      <c r="M86" s="82">
        <f t="shared" si="6"/>
        <v>0</v>
      </c>
      <c r="N86" s="85">
        <f t="shared" si="7"/>
        <v>18.714285714285715</v>
      </c>
      <c r="O86" s="158">
        <f t="shared" si="8"/>
        <v>22.571428571428569</v>
      </c>
      <c r="P86" s="81">
        <f t="shared" si="9"/>
        <v>22.571428571428569</v>
      </c>
      <c r="Q86" s="82">
        <f t="shared" si="10"/>
        <v>0</v>
      </c>
      <c r="R86" s="85">
        <f t="shared" si="11"/>
        <v>18.714285714285715</v>
      </c>
      <c r="S86" s="158">
        <f t="shared" si="12"/>
        <v>3.8571428571428541</v>
      </c>
      <c r="T86" s="81">
        <f t="shared" si="13"/>
        <v>3.8571428571428541</v>
      </c>
      <c r="U86" s="82">
        <f t="shared" si="14"/>
        <v>0</v>
      </c>
      <c r="V86" s="85">
        <f t="shared" si="15"/>
        <v>18.714285714285715</v>
      </c>
      <c r="W86" s="158">
        <f t="shared" si="16"/>
        <v>-14.857142857142861</v>
      </c>
      <c r="X86" s="81">
        <f t="shared" si="17"/>
        <v>0</v>
      </c>
      <c r="Y86" s="82">
        <f t="shared" si="18"/>
        <v>300</v>
      </c>
      <c r="Z86" s="85">
        <f t="shared" si="19"/>
        <v>18.714285714285715</v>
      </c>
      <c r="AA86" s="158">
        <f t="shared" si="20"/>
        <v>281.28571428571428</v>
      </c>
      <c r="AB86" s="87">
        <f t="shared" si="21"/>
        <v>15.030534351145038</v>
      </c>
      <c r="AC86" s="87">
        <v>6</v>
      </c>
      <c r="AD86" s="362">
        <f t="shared" si="22"/>
        <v>12</v>
      </c>
      <c r="AE86" s="87">
        <f t="shared" si="25"/>
        <v>0</v>
      </c>
      <c r="AF86" s="154">
        <f t="shared" si="26"/>
        <v>0</v>
      </c>
      <c r="AG86" s="81"/>
      <c r="AH86" s="158"/>
      <c r="AI86" s="380"/>
      <c r="AJ86" s="139"/>
      <c r="AK86" s="373"/>
      <c r="AL86" s="373"/>
      <c r="AM86" s="381"/>
      <c r="AN86" s="381"/>
      <c r="AO86" s="381"/>
      <c r="AP86" s="45"/>
      <c r="AQ86" s="168"/>
      <c r="AR86" s="168"/>
      <c r="AS86" s="168"/>
      <c r="AT86" s="168"/>
      <c r="AU86" s="168"/>
      <c r="AV86" s="168"/>
      <c r="AW86" s="168"/>
      <c r="AX86" s="168"/>
      <c r="AY86" s="168"/>
      <c r="AZ86" s="378"/>
      <c r="BA86" s="378">
        <v>300</v>
      </c>
      <c r="BB86" s="168"/>
      <c r="BC86" s="168"/>
      <c r="BD86" s="168"/>
    </row>
    <row r="87" spans="1:56" ht="14.25" customHeight="1">
      <c r="A87" s="366" t="s">
        <v>677</v>
      </c>
      <c r="B87" s="372" t="s">
        <v>1139</v>
      </c>
      <c r="C87" s="279" t="s">
        <v>225</v>
      </c>
      <c r="D87" s="79">
        <f>VLOOKUP(C87,'JAN26'!$A$1:I922,8,0)</f>
        <v>153</v>
      </c>
      <c r="E87" s="79">
        <f>VLOOKUP(C87,AVE!B$1:GB3996,2,0)</f>
        <v>18.5</v>
      </c>
      <c r="F87" s="153"/>
      <c r="G87" s="361">
        <f t="shared" si="0"/>
        <v>100</v>
      </c>
      <c r="H87" s="81">
        <f t="shared" si="1"/>
        <v>153</v>
      </c>
      <c r="I87" s="82">
        <f t="shared" si="2"/>
        <v>0</v>
      </c>
      <c r="J87" s="83">
        <f t="shared" si="3"/>
        <v>18.5</v>
      </c>
      <c r="K87" s="158">
        <f t="shared" si="4"/>
        <v>134.5</v>
      </c>
      <c r="L87" s="81">
        <f t="shared" si="5"/>
        <v>134.5</v>
      </c>
      <c r="M87" s="82">
        <f t="shared" si="6"/>
        <v>0</v>
      </c>
      <c r="N87" s="85">
        <f t="shared" si="7"/>
        <v>18.5</v>
      </c>
      <c r="O87" s="158">
        <f t="shared" si="8"/>
        <v>116</v>
      </c>
      <c r="P87" s="81">
        <f t="shared" si="9"/>
        <v>116</v>
      </c>
      <c r="Q87" s="82">
        <f t="shared" si="10"/>
        <v>0</v>
      </c>
      <c r="R87" s="85">
        <f t="shared" si="11"/>
        <v>18.5</v>
      </c>
      <c r="S87" s="158">
        <f t="shared" si="12"/>
        <v>97.5</v>
      </c>
      <c r="T87" s="81">
        <f t="shared" si="13"/>
        <v>97.5</v>
      </c>
      <c r="U87" s="82">
        <f t="shared" si="14"/>
        <v>0</v>
      </c>
      <c r="V87" s="85">
        <f t="shared" si="15"/>
        <v>18.5</v>
      </c>
      <c r="W87" s="158">
        <f t="shared" si="16"/>
        <v>79</v>
      </c>
      <c r="X87" s="81">
        <f t="shared" si="17"/>
        <v>79</v>
      </c>
      <c r="Y87" s="82">
        <f t="shared" si="18"/>
        <v>100</v>
      </c>
      <c r="Z87" s="85">
        <f t="shared" si="19"/>
        <v>18.5</v>
      </c>
      <c r="AA87" s="158">
        <f t="shared" si="20"/>
        <v>160.5</v>
      </c>
      <c r="AB87" s="87">
        <f t="shared" si="21"/>
        <v>8.6756756756756754</v>
      </c>
      <c r="AC87" s="87">
        <v>6</v>
      </c>
      <c r="AD87" s="362">
        <f t="shared" si="22"/>
        <v>12</v>
      </c>
      <c r="AE87" s="87">
        <f t="shared" si="25"/>
        <v>0</v>
      </c>
      <c r="AF87" s="154">
        <f t="shared" si="26"/>
        <v>0</v>
      </c>
      <c r="AG87" s="81"/>
      <c r="AH87" s="158"/>
      <c r="AI87" s="139"/>
      <c r="AJ87" s="139"/>
      <c r="AK87" s="350"/>
      <c r="AL87" s="350"/>
      <c r="AM87" s="2"/>
      <c r="AN87" s="2"/>
      <c r="AO87" s="2"/>
      <c r="AP87" s="45"/>
      <c r="AQ87" s="167"/>
      <c r="AR87" s="167"/>
      <c r="AS87" s="167"/>
      <c r="AT87" s="167"/>
      <c r="AU87" s="167"/>
      <c r="AV87" s="167"/>
      <c r="AW87" s="167"/>
      <c r="AX87" s="167"/>
      <c r="AY87" s="167"/>
      <c r="AZ87" s="378"/>
      <c r="BA87" s="378">
        <v>100</v>
      </c>
      <c r="BB87" s="167"/>
      <c r="BC87" s="167"/>
      <c r="BD87" s="167"/>
    </row>
    <row r="88" spans="1:56" ht="14.25" customHeight="1">
      <c r="A88" s="159" t="s">
        <v>1199</v>
      </c>
      <c r="B88" s="377" t="s">
        <v>1246</v>
      </c>
      <c r="C88" s="22" t="s">
        <v>192</v>
      </c>
      <c r="D88" s="79">
        <f>VLOOKUP(C88,'JAN26'!$A$1:I1171,8,0)</f>
        <v>122</v>
      </c>
      <c r="E88" s="79">
        <f>VLOOKUP(C88,AVE!B$1:GB4245,2,0)</f>
        <v>18.25</v>
      </c>
      <c r="F88" s="153"/>
      <c r="G88" s="361">
        <f t="shared" si="0"/>
        <v>100</v>
      </c>
      <c r="H88" s="81">
        <f t="shared" si="1"/>
        <v>122</v>
      </c>
      <c r="I88" s="82">
        <f t="shared" si="2"/>
        <v>0</v>
      </c>
      <c r="J88" s="83">
        <f t="shared" si="3"/>
        <v>18.25</v>
      </c>
      <c r="K88" s="158">
        <f t="shared" si="4"/>
        <v>103.75</v>
      </c>
      <c r="L88" s="81">
        <f t="shared" si="5"/>
        <v>103.75</v>
      </c>
      <c r="M88" s="82">
        <f t="shared" si="6"/>
        <v>0</v>
      </c>
      <c r="N88" s="85">
        <f t="shared" si="7"/>
        <v>18.25</v>
      </c>
      <c r="O88" s="158">
        <f t="shared" si="8"/>
        <v>85.5</v>
      </c>
      <c r="P88" s="81">
        <f t="shared" si="9"/>
        <v>85.5</v>
      </c>
      <c r="Q88" s="82">
        <f t="shared" si="10"/>
        <v>100</v>
      </c>
      <c r="R88" s="85">
        <f t="shared" si="11"/>
        <v>18.25</v>
      </c>
      <c r="S88" s="158">
        <f t="shared" si="12"/>
        <v>167.25</v>
      </c>
      <c r="T88" s="81">
        <f t="shared" si="13"/>
        <v>167.25</v>
      </c>
      <c r="U88" s="82">
        <f t="shared" si="14"/>
        <v>0</v>
      </c>
      <c r="V88" s="85">
        <f t="shared" si="15"/>
        <v>18.25</v>
      </c>
      <c r="W88" s="158">
        <f t="shared" si="16"/>
        <v>149</v>
      </c>
      <c r="X88" s="81">
        <f t="shared" si="17"/>
        <v>149</v>
      </c>
      <c r="Y88" s="82">
        <f t="shared" si="18"/>
        <v>0</v>
      </c>
      <c r="Z88" s="85">
        <f t="shared" si="19"/>
        <v>18.25</v>
      </c>
      <c r="AA88" s="158">
        <f t="shared" si="20"/>
        <v>130.75</v>
      </c>
      <c r="AB88" s="87">
        <f t="shared" si="21"/>
        <v>7.1643835616438354</v>
      </c>
      <c r="AC88" s="87">
        <v>6</v>
      </c>
      <c r="AD88" s="362">
        <f t="shared" si="22"/>
        <v>12</v>
      </c>
      <c r="AE88" s="87">
        <f t="shared" si="25"/>
        <v>0</v>
      </c>
      <c r="AF88" s="154">
        <f t="shared" si="26"/>
        <v>0</v>
      </c>
      <c r="AG88" s="81"/>
      <c r="AH88" s="158"/>
      <c r="AI88" s="139"/>
      <c r="AJ88" s="139"/>
      <c r="AK88" s="373"/>
      <c r="AL88" s="373">
        <v>14</v>
      </c>
      <c r="AM88" s="2"/>
      <c r="AN88" s="2"/>
      <c r="AO88" s="2"/>
      <c r="AP88" s="45"/>
      <c r="AQ88" s="167"/>
      <c r="AR88" s="167"/>
      <c r="AS88" s="167"/>
      <c r="AT88" s="167"/>
      <c r="AU88" s="168">
        <v>100</v>
      </c>
      <c r="AV88" s="167"/>
      <c r="AW88" s="167"/>
      <c r="AX88" s="167"/>
      <c r="AY88" s="167"/>
      <c r="AZ88" s="304"/>
      <c r="BA88" s="304"/>
      <c r="BB88" s="167"/>
      <c r="BC88" s="167"/>
      <c r="BD88" s="167"/>
    </row>
    <row r="89" spans="1:56" ht="14.25" customHeight="1">
      <c r="A89" s="159" t="s">
        <v>1199</v>
      </c>
      <c r="B89" s="360" t="s">
        <v>1247</v>
      </c>
      <c r="C89" s="160" t="s">
        <v>239</v>
      </c>
      <c r="D89" s="79">
        <f>VLOOKUP(C89,'JAN26'!$A$1:I1176,8,0)</f>
        <v>30</v>
      </c>
      <c r="E89" s="79">
        <f>VLOOKUP(C89,AVE!B$1:GB4250,2,0)</f>
        <v>18.125</v>
      </c>
      <c r="F89" s="153"/>
      <c r="G89" s="361">
        <f t="shared" si="0"/>
        <v>100</v>
      </c>
      <c r="H89" s="81">
        <f t="shared" si="1"/>
        <v>30</v>
      </c>
      <c r="I89" s="82">
        <f t="shared" si="2"/>
        <v>100</v>
      </c>
      <c r="J89" s="83">
        <f t="shared" si="3"/>
        <v>18.125</v>
      </c>
      <c r="K89" s="158">
        <f t="shared" si="4"/>
        <v>111.875</v>
      </c>
      <c r="L89" s="81">
        <f t="shared" si="5"/>
        <v>111.875</v>
      </c>
      <c r="M89" s="82">
        <f t="shared" si="6"/>
        <v>0</v>
      </c>
      <c r="N89" s="85">
        <f t="shared" si="7"/>
        <v>18.125</v>
      </c>
      <c r="O89" s="158">
        <f t="shared" si="8"/>
        <v>93.75</v>
      </c>
      <c r="P89" s="81">
        <f t="shared" si="9"/>
        <v>93.75</v>
      </c>
      <c r="Q89" s="82">
        <f t="shared" si="10"/>
        <v>0</v>
      </c>
      <c r="R89" s="85">
        <f t="shared" si="11"/>
        <v>18.125</v>
      </c>
      <c r="S89" s="158">
        <f t="shared" si="12"/>
        <v>75.625</v>
      </c>
      <c r="T89" s="81">
        <f t="shared" si="13"/>
        <v>75.625</v>
      </c>
      <c r="U89" s="82">
        <f t="shared" si="14"/>
        <v>0</v>
      </c>
      <c r="V89" s="85">
        <f t="shared" si="15"/>
        <v>18.125</v>
      </c>
      <c r="W89" s="158">
        <f t="shared" si="16"/>
        <v>57.5</v>
      </c>
      <c r="X89" s="81">
        <f t="shared" si="17"/>
        <v>57.5</v>
      </c>
      <c r="Y89" s="82">
        <f t="shared" si="18"/>
        <v>0</v>
      </c>
      <c r="Z89" s="85">
        <f t="shared" si="19"/>
        <v>18.125</v>
      </c>
      <c r="AA89" s="158">
        <f t="shared" si="20"/>
        <v>39.375</v>
      </c>
      <c r="AB89" s="87">
        <f t="shared" si="21"/>
        <v>2.1724137931034484</v>
      </c>
      <c r="AC89" s="87">
        <v>6</v>
      </c>
      <c r="AD89" s="362">
        <f t="shared" si="22"/>
        <v>12</v>
      </c>
      <c r="AE89" s="87">
        <f t="shared" si="25"/>
        <v>9.8275862068965516</v>
      </c>
      <c r="AF89" s="154">
        <f t="shared" si="26"/>
        <v>178.125</v>
      </c>
      <c r="AG89" s="81">
        <v>200</v>
      </c>
      <c r="AH89" s="158"/>
      <c r="AI89" s="139"/>
      <c r="AJ89" s="139"/>
      <c r="AK89" s="373"/>
      <c r="AL89" s="373">
        <v>3.43</v>
      </c>
      <c r="AM89" s="2"/>
      <c r="AN89" s="2"/>
      <c r="AO89" s="2"/>
      <c r="AP89" s="45"/>
      <c r="AQ89" s="167"/>
      <c r="AR89" s="177">
        <v>100</v>
      </c>
      <c r="AS89" s="167"/>
      <c r="AT89" s="167"/>
      <c r="AU89" s="168"/>
      <c r="AV89" s="167"/>
      <c r="AW89" s="167"/>
      <c r="AX89" s="167"/>
      <c r="AY89" s="167"/>
      <c r="AZ89" s="376"/>
      <c r="BA89" s="376"/>
      <c r="BB89" s="167"/>
      <c r="BC89" s="167"/>
      <c r="BD89" s="167"/>
    </row>
    <row r="90" spans="1:56" ht="14.25" customHeight="1">
      <c r="A90" s="289" t="s">
        <v>1211</v>
      </c>
      <c r="B90" s="367"/>
      <c r="C90" s="289" t="s">
        <v>663</v>
      </c>
      <c r="D90" s="79">
        <f>VLOOKUP(C90,'JAN26'!$A$1:I996,8,0)</f>
        <v>14</v>
      </c>
      <c r="E90" s="79">
        <f>VLOOKUP(C90,AVE!B$1:GB4070,2,0)</f>
        <v>18</v>
      </c>
      <c r="F90" s="153"/>
      <c r="G90" s="361">
        <f t="shared" si="0"/>
        <v>0</v>
      </c>
      <c r="H90" s="81">
        <f t="shared" si="1"/>
        <v>14</v>
      </c>
      <c r="I90" s="82">
        <f t="shared" si="2"/>
        <v>0</v>
      </c>
      <c r="J90" s="83">
        <f t="shared" si="3"/>
        <v>18</v>
      </c>
      <c r="K90" s="158">
        <f t="shared" si="4"/>
        <v>-4</v>
      </c>
      <c r="L90" s="81">
        <f t="shared" si="5"/>
        <v>0</v>
      </c>
      <c r="M90" s="82">
        <f t="shared" si="6"/>
        <v>0</v>
      </c>
      <c r="N90" s="85">
        <f t="shared" si="7"/>
        <v>18</v>
      </c>
      <c r="O90" s="158">
        <f t="shared" si="8"/>
        <v>-18</v>
      </c>
      <c r="P90" s="81">
        <f t="shared" si="9"/>
        <v>0</v>
      </c>
      <c r="Q90" s="82">
        <f t="shared" si="10"/>
        <v>0</v>
      </c>
      <c r="R90" s="85">
        <f t="shared" si="11"/>
        <v>18</v>
      </c>
      <c r="S90" s="158">
        <f t="shared" si="12"/>
        <v>-18</v>
      </c>
      <c r="T90" s="81">
        <f t="shared" si="13"/>
        <v>0</v>
      </c>
      <c r="U90" s="82">
        <f t="shared" si="14"/>
        <v>0</v>
      </c>
      <c r="V90" s="85">
        <f t="shared" si="15"/>
        <v>18</v>
      </c>
      <c r="W90" s="158">
        <f t="shared" si="16"/>
        <v>-18</v>
      </c>
      <c r="X90" s="81">
        <f t="shared" si="17"/>
        <v>0</v>
      </c>
      <c r="Y90" s="82">
        <f t="shared" si="18"/>
        <v>0</v>
      </c>
      <c r="Z90" s="85">
        <f t="shared" si="19"/>
        <v>18</v>
      </c>
      <c r="AA90" s="158">
        <f t="shared" si="20"/>
        <v>-18</v>
      </c>
      <c r="AB90" s="87">
        <f t="shared" si="21"/>
        <v>0</v>
      </c>
      <c r="AC90" s="87">
        <v>6</v>
      </c>
      <c r="AD90" s="362">
        <f t="shared" si="22"/>
        <v>12</v>
      </c>
      <c r="AE90" s="87">
        <f t="shared" si="25"/>
        <v>12</v>
      </c>
      <c r="AF90" s="154">
        <f t="shared" si="26"/>
        <v>216</v>
      </c>
      <c r="AG90" s="289">
        <v>200</v>
      </c>
      <c r="AH90" s="289"/>
      <c r="AI90" s="416"/>
      <c r="AJ90" s="416"/>
      <c r="AK90" s="417"/>
      <c r="AL90" s="417"/>
      <c r="AM90" s="45"/>
      <c r="AN90" s="45"/>
      <c r="AO90" s="45"/>
      <c r="AP90" s="45"/>
      <c r="AQ90" s="167"/>
      <c r="AR90" s="167"/>
      <c r="AS90" s="167"/>
      <c r="AT90" s="167"/>
      <c r="AU90" s="45"/>
      <c r="AV90" s="167"/>
      <c r="AW90" s="167"/>
      <c r="AX90" s="167"/>
      <c r="AY90" s="167"/>
      <c r="AZ90" s="202"/>
      <c r="BA90" s="202"/>
      <c r="BB90" s="167"/>
      <c r="BC90" s="167"/>
      <c r="BD90" s="167"/>
    </row>
    <row r="91" spans="1:56" ht="14.25" customHeight="1">
      <c r="A91" s="159" t="s">
        <v>1248</v>
      </c>
      <c r="B91" s="360"/>
      <c r="C91" s="160" t="s">
        <v>399</v>
      </c>
      <c r="D91" s="79">
        <f>VLOOKUP(C91,'JAN26'!$A$1:I1207,8,0)</f>
        <v>38</v>
      </c>
      <c r="E91" s="79">
        <f>VLOOKUP(C91,AVE!B$1:GB4281,2,0)</f>
        <v>16.857142857142858</v>
      </c>
      <c r="F91" s="153"/>
      <c r="G91" s="361">
        <f t="shared" si="0"/>
        <v>100</v>
      </c>
      <c r="H91" s="81">
        <f t="shared" si="1"/>
        <v>38</v>
      </c>
      <c r="I91" s="82">
        <f t="shared" si="2"/>
        <v>100</v>
      </c>
      <c r="J91" s="83">
        <f t="shared" si="3"/>
        <v>16.857142857142858</v>
      </c>
      <c r="K91" s="158">
        <f t="shared" si="4"/>
        <v>121.14285714285714</v>
      </c>
      <c r="L91" s="81">
        <f t="shared" si="5"/>
        <v>121.14285714285714</v>
      </c>
      <c r="M91" s="82">
        <f t="shared" si="6"/>
        <v>0</v>
      </c>
      <c r="N91" s="85">
        <f t="shared" si="7"/>
        <v>16.857142857142858</v>
      </c>
      <c r="O91" s="158">
        <f t="shared" si="8"/>
        <v>104.28571428571428</v>
      </c>
      <c r="P91" s="81">
        <f t="shared" si="9"/>
        <v>104.28571428571428</v>
      </c>
      <c r="Q91" s="82">
        <f t="shared" si="10"/>
        <v>0</v>
      </c>
      <c r="R91" s="85">
        <f t="shared" si="11"/>
        <v>16.857142857142858</v>
      </c>
      <c r="S91" s="158">
        <f t="shared" si="12"/>
        <v>87.428571428571416</v>
      </c>
      <c r="T91" s="81">
        <f t="shared" si="13"/>
        <v>87.428571428571416</v>
      </c>
      <c r="U91" s="82">
        <f t="shared" si="14"/>
        <v>0</v>
      </c>
      <c r="V91" s="85">
        <f t="shared" si="15"/>
        <v>16.857142857142858</v>
      </c>
      <c r="W91" s="158">
        <f t="shared" si="16"/>
        <v>70.571428571428555</v>
      </c>
      <c r="X91" s="81">
        <f t="shared" si="17"/>
        <v>70.571428571428555</v>
      </c>
      <c r="Y91" s="82">
        <f t="shared" si="18"/>
        <v>0</v>
      </c>
      <c r="Z91" s="85">
        <f t="shared" si="19"/>
        <v>16.857142857142858</v>
      </c>
      <c r="AA91" s="158">
        <f t="shared" si="20"/>
        <v>53.714285714285694</v>
      </c>
      <c r="AB91" s="87">
        <f t="shared" si="21"/>
        <v>3.1864406779661003</v>
      </c>
      <c r="AC91" s="87">
        <v>6</v>
      </c>
      <c r="AD91" s="362">
        <f t="shared" si="22"/>
        <v>12</v>
      </c>
      <c r="AE91" s="87">
        <f t="shared" si="25"/>
        <v>8.8135593220338997</v>
      </c>
      <c r="AF91" s="154">
        <f t="shared" si="26"/>
        <v>148.57142857142861</v>
      </c>
      <c r="AG91" s="81">
        <v>150</v>
      </c>
      <c r="AH91" s="158"/>
      <c r="AI91" s="139"/>
      <c r="AJ91" s="139"/>
      <c r="AK91" s="350"/>
      <c r="AL91" s="350"/>
      <c r="AM91" s="2"/>
      <c r="AN91" s="2"/>
      <c r="AO91" s="2"/>
      <c r="AP91" s="45"/>
      <c r="AQ91" s="167"/>
      <c r="AR91" s="177">
        <v>100</v>
      </c>
      <c r="AS91" s="167"/>
      <c r="AT91" s="167"/>
      <c r="AU91" s="167"/>
      <c r="AV91" s="167"/>
      <c r="AW91" s="167"/>
      <c r="AX91" s="167"/>
      <c r="AY91" s="167"/>
      <c r="AZ91" s="202"/>
      <c r="BA91" s="202"/>
      <c r="BB91" s="167"/>
      <c r="BC91" s="167"/>
      <c r="BD91" s="167"/>
    </row>
    <row r="92" spans="1:56" ht="14.25" customHeight="1">
      <c r="A92" s="159" t="s">
        <v>1248</v>
      </c>
      <c r="B92" s="360"/>
      <c r="C92" s="160" t="s">
        <v>401</v>
      </c>
      <c r="D92" s="79">
        <f>VLOOKUP(C92,'JAN26'!$A$1:I1208,8,0)</f>
        <v>56</v>
      </c>
      <c r="E92" s="79">
        <f>VLOOKUP(C92,AVE!B$1:GB4282,2,0)</f>
        <v>16.857142857142858</v>
      </c>
      <c r="F92" s="153"/>
      <c r="G92" s="361">
        <f t="shared" si="0"/>
        <v>100</v>
      </c>
      <c r="H92" s="81">
        <f t="shared" si="1"/>
        <v>56</v>
      </c>
      <c r="I92" s="82">
        <f t="shared" si="2"/>
        <v>100</v>
      </c>
      <c r="J92" s="83">
        <f t="shared" si="3"/>
        <v>16.857142857142858</v>
      </c>
      <c r="K92" s="158">
        <f t="shared" si="4"/>
        <v>139.14285714285714</v>
      </c>
      <c r="L92" s="81">
        <f t="shared" si="5"/>
        <v>139.14285714285714</v>
      </c>
      <c r="M92" s="82">
        <f t="shared" si="6"/>
        <v>0</v>
      </c>
      <c r="N92" s="85">
        <f t="shared" si="7"/>
        <v>16.857142857142858</v>
      </c>
      <c r="O92" s="158">
        <f t="shared" si="8"/>
        <v>122.28571428571428</v>
      </c>
      <c r="P92" s="81">
        <f t="shared" si="9"/>
        <v>122.28571428571428</v>
      </c>
      <c r="Q92" s="82">
        <f t="shared" si="10"/>
        <v>0</v>
      </c>
      <c r="R92" s="85">
        <f t="shared" si="11"/>
        <v>16.857142857142858</v>
      </c>
      <c r="S92" s="158">
        <f t="shared" si="12"/>
        <v>105.42857142857142</v>
      </c>
      <c r="T92" s="81">
        <f t="shared" si="13"/>
        <v>105.42857142857142</v>
      </c>
      <c r="U92" s="82">
        <f t="shared" si="14"/>
        <v>0</v>
      </c>
      <c r="V92" s="85">
        <f t="shared" si="15"/>
        <v>16.857142857142858</v>
      </c>
      <c r="W92" s="158">
        <f t="shared" si="16"/>
        <v>88.571428571428555</v>
      </c>
      <c r="X92" s="81">
        <f t="shared" si="17"/>
        <v>88.571428571428555</v>
      </c>
      <c r="Y92" s="82">
        <f t="shared" si="18"/>
        <v>0</v>
      </c>
      <c r="Z92" s="85">
        <f t="shared" si="19"/>
        <v>16.857142857142858</v>
      </c>
      <c r="AA92" s="158">
        <f t="shared" si="20"/>
        <v>71.714285714285694</v>
      </c>
      <c r="AB92" s="87">
        <f t="shared" si="21"/>
        <v>4.2542372881355917</v>
      </c>
      <c r="AC92" s="87">
        <v>6</v>
      </c>
      <c r="AD92" s="362">
        <f t="shared" si="22"/>
        <v>12</v>
      </c>
      <c r="AE92" s="87">
        <f t="shared" si="25"/>
        <v>7.7457627118644083</v>
      </c>
      <c r="AF92" s="154">
        <f t="shared" si="26"/>
        <v>130.57142857142861</v>
      </c>
      <c r="AG92" s="81">
        <v>150</v>
      </c>
      <c r="AH92" s="158"/>
      <c r="AI92" s="139"/>
      <c r="AJ92" s="139"/>
      <c r="AK92" s="350"/>
      <c r="AL92" s="350"/>
      <c r="AM92" s="2"/>
      <c r="AN92" s="2"/>
      <c r="AO92" s="2"/>
      <c r="AP92" s="45"/>
      <c r="AQ92" s="167"/>
      <c r="AR92" s="177">
        <v>100</v>
      </c>
      <c r="AS92" s="167"/>
      <c r="AT92" s="167"/>
      <c r="AU92" s="167"/>
      <c r="AV92" s="167"/>
      <c r="AW92" s="167"/>
      <c r="AX92" s="167"/>
      <c r="AY92" s="167"/>
      <c r="AZ92" s="202"/>
      <c r="BA92" s="202"/>
      <c r="BB92" s="167"/>
      <c r="BC92" s="167"/>
      <c r="BD92" s="167"/>
    </row>
    <row r="93" spans="1:56" ht="14.25" customHeight="1">
      <c r="A93" s="159" t="s">
        <v>1207</v>
      </c>
      <c r="B93" s="360" t="s">
        <v>1249</v>
      </c>
      <c r="C93" s="160" t="s">
        <v>380</v>
      </c>
      <c r="D93" s="79">
        <f>VLOOKUP(C93,'JAN26'!$A$1:I1077,8,0)</f>
        <v>155</v>
      </c>
      <c r="E93" s="79">
        <f>VLOOKUP(C93,AVE!B$1:GB4151,2,0)</f>
        <v>16.428571428571427</v>
      </c>
      <c r="F93" s="153"/>
      <c r="G93" s="361">
        <f t="shared" si="0"/>
        <v>0</v>
      </c>
      <c r="H93" s="81">
        <f t="shared" si="1"/>
        <v>155</v>
      </c>
      <c r="I93" s="82">
        <f t="shared" si="2"/>
        <v>0</v>
      </c>
      <c r="J93" s="83">
        <f t="shared" si="3"/>
        <v>16.428571428571427</v>
      </c>
      <c r="K93" s="158">
        <f t="shared" si="4"/>
        <v>138.57142857142858</v>
      </c>
      <c r="L93" s="81">
        <f t="shared" si="5"/>
        <v>138.57142857142858</v>
      </c>
      <c r="M93" s="82">
        <f t="shared" si="6"/>
        <v>0</v>
      </c>
      <c r="N93" s="85">
        <f t="shared" si="7"/>
        <v>16.428571428571427</v>
      </c>
      <c r="O93" s="158">
        <f t="shared" si="8"/>
        <v>122.14285714285715</v>
      </c>
      <c r="P93" s="81">
        <f t="shared" si="9"/>
        <v>122.14285714285715</v>
      </c>
      <c r="Q93" s="82">
        <f t="shared" si="10"/>
        <v>0</v>
      </c>
      <c r="R93" s="85">
        <f t="shared" si="11"/>
        <v>16.428571428571427</v>
      </c>
      <c r="S93" s="158">
        <f t="shared" si="12"/>
        <v>105.71428571428572</v>
      </c>
      <c r="T93" s="81">
        <f t="shared" si="13"/>
        <v>105.71428571428572</v>
      </c>
      <c r="U93" s="82">
        <f t="shared" si="14"/>
        <v>0</v>
      </c>
      <c r="V93" s="85">
        <f t="shared" si="15"/>
        <v>16.428571428571427</v>
      </c>
      <c r="W93" s="158">
        <f t="shared" si="16"/>
        <v>89.285714285714292</v>
      </c>
      <c r="X93" s="81">
        <f t="shared" si="17"/>
        <v>89.285714285714292</v>
      </c>
      <c r="Y93" s="82">
        <f t="shared" si="18"/>
        <v>0</v>
      </c>
      <c r="Z93" s="85">
        <f t="shared" si="19"/>
        <v>16.428571428571427</v>
      </c>
      <c r="AA93" s="158">
        <f t="shared" si="20"/>
        <v>72.857142857142861</v>
      </c>
      <c r="AB93" s="87">
        <f t="shared" si="21"/>
        <v>4.4347826086956532</v>
      </c>
      <c r="AC93" s="87">
        <v>6</v>
      </c>
      <c r="AD93" s="362">
        <f t="shared" si="22"/>
        <v>12</v>
      </c>
      <c r="AE93" s="87">
        <f t="shared" si="25"/>
        <v>7.5652173913043468</v>
      </c>
      <c r="AF93" s="154">
        <f t="shared" si="26"/>
        <v>124.28571428571426</v>
      </c>
      <c r="AG93" s="81">
        <v>200</v>
      </c>
      <c r="AH93" s="158"/>
      <c r="AI93" s="139"/>
      <c r="AJ93" s="139"/>
      <c r="AK93" s="350"/>
      <c r="AL93" s="350"/>
      <c r="AM93" s="2"/>
      <c r="AN93" s="2"/>
      <c r="AO93" s="2"/>
      <c r="AP93" s="45"/>
      <c r="AQ93" s="167"/>
      <c r="AR93" s="167"/>
      <c r="AS93" s="167"/>
      <c r="AT93" s="167"/>
      <c r="AU93" s="167"/>
      <c r="AV93" s="167"/>
      <c r="AW93" s="167"/>
      <c r="AX93" s="167"/>
      <c r="AY93" s="167"/>
      <c r="AZ93" s="202"/>
      <c r="BA93" s="202"/>
      <c r="BB93" s="167"/>
      <c r="BC93" s="167"/>
      <c r="BD93" s="167"/>
    </row>
    <row r="94" spans="1:56" ht="14.25" customHeight="1">
      <c r="A94" s="159" t="s">
        <v>1199</v>
      </c>
      <c r="B94" s="360"/>
      <c r="C94" s="41" t="s">
        <v>600</v>
      </c>
      <c r="D94" s="79"/>
      <c r="E94" s="79">
        <f>VLOOKUP(C94,AVE!B$1:GB4249,2,0)</f>
        <v>16.333333333333332</v>
      </c>
      <c r="F94" s="153"/>
      <c r="G94" s="361">
        <f t="shared" si="0"/>
        <v>100</v>
      </c>
      <c r="H94" s="81">
        <f t="shared" si="1"/>
        <v>0</v>
      </c>
      <c r="I94" s="82">
        <f t="shared" si="2"/>
        <v>0</v>
      </c>
      <c r="J94" s="83">
        <f t="shared" si="3"/>
        <v>16.333333333333332</v>
      </c>
      <c r="K94" s="158">
        <f t="shared" si="4"/>
        <v>-16.333333333333332</v>
      </c>
      <c r="L94" s="81">
        <f t="shared" si="5"/>
        <v>0</v>
      </c>
      <c r="M94" s="82">
        <f t="shared" si="6"/>
        <v>0</v>
      </c>
      <c r="N94" s="85">
        <f t="shared" si="7"/>
        <v>16.333333333333332</v>
      </c>
      <c r="O94" s="158">
        <f t="shared" si="8"/>
        <v>-16.333333333333332</v>
      </c>
      <c r="P94" s="81">
        <f t="shared" si="9"/>
        <v>0</v>
      </c>
      <c r="Q94" s="82">
        <f t="shared" si="10"/>
        <v>0</v>
      </c>
      <c r="R94" s="85">
        <f t="shared" si="11"/>
        <v>16.333333333333332</v>
      </c>
      <c r="S94" s="158">
        <f t="shared" si="12"/>
        <v>-16.333333333333332</v>
      </c>
      <c r="T94" s="81">
        <f t="shared" si="13"/>
        <v>0</v>
      </c>
      <c r="U94" s="82">
        <f t="shared" si="14"/>
        <v>0</v>
      </c>
      <c r="V94" s="85">
        <f t="shared" si="15"/>
        <v>16.333333333333332</v>
      </c>
      <c r="W94" s="158">
        <f t="shared" si="16"/>
        <v>-16.333333333333332</v>
      </c>
      <c r="X94" s="81">
        <f t="shared" si="17"/>
        <v>0</v>
      </c>
      <c r="Y94" s="82">
        <f t="shared" si="18"/>
        <v>100</v>
      </c>
      <c r="Z94" s="85">
        <f t="shared" si="19"/>
        <v>16.333333333333332</v>
      </c>
      <c r="AA94" s="158">
        <f t="shared" si="20"/>
        <v>83.666666666666671</v>
      </c>
      <c r="AB94" s="87">
        <f t="shared" si="21"/>
        <v>5.1224489795918373</v>
      </c>
      <c r="AC94" s="87">
        <v>6</v>
      </c>
      <c r="AD94" s="362">
        <f t="shared" si="22"/>
        <v>12</v>
      </c>
      <c r="AE94" s="87">
        <f t="shared" si="25"/>
        <v>6.8775510204081627</v>
      </c>
      <c r="AF94" s="154">
        <f t="shared" si="26"/>
        <v>112.33333333333331</v>
      </c>
      <c r="AG94" s="81"/>
      <c r="AH94" s="158" t="s">
        <v>1250</v>
      </c>
      <c r="AI94" s="139"/>
      <c r="AJ94" s="139"/>
      <c r="AK94" s="350"/>
      <c r="AL94" s="350">
        <v>10</v>
      </c>
      <c r="AM94" s="2"/>
      <c r="AN94" s="2"/>
      <c r="AO94" s="2"/>
      <c r="AP94" s="45"/>
      <c r="AQ94" s="168"/>
      <c r="AR94" s="168"/>
      <c r="AS94" s="168"/>
      <c r="AT94" s="168"/>
      <c r="AU94" s="167"/>
      <c r="AV94" s="168"/>
      <c r="AW94" s="168"/>
      <c r="AX94" s="168"/>
      <c r="AY94" s="168"/>
      <c r="AZ94" s="202"/>
      <c r="BA94" s="202"/>
      <c r="BB94" s="168">
        <v>100</v>
      </c>
      <c r="BC94" s="168"/>
      <c r="BD94" s="168"/>
    </row>
    <row r="95" spans="1:56" ht="14.25" customHeight="1">
      <c r="A95" s="159" t="s">
        <v>1207</v>
      </c>
      <c r="B95" s="360" t="s">
        <v>1251</v>
      </c>
      <c r="C95" s="160" t="s">
        <v>692</v>
      </c>
      <c r="D95" s="79">
        <f>VLOOKUP(C95,'JAN26'!$A$1:I1076,8,0)</f>
        <v>66</v>
      </c>
      <c r="E95" s="79">
        <f>VLOOKUP(C95,AVE!B$1:GB4150,2,0)</f>
        <v>16.166666666666668</v>
      </c>
      <c r="F95" s="153"/>
      <c r="G95" s="361">
        <f t="shared" si="0"/>
        <v>0</v>
      </c>
      <c r="H95" s="81">
        <f t="shared" si="1"/>
        <v>66</v>
      </c>
      <c r="I95" s="82">
        <f t="shared" si="2"/>
        <v>0</v>
      </c>
      <c r="J95" s="83">
        <f t="shared" si="3"/>
        <v>16.166666666666668</v>
      </c>
      <c r="K95" s="158">
        <f t="shared" si="4"/>
        <v>49.833333333333329</v>
      </c>
      <c r="L95" s="81">
        <f t="shared" si="5"/>
        <v>49.833333333333329</v>
      </c>
      <c r="M95" s="82">
        <f t="shared" si="6"/>
        <v>0</v>
      </c>
      <c r="N95" s="85">
        <f t="shared" si="7"/>
        <v>16.166666666666668</v>
      </c>
      <c r="O95" s="158">
        <f t="shared" si="8"/>
        <v>33.666666666666657</v>
      </c>
      <c r="P95" s="81">
        <f t="shared" si="9"/>
        <v>33.666666666666657</v>
      </c>
      <c r="Q95" s="82">
        <f t="shared" si="10"/>
        <v>0</v>
      </c>
      <c r="R95" s="85">
        <f t="shared" si="11"/>
        <v>16.166666666666668</v>
      </c>
      <c r="S95" s="158">
        <f t="shared" si="12"/>
        <v>17.499999999999989</v>
      </c>
      <c r="T95" s="81">
        <f t="shared" si="13"/>
        <v>17.499999999999989</v>
      </c>
      <c r="U95" s="82">
        <f t="shared" si="14"/>
        <v>0</v>
      </c>
      <c r="V95" s="85">
        <f t="shared" si="15"/>
        <v>16.166666666666668</v>
      </c>
      <c r="W95" s="158">
        <f t="shared" si="16"/>
        <v>1.3333333333333215</v>
      </c>
      <c r="X95" s="81">
        <f t="shared" si="17"/>
        <v>1.3333333333333215</v>
      </c>
      <c r="Y95" s="82">
        <f t="shared" si="18"/>
        <v>0</v>
      </c>
      <c r="Z95" s="85">
        <f t="shared" si="19"/>
        <v>16.166666666666668</v>
      </c>
      <c r="AA95" s="158">
        <f t="shared" si="20"/>
        <v>-14.833333333333346</v>
      </c>
      <c r="AB95" s="87">
        <f t="shared" si="21"/>
        <v>0</v>
      </c>
      <c r="AC95" s="87">
        <v>6</v>
      </c>
      <c r="AD95" s="362">
        <f t="shared" si="22"/>
        <v>12</v>
      </c>
      <c r="AE95" s="87">
        <f t="shared" si="25"/>
        <v>12</v>
      </c>
      <c r="AF95" s="154">
        <f t="shared" si="26"/>
        <v>194</v>
      </c>
      <c r="AG95" s="81">
        <v>200</v>
      </c>
      <c r="AH95" s="158"/>
      <c r="AI95" s="139"/>
      <c r="AJ95" s="139"/>
      <c r="AK95" s="363">
        <v>4.5</v>
      </c>
      <c r="AL95" s="363"/>
      <c r="AM95" s="2"/>
      <c r="AN95" s="2"/>
      <c r="AO95" s="2"/>
      <c r="AP95" s="45"/>
      <c r="AQ95" s="167"/>
      <c r="AR95" s="167"/>
      <c r="AS95" s="167"/>
      <c r="AT95" s="167"/>
      <c r="AU95" s="364"/>
      <c r="AV95" s="167"/>
      <c r="AW95" s="167"/>
      <c r="AX95" s="167"/>
      <c r="AY95" s="167"/>
      <c r="AZ95" s="202"/>
      <c r="BA95" s="202"/>
      <c r="BB95" s="167"/>
      <c r="BC95" s="167"/>
      <c r="BD95" s="167"/>
    </row>
    <row r="96" spans="1:56" ht="14.25" customHeight="1">
      <c r="A96" s="160" t="s">
        <v>1197</v>
      </c>
      <c r="B96" s="377" t="s">
        <v>1213</v>
      </c>
      <c r="C96" s="160" t="s">
        <v>266</v>
      </c>
      <c r="D96" s="79">
        <f>VLOOKUP(C96,'JAN26'!$A$1:I1152,8,0)</f>
        <v>15</v>
      </c>
      <c r="E96" s="79">
        <f>VLOOKUP(C96,AVE!B$1:GB4226,2,0)</f>
        <v>15.875</v>
      </c>
      <c r="F96" s="153"/>
      <c r="G96" s="361">
        <f t="shared" si="0"/>
        <v>100</v>
      </c>
      <c r="H96" s="81">
        <f t="shared" si="1"/>
        <v>15</v>
      </c>
      <c r="I96" s="82">
        <f t="shared" si="2"/>
        <v>0</v>
      </c>
      <c r="J96" s="83">
        <f t="shared" si="3"/>
        <v>15.875</v>
      </c>
      <c r="K96" s="158">
        <f t="shared" si="4"/>
        <v>-0.875</v>
      </c>
      <c r="L96" s="81">
        <f t="shared" si="5"/>
        <v>0</v>
      </c>
      <c r="M96" s="82">
        <f t="shared" si="6"/>
        <v>0</v>
      </c>
      <c r="N96" s="85">
        <f t="shared" si="7"/>
        <v>15.875</v>
      </c>
      <c r="O96" s="158">
        <f t="shared" si="8"/>
        <v>-15.875</v>
      </c>
      <c r="P96" s="81">
        <f t="shared" si="9"/>
        <v>0</v>
      </c>
      <c r="Q96" s="82">
        <f t="shared" si="10"/>
        <v>100</v>
      </c>
      <c r="R96" s="85">
        <f t="shared" si="11"/>
        <v>15.875</v>
      </c>
      <c r="S96" s="158">
        <f t="shared" si="12"/>
        <v>84.125</v>
      </c>
      <c r="T96" s="81">
        <f t="shared" si="13"/>
        <v>84.125</v>
      </c>
      <c r="U96" s="82">
        <f t="shared" si="14"/>
        <v>0</v>
      </c>
      <c r="V96" s="85">
        <f t="shared" si="15"/>
        <v>15.875</v>
      </c>
      <c r="W96" s="158">
        <f t="shared" si="16"/>
        <v>68.25</v>
      </c>
      <c r="X96" s="81">
        <f t="shared" si="17"/>
        <v>68.25</v>
      </c>
      <c r="Y96" s="82">
        <f t="shared" si="18"/>
        <v>0</v>
      </c>
      <c r="Z96" s="85">
        <f t="shared" si="19"/>
        <v>15.875</v>
      </c>
      <c r="AA96" s="158">
        <f t="shared" si="20"/>
        <v>52.375</v>
      </c>
      <c r="AB96" s="87">
        <f t="shared" si="21"/>
        <v>3.2992125984251968</v>
      </c>
      <c r="AC96" s="87">
        <v>6</v>
      </c>
      <c r="AD96" s="362">
        <f t="shared" si="22"/>
        <v>12</v>
      </c>
      <c r="AE96" s="87">
        <f t="shared" si="25"/>
        <v>8.7007874015748037</v>
      </c>
      <c r="AF96" s="154">
        <f t="shared" si="26"/>
        <v>138.125</v>
      </c>
      <c r="AG96" s="81">
        <v>200</v>
      </c>
      <c r="AH96" s="158"/>
      <c r="AI96" s="139"/>
      <c r="AJ96" s="139"/>
      <c r="AK96" s="373">
        <v>12</v>
      </c>
      <c r="AL96" s="373">
        <v>12</v>
      </c>
      <c r="AM96" s="2"/>
      <c r="AN96" s="2"/>
      <c r="AO96" s="2"/>
      <c r="AP96" s="45"/>
      <c r="AQ96" s="167"/>
      <c r="AR96" s="167"/>
      <c r="AS96" s="167"/>
      <c r="AT96" s="167"/>
      <c r="AU96" s="168">
        <v>100</v>
      </c>
      <c r="AV96" s="167"/>
      <c r="AW96" s="167"/>
      <c r="AX96" s="167"/>
      <c r="AY96" s="167"/>
      <c r="AZ96" s="376"/>
      <c r="BA96" s="376"/>
      <c r="BB96" s="167"/>
      <c r="BC96" s="167"/>
      <c r="BD96" s="167"/>
    </row>
    <row r="97" spans="1:56" ht="14.25" customHeight="1">
      <c r="A97" s="159" t="s">
        <v>1199</v>
      </c>
      <c r="B97" s="360" t="s">
        <v>1252</v>
      </c>
      <c r="C97" s="160" t="s">
        <v>345</v>
      </c>
      <c r="D97" s="79">
        <f>VLOOKUP(C97,'JAN26'!$A$1:I1181,8,0)</f>
        <v>6</v>
      </c>
      <c r="E97" s="79">
        <f>VLOOKUP(C97,AVE!B$1:GB4255,2,0)</f>
        <v>15.875</v>
      </c>
      <c r="F97" s="153"/>
      <c r="G97" s="361">
        <f t="shared" si="0"/>
        <v>100</v>
      </c>
      <c r="H97" s="81">
        <f t="shared" si="1"/>
        <v>6</v>
      </c>
      <c r="I97" s="82">
        <f t="shared" si="2"/>
        <v>0</v>
      </c>
      <c r="J97" s="83">
        <f t="shared" si="3"/>
        <v>15.875</v>
      </c>
      <c r="K97" s="158">
        <f t="shared" si="4"/>
        <v>-9.875</v>
      </c>
      <c r="L97" s="81">
        <f t="shared" si="5"/>
        <v>0</v>
      </c>
      <c r="M97" s="82">
        <f t="shared" si="6"/>
        <v>0</v>
      </c>
      <c r="N97" s="85">
        <f t="shared" si="7"/>
        <v>15.875</v>
      </c>
      <c r="O97" s="158">
        <f t="shared" si="8"/>
        <v>-15.875</v>
      </c>
      <c r="P97" s="81">
        <f t="shared" si="9"/>
        <v>0</v>
      </c>
      <c r="Q97" s="82">
        <f t="shared" si="10"/>
        <v>0</v>
      </c>
      <c r="R97" s="85">
        <f t="shared" si="11"/>
        <v>15.875</v>
      </c>
      <c r="S97" s="158">
        <f t="shared" si="12"/>
        <v>-15.875</v>
      </c>
      <c r="T97" s="81">
        <f t="shared" si="13"/>
        <v>0</v>
      </c>
      <c r="U97" s="82">
        <f t="shared" si="14"/>
        <v>0</v>
      </c>
      <c r="V97" s="85">
        <f t="shared" si="15"/>
        <v>15.875</v>
      </c>
      <c r="W97" s="158">
        <f t="shared" si="16"/>
        <v>-15.875</v>
      </c>
      <c r="X97" s="81">
        <f t="shared" si="17"/>
        <v>0</v>
      </c>
      <c r="Y97" s="82">
        <f t="shared" si="18"/>
        <v>0</v>
      </c>
      <c r="Z97" s="85">
        <f t="shared" si="19"/>
        <v>15.875</v>
      </c>
      <c r="AA97" s="158">
        <f t="shared" si="20"/>
        <v>-15.875</v>
      </c>
      <c r="AB97" s="87">
        <f t="shared" si="21"/>
        <v>0</v>
      </c>
      <c r="AC97" s="87">
        <v>6</v>
      </c>
      <c r="AD97" s="362">
        <f t="shared" si="22"/>
        <v>12</v>
      </c>
      <c r="AE97" s="87">
        <f t="shared" si="25"/>
        <v>12</v>
      </c>
      <c r="AF97" s="154">
        <f t="shared" si="26"/>
        <v>190.5</v>
      </c>
      <c r="AG97" s="81">
        <v>200</v>
      </c>
      <c r="AH97" s="158"/>
      <c r="AI97" s="139"/>
      <c r="AJ97" s="139">
        <v>4.5</v>
      </c>
      <c r="AK97" s="418"/>
      <c r="AL97" s="418"/>
      <c r="AM97" s="2"/>
      <c r="AN97" s="2"/>
      <c r="AO97" s="2"/>
      <c r="AP97" s="45"/>
      <c r="AQ97" s="168"/>
      <c r="AR97" s="168"/>
      <c r="AS97" s="168"/>
      <c r="AT97" s="168"/>
      <c r="AU97" s="392"/>
      <c r="AV97" s="168"/>
      <c r="AW97" s="168"/>
      <c r="AX97" s="168"/>
      <c r="AY97" s="168"/>
      <c r="AZ97" s="202"/>
      <c r="BA97" s="202"/>
      <c r="BB97" s="168"/>
      <c r="BC97" s="168">
        <v>100</v>
      </c>
      <c r="BD97" s="168"/>
    </row>
    <row r="98" spans="1:56" ht="14.25" customHeight="1">
      <c r="A98" s="159" t="s">
        <v>1207</v>
      </c>
      <c r="B98" s="360" t="s">
        <v>1253</v>
      </c>
      <c r="C98" s="160" t="s">
        <v>346</v>
      </c>
      <c r="D98" s="79">
        <f>VLOOKUP(C98,'JAN26'!$A$1:I1080,8,0)</f>
        <v>142</v>
      </c>
      <c r="E98" s="79">
        <f>VLOOKUP(C98,AVE!B$1:GB4154,2,0)</f>
        <v>15.666666666666666</v>
      </c>
      <c r="F98" s="153"/>
      <c r="G98" s="361">
        <f t="shared" si="0"/>
        <v>0</v>
      </c>
      <c r="H98" s="81">
        <f t="shared" si="1"/>
        <v>142</v>
      </c>
      <c r="I98" s="82">
        <f t="shared" si="2"/>
        <v>0</v>
      </c>
      <c r="J98" s="83">
        <f t="shared" si="3"/>
        <v>15.666666666666666</v>
      </c>
      <c r="K98" s="158">
        <f t="shared" si="4"/>
        <v>126.33333333333333</v>
      </c>
      <c r="L98" s="81">
        <f t="shared" si="5"/>
        <v>126.33333333333333</v>
      </c>
      <c r="M98" s="82">
        <f t="shared" si="6"/>
        <v>0</v>
      </c>
      <c r="N98" s="85">
        <f t="shared" si="7"/>
        <v>15.666666666666666</v>
      </c>
      <c r="O98" s="158">
        <f t="shared" si="8"/>
        <v>110.66666666666666</v>
      </c>
      <c r="P98" s="81">
        <f t="shared" si="9"/>
        <v>110.66666666666666</v>
      </c>
      <c r="Q98" s="82">
        <f t="shared" si="10"/>
        <v>0</v>
      </c>
      <c r="R98" s="85">
        <f t="shared" si="11"/>
        <v>15.666666666666666</v>
      </c>
      <c r="S98" s="158">
        <f t="shared" si="12"/>
        <v>94.999999999999986</v>
      </c>
      <c r="T98" s="81">
        <f t="shared" si="13"/>
        <v>94.999999999999986</v>
      </c>
      <c r="U98" s="82">
        <f t="shared" si="14"/>
        <v>0</v>
      </c>
      <c r="V98" s="85">
        <f t="shared" si="15"/>
        <v>15.666666666666666</v>
      </c>
      <c r="W98" s="158">
        <f t="shared" si="16"/>
        <v>79.333333333333314</v>
      </c>
      <c r="X98" s="81">
        <f t="shared" si="17"/>
        <v>79.333333333333314</v>
      </c>
      <c r="Y98" s="82">
        <f t="shared" si="18"/>
        <v>0</v>
      </c>
      <c r="Z98" s="85">
        <f t="shared" si="19"/>
        <v>15.666666666666666</v>
      </c>
      <c r="AA98" s="158">
        <f t="shared" si="20"/>
        <v>63.66666666666665</v>
      </c>
      <c r="AB98" s="87">
        <f t="shared" si="21"/>
        <v>4.0638297872340416</v>
      </c>
      <c r="AC98" s="87">
        <v>6</v>
      </c>
      <c r="AD98" s="362">
        <f t="shared" si="22"/>
        <v>12</v>
      </c>
      <c r="AE98" s="87">
        <f t="shared" si="25"/>
        <v>7.9361702127659584</v>
      </c>
      <c r="AF98" s="154">
        <f t="shared" si="26"/>
        <v>124.33333333333334</v>
      </c>
      <c r="AG98" s="81">
        <v>150</v>
      </c>
      <c r="AH98" s="158"/>
      <c r="AI98" s="139"/>
      <c r="AJ98" s="139"/>
      <c r="AK98" s="418"/>
      <c r="AL98" s="418"/>
      <c r="AM98" s="2"/>
      <c r="AN98" s="2"/>
      <c r="AO98" s="2"/>
      <c r="AP98" s="45"/>
      <c r="AQ98" s="419"/>
      <c r="AR98" s="419"/>
      <c r="AS98" s="419"/>
      <c r="AT98" s="419"/>
      <c r="AU98" s="392"/>
      <c r="AV98" s="419"/>
      <c r="AW98" s="419"/>
      <c r="AX98" s="419"/>
      <c r="AY98" s="419"/>
      <c r="AZ98" s="202"/>
      <c r="BA98" s="202"/>
      <c r="BB98" s="419"/>
      <c r="BC98" s="419"/>
      <c r="BD98" s="419"/>
    </row>
    <row r="99" spans="1:56" ht="14.25" customHeight="1">
      <c r="A99" s="160" t="s">
        <v>1254</v>
      </c>
      <c r="B99" s="360">
        <v>33118</v>
      </c>
      <c r="C99" s="160" t="s">
        <v>591</v>
      </c>
      <c r="D99" s="79">
        <f>VLOOKUP(C99,'JAN26'!$A$1:I945,8,0)</f>
        <v>271</v>
      </c>
      <c r="E99" s="79">
        <f>VLOOKUP(C99,AVE!B$1:GB4019,2,0)</f>
        <v>15.4</v>
      </c>
      <c r="F99" s="153"/>
      <c r="G99" s="361">
        <f t="shared" si="0"/>
        <v>0</v>
      </c>
      <c r="H99" s="81">
        <f t="shared" si="1"/>
        <v>271</v>
      </c>
      <c r="I99" s="82">
        <f t="shared" si="2"/>
        <v>0</v>
      </c>
      <c r="J99" s="83">
        <f t="shared" si="3"/>
        <v>15.4</v>
      </c>
      <c r="K99" s="158">
        <f t="shared" si="4"/>
        <v>255.6</v>
      </c>
      <c r="L99" s="81">
        <f t="shared" si="5"/>
        <v>255.6</v>
      </c>
      <c r="M99" s="82">
        <f t="shared" si="6"/>
        <v>0</v>
      </c>
      <c r="N99" s="85">
        <f t="shared" si="7"/>
        <v>15.4</v>
      </c>
      <c r="O99" s="158">
        <f t="shared" si="8"/>
        <v>240.2</v>
      </c>
      <c r="P99" s="81">
        <f t="shared" si="9"/>
        <v>240.2</v>
      </c>
      <c r="Q99" s="82">
        <f t="shared" si="10"/>
        <v>0</v>
      </c>
      <c r="R99" s="85">
        <f t="shared" si="11"/>
        <v>15.4</v>
      </c>
      <c r="S99" s="158">
        <f t="shared" si="12"/>
        <v>224.79999999999998</v>
      </c>
      <c r="T99" s="81">
        <f t="shared" si="13"/>
        <v>224.79999999999998</v>
      </c>
      <c r="U99" s="82">
        <f t="shared" si="14"/>
        <v>0</v>
      </c>
      <c r="V99" s="85">
        <f t="shared" si="15"/>
        <v>15.4</v>
      </c>
      <c r="W99" s="158">
        <f t="shared" si="16"/>
        <v>209.39999999999998</v>
      </c>
      <c r="X99" s="81">
        <f t="shared" si="17"/>
        <v>209.39999999999998</v>
      </c>
      <c r="Y99" s="82">
        <f t="shared" si="18"/>
        <v>0</v>
      </c>
      <c r="Z99" s="85">
        <f t="shared" si="19"/>
        <v>15.4</v>
      </c>
      <c r="AA99" s="158">
        <f t="shared" si="20"/>
        <v>193.99999999999997</v>
      </c>
      <c r="AB99" s="87">
        <f t="shared" si="21"/>
        <v>12.597402597402596</v>
      </c>
      <c r="AC99" s="87">
        <v>6</v>
      </c>
      <c r="AD99" s="362">
        <f t="shared" si="22"/>
        <v>12</v>
      </c>
      <c r="AE99" s="87">
        <f t="shared" si="25"/>
        <v>0</v>
      </c>
      <c r="AF99" s="154">
        <f t="shared" si="26"/>
        <v>0</v>
      </c>
      <c r="AG99" s="81"/>
      <c r="AH99" s="158"/>
      <c r="AI99" s="139"/>
      <c r="AJ99" s="139"/>
      <c r="AK99" s="373">
        <v>6.59</v>
      </c>
      <c r="AL99" s="373"/>
      <c r="AM99" s="2"/>
      <c r="AN99" s="2"/>
      <c r="AO99" s="2"/>
      <c r="AP99" s="45"/>
      <c r="AQ99" s="167"/>
      <c r="AR99" s="167"/>
      <c r="AS99" s="167"/>
      <c r="AT99" s="167"/>
      <c r="AU99" s="168"/>
      <c r="AV99" s="167"/>
      <c r="AW99" s="167"/>
      <c r="AX99" s="167"/>
      <c r="AY99" s="167"/>
      <c r="AZ99" s="376"/>
      <c r="BA99" s="376"/>
      <c r="BB99" s="167"/>
      <c r="BC99" s="167"/>
      <c r="BD99" s="167"/>
    </row>
    <row r="100" spans="1:56" ht="14.25" customHeight="1">
      <c r="A100" s="369" t="s">
        <v>1219</v>
      </c>
      <c r="B100" s="377" t="s">
        <v>1255</v>
      </c>
      <c r="C100" s="278" t="s">
        <v>263</v>
      </c>
      <c r="D100" s="79">
        <f>VLOOKUP(C100,'JAN26'!$A$1:I979,8,0)</f>
        <v>14</v>
      </c>
      <c r="E100" s="79">
        <f>VLOOKUP(C100,AVE!B$1:GB4053,2,0)</f>
        <v>15.285714285714286</v>
      </c>
      <c r="F100" s="153"/>
      <c r="G100" s="361">
        <f t="shared" si="0"/>
        <v>400</v>
      </c>
      <c r="H100" s="81">
        <f t="shared" si="1"/>
        <v>14</v>
      </c>
      <c r="I100" s="82">
        <f t="shared" si="2"/>
        <v>0</v>
      </c>
      <c r="J100" s="83">
        <f t="shared" si="3"/>
        <v>15.285714285714286</v>
      </c>
      <c r="K100" s="158">
        <f t="shared" si="4"/>
        <v>-1.2857142857142865</v>
      </c>
      <c r="L100" s="81">
        <f t="shared" si="5"/>
        <v>0</v>
      </c>
      <c r="M100" s="82">
        <f t="shared" si="6"/>
        <v>200</v>
      </c>
      <c r="N100" s="85">
        <f t="shared" si="7"/>
        <v>15.285714285714286</v>
      </c>
      <c r="O100" s="158">
        <f t="shared" si="8"/>
        <v>184.71428571428572</v>
      </c>
      <c r="P100" s="81">
        <f t="shared" si="9"/>
        <v>184.71428571428572</v>
      </c>
      <c r="Q100" s="82">
        <f t="shared" si="10"/>
        <v>0</v>
      </c>
      <c r="R100" s="85">
        <f t="shared" si="11"/>
        <v>15.285714285714286</v>
      </c>
      <c r="S100" s="158">
        <f t="shared" si="12"/>
        <v>169.42857142857144</v>
      </c>
      <c r="T100" s="81">
        <f t="shared" si="13"/>
        <v>169.42857142857144</v>
      </c>
      <c r="U100" s="82">
        <f t="shared" si="14"/>
        <v>0</v>
      </c>
      <c r="V100" s="85">
        <f t="shared" si="15"/>
        <v>15.285714285714286</v>
      </c>
      <c r="W100" s="158">
        <f t="shared" si="16"/>
        <v>154.14285714285717</v>
      </c>
      <c r="X100" s="81">
        <f t="shared" si="17"/>
        <v>154.14285714285717</v>
      </c>
      <c r="Y100" s="82">
        <f t="shared" si="18"/>
        <v>200</v>
      </c>
      <c r="Z100" s="85">
        <f t="shared" si="19"/>
        <v>15.285714285714286</v>
      </c>
      <c r="AA100" s="158">
        <f t="shared" si="20"/>
        <v>338.85714285714289</v>
      </c>
      <c r="AB100" s="370">
        <f t="shared" si="21"/>
        <v>22.168224299065422</v>
      </c>
      <c r="AC100" s="87">
        <v>6</v>
      </c>
      <c r="AD100" s="362">
        <f t="shared" si="22"/>
        <v>12</v>
      </c>
      <c r="AE100" s="370">
        <f t="shared" si="25"/>
        <v>0</v>
      </c>
      <c r="AF100" s="104">
        <f t="shared" si="26"/>
        <v>0</v>
      </c>
      <c r="AG100" s="104"/>
      <c r="AH100" s="370"/>
      <c r="AI100" s="203">
        <v>5.43</v>
      </c>
      <c r="AJ100" s="203"/>
      <c r="AK100" s="371">
        <v>5.35</v>
      </c>
      <c r="AL100" s="371"/>
      <c r="AM100" s="375"/>
      <c r="AN100" s="375"/>
      <c r="AO100" s="375"/>
      <c r="AP100" s="45"/>
      <c r="AQ100" s="168"/>
      <c r="AR100" s="168"/>
      <c r="AS100" s="168">
        <v>200</v>
      </c>
      <c r="AT100" s="168"/>
      <c r="AU100" s="168"/>
      <c r="AV100" s="168"/>
      <c r="AW100" s="168"/>
      <c r="AX100" s="168"/>
      <c r="AY100" s="168"/>
      <c r="AZ100" s="376"/>
      <c r="BA100" s="376">
        <v>200</v>
      </c>
      <c r="BB100" s="168"/>
      <c r="BC100" s="168"/>
      <c r="BD100" s="168"/>
    </row>
    <row r="101" spans="1:56" ht="14.25" customHeight="1">
      <c r="A101" s="159" t="s">
        <v>1199</v>
      </c>
      <c r="B101" s="360" t="s">
        <v>1256</v>
      </c>
      <c r="C101" s="22" t="s">
        <v>365</v>
      </c>
      <c r="D101" s="79">
        <f>VLOOKUP(C101,'JAN26'!$A$1:I1172,8,0)</f>
        <v>168</v>
      </c>
      <c r="E101" s="79">
        <f>VLOOKUP(C101,AVE!B$1:GB4246,2,0)</f>
        <v>15</v>
      </c>
      <c r="F101" s="153"/>
      <c r="G101" s="361">
        <f t="shared" si="0"/>
        <v>0</v>
      </c>
      <c r="H101" s="81">
        <f t="shared" si="1"/>
        <v>168</v>
      </c>
      <c r="I101" s="82">
        <f t="shared" si="2"/>
        <v>0</v>
      </c>
      <c r="J101" s="83">
        <f t="shared" si="3"/>
        <v>15</v>
      </c>
      <c r="K101" s="158">
        <f t="shared" si="4"/>
        <v>153</v>
      </c>
      <c r="L101" s="81">
        <f t="shared" si="5"/>
        <v>153</v>
      </c>
      <c r="M101" s="82">
        <f t="shared" si="6"/>
        <v>0</v>
      </c>
      <c r="N101" s="85">
        <f t="shared" si="7"/>
        <v>15</v>
      </c>
      <c r="O101" s="158">
        <f t="shared" si="8"/>
        <v>138</v>
      </c>
      <c r="P101" s="81">
        <f t="shared" si="9"/>
        <v>138</v>
      </c>
      <c r="Q101" s="82">
        <f t="shared" si="10"/>
        <v>0</v>
      </c>
      <c r="R101" s="85">
        <f t="shared" si="11"/>
        <v>15</v>
      </c>
      <c r="S101" s="158">
        <f t="shared" si="12"/>
        <v>123</v>
      </c>
      <c r="T101" s="81">
        <f t="shared" si="13"/>
        <v>123</v>
      </c>
      <c r="U101" s="82">
        <f t="shared" si="14"/>
        <v>0</v>
      </c>
      <c r="V101" s="85">
        <f t="shared" si="15"/>
        <v>15</v>
      </c>
      <c r="W101" s="158">
        <f t="shared" si="16"/>
        <v>108</v>
      </c>
      <c r="X101" s="81">
        <f t="shared" si="17"/>
        <v>108</v>
      </c>
      <c r="Y101" s="82">
        <f t="shared" si="18"/>
        <v>0</v>
      </c>
      <c r="Z101" s="85">
        <f t="shared" si="19"/>
        <v>15</v>
      </c>
      <c r="AA101" s="158">
        <f t="shared" si="20"/>
        <v>93</v>
      </c>
      <c r="AB101" s="87">
        <f t="shared" si="21"/>
        <v>6.2</v>
      </c>
      <c r="AC101" s="87">
        <v>6</v>
      </c>
      <c r="AD101" s="362">
        <f t="shared" si="22"/>
        <v>12</v>
      </c>
      <c r="AE101" s="87">
        <f t="shared" si="25"/>
        <v>0</v>
      </c>
      <c r="AF101" s="154">
        <f t="shared" si="26"/>
        <v>0</v>
      </c>
      <c r="AG101" s="81"/>
      <c r="AH101" s="158"/>
      <c r="AI101" s="139"/>
      <c r="AJ101" s="139"/>
      <c r="AK101" s="350"/>
      <c r="AL101" s="350"/>
      <c r="AM101" s="2"/>
      <c r="AN101" s="2"/>
      <c r="AO101" s="2"/>
      <c r="AP101" s="45"/>
      <c r="AQ101" s="392"/>
      <c r="AR101" s="392"/>
      <c r="AS101" s="392"/>
      <c r="AT101" s="392"/>
      <c r="AU101" s="167"/>
      <c r="AV101" s="392"/>
      <c r="AW101" s="392"/>
      <c r="AX101" s="392"/>
      <c r="AY101" s="392"/>
      <c r="AZ101" s="376"/>
      <c r="BA101" s="376"/>
      <c r="BB101" s="392"/>
      <c r="BC101" s="392"/>
      <c r="BD101" s="392"/>
    </row>
    <row r="102" spans="1:56" ht="14.25" customHeight="1">
      <c r="A102" s="420" t="s">
        <v>998</v>
      </c>
      <c r="B102" s="421"/>
      <c r="C102" s="422" t="s">
        <v>319</v>
      </c>
      <c r="D102" s="79">
        <f>VLOOKUP(C102,'JAN26'!$A$1:I1211,8,0)</f>
        <v>81</v>
      </c>
      <c r="E102" s="79">
        <f>VLOOKUP(C102,AVE!B$1:GB4285,2,0)</f>
        <v>15</v>
      </c>
      <c r="F102" s="153"/>
      <c r="G102" s="361">
        <f t="shared" si="0"/>
        <v>100</v>
      </c>
      <c r="H102" s="81">
        <f t="shared" si="1"/>
        <v>81</v>
      </c>
      <c r="I102" s="82">
        <f t="shared" si="2"/>
        <v>0</v>
      </c>
      <c r="J102" s="83">
        <f t="shared" si="3"/>
        <v>15</v>
      </c>
      <c r="K102" s="158">
        <f t="shared" si="4"/>
        <v>66</v>
      </c>
      <c r="L102" s="81">
        <f t="shared" si="5"/>
        <v>66</v>
      </c>
      <c r="M102" s="82">
        <f t="shared" si="6"/>
        <v>0</v>
      </c>
      <c r="N102" s="85">
        <f t="shared" si="7"/>
        <v>15</v>
      </c>
      <c r="O102" s="158">
        <f t="shared" si="8"/>
        <v>51</v>
      </c>
      <c r="P102" s="81">
        <f t="shared" si="9"/>
        <v>51</v>
      </c>
      <c r="Q102" s="82">
        <f t="shared" si="10"/>
        <v>100</v>
      </c>
      <c r="R102" s="85">
        <f t="shared" si="11"/>
        <v>15</v>
      </c>
      <c r="S102" s="158">
        <f t="shared" si="12"/>
        <v>136</v>
      </c>
      <c r="T102" s="81">
        <f t="shared" si="13"/>
        <v>136</v>
      </c>
      <c r="U102" s="82">
        <f t="shared" si="14"/>
        <v>0</v>
      </c>
      <c r="V102" s="85">
        <f t="shared" si="15"/>
        <v>15</v>
      </c>
      <c r="W102" s="158">
        <f t="shared" si="16"/>
        <v>121</v>
      </c>
      <c r="X102" s="81">
        <f t="shared" si="17"/>
        <v>121</v>
      </c>
      <c r="Y102" s="82">
        <f t="shared" si="18"/>
        <v>0</v>
      </c>
      <c r="Z102" s="85">
        <f t="shared" si="19"/>
        <v>15</v>
      </c>
      <c r="AA102" s="158">
        <f t="shared" si="20"/>
        <v>106</v>
      </c>
      <c r="AB102" s="87">
        <f t="shared" si="21"/>
        <v>7.0666666666666664</v>
      </c>
      <c r="AC102" s="87">
        <v>6</v>
      </c>
      <c r="AD102" s="362">
        <f t="shared" si="22"/>
        <v>12</v>
      </c>
      <c r="AE102" s="423">
        <f t="shared" si="25"/>
        <v>0</v>
      </c>
      <c r="AF102" s="424">
        <f t="shared" si="26"/>
        <v>0</v>
      </c>
      <c r="AG102" s="424">
        <v>50</v>
      </c>
      <c r="AH102" s="423" t="s">
        <v>1257</v>
      </c>
      <c r="AI102" s="425"/>
      <c r="AJ102" s="425"/>
      <c r="AK102" s="426">
        <v>183.1</v>
      </c>
      <c r="AL102" s="426"/>
      <c r="AM102" s="427"/>
      <c r="AN102" s="427"/>
      <c r="AO102" s="427"/>
      <c r="AP102" s="45"/>
      <c r="AQ102" s="45"/>
      <c r="AR102" s="45"/>
      <c r="AS102" s="45"/>
      <c r="AT102" s="45"/>
      <c r="AU102" s="168"/>
      <c r="AV102" s="45"/>
      <c r="AW102" s="45"/>
      <c r="AX102" s="45">
        <v>100</v>
      </c>
      <c r="AY102" s="45"/>
      <c r="AZ102" s="378"/>
      <c r="BA102" s="378"/>
      <c r="BB102" s="45"/>
      <c r="BC102" s="45"/>
      <c r="BD102" s="45"/>
    </row>
    <row r="103" spans="1:56" ht="14.25" customHeight="1">
      <c r="A103" s="366" t="s">
        <v>677</v>
      </c>
      <c r="B103" s="367">
        <v>70.656000000000006</v>
      </c>
      <c r="C103" s="279" t="s">
        <v>376</v>
      </c>
      <c r="D103" s="79">
        <f>VLOOKUP(C103,'JAN26'!$A$1:I927,8,0)</f>
        <v>91</v>
      </c>
      <c r="E103" s="79">
        <f>VLOOKUP(C103,AVE!B$1:GB4001,2,0)</f>
        <v>14.75</v>
      </c>
      <c r="F103" s="153"/>
      <c r="G103" s="361">
        <f t="shared" si="0"/>
        <v>100</v>
      </c>
      <c r="H103" s="81">
        <f t="shared" si="1"/>
        <v>91</v>
      </c>
      <c r="I103" s="82">
        <f t="shared" si="2"/>
        <v>0</v>
      </c>
      <c r="J103" s="83">
        <f t="shared" si="3"/>
        <v>14.75</v>
      </c>
      <c r="K103" s="158">
        <f t="shared" si="4"/>
        <v>76.25</v>
      </c>
      <c r="L103" s="81">
        <f t="shared" si="5"/>
        <v>76.25</v>
      </c>
      <c r="M103" s="82">
        <f t="shared" si="6"/>
        <v>0</v>
      </c>
      <c r="N103" s="85">
        <f t="shared" si="7"/>
        <v>14.75</v>
      </c>
      <c r="O103" s="158">
        <f t="shared" si="8"/>
        <v>61.5</v>
      </c>
      <c r="P103" s="81">
        <f t="shared" si="9"/>
        <v>61.5</v>
      </c>
      <c r="Q103" s="82">
        <f t="shared" si="10"/>
        <v>0</v>
      </c>
      <c r="R103" s="85">
        <f t="shared" si="11"/>
        <v>14.75</v>
      </c>
      <c r="S103" s="158">
        <f t="shared" si="12"/>
        <v>46.75</v>
      </c>
      <c r="T103" s="81">
        <f t="shared" si="13"/>
        <v>46.75</v>
      </c>
      <c r="U103" s="82">
        <f t="shared" si="14"/>
        <v>0</v>
      </c>
      <c r="V103" s="85">
        <f t="shared" si="15"/>
        <v>14.75</v>
      </c>
      <c r="W103" s="158">
        <f t="shared" si="16"/>
        <v>32</v>
      </c>
      <c r="X103" s="81">
        <f t="shared" si="17"/>
        <v>32</v>
      </c>
      <c r="Y103" s="82">
        <f t="shared" si="18"/>
        <v>100</v>
      </c>
      <c r="Z103" s="85">
        <f t="shared" si="19"/>
        <v>14.75</v>
      </c>
      <c r="AA103" s="158">
        <f t="shared" si="20"/>
        <v>117.25</v>
      </c>
      <c r="AB103" s="87">
        <f t="shared" si="21"/>
        <v>7.9491525423728815</v>
      </c>
      <c r="AC103" s="87">
        <v>6</v>
      </c>
      <c r="AD103" s="362">
        <f t="shared" si="22"/>
        <v>12</v>
      </c>
      <c r="AE103" s="87">
        <f t="shared" si="25"/>
        <v>0</v>
      </c>
      <c r="AF103" s="154">
        <f t="shared" si="26"/>
        <v>0</v>
      </c>
      <c r="AG103" s="81"/>
      <c r="AH103" s="158"/>
      <c r="AI103" s="139"/>
      <c r="AJ103" s="139"/>
      <c r="AK103" s="350"/>
      <c r="AL103" s="350"/>
      <c r="AM103" s="2"/>
      <c r="AN103" s="2"/>
      <c r="AO103" s="2"/>
      <c r="AP103" s="45"/>
      <c r="AQ103" s="167"/>
      <c r="AR103" s="167"/>
      <c r="AS103" s="167"/>
      <c r="AT103" s="167"/>
      <c r="AU103" s="167"/>
      <c r="AV103" s="167"/>
      <c r="AW103" s="167"/>
      <c r="AX103" s="167"/>
      <c r="AY103" s="167"/>
      <c r="AZ103" s="378"/>
      <c r="BA103" s="378">
        <v>100</v>
      </c>
      <c r="BB103" s="167"/>
      <c r="BC103" s="167"/>
      <c r="BD103" s="167"/>
    </row>
    <row r="104" spans="1:56" ht="14.25" customHeight="1">
      <c r="A104" s="428" t="s">
        <v>1202</v>
      </c>
      <c r="B104" s="385"/>
      <c r="C104" s="386" t="s">
        <v>115</v>
      </c>
      <c r="D104" s="79"/>
      <c r="E104" s="79">
        <f>VLOOKUP(C104,AVE!B$1:GB4028,2,0)</f>
        <v>14</v>
      </c>
      <c r="F104" s="153"/>
      <c r="G104" s="361">
        <f t="shared" si="0"/>
        <v>600</v>
      </c>
      <c r="H104" s="81">
        <f t="shared" si="1"/>
        <v>0</v>
      </c>
      <c r="I104" s="82">
        <f t="shared" si="2"/>
        <v>100</v>
      </c>
      <c r="J104" s="83">
        <f t="shared" si="3"/>
        <v>14</v>
      </c>
      <c r="K104" s="158">
        <f t="shared" si="4"/>
        <v>86</v>
      </c>
      <c r="L104" s="81">
        <f t="shared" si="5"/>
        <v>86</v>
      </c>
      <c r="M104" s="82">
        <f t="shared" si="6"/>
        <v>0</v>
      </c>
      <c r="N104" s="85">
        <f t="shared" si="7"/>
        <v>14</v>
      </c>
      <c r="O104" s="158">
        <f t="shared" si="8"/>
        <v>72</v>
      </c>
      <c r="P104" s="81">
        <f t="shared" si="9"/>
        <v>72</v>
      </c>
      <c r="Q104" s="82">
        <f t="shared" si="10"/>
        <v>0</v>
      </c>
      <c r="R104" s="85">
        <f t="shared" si="11"/>
        <v>14</v>
      </c>
      <c r="S104" s="158">
        <f t="shared" si="12"/>
        <v>58</v>
      </c>
      <c r="T104" s="81">
        <f t="shared" si="13"/>
        <v>58</v>
      </c>
      <c r="U104" s="82">
        <f t="shared" si="14"/>
        <v>500</v>
      </c>
      <c r="V104" s="85">
        <f t="shared" si="15"/>
        <v>14</v>
      </c>
      <c r="W104" s="158">
        <f t="shared" si="16"/>
        <v>544</v>
      </c>
      <c r="X104" s="81">
        <f t="shared" si="17"/>
        <v>544</v>
      </c>
      <c r="Y104" s="82">
        <f t="shared" si="18"/>
        <v>0</v>
      </c>
      <c r="Z104" s="85">
        <f t="shared" si="19"/>
        <v>14</v>
      </c>
      <c r="AA104" s="158">
        <f t="shared" si="20"/>
        <v>530</v>
      </c>
      <c r="AB104" s="387">
        <f t="shared" si="21"/>
        <v>37.857142857142854</v>
      </c>
      <c r="AC104" s="87">
        <v>6</v>
      </c>
      <c r="AD104" s="362">
        <f t="shared" si="22"/>
        <v>12</v>
      </c>
      <c r="AE104" s="387">
        <f t="shared" si="25"/>
        <v>0</v>
      </c>
      <c r="AF104" s="388">
        <f t="shared" si="26"/>
        <v>0</v>
      </c>
      <c r="AG104" s="388"/>
      <c r="AH104" s="387"/>
      <c r="AI104" s="389"/>
      <c r="AJ104" s="389"/>
      <c r="AK104" s="396"/>
      <c r="AL104" s="396">
        <v>1.66</v>
      </c>
      <c r="AM104" s="391"/>
      <c r="AN104" s="391"/>
      <c r="AO104" s="391"/>
      <c r="AP104" s="45"/>
      <c r="AQ104" s="168"/>
      <c r="AR104" s="168">
        <v>100</v>
      </c>
      <c r="AS104" s="168"/>
      <c r="AT104" s="168"/>
      <c r="AU104" s="168"/>
      <c r="AV104" s="168"/>
      <c r="AW104" s="168"/>
      <c r="AX104" s="168"/>
      <c r="AY104" s="168">
        <v>500</v>
      </c>
      <c r="AZ104" s="202"/>
      <c r="BA104" s="202"/>
      <c r="BB104" s="168"/>
      <c r="BC104" s="168"/>
      <c r="BD104" s="168"/>
    </row>
    <row r="105" spans="1:56" ht="14.25" customHeight="1">
      <c r="A105" s="159" t="s">
        <v>998</v>
      </c>
      <c r="B105" s="360"/>
      <c r="C105" s="160" t="s">
        <v>455</v>
      </c>
      <c r="D105" s="79">
        <f>VLOOKUP(C105,'JAN26'!$A$1:I1206,8,0)</f>
        <v>326</v>
      </c>
      <c r="E105" s="79">
        <f>VLOOKUP(C105,AVE!B$1:GB4280,2,0)</f>
        <v>14</v>
      </c>
      <c r="F105" s="153"/>
      <c r="G105" s="361">
        <f t="shared" si="0"/>
        <v>0</v>
      </c>
      <c r="H105" s="81">
        <f t="shared" si="1"/>
        <v>326</v>
      </c>
      <c r="I105" s="82">
        <f t="shared" si="2"/>
        <v>0</v>
      </c>
      <c r="J105" s="83">
        <f t="shared" si="3"/>
        <v>14</v>
      </c>
      <c r="K105" s="158">
        <f t="shared" si="4"/>
        <v>312</v>
      </c>
      <c r="L105" s="81">
        <f t="shared" si="5"/>
        <v>312</v>
      </c>
      <c r="M105" s="82">
        <f t="shared" si="6"/>
        <v>0</v>
      </c>
      <c r="N105" s="85">
        <f t="shared" si="7"/>
        <v>14</v>
      </c>
      <c r="O105" s="158">
        <f t="shared" si="8"/>
        <v>298</v>
      </c>
      <c r="P105" s="81">
        <f t="shared" si="9"/>
        <v>298</v>
      </c>
      <c r="Q105" s="82">
        <f t="shared" si="10"/>
        <v>0</v>
      </c>
      <c r="R105" s="85">
        <f t="shared" si="11"/>
        <v>14</v>
      </c>
      <c r="S105" s="158">
        <f t="shared" si="12"/>
        <v>284</v>
      </c>
      <c r="T105" s="81">
        <f t="shared" si="13"/>
        <v>284</v>
      </c>
      <c r="U105" s="82">
        <f t="shared" si="14"/>
        <v>0</v>
      </c>
      <c r="V105" s="85">
        <f t="shared" si="15"/>
        <v>14</v>
      </c>
      <c r="W105" s="158">
        <f t="shared" si="16"/>
        <v>270</v>
      </c>
      <c r="X105" s="81">
        <f t="shared" si="17"/>
        <v>270</v>
      </c>
      <c r="Y105" s="82">
        <f t="shared" si="18"/>
        <v>0</v>
      </c>
      <c r="Z105" s="85">
        <f t="shared" si="19"/>
        <v>14</v>
      </c>
      <c r="AA105" s="158">
        <f t="shared" si="20"/>
        <v>256</v>
      </c>
      <c r="AB105" s="87">
        <f t="shared" si="21"/>
        <v>18.285714285714285</v>
      </c>
      <c r="AC105" s="87">
        <v>6</v>
      </c>
      <c r="AD105" s="362">
        <f t="shared" si="22"/>
        <v>12</v>
      </c>
      <c r="AE105" s="87">
        <f t="shared" si="25"/>
        <v>0</v>
      </c>
      <c r="AF105" s="154">
        <f t="shared" si="26"/>
        <v>0</v>
      </c>
      <c r="AG105" s="81"/>
      <c r="AH105" s="158"/>
      <c r="AI105" s="139">
        <v>0.13</v>
      </c>
      <c r="AJ105" s="139"/>
      <c r="AK105" s="350"/>
      <c r="AL105" s="350"/>
      <c r="AM105" s="2"/>
      <c r="AN105" s="2"/>
      <c r="AO105" s="2"/>
      <c r="AP105" s="45"/>
      <c r="AQ105" s="167"/>
      <c r="AR105" s="167"/>
      <c r="AS105" s="167"/>
      <c r="AT105" s="167"/>
      <c r="AU105" s="167"/>
      <c r="AV105" s="167"/>
      <c r="AW105" s="167"/>
      <c r="AX105" s="167"/>
      <c r="AY105" s="167"/>
      <c r="AZ105" s="202"/>
      <c r="BA105" s="202"/>
      <c r="BB105" s="167"/>
      <c r="BC105" s="167"/>
      <c r="BD105" s="167"/>
    </row>
    <row r="106" spans="1:56" ht="14.25" customHeight="1">
      <c r="A106" s="411" t="s">
        <v>1248</v>
      </c>
      <c r="B106" s="360" t="s">
        <v>1258</v>
      </c>
      <c r="C106" s="160" t="s">
        <v>311</v>
      </c>
      <c r="D106" s="79">
        <f>VLOOKUP(C106,'JAN26'!$A$1:I1075,8,0)</f>
        <v>-5</v>
      </c>
      <c r="E106" s="79">
        <f>VLOOKUP(C106,AVE!B$1:GB4149,2,0)</f>
        <v>13.875</v>
      </c>
      <c r="F106" s="153"/>
      <c r="G106" s="361">
        <f t="shared" si="0"/>
        <v>150</v>
      </c>
      <c r="H106" s="81">
        <f t="shared" si="1"/>
        <v>0</v>
      </c>
      <c r="I106" s="82">
        <f t="shared" si="2"/>
        <v>50</v>
      </c>
      <c r="J106" s="83">
        <f t="shared" si="3"/>
        <v>13.875</v>
      </c>
      <c r="K106" s="158">
        <f t="shared" si="4"/>
        <v>36.125</v>
      </c>
      <c r="L106" s="81">
        <f t="shared" si="5"/>
        <v>36.125</v>
      </c>
      <c r="M106" s="82">
        <f t="shared" si="6"/>
        <v>0</v>
      </c>
      <c r="N106" s="85">
        <f t="shared" si="7"/>
        <v>13.875</v>
      </c>
      <c r="O106" s="158">
        <f t="shared" si="8"/>
        <v>22.25</v>
      </c>
      <c r="P106" s="81">
        <f t="shared" si="9"/>
        <v>22.25</v>
      </c>
      <c r="Q106" s="82">
        <f t="shared" si="10"/>
        <v>0</v>
      </c>
      <c r="R106" s="85">
        <f t="shared" si="11"/>
        <v>13.875</v>
      </c>
      <c r="S106" s="158">
        <f t="shared" si="12"/>
        <v>8.375</v>
      </c>
      <c r="T106" s="81">
        <f t="shared" si="13"/>
        <v>8.375</v>
      </c>
      <c r="U106" s="82">
        <f t="shared" si="14"/>
        <v>100</v>
      </c>
      <c r="V106" s="85">
        <f t="shared" si="15"/>
        <v>13.875</v>
      </c>
      <c r="W106" s="158">
        <f t="shared" si="16"/>
        <v>94.5</v>
      </c>
      <c r="X106" s="81">
        <f t="shared" si="17"/>
        <v>94.5</v>
      </c>
      <c r="Y106" s="82">
        <f t="shared" si="18"/>
        <v>0</v>
      </c>
      <c r="Z106" s="85">
        <f t="shared" si="19"/>
        <v>13.875</v>
      </c>
      <c r="AA106" s="158">
        <f t="shared" si="20"/>
        <v>80.625</v>
      </c>
      <c r="AB106" s="87">
        <f t="shared" si="21"/>
        <v>5.8108108108108105</v>
      </c>
      <c r="AC106" s="87">
        <v>6</v>
      </c>
      <c r="AD106" s="362">
        <f t="shared" si="22"/>
        <v>12</v>
      </c>
      <c r="AE106" s="87">
        <f t="shared" si="25"/>
        <v>6.1891891891891895</v>
      </c>
      <c r="AF106" s="154">
        <f t="shared" si="26"/>
        <v>85.875</v>
      </c>
      <c r="AG106" s="81">
        <v>100</v>
      </c>
      <c r="AH106" s="158"/>
      <c r="AI106" s="139"/>
      <c r="AJ106" s="139"/>
      <c r="AK106" s="373">
        <v>15</v>
      </c>
      <c r="AL106" s="373">
        <v>15</v>
      </c>
      <c r="AM106" s="2"/>
      <c r="AN106" s="2"/>
      <c r="AO106" s="2"/>
      <c r="AP106" s="45"/>
      <c r="AQ106" s="364"/>
      <c r="AR106" s="364">
        <v>50</v>
      </c>
      <c r="AS106" s="364"/>
      <c r="AT106" s="364"/>
      <c r="AU106" s="168"/>
      <c r="AV106" s="364"/>
      <c r="AW106" s="364"/>
      <c r="AX106" s="364"/>
      <c r="AY106" s="168">
        <v>100</v>
      </c>
      <c r="AZ106" s="202"/>
      <c r="BA106" s="202"/>
      <c r="BB106" s="364"/>
      <c r="BC106" s="364"/>
      <c r="BD106" s="364"/>
    </row>
    <row r="107" spans="1:56" ht="14.25" customHeight="1">
      <c r="A107" s="160" t="s">
        <v>1197</v>
      </c>
      <c r="B107" s="360" t="s">
        <v>1259</v>
      </c>
      <c r="C107" s="160" t="s">
        <v>273</v>
      </c>
      <c r="D107" s="79">
        <f>VLOOKUP(C107,'JAN26'!$A$1:I1151,8,0)</f>
        <v>183</v>
      </c>
      <c r="E107" s="79">
        <f>VLOOKUP(C107,AVE!B$1:GB4225,2,0)</f>
        <v>13.75</v>
      </c>
      <c r="F107" s="153"/>
      <c r="G107" s="361">
        <f t="shared" si="0"/>
        <v>0</v>
      </c>
      <c r="H107" s="81">
        <f t="shared" si="1"/>
        <v>183</v>
      </c>
      <c r="I107" s="82">
        <f t="shared" si="2"/>
        <v>0</v>
      </c>
      <c r="J107" s="83">
        <f t="shared" si="3"/>
        <v>13.75</v>
      </c>
      <c r="K107" s="158">
        <f t="shared" si="4"/>
        <v>169.25</v>
      </c>
      <c r="L107" s="81">
        <f t="shared" si="5"/>
        <v>169.25</v>
      </c>
      <c r="M107" s="82">
        <f t="shared" si="6"/>
        <v>0</v>
      </c>
      <c r="N107" s="85">
        <f t="shared" si="7"/>
        <v>13.75</v>
      </c>
      <c r="O107" s="158">
        <f t="shared" si="8"/>
        <v>155.5</v>
      </c>
      <c r="P107" s="81">
        <f t="shared" si="9"/>
        <v>155.5</v>
      </c>
      <c r="Q107" s="82">
        <f t="shared" si="10"/>
        <v>0</v>
      </c>
      <c r="R107" s="85">
        <f t="shared" si="11"/>
        <v>13.75</v>
      </c>
      <c r="S107" s="158">
        <f t="shared" si="12"/>
        <v>141.75</v>
      </c>
      <c r="T107" s="81">
        <f t="shared" si="13"/>
        <v>141.75</v>
      </c>
      <c r="U107" s="82">
        <f t="shared" si="14"/>
        <v>0</v>
      </c>
      <c r="V107" s="85">
        <f t="shared" si="15"/>
        <v>13.75</v>
      </c>
      <c r="W107" s="158">
        <f t="shared" si="16"/>
        <v>128</v>
      </c>
      <c r="X107" s="81">
        <f t="shared" si="17"/>
        <v>128</v>
      </c>
      <c r="Y107" s="82">
        <f t="shared" si="18"/>
        <v>0</v>
      </c>
      <c r="Z107" s="85">
        <f t="shared" si="19"/>
        <v>13.75</v>
      </c>
      <c r="AA107" s="158">
        <f t="shared" si="20"/>
        <v>114.25</v>
      </c>
      <c r="AB107" s="87">
        <f t="shared" si="21"/>
        <v>8.3090909090909086</v>
      </c>
      <c r="AC107" s="87">
        <v>6</v>
      </c>
      <c r="AD107" s="362">
        <f t="shared" si="22"/>
        <v>12</v>
      </c>
      <c r="AE107" s="87">
        <f t="shared" si="25"/>
        <v>0</v>
      </c>
      <c r="AF107" s="154">
        <f t="shared" si="26"/>
        <v>0</v>
      </c>
      <c r="AG107" s="81"/>
      <c r="AH107" s="158"/>
      <c r="AI107" s="139"/>
      <c r="AJ107" s="139"/>
      <c r="AK107" s="373">
        <v>14.8</v>
      </c>
      <c r="AL107" s="373"/>
      <c r="AM107" s="2"/>
      <c r="AN107" s="2"/>
      <c r="AO107" s="2"/>
      <c r="AP107" s="45"/>
      <c r="AQ107" s="168"/>
      <c r="AR107" s="168"/>
      <c r="AS107" s="168"/>
      <c r="AT107" s="168"/>
      <c r="AU107" s="168"/>
      <c r="AV107" s="168"/>
      <c r="AW107" s="168"/>
      <c r="AX107" s="168"/>
      <c r="AY107" s="168"/>
      <c r="AZ107" s="202"/>
      <c r="BA107" s="202"/>
      <c r="BB107" s="168"/>
      <c r="BC107" s="168"/>
      <c r="BD107" s="168"/>
    </row>
    <row r="108" spans="1:56" ht="14.25" customHeight="1">
      <c r="A108" s="366" t="s">
        <v>677</v>
      </c>
      <c r="B108" s="372" t="s">
        <v>1146</v>
      </c>
      <c r="C108" s="279" t="s">
        <v>235</v>
      </c>
      <c r="D108" s="79">
        <f>VLOOKUP(C108,'JAN26'!$A$1:I925,8,0)</f>
        <v>100</v>
      </c>
      <c r="E108" s="79">
        <f>VLOOKUP(C108,AVE!B$1:GB3999,2,0)</f>
        <v>13.5</v>
      </c>
      <c r="F108" s="153"/>
      <c r="G108" s="361">
        <f t="shared" si="0"/>
        <v>200</v>
      </c>
      <c r="H108" s="81">
        <f t="shared" si="1"/>
        <v>100</v>
      </c>
      <c r="I108" s="82">
        <f t="shared" si="2"/>
        <v>0</v>
      </c>
      <c r="J108" s="83">
        <f t="shared" si="3"/>
        <v>13.5</v>
      </c>
      <c r="K108" s="158">
        <f t="shared" si="4"/>
        <v>86.5</v>
      </c>
      <c r="L108" s="81">
        <f t="shared" si="5"/>
        <v>86.5</v>
      </c>
      <c r="M108" s="82">
        <f t="shared" si="6"/>
        <v>0</v>
      </c>
      <c r="N108" s="85">
        <f t="shared" si="7"/>
        <v>13.5</v>
      </c>
      <c r="O108" s="158">
        <f t="shared" si="8"/>
        <v>73</v>
      </c>
      <c r="P108" s="81">
        <f t="shared" si="9"/>
        <v>73</v>
      </c>
      <c r="Q108" s="82">
        <f t="shared" si="10"/>
        <v>0</v>
      </c>
      <c r="R108" s="85">
        <f t="shared" si="11"/>
        <v>13.5</v>
      </c>
      <c r="S108" s="158">
        <f t="shared" si="12"/>
        <v>59.5</v>
      </c>
      <c r="T108" s="81">
        <f t="shared" si="13"/>
        <v>59.5</v>
      </c>
      <c r="U108" s="82">
        <f t="shared" si="14"/>
        <v>0</v>
      </c>
      <c r="V108" s="85">
        <f t="shared" si="15"/>
        <v>13.5</v>
      </c>
      <c r="W108" s="158">
        <f t="shared" si="16"/>
        <v>46</v>
      </c>
      <c r="X108" s="81">
        <f t="shared" si="17"/>
        <v>46</v>
      </c>
      <c r="Y108" s="82">
        <f t="shared" si="18"/>
        <v>200</v>
      </c>
      <c r="Z108" s="85">
        <f t="shared" si="19"/>
        <v>13.5</v>
      </c>
      <c r="AA108" s="158">
        <f t="shared" si="20"/>
        <v>232.5</v>
      </c>
      <c r="AB108" s="87">
        <f t="shared" si="21"/>
        <v>17.222222222222221</v>
      </c>
      <c r="AC108" s="87">
        <v>6</v>
      </c>
      <c r="AD108" s="362">
        <f t="shared" si="22"/>
        <v>12</v>
      </c>
      <c r="AE108" s="87">
        <f t="shared" si="25"/>
        <v>0</v>
      </c>
      <c r="AF108" s="154">
        <f t="shared" si="26"/>
        <v>0</v>
      </c>
      <c r="AG108" s="81"/>
      <c r="AH108" s="158"/>
      <c r="AI108" s="139"/>
      <c r="AJ108" s="139"/>
      <c r="AK108" s="350"/>
      <c r="AL108" s="350"/>
      <c r="AM108" s="2"/>
      <c r="AN108" s="2"/>
      <c r="AO108" s="2"/>
      <c r="AP108" s="45"/>
      <c r="AQ108" s="167"/>
      <c r="AR108" s="167"/>
      <c r="AS108" s="167"/>
      <c r="AT108" s="167"/>
      <c r="AU108" s="167"/>
      <c r="AV108" s="167"/>
      <c r="AW108" s="167"/>
      <c r="AX108" s="167"/>
      <c r="AY108" s="167"/>
      <c r="AZ108" s="378"/>
      <c r="BA108" s="378">
        <v>200</v>
      </c>
      <c r="BB108" s="167"/>
      <c r="BC108" s="167"/>
      <c r="BD108" s="167"/>
    </row>
    <row r="109" spans="1:56" ht="14.25" customHeight="1">
      <c r="A109" s="384" t="s">
        <v>1202</v>
      </c>
      <c r="B109" s="385"/>
      <c r="C109" s="386" t="s">
        <v>458</v>
      </c>
      <c r="D109" s="79">
        <f>VLOOKUP(C109,'JAN26'!$A$1:I952,8,0)</f>
        <v>137</v>
      </c>
      <c r="E109" s="79">
        <f>VLOOKUP(C109,AVE!B$1:GB4026,2,0)</f>
        <v>13.285714285714286</v>
      </c>
      <c r="F109" s="153"/>
      <c r="G109" s="361">
        <f t="shared" si="0"/>
        <v>300</v>
      </c>
      <c r="H109" s="81">
        <f t="shared" si="1"/>
        <v>137</v>
      </c>
      <c r="I109" s="82">
        <f t="shared" si="2"/>
        <v>100</v>
      </c>
      <c r="J109" s="83">
        <f t="shared" si="3"/>
        <v>13.285714285714286</v>
      </c>
      <c r="K109" s="158">
        <f t="shared" si="4"/>
        <v>223.71428571428572</v>
      </c>
      <c r="L109" s="81">
        <f t="shared" si="5"/>
        <v>223.71428571428572</v>
      </c>
      <c r="M109" s="82">
        <f t="shared" si="6"/>
        <v>0</v>
      </c>
      <c r="N109" s="85">
        <f t="shared" si="7"/>
        <v>13.285714285714286</v>
      </c>
      <c r="O109" s="158">
        <f t="shared" si="8"/>
        <v>210.42857142857144</v>
      </c>
      <c r="P109" s="81">
        <f t="shared" si="9"/>
        <v>210.42857142857144</v>
      </c>
      <c r="Q109" s="82">
        <f t="shared" si="10"/>
        <v>0</v>
      </c>
      <c r="R109" s="85">
        <f t="shared" si="11"/>
        <v>13.285714285714286</v>
      </c>
      <c r="S109" s="158">
        <f t="shared" si="12"/>
        <v>197.14285714285717</v>
      </c>
      <c r="T109" s="81">
        <f t="shared" si="13"/>
        <v>197.14285714285717</v>
      </c>
      <c r="U109" s="82">
        <f t="shared" si="14"/>
        <v>200</v>
      </c>
      <c r="V109" s="85">
        <f t="shared" si="15"/>
        <v>13.285714285714286</v>
      </c>
      <c r="W109" s="158">
        <f t="shared" si="16"/>
        <v>383.85714285714289</v>
      </c>
      <c r="X109" s="81">
        <f t="shared" si="17"/>
        <v>383.85714285714289</v>
      </c>
      <c r="Y109" s="82">
        <f t="shared" si="18"/>
        <v>0</v>
      </c>
      <c r="Z109" s="85">
        <f t="shared" si="19"/>
        <v>13.285714285714286</v>
      </c>
      <c r="AA109" s="158">
        <f t="shared" si="20"/>
        <v>370.57142857142861</v>
      </c>
      <c r="AB109" s="387">
        <f t="shared" si="21"/>
        <v>27.892473118279572</v>
      </c>
      <c r="AC109" s="87">
        <v>6</v>
      </c>
      <c r="AD109" s="362">
        <f t="shared" si="22"/>
        <v>12</v>
      </c>
      <c r="AE109" s="387">
        <f t="shared" si="25"/>
        <v>0</v>
      </c>
      <c r="AF109" s="388">
        <f t="shared" si="26"/>
        <v>0</v>
      </c>
      <c r="AG109" s="388"/>
      <c r="AH109" s="387"/>
      <c r="AI109" s="389"/>
      <c r="AJ109" s="389"/>
      <c r="AK109" s="390"/>
      <c r="AL109" s="390">
        <v>0.43</v>
      </c>
      <c r="AM109" s="391"/>
      <c r="AN109" s="391"/>
      <c r="AO109" s="391"/>
      <c r="AP109" s="45"/>
      <c r="AQ109" s="167"/>
      <c r="AR109" s="177">
        <v>100</v>
      </c>
      <c r="AS109" s="167"/>
      <c r="AT109" s="167"/>
      <c r="AU109" s="167"/>
      <c r="AV109" s="167"/>
      <c r="AW109" s="167"/>
      <c r="AX109" s="167"/>
      <c r="AY109" s="177">
        <v>200</v>
      </c>
      <c r="AZ109" s="376"/>
      <c r="BA109" s="376"/>
      <c r="BB109" s="177"/>
      <c r="BC109" s="167"/>
      <c r="BD109" s="167"/>
    </row>
    <row r="110" spans="1:56" ht="14.25" customHeight="1">
      <c r="A110" s="41" t="s">
        <v>998</v>
      </c>
      <c r="B110" s="377"/>
      <c r="C110" s="41" t="s">
        <v>667</v>
      </c>
      <c r="D110" s="79">
        <f>VLOOKUP(C110,'JAN26'!$A$1:I1205,8,0)</f>
        <v>-2</v>
      </c>
      <c r="E110" s="79">
        <f>VLOOKUP(C110,AVE!B$1:GB4279,2,0)</f>
        <v>13</v>
      </c>
      <c r="F110" s="153"/>
      <c r="G110" s="361">
        <f t="shared" si="0"/>
        <v>300</v>
      </c>
      <c r="H110" s="81">
        <f t="shared" si="1"/>
        <v>0</v>
      </c>
      <c r="I110" s="82">
        <f t="shared" si="2"/>
        <v>0</v>
      </c>
      <c r="J110" s="83">
        <f t="shared" si="3"/>
        <v>13</v>
      </c>
      <c r="K110" s="158">
        <f t="shared" si="4"/>
        <v>-13</v>
      </c>
      <c r="L110" s="81">
        <f t="shared" si="5"/>
        <v>0</v>
      </c>
      <c r="M110" s="82">
        <f t="shared" si="6"/>
        <v>0</v>
      </c>
      <c r="N110" s="85">
        <f t="shared" si="7"/>
        <v>13</v>
      </c>
      <c r="O110" s="158">
        <f t="shared" si="8"/>
        <v>-13</v>
      </c>
      <c r="P110" s="81">
        <f t="shared" si="9"/>
        <v>0</v>
      </c>
      <c r="Q110" s="82">
        <f t="shared" si="10"/>
        <v>0</v>
      </c>
      <c r="R110" s="85">
        <f t="shared" si="11"/>
        <v>13</v>
      </c>
      <c r="S110" s="158">
        <f t="shared" si="12"/>
        <v>-13</v>
      </c>
      <c r="T110" s="81">
        <f t="shared" si="13"/>
        <v>0</v>
      </c>
      <c r="U110" s="82">
        <f t="shared" si="14"/>
        <v>300</v>
      </c>
      <c r="V110" s="85">
        <f t="shared" si="15"/>
        <v>13</v>
      </c>
      <c r="W110" s="158">
        <f t="shared" si="16"/>
        <v>287</v>
      </c>
      <c r="X110" s="81">
        <f t="shared" si="17"/>
        <v>287</v>
      </c>
      <c r="Y110" s="82">
        <f t="shared" si="18"/>
        <v>0</v>
      </c>
      <c r="Z110" s="85">
        <f t="shared" si="19"/>
        <v>13</v>
      </c>
      <c r="AA110" s="158">
        <f t="shared" si="20"/>
        <v>274</v>
      </c>
      <c r="AB110" s="87">
        <f t="shared" si="21"/>
        <v>21.076923076923077</v>
      </c>
      <c r="AC110" s="87">
        <v>6</v>
      </c>
      <c r="AD110" s="362">
        <f t="shared" si="22"/>
        <v>12</v>
      </c>
      <c r="AE110" s="87">
        <f t="shared" si="25"/>
        <v>0</v>
      </c>
      <c r="AF110" s="154">
        <f t="shared" si="26"/>
        <v>0</v>
      </c>
      <c r="AG110" s="41"/>
      <c r="AH110" s="41"/>
      <c r="AI110" s="5"/>
      <c r="AJ110" s="5"/>
      <c r="AK110" s="408"/>
      <c r="AL110" s="408"/>
      <c r="AP110" s="45"/>
      <c r="AQ110" s="167"/>
      <c r="AR110" s="167"/>
      <c r="AS110" s="167"/>
      <c r="AT110" s="167"/>
      <c r="AU110" s="45"/>
      <c r="AV110" s="167"/>
      <c r="AW110" s="167"/>
      <c r="AX110" s="167"/>
      <c r="AY110" s="177">
        <v>300</v>
      </c>
      <c r="AZ110" s="202"/>
      <c r="BA110" s="202"/>
      <c r="BB110" s="177"/>
      <c r="BC110" s="167"/>
      <c r="BD110" s="167"/>
    </row>
    <row r="111" spans="1:56" ht="14.25" customHeight="1">
      <c r="A111" s="159" t="s">
        <v>1207</v>
      </c>
      <c r="B111" s="360" t="s">
        <v>1233</v>
      </c>
      <c r="C111" s="160" t="s">
        <v>286</v>
      </c>
      <c r="D111" s="79">
        <f>VLOOKUP(C111,'JAN26'!$A$1:I1079,8,0)</f>
        <v>2</v>
      </c>
      <c r="E111" s="79">
        <f>VLOOKUP(C111,AVE!B$1:GB4153,2,0)</f>
        <v>12.375</v>
      </c>
      <c r="F111" s="153"/>
      <c r="G111" s="361">
        <f t="shared" si="0"/>
        <v>200</v>
      </c>
      <c r="H111" s="81">
        <f t="shared" si="1"/>
        <v>2</v>
      </c>
      <c r="I111" s="82">
        <f t="shared" si="2"/>
        <v>0</v>
      </c>
      <c r="J111" s="83">
        <f t="shared" si="3"/>
        <v>12.375</v>
      </c>
      <c r="K111" s="158">
        <f t="shared" si="4"/>
        <v>-10.375</v>
      </c>
      <c r="L111" s="81">
        <f t="shared" si="5"/>
        <v>0</v>
      </c>
      <c r="M111" s="82">
        <f t="shared" si="6"/>
        <v>0</v>
      </c>
      <c r="N111" s="85">
        <f t="shared" si="7"/>
        <v>12.375</v>
      </c>
      <c r="O111" s="158">
        <f t="shared" si="8"/>
        <v>-12.375</v>
      </c>
      <c r="P111" s="81">
        <f t="shared" si="9"/>
        <v>0</v>
      </c>
      <c r="Q111" s="82">
        <f t="shared" si="10"/>
        <v>0</v>
      </c>
      <c r="R111" s="85">
        <f t="shared" si="11"/>
        <v>12.375</v>
      </c>
      <c r="S111" s="158">
        <f t="shared" si="12"/>
        <v>-12.375</v>
      </c>
      <c r="T111" s="81">
        <f t="shared" si="13"/>
        <v>0</v>
      </c>
      <c r="U111" s="82">
        <f t="shared" si="14"/>
        <v>200</v>
      </c>
      <c r="V111" s="85">
        <f t="shared" si="15"/>
        <v>12.375</v>
      </c>
      <c r="W111" s="158">
        <f t="shared" si="16"/>
        <v>187.625</v>
      </c>
      <c r="X111" s="81">
        <f t="shared" si="17"/>
        <v>187.625</v>
      </c>
      <c r="Y111" s="82">
        <f t="shared" si="18"/>
        <v>0</v>
      </c>
      <c r="Z111" s="85">
        <f t="shared" si="19"/>
        <v>12.375</v>
      </c>
      <c r="AA111" s="158">
        <f t="shared" si="20"/>
        <v>175.25</v>
      </c>
      <c r="AB111" s="87">
        <f t="shared" si="21"/>
        <v>14.161616161616161</v>
      </c>
      <c r="AC111" s="87">
        <v>6</v>
      </c>
      <c r="AD111" s="362">
        <f t="shared" si="22"/>
        <v>12</v>
      </c>
      <c r="AE111" s="87">
        <f t="shared" si="25"/>
        <v>0</v>
      </c>
      <c r="AF111" s="154">
        <f t="shared" si="26"/>
        <v>0</v>
      </c>
      <c r="AG111" s="81"/>
      <c r="AH111" s="158"/>
      <c r="AI111" s="139">
        <v>6.14</v>
      </c>
      <c r="AJ111" s="139"/>
      <c r="AK111" s="373">
        <v>6.23</v>
      </c>
      <c r="AL111" s="373"/>
      <c r="AM111" s="2"/>
      <c r="AN111" s="2"/>
      <c r="AO111" s="2"/>
      <c r="AP111" s="45"/>
      <c r="AQ111" s="168"/>
      <c r="AR111" s="168"/>
      <c r="AS111" s="168"/>
      <c r="AT111" s="168"/>
      <c r="AU111" s="168"/>
      <c r="AV111" s="168"/>
      <c r="AW111" s="168"/>
      <c r="AX111" s="168"/>
      <c r="AY111" s="168">
        <v>200</v>
      </c>
      <c r="AZ111" s="429"/>
      <c r="BA111" s="429"/>
      <c r="BB111" s="168"/>
      <c r="BC111" s="168"/>
      <c r="BD111" s="168"/>
    </row>
    <row r="112" spans="1:56" ht="14.25" customHeight="1">
      <c r="A112" s="159" t="s">
        <v>998</v>
      </c>
      <c r="B112" s="360"/>
      <c r="C112" s="160" t="s">
        <v>463</v>
      </c>
      <c r="D112" s="79">
        <f>VLOOKUP(C112,'JAN26'!$A$1:I1210,8,0)</f>
        <v>97</v>
      </c>
      <c r="E112" s="79">
        <f>VLOOKUP(C112,AVE!B$1:GB4284,2,0)</f>
        <v>12.166666666666666</v>
      </c>
      <c r="F112" s="153"/>
      <c r="G112" s="361">
        <f t="shared" si="0"/>
        <v>100</v>
      </c>
      <c r="H112" s="81">
        <f t="shared" si="1"/>
        <v>97</v>
      </c>
      <c r="I112" s="82">
        <f t="shared" si="2"/>
        <v>0</v>
      </c>
      <c r="J112" s="83">
        <f t="shared" si="3"/>
        <v>12.166666666666666</v>
      </c>
      <c r="K112" s="158">
        <f t="shared" si="4"/>
        <v>84.833333333333329</v>
      </c>
      <c r="L112" s="81">
        <f t="shared" si="5"/>
        <v>84.833333333333329</v>
      </c>
      <c r="M112" s="82">
        <f t="shared" si="6"/>
        <v>0</v>
      </c>
      <c r="N112" s="85">
        <f t="shared" si="7"/>
        <v>12.166666666666666</v>
      </c>
      <c r="O112" s="158">
        <f t="shared" si="8"/>
        <v>72.666666666666657</v>
      </c>
      <c r="P112" s="81">
        <f t="shared" si="9"/>
        <v>72.666666666666657</v>
      </c>
      <c r="Q112" s="82">
        <f t="shared" si="10"/>
        <v>0</v>
      </c>
      <c r="R112" s="85">
        <f t="shared" si="11"/>
        <v>12.166666666666666</v>
      </c>
      <c r="S112" s="158">
        <f t="shared" si="12"/>
        <v>60.499999999999993</v>
      </c>
      <c r="T112" s="81">
        <f t="shared" si="13"/>
        <v>60.499999999999993</v>
      </c>
      <c r="U112" s="82">
        <f t="shared" si="14"/>
        <v>0</v>
      </c>
      <c r="V112" s="85">
        <f t="shared" si="15"/>
        <v>12.166666666666666</v>
      </c>
      <c r="W112" s="158">
        <f t="shared" si="16"/>
        <v>48.333333333333329</v>
      </c>
      <c r="X112" s="81">
        <f t="shared" si="17"/>
        <v>48.333333333333329</v>
      </c>
      <c r="Y112" s="82">
        <f t="shared" si="18"/>
        <v>100</v>
      </c>
      <c r="Z112" s="85">
        <f t="shared" si="19"/>
        <v>12.166666666666666</v>
      </c>
      <c r="AA112" s="158">
        <f t="shared" si="20"/>
        <v>136.16666666666666</v>
      </c>
      <c r="AB112" s="87">
        <f t="shared" si="21"/>
        <v>11.191780821917808</v>
      </c>
      <c r="AC112" s="87">
        <v>6</v>
      </c>
      <c r="AD112" s="362">
        <f t="shared" si="22"/>
        <v>12</v>
      </c>
      <c r="AE112" s="87">
        <f t="shared" si="25"/>
        <v>0</v>
      </c>
      <c r="AF112" s="154">
        <f t="shared" si="26"/>
        <v>0</v>
      </c>
      <c r="AG112" s="81"/>
      <c r="AH112" s="158"/>
      <c r="AI112" s="139">
        <v>28.14</v>
      </c>
      <c r="AJ112" s="139"/>
      <c r="AK112" s="350">
        <v>27.5</v>
      </c>
      <c r="AL112" s="350"/>
      <c r="AM112" s="2"/>
      <c r="AN112" s="2"/>
      <c r="AO112" s="2"/>
      <c r="AP112" s="45"/>
      <c r="AQ112" s="167"/>
      <c r="AR112" s="167"/>
      <c r="AS112" s="167"/>
      <c r="AT112" s="167"/>
      <c r="AU112" s="167"/>
      <c r="AV112" s="167"/>
      <c r="AW112" s="167"/>
      <c r="AX112" s="167"/>
      <c r="AY112" s="167"/>
      <c r="AZ112" s="378"/>
      <c r="BA112" s="378">
        <v>100</v>
      </c>
      <c r="BB112" s="167"/>
      <c r="BC112" s="167"/>
      <c r="BD112" s="167"/>
    </row>
    <row r="113" spans="1:56" ht="14.25" customHeight="1">
      <c r="A113" s="160" t="s">
        <v>1197</v>
      </c>
      <c r="B113" s="377" t="s">
        <v>1260</v>
      </c>
      <c r="C113" s="160" t="s">
        <v>62</v>
      </c>
      <c r="D113" s="79">
        <f>VLOOKUP(C113,'JAN26'!$A$1:I1153,8,0)</f>
        <v>10</v>
      </c>
      <c r="E113" s="79">
        <f>VLOOKUP(C113,AVE!B$1:GB4227,2,0)</f>
        <v>11.75</v>
      </c>
      <c r="F113" s="153"/>
      <c r="G113" s="361">
        <f t="shared" si="0"/>
        <v>200</v>
      </c>
      <c r="H113" s="81">
        <f t="shared" si="1"/>
        <v>10</v>
      </c>
      <c r="I113" s="82">
        <f t="shared" si="2"/>
        <v>0</v>
      </c>
      <c r="J113" s="83">
        <f t="shared" si="3"/>
        <v>11.75</v>
      </c>
      <c r="K113" s="158">
        <f t="shared" si="4"/>
        <v>-1.75</v>
      </c>
      <c r="L113" s="81">
        <f t="shared" si="5"/>
        <v>0</v>
      </c>
      <c r="M113" s="82">
        <f t="shared" si="6"/>
        <v>0</v>
      </c>
      <c r="N113" s="85">
        <f t="shared" si="7"/>
        <v>11.75</v>
      </c>
      <c r="O113" s="158">
        <f t="shared" si="8"/>
        <v>-11.75</v>
      </c>
      <c r="P113" s="81">
        <f t="shared" si="9"/>
        <v>0</v>
      </c>
      <c r="Q113" s="82">
        <f t="shared" si="10"/>
        <v>200</v>
      </c>
      <c r="R113" s="85">
        <f t="shared" si="11"/>
        <v>11.75</v>
      </c>
      <c r="S113" s="158">
        <f t="shared" si="12"/>
        <v>188.25</v>
      </c>
      <c r="T113" s="81">
        <f t="shared" si="13"/>
        <v>188.25</v>
      </c>
      <c r="U113" s="82">
        <f t="shared" si="14"/>
        <v>0</v>
      </c>
      <c r="V113" s="85">
        <f t="shared" si="15"/>
        <v>11.75</v>
      </c>
      <c r="W113" s="158">
        <f t="shared" si="16"/>
        <v>176.5</v>
      </c>
      <c r="X113" s="81">
        <f t="shared" si="17"/>
        <v>176.5</v>
      </c>
      <c r="Y113" s="82">
        <f t="shared" si="18"/>
        <v>0</v>
      </c>
      <c r="Z113" s="85">
        <f t="shared" si="19"/>
        <v>11.75</v>
      </c>
      <c r="AA113" s="158">
        <f t="shared" si="20"/>
        <v>164.75</v>
      </c>
      <c r="AB113" s="87">
        <f t="shared" si="21"/>
        <v>14.021276595744681</v>
      </c>
      <c r="AC113" s="87">
        <v>6</v>
      </c>
      <c r="AD113" s="362">
        <f t="shared" si="22"/>
        <v>12</v>
      </c>
      <c r="AE113" s="87">
        <f t="shared" si="25"/>
        <v>0</v>
      </c>
      <c r="AF113" s="154">
        <f t="shared" si="26"/>
        <v>0</v>
      </c>
      <c r="AG113" s="81"/>
      <c r="AH113" s="158"/>
      <c r="AI113" s="139">
        <v>5.57</v>
      </c>
      <c r="AJ113" s="139">
        <v>5.57</v>
      </c>
      <c r="AK113" s="373"/>
      <c r="AL113" s="373">
        <v>5.57</v>
      </c>
      <c r="AM113" s="381"/>
      <c r="AN113" s="381"/>
      <c r="AO113" s="381"/>
      <c r="AP113" s="45"/>
      <c r="AQ113" s="168"/>
      <c r="AR113" s="168"/>
      <c r="AS113" s="168"/>
      <c r="AT113" s="168"/>
      <c r="AU113" s="168">
        <v>100</v>
      </c>
      <c r="AV113" s="168"/>
      <c r="AW113" s="168">
        <v>100</v>
      </c>
      <c r="AX113" s="168"/>
      <c r="AY113" s="168"/>
      <c r="AZ113" s="378"/>
      <c r="BA113" s="378"/>
      <c r="BB113" s="168"/>
      <c r="BC113" s="168"/>
      <c r="BD113" s="168"/>
    </row>
    <row r="114" spans="1:56" ht="14.25" customHeight="1">
      <c r="A114" s="384" t="s">
        <v>874</v>
      </c>
      <c r="B114" s="385" t="s">
        <v>1261</v>
      </c>
      <c r="C114" s="386" t="s">
        <v>246</v>
      </c>
      <c r="D114" s="79">
        <f>VLOOKUP(C114,'JAN26'!$A$1:I969,8,0)</f>
        <v>38</v>
      </c>
      <c r="E114" s="79">
        <f>VLOOKUP(C114,AVE!B$1:GB4043,2,0)</f>
        <v>11.666666666666666</v>
      </c>
      <c r="F114" s="153"/>
      <c r="G114" s="361">
        <f t="shared" si="0"/>
        <v>80</v>
      </c>
      <c r="H114" s="81">
        <f t="shared" si="1"/>
        <v>38</v>
      </c>
      <c r="I114" s="82">
        <f t="shared" si="2"/>
        <v>30</v>
      </c>
      <c r="J114" s="83">
        <f t="shared" si="3"/>
        <v>11.666666666666666</v>
      </c>
      <c r="K114" s="158">
        <f t="shared" si="4"/>
        <v>56.333333333333336</v>
      </c>
      <c r="L114" s="81">
        <f t="shared" si="5"/>
        <v>56.333333333333336</v>
      </c>
      <c r="M114" s="82">
        <f t="shared" si="6"/>
        <v>0</v>
      </c>
      <c r="N114" s="85">
        <f t="shared" si="7"/>
        <v>11.666666666666666</v>
      </c>
      <c r="O114" s="158">
        <f t="shared" si="8"/>
        <v>44.666666666666671</v>
      </c>
      <c r="P114" s="81">
        <f t="shared" si="9"/>
        <v>44.666666666666671</v>
      </c>
      <c r="Q114" s="82">
        <f t="shared" si="10"/>
        <v>0</v>
      </c>
      <c r="R114" s="85">
        <f t="shared" si="11"/>
        <v>11.666666666666666</v>
      </c>
      <c r="S114" s="158">
        <f t="shared" si="12"/>
        <v>33.000000000000007</v>
      </c>
      <c r="T114" s="81">
        <f t="shared" si="13"/>
        <v>33.000000000000007</v>
      </c>
      <c r="U114" s="82">
        <f t="shared" si="14"/>
        <v>50</v>
      </c>
      <c r="V114" s="85">
        <f t="shared" si="15"/>
        <v>11.666666666666666</v>
      </c>
      <c r="W114" s="158">
        <f t="shared" si="16"/>
        <v>71.333333333333329</v>
      </c>
      <c r="X114" s="81">
        <f t="shared" si="17"/>
        <v>71.333333333333329</v>
      </c>
      <c r="Y114" s="82">
        <f t="shared" si="18"/>
        <v>0</v>
      </c>
      <c r="Z114" s="85">
        <f t="shared" si="19"/>
        <v>11.666666666666666</v>
      </c>
      <c r="AA114" s="158">
        <f t="shared" si="20"/>
        <v>59.666666666666664</v>
      </c>
      <c r="AB114" s="387">
        <f t="shared" si="21"/>
        <v>5.1142857142857148</v>
      </c>
      <c r="AC114" s="87">
        <v>6</v>
      </c>
      <c r="AD114" s="362">
        <f t="shared" si="22"/>
        <v>12</v>
      </c>
      <c r="AE114" s="387">
        <f t="shared" si="25"/>
        <v>6.8857142857142852</v>
      </c>
      <c r="AF114" s="388">
        <f t="shared" si="26"/>
        <v>80.333333333333329</v>
      </c>
      <c r="AG114" s="388">
        <v>80</v>
      </c>
      <c r="AH114" s="387"/>
      <c r="AI114" s="389">
        <v>39.200000000000003</v>
      </c>
      <c r="AJ114" s="389"/>
      <c r="AK114" s="396">
        <v>39.200000000000003</v>
      </c>
      <c r="AL114" s="396">
        <v>39.200000000000003</v>
      </c>
      <c r="AM114" s="391"/>
      <c r="AN114" s="391"/>
      <c r="AO114" s="391"/>
      <c r="AP114" s="45"/>
      <c r="AQ114" s="168"/>
      <c r="AR114" s="168">
        <v>30</v>
      </c>
      <c r="AS114" s="168"/>
      <c r="AT114" s="168"/>
      <c r="AU114" s="168"/>
      <c r="AV114" s="168"/>
      <c r="AW114" s="168"/>
      <c r="AX114" s="168"/>
      <c r="AY114" s="168">
        <v>50</v>
      </c>
      <c r="AZ114" s="376"/>
      <c r="BA114" s="376"/>
      <c r="BB114" s="168"/>
      <c r="BC114" s="168"/>
      <c r="BD114" s="168"/>
    </row>
    <row r="115" spans="1:56" ht="14.25" customHeight="1">
      <c r="A115" s="369" t="s">
        <v>1248</v>
      </c>
      <c r="B115" s="367" t="s">
        <v>1262</v>
      </c>
      <c r="C115" s="278" t="s">
        <v>313</v>
      </c>
      <c r="D115" s="79">
        <f>VLOOKUP(C115,'JAN26'!$A$1:I981,8,0)</f>
        <v>10</v>
      </c>
      <c r="E115" s="79">
        <f>VLOOKUP(C115,AVE!B$1:GB4055,2,0)</f>
        <v>11.25</v>
      </c>
      <c r="F115" s="153"/>
      <c r="G115" s="361">
        <f t="shared" si="0"/>
        <v>250</v>
      </c>
      <c r="H115" s="81">
        <f t="shared" si="1"/>
        <v>10</v>
      </c>
      <c r="I115" s="82">
        <f t="shared" si="2"/>
        <v>50</v>
      </c>
      <c r="J115" s="83">
        <f t="shared" si="3"/>
        <v>11.25</v>
      </c>
      <c r="K115" s="158">
        <f t="shared" si="4"/>
        <v>48.75</v>
      </c>
      <c r="L115" s="81">
        <f t="shared" si="5"/>
        <v>48.75</v>
      </c>
      <c r="M115" s="82">
        <f t="shared" si="6"/>
        <v>0</v>
      </c>
      <c r="N115" s="85">
        <f t="shared" si="7"/>
        <v>11.25</v>
      </c>
      <c r="O115" s="158">
        <f t="shared" si="8"/>
        <v>37.5</v>
      </c>
      <c r="P115" s="81">
        <f t="shared" si="9"/>
        <v>37.5</v>
      </c>
      <c r="Q115" s="82">
        <f t="shared" si="10"/>
        <v>0</v>
      </c>
      <c r="R115" s="85">
        <f t="shared" si="11"/>
        <v>11.25</v>
      </c>
      <c r="S115" s="158">
        <f t="shared" si="12"/>
        <v>26.25</v>
      </c>
      <c r="T115" s="81">
        <f t="shared" si="13"/>
        <v>26.25</v>
      </c>
      <c r="U115" s="82">
        <f t="shared" si="14"/>
        <v>188</v>
      </c>
      <c r="V115" s="85">
        <f t="shared" si="15"/>
        <v>11.25</v>
      </c>
      <c r="W115" s="158">
        <f t="shared" si="16"/>
        <v>203</v>
      </c>
      <c r="X115" s="81">
        <f t="shared" si="17"/>
        <v>203</v>
      </c>
      <c r="Y115" s="82">
        <f t="shared" si="18"/>
        <v>12</v>
      </c>
      <c r="Z115" s="85">
        <f t="shared" si="19"/>
        <v>11.25</v>
      </c>
      <c r="AA115" s="158">
        <f t="shared" si="20"/>
        <v>203.75</v>
      </c>
      <c r="AB115" s="370">
        <f t="shared" si="21"/>
        <v>18.111111111111111</v>
      </c>
      <c r="AC115" s="87">
        <v>6</v>
      </c>
      <c r="AD115" s="362">
        <f t="shared" si="22"/>
        <v>12</v>
      </c>
      <c r="AE115" s="370">
        <f t="shared" si="25"/>
        <v>0</v>
      </c>
      <c r="AF115" s="104">
        <f t="shared" si="26"/>
        <v>0</v>
      </c>
      <c r="AG115" s="104"/>
      <c r="AH115" s="370"/>
      <c r="AI115" s="203"/>
      <c r="AJ115" s="203"/>
      <c r="AK115" s="371"/>
      <c r="AL115" s="371">
        <v>16.670000000000002</v>
      </c>
      <c r="AM115" s="167"/>
      <c r="AN115" s="167"/>
      <c r="AO115" s="167"/>
      <c r="AP115" s="45"/>
      <c r="AQ115" s="168"/>
      <c r="AR115" s="168">
        <v>50</v>
      </c>
      <c r="AS115" s="168"/>
      <c r="AT115" s="168"/>
      <c r="AU115" s="168"/>
      <c r="AV115" s="168"/>
      <c r="AW115" s="168"/>
      <c r="AX115" s="168"/>
      <c r="AY115" s="168">
        <v>188</v>
      </c>
      <c r="AZ115" s="202"/>
      <c r="BA115" s="202"/>
      <c r="BB115" s="168">
        <v>12</v>
      </c>
      <c r="BC115" s="168"/>
      <c r="BD115" s="168"/>
    </row>
    <row r="116" spans="1:56" ht="14.25" customHeight="1">
      <c r="A116" s="366" t="s">
        <v>677</v>
      </c>
      <c r="B116" s="372" t="s">
        <v>1148</v>
      </c>
      <c r="C116" s="279" t="s">
        <v>237</v>
      </c>
      <c r="D116" s="79">
        <f>VLOOKUP(C116,'JAN26'!$A$1:I926,8,0)</f>
        <v>138</v>
      </c>
      <c r="E116" s="79">
        <f>VLOOKUP(C116,AVE!B$1:GB4000,2,0)</f>
        <v>11</v>
      </c>
      <c r="F116" s="153"/>
      <c r="G116" s="361">
        <f t="shared" si="0"/>
        <v>200</v>
      </c>
      <c r="H116" s="81">
        <f t="shared" si="1"/>
        <v>138</v>
      </c>
      <c r="I116" s="82">
        <f t="shared" si="2"/>
        <v>0</v>
      </c>
      <c r="J116" s="83">
        <f t="shared" si="3"/>
        <v>11</v>
      </c>
      <c r="K116" s="158">
        <f t="shared" si="4"/>
        <v>127</v>
      </c>
      <c r="L116" s="81">
        <f t="shared" si="5"/>
        <v>127</v>
      </c>
      <c r="M116" s="82">
        <f t="shared" si="6"/>
        <v>0</v>
      </c>
      <c r="N116" s="85">
        <f t="shared" si="7"/>
        <v>11</v>
      </c>
      <c r="O116" s="158">
        <f t="shared" si="8"/>
        <v>116</v>
      </c>
      <c r="P116" s="81">
        <f t="shared" si="9"/>
        <v>116</v>
      </c>
      <c r="Q116" s="82">
        <f t="shared" si="10"/>
        <v>0</v>
      </c>
      <c r="R116" s="85">
        <f t="shared" si="11"/>
        <v>11</v>
      </c>
      <c r="S116" s="158">
        <f t="shared" si="12"/>
        <v>105</v>
      </c>
      <c r="T116" s="81">
        <f t="shared" si="13"/>
        <v>105</v>
      </c>
      <c r="U116" s="82">
        <f t="shared" si="14"/>
        <v>0</v>
      </c>
      <c r="V116" s="85">
        <f t="shared" si="15"/>
        <v>11</v>
      </c>
      <c r="W116" s="158">
        <f t="shared" si="16"/>
        <v>94</v>
      </c>
      <c r="X116" s="81">
        <f t="shared" si="17"/>
        <v>94</v>
      </c>
      <c r="Y116" s="82">
        <f t="shared" si="18"/>
        <v>200</v>
      </c>
      <c r="Z116" s="85">
        <f t="shared" si="19"/>
        <v>11</v>
      </c>
      <c r="AA116" s="158">
        <f t="shared" si="20"/>
        <v>283</v>
      </c>
      <c r="AB116" s="87">
        <f t="shared" si="21"/>
        <v>25.727272727272727</v>
      </c>
      <c r="AC116" s="87">
        <v>6</v>
      </c>
      <c r="AD116" s="362">
        <f t="shared" si="22"/>
        <v>12</v>
      </c>
      <c r="AE116" s="87">
        <f t="shared" si="25"/>
        <v>0</v>
      </c>
      <c r="AF116" s="154">
        <f t="shared" si="26"/>
        <v>0</v>
      </c>
      <c r="AG116" s="81"/>
      <c r="AH116" s="158"/>
      <c r="AI116" s="139"/>
      <c r="AJ116" s="139"/>
      <c r="AK116" s="350"/>
      <c r="AL116" s="350"/>
      <c r="AM116" s="2"/>
      <c r="AN116" s="2"/>
      <c r="AO116" s="2"/>
      <c r="AP116" s="45"/>
      <c r="AQ116" s="167"/>
      <c r="AR116" s="167"/>
      <c r="AS116" s="167"/>
      <c r="AT116" s="167"/>
      <c r="AU116" s="167"/>
      <c r="AV116" s="167"/>
      <c r="AW116" s="167"/>
      <c r="AX116" s="167"/>
      <c r="AY116" s="167"/>
      <c r="AZ116" s="378"/>
      <c r="BA116" s="378">
        <v>200</v>
      </c>
      <c r="BB116" s="167"/>
      <c r="BC116" s="167"/>
      <c r="BD116" s="167"/>
    </row>
    <row r="117" spans="1:56" ht="14.25" customHeight="1">
      <c r="A117" s="366" t="s">
        <v>677</v>
      </c>
      <c r="B117" s="410"/>
      <c r="C117" s="279" t="s">
        <v>234</v>
      </c>
      <c r="D117" s="79">
        <f>VLOOKUP(C117,'JAN26'!$A$1:I928,8,0)</f>
        <v>75</v>
      </c>
      <c r="E117" s="79">
        <f>VLOOKUP(C117,AVE!B$1:GB4002,2,0)</f>
        <v>11</v>
      </c>
      <c r="F117" s="153"/>
      <c r="G117" s="361">
        <f t="shared" si="0"/>
        <v>200</v>
      </c>
      <c r="H117" s="81">
        <f t="shared" si="1"/>
        <v>75</v>
      </c>
      <c r="I117" s="82">
        <f t="shared" si="2"/>
        <v>0</v>
      </c>
      <c r="J117" s="83">
        <f t="shared" si="3"/>
        <v>11</v>
      </c>
      <c r="K117" s="158">
        <f t="shared" si="4"/>
        <v>64</v>
      </c>
      <c r="L117" s="81">
        <f t="shared" si="5"/>
        <v>64</v>
      </c>
      <c r="M117" s="82">
        <f t="shared" si="6"/>
        <v>0</v>
      </c>
      <c r="N117" s="85">
        <f t="shared" si="7"/>
        <v>11</v>
      </c>
      <c r="O117" s="158">
        <f t="shared" si="8"/>
        <v>53</v>
      </c>
      <c r="P117" s="81">
        <f t="shared" si="9"/>
        <v>53</v>
      </c>
      <c r="Q117" s="82">
        <f t="shared" si="10"/>
        <v>0</v>
      </c>
      <c r="R117" s="85">
        <f t="shared" si="11"/>
        <v>11</v>
      </c>
      <c r="S117" s="158">
        <f t="shared" si="12"/>
        <v>42</v>
      </c>
      <c r="T117" s="81">
        <f t="shared" si="13"/>
        <v>42</v>
      </c>
      <c r="U117" s="82">
        <f t="shared" si="14"/>
        <v>0</v>
      </c>
      <c r="V117" s="85">
        <f t="shared" si="15"/>
        <v>11</v>
      </c>
      <c r="W117" s="158">
        <f t="shared" si="16"/>
        <v>31</v>
      </c>
      <c r="X117" s="81">
        <f t="shared" si="17"/>
        <v>31</v>
      </c>
      <c r="Y117" s="82">
        <f t="shared" si="18"/>
        <v>200</v>
      </c>
      <c r="Z117" s="85">
        <f t="shared" si="19"/>
        <v>11</v>
      </c>
      <c r="AA117" s="158">
        <f t="shared" si="20"/>
        <v>220</v>
      </c>
      <c r="AB117" s="87">
        <f t="shared" si="21"/>
        <v>20</v>
      </c>
      <c r="AC117" s="87">
        <v>6</v>
      </c>
      <c r="AD117" s="362">
        <f t="shared" si="22"/>
        <v>12</v>
      </c>
      <c r="AE117" s="87">
        <f t="shared" si="25"/>
        <v>0</v>
      </c>
      <c r="AF117" s="154">
        <f t="shared" si="26"/>
        <v>0</v>
      </c>
      <c r="AG117" s="81"/>
      <c r="AH117" s="158"/>
      <c r="AI117" s="139"/>
      <c r="AJ117" s="139"/>
      <c r="AK117" s="350"/>
      <c r="AL117" s="350"/>
      <c r="AM117" s="2"/>
      <c r="AN117" s="2"/>
      <c r="AO117" s="2"/>
      <c r="AP117" s="45"/>
      <c r="AQ117" s="167"/>
      <c r="AR117" s="167"/>
      <c r="AS117" s="167"/>
      <c r="AT117" s="167"/>
      <c r="AU117" s="167"/>
      <c r="AV117" s="167"/>
      <c r="AW117" s="167"/>
      <c r="AX117" s="167"/>
      <c r="AY117" s="177"/>
      <c r="AZ117" s="202"/>
      <c r="BA117" s="202"/>
      <c r="BB117" s="177">
        <v>200</v>
      </c>
      <c r="BC117" s="167"/>
      <c r="BD117" s="167"/>
    </row>
    <row r="118" spans="1:56" ht="14.25" customHeight="1">
      <c r="A118" s="369" t="s">
        <v>1186</v>
      </c>
      <c r="B118" s="377" t="s">
        <v>1263</v>
      </c>
      <c r="C118" s="278" t="s">
        <v>618</v>
      </c>
      <c r="D118" s="79"/>
      <c r="E118" s="79">
        <f>VLOOKUP(C118,AVE!B$1:GB4081,2,0)</f>
        <v>11</v>
      </c>
      <c r="F118" s="153"/>
      <c r="G118" s="361">
        <f t="shared" si="0"/>
        <v>100</v>
      </c>
      <c r="H118" s="81">
        <f t="shared" si="1"/>
        <v>0</v>
      </c>
      <c r="I118" s="82">
        <f t="shared" si="2"/>
        <v>0</v>
      </c>
      <c r="J118" s="83">
        <f t="shared" si="3"/>
        <v>11</v>
      </c>
      <c r="K118" s="158">
        <f t="shared" si="4"/>
        <v>-11</v>
      </c>
      <c r="L118" s="81">
        <f t="shared" si="5"/>
        <v>0</v>
      </c>
      <c r="M118" s="82">
        <f t="shared" si="6"/>
        <v>100</v>
      </c>
      <c r="N118" s="85">
        <f t="shared" si="7"/>
        <v>11</v>
      </c>
      <c r="O118" s="158">
        <f t="shared" si="8"/>
        <v>89</v>
      </c>
      <c r="P118" s="81">
        <f t="shared" si="9"/>
        <v>89</v>
      </c>
      <c r="Q118" s="82">
        <f t="shared" si="10"/>
        <v>0</v>
      </c>
      <c r="R118" s="85">
        <f t="shared" si="11"/>
        <v>11</v>
      </c>
      <c r="S118" s="158">
        <f t="shared" si="12"/>
        <v>78</v>
      </c>
      <c r="T118" s="81">
        <f t="shared" si="13"/>
        <v>78</v>
      </c>
      <c r="U118" s="82">
        <f t="shared" si="14"/>
        <v>0</v>
      </c>
      <c r="V118" s="85">
        <f t="shared" si="15"/>
        <v>11</v>
      </c>
      <c r="W118" s="158">
        <f t="shared" si="16"/>
        <v>67</v>
      </c>
      <c r="X118" s="81">
        <f t="shared" si="17"/>
        <v>67</v>
      </c>
      <c r="Y118" s="82">
        <f t="shared" si="18"/>
        <v>0</v>
      </c>
      <c r="Z118" s="85">
        <f t="shared" si="19"/>
        <v>11</v>
      </c>
      <c r="AA118" s="158">
        <f t="shared" si="20"/>
        <v>56</v>
      </c>
      <c r="AB118" s="370">
        <f t="shared" si="21"/>
        <v>5.0909090909090908</v>
      </c>
      <c r="AC118" s="87">
        <v>6</v>
      </c>
      <c r="AD118" s="362">
        <f t="shared" si="22"/>
        <v>12</v>
      </c>
      <c r="AE118" s="370">
        <f t="shared" si="25"/>
        <v>6.9090909090909092</v>
      </c>
      <c r="AF118" s="104">
        <f t="shared" si="26"/>
        <v>76</v>
      </c>
      <c r="AG118" s="104"/>
      <c r="AH118" s="370"/>
      <c r="AI118" s="203">
        <v>4.72</v>
      </c>
      <c r="AJ118" s="203"/>
      <c r="AK118" s="400"/>
      <c r="AL118" s="400"/>
      <c r="AM118" s="167"/>
      <c r="AN118" s="167"/>
      <c r="AO118" s="167"/>
      <c r="AP118" s="45"/>
      <c r="AQ118" s="167"/>
      <c r="AR118" s="167"/>
      <c r="AS118" s="177">
        <v>100</v>
      </c>
      <c r="AT118" s="167"/>
      <c r="AU118" s="167"/>
      <c r="AV118" s="167"/>
      <c r="AW118" s="167"/>
      <c r="AX118" s="167"/>
      <c r="AY118" s="167"/>
      <c r="AZ118" s="202"/>
      <c r="BA118" s="202"/>
      <c r="BB118" s="167"/>
      <c r="BC118" s="167"/>
      <c r="BD118" s="167"/>
    </row>
    <row r="119" spans="1:56" ht="14.25" customHeight="1">
      <c r="A119" s="41" t="s">
        <v>998</v>
      </c>
      <c r="B119" s="377"/>
      <c r="C119" s="41" t="s">
        <v>669</v>
      </c>
      <c r="D119" s="79">
        <f>VLOOKUP(C119,'JAN26'!$A$1:I1209,8,0)</f>
        <v>189</v>
      </c>
      <c r="E119" s="79">
        <f>VLOOKUP(C119,AVE!B$1:GB4283,2,0)</f>
        <v>11</v>
      </c>
      <c r="F119" s="153"/>
      <c r="G119" s="361">
        <f t="shared" si="0"/>
        <v>0</v>
      </c>
      <c r="H119" s="81">
        <f t="shared" si="1"/>
        <v>189</v>
      </c>
      <c r="I119" s="82">
        <f t="shared" si="2"/>
        <v>0</v>
      </c>
      <c r="J119" s="83">
        <f t="shared" si="3"/>
        <v>11</v>
      </c>
      <c r="K119" s="158">
        <f t="shared" si="4"/>
        <v>178</v>
      </c>
      <c r="L119" s="81">
        <f t="shared" si="5"/>
        <v>178</v>
      </c>
      <c r="M119" s="82">
        <f t="shared" si="6"/>
        <v>0</v>
      </c>
      <c r="N119" s="85">
        <f t="shared" si="7"/>
        <v>11</v>
      </c>
      <c r="O119" s="158">
        <f t="shared" si="8"/>
        <v>167</v>
      </c>
      <c r="P119" s="81">
        <f t="shared" si="9"/>
        <v>167</v>
      </c>
      <c r="Q119" s="82">
        <f t="shared" si="10"/>
        <v>0</v>
      </c>
      <c r="R119" s="85">
        <f t="shared" si="11"/>
        <v>11</v>
      </c>
      <c r="S119" s="158">
        <f t="shared" si="12"/>
        <v>156</v>
      </c>
      <c r="T119" s="81">
        <f t="shared" si="13"/>
        <v>156</v>
      </c>
      <c r="U119" s="82">
        <f t="shared" si="14"/>
        <v>0</v>
      </c>
      <c r="V119" s="85">
        <f t="shared" si="15"/>
        <v>11</v>
      </c>
      <c r="W119" s="158">
        <f t="shared" si="16"/>
        <v>145</v>
      </c>
      <c r="X119" s="81">
        <f t="shared" si="17"/>
        <v>145</v>
      </c>
      <c r="Y119" s="82">
        <f t="shared" si="18"/>
        <v>0</v>
      </c>
      <c r="Z119" s="85">
        <f t="shared" si="19"/>
        <v>11</v>
      </c>
      <c r="AA119" s="158">
        <f t="shared" si="20"/>
        <v>134</v>
      </c>
      <c r="AB119" s="87">
        <f t="shared" si="21"/>
        <v>12.181818181818182</v>
      </c>
      <c r="AC119" s="87">
        <v>6</v>
      </c>
      <c r="AD119" s="362">
        <f t="shared" si="22"/>
        <v>12</v>
      </c>
      <c r="AE119" s="87">
        <f t="shared" si="25"/>
        <v>0</v>
      </c>
      <c r="AF119" s="154">
        <f t="shared" si="26"/>
        <v>0</v>
      </c>
      <c r="AG119" s="41"/>
      <c r="AH119" s="41"/>
      <c r="AI119" s="5"/>
      <c r="AJ119" s="5"/>
      <c r="AK119" s="408"/>
      <c r="AL119" s="408"/>
      <c r="AP119" s="45"/>
      <c r="AQ119" s="167"/>
      <c r="AR119" s="167"/>
      <c r="AS119" s="167"/>
      <c r="AT119" s="167"/>
      <c r="AU119" s="45"/>
      <c r="AV119" s="167"/>
      <c r="AW119" s="167"/>
      <c r="AX119" s="167"/>
      <c r="AY119" s="167"/>
      <c r="AZ119" s="202"/>
      <c r="BA119" s="202"/>
      <c r="BB119" s="167"/>
      <c r="BC119" s="167"/>
      <c r="BD119" s="167"/>
    </row>
    <row r="120" spans="1:56" ht="14.25" customHeight="1">
      <c r="A120" s="159" t="s">
        <v>1199</v>
      </c>
      <c r="B120" s="360" t="s">
        <v>1264</v>
      </c>
      <c r="C120" s="160" t="s">
        <v>548</v>
      </c>
      <c r="D120" s="79">
        <f>VLOOKUP(C120,'JAN26'!$A$1:I1177,8,0)</f>
        <v>242</v>
      </c>
      <c r="E120" s="79">
        <f>VLOOKUP(C120,AVE!B$1:GB4251,2,0)</f>
        <v>10.875</v>
      </c>
      <c r="F120" s="153"/>
      <c r="G120" s="361">
        <f t="shared" si="0"/>
        <v>0</v>
      </c>
      <c r="H120" s="81">
        <f t="shared" si="1"/>
        <v>242</v>
      </c>
      <c r="I120" s="82">
        <f t="shared" si="2"/>
        <v>0</v>
      </c>
      <c r="J120" s="83">
        <f t="shared" si="3"/>
        <v>10.875</v>
      </c>
      <c r="K120" s="158">
        <f t="shared" si="4"/>
        <v>231.125</v>
      </c>
      <c r="L120" s="81">
        <f t="shared" si="5"/>
        <v>231.125</v>
      </c>
      <c r="M120" s="82">
        <f t="shared" si="6"/>
        <v>0</v>
      </c>
      <c r="N120" s="85">
        <f t="shared" si="7"/>
        <v>10.875</v>
      </c>
      <c r="O120" s="158">
        <f t="shared" si="8"/>
        <v>220.25</v>
      </c>
      <c r="P120" s="81">
        <f t="shared" si="9"/>
        <v>220.25</v>
      </c>
      <c r="Q120" s="82">
        <f t="shared" si="10"/>
        <v>0</v>
      </c>
      <c r="R120" s="85">
        <f t="shared" si="11"/>
        <v>10.875</v>
      </c>
      <c r="S120" s="158">
        <f t="shared" si="12"/>
        <v>209.375</v>
      </c>
      <c r="T120" s="81">
        <f t="shared" si="13"/>
        <v>209.375</v>
      </c>
      <c r="U120" s="82">
        <f t="shared" si="14"/>
        <v>0</v>
      </c>
      <c r="V120" s="85">
        <f t="shared" si="15"/>
        <v>10.875</v>
      </c>
      <c r="W120" s="158">
        <f t="shared" si="16"/>
        <v>198.5</v>
      </c>
      <c r="X120" s="81">
        <f t="shared" si="17"/>
        <v>198.5</v>
      </c>
      <c r="Y120" s="82">
        <f t="shared" si="18"/>
        <v>0</v>
      </c>
      <c r="Z120" s="85">
        <f t="shared" si="19"/>
        <v>10.875</v>
      </c>
      <c r="AA120" s="158">
        <f t="shared" si="20"/>
        <v>187.625</v>
      </c>
      <c r="AB120" s="87">
        <f t="shared" si="21"/>
        <v>17.25287356321839</v>
      </c>
      <c r="AC120" s="87">
        <v>6</v>
      </c>
      <c r="AD120" s="362">
        <f t="shared" si="22"/>
        <v>12</v>
      </c>
      <c r="AE120" s="87">
        <f t="shared" si="25"/>
        <v>0</v>
      </c>
      <c r="AF120" s="154">
        <f t="shared" si="26"/>
        <v>0</v>
      </c>
      <c r="AG120" s="81"/>
      <c r="AH120" s="158"/>
      <c r="AI120" s="139"/>
      <c r="AJ120" s="139">
        <v>8.8000000000000007</v>
      </c>
      <c r="AK120" s="350"/>
      <c r="AL120" s="350"/>
      <c r="AM120" s="2"/>
      <c r="AN120" s="2"/>
      <c r="AO120" s="2"/>
      <c r="AP120" s="45"/>
      <c r="AQ120" s="168"/>
      <c r="AR120" s="168"/>
      <c r="AS120" s="168"/>
      <c r="AT120" s="168"/>
      <c r="AU120" s="167"/>
      <c r="AV120" s="168"/>
      <c r="AW120" s="168"/>
      <c r="AX120" s="168"/>
      <c r="AY120" s="168"/>
      <c r="AZ120" s="376"/>
      <c r="BA120" s="376"/>
      <c r="BB120" s="168"/>
      <c r="BC120" s="168"/>
      <c r="BD120" s="168"/>
    </row>
    <row r="121" spans="1:56" ht="14.25" customHeight="1">
      <c r="A121" s="384" t="s">
        <v>1202</v>
      </c>
      <c r="B121" s="385"/>
      <c r="C121" s="386" t="s">
        <v>456</v>
      </c>
      <c r="D121" s="79">
        <f>VLOOKUP(C121,'JAN26'!$A$1:I955,8,0)</f>
        <v>436</v>
      </c>
      <c r="E121" s="79">
        <f>VLOOKUP(C121,AVE!B$1:GB4029,2,0)</f>
        <v>10.5</v>
      </c>
      <c r="F121" s="153"/>
      <c r="G121" s="361">
        <f t="shared" si="0"/>
        <v>0</v>
      </c>
      <c r="H121" s="81">
        <f t="shared" si="1"/>
        <v>436</v>
      </c>
      <c r="I121" s="82">
        <f t="shared" si="2"/>
        <v>0</v>
      </c>
      <c r="J121" s="83">
        <f t="shared" si="3"/>
        <v>10.5</v>
      </c>
      <c r="K121" s="158">
        <f t="shared" si="4"/>
        <v>425.5</v>
      </c>
      <c r="L121" s="81">
        <f t="shared" si="5"/>
        <v>425.5</v>
      </c>
      <c r="M121" s="82">
        <f t="shared" si="6"/>
        <v>0</v>
      </c>
      <c r="N121" s="85">
        <f t="shared" si="7"/>
        <v>10.5</v>
      </c>
      <c r="O121" s="158">
        <f t="shared" si="8"/>
        <v>415</v>
      </c>
      <c r="P121" s="81">
        <f t="shared" si="9"/>
        <v>415</v>
      </c>
      <c r="Q121" s="82">
        <f t="shared" si="10"/>
        <v>0</v>
      </c>
      <c r="R121" s="85">
        <f t="shared" si="11"/>
        <v>10.5</v>
      </c>
      <c r="S121" s="158">
        <f t="shared" si="12"/>
        <v>404.5</v>
      </c>
      <c r="T121" s="81">
        <f t="shared" si="13"/>
        <v>404.5</v>
      </c>
      <c r="U121" s="82">
        <f t="shared" si="14"/>
        <v>0</v>
      </c>
      <c r="V121" s="85">
        <f t="shared" si="15"/>
        <v>10.5</v>
      </c>
      <c r="W121" s="158">
        <f t="shared" si="16"/>
        <v>394</v>
      </c>
      <c r="X121" s="81">
        <f t="shared" si="17"/>
        <v>394</v>
      </c>
      <c r="Y121" s="82">
        <f t="shared" si="18"/>
        <v>0</v>
      </c>
      <c r="Z121" s="85">
        <f t="shared" si="19"/>
        <v>10.5</v>
      </c>
      <c r="AA121" s="158">
        <f t="shared" si="20"/>
        <v>383.5</v>
      </c>
      <c r="AB121" s="387">
        <f t="shared" si="21"/>
        <v>36.523809523809526</v>
      </c>
      <c r="AC121" s="87">
        <v>6</v>
      </c>
      <c r="AD121" s="362">
        <f t="shared" si="22"/>
        <v>12</v>
      </c>
      <c r="AE121" s="387">
        <f t="shared" si="25"/>
        <v>0</v>
      </c>
      <c r="AF121" s="388">
        <f t="shared" si="26"/>
        <v>0</v>
      </c>
      <c r="AG121" s="388"/>
      <c r="AH121" s="387"/>
      <c r="AI121" s="389"/>
      <c r="AJ121" s="389"/>
      <c r="AK121" s="390"/>
      <c r="AL121" s="390"/>
      <c r="AM121" s="391"/>
      <c r="AN121" s="391"/>
      <c r="AO121" s="391"/>
      <c r="AP121" s="45"/>
      <c r="AQ121" s="167"/>
      <c r="AR121" s="167"/>
      <c r="AS121" s="167"/>
      <c r="AT121" s="167"/>
      <c r="AU121" s="167"/>
      <c r="AV121" s="167"/>
      <c r="AW121" s="167"/>
      <c r="AX121" s="167"/>
      <c r="AY121" s="167"/>
      <c r="AZ121" s="202"/>
      <c r="BA121" s="202"/>
      <c r="BB121" s="167"/>
      <c r="BC121" s="167"/>
      <c r="BD121" s="167"/>
    </row>
    <row r="122" spans="1:56" ht="14.25" customHeight="1">
      <c r="A122" s="369" t="s">
        <v>1248</v>
      </c>
      <c r="B122" s="367" t="s">
        <v>1265</v>
      </c>
      <c r="C122" s="278" t="s">
        <v>312</v>
      </c>
      <c r="D122" s="79">
        <f>VLOOKUP(C122,'JAN26'!$A$1:I980,8,0)</f>
        <v>14</v>
      </c>
      <c r="E122" s="79">
        <f>VLOOKUP(C122,AVE!B$1:GB4054,2,0)</f>
        <v>10.25</v>
      </c>
      <c r="F122" s="153"/>
      <c r="G122" s="361">
        <f t="shared" si="0"/>
        <v>250</v>
      </c>
      <c r="H122" s="81">
        <f t="shared" si="1"/>
        <v>14</v>
      </c>
      <c r="I122" s="82">
        <f t="shared" si="2"/>
        <v>50</v>
      </c>
      <c r="J122" s="83">
        <f t="shared" si="3"/>
        <v>10.25</v>
      </c>
      <c r="K122" s="158">
        <f t="shared" si="4"/>
        <v>53.75</v>
      </c>
      <c r="L122" s="81">
        <f t="shared" si="5"/>
        <v>53.75</v>
      </c>
      <c r="M122" s="82">
        <f t="shared" si="6"/>
        <v>0</v>
      </c>
      <c r="N122" s="85">
        <f t="shared" si="7"/>
        <v>10.25</v>
      </c>
      <c r="O122" s="158">
        <f t="shared" si="8"/>
        <v>43.5</v>
      </c>
      <c r="P122" s="81">
        <f t="shared" si="9"/>
        <v>43.5</v>
      </c>
      <c r="Q122" s="82">
        <f t="shared" si="10"/>
        <v>0</v>
      </c>
      <c r="R122" s="85">
        <f t="shared" si="11"/>
        <v>10.25</v>
      </c>
      <c r="S122" s="158">
        <f t="shared" si="12"/>
        <v>33.25</v>
      </c>
      <c r="T122" s="81">
        <f t="shared" si="13"/>
        <v>33.25</v>
      </c>
      <c r="U122" s="82">
        <f t="shared" si="14"/>
        <v>188</v>
      </c>
      <c r="V122" s="85">
        <f t="shared" si="15"/>
        <v>10.25</v>
      </c>
      <c r="W122" s="158">
        <f t="shared" si="16"/>
        <v>211</v>
      </c>
      <c r="X122" s="81">
        <f t="shared" si="17"/>
        <v>211</v>
      </c>
      <c r="Y122" s="82">
        <f t="shared" si="18"/>
        <v>12</v>
      </c>
      <c r="Z122" s="85">
        <f t="shared" si="19"/>
        <v>10.25</v>
      </c>
      <c r="AA122" s="158">
        <f t="shared" si="20"/>
        <v>212.75</v>
      </c>
      <c r="AB122" s="370">
        <f t="shared" si="21"/>
        <v>20.756097560975611</v>
      </c>
      <c r="AC122" s="87">
        <v>6</v>
      </c>
      <c r="AD122" s="362">
        <f t="shared" si="22"/>
        <v>12</v>
      </c>
      <c r="AE122" s="370">
        <f t="shared" si="25"/>
        <v>0</v>
      </c>
      <c r="AF122" s="104">
        <f t="shared" si="26"/>
        <v>0</v>
      </c>
      <c r="AG122" s="104"/>
      <c r="AH122" s="370"/>
      <c r="AI122" s="203"/>
      <c r="AJ122" s="203"/>
      <c r="AK122" s="371"/>
      <c r="AL122" s="371">
        <v>16.670000000000002</v>
      </c>
      <c r="AM122" s="167"/>
      <c r="AN122" s="167"/>
      <c r="AO122" s="167"/>
      <c r="AP122" s="45"/>
      <c r="AQ122" s="168"/>
      <c r="AR122" s="168">
        <v>50</v>
      </c>
      <c r="AS122" s="168"/>
      <c r="AT122" s="168"/>
      <c r="AU122" s="168"/>
      <c r="AV122" s="168"/>
      <c r="AW122" s="168"/>
      <c r="AX122" s="168"/>
      <c r="AY122" s="168">
        <f>24+164</f>
        <v>188</v>
      </c>
      <c r="AZ122" s="376"/>
      <c r="BA122" s="376"/>
      <c r="BB122" s="168">
        <f>200-24-164</f>
        <v>12</v>
      </c>
      <c r="BC122" s="168"/>
      <c r="BD122" s="168"/>
    </row>
    <row r="123" spans="1:56" ht="14.25" customHeight="1">
      <c r="A123" s="159" t="s">
        <v>1248</v>
      </c>
      <c r="B123" s="360" t="s">
        <v>998</v>
      </c>
      <c r="C123" s="409" t="s">
        <v>604</v>
      </c>
      <c r="D123" s="79">
        <f>VLOOKUP(C123,'JAN26'!$A$1:I1178,8,0)</f>
        <v>-1</v>
      </c>
      <c r="E123" s="79">
        <f>VLOOKUP(C123,AVE!B$1:GB4252,2,0)</f>
        <v>10.5</v>
      </c>
      <c r="F123" s="153"/>
      <c r="G123" s="361">
        <f t="shared" si="0"/>
        <v>1000</v>
      </c>
      <c r="H123" s="81">
        <f t="shared" si="1"/>
        <v>0</v>
      </c>
      <c r="I123" s="82">
        <f t="shared" si="2"/>
        <v>0</v>
      </c>
      <c r="J123" s="83">
        <f t="shared" si="3"/>
        <v>10.5</v>
      </c>
      <c r="K123" s="158">
        <f t="shared" si="4"/>
        <v>-10.5</v>
      </c>
      <c r="L123" s="81">
        <f t="shared" si="5"/>
        <v>0</v>
      </c>
      <c r="M123" s="82">
        <f t="shared" si="6"/>
        <v>0</v>
      </c>
      <c r="N123" s="85">
        <f t="shared" si="7"/>
        <v>10.5</v>
      </c>
      <c r="O123" s="158">
        <f t="shared" si="8"/>
        <v>-10.5</v>
      </c>
      <c r="P123" s="81">
        <f t="shared" si="9"/>
        <v>0</v>
      </c>
      <c r="Q123" s="82">
        <f t="shared" si="10"/>
        <v>0</v>
      </c>
      <c r="R123" s="85">
        <f t="shared" si="11"/>
        <v>10.5</v>
      </c>
      <c r="S123" s="158">
        <f t="shared" si="12"/>
        <v>-10.5</v>
      </c>
      <c r="T123" s="81">
        <f t="shared" si="13"/>
        <v>0</v>
      </c>
      <c r="U123" s="82">
        <f t="shared" si="14"/>
        <v>1000</v>
      </c>
      <c r="V123" s="85">
        <f t="shared" si="15"/>
        <v>10.5</v>
      </c>
      <c r="W123" s="158">
        <f t="shared" si="16"/>
        <v>989.5</v>
      </c>
      <c r="X123" s="81">
        <f t="shared" si="17"/>
        <v>989.5</v>
      </c>
      <c r="Y123" s="82">
        <f t="shared" si="18"/>
        <v>0</v>
      </c>
      <c r="Z123" s="85">
        <f t="shared" si="19"/>
        <v>10.5</v>
      </c>
      <c r="AA123" s="158">
        <f t="shared" si="20"/>
        <v>979</v>
      </c>
      <c r="AB123" s="87">
        <f t="shared" si="21"/>
        <v>93.238095238095241</v>
      </c>
      <c r="AC123" s="87">
        <v>6</v>
      </c>
      <c r="AD123" s="362">
        <f t="shared" si="22"/>
        <v>12</v>
      </c>
      <c r="AE123" s="87">
        <f t="shared" si="25"/>
        <v>0</v>
      </c>
      <c r="AF123" s="154">
        <f t="shared" si="26"/>
        <v>0</v>
      </c>
      <c r="AG123" s="81"/>
      <c r="AH123" s="158"/>
      <c r="AI123" s="139"/>
      <c r="AJ123" s="139"/>
      <c r="AK123" s="350">
        <v>0.42</v>
      </c>
      <c r="AL123" s="350"/>
      <c r="AM123" s="2"/>
      <c r="AN123" s="2"/>
      <c r="AO123" s="2"/>
      <c r="AP123" s="45"/>
      <c r="AQ123" s="168"/>
      <c r="AR123" s="168"/>
      <c r="AS123" s="168"/>
      <c r="AT123" s="168"/>
      <c r="AU123" s="167"/>
      <c r="AV123" s="168"/>
      <c r="AW123" s="168"/>
      <c r="AX123" s="168"/>
      <c r="AY123" s="168">
        <v>1000</v>
      </c>
      <c r="AZ123" s="376"/>
      <c r="BA123" s="376"/>
      <c r="BB123" s="168"/>
      <c r="BC123" s="168"/>
      <c r="BD123" s="168"/>
    </row>
    <row r="124" spans="1:56" ht="14.25" customHeight="1">
      <c r="A124" s="366" t="s">
        <v>677</v>
      </c>
      <c r="B124" s="379" t="s">
        <v>1155</v>
      </c>
      <c r="C124" s="41" t="s">
        <v>194</v>
      </c>
      <c r="D124" s="79">
        <f>VLOOKUP(C124,'JAN26'!$A$1:I930,8,0)</f>
        <v>53</v>
      </c>
      <c r="E124" s="79">
        <f>VLOOKUP(C124,AVE!B$1:GB4004,2,0)</f>
        <v>10.428571428571429</v>
      </c>
      <c r="F124" s="153"/>
      <c r="G124" s="361">
        <f t="shared" si="0"/>
        <v>100</v>
      </c>
      <c r="H124" s="81">
        <f t="shared" si="1"/>
        <v>53</v>
      </c>
      <c r="I124" s="82">
        <f t="shared" si="2"/>
        <v>0</v>
      </c>
      <c r="J124" s="83">
        <f t="shared" si="3"/>
        <v>10.428571428571429</v>
      </c>
      <c r="K124" s="158">
        <f t="shared" si="4"/>
        <v>42.571428571428569</v>
      </c>
      <c r="L124" s="81">
        <f t="shared" si="5"/>
        <v>42.571428571428569</v>
      </c>
      <c r="M124" s="82">
        <f t="shared" si="6"/>
        <v>0</v>
      </c>
      <c r="N124" s="85">
        <f t="shared" si="7"/>
        <v>10.428571428571429</v>
      </c>
      <c r="O124" s="158">
        <f t="shared" si="8"/>
        <v>32.142857142857139</v>
      </c>
      <c r="P124" s="81">
        <f t="shared" si="9"/>
        <v>32.142857142857139</v>
      </c>
      <c r="Q124" s="82">
        <f t="shared" si="10"/>
        <v>0</v>
      </c>
      <c r="R124" s="85">
        <f t="shared" si="11"/>
        <v>10.428571428571429</v>
      </c>
      <c r="S124" s="158">
        <f t="shared" si="12"/>
        <v>21.714285714285708</v>
      </c>
      <c r="T124" s="81">
        <f t="shared" si="13"/>
        <v>21.714285714285708</v>
      </c>
      <c r="U124" s="82">
        <f t="shared" si="14"/>
        <v>0</v>
      </c>
      <c r="V124" s="85">
        <f t="shared" si="15"/>
        <v>10.428571428571429</v>
      </c>
      <c r="W124" s="158">
        <f t="shared" si="16"/>
        <v>11.285714285714279</v>
      </c>
      <c r="X124" s="81">
        <f t="shared" si="17"/>
        <v>11.285714285714279</v>
      </c>
      <c r="Y124" s="82">
        <f t="shared" si="18"/>
        <v>100</v>
      </c>
      <c r="Z124" s="85">
        <f t="shared" si="19"/>
        <v>10.428571428571429</v>
      </c>
      <c r="AA124" s="158">
        <f t="shared" si="20"/>
        <v>100.85714285714285</v>
      </c>
      <c r="AB124" s="87">
        <f t="shared" si="21"/>
        <v>9.6712328767123275</v>
      </c>
      <c r="AC124" s="87">
        <v>6</v>
      </c>
      <c r="AD124" s="362">
        <f t="shared" si="22"/>
        <v>12</v>
      </c>
      <c r="AE124" s="87">
        <f t="shared" si="25"/>
        <v>0</v>
      </c>
      <c r="AF124" s="154">
        <f t="shared" si="26"/>
        <v>0</v>
      </c>
      <c r="AG124" s="81"/>
      <c r="AH124" s="158"/>
      <c r="AI124" s="139"/>
      <c r="AJ124" s="139"/>
      <c r="AK124" s="350"/>
      <c r="AL124" s="350"/>
      <c r="AM124" s="2"/>
      <c r="AN124" s="2"/>
      <c r="AO124" s="2"/>
      <c r="AP124" s="45"/>
      <c r="AQ124" s="167"/>
      <c r="AR124" s="167"/>
      <c r="AS124" s="167"/>
      <c r="AT124" s="167"/>
      <c r="AU124" s="167"/>
      <c r="AV124" s="167"/>
      <c r="AW124" s="167"/>
      <c r="AX124" s="167"/>
      <c r="AY124" s="167"/>
      <c r="AZ124" s="378"/>
      <c r="BA124" s="378">
        <v>100</v>
      </c>
      <c r="BB124" s="167"/>
      <c r="BC124" s="167"/>
      <c r="BD124" s="167"/>
    </row>
    <row r="125" spans="1:56" ht="14.25" customHeight="1">
      <c r="A125" s="366" t="s">
        <v>1228</v>
      </c>
      <c r="B125" s="383" t="s">
        <v>1266</v>
      </c>
      <c r="C125" s="41" t="s">
        <v>425</v>
      </c>
      <c r="D125" s="79">
        <f>VLOOKUP(C125,'JAN26'!$A$1:I1050,8,0)</f>
        <v>97</v>
      </c>
      <c r="E125" s="79">
        <f>VLOOKUP(C125,AVE!B$1:GB4124,2,0)</f>
        <v>10</v>
      </c>
      <c r="F125" s="153"/>
      <c r="G125" s="361">
        <f t="shared" si="0"/>
        <v>100</v>
      </c>
      <c r="H125" s="81">
        <f t="shared" si="1"/>
        <v>97</v>
      </c>
      <c r="I125" s="82">
        <f t="shared" si="2"/>
        <v>0</v>
      </c>
      <c r="J125" s="83">
        <f t="shared" si="3"/>
        <v>10</v>
      </c>
      <c r="K125" s="158">
        <f t="shared" si="4"/>
        <v>87</v>
      </c>
      <c r="L125" s="81">
        <f t="shared" si="5"/>
        <v>87</v>
      </c>
      <c r="M125" s="82">
        <f t="shared" si="6"/>
        <v>100</v>
      </c>
      <c r="N125" s="85">
        <f t="shared" si="7"/>
        <v>10</v>
      </c>
      <c r="O125" s="158">
        <f t="shared" si="8"/>
        <v>177</v>
      </c>
      <c r="P125" s="81">
        <f t="shared" si="9"/>
        <v>177</v>
      </c>
      <c r="Q125" s="82">
        <f t="shared" si="10"/>
        <v>0</v>
      </c>
      <c r="R125" s="85">
        <f t="shared" si="11"/>
        <v>10</v>
      </c>
      <c r="S125" s="158">
        <f t="shared" si="12"/>
        <v>167</v>
      </c>
      <c r="T125" s="81">
        <f t="shared" si="13"/>
        <v>167</v>
      </c>
      <c r="U125" s="82">
        <f t="shared" si="14"/>
        <v>0</v>
      </c>
      <c r="V125" s="85">
        <f t="shared" si="15"/>
        <v>10</v>
      </c>
      <c r="W125" s="158">
        <f t="shared" si="16"/>
        <v>157</v>
      </c>
      <c r="X125" s="81">
        <f t="shared" si="17"/>
        <v>157</v>
      </c>
      <c r="Y125" s="82">
        <f t="shared" si="18"/>
        <v>0</v>
      </c>
      <c r="Z125" s="85">
        <f t="shared" si="19"/>
        <v>10</v>
      </c>
      <c r="AA125" s="158">
        <f t="shared" si="20"/>
        <v>147</v>
      </c>
      <c r="AB125" s="87">
        <f t="shared" si="21"/>
        <v>14.7</v>
      </c>
      <c r="AC125" s="87">
        <v>6</v>
      </c>
      <c r="AD125" s="362">
        <f t="shared" si="22"/>
        <v>12</v>
      </c>
      <c r="AE125" s="87">
        <f t="shared" si="25"/>
        <v>0</v>
      </c>
      <c r="AF125" s="154">
        <f t="shared" si="26"/>
        <v>0</v>
      </c>
      <c r="AG125" s="81"/>
      <c r="AH125" s="158"/>
      <c r="AI125" s="139"/>
      <c r="AJ125" s="139"/>
      <c r="AK125" s="350">
        <v>8</v>
      </c>
      <c r="AL125" s="350"/>
      <c r="AM125" s="2"/>
      <c r="AN125" s="2"/>
      <c r="AO125" s="2"/>
      <c r="AP125" s="45"/>
      <c r="AQ125" s="168"/>
      <c r="AR125" s="168"/>
      <c r="AS125" s="168">
        <v>100</v>
      </c>
      <c r="AT125" s="168"/>
      <c r="AU125" s="167"/>
      <c r="AV125" s="168"/>
      <c r="AW125" s="168"/>
      <c r="AX125" s="168"/>
      <c r="AY125" s="168"/>
      <c r="AZ125" s="376"/>
      <c r="BA125" s="376"/>
      <c r="BB125" s="168"/>
      <c r="BC125" s="168"/>
      <c r="BD125" s="168"/>
    </row>
    <row r="126" spans="1:56" ht="14.25" customHeight="1">
      <c r="A126" s="159" t="s">
        <v>1188</v>
      </c>
      <c r="B126" s="360" t="s">
        <v>1211</v>
      </c>
      <c r="C126" s="160" t="s">
        <v>43</v>
      </c>
      <c r="D126" s="79">
        <f>VLOOKUP(C126,'JAN26'!$A$1:I1056,8,0)</f>
        <v>48</v>
      </c>
      <c r="E126" s="79">
        <f>VLOOKUP(C126,AVE!B$1:GB4130,2,0)</f>
        <v>9.5</v>
      </c>
      <c r="F126" s="153"/>
      <c r="G126" s="361">
        <f t="shared" si="0"/>
        <v>0</v>
      </c>
      <c r="H126" s="81">
        <f t="shared" si="1"/>
        <v>48</v>
      </c>
      <c r="I126" s="82">
        <f t="shared" si="2"/>
        <v>0</v>
      </c>
      <c r="J126" s="83">
        <f t="shared" si="3"/>
        <v>9.5</v>
      </c>
      <c r="K126" s="158">
        <f t="shared" si="4"/>
        <v>38.5</v>
      </c>
      <c r="L126" s="81">
        <f t="shared" si="5"/>
        <v>38.5</v>
      </c>
      <c r="M126" s="82">
        <f t="shared" si="6"/>
        <v>0</v>
      </c>
      <c r="N126" s="85">
        <f t="shared" si="7"/>
        <v>9.5</v>
      </c>
      <c r="O126" s="158">
        <f t="shared" si="8"/>
        <v>29</v>
      </c>
      <c r="P126" s="81">
        <f t="shared" si="9"/>
        <v>29</v>
      </c>
      <c r="Q126" s="82">
        <f t="shared" si="10"/>
        <v>0</v>
      </c>
      <c r="R126" s="85">
        <f t="shared" si="11"/>
        <v>9.5</v>
      </c>
      <c r="S126" s="158">
        <f t="shared" si="12"/>
        <v>19.5</v>
      </c>
      <c r="T126" s="81">
        <f t="shared" si="13"/>
        <v>19.5</v>
      </c>
      <c r="U126" s="82">
        <f t="shared" si="14"/>
        <v>0</v>
      </c>
      <c r="V126" s="85">
        <f t="shared" si="15"/>
        <v>9.5</v>
      </c>
      <c r="W126" s="158">
        <f t="shared" si="16"/>
        <v>10</v>
      </c>
      <c r="X126" s="81">
        <f t="shared" si="17"/>
        <v>10</v>
      </c>
      <c r="Y126" s="82">
        <f t="shared" si="18"/>
        <v>0</v>
      </c>
      <c r="Z126" s="85">
        <f t="shared" si="19"/>
        <v>9.5</v>
      </c>
      <c r="AA126" s="158">
        <f t="shared" si="20"/>
        <v>0.5</v>
      </c>
      <c r="AB126" s="87">
        <f t="shared" si="21"/>
        <v>5.2631578947368418E-2</v>
      </c>
      <c r="AC126" s="87">
        <v>6</v>
      </c>
      <c r="AD126" s="362">
        <f t="shared" si="22"/>
        <v>12</v>
      </c>
      <c r="AE126" s="87">
        <f t="shared" si="25"/>
        <v>11.947368421052632</v>
      </c>
      <c r="AF126" s="154">
        <f t="shared" si="26"/>
        <v>113.5</v>
      </c>
      <c r="AG126" s="81"/>
      <c r="AH126" s="158"/>
      <c r="AI126" s="139"/>
      <c r="AJ126" s="139"/>
      <c r="AK126" s="373"/>
      <c r="AL126" s="373"/>
      <c r="AM126" s="2"/>
      <c r="AN126" s="2"/>
      <c r="AO126" s="2"/>
      <c r="AP126" s="45"/>
      <c r="AQ126" s="168"/>
      <c r="AR126" s="168"/>
      <c r="AS126" s="168"/>
      <c r="AT126" s="168"/>
      <c r="AU126" s="168"/>
      <c r="AV126" s="168"/>
      <c r="AW126" s="168"/>
      <c r="AX126" s="168"/>
      <c r="AY126" s="168"/>
      <c r="AZ126" s="304"/>
      <c r="BA126" s="304"/>
      <c r="BB126" s="168"/>
      <c r="BC126" s="168"/>
      <c r="BD126" s="168"/>
    </row>
    <row r="127" spans="1:56" ht="15" customHeight="1">
      <c r="A127" s="159" t="s">
        <v>1228</v>
      </c>
      <c r="B127" s="360" t="s">
        <v>1267</v>
      </c>
      <c r="C127" s="160" t="s">
        <v>60</v>
      </c>
      <c r="D127" s="79">
        <f>VLOOKUP(C127,'JAN26'!$A$1:I1044,8,0)</f>
        <v>159</v>
      </c>
      <c r="E127" s="79">
        <f>VLOOKUP(C127,AVE!B$1:GB4118,2,0)</f>
        <v>9.4285714285714288</v>
      </c>
      <c r="F127" s="153"/>
      <c r="G127" s="361">
        <f t="shared" si="0"/>
        <v>0</v>
      </c>
      <c r="H127" s="81">
        <f t="shared" si="1"/>
        <v>159</v>
      </c>
      <c r="I127" s="82">
        <f t="shared" si="2"/>
        <v>0</v>
      </c>
      <c r="J127" s="83">
        <f t="shared" si="3"/>
        <v>9.4285714285714288</v>
      </c>
      <c r="K127" s="158">
        <f t="shared" si="4"/>
        <v>149.57142857142858</v>
      </c>
      <c r="L127" s="81">
        <f t="shared" si="5"/>
        <v>149.57142857142858</v>
      </c>
      <c r="M127" s="82">
        <f t="shared" si="6"/>
        <v>0</v>
      </c>
      <c r="N127" s="85">
        <f t="shared" si="7"/>
        <v>9.4285714285714288</v>
      </c>
      <c r="O127" s="158">
        <f t="shared" si="8"/>
        <v>140.14285714285717</v>
      </c>
      <c r="P127" s="81">
        <f t="shared" si="9"/>
        <v>140.14285714285717</v>
      </c>
      <c r="Q127" s="82">
        <f t="shared" si="10"/>
        <v>0</v>
      </c>
      <c r="R127" s="85">
        <f t="shared" si="11"/>
        <v>9.4285714285714288</v>
      </c>
      <c r="S127" s="158">
        <f t="shared" si="12"/>
        <v>130.71428571428575</v>
      </c>
      <c r="T127" s="81">
        <f t="shared" si="13"/>
        <v>130.71428571428575</v>
      </c>
      <c r="U127" s="82">
        <f t="shared" si="14"/>
        <v>0</v>
      </c>
      <c r="V127" s="85">
        <f t="shared" si="15"/>
        <v>9.4285714285714288</v>
      </c>
      <c r="W127" s="158">
        <f t="shared" si="16"/>
        <v>121.28571428571432</v>
      </c>
      <c r="X127" s="81">
        <f t="shared" si="17"/>
        <v>121.28571428571432</v>
      </c>
      <c r="Y127" s="82">
        <f t="shared" si="18"/>
        <v>0</v>
      </c>
      <c r="Z127" s="85">
        <f t="shared" si="19"/>
        <v>9.4285714285714288</v>
      </c>
      <c r="AA127" s="158">
        <f t="shared" si="20"/>
        <v>111.85714285714289</v>
      </c>
      <c r="AB127" s="87">
        <f t="shared" si="21"/>
        <v>11.863636363636367</v>
      </c>
      <c r="AC127" s="87">
        <v>6</v>
      </c>
      <c r="AD127" s="362">
        <f t="shared" si="22"/>
        <v>12</v>
      </c>
      <c r="AE127" s="87">
        <f t="shared" si="25"/>
        <v>0</v>
      </c>
      <c r="AF127" s="154">
        <f t="shared" si="26"/>
        <v>0</v>
      </c>
      <c r="AG127" s="81"/>
      <c r="AH127" s="158"/>
      <c r="AI127" s="139"/>
      <c r="AJ127" s="139"/>
      <c r="AK127" s="373">
        <v>8</v>
      </c>
      <c r="AL127" s="373"/>
      <c r="AM127" s="46"/>
      <c r="AN127" s="46" t="s">
        <v>1268</v>
      </c>
      <c r="AO127" s="46"/>
      <c r="AP127" s="45"/>
      <c r="AQ127" s="168"/>
      <c r="AR127" s="168"/>
      <c r="AS127" s="168"/>
      <c r="AT127" s="168"/>
      <c r="AU127" s="168"/>
      <c r="AV127" s="168"/>
      <c r="AW127" s="168"/>
      <c r="AX127" s="168"/>
      <c r="AY127" s="168"/>
      <c r="AZ127" s="202"/>
      <c r="BA127" s="202"/>
      <c r="BB127" s="168"/>
      <c r="BC127" s="168"/>
      <c r="BD127" s="168"/>
    </row>
    <row r="128" spans="1:56" ht="14.25" customHeight="1">
      <c r="A128" s="41" t="s">
        <v>1199</v>
      </c>
      <c r="B128" s="360"/>
      <c r="C128" s="41" t="s">
        <v>698</v>
      </c>
      <c r="D128" s="79">
        <f>VLOOKUP(C128,'JAN26'!$A$1:I1170,8,0)</f>
        <v>172</v>
      </c>
      <c r="E128" s="79">
        <f>VLOOKUP(C128,AVE!B$1:GB4244,2,0)</f>
        <v>9.3333333333333339</v>
      </c>
      <c r="F128" s="153"/>
      <c r="G128" s="361">
        <f t="shared" si="0"/>
        <v>50</v>
      </c>
      <c r="H128" s="81">
        <f t="shared" si="1"/>
        <v>172</v>
      </c>
      <c r="I128" s="82">
        <f t="shared" si="2"/>
        <v>0</v>
      </c>
      <c r="J128" s="83">
        <f t="shared" si="3"/>
        <v>9.3333333333333339</v>
      </c>
      <c r="K128" s="158">
        <f t="shared" si="4"/>
        <v>162.66666666666666</v>
      </c>
      <c r="L128" s="81">
        <f t="shared" si="5"/>
        <v>162.66666666666666</v>
      </c>
      <c r="M128" s="82">
        <f t="shared" si="6"/>
        <v>0</v>
      </c>
      <c r="N128" s="85">
        <f t="shared" si="7"/>
        <v>9.3333333333333339</v>
      </c>
      <c r="O128" s="158">
        <f t="shared" si="8"/>
        <v>153.33333333333331</v>
      </c>
      <c r="P128" s="81">
        <f t="shared" si="9"/>
        <v>153.33333333333331</v>
      </c>
      <c r="Q128" s="82">
        <f t="shared" si="10"/>
        <v>0</v>
      </c>
      <c r="R128" s="85">
        <f t="shared" si="11"/>
        <v>9.3333333333333339</v>
      </c>
      <c r="S128" s="158">
        <f t="shared" si="12"/>
        <v>143.99999999999997</v>
      </c>
      <c r="T128" s="81">
        <f t="shared" si="13"/>
        <v>143.99999999999997</v>
      </c>
      <c r="U128" s="82">
        <f t="shared" si="14"/>
        <v>5</v>
      </c>
      <c r="V128" s="85">
        <f t="shared" si="15"/>
        <v>9.3333333333333339</v>
      </c>
      <c r="W128" s="158">
        <f t="shared" si="16"/>
        <v>139.66666666666663</v>
      </c>
      <c r="X128" s="81">
        <f t="shared" si="17"/>
        <v>139.66666666666663</v>
      </c>
      <c r="Y128" s="82">
        <f t="shared" si="18"/>
        <v>45</v>
      </c>
      <c r="Z128" s="85">
        <f t="shared" si="19"/>
        <v>9.3333333333333339</v>
      </c>
      <c r="AA128" s="158">
        <f t="shared" si="20"/>
        <v>175.33333333333329</v>
      </c>
      <c r="AB128" s="87">
        <f t="shared" si="21"/>
        <v>18.785714285714281</v>
      </c>
      <c r="AC128" s="87">
        <v>6</v>
      </c>
      <c r="AD128" s="362">
        <f t="shared" si="22"/>
        <v>12</v>
      </c>
      <c r="AE128" s="87">
        <f t="shared" si="25"/>
        <v>0</v>
      </c>
      <c r="AF128" s="154">
        <f t="shared" si="26"/>
        <v>0</v>
      </c>
      <c r="AG128" s="81"/>
      <c r="AH128" s="41"/>
      <c r="AI128" s="5"/>
      <c r="AJ128" s="5"/>
      <c r="AK128" s="408"/>
      <c r="AL128" s="408"/>
      <c r="AP128" s="45"/>
      <c r="AQ128" s="167"/>
      <c r="AR128" s="167"/>
      <c r="AS128" s="167"/>
      <c r="AT128" s="167"/>
      <c r="AU128" s="45"/>
      <c r="AV128" s="167"/>
      <c r="AW128" s="167"/>
      <c r="AX128" s="167"/>
      <c r="AY128" s="177">
        <v>5</v>
      </c>
      <c r="AZ128" s="202"/>
      <c r="BA128" s="202"/>
      <c r="BB128" s="177">
        <v>45</v>
      </c>
      <c r="BC128" s="167"/>
      <c r="BD128" s="167"/>
    </row>
    <row r="129" spans="1:56" ht="14.25" customHeight="1">
      <c r="A129" s="411" t="s">
        <v>1248</v>
      </c>
      <c r="B129" s="360" t="s">
        <v>1269</v>
      </c>
      <c r="C129" s="160" t="s">
        <v>288</v>
      </c>
      <c r="D129" s="79">
        <f>VLOOKUP(C129,'JAN26'!$A$1:I1078,8,0)</f>
        <v>59</v>
      </c>
      <c r="E129" s="79">
        <f>VLOOKUP(C129,AVE!B$1:GB4152,2,0)</f>
        <v>8.875</v>
      </c>
      <c r="F129" s="153"/>
      <c r="G129" s="361">
        <f t="shared" si="0"/>
        <v>50</v>
      </c>
      <c r="H129" s="81">
        <f t="shared" si="1"/>
        <v>59</v>
      </c>
      <c r="I129" s="82">
        <f t="shared" si="2"/>
        <v>0</v>
      </c>
      <c r="J129" s="83">
        <f t="shared" si="3"/>
        <v>8.875</v>
      </c>
      <c r="K129" s="158">
        <f t="shared" si="4"/>
        <v>50.125</v>
      </c>
      <c r="L129" s="81">
        <f t="shared" si="5"/>
        <v>50.125</v>
      </c>
      <c r="M129" s="82">
        <f t="shared" si="6"/>
        <v>0</v>
      </c>
      <c r="N129" s="85">
        <f t="shared" si="7"/>
        <v>8.875</v>
      </c>
      <c r="O129" s="158">
        <f t="shared" si="8"/>
        <v>41.25</v>
      </c>
      <c r="P129" s="81">
        <f t="shared" si="9"/>
        <v>41.25</v>
      </c>
      <c r="Q129" s="82">
        <f t="shared" si="10"/>
        <v>0</v>
      </c>
      <c r="R129" s="85">
        <f t="shared" si="11"/>
        <v>8.875</v>
      </c>
      <c r="S129" s="158">
        <f t="shared" si="12"/>
        <v>32.375</v>
      </c>
      <c r="T129" s="81">
        <f t="shared" si="13"/>
        <v>32.375</v>
      </c>
      <c r="U129" s="82">
        <f t="shared" si="14"/>
        <v>50</v>
      </c>
      <c r="V129" s="85">
        <f t="shared" si="15"/>
        <v>8.875</v>
      </c>
      <c r="W129" s="158">
        <f t="shared" si="16"/>
        <v>73.5</v>
      </c>
      <c r="X129" s="81">
        <f t="shared" si="17"/>
        <v>73.5</v>
      </c>
      <c r="Y129" s="82">
        <f t="shared" si="18"/>
        <v>0</v>
      </c>
      <c r="Z129" s="85">
        <f t="shared" si="19"/>
        <v>8.875</v>
      </c>
      <c r="AA129" s="158">
        <f t="shared" si="20"/>
        <v>64.625</v>
      </c>
      <c r="AB129" s="87">
        <f t="shared" si="21"/>
        <v>7.28169014084507</v>
      </c>
      <c r="AC129" s="87">
        <v>6</v>
      </c>
      <c r="AD129" s="362">
        <f t="shared" si="22"/>
        <v>12</v>
      </c>
      <c r="AE129" s="87">
        <f t="shared" si="25"/>
        <v>0</v>
      </c>
      <c r="AF129" s="154">
        <f t="shared" si="26"/>
        <v>0</v>
      </c>
      <c r="AG129" s="81"/>
      <c r="AH129" s="158"/>
      <c r="AI129" s="139">
        <v>21.43</v>
      </c>
      <c r="AJ129" s="139"/>
      <c r="AK129" s="373">
        <v>18.600000000000001</v>
      </c>
      <c r="AL129" s="373"/>
      <c r="AM129" s="2"/>
      <c r="AN129" s="2"/>
      <c r="AO129" s="2"/>
      <c r="AP129" s="45"/>
      <c r="AQ129" s="167"/>
      <c r="AR129" s="167"/>
      <c r="AS129" s="167"/>
      <c r="AT129" s="167"/>
      <c r="AU129" s="168"/>
      <c r="AV129" s="167"/>
      <c r="AW129" s="167"/>
      <c r="AX129" s="167"/>
      <c r="AY129" s="177">
        <v>50</v>
      </c>
      <c r="AZ129" s="376"/>
      <c r="BA129" s="376"/>
      <c r="BB129" s="177"/>
      <c r="BC129" s="167"/>
      <c r="BD129" s="167"/>
    </row>
    <row r="130" spans="1:56" ht="14.25" customHeight="1">
      <c r="A130" s="430" t="s">
        <v>1197</v>
      </c>
      <c r="B130" s="360" t="s">
        <v>1270</v>
      </c>
      <c r="C130" s="430" t="s">
        <v>387</v>
      </c>
      <c r="D130" s="79">
        <f>VLOOKUP(C130,'JAN26'!$A$1:I1154,8,0)</f>
        <v>38</v>
      </c>
      <c r="E130" s="79">
        <f>VLOOKUP(C130,AVE!B$1:GB4228,2,0)</f>
        <v>8.8333333333333339</v>
      </c>
      <c r="F130" s="153"/>
      <c r="G130" s="361">
        <f t="shared" si="0"/>
        <v>200</v>
      </c>
      <c r="H130" s="81">
        <f t="shared" si="1"/>
        <v>38</v>
      </c>
      <c r="I130" s="82">
        <f t="shared" si="2"/>
        <v>0</v>
      </c>
      <c r="J130" s="83">
        <f t="shared" si="3"/>
        <v>8.8333333333333339</v>
      </c>
      <c r="K130" s="158">
        <f t="shared" si="4"/>
        <v>29.166666666666664</v>
      </c>
      <c r="L130" s="81">
        <f t="shared" si="5"/>
        <v>29.166666666666664</v>
      </c>
      <c r="M130" s="82">
        <f t="shared" si="6"/>
        <v>0</v>
      </c>
      <c r="N130" s="85">
        <f t="shared" si="7"/>
        <v>8.8333333333333339</v>
      </c>
      <c r="O130" s="158">
        <f t="shared" si="8"/>
        <v>20.333333333333329</v>
      </c>
      <c r="P130" s="81">
        <f t="shared" si="9"/>
        <v>20.333333333333329</v>
      </c>
      <c r="Q130" s="82">
        <f t="shared" si="10"/>
        <v>0</v>
      </c>
      <c r="R130" s="85">
        <f t="shared" si="11"/>
        <v>8.8333333333333339</v>
      </c>
      <c r="S130" s="158">
        <f t="shared" si="12"/>
        <v>11.499999999999995</v>
      </c>
      <c r="T130" s="81">
        <f t="shared" si="13"/>
        <v>11.499999999999995</v>
      </c>
      <c r="U130" s="82">
        <f t="shared" si="14"/>
        <v>0</v>
      </c>
      <c r="V130" s="85">
        <f t="shared" si="15"/>
        <v>8.8333333333333339</v>
      </c>
      <c r="W130" s="158">
        <f t="shared" si="16"/>
        <v>2.6666666666666607</v>
      </c>
      <c r="X130" s="81">
        <f t="shared" si="17"/>
        <v>2.6666666666666607</v>
      </c>
      <c r="Y130" s="82">
        <f t="shared" si="18"/>
        <v>100</v>
      </c>
      <c r="Z130" s="85">
        <f t="shared" si="19"/>
        <v>8.8333333333333339</v>
      </c>
      <c r="AA130" s="158">
        <f t="shared" si="20"/>
        <v>93.833333333333329</v>
      </c>
      <c r="AB130" s="431">
        <f t="shared" si="21"/>
        <v>10.622641509433961</v>
      </c>
      <c r="AC130" s="87">
        <v>6</v>
      </c>
      <c r="AD130" s="362">
        <f t="shared" si="22"/>
        <v>12</v>
      </c>
      <c r="AE130" s="431">
        <f t="shared" si="25"/>
        <v>0</v>
      </c>
      <c r="AF130" s="432">
        <f t="shared" si="26"/>
        <v>0</v>
      </c>
      <c r="AG130" s="432">
        <v>100</v>
      </c>
      <c r="AH130" s="431" t="s">
        <v>1271</v>
      </c>
      <c r="AI130" s="433"/>
      <c r="AJ130" s="433"/>
      <c r="AK130" s="434">
        <v>12.4</v>
      </c>
      <c r="AL130" s="434"/>
      <c r="AM130" s="435"/>
      <c r="AN130" s="435"/>
      <c r="AO130" s="435"/>
      <c r="AP130" s="45"/>
      <c r="AQ130" s="167"/>
      <c r="AR130" s="167"/>
      <c r="AS130" s="167"/>
      <c r="AT130" s="167"/>
      <c r="AU130" s="167"/>
      <c r="AV130" s="167"/>
      <c r="AW130" s="167"/>
      <c r="AX130" s="167"/>
      <c r="AY130" s="167"/>
      <c r="AZ130" s="378"/>
      <c r="BA130" s="378">
        <v>100</v>
      </c>
      <c r="BB130" s="167"/>
      <c r="BC130" s="177">
        <v>100</v>
      </c>
      <c r="BD130" s="167"/>
    </row>
    <row r="131" spans="1:56" ht="14.25" customHeight="1">
      <c r="A131" s="159" t="s">
        <v>1199</v>
      </c>
      <c r="B131" s="360" t="s">
        <v>1272</v>
      </c>
      <c r="C131" s="160" t="s">
        <v>16</v>
      </c>
      <c r="D131" s="79">
        <f>VLOOKUP(C131,'JAN26'!$A$1:I1180,8,0)</f>
        <v>385</v>
      </c>
      <c r="E131" s="79">
        <f>VLOOKUP(C131,AVE!B$1:GB4254,2,0)</f>
        <v>8.75</v>
      </c>
      <c r="F131" s="153"/>
      <c r="G131" s="361">
        <f t="shared" si="0"/>
        <v>0</v>
      </c>
      <c r="H131" s="81">
        <f t="shared" si="1"/>
        <v>385</v>
      </c>
      <c r="I131" s="82">
        <f t="shared" si="2"/>
        <v>0</v>
      </c>
      <c r="J131" s="83">
        <f t="shared" si="3"/>
        <v>8.75</v>
      </c>
      <c r="K131" s="158">
        <f t="shared" si="4"/>
        <v>376.25</v>
      </c>
      <c r="L131" s="81">
        <f t="shared" si="5"/>
        <v>376.25</v>
      </c>
      <c r="M131" s="82">
        <f t="shared" si="6"/>
        <v>0</v>
      </c>
      <c r="N131" s="85">
        <f t="shared" si="7"/>
        <v>8.75</v>
      </c>
      <c r="O131" s="158">
        <f t="shared" si="8"/>
        <v>367.5</v>
      </c>
      <c r="P131" s="81">
        <f t="shared" si="9"/>
        <v>367.5</v>
      </c>
      <c r="Q131" s="82">
        <f t="shared" si="10"/>
        <v>0</v>
      </c>
      <c r="R131" s="85">
        <f t="shared" si="11"/>
        <v>8.75</v>
      </c>
      <c r="S131" s="158">
        <f t="shared" si="12"/>
        <v>358.75</v>
      </c>
      <c r="T131" s="81">
        <f t="shared" si="13"/>
        <v>358.75</v>
      </c>
      <c r="U131" s="82">
        <f t="shared" si="14"/>
        <v>0</v>
      </c>
      <c r="V131" s="85">
        <f t="shared" si="15"/>
        <v>8.75</v>
      </c>
      <c r="W131" s="158">
        <f t="shared" si="16"/>
        <v>350</v>
      </c>
      <c r="X131" s="81">
        <f t="shared" si="17"/>
        <v>350</v>
      </c>
      <c r="Y131" s="82">
        <f t="shared" si="18"/>
        <v>0</v>
      </c>
      <c r="Z131" s="85">
        <f t="shared" si="19"/>
        <v>8.75</v>
      </c>
      <c r="AA131" s="158">
        <f t="shared" si="20"/>
        <v>341.25</v>
      </c>
      <c r="AB131" s="87">
        <f t="shared" si="21"/>
        <v>39</v>
      </c>
      <c r="AC131" s="87">
        <v>6</v>
      </c>
      <c r="AD131" s="362">
        <f t="shared" si="22"/>
        <v>12</v>
      </c>
      <c r="AE131" s="87">
        <f t="shared" si="25"/>
        <v>0</v>
      </c>
      <c r="AF131" s="154">
        <f t="shared" si="26"/>
        <v>0</v>
      </c>
      <c r="AG131" s="81"/>
      <c r="AH131" s="158"/>
      <c r="AI131" s="139"/>
      <c r="AJ131" s="139">
        <v>0.64</v>
      </c>
      <c r="AK131" s="373"/>
      <c r="AL131" s="373"/>
      <c r="AM131" s="2"/>
      <c r="AN131" s="2"/>
      <c r="AO131" s="2"/>
      <c r="AP131" s="45"/>
      <c r="AQ131" s="168"/>
      <c r="AR131" s="168"/>
      <c r="AS131" s="168"/>
      <c r="AT131" s="168"/>
      <c r="AU131" s="168"/>
      <c r="AV131" s="168"/>
      <c r="AW131" s="168"/>
      <c r="AX131" s="168"/>
      <c r="AY131" s="168"/>
      <c r="AZ131" s="376"/>
      <c r="BA131" s="376"/>
      <c r="BB131" s="168"/>
      <c r="BC131" s="168"/>
      <c r="BD131" s="168"/>
    </row>
    <row r="132" spans="1:56" ht="14.25" customHeight="1">
      <c r="A132" s="384" t="s">
        <v>874</v>
      </c>
      <c r="B132" s="385" t="s">
        <v>1273</v>
      </c>
      <c r="C132" s="386" t="s">
        <v>324</v>
      </c>
      <c r="D132" s="79">
        <f>VLOOKUP(C132,'JAN26'!$A$1:I970,8,0)</f>
        <v>102</v>
      </c>
      <c r="E132" s="79">
        <f>VLOOKUP(C132,AVE!B$1:GB4044,2,0)</f>
        <v>8.7142857142857135</v>
      </c>
      <c r="F132" s="153"/>
      <c r="G132" s="361">
        <f t="shared" si="0"/>
        <v>0</v>
      </c>
      <c r="H132" s="81">
        <f t="shared" si="1"/>
        <v>102</v>
      </c>
      <c r="I132" s="82">
        <f t="shared" si="2"/>
        <v>0</v>
      </c>
      <c r="J132" s="83">
        <f t="shared" si="3"/>
        <v>8.7142857142857135</v>
      </c>
      <c r="K132" s="158">
        <f t="shared" si="4"/>
        <v>93.285714285714292</v>
      </c>
      <c r="L132" s="81">
        <f t="shared" si="5"/>
        <v>93.285714285714292</v>
      </c>
      <c r="M132" s="82">
        <f t="shared" si="6"/>
        <v>0</v>
      </c>
      <c r="N132" s="85">
        <f t="shared" si="7"/>
        <v>8.7142857142857135</v>
      </c>
      <c r="O132" s="158">
        <f t="shared" si="8"/>
        <v>84.571428571428584</v>
      </c>
      <c r="P132" s="81">
        <f t="shared" si="9"/>
        <v>84.571428571428584</v>
      </c>
      <c r="Q132" s="82">
        <f t="shared" si="10"/>
        <v>0</v>
      </c>
      <c r="R132" s="85">
        <f t="shared" si="11"/>
        <v>8.7142857142857135</v>
      </c>
      <c r="S132" s="158">
        <f t="shared" si="12"/>
        <v>75.857142857142875</v>
      </c>
      <c r="T132" s="81">
        <f t="shared" si="13"/>
        <v>75.857142857142875</v>
      </c>
      <c r="U132" s="82">
        <f t="shared" si="14"/>
        <v>0</v>
      </c>
      <c r="V132" s="85">
        <f t="shared" si="15"/>
        <v>8.7142857142857135</v>
      </c>
      <c r="W132" s="158">
        <f t="shared" si="16"/>
        <v>67.142857142857167</v>
      </c>
      <c r="X132" s="81">
        <f t="shared" si="17"/>
        <v>67.142857142857167</v>
      </c>
      <c r="Y132" s="82">
        <f t="shared" si="18"/>
        <v>0</v>
      </c>
      <c r="Z132" s="85">
        <f t="shared" si="19"/>
        <v>8.7142857142857135</v>
      </c>
      <c r="AA132" s="158">
        <f t="shared" si="20"/>
        <v>58.428571428571452</v>
      </c>
      <c r="AB132" s="387">
        <f t="shared" si="21"/>
        <v>6.7049180327868889</v>
      </c>
      <c r="AC132" s="87">
        <v>6</v>
      </c>
      <c r="AD132" s="362">
        <f t="shared" si="22"/>
        <v>12</v>
      </c>
      <c r="AE132" s="387">
        <f t="shared" si="25"/>
        <v>0</v>
      </c>
      <c r="AF132" s="388">
        <f t="shared" si="26"/>
        <v>0</v>
      </c>
      <c r="AG132" s="388"/>
      <c r="AH132" s="387"/>
      <c r="AI132" s="389"/>
      <c r="AJ132" s="389">
        <v>40</v>
      </c>
      <c r="AK132" s="396">
        <v>40</v>
      </c>
      <c r="AL132" s="396"/>
      <c r="AM132" s="391"/>
      <c r="AN132" s="391"/>
      <c r="AO132" s="391"/>
      <c r="AP132" s="45"/>
      <c r="AQ132" s="168"/>
      <c r="AR132" s="168"/>
      <c r="AS132" s="168"/>
      <c r="AT132" s="168"/>
      <c r="AU132" s="168"/>
      <c r="AV132" s="168"/>
      <c r="AW132" s="168"/>
      <c r="AX132" s="168"/>
      <c r="AY132" s="168"/>
      <c r="AZ132" s="376"/>
      <c r="BA132" s="376"/>
      <c r="BB132" s="168"/>
      <c r="BC132" s="168"/>
      <c r="BD132" s="168"/>
    </row>
    <row r="133" spans="1:56" ht="14.25" customHeight="1">
      <c r="A133" s="159" t="s">
        <v>1199</v>
      </c>
      <c r="B133" s="360" t="s">
        <v>1274</v>
      </c>
      <c r="C133" s="160" t="s">
        <v>270</v>
      </c>
      <c r="D133" s="79">
        <f>VLOOKUP(C133,'JAN26'!$A$1:I1183,8,0)</f>
        <v>81</v>
      </c>
      <c r="E133" s="79">
        <f>VLOOKUP(C133,AVE!B$1:GB4257,2,0)</f>
        <v>8.5714285714285712</v>
      </c>
      <c r="F133" s="153"/>
      <c r="G133" s="361">
        <f t="shared" si="0"/>
        <v>0</v>
      </c>
      <c r="H133" s="81">
        <f t="shared" si="1"/>
        <v>81</v>
      </c>
      <c r="I133" s="82">
        <f t="shared" si="2"/>
        <v>0</v>
      </c>
      <c r="J133" s="83">
        <f t="shared" si="3"/>
        <v>8.5714285714285712</v>
      </c>
      <c r="K133" s="158">
        <f t="shared" si="4"/>
        <v>72.428571428571431</v>
      </c>
      <c r="L133" s="81">
        <f t="shared" si="5"/>
        <v>72.428571428571431</v>
      </c>
      <c r="M133" s="82">
        <f t="shared" si="6"/>
        <v>0</v>
      </c>
      <c r="N133" s="85">
        <f t="shared" si="7"/>
        <v>8.5714285714285712</v>
      </c>
      <c r="O133" s="158">
        <f t="shared" si="8"/>
        <v>63.857142857142861</v>
      </c>
      <c r="P133" s="81">
        <f t="shared" si="9"/>
        <v>63.857142857142861</v>
      </c>
      <c r="Q133" s="82">
        <f t="shared" si="10"/>
        <v>0</v>
      </c>
      <c r="R133" s="85">
        <f t="shared" si="11"/>
        <v>8.5714285714285712</v>
      </c>
      <c r="S133" s="158">
        <f t="shared" si="12"/>
        <v>55.285714285714292</v>
      </c>
      <c r="T133" s="81">
        <f t="shared" si="13"/>
        <v>55.285714285714292</v>
      </c>
      <c r="U133" s="82">
        <f t="shared" si="14"/>
        <v>0</v>
      </c>
      <c r="V133" s="85">
        <f t="shared" si="15"/>
        <v>8.5714285714285712</v>
      </c>
      <c r="W133" s="158">
        <f t="shared" si="16"/>
        <v>46.714285714285722</v>
      </c>
      <c r="X133" s="81">
        <f t="shared" si="17"/>
        <v>46.714285714285722</v>
      </c>
      <c r="Y133" s="82">
        <f t="shared" si="18"/>
        <v>0</v>
      </c>
      <c r="Z133" s="85">
        <f t="shared" si="19"/>
        <v>8.5714285714285712</v>
      </c>
      <c r="AA133" s="158">
        <f t="shared" si="20"/>
        <v>38.142857142857153</v>
      </c>
      <c r="AB133" s="87">
        <f t="shared" si="21"/>
        <v>4.4500000000000011</v>
      </c>
      <c r="AC133" s="87">
        <v>6</v>
      </c>
      <c r="AD133" s="362">
        <f t="shared" si="22"/>
        <v>12</v>
      </c>
      <c r="AE133" s="87">
        <f t="shared" si="25"/>
        <v>7.5499999999999989</v>
      </c>
      <c r="AF133" s="154">
        <f t="shared" si="26"/>
        <v>64.714285714285708</v>
      </c>
      <c r="AG133" s="81">
        <v>100</v>
      </c>
      <c r="AH133" s="158"/>
      <c r="AI133" s="139"/>
      <c r="AJ133" s="139">
        <v>7</v>
      </c>
      <c r="AK133" s="373"/>
      <c r="AL133" s="373"/>
      <c r="AM133" s="2"/>
      <c r="AN133" s="2"/>
      <c r="AO133" s="2"/>
      <c r="AP133" s="45"/>
      <c r="AQ133" s="168"/>
      <c r="AR133" s="168"/>
      <c r="AS133" s="168"/>
      <c r="AT133" s="168"/>
      <c r="AU133" s="168"/>
      <c r="AV133" s="168"/>
      <c r="AW133" s="168"/>
      <c r="AX133" s="168"/>
      <c r="AY133" s="168"/>
      <c r="AZ133" s="202"/>
      <c r="BA133" s="202"/>
      <c r="BB133" s="168"/>
      <c r="BC133" s="168"/>
      <c r="BD133" s="168"/>
    </row>
    <row r="134" spans="1:56" ht="14.25" customHeight="1">
      <c r="A134" s="366" t="s">
        <v>677</v>
      </c>
      <c r="B134" s="377">
        <v>9730110010</v>
      </c>
      <c r="C134" s="279" t="s">
        <v>241</v>
      </c>
      <c r="D134" s="79">
        <f>VLOOKUP(C134,'JAN26'!$A$1:I929,8,0)</f>
        <v>139</v>
      </c>
      <c r="E134" s="79">
        <f>VLOOKUP(C134,AVE!B$1:GB4003,2,0)</f>
        <v>8.25</v>
      </c>
      <c r="F134" s="153"/>
      <c r="G134" s="361">
        <f t="shared" si="0"/>
        <v>100</v>
      </c>
      <c r="H134" s="81">
        <f t="shared" si="1"/>
        <v>139</v>
      </c>
      <c r="I134" s="82">
        <f t="shared" si="2"/>
        <v>0</v>
      </c>
      <c r="J134" s="83">
        <f t="shared" si="3"/>
        <v>8.25</v>
      </c>
      <c r="K134" s="158">
        <f t="shared" si="4"/>
        <v>130.75</v>
      </c>
      <c r="L134" s="81">
        <f t="shared" si="5"/>
        <v>130.75</v>
      </c>
      <c r="M134" s="82">
        <f t="shared" si="6"/>
        <v>0</v>
      </c>
      <c r="N134" s="85">
        <f t="shared" si="7"/>
        <v>8.25</v>
      </c>
      <c r="O134" s="158">
        <f t="shared" si="8"/>
        <v>122.5</v>
      </c>
      <c r="P134" s="81">
        <f t="shared" si="9"/>
        <v>122.5</v>
      </c>
      <c r="Q134" s="82">
        <f t="shared" si="10"/>
        <v>100</v>
      </c>
      <c r="R134" s="85">
        <f t="shared" si="11"/>
        <v>8.25</v>
      </c>
      <c r="S134" s="158">
        <f t="shared" si="12"/>
        <v>214.25</v>
      </c>
      <c r="T134" s="81">
        <f t="shared" si="13"/>
        <v>214.25</v>
      </c>
      <c r="U134" s="82">
        <f t="shared" si="14"/>
        <v>0</v>
      </c>
      <c r="V134" s="85">
        <f t="shared" si="15"/>
        <v>8.25</v>
      </c>
      <c r="W134" s="158">
        <f t="shared" si="16"/>
        <v>206</v>
      </c>
      <c r="X134" s="81">
        <f t="shared" si="17"/>
        <v>206</v>
      </c>
      <c r="Y134" s="82">
        <f t="shared" si="18"/>
        <v>0</v>
      </c>
      <c r="Z134" s="85">
        <f t="shared" si="19"/>
        <v>8.25</v>
      </c>
      <c r="AA134" s="158">
        <f t="shared" si="20"/>
        <v>197.75</v>
      </c>
      <c r="AB134" s="87">
        <f t="shared" si="21"/>
        <v>23.969696969696969</v>
      </c>
      <c r="AC134" s="87">
        <v>6</v>
      </c>
      <c r="AD134" s="362">
        <f t="shared" si="22"/>
        <v>12</v>
      </c>
      <c r="AE134" s="87">
        <f t="shared" si="25"/>
        <v>0</v>
      </c>
      <c r="AF134" s="154">
        <f t="shared" si="26"/>
        <v>0</v>
      </c>
      <c r="AG134" s="81"/>
      <c r="AH134" s="158"/>
      <c r="AI134" s="139"/>
      <c r="AJ134" s="139"/>
      <c r="AK134" s="350"/>
      <c r="AL134" s="350"/>
      <c r="AM134" s="2"/>
      <c r="AN134" s="2"/>
      <c r="AO134" s="2"/>
      <c r="AP134" s="45"/>
      <c r="AQ134" s="167"/>
      <c r="AR134" s="167"/>
      <c r="AS134" s="167"/>
      <c r="AT134" s="167"/>
      <c r="AU134" s="177">
        <v>100</v>
      </c>
      <c r="AV134" s="167"/>
      <c r="AW134" s="167"/>
      <c r="AX134" s="167"/>
      <c r="AY134" s="167"/>
      <c r="AZ134" s="202"/>
      <c r="BA134" s="202"/>
      <c r="BB134" s="167"/>
      <c r="BC134" s="167"/>
      <c r="BD134" s="167"/>
    </row>
    <row r="135" spans="1:56" ht="14.25" customHeight="1">
      <c r="A135" s="159" t="s">
        <v>1188</v>
      </c>
      <c r="B135" s="360" t="s">
        <v>1275</v>
      </c>
      <c r="C135" s="160" t="s">
        <v>189</v>
      </c>
      <c r="D135" s="79">
        <f>VLOOKUP(C135,'JAN26'!$A$1:I1065,8,0)</f>
        <v>68</v>
      </c>
      <c r="E135" s="79">
        <f>VLOOKUP(C135,AVE!B$1:GB4139,2,0)</f>
        <v>8.25</v>
      </c>
      <c r="F135" s="153"/>
      <c r="G135" s="361">
        <f t="shared" si="0"/>
        <v>0</v>
      </c>
      <c r="H135" s="81">
        <f t="shared" si="1"/>
        <v>68</v>
      </c>
      <c r="I135" s="82">
        <f t="shared" si="2"/>
        <v>0</v>
      </c>
      <c r="J135" s="83">
        <f t="shared" si="3"/>
        <v>8.25</v>
      </c>
      <c r="K135" s="158">
        <f t="shared" si="4"/>
        <v>59.75</v>
      </c>
      <c r="L135" s="81">
        <f t="shared" si="5"/>
        <v>59.75</v>
      </c>
      <c r="M135" s="82">
        <f t="shared" si="6"/>
        <v>0</v>
      </c>
      <c r="N135" s="85">
        <f t="shared" si="7"/>
        <v>8.25</v>
      </c>
      <c r="O135" s="158">
        <f t="shared" si="8"/>
        <v>51.5</v>
      </c>
      <c r="P135" s="81">
        <f t="shared" si="9"/>
        <v>51.5</v>
      </c>
      <c r="Q135" s="82">
        <f t="shared" si="10"/>
        <v>0</v>
      </c>
      <c r="R135" s="85">
        <f t="shared" si="11"/>
        <v>8.25</v>
      </c>
      <c r="S135" s="158">
        <f t="shared" si="12"/>
        <v>43.25</v>
      </c>
      <c r="T135" s="81">
        <f t="shared" si="13"/>
        <v>43.25</v>
      </c>
      <c r="U135" s="82">
        <f t="shared" si="14"/>
        <v>0</v>
      </c>
      <c r="V135" s="85">
        <f t="shared" si="15"/>
        <v>8.25</v>
      </c>
      <c r="W135" s="158">
        <f t="shared" si="16"/>
        <v>35</v>
      </c>
      <c r="X135" s="81">
        <f t="shared" si="17"/>
        <v>35</v>
      </c>
      <c r="Y135" s="82">
        <f t="shared" si="18"/>
        <v>0</v>
      </c>
      <c r="Z135" s="85">
        <f t="shared" si="19"/>
        <v>8.25</v>
      </c>
      <c r="AA135" s="158">
        <f t="shared" si="20"/>
        <v>26.75</v>
      </c>
      <c r="AB135" s="87">
        <f t="shared" si="21"/>
        <v>3.2424242424242422</v>
      </c>
      <c r="AC135" s="87">
        <v>6</v>
      </c>
      <c r="AD135" s="362">
        <f t="shared" si="22"/>
        <v>12</v>
      </c>
      <c r="AE135" s="87">
        <f t="shared" si="25"/>
        <v>8.7575757575757578</v>
      </c>
      <c r="AF135" s="154">
        <f t="shared" si="26"/>
        <v>72.25</v>
      </c>
      <c r="AG135" s="81">
        <v>80</v>
      </c>
      <c r="AH135" s="158" t="s">
        <v>1276</v>
      </c>
      <c r="AI135" s="139"/>
      <c r="AJ135" s="139"/>
      <c r="AK135" s="373"/>
      <c r="AL135" s="373"/>
      <c r="AM135" s="2"/>
      <c r="AN135" s="2"/>
      <c r="AO135" s="2"/>
      <c r="AP135" s="45"/>
      <c r="AQ135" s="167"/>
      <c r="AR135" s="167"/>
      <c r="AS135" s="167"/>
      <c r="AT135" s="167"/>
      <c r="AU135" s="168"/>
      <c r="AV135" s="167"/>
      <c r="AW135" s="167"/>
      <c r="AX135" s="167"/>
      <c r="AY135" s="167"/>
      <c r="AZ135" s="202"/>
      <c r="BA135" s="202"/>
      <c r="BB135" s="167"/>
      <c r="BC135" s="167"/>
      <c r="BD135" s="167"/>
    </row>
    <row r="136" spans="1:56" ht="14.25" customHeight="1">
      <c r="A136" s="159" t="s">
        <v>1207</v>
      </c>
      <c r="B136" s="360" t="s">
        <v>1277</v>
      </c>
      <c r="C136" s="160" t="s">
        <v>404</v>
      </c>
      <c r="D136" s="79">
        <f>VLOOKUP(C136,'JAN26'!$A$1:I1086,8,0)</f>
        <v>47.667000000000002</v>
      </c>
      <c r="E136" s="79">
        <f>VLOOKUP(C136,AVE!B$1:GB4160,2,0)</f>
        <v>8.2221666666666664</v>
      </c>
      <c r="F136" s="153"/>
      <c r="G136" s="361">
        <f t="shared" si="0"/>
        <v>500</v>
      </c>
      <c r="H136" s="81">
        <f t="shared" si="1"/>
        <v>47.667000000000002</v>
      </c>
      <c r="I136" s="82">
        <f t="shared" si="2"/>
        <v>500</v>
      </c>
      <c r="J136" s="83">
        <f t="shared" si="3"/>
        <v>8.2221666666666664</v>
      </c>
      <c r="K136" s="158">
        <f t="shared" si="4"/>
        <v>539.44483333333335</v>
      </c>
      <c r="L136" s="81">
        <f t="shared" si="5"/>
        <v>539.44483333333335</v>
      </c>
      <c r="M136" s="82">
        <f t="shared" si="6"/>
        <v>0</v>
      </c>
      <c r="N136" s="85">
        <f t="shared" si="7"/>
        <v>8.2221666666666664</v>
      </c>
      <c r="O136" s="158">
        <f t="shared" si="8"/>
        <v>531.22266666666667</v>
      </c>
      <c r="P136" s="81">
        <f t="shared" si="9"/>
        <v>531.22266666666667</v>
      </c>
      <c r="Q136" s="82">
        <f t="shared" si="10"/>
        <v>0</v>
      </c>
      <c r="R136" s="85">
        <f t="shared" si="11"/>
        <v>8.2221666666666664</v>
      </c>
      <c r="S136" s="158">
        <f t="shared" si="12"/>
        <v>523.00049999999999</v>
      </c>
      <c r="T136" s="81">
        <f t="shared" si="13"/>
        <v>523.00049999999999</v>
      </c>
      <c r="U136" s="82">
        <f t="shared" si="14"/>
        <v>0</v>
      </c>
      <c r="V136" s="85">
        <f t="shared" si="15"/>
        <v>8.2221666666666664</v>
      </c>
      <c r="W136" s="158">
        <f t="shared" si="16"/>
        <v>514.77833333333331</v>
      </c>
      <c r="X136" s="81">
        <f t="shared" si="17"/>
        <v>514.77833333333331</v>
      </c>
      <c r="Y136" s="82">
        <f t="shared" si="18"/>
        <v>0</v>
      </c>
      <c r="Z136" s="85">
        <f t="shared" si="19"/>
        <v>8.2221666666666664</v>
      </c>
      <c r="AA136" s="158">
        <f t="shared" si="20"/>
        <v>506.55616666666663</v>
      </c>
      <c r="AB136" s="87">
        <f t="shared" si="21"/>
        <v>61.608598706748019</v>
      </c>
      <c r="AC136" s="87">
        <v>6</v>
      </c>
      <c r="AD136" s="362">
        <f t="shared" si="22"/>
        <v>12</v>
      </c>
      <c r="AE136" s="87">
        <f t="shared" si="25"/>
        <v>0</v>
      </c>
      <c r="AF136" s="154">
        <f t="shared" si="26"/>
        <v>0</v>
      </c>
      <c r="AG136" s="81"/>
      <c r="AH136" s="158"/>
      <c r="AI136" s="139">
        <v>1.03</v>
      </c>
      <c r="AJ136" s="139"/>
      <c r="AK136" s="350"/>
      <c r="AL136" s="350">
        <v>1.22</v>
      </c>
      <c r="AM136" s="2"/>
      <c r="AN136" s="2"/>
      <c r="AO136" s="2"/>
      <c r="AP136" s="45"/>
      <c r="AQ136" s="168"/>
      <c r="AR136" s="168">
        <v>500</v>
      </c>
      <c r="AS136" s="168"/>
      <c r="AT136" s="168"/>
      <c r="AU136" s="167"/>
      <c r="AV136" s="168"/>
      <c r="AW136" s="168"/>
      <c r="AX136" s="168"/>
      <c r="AY136" s="168"/>
      <c r="AZ136" s="202"/>
      <c r="BA136" s="202"/>
      <c r="BB136" s="168"/>
      <c r="BC136" s="168"/>
      <c r="BD136" s="168"/>
    </row>
    <row r="137" spans="1:56" ht="14.25" customHeight="1">
      <c r="A137" s="369" t="s">
        <v>1186</v>
      </c>
      <c r="B137" s="367" t="s">
        <v>1278</v>
      </c>
      <c r="C137" s="278" t="s">
        <v>619</v>
      </c>
      <c r="D137" s="79"/>
      <c r="E137" s="79">
        <f>VLOOKUP(C137,AVE!B$1:GB4082,2,0)</f>
        <v>8</v>
      </c>
      <c r="F137" s="153"/>
      <c r="G137" s="361">
        <f t="shared" si="0"/>
        <v>1000</v>
      </c>
      <c r="H137" s="81">
        <f t="shared" si="1"/>
        <v>0</v>
      </c>
      <c r="I137" s="82">
        <f t="shared" si="2"/>
        <v>0</v>
      </c>
      <c r="J137" s="83">
        <f t="shared" si="3"/>
        <v>8</v>
      </c>
      <c r="K137" s="158">
        <f t="shared" si="4"/>
        <v>-8</v>
      </c>
      <c r="L137" s="81">
        <f t="shared" si="5"/>
        <v>0</v>
      </c>
      <c r="M137" s="82">
        <f t="shared" si="6"/>
        <v>0</v>
      </c>
      <c r="N137" s="85">
        <f t="shared" si="7"/>
        <v>8</v>
      </c>
      <c r="O137" s="158">
        <f t="shared" si="8"/>
        <v>-8</v>
      </c>
      <c r="P137" s="81">
        <f t="shared" si="9"/>
        <v>0</v>
      </c>
      <c r="Q137" s="82">
        <f t="shared" si="10"/>
        <v>0</v>
      </c>
      <c r="R137" s="85">
        <f t="shared" si="11"/>
        <v>8</v>
      </c>
      <c r="S137" s="158">
        <f t="shared" si="12"/>
        <v>-8</v>
      </c>
      <c r="T137" s="81">
        <f t="shared" si="13"/>
        <v>0</v>
      </c>
      <c r="U137" s="82">
        <f t="shared" si="14"/>
        <v>1000</v>
      </c>
      <c r="V137" s="85">
        <f t="shared" si="15"/>
        <v>8</v>
      </c>
      <c r="W137" s="158">
        <f t="shared" si="16"/>
        <v>992</v>
      </c>
      <c r="X137" s="81">
        <f t="shared" si="17"/>
        <v>992</v>
      </c>
      <c r="Y137" s="82">
        <f t="shared" si="18"/>
        <v>0</v>
      </c>
      <c r="Z137" s="85">
        <f t="shared" si="19"/>
        <v>8</v>
      </c>
      <c r="AA137" s="158">
        <f t="shared" si="20"/>
        <v>984</v>
      </c>
      <c r="AB137" s="370">
        <f t="shared" si="21"/>
        <v>123</v>
      </c>
      <c r="AC137" s="87">
        <v>6</v>
      </c>
      <c r="AD137" s="362">
        <f t="shared" si="22"/>
        <v>12</v>
      </c>
      <c r="AE137" s="370">
        <f t="shared" si="25"/>
        <v>0</v>
      </c>
      <c r="AF137" s="104">
        <f t="shared" si="26"/>
        <v>0</v>
      </c>
      <c r="AG137" s="104"/>
      <c r="AH137" s="370" t="s">
        <v>1227</v>
      </c>
      <c r="AI137" s="203"/>
      <c r="AJ137" s="203"/>
      <c r="AK137" s="400"/>
      <c r="AL137" s="400"/>
      <c r="AM137" s="167"/>
      <c r="AN137" s="167"/>
      <c r="AO137" s="167"/>
      <c r="AP137" s="45"/>
      <c r="AQ137" s="167"/>
      <c r="AR137" s="167"/>
      <c r="AS137" s="167"/>
      <c r="AT137" s="167"/>
      <c r="AU137" s="167"/>
      <c r="AV137" s="167"/>
      <c r="AW137" s="167"/>
      <c r="AX137" s="167"/>
      <c r="AY137" s="167"/>
      <c r="AZ137" s="378">
        <v>1000</v>
      </c>
      <c r="BA137" s="378"/>
      <c r="BB137" s="167"/>
      <c r="BC137" s="167"/>
      <c r="BD137" s="167"/>
    </row>
    <row r="138" spans="1:56" ht="14.25" customHeight="1">
      <c r="A138" s="159" t="s">
        <v>1188</v>
      </c>
      <c r="B138" s="360" t="s">
        <v>1279</v>
      </c>
      <c r="C138" s="160" t="s">
        <v>191</v>
      </c>
      <c r="D138" s="79">
        <f>VLOOKUP(C138,'JAN26'!$A$1:I1061,8,0)</f>
        <v>76</v>
      </c>
      <c r="E138" s="79">
        <f>VLOOKUP(C138,AVE!B$1:GB4135,2,0)</f>
        <v>8</v>
      </c>
      <c r="F138" s="153"/>
      <c r="G138" s="361">
        <f t="shared" si="0"/>
        <v>0</v>
      </c>
      <c r="H138" s="81">
        <f t="shared" si="1"/>
        <v>76</v>
      </c>
      <c r="I138" s="82">
        <f t="shared" si="2"/>
        <v>0</v>
      </c>
      <c r="J138" s="83">
        <f t="shared" si="3"/>
        <v>8</v>
      </c>
      <c r="K138" s="158">
        <f t="shared" si="4"/>
        <v>68</v>
      </c>
      <c r="L138" s="81">
        <f t="shared" si="5"/>
        <v>68</v>
      </c>
      <c r="M138" s="82">
        <f t="shared" si="6"/>
        <v>0</v>
      </c>
      <c r="N138" s="85">
        <f t="shared" si="7"/>
        <v>8</v>
      </c>
      <c r="O138" s="158">
        <f t="shared" si="8"/>
        <v>60</v>
      </c>
      <c r="P138" s="81">
        <f t="shared" si="9"/>
        <v>60</v>
      </c>
      <c r="Q138" s="82">
        <f t="shared" si="10"/>
        <v>0</v>
      </c>
      <c r="R138" s="85">
        <f t="shared" si="11"/>
        <v>8</v>
      </c>
      <c r="S138" s="158">
        <f t="shared" si="12"/>
        <v>52</v>
      </c>
      <c r="T138" s="81">
        <f t="shared" si="13"/>
        <v>52</v>
      </c>
      <c r="U138" s="82">
        <f t="shared" si="14"/>
        <v>0</v>
      </c>
      <c r="V138" s="85">
        <f t="shared" si="15"/>
        <v>8</v>
      </c>
      <c r="W138" s="158">
        <f t="shared" si="16"/>
        <v>44</v>
      </c>
      <c r="X138" s="81">
        <f t="shared" si="17"/>
        <v>44</v>
      </c>
      <c r="Y138" s="82">
        <f t="shared" si="18"/>
        <v>0</v>
      </c>
      <c r="Z138" s="85">
        <f t="shared" si="19"/>
        <v>8</v>
      </c>
      <c r="AA138" s="158">
        <f t="shared" si="20"/>
        <v>36</v>
      </c>
      <c r="AB138" s="87">
        <f t="shared" si="21"/>
        <v>4.5</v>
      </c>
      <c r="AC138" s="87">
        <v>6</v>
      </c>
      <c r="AD138" s="362">
        <f t="shared" si="22"/>
        <v>12</v>
      </c>
      <c r="AE138" s="87">
        <f t="shared" si="25"/>
        <v>7.5</v>
      </c>
      <c r="AF138" s="154">
        <f t="shared" si="26"/>
        <v>60</v>
      </c>
      <c r="AG138" s="81">
        <v>80</v>
      </c>
      <c r="AH138" s="158" t="s">
        <v>1276</v>
      </c>
      <c r="AI138" s="139"/>
      <c r="AJ138" s="139"/>
      <c r="AK138" s="373"/>
      <c r="AL138" s="373"/>
      <c r="AM138" s="2"/>
      <c r="AN138" s="2"/>
      <c r="AO138" s="2"/>
      <c r="AP138" s="45"/>
      <c r="AQ138" s="167"/>
      <c r="AR138" s="167"/>
      <c r="AS138" s="167"/>
      <c r="AT138" s="167"/>
      <c r="AU138" s="168"/>
      <c r="AV138" s="167"/>
      <c r="AW138" s="167"/>
      <c r="AX138" s="167"/>
      <c r="AY138" s="167"/>
      <c r="AZ138" s="376"/>
      <c r="BA138" s="376"/>
      <c r="BB138" s="167"/>
      <c r="BC138" s="167"/>
      <c r="BD138" s="167"/>
    </row>
    <row r="139" spans="1:56" ht="14.25" customHeight="1">
      <c r="A139" s="366" t="s">
        <v>1248</v>
      </c>
      <c r="B139" s="351"/>
      <c r="C139" s="194" t="s">
        <v>731</v>
      </c>
      <c r="D139" s="79">
        <f>VLOOKUP(C139,'JAN26'!$A$1:I1221,8,0)</f>
        <v>-8</v>
      </c>
      <c r="E139" s="79">
        <f>VLOOKUP(C139,AVE!B$1:GB4295,2,0)</f>
        <v>8</v>
      </c>
      <c r="F139" s="153"/>
      <c r="G139" s="361">
        <f t="shared" si="0"/>
        <v>600</v>
      </c>
      <c r="H139" s="81">
        <f t="shared" si="1"/>
        <v>0</v>
      </c>
      <c r="I139" s="82">
        <f t="shared" si="2"/>
        <v>0</v>
      </c>
      <c r="J139" s="83">
        <f t="shared" si="3"/>
        <v>8</v>
      </c>
      <c r="K139" s="158">
        <f t="shared" si="4"/>
        <v>-8</v>
      </c>
      <c r="L139" s="81">
        <f t="shared" si="5"/>
        <v>0</v>
      </c>
      <c r="M139" s="82">
        <f t="shared" si="6"/>
        <v>0</v>
      </c>
      <c r="N139" s="85">
        <f t="shared" si="7"/>
        <v>8</v>
      </c>
      <c r="O139" s="158">
        <f t="shared" si="8"/>
        <v>-8</v>
      </c>
      <c r="P139" s="81">
        <f t="shared" si="9"/>
        <v>0</v>
      </c>
      <c r="Q139" s="82">
        <f t="shared" si="10"/>
        <v>0</v>
      </c>
      <c r="R139" s="85">
        <f t="shared" si="11"/>
        <v>8</v>
      </c>
      <c r="S139" s="158">
        <f t="shared" si="12"/>
        <v>-8</v>
      </c>
      <c r="T139" s="81">
        <f t="shared" si="13"/>
        <v>0</v>
      </c>
      <c r="U139" s="82">
        <f t="shared" si="14"/>
        <v>300</v>
      </c>
      <c r="V139" s="85">
        <f t="shared" si="15"/>
        <v>8</v>
      </c>
      <c r="W139" s="158">
        <f t="shared" si="16"/>
        <v>292</v>
      </c>
      <c r="X139" s="81">
        <f t="shared" si="17"/>
        <v>292</v>
      </c>
      <c r="Y139" s="82">
        <f t="shared" si="18"/>
        <v>300</v>
      </c>
      <c r="Z139" s="85">
        <f t="shared" si="19"/>
        <v>8</v>
      </c>
      <c r="AA139" s="158">
        <f t="shared" si="20"/>
        <v>584</v>
      </c>
      <c r="AB139" s="87">
        <f t="shared" si="21"/>
        <v>73</v>
      </c>
      <c r="AC139" s="87">
        <v>6</v>
      </c>
      <c r="AD139" s="362">
        <f t="shared" si="22"/>
        <v>12</v>
      </c>
      <c r="AE139" s="87">
        <f t="shared" si="25"/>
        <v>0</v>
      </c>
      <c r="AF139" s="154">
        <f t="shared" si="26"/>
        <v>0</v>
      </c>
      <c r="AG139" s="81"/>
      <c r="AH139" s="158"/>
      <c r="AI139" s="139"/>
      <c r="AJ139" s="139"/>
      <c r="AK139" s="350"/>
      <c r="AL139" s="350"/>
      <c r="AM139" s="2"/>
      <c r="AN139" s="2"/>
      <c r="AO139" s="2"/>
      <c r="AP139" s="45"/>
      <c r="AQ139" s="167"/>
      <c r="AR139" s="167"/>
      <c r="AS139" s="167"/>
      <c r="AT139" s="167"/>
      <c r="AU139" s="167"/>
      <c r="AV139" s="167"/>
      <c r="AW139" s="167"/>
      <c r="AX139" s="167"/>
      <c r="AY139" s="177">
        <v>300</v>
      </c>
      <c r="AZ139" s="202"/>
      <c r="BA139" s="202"/>
      <c r="BB139" s="177">
        <v>300</v>
      </c>
      <c r="BC139" s="167"/>
      <c r="BD139" s="167"/>
    </row>
    <row r="140" spans="1:56" ht="14.25" customHeight="1">
      <c r="A140" s="366" t="s">
        <v>677</v>
      </c>
      <c r="B140" s="410"/>
      <c r="C140" s="279" t="s">
        <v>227</v>
      </c>
      <c r="D140" s="79">
        <f>VLOOKUP(C140,'JAN26'!$A$1:I931,8,0)</f>
        <v>28</v>
      </c>
      <c r="E140" s="79">
        <f>VLOOKUP(C140,AVE!B$1:GB4005,2,0)</f>
        <v>7.625</v>
      </c>
      <c r="F140" s="153"/>
      <c r="G140" s="361">
        <f t="shared" si="0"/>
        <v>100</v>
      </c>
      <c r="H140" s="81">
        <f t="shared" si="1"/>
        <v>28</v>
      </c>
      <c r="I140" s="82">
        <f t="shared" si="2"/>
        <v>0</v>
      </c>
      <c r="J140" s="83">
        <f t="shared" si="3"/>
        <v>7.625</v>
      </c>
      <c r="K140" s="158">
        <f t="shared" si="4"/>
        <v>20.375</v>
      </c>
      <c r="L140" s="81">
        <f t="shared" si="5"/>
        <v>20.375</v>
      </c>
      <c r="M140" s="82">
        <f t="shared" si="6"/>
        <v>0</v>
      </c>
      <c r="N140" s="85">
        <f t="shared" si="7"/>
        <v>7.625</v>
      </c>
      <c r="O140" s="158">
        <f t="shared" si="8"/>
        <v>12.75</v>
      </c>
      <c r="P140" s="81">
        <f t="shared" si="9"/>
        <v>12.75</v>
      </c>
      <c r="Q140" s="82">
        <f t="shared" si="10"/>
        <v>0</v>
      </c>
      <c r="R140" s="85">
        <f t="shared" si="11"/>
        <v>7.625</v>
      </c>
      <c r="S140" s="158">
        <f t="shared" si="12"/>
        <v>5.125</v>
      </c>
      <c r="T140" s="81">
        <f t="shared" si="13"/>
        <v>5.125</v>
      </c>
      <c r="U140" s="82">
        <f t="shared" si="14"/>
        <v>0</v>
      </c>
      <c r="V140" s="85">
        <f t="shared" si="15"/>
        <v>7.625</v>
      </c>
      <c r="W140" s="158">
        <f t="shared" si="16"/>
        <v>-2.5</v>
      </c>
      <c r="X140" s="81">
        <f t="shared" si="17"/>
        <v>0</v>
      </c>
      <c r="Y140" s="82">
        <f t="shared" si="18"/>
        <v>100</v>
      </c>
      <c r="Z140" s="85">
        <f t="shared" si="19"/>
        <v>7.625</v>
      </c>
      <c r="AA140" s="158">
        <f t="shared" si="20"/>
        <v>92.375</v>
      </c>
      <c r="AB140" s="87">
        <f t="shared" si="21"/>
        <v>12.114754098360656</v>
      </c>
      <c r="AC140" s="87">
        <v>6</v>
      </c>
      <c r="AD140" s="362">
        <f t="shared" si="22"/>
        <v>12</v>
      </c>
      <c r="AE140" s="87">
        <f t="shared" si="25"/>
        <v>0</v>
      </c>
      <c r="AF140" s="154">
        <f t="shared" si="26"/>
        <v>0</v>
      </c>
      <c r="AG140" s="81"/>
      <c r="AH140" s="158" t="s">
        <v>1280</v>
      </c>
      <c r="AI140" s="139"/>
      <c r="AJ140" s="139"/>
      <c r="AK140" s="350"/>
      <c r="AL140" s="350"/>
      <c r="AM140" s="2"/>
      <c r="AN140" s="2"/>
      <c r="AO140" s="2"/>
      <c r="AP140" s="45"/>
      <c r="AQ140" s="167"/>
      <c r="AR140" s="167"/>
      <c r="AS140" s="167"/>
      <c r="AT140" s="167"/>
      <c r="AU140" s="167"/>
      <c r="AV140" s="167"/>
      <c r="AW140" s="167"/>
      <c r="AX140" s="167"/>
      <c r="AY140" s="177"/>
      <c r="AZ140" s="202"/>
      <c r="BA140" s="202"/>
      <c r="BB140" s="177">
        <v>100</v>
      </c>
      <c r="BC140" s="167"/>
      <c r="BD140" s="167"/>
    </row>
    <row r="141" spans="1:56" ht="14.25" customHeight="1">
      <c r="A141" s="159" t="s">
        <v>1228</v>
      </c>
      <c r="B141" s="383" t="s">
        <v>1281</v>
      </c>
      <c r="C141" s="160" t="s">
        <v>283</v>
      </c>
      <c r="D141" s="79">
        <f>VLOOKUP(C141,'JAN26'!$A$1:I1043,8,0)</f>
        <v>9</v>
      </c>
      <c r="E141" s="79">
        <f>VLOOKUP(C141,AVE!B$1:GB4117,2,0)</f>
        <v>7.5</v>
      </c>
      <c r="F141" s="153"/>
      <c r="G141" s="361">
        <f t="shared" si="0"/>
        <v>50</v>
      </c>
      <c r="H141" s="81">
        <f t="shared" si="1"/>
        <v>9</v>
      </c>
      <c r="I141" s="82">
        <f t="shared" si="2"/>
        <v>0</v>
      </c>
      <c r="J141" s="83">
        <f t="shared" si="3"/>
        <v>7.5</v>
      </c>
      <c r="K141" s="158">
        <f t="shared" si="4"/>
        <v>1.5</v>
      </c>
      <c r="L141" s="81">
        <f t="shared" si="5"/>
        <v>1.5</v>
      </c>
      <c r="M141" s="82">
        <f t="shared" si="6"/>
        <v>50</v>
      </c>
      <c r="N141" s="85">
        <f t="shared" si="7"/>
        <v>7.5</v>
      </c>
      <c r="O141" s="158">
        <f t="shared" si="8"/>
        <v>44</v>
      </c>
      <c r="P141" s="81">
        <f t="shared" si="9"/>
        <v>44</v>
      </c>
      <c r="Q141" s="82">
        <f t="shared" si="10"/>
        <v>0</v>
      </c>
      <c r="R141" s="85">
        <f t="shared" si="11"/>
        <v>7.5</v>
      </c>
      <c r="S141" s="158">
        <f t="shared" si="12"/>
        <v>36.5</v>
      </c>
      <c r="T141" s="81">
        <f t="shared" si="13"/>
        <v>36.5</v>
      </c>
      <c r="U141" s="82">
        <f t="shared" si="14"/>
        <v>0</v>
      </c>
      <c r="V141" s="85">
        <f t="shared" si="15"/>
        <v>7.5</v>
      </c>
      <c r="W141" s="158">
        <f t="shared" si="16"/>
        <v>29</v>
      </c>
      <c r="X141" s="81">
        <f t="shared" si="17"/>
        <v>29</v>
      </c>
      <c r="Y141" s="82">
        <f t="shared" si="18"/>
        <v>0</v>
      </c>
      <c r="Z141" s="85">
        <f t="shared" si="19"/>
        <v>7.5</v>
      </c>
      <c r="AA141" s="158">
        <f t="shared" si="20"/>
        <v>21.5</v>
      </c>
      <c r="AB141" s="87">
        <f t="shared" si="21"/>
        <v>2.8666666666666667</v>
      </c>
      <c r="AC141" s="87">
        <v>6</v>
      </c>
      <c r="AD141" s="362">
        <f t="shared" si="22"/>
        <v>12</v>
      </c>
      <c r="AE141" s="87">
        <f t="shared" si="25"/>
        <v>9.1333333333333329</v>
      </c>
      <c r="AF141" s="154">
        <f t="shared" si="26"/>
        <v>68.5</v>
      </c>
      <c r="AG141" s="81">
        <v>100</v>
      </c>
      <c r="AH141" s="158"/>
      <c r="AI141" s="139">
        <v>10.72</v>
      </c>
      <c r="AJ141" s="139"/>
      <c r="AK141" s="373"/>
      <c r="AL141" s="373"/>
      <c r="AM141" s="2"/>
      <c r="AN141" s="2"/>
      <c r="AO141" s="2"/>
      <c r="AP141" s="45"/>
      <c r="AQ141" s="168"/>
      <c r="AR141" s="168"/>
      <c r="AS141" s="168">
        <v>50</v>
      </c>
      <c r="AT141" s="168"/>
      <c r="AU141" s="168"/>
      <c r="AV141" s="168"/>
      <c r="AW141" s="168"/>
      <c r="AX141" s="168"/>
      <c r="AY141" s="168"/>
      <c r="AZ141" s="376"/>
      <c r="BA141" s="376"/>
      <c r="BB141" s="168"/>
      <c r="BC141" s="168"/>
      <c r="BD141" s="168"/>
    </row>
    <row r="142" spans="1:56" ht="14.25" customHeight="1">
      <c r="A142" s="369" t="s">
        <v>1211</v>
      </c>
      <c r="B142" s="367" t="s">
        <v>1282</v>
      </c>
      <c r="C142" s="278" t="s">
        <v>291</v>
      </c>
      <c r="D142" s="79">
        <f>VLOOKUP(C142,'JAN26'!$A$1:I983,8,0)</f>
        <v>1</v>
      </c>
      <c r="E142" s="79">
        <f>VLOOKUP(C142,AVE!B$1:GB4057,2,0)</f>
        <v>7.4</v>
      </c>
      <c r="F142" s="153"/>
      <c r="G142" s="361">
        <f t="shared" si="0"/>
        <v>150</v>
      </c>
      <c r="H142" s="81">
        <f t="shared" si="1"/>
        <v>1</v>
      </c>
      <c r="I142" s="82">
        <f t="shared" si="2"/>
        <v>50</v>
      </c>
      <c r="J142" s="83">
        <f t="shared" si="3"/>
        <v>7.4</v>
      </c>
      <c r="K142" s="158">
        <f t="shared" si="4"/>
        <v>43.6</v>
      </c>
      <c r="L142" s="81">
        <f t="shared" si="5"/>
        <v>43.6</v>
      </c>
      <c r="M142" s="82">
        <f t="shared" si="6"/>
        <v>0</v>
      </c>
      <c r="N142" s="85">
        <f t="shared" si="7"/>
        <v>7.4</v>
      </c>
      <c r="O142" s="158">
        <f t="shared" si="8"/>
        <v>36.200000000000003</v>
      </c>
      <c r="P142" s="81">
        <f t="shared" si="9"/>
        <v>36.200000000000003</v>
      </c>
      <c r="Q142" s="82">
        <f t="shared" si="10"/>
        <v>0</v>
      </c>
      <c r="R142" s="85">
        <f t="shared" si="11"/>
        <v>7.4</v>
      </c>
      <c r="S142" s="158">
        <f t="shared" si="12"/>
        <v>28.800000000000004</v>
      </c>
      <c r="T142" s="81">
        <f t="shared" si="13"/>
        <v>28.800000000000004</v>
      </c>
      <c r="U142" s="82">
        <f t="shared" si="14"/>
        <v>100</v>
      </c>
      <c r="V142" s="85">
        <f t="shared" si="15"/>
        <v>7.4</v>
      </c>
      <c r="W142" s="158">
        <f t="shared" si="16"/>
        <v>121.4</v>
      </c>
      <c r="X142" s="81">
        <f t="shared" si="17"/>
        <v>121.4</v>
      </c>
      <c r="Y142" s="82">
        <f t="shared" si="18"/>
        <v>0</v>
      </c>
      <c r="Z142" s="85">
        <f t="shared" si="19"/>
        <v>7.4</v>
      </c>
      <c r="AA142" s="158">
        <f t="shared" si="20"/>
        <v>114</v>
      </c>
      <c r="AB142" s="370">
        <f t="shared" si="21"/>
        <v>15.405405405405405</v>
      </c>
      <c r="AC142" s="87">
        <v>6</v>
      </c>
      <c r="AD142" s="362">
        <f t="shared" si="22"/>
        <v>12</v>
      </c>
      <c r="AE142" s="370">
        <f t="shared" si="25"/>
        <v>0</v>
      </c>
      <c r="AF142" s="104">
        <f t="shared" si="26"/>
        <v>0</v>
      </c>
      <c r="AG142" s="104"/>
      <c r="AH142" s="370"/>
      <c r="AI142" s="436"/>
      <c r="AJ142" s="436"/>
      <c r="AK142" s="371"/>
      <c r="AL142" s="371">
        <v>5.71</v>
      </c>
      <c r="AM142" s="437"/>
      <c r="AN142" s="437"/>
      <c r="AO142" s="437"/>
      <c r="AP142" s="45"/>
      <c r="AQ142" s="168"/>
      <c r="AR142" s="168">
        <v>50</v>
      </c>
      <c r="AS142" s="168"/>
      <c r="AT142" s="168"/>
      <c r="AU142" s="168"/>
      <c r="AV142" s="168"/>
      <c r="AW142" s="168"/>
      <c r="AX142" s="168"/>
      <c r="AY142" s="168">
        <v>100</v>
      </c>
      <c r="AZ142" s="202"/>
      <c r="BA142" s="202"/>
      <c r="BB142" s="168"/>
      <c r="BC142" s="168"/>
      <c r="BD142" s="168"/>
    </row>
    <row r="143" spans="1:56" ht="14.25" customHeight="1">
      <c r="A143" s="159" t="s">
        <v>1207</v>
      </c>
      <c r="B143" s="360" t="s">
        <v>1283</v>
      </c>
      <c r="C143" s="160" t="s">
        <v>459</v>
      </c>
      <c r="D143" s="79">
        <f>VLOOKUP(C143,'JAN26'!$A$1:I1083,8,0)</f>
        <v>52</v>
      </c>
      <c r="E143" s="79">
        <f>VLOOKUP(C143,AVE!B$1:GB4157,2,0)</f>
        <v>7.333333333333333</v>
      </c>
      <c r="F143" s="153"/>
      <c r="G143" s="361">
        <f t="shared" si="0"/>
        <v>0</v>
      </c>
      <c r="H143" s="81">
        <f t="shared" si="1"/>
        <v>52</v>
      </c>
      <c r="I143" s="82">
        <f t="shared" si="2"/>
        <v>0</v>
      </c>
      <c r="J143" s="83">
        <f t="shared" si="3"/>
        <v>7.333333333333333</v>
      </c>
      <c r="K143" s="158">
        <f t="shared" si="4"/>
        <v>44.666666666666664</v>
      </c>
      <c r="L143" s="81">
        <f t="shared" si="5"/>
        <v>44.666666666666664</v>
      </c>
      <c r="M143" s="82">
        <f t="shared" si="6"/>
        <v>0</v>
      </c>
      <c r="N143" s="85">
        <f t="shared" si="7"/>
        <v>7.333333333333333</v>
      </c>
      <c r="O143" s="158">
        <f t="shared" si="8"/>
        <v>37.333333333333329</v>
      </c>
      <c r="P143" s="81">
        <f t="shared" si="9"/>
        <v>37.333333333333329</v>
      </c>
      <c r="Q143" s="82">
        <f t="shared" si="10"/>
        <v>0</v>
      </c>
      <c r="R143" s="85">
        <f t="shared" si="11"/>
        <v>7.333333333333333</v>
      </c>
      <c r="S143" s="158">
        <f t="shared" si="12"/>
        <v>29.999999999999996</v>
      </c>
      <c r="T143" s="81">
        <f t="shared" si="13"/>
        <v>29.999999999999996</v>
      </c>
      <c r="U143" s="82">
        <f t="shared" si="14"/>
        <v>0</v>
      </c>
      <c r="V143" s="85">
        <f t="shared" si="15"/>
        <v>7.333333333333333</v>
      </c>
      <c r="W143" s="158">
        <f t="shared" si="16"/>
        <v>22.666666666666664</v>
      </c>
      <c r="X143" s="81">
        <f t="shared" si="17"/>
        <v>22.666666666666664</v>
      </c>
      <c r="Y143" s="82">
        <f t="shared" si="18"/>
        <v>0</v>
      </c>
      <c r="Z143" s="85">
        <f t="shared" si="19"/>
        <v>7.333333333333333</v>
      </c>
      <c r="AA143" s="158">
        <f t="shared" si="20"/>
        <v>15.333333333333332</v>
      </c>
      <c r="AB143" s="87">
        <f t="shared" si="21"/>
        <v>2.0909090909090908</v>
      </c>
      <c r="AC143" s="87">
        <v>6</v>
      </c>
      <c r="AD143" s="362">
        <f t="shared" si="22"/>
        <v>12</v>
      </c>
      <c r="AE143" s="87">
        <f t="shared" si="25"/>
        <v>9.9090909090909101</v>
      </c>
      <c r="AF143" s="154">
        <f t="shared" si="26"/>
        <v>72.666666666666671</v>
      </c>
      <c r="AG143" s="81">
        <v>100</v>
      </c>
      <c r="AH143" s="158"/>
      <c r="AI143" s="139"/>
      <c r="AJ143" s="139"/>
      <c r="AK143" s="350">
        <v>1.21</v>
      </c>
      <c r="AL143" s="350"/>
      <c r="AM143" s="2"/>
      <c r="AN143" s="2"/>
      <c r="AO143" s="2"/>
      <c r="AP143" s="45"/>
      <c r="AQ143" s="168"/>
      <c r="AR143" s="168"/>
      <c r="AS143" s="168"/>
      <c r="AT143" s="168"/>
      <c r="AU143" s="167"/>
      <c r="AV143" s="168"/>
      <c r="AW143" s="168"/>
      <c r="AX143" s="168"/>
      <c r="AY143" s="168"/>
      <c r="AZ143" s="304"/>
      <c r="BA143" s="304"/>
      <c r="BB143" s="168"/>
      <c r="BC143" s="168"/>
      <c r="BD143" s="168"/>
    </row>
    <row r="144" spans="1:56" ht="14.25" customHeight="1">
      <c r="A144" s="159" t="s">
        <v>1207</v>
      </c>
      <c r="B144" s="360" t="s">
        <v>1284</v>
      </c>
      <c r="C144" s="160" t="s">
        <v>328</v>
      </c>
      <c r="D144" s="79">
        <f>VLOOKUP(C144,'JAN26'!$A$1:I1084,8,0)</f>
        <v>31</v>
      </c>
      <c r="E144" s="79">
        <f>VLOOKUP(C144,AVE!B$1:GB4158,2,0)</f>
        <v>7.2857142857142856</v>
      </c>
      <c r="F144" s="153"/>
      <c r="G144" s="361">
        <f t="shared" si="0"/>
        <v>100</v>
      </c>
      <c r="H144" s="81">
        <f t="shared" si="1"/>
        <v>31</v>
      </c>
      <c r="I144" s="82">
        <f t="shared" si="2"/>
        <v>100</v>
      </c>
      <c r="J144" s="83">
        <f t="shared" si="3"/>
        <v>7.2857142857142856</v>
      </c>
      <c r="K144" s="158">
        <f t="shared" si="4"/>
        <v>123.71428571428571</v>
      </c>
      <c r="L144" s="81">
        <f t="shared" si="5"/>
        <v>123.71428571428571</v>
      </c>
      <c r="M144" s="82">
        <f t="shared" si="6"/>
        <v>0</v>
      </c>
      <c r="N144" s="85">
        <f t="shared" si="7"/>
        <v>7.2857142857142856</v>
      </c>
      <c r="O144" s="158">
        <f t="shared" si="8"/>
        <v>116.42857142857142</v>
      </c>
      <c r="P144" s="81">
        <f t="shared" si="9"/>
        <v>116.42857142857142</v>
      </c>
      <c r="Q144" s="82">
        <f t="shared" si="10"/>
        <v>0</v>
      </c>
      <c r="R144" s="85">
        <f t="shared" si="11"/>
        <v>7.2857142857142856</v>
      </c>
      <c r="S144" s="158">
        <f t="shared" si="12"/>
        <v>109.14285714285712</v>
      </c>
      <c r="T144" s="81">
        <f t="shared" si="13"/>
        <v>109.14285714285712</v>
      </c>
      <c r="U144" s="82">
        <f t="shared" si="14"/>
        <v>0</v>
      </c>
      <c r="V144" s="85">
        <f t="shared" si="15"/>
        <v>7.2857142857142856</v>
      </c>
      <c r="W144" s="158">
        <f t="shared" si="16"/>
        <v>101.85714285714283</v>
      </c>
      <c r="X144" s="81">
        <f t="shared" si="17"/>
        <v>101.85714285714283</v>
      </c>
      <c r="Y144" s="82">
        <f t="shared" si="18"/>
        <v>0</v>
      </c>
      <c r="Z144" s="85">
        <f t="shared" si="19"/>
        <v>7.2857142857142856</v>
      </c>
      <c r="AA144" s="158">
        <f t="shared" si="20"/>
        <v>94.571428571428541</v>
      </c>
      <c r="AB144" s="87">
        <f t="shared" si="21"/>
        <v>12.980392156862742</v>
      </c>
      <c r="AC144" s="87">
        <v>6</v>
      </c>
      <c r="AD144" s="362">
        <f t="shared" si="22"/>
        <v>12</v>
      </c>
      <c r="AE144" s="87">
        <f t="shared" si="25"/>
        <v>0</v>
      </c>
      <c r="AF144" s="154">
        <f t="shared" si="26"/>
        <v>0</v>
      </c>
      <c r="AG144" s="81"/>
      <c r="AH144" s="158"/>
      <c r="AI144" s="139"/>
      <c r="AJ144" s="139">
        <v>1.46</v>
      </c>
      <c r="AK144" s="373"/>
      <c r="AL144" s="373">
        <v>1.46</v>
      </c>
      <c r="AM144" s="2"/>
      <c r="AN144" s="2"/>
      <c r="AO144" s="2"/>
      <c r="AP144" s="45"/>
      <c r="AQ144" s="364"/>
      <c r="AR144" s="364">
        <v>100</v>
      </c>
      <c r="AS144" s="364"/>
      <c r="AT144" s="364"/>
      <c r="AU144" s="168"/>
      <c r="AV144" s="364"/>
      <c r="AW144" s="364"/>
      <c r="AX144" s="364"/>
      <c r="AY144" s="364"/>
      <c r="AZ144" s="376"/>
      <c r="BA144" s="376"/>
      <c r="BB144" s="364"/>
      <c r="BC144" s="364"/>
      <c r="BD144" s="364"/>
    </row>
    <row r="145" spans="1:56" ht="14.25" customHeight="1">
      <c r="A145" s="369" t="s">
        <v>1211</v>
      </c>
      <c r="B145" s="367" t="s">
        <v>1285</v>
      </c>
      <c r="C145" s="278" t="s">
        <v>450</v>
      </c>
      <c r="D145" s="79">
        <f>VLOOKUP(C145,'JAN26'!$A$1:I984,8,0)</f>
        <v>31</v>
      </c>
      <c r="E145" s="79">
        <f>VLOOKUP(C145,AVE!B$1:GB4058,2,0)</f>
        <v>7.25</v>
      </c>
      <c r="F145" s="153"/>
      <c r="G145" s="361">
        <f t="shared" si="0"/>
        <v>150</v>
      </c>
      <c r="H145" s="81">
        <f t="shared" si="1"/>
        <v>31</v>
      </c>
      <c r="I145" s="82">
        <f t="shared" si="2"/>
        <v>100</v>
      </c>
      <c r="J145" s="83">
        <f t="shared" si="3"/>
        <v>7.25</v>
      </c>
      <c r="K145" s="158">
        <f t="shared" si="4"/>
        <v>123.75</v>
      </c>
      <c r="L145" s="81">
        <f t="shared" si="5"/>
        <v>123.75</v>
      </c>
      <c r="M145" s="82">
        <f t="shared" si="6"/>
        <v>0</v>
      </c>
      <c r="N145" s="85">
        <f t="shared" si="7"/>
        <v>7.25</v>
      </c>
      <c r="O145" s="158">
        <f t="shared" si="8"/>
        <v>116.5</v>
      </c>
      <c r="P145" s="81">
        <f t="shared" si="9"/>
        <v>116.5</v>
      </c>
      <c r="Q145" s="82">
        <f t="shared" si="10"/>
        <v>0</v>
      </c>
      <c r="R145" s="85">
        <f t="shared" si="11"/>
        <v>7.25</v>
      </c>
      <c r="S145" s="158">
        <f t="shared" si="12"/>
        <v>109.25</v>
      </c>
      <c r="T145" s="81">
        <f t="shared" si="13"/>
        <v>109.25</v>
      </c>
      <c r="U145" s="82">
        <f t="shared" si="14"/>
        <v>50</v>
      </c>
      <c r="V145" s="85">
        <f t="shared" si="15"/>
        <v>7.25</v>
      </c>
      <c r="W145" s="158">
        <f t="shared" si="16"/>
        <v>152</v>
      </c>
      <c r="X145" s="81">
        <f t="shared" si="17"/>
        <v>152</v>
      </c>
      <c r="Y145" s="82">
        <f t="shared" si="18"/>
        <v>0</v>
      </c>
      <c r="Z145" s="85">
        <f t="shared" si="19"/>
        <v>7.25</v>
      </c>
      <c r="AA145" s="158">
        <f t="shared" si="20"/>
        <v>144.75</v>
      </c>
      <c r="AB145" s="370">
        <f t="shared" si="21"/>
        <v>19.96551724137931</v>
      </c>
      <c r="AC145" s="87">
        <v>6</v>
      </c>
      <c r="AD145" s="362">
        <f t="shared" si="22"/>
        <v>12</v>
      </c>
      <c r="AE145" s="370">
        <f t="shared" si="25"/>
        <v>0</v>
      </c>
      <c r="AF145" s="104">
        <f t="shared" si="26"/>
        <v>0</v>
      </c>
      <c r="AG145" s="104"/>
      <c r="AH145" s="370" t="s">
        <v>1286</v>
      </c>
      <c r="AI145" s="203">
        <v>3.4</v>
      </c>
      <c r="AJ145" s="203"/>
      <c r="AK145" s="400"/>
      <c r="AL145" s="400">
        <v>3.45</v>
      </c>
      <c r="AM145" s="167"/>
      <c r="AN145" s="167"/>
      <c r="AO145" s="167"/>
      <c r="AP145" s="45"/>
      <c r="AQ145" s="167"/>
      <c r="AR145" s="177">
        <v>100</v>
      </c>
      <c r="AS145" s="167"/>
      <c r="AT145" s="167"/>
      <c r="AU145" s="167"/>
      <c r="AV145" s="167"/>
      <c r="AW145" s="167"/>
      <c r="AX145" s="167"/>
      <c r="AY145" s="177">
        <v>50</v>
      </c>
      <c r="AZ145" s="376"/>
      <c r="BA145" s="376"/>
      <c r="BB145" s="177"/>
      <c r="BC145" s="167"/>
      <c r="BD145" s="167"/>
    </row>
    <row r="146" spans="1:56" ht="14.25" customHeight="1">
      <c r="A146" s="159" t="s">
        <v>1199</v>
      </c>
      <c r="B146" s="360" t="s">
        <v>1287</v>
      </c>
      <c r="C146" s="160" t="s">
        <v>264</v>
      </c>
      <c r="D146" s="79">
        <f>VLOOKUP(C146,'JAN26'!$A$1:I1179,8,0)</f>
        <v>55</v>
      </c>
      <c r="E146" s="79">
        <f>VLOOKUP(C146,AVE!B$1:GB4253,2,0)</f>
        <v>7.1428571428571432</v>
      </c>
      <c r="F146" s="153"/>
      <c r="G146" s="361">
        <f t="shared" si="0"/>
        <v>200</v>
      </c>
      <c r="H146" s="81">
        <f t="shared" si="1"/>
        <v>55</v>
      </c>
      <c r="I146" s="82">
        <f t="shared" si="2"/>
        <v>0</v>
      </c>
      <c r="J146" s="83">
        <f t="shared" si="3"/>
        <v>7.1428571428571432</v>
      </c>
      <c r="K146" s="158">
        <f t="shared" si="4"/>
        <v>47.857142857142854</v>
      </c>
      <c r="L146" s="81">
        <f t="shared" si="5"/>
        <v>47.857142857142854</v>
      </c>
      <c r="M146" s="82">
        <f t="shared" si="6"/>
        <v>0</v>
      </c>
      <c r="N146" s="85">
        <f t="shared" si="7"/>
        <v>7.1428571428571432</v>
      </c>
      <c r="O146" s="158">
        <f t="shared" si="8"/>
        <v>40.714285714285708</v>
      </c>
      <c r="P146" s="81">
        <f t="shared" si="9"/>
        <v>40.714285714285708</v>
      </c>
      <c r="Q146" s="82">
        <f t="shared" si="10"/>
        <v>100</v>
      </c>
      <c r="R146" s="85">
        <f t="shared" si="11"/>
        <v>7.1428571428571432</v>
      </c>
      <c r="S146" s="158">
        <f t="shared" si="12"/>
        <v>133.57142857142858</v>
      </c>
      <c r="T146" s="81">
        <f t="shared" si="13"/>
        <v>133.57142857142858</v>
      </c>
      <c r="U146" s="82">
        <f t="shared" si="14"/>
        <v>0</v>
      </c>
      <c r="V146" s="85">
        <f t="shared" si="15"/>
        <v>7.1428571428571432</v>
      </c>
      <c r="W146" s="158">
        <f t="shared" si="16"/>
        <v>126.42857142857144</v>
      </c>
      <c r="X146" s="81">
        <f t="shared" si="17"/>
        <v>126.42857142857144</v>
      </c>
      <c r="Y146" s="82">
        <f t="shared" si="18"/>
        <v>100</v>
      </c>
      <c r="Z146" s="85">
        <f t="shared" si="19"/>
        <v>7.1428571428571432</v>
      </c>
      <c r="AA146" s="158">
        <f t="shared" si="20"/>
        <v>219.28571428571431</v>
      </c>
      <c r="AB146" s="87">
        <f t="shared" si="21"/>
        <v>30.700000000000003</v>
      </c>
      <c r="AC146" s="87">
        <v>6</v>
      </c>
      <c r="AD146" s="362">
        <f t="shared" si="22"/>
        <v>12</v>
      </c>
      <c r="AE146" s="87">
        <f t="shared" si="25"/>
        <v>0</v>
      </c>
      <c r="AF146" s="154">
        <f t="shared" si="26"/>
        <v>0</v>
      </c>
      <c r="AG146" s="81"/>
      <c r="AH146" s="158"/>
      <c r="AI146" s="139"/>
      <c r="AJ146" s="139"/>
      <c r="AK146" s="373"/>
      <c r="AL146" s="373">
        <v>1.57</v>
      </c>
      <c r="AM146" s="2"/>
      <c r="AN146" s="2"/>
      <c r="AO146" s="2"/>
      <c r="AP146" s="45"/>
      <c r="AQ146" s="168"/>
      <c r="AR146" s="168"/>
      <c r="AS146" s="168"/>
      <c r="AT146" s="168"/>
      <c r="AU146" s="168">
        <v>100</v>
      </c>
      <c r="AV146" s="168"/>
      <c r="AW146" s="168"/>
      <c r="AX146" s="168"/>
      <c r="AY146" s="168"/>
      <c r="AZ146" s="365"/>
      <c r="BA146" s="365">
        <v>100</v>
      </c>
      <c r="BB146" s="168"/>
      <c r="BC146" s="168"/>
      <c r="BD146" s="168"/>
    </row>
    <row r="147" spans="1:56" ht="14.25" customHeight="1">
      <c r="A147" s="386" t="s">
        <v>1288</v>
      </c>
      <c r="B147" s="385" t="s">
        <v>1289</v>
      </c>
      <c r="C147" s="438" t="s">
        <v>72</v>
      </c>
      <c r="D147" s="79">
        <f>VLOOKUP(C147,'JAN26'!$A$1:I957,8,0)</f>
        <v>89</v>
      </c>
      <c r="E147" s="79">
        <f>VLOOKUP(C147,AVE!B$1:GB4031,2,0)</f>
        <v>7</v>
      </c>
      <c r="F147" s="153"/>
      <c r="G147" s="361">
        <f t="shared" si="0"/>
        <v>0</v>
      </c>
      <c r="H147" s="81">
        <f t="shared" si="1"/>
        <v>89</v>
      </c>
      <c r="I147" s="82">
        <f t="shared" si="2"/>
        <v>0</v>
      </c>
      <c r="J147" s="83">
        <f t="shared" si="3"/>
        <v>7</v>
      </c>
      <c r="K147" s="158">
        <f t="shared" si="4"/>
        <v>82</v>
      </c>
      <c r="L147" s="81">
        <f t="shared" si="5"/>
        <v>82</v>
      </c>
      <c r="M147" s="82">
        <f t="shared" si="6"/>
        <v>0</v>
      </c>
      <c r="N147" s="85">
        <f t="shared" si="7"/>
        <v>7</v>
      </c>
      <c r="O147" s="158">
        <f t="shared" si="8"/>
        <v>75</v>
      </c>
      <c r="P147" s="81">
        <f t="shared" si="9"/>
        <v>75</v>
      </c>
      <c r="Q147" s="82">
        <f t="shared" si="10"/>
        <v>0</v>
      </c>
      <c r="R147" s="85">
        <f t="shared" si="11"/>
        <v>7</v>
      </c>
      <c r="S147" s="158">
        <f t="shared" si="12"/>
        <v>68</v>
      </c>
      <c r="T147" s="81">
        <f t="shared" si="13"/>
        <v>68</v>
      </c>
      <c r="U147" s="82">
        <f t="shared" si="14"/>
        <v>0</v>
      </c>
      <c r="V147" s="85">
        <f t="shared" si="15"/>
        <v>7</v>
      </c>
      <c r="W147" s="158">
        <f t="shared" si="16"/>
        <v>61</v>
      </c>
      <c r="X147" s="81">
        <f t="shared" si="17"/>
        <v>61</v>
      </c>
      <c r="Y147" s="82">
        <f t="shared" si="18"/>
        <v>0</v>
      </c>
      <c r="Z147" s="85">
        <f t="shared" si="19"/>
        <v>7</v>
      </c>
      <c r="AA147" s="158">
        <f t="shared" si="20"/>
        <v>54</v>
      </c>
      <c r="AB147" s="387">
        <f t="shared" si="21"/>
        <v>7.7142857142857144</v>
      </c>
      <c r="AC147" s="87">
        <v>6</v>
      </c>
      <c r="AD147" s="362">
        <f t="shared" si="22"/>
        <v>12</v>
      </c>
      <c r="AE147" s="387">
        <f t="shared" si="25"/>
        <v>0</v>
      </c>
      <c r="AF147" s="388">
        <f t="shared" si="26"/>
        <v>0</v>
      </c>
      <c r="AG147" s="388">
        <v>100</v>
      </c>
      <c r="AH147" s="387"/>
      <c r="AI147" s="389">
        <v>30</v>
      </c>
      <c r="AJ147" s="389"/>
      <c r="AK147" s="396">
        <v>25</v>
      </c>
      <c r="AL147" s="396"/>
      <c r="AM147" s="391"/>
      <c r="AN147" s="391"/>
      <c r="AO147" s="391"/>
      <c r="AP147" s="45"/>
      <c r="AQ147" s="167"/>
      <c r="AR147" s="167"/>
      <c r="AS147" s="167"/>
      <c r="AT147" s="167"/>
      <c r="AU147" s="168"/>
      <c r="AV147" s="167"/>
      <c r="AW147" s="167"/>
      <c r="AX147" s="167"/>
      <c r="AY147" s="167"/>
      <c r="AZ147" s="304"/>
      <c r="BA147" s="304"/>
      <c r="BB147" s="167"/>
      <c r="BC147" s="167"/>
      <c r="BD147" s="167"/>
    </row>
    <row r="148" spans="1:56" ht="14.25" customHeight="1">
      <c r="A148" s="159" t="s">
        <v>1207</v>
      </c>
      <c r="B148" s="383" t="s">
        <v>1290</v>
      </c>
      <c r="C148" s="160" t="s">
        <v>330</v>
      </c>
      <c r="D148" s="79">
        <f>VLOOKUP(C148,'JAN26'!$A$1:I1085,8,0)</f>
        <v>21</v>
      </c>
      <c r="E148" s="79">
        <f>VLOOKUP(C148,AVE!B$1:GB4159,2,0)</f>
        <v>6.875</v>
      </c>
      <c r="F148" s="153"/>
      <c r="G148" s="361">
        <f t="shared" si="0"/>
        <v>150</v>
      </c>
      <c r="H148" s="81">
        <f t="shared" si="1"/>
        <v>21</v>
      </c>
      <c r="I148" s="82">
        <f t="shared" si="2"/>
        <v>0</v>
      </c>
      <c r="J148" s="83">
        <f t="shared" si="3"/>
        <v>6.875</v>
      </c>
      <c r="K148" s="158">
        <f t="shared" si="4"/>
        <v>14.125</v>
      </c>
      <c r="L148" s="81">
        <f t="shared" si="5"/>
        <v>14.125</v>
      </c>
      <c r="M148" s="82">
        <f t="shared" si="6"/>
        <v>0</v>
      </c>
      <c r="N148" s="85">
        <f t="shared" si="7"/>
        <v>6.875</v>
      </c>
      <c r="O148" s="158">
        <f t="shared" si="8"/>
        <v>7.25</v>
      </c>
      <c r="P148" s="81">
        <f t="shared" si="9"/>
        <v>7.25</v>
      </c>
      <c r="Q148" s="82">
        <f t="shared" si="10"/>
        <v>50</v>
      </c>
      <c r="R148" s="85">
        <f t="shared" si="11"/>
        <v>6.875</v>
      </c>
      <c r="S148" s="158">
        <f t="shared" si="12"/>
        <v>50.375</v>
      </c>
      <c r="T148" s="81">
        <f t="shared" si="13"/>
        <v>50.375</v>
      </c>
      <c r="U148" s="82">
        <f t="shared" si="14"/>
        <v>100</v>
      </c>
      <c r="V148" s="85">
        <f t="shared" si="15"/>
        <v>6.875</v>
      </c>
      <c r="W148" s="158">
        <f t="shared" si="16"/>
        <v>143.5</v>
      </c>
      <c r="X148" s="81">
        <f t="shared" si="17"/>
        <v>143.5</v>
      </c>
      <c r="Y148" s="82">
        <f t="shared" si="18"/>
        <v>0</v>
      </c>
      <c r="Z148" s="85">
        <f t="shared" si="19"/>
        <v>6.875</v>
      </c>
      <c r="AA148" s="158">
        <f t="shared" si="20"/>
        <v>136.625</v>
      </c>
      <c r="AB148" s="87">
        <f t="shared" si="21"/>
        <v>19.872727272727271</v>
      </c>
      <c r="AC148" s="87">
        <v>6</v>
      </c>
      <c r="AD148" s="362">
        <f t="shared" si="22"/>
        <v>12</v>
      </c>
      <c r="AE148" s="87">
        <f t="shared" si="25"/>
        <v>0</v>
      </c>
      <c r="AF148" s="154">
        <f t="shared" si="26"/>
        <v>0</v>
      </c>
      <c r="AG148" s="81"/>
      <c r="AH148" s="158"/>
      <c r="AI148" s="139">
        <v>9.7100000000000009</v>
      </c>
      <c r="AJ148" s="139"/>
      <c r="AK148" s="363">
        <v>9.7100000000000009</v>
      </c>
      <c r="AL148" s="363">
        <v>9.7100000000000009</v>
      </c>
      <c r="AM148" s="2"/>
      <c r="AN148" s="2"/>
      <c r="AO148" s="2"/>
      <c r="AP148" s="45"/>
      <c r="AQ148" s="168"/>
      <c r="AR148" s="168"/>
      <c r="AS148" s="168"/>
      <c r="AT148" s="168"/>
      <c r="AU148" s="364">
        <v>50</v>
      </c>
      <c r="AV148" s="168"/>
      <c r="AW148" s="168"/>
      <c r="AX148" s="168"/>
      <c r="AY148" s="168">
        <v>100</v>
      </c>
      <c r="AZ148" s="376"/>
      <c r="BA148" s="376"/>
      <c r="BB148" s="168"/>
      <c r="BC148" s="168"/>
      <c r="BD148" s="168"/>
    </row>
    <row r="149" spans="1:56" ht="14.25" customHeight="1">
      <c r="A149" s="160" t="s">
        <v>1254</v>
      </c>
      <c r="B149" s="360">
        <v>33213</v>
      </c>
      <c r="C149" s="160" t="s">
        <v>616</v>
      </c>
      <c r="D149" s="79">
        <f>VLOOKUP(C149,'JAN26'!$A$1:I946,8,0)</f>
        <v>165</v>
      </c>
      <c r="E149" s="79">
        <f>VLOOKUP(C149,AVE!B$1:GB4020,2,0)</f>
        <v>6.8</v>
      </c>
      <c r="F149" s="153"/>
      <c r="G149" s="361">
        <f t="shared" si="0"/>
        <v>0</v>
      </c>
      <c r="H149" s="81">
        <f t="shared" si="1"/>
        <v>165</v>
      </c>
      <c r="I149" s="82">
        <f t="shared" si="2"/>
        <v>0</v>
      </c>
      <c r="J149" s="83">
        <f t="shared" si="3"/>
        <v>6.8</v>
      </c>
      <c r="K149" s="158">
        <f t="shared" si="4"/>
        <v>158.19999999999999</v>
      </c>
      <c r="L149" s="81">
        <f t="shared" si="5"/>
        <v>158.19999999999999</v>
      </c>
      <c r="M149" s="82">
        <f t="shared" si="6"/>
        <v>0</v>
      </c>
      <c r="N149" s="85">
        <f t="shared" si="7"/>
        <v>6.8</v>
      </c>
      <c r="O149" s="158">
        <f t="shared" si="8"/>
        <v>151.39999999999998</v>
      </c>
      <c r="P149" s="81">
        <f t="shared" si="9"/>
        <v>151.39999999999998</v>
      </c>
      <c r="Q149" s="82">
        <f t="shared" si="10"/>
        <v>0</v>
      </c>
      <c r="R149" s="85">
        <f t="shared" si="11"/>
        <v>6.8</v>
      </c>
      <c r="S149" s="158">
        <f t="shared" si="12"/>
        <v>144.59999999999997</v>
      </c>
      <c r="T149" s="81">
        <f t="shared" si="13"/>
        <v>144.59999999999997</v>
      </c>
      <c r="U149" s="82">
        <f t="shared" si="14"/>
        <v>0</v>
      </c>
      <c r="V149" s="85">
        <f t="shared" si="15"/>
        <v>6.8</v>
      </c>
      <c r="W149" s="158">
        <f t="shared" si="16"/>
        <v>137.79999999999995</v>
      </c>
      <c r="X149" s="81">
        <f t="shared" si="17"/>
        <v>137.79999999999995</v>
      </c>
      <c r="Y149" s="82">
        <f t="shared" si="18"/>
        <v>0</v>
      </c>
      <c r="Z149" s="85">
        <f t="shared" si="19"/>
        <v>6.8</v>
      </c>
      <c r="AA149" s="158">
        <f t="shared" si="20"/>
        <v>130.99999999999994</v>
      </c>
      <c r="AB149" s="87">
        <f t="shared" si="21"/>
        <v>19.264705882352935</v>
      </c>
      <c r="AC149" s="87">
        <v>6</v>
      </c>
      <c r="AD149" s="362">
        <f t="shared" si="22"/>
        <v>12</v>
      </c>
      <c r="AE149" s="87">
        <f t="shared" si="25"/>
        <v>0</v>
      </c>
      <c r="AF149" s="154">
        <f t="shared" si="26"/>
        <v>0</v>
      </c>
      <c r="AG149" s="81"/>
      <c r="AH149" s="158"/>
      <c r="AI149" s="139"/>
      <c r="AJ149" s="139"/>
      <c r="AK149" s="350">
        <v>5</v>
      </c>
      <c r="AL149" s="350"/>
      <c r="AM149" s="2"/>
      <c r="AN149" s="2"/>
      <c r="AO149" s="2"/>
      <c r="AP149" s="45"/>
      <c r="AQ149" s="168"/>
      <c r="AR149" s="168"/>
      <c r="AS149" s="168"/>
      <c r="AT149" s="168"/>
      <c r="AU149" s="167"/>
      <c r="AV149" s="168"/>
      <c r="AW149" s="168"/>
      <c r="AX149" s="168"/>
      <c r="AY149" s="168"/>
      <c r="AZ149" s="376"/>
      <c r="BA149" s="376"/>
      <c r="BB149" s="168"/>
      <c r="BC149" s="168"/>
      <c r="BD149" s="168"/>
    </row>
    <row r="150" spans="1:56" ht="14.25" customHeight="1">
      <c r="A150" s="159" t="s">
        <v>1207</v>
      </c>
      <c r="B150" s="360" t="s">
        <v>1291</v>
      </c>
      <c r="C150" s="160" t="s">
        <v>402</v>
      </c>
      <c r="D150" s="79">
        <f>VLOOKUP(C150,'JAN26'!$A$1:I1090,8,0)</f>
        <v>26</v>
      </c>
      <c r="E150" s="79">
        <f>VLOOKUP(C150,AVE!B$1:GB4164,2,0)</f>
        <v>6.2</v>
      </c>
      <c r="F150" s="153"/>
      <c r="G150" s="361">
        <f t="shared" si="0"/>
        <v>30</v>
      </c>
      <c r="H150" s="81">
        <f t="shared" si="1"/>
        <v>26</v>
      </c>
      <c r="I150" s="82">
        <f t="shared" si="2"/>
        <v>0</v>
      </c>
      <c r="J150" s="83">
        <f t="shared" si="3"/>
        <v>6.2</v>
      </c>
      <c r="K150" s="158">
        <f t="shared" si="4"/>
        <v>19.8</v>
      </c>
      <c r="L150" s="81">
        <f t="shared" si="5"/>
        <v>19.8</v>
      </c>
      <c r="M150" s="82">
        <f t="shared" si="6"/>
        <v>0</v>
      </c>
      <c r="N150" s="85">
        <f t="shared" si="7"/>
        <v>6.2</v>
      </c>
      <c r="O150" s="158">
        <f t="shared" si="8"/>
        <v>13.600000000000001</v>
      </c>
      <c r="P150" s="81">
        <f t="shared" si="9"/>
        <v>13.600000000000001</v>
      </c>
      <c r="Q150" s="82">
        <f t="shared" si="10"/>
        <v>30</v>
      </c>
      <c r="R150" s="85">
        <f t="shared" si="11"/>
        <v>6.2</v>
      </c>
      <c r="S150" s="158">
        <f t="shared" si="12"/>
        <v>37.4</v>
      </c>
      <c r="T150" s="81">
        <f t="shared" si="13"/>
        <v>37.4</v>
      </c>
      <c r="U150" s="82">
        <f t="shared" si="14"/>
        <v>0</v>
      </c>
      <c r="V150" s="85">
        <f t="shared" si="15"/>
        <v>6.2</v>
      </c>
      <c r="W150" s="158">
        <f t="shared" si="16"/>
        <v>31.2</v>
      </c>
      <c r="X150" s="81">
        <f t="shared" si="17"/>
        <v>31.2</v>
      </c>
      <c r="Y150" s="82">
        <f t="shared" si="18"/>
        <v>0</v>
      </c>
      <c r="Z150" s="85">
        <f t="shared" si="19"/>
        <v>6.2</v>
      </c>
      <c r="AA150" s="158">
        <f t="shared" si="20"/>
        <v>25</v>
      </c>
      <c r="AB150" s="87">
        <f t="shared" si="21"/>
        <v>4.032258064516129</v>
      </c>
      <c r="AC150" s="87">
        <v>6</v>
      </c>
      <c r="AD150" s="362">
        <f t="shared" si="22"/>
        <v>12</v>
      </c>
      <c r="AE150" s="87">
        <f t="shared" si="25"/>
        <v>7.967741935483871</v>
      </c>
      <c r="AF150" s="154">
        <f t="shared" si="26"/>
        <v>49.4</v>
      </c>
      <c r="AG150" s="81">
        <v>100</v>
      </c>
      <c r="AH150" s="158"/>
      <c r="AI150" s="139">
        <v>2.86</v>
      </c>
      <c r="AJ150" s="139"/>
      <c r="AK150" s="350"/>
      <c r="AL150" s="350">
        <v>2.86</v>
      </c>
      <c r="AM150" s="2"/>
      <c r="AN150" s="2"/>
      <c r="AO150" s="2"/>
      <c r="AP150" s="45"/>
      <c r="AQ150" s="167"/>
      <c r="AR150" s="167"/>
      <c r="AS150" s="167"/>
      <c r="AT150" s="167"/>
      <c r="AU150" s="177">
        <v>30</v>
      </c>
      <c r="AV150" s="167"/>
      <c r="AW150" s="167"/>
      <c r="AX150" s="167"/>
      <c r="AY150" s="167"/>
      <c r="AZ150" s="304"/>
      <c r="BA150" s="304"/>
      <c r="BB150" s="167"/>
      <c r="BC150" s="167"/>
      <c r="BD150" s="167"/>
    </row>
    <row r="151" spans="1:56" ht="14.25" customHeight="1">
      <c r="A151" s="366" t="s">
        <v>677</v>
      </c>
      <c r="B151" s="367" t="s">
        <v>1157</v>
      </c>
      <c r="C151" s="279" t="s">
        <v>236</v>
      </c>
      <c r="D151" s="79">
        <f>VLOOKUP(C151,'JAN26'!$A$1:I934,8,0)</f>
        <v>41</v>
      </c>
      <c r="E151" s="79">
        <f>VLOOKUP(C151,AVE!B$1:GB4008,2,0)</f>
        <v>6.125</v>
      </c>
      <c r="F151" s="153"/>
      <c r="G151" s="361">
        <f t="shared" si="0"/>
        <v>50</v>
      </c>
      <c r="H151" s="81">
        <f t="shared" si="1"/>
        <v>41</v>
      </c>
      <c r="I151" s="82">
        <f t="shared" si="2"/>
        <v>0</v>
      </c>
      <c r="J151" s="83">
        <f t="shared" si="3"/>
        <v>6.125</v>
      </c>
      <c r="K151" s="158">
        <f t="shared" si="4"/>
        <v>34.875</v>
      </c>
      <c r="L151" s="81">
        <f t="shared" si="5"/>
        <v>34.875</v>
      </c>
      <c r="M151" s="82">
        <f t="shared" si="6"/>
        <v>0</v>
      </c>
      <c r="N151" s="85">
        <f t="shared" si="7"/>
        <v>6.125</v>
      </c>
      <c r="O151" s="158">
        <f t="shared" si="8"/>
        <v>28.75</v>
      </c>
      <c r="P151" s="81">
        <f t="shared" si="9"/>
        <v>28.75</v>
      </c>
      <c r="Q151" s="82">
        <f t="shared" si="10"/>
        <v>0</v>
      </c>
      <c r="R151" s="85">
        <f t="shared" si="11"/>
        <v>6.125</v>
      </c>
      <c r="S151" s="158">
        <f t="shared" si="12"/>
        <v>22.625</v>
      </c>
      <c r="T151" s="81">
        <f t="shared" si="13"/>
        <v>22.625</v>
      </c>
      <c r="U151" s="82">
        <f t="shared" si="14"/>
        <v>0</v>
      </c>
      <c r="V151" s="85">
        <f t="shared" si="15"/>
        <v>6.125</v>
      </c>
      <c r="W151" s="158">
        <f t="shared" si="16"/>
        <v>16.5</v>
      </c>
      <c r="X151" s="81">
        <f t="shared" si="17"/>
        <v>16.5</v>
      </c>
      <c r="Y151" s="82">
        <f t="shared" si="18"/>
        <v>50</v>
      </c>
      <c r="Z151" s="85">
        <f t="shared" si="19"/>
        <v>6.125</v>
      </c>
      <c r="AA151" s="158">
        <f t="shared" si="20"/>
        <v>60.375</v>
      </c>
      <c r="AB151" s="87">
        <f t="shared" si="21"/>
        <v>9.8571428571428577</v>
      </c>
      <c r="AC151" s="87">
        <v>6</v>
      </c>
      <c r="AD151" s="362">
        <f t="shared" si="22"/>
        <v>12</v>
      </c>
      <c r="AE151" s="87">
        <f t="shared" si="25"/>
        <v>0</v>
      </c>
      <c r="AF151" s="154">
        <f t="shared" si="26"/>
        <v>0</v>
      </c>
      <c r="AG151" s="81"/>
      <c r="AH151" s="158"/>
      <c r="AI151" s="139"/>
      <c r="AJ151" s="139"/>
      <c r="AK151" s="350"/>
      <c r="AL151" s="350"/>
      <c r="AM151" s="2"/>
      <c r="AN151" s="2"/>
      <c r="AO151" s="2"/>
      <c r="AP151" s="45"/>
      <c r="AQ151" s="167"/>
      <c r="AR151" s="167"/>
      <c r="AS151" s="167"/>
      <c r="AT151" s="167"/>
      <c r="AU151" s="167"/>
      <c r="AV151" s="167"/>
      <c r="AW151" s="167"/>
      <c r="AX151" s="167"/>
      <c r="AY151" s="177"/>
      <c r="AZ151" s="202"/>
      <c r="BA151" s="202"/>
      <c r="BB151" s="177">
        <v>50</v>
      </c>
      <c r="BC151" s="167"/>
      <c r="BD151" s="167"/>
    </row>
    <row r="152" spans="1:56" ht="14.25" customHeight="1">
      <c r="A152" s="159" t="s">
        <v>1188</v>
      </c>
      <c r="B152" s="360" t="s">
        <v>1292</v>
      </c>
      <c r="C152" s="160" t="s">
        <v>388</v>
      </c>
      <c r="D152" s="79">
        <f>VLOOKUP(C152,'JAN26'!$A$1:I1057,8,0)</f>
        <v>7</v>
      </c>
      <c r="E152" s="79">
        <f>VLOOKUP(C152,AVE!B$1:GB4131,2,0)</f>
        <v>6</v>
      </c>
      <c r="F152" s="153"/>
      <c r="G152" s="361">
        <f t="shared" si="0"/>
        <v>0</v>
      </c>
      <c r="H152" s="81">
        <f t="shared" si="1"/>
        <v>7</v>
      </c>
      <c r="I152" s="82">
        <f t="shared" si="2"/>
        <v>0</v>
      </c>
      <c r="J152" s="83">
        <f t="shared" si="3"/>
        <v>6</v>
      </c>
      <c r="K152" s="158">
        <f t="shared" si="4"/>
        <v>1</v>
      </c>
      <c r="L152" s="81">
        <f t="shared" si="5"/>
        <v>1</v>
      </c>
      <c r="M152" s="82">
        <f t="shared" si="6"/>
        <v>0</v>
      </c>
      <c r="N152" s="85">
        <f t="shared" si="7"/>
        <v>6</v>
      </c>
      <c r="O152" s="158">
        <f t="shared" si="8"/>
        <v>-5</v>
      </c>
      <c r="P152" s="81">
        <f t="shared" si="9"/>
        <v>0</v>
      </c>
      <c r="Q152" s="82">
        <f t="shared" si="10"/>
        <v>0</v>
      </c>
      <c r="R152" s="85">
        <f t="shared" si="11"/>
        <v>6</v>
      </c>
      <c r="S152" s="158">
        <f t="shared" si="12"/>
        <v>-6</v>
      </c>
      <c r="T152" s="81">
        <f t="shared" si="13"/>
        <v>0</v>
      </c>
      <c r="U152" s="82">
        <f t="shared" si="14"/>
        <v>0</v>
      </c>
      <c r="V152" s="85">
        <f t="shared" si="15"/>
        <v>6</v>
      </c>
      <c r="W152" s="158">
        <f t="shared" si="16"/>
        <v>-6</v>
      </c>
      <c r="X152" s="81">
        <f t="shared" si="17"/>
        <v>0</v>
      </c>
      <c r="Y152" s="82">
        <f t="shared" si="18"/>
        <v>0</v>
      </c>
      <c r="Z152" s="85">
        <f t="shared" si="19"/>
        <v>6</v>
      </c>
      <c r="AA152" s="158">
        <f t="shared" si="20"/>
        <v>-6</v>
      </c>
      <c r="AB152" s="87">
        <f t="shared" si="21"/>
        <v>0</v>
      </c>
      <c r="AC152" s="87">
        <v>6</v>
      </c>
      <c r="AD152" s="362">
        <f t="shared" si="22"/>
        <v>12</v>
      </c>
      <c r="AE152" s="87">
        <f t="shared" si="25"/>
        <v>12</v>
      </c>
      <c r="AF152" s="154">
        <f t="shared" si="26"/>
        <v>72</v>
      </c>
      <c r="AG152" s="81">
        <v>80</v>
      </c>
      <c r="AH152" s="158" t="s">
        <v>1293</v>
      </c>
      <c r="AI152" s="139"/>
      <c r="AJ152" s="139"/>
      <c r="AK152" s="350"/>
      <c r="AL152" s="350"/>
      <c r="AM152" s="2"/>
      <c r="AN152" s="2"/>
      <c r="AO152" s="2"/>
      <c r="AP152" s="45"/>
      <c r="AQ152" s="364"/>
      <c r="AR152" s="364"/>
      <c r="AS152" s="364"/>
      <c r="AT152" s="364"/>
      <c r="AU152" s="167"/>
      <c r="AV152" s="364"/>
      <c r="AW152" s="364"/>
      <c r="AX152" s="364"/>
      <c r="AY152" s="364"/>
      <c r="AZ152" s="376"/>
      <c r="BA152" s="376"/>
      <c r="BB152" s="364"/>
      <c r="BC152" s="364"/>
      <c r="BD152" s="364"/>
    </row>
    <row r="153" spans="1:56" ht="14.25" customHeight="1">
      <c r="A153" s="159" t="s">
        <v>1188</v>
      </c>
      <c r="B153" s="360" t="s">
        <v>1294</v>
      </c>
      <c r="C153" s="439" t="s">
        <v>505</v>
      </c>
      <c r="D153" s="79">
        <f>VLOOKUP(C153,'JAN26'!$A$1:I1058,8,0)</f>
        <v>51</v>
      </c>
      <c r="E153" s="79">
        <f>VLOOKUP(C153,AVE!B$1:GB4132,2,0)</f>
        <v>6</v>
      </c>
      <c r="F153" s="153"/>
      <c r="G153" s="361">
        <f t="shared" si="0"/>
        <v>0</v>
      </c>
      <c r="H153" s="81">
        <f t="shared" si="1"/>
        <v>51</v>
      </c>
      <c r="I153" s="82">
        <f t="shared" si="2"/>
        <v>0</v>
      </c>
      <c r="J153" s="83">
        <f t="shared" si="3"/>
        <v>6</v>
      </c>
      <c r="K153" s="158">
        <f t="shared" si="4"/>
        <v>45</v>
      </c>
      <c r="L153" s="81">
        <f t="shared" si="5"/>
        <v>45</v>
      </c>
      <c r="M153" s="82">
        <f t="shared" si="6"/>
        <v>0</v>
      </c>
      <c r="N153" s="85">
        <f t="shared" si="7"/>
        <v>6</v>
      </c>
      <c r="O153" s="158">
        <f t="shared" si="8"/>
        <v>39</v>
      </c>
      <c r="P153" s="81">
        <f t="shared" si="9"/>
        <v>39</v>
      </c>
      <c r="Q153" s="82">
        <f t="shared" si="10"/>
        <v>0</v>
      </c>
      <c r="R153" s="85">
        <f t="shared" si="11"/>
        <v>6</v>
      </c>
      <c r="S153" s="158">
        <f t="shared" si="12"/>
        <v>33</v>
      </c>
      <c r="T153" s="81">
        <f t="shared" si="13"/>
        <v>33</v>
      </c>
      <c r="U153" s="82">
        <f t="shared" si="14"/>
        <v>0</v>
      </c>
      <c r="V153" s="85">
        <f t="shared" si="15"/>
        <v>6</v>
      </c>
      <c r="W153" s="158">
        <f t="shared" si="16"/>
        <v>27</v>
      </c>
      <c r="X153" s="81">
        <f t="shared" si="17"/>
        <v>27</v>
      </c>
      <c r="Y153" s="82">
        <f t="shared" si="18"/>
        <v>0</v>
      </c>
      <c r="Z153" s="85">
        <f t="shared" si="19"/>
        <v>6</v>
      </c>
      <c r="AA153" s="158">
        <f t="shared" si="20"/>
        <v>21</v>
      </c>
      <c r="AB153" s="87">
        <f t="shared" si="21"/>
        <v>3.5</v>
      </c>
      <c r="AC153" s="87">
        <v>6</v>
      </c>
      <c r="AD153" s="362">
        <f t="shared" si="22"/>
        <v>12</v>
      </c>
      <c r="AE153" s="87">
        <f t="shared" si="25"/>
        <v>8.5</v>
      </c>
      <c r="AF153" s="154">
        <f t="shared" si="26"/>
        <v>51</v>
      </c>
      <c r="AG153" s="81">
        <v>80</v>
      </c>
      <c r="AH153" s="158"/>
      <c r="AI153" s="139"/>
      <c r="AJ153" s="139"/>
      <c r="AK153" s="350"/>
      <c r="AL153" s="350"/>
      <c r="AM153" s="2"/>
      <c r="AN153" s="2"/>
      <c r="AO153" s="2"/>
      <c r="AP153" s="45"/>
      <c r="AQ153" s="168"/>
      <c r="AR153" s="168"/>
      <c r="AS153" s="168"/>
      <c r="AT153" s="168"/>
      <c r="AU153" s="167"/>
      <c r="AV153" s="168"/>
      <c r="AW153" s="168"/>
      <c r="AX153" s="168"/>
      <c r="AY153" s="168"/>
      <c r="AZ153" s="304"/>
      <c r="BA153" s="304"/>
      <c r="BB153" s="168"/>
      <c r="BC153" s="168"/>
      <c r="BD153" s="168"/>
    </row>
    <row r="154" spans="1:56" ht="14.25" customHeight="1">
      <c r="A154" s="159" t="s">
        <v>1207</v>
      </c>
      <c r="B154" s="377" t="s">
        <v>1291</v>
      </c>
      <c r="C154" s="160" t="s">
        <v>400</v>
      </c>
      <c r="D154" s="79">
        <f>VLOOKUP(C154,'JAN26'!$A$1:I1089,8,0)</f>
        <v>6</v>
      </c>
      <c r="E154" s="79">
        <f>VLOOKUP(C154,AVE!B$1:GB4163,2,0)</f>
        <v>6</v>
      </c>
      <c r="F154" s="153"/>
      <c r="G154" s="361">
        <f t="shared" si="0"/>
        <v>50</v>
      </c>
      <c r="H154" s="81">
        <f t="shared" si="1"/>
        <v>6</v>
      </c>
      <c r="I154" s="82">
        <f t="shared" si="2"/>
        <v>0</v>
      </c>
      <c r="J154" s="83">
        <f t="shared" si="3"/>
        <v>6</v>
      </c>
      <c r="K154" s="158">
        <f t="shared" si="4"/>
        <v>0</v>
      </c>
      <c r="L154" s="81">
        <f t="shared" si="5"/>
        <v>0</v>
      </c>
      <c r="M154" s="82">
        <f t="shared" si="6"/>
        <v>0</v>
      </c>
      <c r="N154" s="85">
        <f t="shared" si="7"/>
        <v>6</v>
      </c>
      <c r="O154" s="158">
        <f t="shared" si="8"/>
        <v>-6</v>
      </c>
      <c r="P154" s="81">
        <f t="shared" si="9"/>
        <v>0</v>
      </c>
      <c r="Q154" s="82">
        <f t="shared" si="10"/>
        <v>50</v>
      </c>
      <c r="R154" s="85">
        <f t="shared" si="11"/>
        <v>6</v>
      </c>
      <c r="S154" s="158">
        <f t="shared" si="12"/>
        <v>44</v>
      </c>
      <c r="T154" s="81">
        <f t="shared" si="13"/>
        <v>44</v>
      </c>
      <c r="U154" s="82">
        <f t="shared" si="14"/>
        <v>0</v>
      </c>
      <c r="V154" s="85">
        <f t="shared" si="15"/>
        <v>6</v>
      </c>
      <c r="W154" s="158">
        <f t="shared" si="16"/>
        <v>38</v>
      </c>
      <c r="X154" s="81">
        <f t="shared" si="17"/>
        <v>38</v>
      </c>
      <c r="Y154" s="82">
        <f t="shared" si="18"/>
        <v>0</v>
      </c>
      <c r="Z154" s="85">
        <f t="shared" si="19"/>
        <v>6</v>
      </c>
      <c r="AA154" s="158">
        <f t="shared" si="20"/>
        <v>32</v>
      </c>
      <c r="AB154" s="87">
        <f t="shared" si="21"/>
        <v>5.333333333333333</v>
      </c>
      <c r="AC154" s="87">
        <v>6</v>
      </c>
      <c r="AD154" s="362">
        <f t="shared" si="22"/>
        <v>12</v>
      </c>
      <c r="AE154" s="87">
        <f t="shared" si="25"/>
        <v>6.666666666666667</v>
      </c>
      <c r="AF154" s="154">
        <f t="shared" si="26"/>
        <v>40</v>
      </c>
      <c r="AG154" s="81">
        <v>100</v>
      </c>
      <c r="AH154" s="158"/>
      <c r="AI154" s="139"/>
      <c r="AJ154" s="139"/>
      <c r="AK154" s="350">
        <v>26.06</v>
      </c>
      <c r="AL154" s="350">
        <v>26.06</v>
      </c>
      <c r="AM154" s="2"/>
      <c r="AN154" s="2"/>
      <c r="AO154" s="2"/>
      <c r="AP154" s="45"/>
      <c r="AQ154" s="168"/>
      <c r="AR154" s="168"/>
      <c r="AS154" s="168"/>
      <c r="AT154" s="168"/>
      <c r="AU154" s="177">
        <v>50</v>
      </c>
      <c r="AV154" s="168"/>
      <c r="AW154" s="168"/>
      <c r="AX154" s="168"/>
      <c r="AY154" s="168"/>
      <c r="AZ154" s="202"/>
      <c r="BA154" s="202"/>
      <c r="BB154" s="168"/>
      <c r="BC154" s="168"/>
      <c r="BD154" s="168"/>
    </row>
    <row r="155" spans="1:56" ht="14.25" customHeight="1">
      <c r="A155" s="411" t="s">
        <v>1248</v>
      </c>
      <c r="B155" s="360" t="s">
        <v>1295</v>
      </c>
      <c r="C155" s="160" t="s">
        <v>310</v>
      </c>
      <c r="D155" s="79">
        <f>VLOOKUP(C155,'JAN26'!$A$1:I1093,8,0)</f>
        <v>2</v>
      </c>
      <c r="E155" s="79">
        <f>VLOOKUP(C155,AVE!B$1:GB4167,2,0)</f>
        <v>6</v>
      </c>
      <c r="F155" s="153"/>
      <c r="G155" s="361">
        <f t="shared" si="0"/>
        <v>50</v>
      </c>
      <c r="H155" s="81">
        <f t="shared" si="1"/>
        <v>2</v>
      </c>
      <c r="I155" s="82">
        <f t="shared" si="2"/>
        <v>50</v>
      </c>
      <c r="J155" s="83">
        <f t="shared" si="3"/>
        <v>6</v>
      </c>
      <c r="K155" s="158">
        <f t="shared" si="4"/>
        <v>46</v>
      </c>
      <c r="L155" s="81">
        <f t="shared" si="5"/>
        <v>46</v>
      </c>
      <c r="M155" s="82">
        <f t="shared" si="6"/>
        <v>0</v>
      </c>
      <c r="N155" s="85">
        <f t="shared" si="7"/>
        <v>6</v>
      </c>
      <c r="O155" s="158">
        <f t="shared" si="8"/>
        <v>40</v>
      </c>
      <c r="P155" s="81">
        <f t="shared" si="9"/>
        <v>40</v>
      </c>
      <c r="Q155" s="82">
        <f t="shared" si="10"/>
        <v>0</v>
      </c>
      <c r="R155" s="85">
        <f t="shared" si="11"/>
        <v>6</v>
      </c>
      <c r="S155" s="158">
        <f t="shared" si="12"/>
        <v>34</v>
      </c>
      <c r="T155" s="81">
        <f t="shared" si="13"/>
        <v>34</v>
      </c>
      <c r="U155" s="82">
        <f t="shared" si="14"/>
        <v>0</v>
      </c>
      <c r="V155" s="85">
        <f t="shared" si="15"/>
        <v>6</v>
      </c>
      <c r="W155" s="158">
        <f t="shared" si="16"/>
        <v>28</v>
      </c>
      <c r="X155" s="81">
        <f t="shared" si="17"/>
        <v>28</v>
      </c>
      <c r="Y155" s="82">
        <f t="shared" si="18"/>
        <v>0</v>
      </c>
      <c r="Z155" s="85">
        <f t="shared" si="19"/>
        <v>6</v>
      </c>
      <c r="AA155" s="158">
        <f t="shared" si="20"/>
        <v>22</v>
      </c>
      <c r="AB155" s="87">
        <f t="shared" si="21"/>
        <v>3.6666666666666665</v>
      </c>
      <c r="AC155" s="87">
        <v>6</v>
      </c>
      <c r="AD155" s="362">
        <f t="shared" si="22"/>
        <v>12</v>
      </c>
      <c r="AE155" s="87">
        <f t="shared" si="25"/>
        <v>8.3333333333333339</v>
      </c>
      <c r="AF155" s="154">
        <f t="shared" si="26"/>
        <v>50</v>
      </c>
      <c r="AG155" s="81">
        <v>100</v>
      </c>
      <c r="AH155" s="158"/>
      <c r="AI155" s="139"/>
      <c r="AJ155" s="139"/>
      <c r="AK155" s="373">
        <v>15</v>
      </c>
      <c r="AL155" s="373">
        <v>15</v>
      </c>
      <c r="AM155" s="2"/>
      <c r="AN155" s="2"/>
      <c r="AO155" s="2"/>
      <c r="AP155" s="45"/>
      <c r="AQ155" s="364"/>
      <c r="AR155" s="364">
        <v>50</v>
      </c>
      <c r="AS155" s="364"/>
      <c r="AT155" s="364"/>
      <c r="AU155" s="168"/>
      <c r="AV155" s="364"/>
      <c r="AW155" s="364"/>
      <c r="AX155" s="364"/>
      <c r="AY155" s="364"/>
      <c r="AZ155" s="202"/>
      <c r="BA155" s="202"/>
      <c r="BB155" s="364"/>
      <c r="BC155" s="364"/>
      <c r="BD155" s="364"/>
    </row>
    <row r="156" spans="1:56" ht="14.25" customHeight="1">
      <c r="A156" s="58"/>
      <c r="B156" s="351"/>
      <c r="C156" s="160" t="s">
        <v>732</v>
      </c>
      <c r="D156" s="79">
        <f>VLOOKUP(C156,'JAN26'!$A$1:I1269,8,0)</f>
        <v>294</v>
      </c>
      <c r="E156" s="79">
        <f>VLOOKUP(C156,AVE!B$1:GB4343,2,0)</f>
        <v>6</v>
      </c>
      <c r="F156" s="153"/>
      <c r="G156" s="361">
        <f t="shared" si="0"/>
        <v>0</v>
      </c>
      <c r="H156" s="81">
        <f t="shared" si="1"/>
        <v>294</v>
      </c>
      <c r="I156" s="82">
        <f t="shared" si="2"/>
        <v>0</v>
      </c>
      <c r="J156" s="83">
        <f t="shared" si="3"/>
        <v>6</v>
      </c>
      <c r="K156" s="158">
        <f t="shared" si="4"/>
        <v>288</v>
      </c>
      <c r="L156" s="81">
        <f t="shared" si="5"/>
        <v>288</v>
      </c>
      <c r="M156" s="82">
        <f t="shared" si="6"/>
        <v>0</v>
      </c>
      <c r="N156" s="85">
        <f t="shared" si="7"/>
        <v>6</v>
      </c>
      <c r="O156" s="158">
        <f t="shared" si="8"/>
        <v>282</v>
      </c>
      <c r="P156" s="81">
        <f t="shared" si="9"/>
        <v>282</v>
      </c>
      <c r="Q156" s="82">
        <f t="shared" si="10"/>
        <v>0</v>
      </c>
      <c r="R156" s="85">
        <f t="shared" si="11"/>
        <v>6</v>
      </c>
      <c r="S156" s="158">
        <f t="shared" si="12"/>
        <v>276</v>
      </c>
      <c r="T156" s="81">
        <f t="shared" si="13"/>
        <v>276</v>
      </c>
      <c r="U156" s="82">
        <f t="shared" si="14"/>
        <v>0</v>
      </c>
      <c r="V156" s="85">
        <f t="shared" si="15"/>
        <v>6</v>
      </c>
      <c r="W156" s="158">
        <f t="shared" si="16"/>
        <v>270</v>
      </c>
      <c r="X156" s="81">
        <f t="shared" si="17"/>
        <v>270</v>
      </c>
      <c r="Y156" s="82">
        <f t="shared" si="18"/>
        <v>0</v>
      </c>
      <c r="Z156" s="85">
        <f t="shared" si="19"/>
        <v>6</v>
      </c>
      <c r="AA156" s="158">
        <f t="shared" si="20"/>
        <v>264</v>
      </c>
      <c r="AB156" s="87">
        <f t="shared" si="21"/>
        <v>44</v>
      </c>
      <c r="AC156" s="87">
        <v>6</v>
      </c>
      <c r="AD156" s="362">
        <f t="shared" si="22"/>
        <v>12</v>
      </c>
      <c r="AE156" s="87">
        <f t="shared" si="25"/>
        <v>0</v>
      </c>
      <c r="AF156" s="154">
        <f t="shared" si="26"/>
        <v>0</v>
      </c>
      <c r="AG156" s="81"/>
      <c r="AH156" s="158"/>
      <c r="AI156" s="139"/>
      <c r="AJ156" s="139"/>
      <c r="AK156" s="350"/>
      <c r="AL156" s="350"/>
      <c r="AM156" s="2"/>
      <c r="AN156" s="2"/>
      <c r="AO156" s="2"/>
      <c r="AP156" s="45"/>
      <c r="AQ156" s="167"/>
      <c r="AR156" s="167"/>
      <c r="AS156" s="167"/>
      <c r="AT156" s="167"/>
      <c r="AU156" s="167"/>
      <c r="AV156" s="167"/>
      <c r="AW156" s="167"/>
      <c r="AX156" s="167"/>
      <c r="AY156" s="167"/>
      <c r="AZ156" s="202"/>
      <c r="BA156" s="202"/>
      <c r="BB156" s="167"/>
      <c r="BC156" s="167"/>
      <c r="BD156" s="167"/>
    </row>
    <row r="157" spans="1:56" ht="14.25" customHeight="1">
      <c r="A157" s="41"/>
      <c r="B157" s="351"/>
      <c r="C157" s="160" t="s">
        <v>733</v>
      </c>
      <c r="D157" s="79">
        <f>VLOOKUP(C157,'JAN26'!$A$1:I1270,8,0)</f>
        <v>294</v>
      </c>
      <c r="E157" s="79">
        <f>VLOOKUP(C157,AVE!B$1:GB4344,2,0)</f>
        <v>6</v>
      </c>
      <c r="F157" s="153"/>
      <c r="G157" s="361">
        <f t="shared" si="0"/>
        <v>0</v>
      </c>
      <c r="H157" s="81">
        <f t="shared" si="1"/>
        <v>294</v>
      </c>
      <c r="I157" s="82">
        <f t="shared" si="2"/>
        <v>0</v>
      </c>
      <c r="J157" s="83">
        <f t="shared" si="3"/>
        <v>6</v>
      </c>
      <c r="K157" s="158">
        <f t="shared" si="4"/>
        <v>288</v>
      </c>
      <c r="L157" s="81">
        <f t="shared" si="5"/>
        <v>288</v>
      </c>
      <c r="M157" s="82">
        <f t="shared" si="6"/>
        <v>0</v>
      </c>
      <c r="N157" s="85">
        <f t="shared" si="7"/>
        <v>6</v>
      </c>
      <c r="O157" s="158">
        <f t="shared" si="8"/>
        <v>282</v>
      </c>
      <c r="P157" s="81">
        <f t="shared" si="9"/>
        <v>282</v>
      </c>
      <c r="Q157" s="82">
        <f t="shared" si="10"/>
        <v>0</v>
      </c>
      <c r="R157" s="85">
        <f t="shared" si="11"/>
        <v>6</v>
      </c>
      <c r="S157" s="158">
        <f t="shared" si="12"/>
        <v>276</v>
      </c>
      <c r="T157" s="81">
        <f t="shared" si="13"/>
        <v>276</v>
      </c>
      <c r="U157" s="82">
        <f t="shared" si="14"/>
        <v>0</v>
      </c>
      <c r="V157" s="85">
        <f t="shared" si="15"/>
        <v>6</v>
      </c>
      <c r="W157" s="158">
        <f t="shared" si="16"/>
        <v>270</v>
      </c>
      <c r="X157" s="81">
        <f t="shared" si="17"/>
        <v>270</v>
      </c>
      <c r="Y157" s="82">
        <f t="shared" si="18"/>
        <v>0</v>
      </c>
      <c r="Z157" s="85">
        <f t="shared" si="19"/>
        <v>6</v>
      </c>
      <c r="AA157" s="158">
        <f t="shared" si="20"/>
        <v>264</v>
      </c>
      <c r="AB157" s="87">
        <f t="shared" si="21"/>
        <v>44</v>
      </c>
      <c r="AC157" s="87">
        <v>6</v>
      </c>
      <c r="AD157" s="362">
        <f t="shared" si="22"/>
        <v>12</v>
      </c>
      <c r="AE157" s="87">
        <f t="shared" si="25"/>
        <v>0</v>
      </c>
      <c r="AF157" s="154">
        <f t="shared" si="26"/>
        <v>0</v>
      </c>
      <c r="AG157" s="81"/>
      <c r="AH157" s="158"/>
      <c r="AI157" s="139"/>
      <c r="AJ157" s="139"/>
      <c r="AK157" s="350"/>
      <c r="AL157" s="350"/>
      <c r="AM157" s="2"/>
      <c r="AN157" s="2"/>
      <c r="AO157" s="2"/>
      <c r="AP157" s="45"/>
      <c r="AQ157" s="167"/>
      <c r="AR157" s="167"/>
      <c r="AS157" s="167"/>
      <c r="AT157" s="167"/>
      <c r="AU157" s="167"/>
      <c r="AV157" s="167"/>
      <c r="AW157" s="167"/>
      <c r="AX157" s="167"/>
      <c r="AY157" s="167"/>
      <c r="AZ157" s="202"/>
      <c r="BA157" s="202"/>
      <c r="BB157" s="167"/>
      <c r="BC157" s="167"/>
      <c r="BD157" s="167"/>
    </row>
    <row r="158" spans="1:56" ht="14.25" customHeight="1">
      <c r="A158" s="411" t="s">
        <v>1248</v>
      </c>
      <c r="B158" s="360" t="s">
        <v>1296</v>
      </c>
      <c r="C158" s="22" t="s">
        <v>329</v>
      </c>
      <c r="D158" s="79">
        <f>VLOOKUP(C158,'JAN26'!$A$1:I1087,8,0)</f>
        <v>98</v>
      </c>
      <c r="E158" s="79">
        <f>VLOOKUP(C158,AVE!B$1:GB4161,2,0)</f>
        <v>5.5</v>
      </c>
      <c r="F158" s="153"/>
      <c r="G158" s="361">
        <f t="shared" si="0"/>
        <v>0</v>
      </c>
      <c r="H158" s="81">
        <f t="shared" si="1"/>
        <v>98</v>
      </c>
      <c r="I158" s="82">
        <f t="shared" si="2"/>
        <v>0</v>
      </c>
      <c r="J158" s="83">
        <f t="shared" si="3"/>
        <v>5.5</v>
      </c>
      <c r="K158" s="158">
        <f t="shared" si="4"/>
        <v>92.5</v>
      </c>
      <c r="L158" s="81">
        <f t="shared" si="5"/>
        <v>92.5</v>
      </c>
      <c r="M158" s="82">
        <f t="shared" si="6"/>
        <v>0</v>
      </c>
      <c r="N158" s="85">
        <f t="shared" si="7"/>
        <v>5.5</v>
      </c>
      <c r="O158" s="158">
        <f t="shared" si="8"/>
        <v>87</v>
      </c>
      <c r="P158" s="81">
        <f t="shared" si="9"/>
        <v>87</v>
      </c>
      <c r="Q158" s="82">
        <f t="shared" si="10"/>
        <v>0</v>
      </c>
      <c r="R158" s="85">
        <f t="shared" si="11"/>
        <v>5.5</v>
      </c>
      <c r="S158" s="158">
        <f t="shared" si="12"/>
        <v>81.5</v>
      </c>
      <c r="T158" s="81">
        <f t="shared" si="13"/>
        <v>81.5</v>
      </c>
      <c r="U158" s="82">
        <f t="shared" si="14"/>
        <v>0</v>
      </c>
      <c r="V158" s="85">
        <f t="shared" si="15"/>
        <v>5.5</v>
      </c>
      <c r="W158" s="158">
        <f t="shared" si="16"/>
        <v>76</v>
      </c>
      <c r="X158" s="81">
        <f t="shared" si="17"/>
        <v>76</v>
      </c>
      <c r="Y158" s="82">
        <f t="shared" si="18"/>
        <v>0</v>
      </c>
      <c r="Z158" s="85">
        <f t="shared" si="19"/>
        <v>5.5</v>
      </c>
      <c r="AA158" s="158">
        <f t="shared" si="20"/>
        <v>70.5</v>
      </c>
      <c r="AB158" s="87">
        <f t="shared" si="21"/>
        <v>12.818181818181818</v>
      </c>
      <c r="AC158" s="87">
        <v>6</v>
      </c>
      <c r="AD158" s="362">
        <f t="shared" si="22"/>
        <v>12</v>
      </c>
      <c r="AE158" s="87">
        <f t="shared" si="25"/>
        <v>0</v>
      </c>
      <c r="AF158" s="154">
        <f t="shared" si="26"/>
        <v>0</v>
      </c>
      <c r="AG158" s="81"/>
      <c r="AH158" s="158"/>
      <c r="AI158" s="139"/>
      <c r="AJ158" s="139"/>
      <c r="AK158" s="363">
        <v>18.600000000000001</v>
      </c>
      <c r="AL158" s="363"/>
      <c r="AM158" s="2"/>
      <c r="AN158" s="2"/>
      <c r="AO158" s="2"/>
      <c r="AP158" s="45"/>
      <c r="AQ158" s="167"/>
      <c r="AR158" s="167"/>
      <c r="AS158" s="167"/>
      <c r="AT158" s="167"/>
      <c r="AU158" s="364"/>
      <c r="AV158" s="167"/>
      <c r="AW158" s="167"/>
      <c r="AX158" s="167"/>
      <c r="AY158" s="167"/>
      <c r="AZ158" s="202"/>
      <c r="BA158" s="202"/>
      <c r="BB158" s="167"/>
      <c r="BC158" s="167"/>
      <c r="BD158" s="167"/>
    </row>
    <row r="159" spans="1:56" ht="14.25" customHeight="1">
      <c r="A159" s="159" t="s">
        <v>1199</v>
      </c>
      <c r="B159" s="360" t="s">
        <v>1297</v>
      </c>
      <c r="C159" s="160" t="s">
        <v>184</v>
      </c>
      <c r="D159" s="79">
        <f>VLOOKUP(C159,'JAN26'!$A$1:I1184,8,0)</f>
        <v>8</v>
      </c>
      <c r="E159" s="79">
        <f>VLOOKUP(C159,AVE!B$1:GB4258,2,0)</f>
        <v>5.5</v>
      </c>
      <c r="F159" s="153"/>
      <c r="G159" s="361">
        <f t="shared" si="0"/>
        <v>50</v>
      </c>
      <c r="H159" s="81">
        <f t="shared" si="1"/>
        <v>8</v>
      </c>
      <c r="I159" s="82">
        <f t="shared" si="2"/>
        <v>0</v>
      </c>
      <c r="J159" s="83">
        <f t="shared" si="3"/>
        <v>5.5</v>
      </c>
      <c r="K159" s="158">
        <f t="shared" si="4"/>
        <v>2.5</v>
      </c>
      <c r="L159" s="81">
        <f t="shared" si="5"/>
        <v>2.5</v>
      </c>
      <c r="M159" s="82">
        <f t="shared" si="6"/>
        <v>0</v>
      </c>
      <c r="N159" s="85">
        <f t="shared" si="7"/>
        <v>5.5</v>
      </c>
      <c r="O159" s="158">
        <f t="shared" si="8"/>
        <v>-3</v>
      </c>
      <c r="P159" s="81">
        <f t="shared" si="9"/>
        <v>0</v>
      </c>
      <c r="Q159" s="82">
        <f t="shared" si="10"/>
        <v>0</v>
      </c>
      <c r="R159" s="85">
        <f t="shared" si="11"/>
        <v>5.5</v>
      </c>
      <c r="S159" s="158">
        <f t="shared" si="12"/>
        <v>-5.5</v>
      </c>
      <c r="T159" s="81">
        <f t="shared" si="13"/>
        <v>0</v>
      </c>
      <c r="U159" s="82">
        <f t="shared" si="14"/>
        <v>50</v>
      </c>
      <c r="V159" s="85">
        <f t="shared" si="15"/>
        <v>5.5</v>
      </c>
      <c r="W159" s="158">
        <f t="shared" si="16"/>
        <v>44.5</v>
      </c>
      <c r="X159" s="81">
        <f t="shared" si="17"/>
        <v>44.5</v>
      </c>
      <c r="Y159" s="82">
        <f t="shared" si="18"/>
        <v>0</v>
      </c>
      <c r="Z159" s="85">
        <f t="shared" si="19"/>
        <v>5.5</v>
      </c>
      <c r="AA159" s="158">
        <f t="shared" si="20"/>
        <v>39</v>
      </c>
      <c r="AB159" s="87">
        <f t="shared" si="21"/>
        <v>7.0909090909090908</v>
      </c>
      <c r="AC159" s="87">
        <v>6</v>
      </c>
      <c r="AD159" s="362">
        <f t="shared" si="22"/>
        <v>12</v>
      </c>
      <c r="AE159" s="87">
        <f t="shared" si="25"/>
        <v>0</v>
      </c>
      <c r="AF159" s="154">
        <f t="shared" si="26"/>
        <v>0</v>
      </c>
      <c r="AG159" s="81"/>
      <c r="AH159" s="158" t="s">
        <v>1298</v>
      </c>
      <c r="AI159" s="139"/>
      <c r="AJ159" s="139"/>
      <c r="AK159" s="373"/>
      <c r="AL159" s="373"/>
      <c r="AM159" s="2"/>
      <c r="AN159" s="2"/>
      <c r="AO159" s="2"/>
      <c r="AP159" s="45"/>
      <c r="AQ159" s="167"/>
      <c r="AR159" s="167"/>
      <c r="AS159" s="167"/>
      <c r="AT159" s="167"/>
      <c r="AU159" s="168"/>
      <c r="AV159" s="167"/>
      <c r="AW159" s="167"/>
      <c r="AX159" s="167"/>
      <c r="AY159" s="177">
        <v>50</v>
      </c>
      <c r="AZ159" s="376"/>
      <c r="BA159" s="376"/>
      <c r="BB159" s="177"/>
      <c r="BC159" s="167"/>
      <c r="BD159" s="167"/>
    </row>
    <row r="160" spans="1:56" ht="14.25" customHeight="1">
      <c r="A160" s="366"/>
      <c r="B160" s="403"/>
      <c r="C160" s="404" t="s">
        <v>335</v>
      </c>
      <c r="D160" s="79">
        <f>VLOOKUP(C160,'JAN26'!$A$1:I1219,8,0)</f>
        <v>22</v>
      </c>
      <c r="E160" s="79">
        <f>VLOOKUP(C160,AVE!B$1:GB4293,2,0)</f>
        <v>5.5</v>
      </c>
      <c r="F160" s="153"/>
      <c r="G160" s="361">
        <f t="shared" si="0"/>
        <v>100</v>
      </c>
      <c r="H160" s="81">
        <f t="shared" si="1"/>
        <v>22</v>
      </c>
      <c r="I160" s="82">
        <f t="shared" si="2"/>
        <v>0</v>
      </c>
      <c r="J160" s="83">
        <f t="shared" si="3"/>
        <v>5.5</v>
      </c>
      <c r="K160" s="158">
        <f t="shared" si="4"/>
        <v>16.5</v>
      </c>
      <c r="L160" s="81">
        <f t="shared" si="5"/>
        <v>16.5</v>
      </c>
      <c r="M160" s="82">
        <f t="shared" si="6"/>
        <v>0</v>
      </c>
      <c r="N160" s="85">
        <f t="shared" si="7"/>
        <v>5.5</v>
      </c>
      <c r="O160" s="158">
        <f t="shared" si="8"/>
        <v>11</v>
      </c>
      <c r="P160" s="81">
        <f t="shared" si="9"/>
        <v>11</v>
      </c>
      <c r="Q160" s="82">
        <f t="shared" si="10"/>
        <v>0</v>
      </c>
      <c r="R160" s="85">
        <f t="shared" si="11"/>
        <v>5.5</v>
      </c>
      <c r="S160" s="158">
        <f t="shared" si="12"/>
        <v>5.5</v>
      </c>
      <c r="T160" s="81">
        <f t="shared" si="13"/>
        <v>5.5</v>
      </c>
      <c r="U160" s="82">
        <f t="shared" si="14"/>
        <v>0</v>
      </c>
      <c r="V160" s="85">
        <f t="shared" si="15"/>
        <v>5.5</v>
      </c>
      <c r="W160" s="158">
        <f t="shared" si="16"/>
        <v>0</v>
      </c>
      <c r="X160" s="81">
        <f t="shared" si="17"/>
        <v>0</v>
      </c>
      <c r="Y160" s="82">
        <f t="shared" si="18"/>
        <v>0</v>
      </c>
      <c r="Z160" s="85">
        <f t="shared" si="19"/>
        <v>5.5</v>
      </c>
      <c r="AA160" s="158">
        <f t="shared" si="20"/>
        <v>-5.5</v>
      </c>
      <c r="AB160" s="87">
        <f t="shared" si="21"/>
        <v>0</v>
      </c>
      <c r="AC160" s="87">
        <v>6</v>
      </c>
      <c r="AD160" s="362">
        <f t="shared" si="22"/>
        <v>12</v>
      </c>
      <c r="AE160" s="87">
        <f t="shared" si="25"/>
        <v>12</v>
      </c>
      <c r="AF160" s="154">
        <f t="shared" si="26"/>
        <v>66</v>
      </c>
      <c r="AG160" s="405">
        <v>100</v>
      </c>
      <c r="AH160" s="158"/>
      <c r="AI160" s="139"/>
      <c r="AJ160" s="139"/>
      <c r="AK160" s="350"/>
      <c r="AL160" s="350"/>
      <c r="AM160" s="2"/>
      <c r="AN160" s="2"/>
      <c r="AO160" s="2"/>
      <c r="AP160" s="45"/>
      <c r="AQ160" s="167"/>
      <c r="AR160" s="177"/>
      <c r="AS160" s="167"/>
      <c r="AT160" s="167"/>
      <c r="AU160" s="167"/>
      <c r="AV160" s="167"/>
      <c r="AW160" s="167"/>
      <c r="AX160" s="167"/>
      <c r="AY160" s="167"/>
      <c r="AZ160" s="202"/>
      <c r="BA160" s="202"/>
      <c r="BB160" s="167"/>
      <c r="BC160" s="177">
        <v>100</v>
      </c>
      <c r="BD160" s="167"/>
    </row>
    <row r="161" spans="1:56" ht="14.25" customHeight="1">
      <c r="A161" s="159" t="s">
        <v>1207</v>
      </c>
      <c r="B161" s="360" t="s">
        <v>1299</v>
      </c>
      <c r="C161" s="160" t="s">
        <v>298</v>
      </c>
      <c r="D161" s="79">
        <f>VLOOKUP(C161,'JAN26'!$A$1:I1088,8,0)</f>
        <v>3</v>
      </c>
      <c r="E161" s="79">
        <f>VLOOKUP(C161,AVE!B$1:GB4162,2,0)</f>
        <v>5.4285714285714288</v>
      </c>
      <c r="F161" s="153"/>
      <c r="G161" s="361">
        <f t="shared" si="0"/>
        <v>40</v>
      </c>
      <c r="H161" s="81">
        <f t="shared" si="1"/>
        <v>3</v>
      </c>
      <c r="I161" s="82">
        <f t="shared" si="2"/>
        <v>40</v>
      </c>
      <c r="J161" s="83">
        <f t="shared" si="3"/>
        <v>5.4285714285714288</v>
      </c>
      <c r="K161" s="158">
        <f t="shared" si="4"/>
        <v>37.571428571428569</v>
      </c>
      <c r="L161" s="81">
        <f t="shared" si="5"/>
        <v>37.571428571428569</v>
      </c>
      <c r="M161" s="82">
        <f t="shared" si="6"/>
        <v>0</v>
      </c>
      <c r="N161" s="85">
        <f t="shared" si="7"/>
        <v>5.4285714285714288</v>
      </c>
      <c r="O161" s="158">
        <f t="shared" si="8"/>
        <v>32.142857142857139</v>
      </c>
      <c r="P161" s="81">
        <f t="shared" si="9"/>
        <v>32.142857142857139</v>
      </c>
      <c r="Q161" s="82">
        <f t="shared" si="10"/>
        <v>0</v>
      </c>
      <c r="R161" s="85">
        <f t="shared" si="11"/>
        <v>5.4285714285714288</v>
      </c>
      <c r="S161" s="158">
        <f t="shared" si="12"/>
        <v>26.714285714285708</v>
      </c>
      <c r="T161" s="81">
        <f t="shared" si="13"/>
        <v>26.714285714285708</v>
      </c>
      <c r="U161" s="82">
        <f t="shared" si="14"/>
        <v>0</v>
      </c>
      <c r="V161" s="85">
        <f t="shared" si="15"/>
        <v>5.4285714285714288</v>
      </c>
      <c r="W161" s="158">
        <f t="shared" si="16"/>
        <v>21.285714285714278</v>
      </c>
      <c r="X161" s="81">
        <f t="shared" si="17"/>
        <v>21.285714285714278</v>
      </c>
      <c r="Y161" s="82">
        <f t="shared" si="18"/>
        <v>0</v>
      </c>
      <c r="Z161" s="85">
        <f t="shared" si="19"/>
        <v>5.4285714285714288</v>
      </c>
      <c r="AA161" s="158">
        <f t="shared" si="20"/>
        <v>15.857142857142849</v>
      </c>
      <c r="AB161" s="87">
        <f t="shared" si="21"/>
        <v>2.9210526315789456</v>
      </c>
      <c r="AC161" s="87">
        <v>6</v>
      </c>
      <c r="AD161" s="362">
        <f t="shared" si="22"/>
        <v>12</v>
      </c>
      <c r="AE161" s="87">
        <f t="shared" si="25"/>
        <v>9.0789473684210549</v>
      </c>
      <c r="AF161" s="154">
        <f t="shared" si="26"/>
        <v>49.285714285714299</v>
      </c>
      <c r="AG161" s="81">
        <v>100</v>
      </c>
      <c r="AH161" s="158"/>
      <c r="AI161" s="139">
        <v>6.71</v>
      </c>
      <c r="AJ161" s="139"/>
      <c r="AK161" s="373">
        <v>5.9</v>
      </c>
      <c r="AL161" s="373">
        <v>5.9</v>
      </c>
      <c r="AM161" s="2"/>
      <c r="AN161" s="2"/>
      <c r="AO161" s="2"/>
      <c r="AP161" s="45"/>
      <c r="AQ161" s="167"/>
      <c r="AR161" s="177">
        <v>40</v>
      </c>
      <c r="AS161" s="167"/>
      <c r="AT161" s="167"/>
      <c r="AU161" s="168"/>
      <c r="AV161" s="167"/>
      <c r="AW161" s="167"/>
      <c r="AX161" s="167"/>
      <c r="AY161" s="167"/>
      <c r="AZ161" s="376"/>
      <c r="BA161" s="376"/>
      <c r="BB161" s="167"/>
      <c r="BC161" s="167"/>
      <c r="BD161" s="167"/>
    </row>
    <row r="162" spans="1:56" ht="15.75">
      <c r="A162" s="386" t="s">
        <v>1288</v>
      </c>
      <c r="B162" s="407" t="s">
        <v>1300</v>
      </c>
      <c r="C162" s="386" t="s">
        <v>448</v>
      </c>
      <c r="D162" s="79">
        <f>VLOOKUP(C162,'JAN26'!$A$1:I956,8,0)</f>
        <v>1</v>
      </c>
      <c r="E162" s="79">
        <f>VLOOKUP(C162,AVE!B$1:GB4030,2,0)</f>
        <v>5.333333333333333</v>
      </c>
      <c r="F162" s="153"/>
      <c r="G162" s="361">
        <f t="shared" si="0"/>
        <v>150</v>
      </c>
      <c r="H162" s="81">
        <f t="shared" si="1"/>
        <v>1</v>
      </c>
      <c r="I162" s="82">
        <f t="shared" si="2"/>
        <v>0</v>
      </c>
      <c r="J162" s="83">
        <f t="shared" si="3"/>
        <v>5.333333333333333</v>
      </c>
      <c r="K162" s="158">
        <f t="shared" si="4"/>
        <v>-4.333333333333333</v>
      </c>
      <c r="L162" s="81">
        <f t="shared" si="5"/>
        <v>0</v>
      </c>
      <c r="M162" s="82">
        <f t="shared" si="6"/>
        <v>50</v>
      </c>
      <c r="N162" s="85">
        <f t="shared" si="7"/>
        <v>5.333333333333333</v>
      </c>
      <c r="O162" s="158">
        <f t="shared" si="8"/>
        <v>44.666666666666664</v>
      </c>
      <c r="P162" s="81">
        <f t="shared" si="9"/>
        <v>44.666666666666664</v>
      </c>
      <c r="Q162" s="82">
        <f t="shared" si="10"/>
        <v>0</v>
      </c>
      <c r="R162" s="85">
        <f t="shared" si="11"/>
        <v>5.333333333333333</v>
      </c>
      <c r="S162" s="158">
        <f t="shared" si="12"/>
        <v>39.333333333333329</v>
      </c>
      <c r="T162" s="81">
        <f t="shared" si="13"/>
        <v>39.333333333333329</v>
      </c>
      <c r="U162" s="82">
        <f t="shared" si="14"/>
        <v>0</v>
      </c>
      <c r="V162" s="85">
        <f t="shared" si="15"/>
        <v>5.333333333333333</v>
      </c>
      <c r="W162" s="158">
        <f t="shared" si="16"/>
        <v>33.999999999999993</v>
      </c>
      <c r="X162" s="81">
        <f t="shared" si="17"/>
        <v>33.999999999999993</v>
      </c>
      <c r="Y162" s="82">
        <f t="shared" si="18"/>
        <v>100</v>
      </c>
      <c r="Z162" s="85">
        <f t="shared" si="19"/>
        <v>5.333333333333333</v>
      </c>
      <c r="AA162" s="158">
        <f t="shared" si="20"/>
        <v>128.66666666666666</v>
      </c>
      <c r="AB162" s="387">
        <f t="shared" si="21"/>
        <v>24.125</v>
      </c>
      <c r="AC162" s="87">
        <v>6</v>
      </c>
      <c r="AD162" s="362">
        <f t="shared" si="22"/>
        <v>12</v>
      </c>
      <c r="AE162" s="387">
        <f t="shared" si="25"/>
        <v>0</v>
      </c>
      <c r="AF162" s="388">
        <f t="shared" si="26"/>
        <v>0</v>
      </c>
      <c r="AG162" s="388"/>
      <c r="AH162" s="387"/>
      <c r="AI162" s="389">
        <v>18</v>
      </c>
      <c r="AJ162" s="389"/>
      <c r="AK162" s="390"/>
      <c r="AL162" s="390"/>
      <c r="AM162" s="391"/>
      <c r="AN162" s="391"/>
      <c r="AO162" s="391"/>
      <c r="AP162" s="45"/>
      <c r="AQ162" s="167"/>
      <c r="AR162" s="167"/>
      <c r="AS162" s="177">
        <v>50</v>
      </c>
      <c r="AT162" s="167"/>
      <c r="AU162" s="167"/>
      <c r="AV162" s="167"/>
      <c r="AW162" s="167"/>
      <c r="AX162" s="167"/>
      <c r="AY162" s="167"/>
      <c r="AZ162" s="378"/>
      <c r="BA162" s="378">
        <v>100</v>
      </c>
      <c r="BB162" s="167"/>
      <c r="BC162" s="167"/>
      <c r="BD162" s="167"/>
    </row>
    <row r="163" spans="1:56">
      <c r="A163" s="366" t="s">
        <v>677</v>
      </c>
      <c r="B163" s="372" t="s">
        <v>1159</v>
      </c>
      <c r="C163" s="279" t="s">
        <v>221</v>
      </c>
      <c r="D163" s="79">
        <f>VLOOKUP(C163,'JAN26'!$A$1:I935,8,0)</f>
        <v>24</v>
      </c>
      <c r="E163" s="79">
        <f>VLOOKUP(C163,AVE!B$1:GB4009,2,0)</f>
        <v>5.25</v>
      </c>
      <c r="F163" s="153"/>
      <c r="G163" s="361">
        <f t="shared" si="0"/>
        <v>40</v>
      </c>
      <c r="H163" s="81">
        <f t="shared" si="1"/>
        <v>24</v>
      </c>
      <c r="I163" s="82">
        <f t="shared" si="2"/>
        <v>0</v>
      </c>
      <c r="J163" s="83">
        <f t="shared" si="3"/>
        <v>5.25</v>
      </c>
      <c r="K163" s="158">
        <f t="shared" si="4"/>
        <v>18.75</v>
      </c>
      <c r="L163" s="81">
        <f t="shared" si="5"/>
        <v>18.75</v>
      </c>
      <c r="M163" s="82">
        <f t="shared" si="6"/>
        <v>0</v>
      </c>
      <c r="N163" s="85">
        <f t="shared" si="7"/>
        <v>5.25</v>
      </c>
      <c r="O163" s="158">
        <f t="shared" si="8"/>
        <v>13.5</v>
      </c>
      <c r="P163" s="81">
        <f t="shared" si="9"/>
        <v>13.5</v>
      </c>
      <c r="Q163" s="82">
        <f t="shared" si="10"/>
        <v>0</v>
      </c>
      <c r="R163" s="85">
        <f t="shared" si="11"/>
        <v>5.25</v>
      </c>
      <c r="S163" s="158">
        <f t="shared" si="12"/>
        <v>8.25</v>
      </c>
      <c r="T163" s="81">
        <f t="shared" si="13"/>
        <v>8.25</v>
      </c>
      <c r="U163" s="82">
        <f t="shared" si="14"/>
        <v>0</v>
      </c>
      <c r="V163" s="85">
        <f t="shared" si="15"/>
        <v>5.25</v>
      </c>
      <c r="W163" s="158">
        <f t="shared" si="16"/>
        <v>3</v>
      </c>
      <c r="X163" s="81">
        <f t="shared" si="17"/>
        <v>3</v>
      </c>
      <c r="Y163" s="82">
        <f t="shared" si="18"/>
        <v>40</v>
      </c>
      <c r="Z163" s="85">
        <f t="shared" si="19"/>
        <v>5.25</v>
      </c>
      <c r="AA163" s="158">
        <f t="shared" si="20"/>
        <v>37.75</v>
      </c>
      <c r="AB163" s="87">
        <f t="shared" si="21"/>
        <v>7.1904761904761907</v>
      </c>
      <c r="AC163" s="87">
        <v>6</v>
      </c>
      <c r="AD163" s="362">
        <f t="shared" si="22"/>
        <v>12</v>
      </c>
      <c r="AE163" s="87">
        <f t="shared" si="25"/>
        <v>0</v>
      </c>
      <c r="AF163" s="154">
        <f t="shared" si="26"/>
        <v>0</v>
      </c>
      <c r="AG163" s="81"/>
      <c r="AH163" s="158"/>
      <c r="AI163" s="139"/>
      <c r="AJ163" s="139"/>
      <c r="AK163" s="350"/>
      <c r="AL163" s="350"/>
      <c r="AM163" s="2"/>
      <c r="AN163" s="2"/>
      <c r="AO163" s="2"/>
      <c r="AP163" s="45"/>
      <c r="AQ163" s="167"/>
      <c r="AR163" s="167"/>
      <c r="AS163" s="167"/>
      <c r="AT163" s="167"/>
      <c r="AU163" s="167"/>
      <c r="AV163" s="167"/>
      <c r="AW163" s="167"/>
      <c r="AX163" s="167"/>
      <c r="AY163" s="177"/>
      <c r="AZ163" s="202"/>
      <c r="BA163" s="202"/>
      <c r="BB163" s="177">
        <v>40</v>
      </c>
      <c r="BC163" s="167"/>
      <c r="BD163" s="167"/>
    </row>
    <row r="164" spans="1:56" ht="18.75">
      <c r="A164" s="159" t="s">
        <v>1188</v>
      </c>
      <c r="B164" s="383" t="s">
        <v>1301</v>
      </c>
      <c r="C164" s="160" t="s">
        <v>59</v>
      </c>
      <c r="D164" s="79">
        <f>VLOOKUP(C164,'JAN26'!$A$1:I1059,8,0)</f>
        <v>25</v>
      </c>
      <c r="E164" s="79">
        <f>VLOOKUP(C164,AVE!B$1:GB4133,2,0)</f>
        <v>5.2</v>
      </c>
      <c r="F164" s="153"/>
      <c r="G164" s="361">
        <f t="shared" si="0"/>
        <v>76</v>
      </c>
      <c r="H164" s="81">
        <f t="shared" si="1"/>
        <v>25</v>
      </c>
      <c r="I164" s="82">
        <f t="shared" si="2"/>
        <v>0</v>
      </c>
      <c r="J164" s="83">
        <f t="shared" si="3"/>
        <v>5.2</v>
      </c>
      <c r="K164" s="158">
        <f t="shared" si="4"/>
        <v>19.8</v>
      </c>
      <c r="L164" s="81">
        <f t="shared" si="5"/>
        <v>19.8</v>
      </c>
      <c r="M164" s="82">
        <f t="shared" si="6"/>
        <v>36</v>
      </c>
      <c r="N164" s="85">
        <f t="shared" si="7"/>
        <v>5.2</v>
      </c>
      <c r="O164" s="158">
        <f t="shared" si="8"/>
        <v>50.599999999999994</v>
      </c>
      <c r="P164" s="81">
        <f t="shared" si="9"/>
        <v>50.599999999999994</v>
      </c>
      <c r="Q164" s="82">
        <f t="shared" si="10"/>
        <v>40</v>
      </c>
      <c r="R164" s="85">
        <f t="shared" si="11"/>
        <v>5.2</v>
      </c>
      <c r="S164" s="158">
        <f t="shared" si="12"/>
        <v>85.399999999999991</v>
      </c>
      <c r="T164" s="81">
        <f t="shared" si="13"/>
        <v>85.399999999999991</v>
      </c>
      <c r="U164" s="82">
        <f t="shared" si="14"/>
        <v>0</v>
      </c>
      <c r="V164" s="85">
        <f t="shared" si="15"/>
        <v>5.2</v>
      </c>
      <c r="W164" s="158">
        <f t="shared" si="16"/>
        <v>80.199999999999989</v>
      </c>
      <c r="X164" s="81">
        <f t="shared" si="17"/>
        <v>80.199999999999989</v>
      </c>
      <c r="Y164" s="82">
        <f t="shared" si="18"/>
        <v>0</v>
      </c>
      <c r="Z164" s="85">
        <f t="shared" si="19"/>
        <v>5.2</v>
      </c>
      <c r="AA164" s="158">
        <f t="shared" si="20"/>
        <v>74.999999999999986</v>
      </c>
      <c r="AB164" s="87">
        <f t="shared" si="21"/>
        <v>14.42307692307692</v>
      </c>
      <c r="AC164" s="87">
        <v>6</v>
      </c>
      <c r="AD164" s="362">
        <f t="shared" si="22"/>
        <v>12</v>
      </c>
      <c r="AE164" s="87">
        <f t="shared" si="25"/>
        <v>0</v>
      </c>
      <c r="AF164" s="154">
        <f t="shared" si="26"/>
        <v>0</v>
      </c>
      <c r="AG164" s="81"/>
      <c r="AH164" s="158"/>
      <c r="AI164" s="139"/>
      <c r="AJ164" s="139">
        <v>10</v>
      </c>
      <c r="AK164" s="373"/>
      <c r="AL164" s="373"/>
      <c r="AM164" s="2"/>
      <c r="AN164" s="2"/>
      <c r="AO164" s="2"/>
      <c r="AP164" s="45"/>
      <c r="AQ164" s="364"/>
      <c r="AR164" s="364"/>
      <c r="AS164" s="364">
        <v>36</v>
      </c>
      <c r="AT164" s="364"/>
      <c r="AU164" s="168"/>
      <c r="AV164" s="364"/>
      <c r="AW164" s="364">
        <v>40</v>
      </c>
      <c r="AX164" s="364"/>
      <c r="AY164" s="364"/>
      <c r="AZ164" s="365"/>
      <c r="BA164" s="365"/>
      <c r="BB164" s="364"/>
      <c r="BC164" s="364"/>
      <c r="BD164" s="364"/>
    </row>
    <row r="165" spans="1:56">
      <c r="A165" s="159" t="s">
        <v>1228</v>
      </c>
      <c r="B165" s="360" t="s">
        <v>1302</v>
      </c>
      <c r="C165" s="160" t="s">
        <v>383</v>
      </c>
      <c r="D165" s="79">
        <f>VLOOKUP(C165,'JAN26'!$A$1:I1045,8,0)</f>
        <v>-12</v>
      </c>
      <c r="E165" s="79">
        <f>VLOOKUP(C165,AVE!B$1:GB4119,2,0)</f>
        <v>5</v>
      </c>
      <c r="F165" s="153"/>
      <c r="G165" s="361">
        <f t="shared" si="0"/>
        <v>30</v>
      </c>
      <c r="H165" s="81">
        <f t="shared" si="1"/>
        <v>0</v>
      </c>
      <c r="I165" s="82">
        <f t="shared" si="2"/>
        <v>0</v>
      </c>
      <c r="J165" s="83">
        <f t="shared" si="3"/>
        <v>5</v>
      </c>
      <c r="K165" s="158">
        <f t="shared" si="4"/>
        <v>-5</v>
      </c>
      <c r="L165" s="81">
        <f t="shared" si="5"/>
        <v>0</v>
      </c>
      <c r="M165" s="82">
        <f t="shared" si="6"/>
        <v>0</v>
      </c>
      <c r="N165" s="85">
        <f t="shared" si="7"/>
        <v>5</v>
      </c>
      <c r="O165" s="158">
        <f t="shared" si="8"/>
        <v>-5</v>
      </c>
      <c r="P165" s="81">
        <f t="shared" si="9"/>
        <v>0</v>
      </c>
      <c r="Q165" s="82">
        <f t="shared" si="10"/>
        <v>30</v>
      </c>
      <c r="R165" s="85">
        <f t="shared" si="11"/>
        <v>5</v>
      </c>
      <c r="S165" s="158">
        <f t="shared" si="12"/>
        <v>25</v>
      </c>
      <c r="T165" s="81">
        <f t="shared" si="13"/>
        <v>25</v>
      </c>
      <c r="U165" s="82">
        <f t="shared" si="14"/>
        <v>0</v>
      </c>
      <c r="V165" s="85">
        <f t="shared" si="15"/>
        <v>5</v>
      </c>
      <c r="W165" s="158">
        <f t="shared" si="16"/>
        <v>20</v>
      </c>
      <c r="X165" s="81">
        <f t="shared" si="17"/>
        <v>20</v>
      </c>
      <c r="Y165" s="82">
        <f t="shared" si="18"/>
        <v>0</v>
      </c>
      <c r="Z165" s="85">
        <f t="shared" si="19"/>
        <v>5</v>
      </c>
      <c r="AA165" s="158">
        <f t="shared" si="20"/>
        <v>15</v>
      </c>
      <c r="AB165" s="87">
        <f t="shared" si="21"/>
        <v>3</v>
      </c>
      <c r="AC165" s="87">
        <v>6</v>
      </c>
      <c r="AD165" s="362">
        <f t="shared" si="22"/>
        <v>12</v>
      </c>
      <c r="AE165" s="87">
        <f t="shared" si="25"/>
        <v>9</v>
      </c>
      <c r="AF165" s="154">
        <f t="shared" si="26"/>
        <v>45</v>
      </c>
      <c r="AG165" s="81">
        <v>100</v>
      </c>
      <c r="AH165" s="158"/>
      <c r="AI165" s="139"/>
      <c r="AJ165" s="139"/>
      <c r="AK165" s="350">
        <v>11</v>
      </c>
      <c r="AL165" s="350">
        <v>11</v>
      </c>
      <c r="AM165" s="2"/>
      <c r="AN165" s="2"/>
      <c r="AO165" s="2"/>
      <c r="AP165" s="45"/>
      <c r="AQ165" s="167"/>
      <c r="AR165" s="167"/>
      <c r="AS165" s="167"/>
      <c r="AT165" s="167"/>
      <c r="AU165" s="177">
        <v>30</v>
      </c>
      <c r="AV165" s="167"/>
      <c r="AW165" s="167"/>
      <c r="AX165" s="167"/>
      <c r="AY165" s="167"/>
      <c r="AZ165" s="376"/>
      <c r="BA165" s="376"/>
      <c r="BB165" s="167"/>
      <c r="BC165" s="167"/>
      <c r="BD165" s="167"/>
    </row>
    <row r="166" spans="1:56">
      <c r="A166" s="159" t="s">
        <v>1188</v>
      </c>
      <c r="B166" s="360" t="s">
        <v>1211</v>
      </c>
      <c r="C166" s="160" t="s">
        <v>369</v>
      </c>
      <c r="D166" s="79">
        <f>VLOOKUP(C166,'JAN26'!$A$1:I1067,8,0)</f>
        <v>2</v>
      </c>
      <c r="E166" s="79">
        <f>VLOOKUP(C166,AVE!B$1:GB4141,2,0)</f>
        <v>5</v>
      </c>
      <c r="F166" s="153"/>
      <c r="G166" s="361">
        <f t="shared" si="0"/>
        <v>0</v>
      </c>
      <c r="H166" s="81">
        <f t="shared" si="1"/>
        <v>2</v>
      </c>
      <c r="I166" s="82">
        <f t="shared" si="2"/>
        <v>0</v>
      </c>
      <c r="J166" s="83">
        <f t="shared" si="3"/>
        <v>5</v>
      </c>
      <c r="K166" s="158">
        <f t="shared" si="4"/>
        <v>-3</v>
      </c>
      <c r="L166" s="81">
        <f t="shared" si="5"/>
        <v>0</v>
      </c>
      <c r="M166" s="82">
        <f t="shared" si="6"/>
        <v>0</v>
      </c>
      <c r="N166" s="85">
        <f t="shared" si="7"/>
        <v>5</v>
      </c>
      <c r="O166" s="158">
        <f t="shared" si="8"/>
        <v>-5</v>
      </c>
      <c r="P166" s="81">
        <f t="shared" si="9"/>
        <v>0</v>
      </c>
      <c r="Q166" s="82">
        <f t="shared" si="10"/>
        <v>0</v>
      </c>
      <c r="R166" s="85">
        <f t="shared" si="11"/>
        <v>5</v>
      </c>
      <c r="S166" s="158">
        <f t="shared" si="12"/>
        <v>-5</v>
      </c>
      <c r="T166" s="81">
        <f t="shared" si="13"/>
        <v>0</v>
      </c>
      <c r="U166" s="82">
        <f t="shared" si="14"/>
        <v>0</v>
      </c>
      <c r="V166" s="85">
        <f t="shared" si="15"/>
        <v>5</v>
      </c>
      <c r="W166" s="158">
        <f t="shared" si="16"/>
        <v>-5</v>
      </c>
      <c r="X166" s="81">
        <f t="shared" si="17"/>
        <v>0</v>
      </c>
      <c r="Y166" s="82">
        <f t="shared" si="18"/>
        <v>0</v>
      </c>
      <c r="Z166" s="85">
        <f t="shared" si="19"/>
        <v>5</v>
      </c>
      <c r="AA166" s="158">
        <f t="shared" si="20"/>
        <v>-5</v>
      </c>
      <c r="AB166" s="87">
        <f t="shared" si="21"/>
        <v>0</v>
      </c>
      <c r="AC166" s="87">
        <v>6</v>
      </c>
      <c r="AD166" s="362">
        <f t="shared" si="22"/>
        <v>12</v>
      </c>
      <c r="AE166" s="87">
        <f t="shared" si="25"/>
        <v>12</v>
      </c>
      <c r="AF166" s="154">
        <f t="shared" si="26"/>
        <v>60</v>
      </c>
      <c r="AG166" s="81"/>
      <c r="AH166" s="158"/>
      <c r="AI166" s="139"/>
      <c r="AJ166" s="139"/>
      <c r="AK166" s="350"/>
      <c r="AL166" s="350"/>
      <c r="AM166" s="2"/>
      <c r="AN166" s="2"/>
      <c r="AO166" s="2"/>
      <c r="AP166" s="45"/>
      <c r="AQ166" s="168"/>
      <c r="AR166" s="168"/>
      <c r="AS166" s="168"/>
      <c r="AT166" s="168"/>
      <c r="AU166" s="167"/>
      <c r="AV166" s="168"/>
      <c r="AW166" s="168"/>
      <c r="AX166" s="168"/>
      <c r="AY166" s="168"/>
      <c r="AZ166" s="202"/>
      <c r="BA166" s="202"/>
      <c r="BB166" s="168"/>
      <c r="BC166" s="168"/>
      <c r="BD166" s="168"/>
    </row>
    <row r="167" spans="1:56">
      <c r="A167" s="159" t="s">
        <v>1207</v>
      </c>
      <c r="B167" s="360" t="s">
        <v>1303</v>
      </c>
      <c r="C167" s="160" t="s">
        <v>385</v>
      </c>
      <c r="D167" s="79">
        <f>VLOOKUP(C167,'JAN26'!$A$1:I1082,8,0)</f>
        <v>31</v>
      </c>
      <c r="E167" s="79">
        <f>VLOOKUP(C167,AVE!B$1:GB4156,2,0)</f>
        <v>5</v>
      </c>
      <c r="F167" s="153"/>
      <c r="G167" s="361">
        <f t="shared" si="0"/>
        <v>100</v>
      </c>
      <c r="H167" s="81">
        <f t="shared" si="1"/>
        <v>31</v>
      </c>
      <c r="I167" s="82">
        <f t="shared" si="2"/>
        <v>0</v>
      </c>
      <c r="J167" s="83">
        <f t="shared" si="3"/>
        <v>5</v>
      </c>
      <c r="K167" s="158">
        <f t="shared" si="4"/>
        <v>26</v>
      </c>
      <c r="L167" s="81">
        <f t="shared" si="5"/>
        <v>26</v>
      </c>
      <c r="M167" s="82">
        <f t="shared" si="6"/>
        <v>0</v>
      </c>
      <c r="N167" s="85">
        <f t="shared" si="7"/>
        <v>5</v>
      </c>
      <c r="O167" s="158">
        <f t="shared" si="8"/>
        <v>21</v>
      </c>
      <c r="P167" s="81">
        <f t="shared" si="9"/>
        <v>21</v>
      </c>
      <c r="Q167" s="82">
        <f t="shared" si="10"/>
        <v>0</v>
      </c>
      <c r="R167" s="85">
        <f t="shared" si="11"/>
        <v>5</v>
      </c>
      <c r="S167" s="158">
        <f t="shared" si="12"/>
        <v>16</v>
      </c>
      <c r="T167" s="81">
        <f t="shared" si="13"/>
        <v>16</v>
      </c>
      <c r="U167" s="82">
        <f t="shared" si="14"/>
        <v>100</v>
      </c>
      <c r="V167" s="85">
        <f t="shared" si="15"/>
        <v>5</v>
      </c>
      <c r="W167" s="158">
        <f t="shared" si="16"/>
        <v>111</v>
      </c>
      <c r="X167" s="81">
        <f t="shared" si="17"/>
        <v>111</v>
      </c>
      <c r="Y167" s="82">
        <f t="shared" si="18"/>
        <v>0</v>
      </c>
      <c r="Z167" s="85">
        <f t="shared" si="19"/>
        <v>5</v>
      </c>
      <c r="AA167" s="158">
        <f t="shared" si="20"/>
        <v>106</v>
      </c>
      <c r="AB167" s="87">
        <f t="shared" si="21"/>
        <v>21.2</v>
      </c>
      <c r="AC167" s="87">
        <v>6</v>
      </c>
      <c r="AD167" s="362">
        <f t="shared" si="22"/>
        <v>12</v>
      </c>
      <c r="AE167" s="87">
        <f t="shared" si="25"/>
        <v>0</v>
      </c>
      <c r="AF167" s="154">
        <f t="shared" si="26"/>
        <v>0</v>
      </c>
      <c r="AG167" s="81"/>
      <c r="AH167" s="158"/>
      <c r="AI167" s="139">
        <v>46.43</v>
      </c>
      <c r="AJ167" s="139">
        <v>46.43</v>
      </c>
      <c r="AK167" s="350">
        <v>40</v>
      </c>
      <c r="AL167" s="350"/>
      <c r="AM167" s="2"/>
      <c r="AN167" s="2"/>
      <c r="AO167" s="2"/>
      <c r="AP167" s="45"/>
      <c r="AQ167" s="168"/>
      <c r="AR167" s="168"/>
      <c r="AS167" s="168"/>
      <c r="AT167" s="168"/>
      <c r="AU167" s="167"/>
      <c r="AV167" s="168"/>
      <c r="AW167" s="168"/>
      <c r="AX167" s="168"/>
      <c r="AY167" s="168">
        <v>100</v>
      </c>
      <c r="AZ167" s="376"/>
      <c r="BA167" s="376"/>
      <c r="BB167" s="168"/>
      <c r="BC167" s="168"/>
      <c r="BD167" s="168"/>
    </row>
    <row r="168" spans="1:56">
      <c r="A168" s="41" t="s">
        <v>1207</v>
      </c>
      <c r="B168" s="367" t="s">
        <v>1304</v>
      </c>
      <c r="C168" s="41" t="s">
        <v>661</v>
      </c>
      <c r="D168" s="79"/>
      <c r="E168" s="79">
        <f>VLOOKUP(C168,AVE!B$1:GB4166,2,0)</f>
        <v>5</v>
      </c>
      <c r="F168" s="153"/>
      <c r="G168" s="361">
        <f t="shared" si="0"/>
        <v>40</v>
      </c>
      <c r="H168" s="81">
        <f t="shared" si="1"/>
        <v>0</v>
      </c>
      <c r="I168" s="82">
        <f t="shared" si="2"/>
        <v>0</v>
      </c>
      <c r="J168" s="83">
        <f t="shared" si="3"/>
        <v>5</v>
      </c>
      <c r="K168" s="158">
        <f t="shared" si="4"/>
        <v>-5</v>
      </c>
      <c r="L168" s="81">
        <f t="shared" si="5"/>
        <v>0</v>
      </c>
      <c r="M168" s="82">
        <f t="shared" si="6"/>
        <v>0</v>
      </c>
      <c r="N168" s="85">
        <f t="shared" si="7"/>
        <v>5</v>
      </c>
      <c r="O168" s="158">
        <f t="shared" si="8"/>
        <v>-5</v>
      </c>
      <c r="P168" s="81">
        <f t="shared" si="9"/>
        <v>0</v>
      </c>
      <c r="Q168" s="82">
        <f t="shared" si="10"/>
        <v>0</v>
      </c>
      <c r="R168" s="85">
        <f t="shared" si="11"/>
        <v>5</v>
      </c>
      <c r="S168" s="158">
        <f t="shared" si="12"/>
        <v>-5</v>
      </c>
      <c r="T168" s="81">
        <f t="shared" si="13"/>
        <v>0</v>
      </c>
      <c r="U168" s="82">
        <f t="shared" si="14"/>
        <v>40</v>
      </c>
      <c r="V168" s="85">
        <f t="shared" si="15"/>
        <v>5</v>
      </c>
      <c r="W168" s="158">
        <f t="shared" si="16"/>
        <v>35</v>
      </c>
      <c r="X168" s="81">
        <f t="shared" si="17"/>
        <v>35</v>
      </c>
      <c r="Y168" s="82">
        <f t="shared" si="18"/>
        <v>0</v>
      </c>
      <c r="Z168" s="85">
        <f t="shared" si="19"/>
        <v>5</v>
      </c>
      <c r="AA168" s="158">
        <f t="shared" si="20"/>
        <v>30</v>
      </c>
      <c r="AB168" s="87">
        <f t="shared" si="21"/>
        <v>6</v>
      </c>
      <c r="AC168" s="87">
        <v>6</v>
      </c>
      <c r="AD168" s="362">
        <f t="shared" si="22"/>
        <v>12</v>
      </c>
      <c r="AE168" s="87">
        <f t="shared" si="25"/>
        <v>0</v>
      </c>
      <c r="AF168" s="154">
        <f t="shared" si="26"/>
        <v>0</v>
      </c>
      <c r="AG168" s="41"/>
      <c r="AH168" s="41"/>
      <c r="AI168" s="5"/>
      <c r="AJ168" s="5"/>
      <c r="AK168" s="408"/>
      <c r="AL168" s="408"/>
      <c r="AP168" s="45"/>
      <c r="AQ168" s="167"/>
      <c r="AR168" s="167"/>
      <c r="AS168" s="167"/>
      <c r="AT168" s="167"/>
      <c r="AU168" s="45"/>
      <c r="AV168" s="167"/>
      <c r="AW168" s="167"/>
      <c r="AX168" s="167"/>
      <c r="AY168" s="177">
        <f>20+20</f>
        <v>40</v>
      </c>
      <c r="AZ168" s="304"/>
      <c r="BA168" s="304"/>
      <c r="BB168" s="177"/>
      <c r="BC168" s="167"/>
      <c r="BD168" s="167"/>
    </row>
    <row r="169" spans="1:56" ht="17.25" customHeight="1">
      <c r="A169" s="159" t="s">
        <v>1207</v>
      </c>
      <c r="B169" s="360" t="s">
        <v>1305</v>
      </c>
      <c r="C169" s="160" t="s">
        <v>449</v>
      </c>
      <c r="D169" s="79"/>
      <c r="E169" s="79">
        <f>VLOOKUP(C169,AVE!B$1:GB4170,2,0)</f>
        <v>5</v>
      </c>
      <c r="F169" s="153"/>
      <c r="G169" s="361">
        <f t="shared" si="0"/>
        <v>25</v>
      </c>
      <c r="H169" s="81">
        <f t="shared" si="1"/>
        <v>0</v>
      </c>
      <c r="I169" s="82">
        <f t="shared" si="2"/>
        <v>25</v>
      </c>
      <c r="J169" s="83">
        <f t="shared" si="3"/>
        <v>5</v>
      </c>
      <c r="K169" s="158">
        <f t="shared" si="4"/>
        <v>20</v>
      </c>
      <c r="L169" s="81">
        <f t="shared" si="5"/>
        <v>20</v>
      </c>
      <c r="M169" s="82">
        <f t="shared" si="6"/>
        <v>0</v>
      </c>
      <c r="N169" s="85">
        <f t="shared" si="7"/>
        <v>5</v>
      </c>
      <c r="O169" s="158">
        <f t="shared" si="8"/>
        <v>15</v>
      </c>
      <c r="P169" s="81">
        <f t="shared" si="9"/>
        <v>15</v>
      </c>
      <c r="Q169" s="82">
        <f t="shared" si="10"/>
        <v>0</v>
      </c>
      <c r="R169" s="85">
        <f t="shared" si="11"/>
        <v>5</v>
      </c>
      <c r="S169" s="158">
        <f t="shared" si="12"/>
        <v>10</v>
      </c>
      <c r="T169" s="81">
        <f t="shared" si="13"/>
        <v>10</v>
      </c>
      <c r="U169" s="82">
        <f t="shared" si="14"/>
        <v>0</v>
      </c>
      <c r="V169" s="85">
        <f t="shared" si="15"/>
        <v>5</v>
      </c>
      <c r="W169" s="158">
        <f t="shared" si="16"/>
        <v>5</v>
      </c>
      <c r="X169" s="81">
        <f t="shared" si="17"/>
        <v>5</v>
      </c>
      <c r="Y169" s="82">
        <f t="shared" si="18"/>
        <v>0</v>
      </c>
      <c r="Z169" s="85">
        <f t="shared" si="19"/>
        <v>5</v>
      </c>
      <c r="AA169" s="158">
        <f t="shared" si="20"/>
        <v>0</v>
      </c>
      <c r="AB169" s="87">
        <f t="shared" si="21"/>
        <v>0</v>
      </c>
      <c r="AC169" s="87">
        <v>6</v>
      </c>
      <c r="AD169" s="362">
        <f t="shared" si="22"/>
        <v>12</v>
      </c>
      <c r="AE169" s="87">
        <f t="shared" si="25"/>
        <v>12</v>
      </c>
      <c r="AF169" s="154">
        <f t="shared" si="26"/>
        <v>60</v>
      </c>
      <c r="AG169" s="81">
        <v>50</v>
      </c>
      <c r="AH169" s="158"/>
      <c r="AI169" s="139">
        <v>4.5999999999999996</v>
      </c>
      <c r="AJ169" s="139"/>
      <c r="AK169" s="350"/>
      <c r="AL169" s="350">
        <v>4.6900000000000004</v>
      </c>
      <c r="AM169" s="2"/>
      <c r="AN169" s="2"/>
      <c r="AO169" s="2"/>
      <c r="AP169" s="45"/>
      <c r="AQ169" s="167"/>
      <c r="AR169" s="177">
        <v>25</v>
      </c>
      <c r="AS169" s="167"/>
      <c r="AT169" s="167"/>
      <c r="AU169" s="167"/>
      <c r="AV169" s="167"/>
      <c r="AW169" s="167"/>
      <c r="AX169" s="167"/>
      <c r="AY169" s="167"/>
      <c r="AZ169" s="304"/>
      <c r="BA169" s="304"/>
      <c r="BB169" s="167"/>
      <c r="BC169" s="167"/>
      <c r="BD169" s="167"/>
    </row>
    <row r="170" spans="1:56" ht="14.25" customHeight="1">
      <c r="A170" s="159" t="s">
        <v>1199</v>
      </c>
      <c r="B170" s="360" t="s">
        <v>1306</v>
      </c>
      <c r="C170" s="160" t="s">
        <v>257</v>
      </c>
      <c r="D170" s="79">
        <f>VLOOKUP(C170,'JAN26'!$A$1:I1163,8,0)</f>
        <v>15</v>
      </c>
      <c r="E170" s="79">
        <f>VLOOKUP(C170,AVE!B$1:GB4237,2,0)</f>
        <v>5</v>
      </c>
      <c r="F170" s="153"/>
      <c r="G170" s="361">
        <f t="shared" si="0"/>
        <v>0</v>
      </c>
      <c r="H170" s="81">
        <f t="shared" si="1"/>
        <v>15</v>
      </c>
      <c r="I170" s="82">
        <f t="shared" si="2"/>
        <v>0</v>
      </c>
      <c r="J170" s="83">
        <f t="shared" si="3"/>
        <v>5</v>
      </c>
      <c r="K170" s="158">
        <f t="shared" si="4"/>
        <v>10</v>
      </c>
      <c r="L170" s="81">
        <f t="shared" si="5"/>
        <v>10</v>
      </c>
      <c r="M170" s="82">
        <f t="shared" si="6"/>
        <v>0</v>
      </c>
      <c r="N170" s="85">
        <f t="shared" si="7"/>
        <v>5</v>
      </c>
      <c r="O170" s="158">
        <f t="shared" si="8"/>
        <v>5</v>
      </c>
      <c r="P170" s="81">
        <f t="shared" si="9"/>
        <v>5</v>
      </c>
      <c r="Q170" s="82">
        <f t="shared" si="10"/>
        <v>0</v>
      </c>
      <c r="R170" s="85">
        <f t="shared" si="11"/>
        <v>5</v>
      </c>
      <c r="S170" s="158">
        <f t="shared" si="12"/>
        <v>0</v>
      </c>
      <c r="T170" s="81">
        <f t="shared" si="13"/>
        <v>0</v>
      </c>
      <c r="U170" s="82">
        <f t="shared" si="14"/>
        <v>0</v>
      </c>
      <c r="V170" s="85">
        <f t="shared" si="15"/>
        <v>5</v>
      </c>
      <c r="W170" s="158">
        <f t="shared" si="16"/>
        <v>-5</v>
      </c>
      <c r="X170" s="81">
        <f t="shared" si="17"/>
        <v>0</v>
      </c>
      <c r="Y170" s="82">
        <f t="shared" si="18"/>
        <v>0</v>
      </c>
      <c r="Z170" s="85">
        <f t="shared" si="19"/>
        <v>5</v>
      </c>
      <c r="AA170" s="158">
        <f t="shared" si="20"/>
        <v>-5</v>
      </c>
      <c r="AB170" s="87">
        <f t="shared" si="21"/>
        <v>0</v>
      </c>
      <c r="AC170" s="87">
        <v>6</v>
      </c>
      <c r="AD170" s="362">
        <f t="shared" si="22"/>
        <v>12</v>
      </c>
      <c r="AE170" s="87">
        <f t="shared" si="25"/>
        <v>12</v>
      </c>
      <c r="AF170" s="154">
        <f t="shared" si="26"/>
        <v>60</v>
      </c>
      <c r="AG170" s="81">
        <v>20</v>
      </c>
      <c r="AH170" s="158"/>
      <c r="AI170" s="139"/>
      <c r="AJ170" s="139"/>
      <c r="AK170" s="373">
        <v>330</v>
      </c>
      <c r="AL170" s="373"/>
      <c r="AM170" s="2"/>
      <c r="AN170" s="2"/>
      <c r="AO170" s="2"/>
      <c r="AP170" s="45"/>
      <c r="AQ170" s="167"/>
      <c r="AR170" s="167"/>
      <c r="AS170" s="167"/>
      <c r="AT170" s="167"/>
      <c r="AU170" s="168"/>
      <c r="AV170" s="167"/>
      <c r="AW170" s="167"/>
      <c r="AX170" s="167"/>
      <c r="AY170" s="177"/>
      <c r="AZ170" s="376"/>
      <c r="BA170" s="376"/>
      <c r="BB170" s="440"/>
      <c r="BC170" s="167"/>
      <c r="BD170" s="167"/>
    </row>
    <row r="171" spans="1:56" ht="14.25" customHeight="1">
      <c r="A171" s="159" t="s">
        <v>1199</v>
      </c>
      <c r="B171" s="360" t="s">
        <v>1307</v>
      </c>
      <c r="C171" s="160" t="s">
        <v>462</v>
      </c>
      <c r="D171" s="79"/>
      <c r="E171" s="79">
        <f>VLOOKUP(C171,AVE!B$1:GB4256,2,0)</f>
        <v>5</v>
      </c>
      <c r="F171" s="153"/>
      <c r="G171" s="361">
        <f t="shared" si="0"/>
        <v>250</v>
      </c>
      <c r="H171" s="81">
        <f t="shared" si="1"/>
        <v>0</v>
      </c>
      <c r="I171" s="82">
        <f t="shared" si="2"/>
        <v>0</v>
      </c>
      <c r="J171" s="83">
        <f t="shared" si="3"/>
        <v>5</v>
      </c>
      <c r="K171" s="158">
        <f t="shared" si="4"/>
        <v>-5</v>
      </c>
      <c r="L171" s="81">
        <f t="shared" si="5"/>
        <v>0</v>
      </c>
      <c r="M171" s="82">
        <f t="shared" si="6"/>
        <v>0</v>
      </c>
      <c r="N171" s="85">
        <f t="shared" si="7"/>
        <v>5</v>
      </c>
      <c r="O171" s="158">
        <f t="shared" si="8"/>
        <v>-5</v>
      </c>
      <c r="P171" s="81">
        <f t="shared" si="9"/>
        <v>0</v>
      </c>
      <c r="Q171" s="82">
        <f t="shared" si="10"/>
        <v>200</v>
      </c>
      <c r="R171" s="85">
        <f t="shared" si="11"/>
        <v>5</v>
      </c>
      <c r="S171" s="158">
        <f t="shared" si="12"/>
        <v>195</v>
      </c>
      <c r="T171" s="81">
        <f t="shared" si="13"/>
        <v>195</v>
      </c>
      <c r="U171" s="82">
        <f t="shared" si="14"/>
        <v>50</v>
      </c>
      <c r="V171" s="85">
        <f t="shared" si="15"/>
        <v>5</v>
      </c>
      <c r="W171" s="158">
        <f t="shared" si="16"/>
        <v>240</v>
      </c>
      <c r="X171" s="81">
        <f t="shared" si="17"/>
        <v>240</v>
      </c>
      <c r="Y171" s="82">
        <f t="shared" si="18"/>
        <v>0</v>
      </c>
      <c r="Z171" s="85">
        <f t="shared" si="19"/>
        <v>5</v>
      </c>
      <c r="AA171" s="158">
        <f t="shared" si="20"/>
        <v>235</v>
      </c>
      <c r="AB171" s="87">
        <f t="shared" si="21"/>
        <v>47</v>
      </c>
      <c r="AC171" s="87">
        <v>6</v>
      </c>
      <c r="AD171" s="362">
        <f t="shared" si="22"/>
        <v>12</v>
      </c>
      <c r="AE171" s="87">
        <f t="shared" si="25"/>
        <v>0</v>
      </c>
      <c r="AF171" s="154">
        <f t="shared" si="26"/>
        <v>0</v>
      </c>
      <c r="AG171" s="81"/>
      <c r="AH171" s="158"/>
      <c r="AI171" s="139"/>
      <c r="AJ171" s="139">
        <v>16.43</v>
      </c>
      <c r="AK171" s="350"/>
      <c r="AL171" s="350">
        <v>16.43</v>
      </c>
      <c r="AM171" s="2"/>
      <c r="AN171" s="2"/>
      <c r="AO171" s="2"/>
      <c r="AP171" s="45"/>
      <c r="AQ171" s="167"/>
      <c r="AR171" s="167"/>
      <c r="AS171" s="167"/>
      <c r="AT171" s="177">
        <v>100</v>
      </c>
      <c r="AU171" s="177">
        <v>100</v>
      </c>
      <c r="AV171" s="167"/>
      <c r="AW171" s="167"/>
      <c r="AX171" s="167"/>
      <c r="AY171" s="177">
        <v>50</v>
      </c>
      <c r="AZ171" s="376"/>
      <c r="BA171" s="376"/>
      <c r="BB171" s="177"/>
      <c r="BC171" s="167"/>
      <c r="BD171" s="167"/>
    </row>
    <row r="172" spans="1:56" ht="14.25" customHeight="1">
      <c r="A172" s="369" t="s">
        <v>1248</v>
      </c>
      <c r="B172" s="367" t="s">
        <v>1308</v>
      </c>
      <c r="C172" s="278" t="s">
        <v>295</v>
      </c>
      <c r="D172" s="79">
        <f>VLOOKUP(C172,'JAN26'!$A$1:I985,8,0)</f>
        <v>20</v>
      </c>
      <c r="E172" s="79">
        <f>VLOOKUP(C172,AVE!B$1:GB4059,2,0)</f>
        <v>4.625</v>
      </c>
      <c r="F172" s="153"/>
      <c r="G172" s="361">
        <f t="shared" si="0"/>
        <v>100</v>
      </c>
      <c r="H172" s="81">
        <f t="shared" si="1"/>
        <v>20</v>
      </c>
      <c r="I172" s="82">
        <f t="shared" si="2"/>
        <v>50</v>
      </c>
      <c r="J172" s="83">
        <f t="shared" si="3"/>
        <v>4.625</v>
      </c>
      <c r="K172" s="158">
        <f t="shared" si="4"/>
        <v>65.375</v>
      </c>
      <c r="L172" s="81">
        <f t="shared" si="5"/>
        <v>65.375</v>
      </c>
      <c r="M172" s="82">
        <f t="shared" si="6"/>
        <v>0</v>
      </c>
      <c r="N172" s="85">
        <f t="shared" si="7"/>
        <v>4.625</v>
      </c>
      <c r="O172" s="158">
        <f t="shared" si="8"/>
        <v>60.75</v>
      </c>
      <c r="P172" s="81">
        <f t="shared" si="9"/>
        <v>60.75</v>
      </c>
      <c r="Q172" s="82">
        <f t="shared" si="10"/>
        <v>0</v>
      </c>
      <c r="R172" s="85">
        <f t="shared" si="11"/>
        <v>4.625</v>
      </c>
      <c r="S172" s="158">
        <f t="shared" si="12"/>
        <v>56.125</v>
      </c>
      <c r="T172" s="81">
        <f t="shared" si="13"/>
        <v>56.125</v>
      </c>
      <c r="U172" s="82">
        <f t="shared" si="14"/>
        <v>50</v>
      </c>
      <c r="V172" s="85">
        <f t="shared" si="15"/>
        <v>4.625</v>
      </c>
      <c r="W172" s="158">
        <f t="shared" si="16"/>
        <v>101.5</v>
      </c>
      <c r="X172" s="81">
        <f t="shared" si="17"/>
        <v>101.5</v>
      </c>
      <c r="Y172" s="82">
        <f t="shared" si="18"/>
        <v>0</v>
      </c>
      <c r="Z172" s="85">
        <f t="shared" si="19"/>
        <v>4.625</v>
      </c>
      <c r="AA172" s="158">
        <f t="shared" si="20"/>
        <v>96.875</v>
      </c>
      <c r="AB172" s="370">
        <f t="shared" si="21"/>
        <v>20.945945945945947</v>
      </c>
      <c r="AC172" s="87">
        <v>6</v>
      </c>
      <c r="AD172" s="362">
        <f t="shared" si="22"/>
        <v>12</v>
      </c>
      <c r="AE172" s="370">
        <f t="shared" si="25"/>
        <v>0</v>
      </c>
      <c r="AF172" s="104">
        <f t="shared" si="26"/>
        <v>0</v>
      </c>
      <c r="AG172" s="104"/>
      <c r="AH172" s="370"/>
      <c r="AI172" s="203"/>
      <c r="AJ172" s="203"/>
      <c r="AK172" s="371">
        <v>14.08</v>
      </c>
      <c r="AL172" s="371">
        <v>14.08</v>
      </c>
      <c r="AM172" s="167"/>
      <c r="AN172" s="167"/>
      <c r="AO172" s="167"/>
      <c r="AP172" s="45"/>
      <c r="AQ172" s="168"/>
      <c r="AR172" s="168">
        <v>50</v>
      </c>
      <c r="AS172" s="168"/>
      <c r="AT172" s="168"/>
      <c r="AU172" s="168"/>
      <c r="AV172" s="168"/>
      <c r="AW172" s="168"/>
      <c r="AX172" s="168"/>
      <c r="AY172" s="168">
        <v>50</v>
      </c>
      <c r="AZ172" s="376"/>
      <c r="BA172" s="376"/>
      <c r="BB172" s="168"/>
      <c r="BC172" s="168"/>
      <c r="BD172" s="168"/>
    </row>
    <row r="173" spans="1:56" ht="14.25" customHeight="1">
      <c r="A173" s="386" t="s">
        <v>1288</v>
      </c>
      <c r="B173" s="385" t="s">
        <v>1309</v>
      </c>
      <c r="C173" s="386" t="s">
        <v>128</v>
      </c>
      <c r="D173" s="79">
        <f>VLOOKUP(C173,'JAN26'!$A$1:I958,8,0)</f>
        <v>32</v>
      </c>
      <c r="E173" s="79">
        <f>VLOOKUP(C173,AVE!B$1:GB4032,2,0)</f>
        <v>4.8</v>
      </c>
      <c r="F173" s="153"/>
      <c r="G173" s="361">
        <f t="shared" si="0"/>
        <v>50</v>
      </c>
      <c r="H173" s="81">
        <f t="shared" si="1"/>
        <v>32</v>
      </c>
      <c r="I173" s="82">
        <f t="shared" si="2"/>
        <v>0</v>
      </c>
      <c r="J173" s="83">
        <f t="shared" si="3"/>
        <v>4.8</v>
      </c>
      <c r="K173" s="158">
        <f t="shared" si="4"/>
        <v>27.2</v>
      </c>
      <c r="L173" s="81">
        <f t="shared" si="5"/>
        <v>27.2</v>
      </c>
      <c r="M173" s="82">
        <f t="shared" si="6"/>
        <v>0</v>
      </c>
      <c r="N173" s="85">
        <f t="shared" si="7"/>
        <v>4.8</v>
      </c>
      <c r="O173" s="158">
        <f t="shared" si="8"/>
        <v>22.4</v>
      </c>
      <c r="P173" s="81">
        <f t="shared" si="9"/>
        <v>22.4</v>
      </c>
      <c r="Q173" s="82">
        <f t="shared" si="10"/>
        <v>50</v>
      </c>
      <c r="R173" s="85">
        <f t="shared" si="11"/>
        <v>4.8</v>
      </c>
      <c r="S173" s="158">
        <f t="shared" si="12"/>
        <v>67.600000000000009</v>
      </c>
      <c r="T173" s="81">
        <f t="shared" si="13"/>
        <v>67.600000000000009</v>
      </c>
      <c r="U173" s="82">
        <f t="shared" si="14"/>
        <v>0</v>
      </c>
      <c r="V173" s="85">
        <f t="shared" si="15"/>
        <v>4.8</v>
      </c>
      <c r="W173" s="158">
        <f t="shared" si="16"/>
        <v>62.800000000000011</v>
      </c>
      <c r="X173" s="81">
        <f t="shared" si="17"/>
        <v>62.800000000000011</v>
      </c>
      <c r="Y173" s="82">
        <f t="shared" si="18"/>
        <v>0</v>
      </c>
      <c r="Z173" s="85">
        <f t="shared" si="19"/>
        <v>4.8</v>
      </c>
      <c r="AA173" s="158">
        <f t="shared" si="20"/>
        <v>58.000000000000014</v>
      </c>
      <c r="AB173" s="387">
        <f t="shared" si="21"/>
        <v>12.083333333333337</v>
      </c>
      <c r="AC173" s="87">
        <v>6</v>
      </c>
      <c r="AD173" s="362">
        <f t="shared" si="22"/>
        <v>12</v>
      </c>
      <c r="AE173" s="387">
        <f t="shared" si="25"/>
        <v>0</v>
      </c>
      <c r="AF173" s="388">
        <f t="shared" si="26"/>
        <v>0</v>
      </c>
      <c r="AG173" s="388"/>
      <c r="AH173" s="387"/>
      <c r="AI173" s="389">
        <v>11.29</v>
      </c>
      <c r="AJ173" s="389"/>
      <c r="AK173" s="396">
        <v>10.56</v>
      </c>
      <c r="AL173" s="396"/>
      <c r="AM173" s="391"/>
      <c r="AN173" s="391"/>
      <c r="AO173" s="391"/>
      <c r="AP173" s="45"/>
      <c r="AQ173" s="364"/>
      <c r="AR173" s="364"/>
      <c r="AS173" s="364"/>
      <c r="AT173" s="364"/>
      <c r="AU173" s="168"/>
      <c r="AV173" s="364"/>
      <c r="AW173" s="364">
        <v>50</v>
      </c>
      <c r="AX173" s="364"/>
      <c r="AY173" s="364"/>
      <c r="AZ173" s="376"/>
      <c r="BA173" s="376"/>
      <c r="BB173" s="364"/>
      <c r="BC173" s="364"/>
      <c r="BD173" s="364"/>
    </row>
    <row r="174" spans="1:56" ht="14.25" customHeight="1">
      <c r="A174" s="386" t="s">
        <v>1288</v>
      </c>
      <c r="B174" s="385" t="s">
        <v>1310</v>
      </c>
      <c r="C174" s="386" t="s">
        <v>303</v>
      </c>
      <c r="D174" s="79">
        <f>VLOOKUP(C174,'JAN26'!$A$1:I961,8,0)</f>
        <v>-2</v>
      </c>
      <c r="E174" s="79">
        <f>VLOOKUP(C174,AVE!B$1:GB4035,2,0)</f>
        <v>4.75</v>
      </c>
      <c r="F174" s="153"/>
      <c r="G174" s="361">
        <f t="shared" si="0"/>
        <v>90</v>
      </c>
      <c r="H174" s="81">
        <f t="shared" si="1"/>
        <v>0</v>
      </c>
      <c r="I174" s="82">
        <f t="shared" si="2"/>
        <v>40</v>
      </c>
      <c r="J174" s="83">
        <f t="shared" si="3"/>
        <v>4.75</v>
      </c>
      <c r="K174" s="158">
        <f t="shared" si="4"/>
        <v>35.25</v>
      </c>
      <c r="L174" s="81">
        <f t="shared" si="5"/>
        <v>35.25</v>
      </c>
      <c r="M174" s="82">
        <f t="shared" si="6"/>
        <v>0</v>
      </c>
      <c r="N174" s="85">
        <f t="shared" si="7"/>
        <v>4.75</v>
      </c>
      <c r="O174" s="158">
        <f t="shared" si="8"/>
        <v>30.5</v>
      </c>
      <c r="P174" s="81">
        <f t="shared" si="9"/>
        <v>30.5</v>
      </c>
      <c r="Q174" s="82">
        <f t="shared" si="10"/>
        <v>0</v>
      </c>
      <c r="R174" s="85">
        <f t="shared" si="11"/>
        <v>4.75</v>
      </c>
      <c r="S174" s="158">
        <f t="shared" si="12"/>
        <v>25.75</v>
      </c>
      <c r="T174" s="81">
        <f t="shared" si="13"/>
        <v>25.75</v>
      </c>
      <c r="U174" s="82">
        <f t="shared" si="14"/>
        <v>0</v>
      </c>
      <c r="V174" s="85">
        <f t="shared" si="15"/>
        <v>4.75</v>
      </c>
      <c r="W174" s="158">
        <f t="shared" si="16"/>
        <v>21</v>
      </c>
      <c r="X174" s="81">
        <f t="shared" si="17"/>
        <v>21</v>
      </c>
      <c r="Y174" s="82">
        <f t="shared" si="18"/>
        <v>50</v>
      </c>
      <c r="Z174" s="85">
        <f t="shared" si="19"/>
        <v>4.75</v>
      </c>
      <c r="AA174" s="158">
        <f t="shared" si="20"/>
        <v>66.25</v>
      </c>
      <c r="AB174" s="387">
        <f t="shared" si="21"/>
        <v>13.947368421052632</v>
      </c>
      <c r="AC174" s="87">
        <v>6</v>
      </c>
      <c r="AD174" s="362">
        <f t="shared" si="22"/>
        <v>12</v>
      </c>
      <c r="AE174" s="387">
        <f t="shared" si="25"/>
        <v>0</v>
      </c>
      <c r="AF174" s="388">
        <f t="shared" si="26"/>
        <v>0</v>
      </c>
      <c r="AG174" s="388"/>
      <c r="AH174" s="387"/>
      <c r="AI174" s="389"/>
      <c r="AJ174" s="389"/>
      <c r="AK174" s="396"/>
      <c r="AL174" s="396">
        <v>6</v>
      </c>
      <c r="AM174" s="391"/>
      <c r="AN174" s="391"/>
      <c r="AO174" s="391"/>
      <c r="AP174" s="45"/>
      <c r="AQ174" s="168"/>
      <c r="AR174" s="168">
        <v>40</v>
      </c>
      <c r="AS174" s="168"/>
      <c r="AT174" s="168"/>
      <c r="AU174" s="168"/>
      <c r="AV174" s="168"/>
      <c r="AW174" s="168"/>
      <c r="AX174" s="168"/>
      <c r="AY174" s="168"/>
      <c r="AZ174" s="378"/>
      <c r="BA174" s="378">
        <v>50</v>
      </c>
      <c r="BB174" s="168"/>
      <c r="BC174" s="168"/>
      <c r="BD174" s="168"/>
    </row>
    <row r="175" spans="1:56" ht="14.25" customHeight="1">
      <c r="A175" s="386" t="s">
        <v>1288</v>
      </c>
      <c r="B175" s="385" t="s">
        <v>1311</v>
      </c>
      <c r="C175" s="386" t="s">
        <v>281</v>
      </c>
      <c r="D175" s="79">
        <f>VLOOKUP(C175,'JAN26'!$A$1:I962,8,0)</f>
        <v>16</v>
      </c>
      <c r="E175" s="79">
        <f>VLOOKUP(C175,AVE!B$1:GB4036,2,0)</f>
        <v>4.666666666666667</v>
      </c>
      <c r="F175" s="153"/>
      <c r="G175" s="361">
        <f t="shared" si="0"/>
        <v>50</v>
      </c>
      <c r="H175" s="81">
        <f t="shared" si="1"/>
        <v>16</v>
      </c>
      <c r="I175" s="82">
        <f t="shared" si="2"/>
        <v>0</v>
      </c>
      <c r="J175" s="83">
        <f t="shared" si="3"/>
        <v>4.666666666666667</v>
      </c>
      <c r="K175" s="158">
        <f t="shared" si="4"/>
        <v>11.333333333333332</v>
      </c>
      <c r="L175" s="81">
        <f t="shared" si="5"/>
        <v>11.333333333333332</v>
      </c>
      <c r="M175" s="82">
        <f t="shared" si="6"/>
        <v>0</v>
      </c>
      <c r="N175" s="85">
        <f t="shared" si="7"/>
        <v>4.666666666666667</v>
      </c>
      <c r="O175" s="158">
        <f t="shared" si="8"/>
        <v>6.6666666666666652</v>
      </c>
      <c r="P175" s="81">
        <f t="shared" si="9"/>
        <v>6.6666666666666652</v>
      </c>
      <c r="Q175" s="82">
        <f t="shared" si="10"/>
        <v>0</v>
      </c>
      <c r="R175" s="85">
        <f t="shared" si="11"/>
        <v>4.666666666666667</v>
      </c>
      <c r="S175" s="158">
        <f t="shared" si="12"/>
        <v>1.9999999999999982</v>
      </c>
      <c r="T175" s="81">
        <f t="shared" si="13"/>
        <v>1.9999999999999982</v>
      </c>
      <c r="U175" s="82">
        <f t="shared" si="14"/>
        <v>0</v>
      </c>
      <c r="V175" s="85">
        <f t="shared" si="15"/>
        <v>4.666666666666667</v>
      </c>
      <c r="W175" s="158">
        <f t="shared" si="16"/>
        <v>-2.6666666666666687</v>
      </c>
      <c r="X175" s="81">
        <f t="shared" si="17"/>
        <v>0</v>
      </c>
      <c r="Y175" s="82">
        <f t="shared" si="18"/>
        <v>50</v>
      </c>
      <c r="Z175" s="85">
        <f t="shared" si="19"/>
        <v>4.666666666666667</v>
      </c>
      <c r="AA175" s="158">
        <f t="shared" si="20"/>
        <v>45.333333333333336</v>
      </c>
      <c r="AB175" s="387">
        <f t="shared" si="21"/>
        <v>9.7142857142857135</v>
      </c>
      <c r="AC175" s="87">
        <v>6</v>
      </c>
      <c r="AD175" s="362">
        <f t="shared" si="22"/>
        <v>12</v>
      </c>
      <c r="AE175" s="387">
        <f t="shared" si="25"/>
        <v>0</v>
      </c>
      <c r="AF175" s="388">
        <f t="shared" si="26"/>
        <v>0</v>
      </c>
      <c r="AG175" s="388"/>
      <c r="AH175" s="387"/>
      <c r="AI175" s="389">
        <v>18</v>
      </c>
      <c r="AJ175" s="389"/>
      <c r="AK175" s="396">
        <v>18.87</v>
      </c>
      <c r="AL175" s="396"/>
      <c r="AM175" s="391"/>
      <c r="AN175" s="391"/>
      <c r="AO175" s="391"/>
      <c r="AP175" s="45"/>
      <c r="AQ175" s="167"/>
      <c r="AR175" s="167"/>
      <c r="AS175" s="167"/>
      <c r="AT175" s="167"/>
      <c r="AU175" s="168"/>
      <c r="AV175" s="167"/>
      <c r="AW175" s="167"/>
      <c r="AX175" s="167"/>
      <c r="AY175" s="167"/>
      <c r="AZ175" s="365"/>
      <c r="BA175" s="365">
        <v>50</v>
      </c>
      <c r="BB175" s="167"/>
      <c r="BC175" s="167"/>
      <c r="BD175" s="167"/>
    </row>
    <row r="176" spans="1:56" ht="14.25" customHeight="1">
      <c r="A176" s="159" t="s">
        <v>1248</v>
      </c>
      <c r="B176" s="360" t="s">
        <v>1312</v>
      </c>
      <c r="C176" s="160" t="s">
        <v>389</v>
      </c>
      <c r="D176" s="79">
        <f>VLOOKUP(C176,'JAN26'!$A$1:I1098,8,0)</f>
        <v>8</v>
      </c>
      <c r="E176" s="79">
        <f>VLOOKUP(C176,AVE!B$1:GB4172,2,0)</f>
        <v>4.5714285714285712</v>
      </c>
      <c r="F176" s="153"/>
      <c r="G176" s="361">
        <f t="shared" si="0"/>
        <v>50</v>
      </c>
      <c r="H176" s="81">
        <f t="shared" si="1"/>
        <v>8</v>
      </c>
      <c r="I176" s="82">
        <f t="shared" si="2"/>
        <v>0</v>
      </c>
      <c r="J176" s="83">
        <f t="shared" si="3"/>
        <v>4.5714285714285712</v>
      </c>
      <c r="K176" s="158">
        <f t="shared" si="4"/>
        <v>3.4285714285714288</v>
      </c>
      <c r="L176" s="81">
        <f t="shared" si="5"/>
        <v>3.4285714285714288</v>
      </c>
      <c r="M176" s="82">
        <f t="shared" si="6"/>
        <v>0</v>
      </c>
      <c r="N176" s="85">
        <f t="shared" si="7"/>
        <v>4.5714285714285712</v>
      </c>
      <c r="O176" s="158">
        <f t="shared" si="8"/>
        <v>-1.1428571428571423</v>
      </c>
      <c r="P176" s="81">
        <f t="shared" si="9"/>
        <v>0</v>
      </c>
      <c r="Q176" s="82">
        <f t="shared" si="10"/>
        <v>0</v>
      </c>
      <c r="R176" s="85">
        <f t="shared" si="11"/>
        <v>4.5714285714285712</v>
      </c>
      <c r="S176" s="158">
        <f t="shared" si="12"/>
        <v>-4.5714285714285712</v>
      </c>
      <c r="T176" s="81">
        <f t="shared" si="13"/>
        <v>0</v>
      </c>
      <c r="U176" s="82">
        <f t="shared" si="14"/>
        <v>50</v>
      </c>
      <c r="V176" s="85">
        <f t="shared" si="15"/>
        <v>4.5714285714285712</v>
      </c>
      <c r="W176" s="158">
        <f t="shared" si="16"/>
        <v>45.428571428571431</v>
      </c>
      <c r="X176" s="81">
        <f t="shared" si="17"/>
        <v>45.428571428571431</v>
      </c>
      <c r="Y176" s="82">
        <f t="shared" si="18"/>
        <v>0</v>
      </c>
      <c r="Z176" s="85">
        <f t="shared" si="19"/>
        <v>4.5714285714285712</v>
      </c>
      <c r="AA176" s="158">
        <f t="shared" si="20"/>
        <v>40.857142857142861</v>
      </c>
      <c r="AB176" s="87">
        <f t="shared" si="21"/>
        <v>8.9375000000000018</v>
      </c>
      <c r="AC176" s="87">
        <v>6</v>
      </c>
      <c r="AD176" s="362">
        <f t="shared" si="22"/>
        <v>12</v>
      </c>
      <c r="AE176" s="87">
        <f t="shared" si="25"/>
        <v>0</v>
      </c>
      <c r="AF176" s="154">
        <f t="shared" si="26"/>
        <v>0</v>
      </c>
      <c r="AG176" s="81"/>
      <c r="AH176" s="158"/>
      <c r="AI176" s="139"/>
      <c r="AJ176" s="139">
        <v>5.5</v>
      </c>
      <c r="AK176" s="350">
        <v>5</v>
      </c>
      <c r="AL176" s="350"/>
      <c r="AM176" s="2"/>
      <c r="AN176" s="2"/>
      <c r="AO176" s="2"/>
      <c r="AP176" s="45"/>
      <c r="AQ176" s="167"/>
      <c r="AR176" s="167"/>
      <c r="AS176" s="167"/>
      <c r="AT176" s="167"/>
      <c r="AU176" s="167"/>
      <c r="AV176" s="167"/>
      <c r="AW176" s="167"/>
      <c r="AX176" s="167"/>
      <c r="AY176" s="177">
        <v>50</v>
      </c>
      <c r="AZ176" s="202"/>
      <c r="BA176" s="202"/>
      <c r="BB176" s="177"/>
      <c r="BC176" s="167"/>
      <c r="BD176" s="167"/>
    </row>
    <row r="177" spans="1:56" ht="14.25" customHeight="1">
      <c r="A177" s="366" t="s">
        <v>677</v>
      </c>
      <c r="B177" s="360" t="s">
        <v>1313</v>
      </c>
      <c r="C177" s="279" t="s">
        <v>242</v>
      </c>
      <c r="D177" s="79">
        <f>VLOOKUP(C177,'JAN26'!$A$1:I932,8,0)</f>
        <v>21</v>
      </c>
      <c r="E177" s="79">
        <f>VLOOKUP(C177,AVE!B$1:GB4006,2,0)</f>
        <v>4.5</v>
      </c>
      <c r="F177" s="153"/>
      <c r="G177" s="361">
        <f t="shared" si="0"/>
        <v>50</v>
      </c>
      <c r="H177" s="81">
        <f t="shared" si="1"/>
        <v>21</v>
      </c>
      <c r="I177" s="82">
        <f t="shared" si="2"/>
        <v>0</v>
      </c>
      <c r="J177" s="83">
        <f t="shared" si="3"/>
        <v>4.5</v>
      </c>
      <c r="K177" s="158">
        <f t="shared" si="4"/>
        <v>16.5</v>
      </c>
      <c r="L177" s="81">
        <f t="shared" si="5"/>
        <v>16.5</v>
      </c>
      <c r="M177" s="82">
        <f t="shared" si="6"/>
        <v>0</v>
      </c>
      <c r="N177" s="85">
        <f t="shared" si="7"/>
        <v>4.5</v>
      </c>
      <c r="O177" s="158">
        <f t="shared" si="8"/>
        <v>12</v>
      </c>
      <c r="P177" s="81">
        <f t="shared" si="9"/>
        <v>12</v>
      </c>
      <c r="Q177" s="82">
        <f t="shared" si="10"/>
        <v>50</v>
      </c>
      <c r="R177" s="85">
        <f t="shared" si="11"/>
        <v>4.5</v>
      </c>
      <c r="S177" s="158">
        <f t="shared" si="12"/>
        <v>57.5</v>
      </c>
      <c r="T177" s="81">
        <f t="shared" si="13"/>
        <v>57.5</v>
      </c>
      <c r="U177" s="82">
        <f t="shared" si="14"/>
        <v>0</v>
      </c>
      <c r="V177" s="85">
        <f t="shared" si="15"/>
        <v>4.5</v>
      </c>
      <c r="W177" s="158">
        <f t="shared" si="16"/>
        <v>53</v>
      </c>
      <c r="X177" s="81">
        <f t="shared" si="17"/>
        <v>53</v>
      </c>
      <c r="Y177" s="82">
        <f t="shared" si="18"/>
        <v>0</v>
      </c>
      <c r="Z177" s="85">
        <f t="shared" si="19"/>
        <v>4.5</v>
      </c>
      <c r="AA177" s="158">
        <f t="shared" si="20"/>
        <v>48.5</v>
      </c>
      <c r="AB177" s="87">
        <f t="shared" si="21"/>
        <v>10.777777777777779</v>
      </c>
      <c r="AC177" s="87">
        <v>6</v>
      </c>
      <c r="AD177" s="362">
        <f t="shared" si="22"/>
        <v>12</v>
      </c>
      <c r="AE177" s="87">
        <f t="shared" si="25"/>
        <v>0</v>
      </c>
      <c r="AF177" s="154">
        <f t="shared" si="26"/>
        <v>0</v>
      </c>
      <c r="AG177" s="81"/>
      <c r="AH177" s="158"/>
      <c r="AI177" s="139"/>
      <c r="AJ177" s="139"/>
      <c r="AK177" s="350"/>
      <c r="AL177" s="350"/>
      <c r="AM177" s="2"/>
      <c r="AN177" s="2"/>
      <c r="AO177" s="2"/>
      <c r="AP177" s="45"/>
      <c r="AQ177" s="167"/>
      <c r="AR177" s="167"/>
      <c r="AS177" s="167"/>
      <c r="AT177" s="167"/>
      <c r="AU177" s="177">
        <v>50</v>
      </c>
      <c r="AV177" s="167"/>
      <c r="AW177" s="167"/>
      <c r="AX177" s="167"/>
      <c r="AY177" s="167"/>
      <c r="AZ177" s="202"/>
      <c r="BA177" s="202"/>
      <c r="BB177" s="167"/>
      <c r="BC177" s="167"/>
      <c r="BD177" s="167"/>
    </row>
    <row r="178" spans="1:56" ht="14.25" customHeight="1">
      <c r="A178" s="159" t="s">
        <v>1248</v>
      </c>
      <c r="B178" s="360" t="s">
        <v>1314</v>
      </c>
      <c r="C178" s="160" t="s">
        <v>390</v>
      </c>
      <c r="D178" s="79">
        <f>VLOOKUP(C178,'JAN26'!$A$1:I1099,8,0)</f>
        <v>1</v>
      </c>
      <c r="E178" s="79">
        <f>VLOOKUP(C178,AVE!B$1:GB4173,2,0)</f>
        <v>4.5</v>
      </c>
      <c r="F178" s="153"/>
      <c r="G178" s="361">
        <f t="shared" si="0"/>
        <v>50</v>
      </c>
      <c r="H178" s="81">
        <f t="shared" si="1"/>
        <v>1</v>
      </c>
      <c r="I178" s="82">
        <f t="shared" si="2"/>
        <v>0</v>
      </c>
      <c r="J178" s="83">
        <f t="shared" si="3"/>
        <v>4.5</v>
      </c>
      <c r="K178" s="158">
        <f t="shared" si="4"/>
        <v>-3.5</v>
      </c>
      <c r="L178" s="81">
        <f t="shared" si="5"/>
        <v>0</v>
      </c>
      <c r="M178" s="82">
        <f t="shared" si="6"/>
        <v>0</v>
      </c>
      <c r="N178" s="85">
        <f t="shared" si="7"/>
        <v>4.5</v>
      </c>
      <c r="O178" s="158">
        <f t="shared" si="8"/>
        <v>-4.5</v>
      </c>
      <c r="P178" s="81">
        <f t="shared" si="9"/>
        <v>0</v>
      </c>
      <c r="Q178" s="82">
        <f t="shared" si="10"/>
        <v>0</v>
      </c>
      <c r="R178" s="85">
        <f t="shared" si="11"/>
        <v>4.5</v>
      </c>
      <c r="S178" s="158">
        <f t="shared" si="12"/>
        <v>-4.5</v>
      </c>
      <c r="T178" s="81">
        <f t="shared" si="13"/>
        <v>0</v>
      </c>
      <c r="U178" s="82">
        <f t="shared" si="14"/>
        <v>50</v>
      </c>
      <c r="V178" s="85">
        <f t="shared" si="15"/>
        <v>4.5</v>
      </c>
      <c r="W178" s="158">
        <f t="shared" si="16"/>
        <v>45.5</v>
      </c>
      <c r="X178" s="81">
        <f t="shared" si="17"/>
        <v>45.5</v>
      </c>
      <c r="Y178" s="82">
        <f t="shared" si="18"/>
        <v>0</v>
      </c>
      <c r="Z178" s="85">
        <f t="shared" si="19"/>
        <v>4.5</v>
      </c>
      <c r="AA178" s="158">
        <f t="shared" si="20"/>
        <v>41</v>
      </c>
      <c r="AB178" s="87">
        <f t="shared" si="21"/>
        <v>9.1111111111111107</v>
      </c>
      <c r="AC178" s="87">
        <v>6</v>
      </c>
      <c r="AD178" s="362">
        <f t="shared" si="22"/>
        <v>12</v>
      </c>
      <c r="AE178" s="87">
        <f t="shared" si="25"/>
        <v>0</v>
      </c>
      <c r="AF178" s="154">
        <f t="shared" si="26"/>
        <v>0</v>
      </c>
      <c r="AG178" s="81"/>
      <c r="AH178" s="158"/>
      <c r="AI178" s="139"/>
      <c r="AJ178" s="139"/>
      <c r="AK178" s="350">
        <v>5</v>
      </c>
      <c r="AL178" s="350"/>
      <c r="AM178" s="2"/>
      <c r="AN178" s="2"/>
      <c r="AO178" s="2"/>
      <c r="AP178" s="45"/>
      <c r="AQ178" s="167"/>
      <c r="AR178" s="167"/>
      <c r="AS178" s="167"/>
      <c r="AT178" s="167"/>
      <c r="AU178" s="167"/>
      <c r="AV178" s="167"/>
      <c r="AW178" s="167"/>
      <c r="AX178" s="167"/>
      <c r="AY178" s="177">
        <v>50</v>
      </c>
      <c r="AZ178" s="376"/>
      <c r="BA178" s="376"/>
      <c r="BB178" s="177"/>
      <c r="BC178" s="167"/>
      <c r="BD178" s="167"/>
    </row>
    <row r="179" spans="1:56" ht="14.25" customHeight="1">
      <c r="A179" s="41" t="s">
        <v>998</v>
      </c>
      <c r="B179" s="377"/>
      <c r="C179" s="41" t="s">
        <v>659</v>
      </c>
      <c r="D179" s="79">
        <f>VLOOKUP(C179,'JAN26'!$A$1:I1212,8,0)</f>
        <v>32.42</v>
      </c>
      <c r="E179" s="79">
        <f>VLOOKUP(C179,AVE!B$1:GB4286,2,0)</f>
        <v>4.3949999999999996</v>
      </c>
      <c r="F179" s="153"/>
      <c r="G179" s="361">
        <f t="shared" si="0"/>
        <v>50</v>
      </c>
      <c r="H179" s="81">
        <f t="shared" si="1"/>
        <v>32.42</v>
      </c>
      <c r="I179" s="82">
        <f t="shared" si="2"/>
        <v>0</v>
      </c>
      <c r="J179" s="83">
        <f t="shared" si="3"/>
        <v>4.3949999999999996</v>
      </c>
      <c r="K179" s="158">
        <f t="shared" si="4"/>
        <v>28.025000000000002</v>
      </c>
      <c r="L179" s="81">
        <f t="shared" si="5"/>
        <v>28.025000000000002</v>
      </c>
      <c r="M179" s="82">
        <f t="shared" si="6"/>
        <v>0</v>
      </c>
      <c r="N179" s="85">
        <f t="shared" si="7"/>
        <v>4.3949999999999996</v>
      </c>
      <c r="O179" s="158">
        <f t="shared" si="8"/>
        <v>23.630000000000003</v>
      </c>
      <c r="P179" s="81">
        <f t="shared" si="9"/>
        <v>23.630000000000003</v>
      </c>
      <c r="Q179" s="82">
        <f t="shared" si="10"/>
        <v>0</v>
      </c>
      <c r="R179" s="85">
        <f t="shared" si="11"/>
        <v>4.3949999999999996</v>
      </c>
      <c r="S179" s="158">
        <f t="shared" si="12"/>
        <v>19.235000000000003</v>
      </c>
      <c r="T179" s="81">
        <f t="shared" si="13"/>
        <v>19.235000000000003</v>
      </c>
      <c r="U179" s="82">
        <f t="shared" si="14"/>
        <v>50</v>
      </c>
      <c r="V179" s="85">
        <f t="shared" si="15"/>
        <v>4.3949999999999996</v>
      </c>
      <c r="W179" s="158">
        <f t="shared" si="16"/>
        <v>64.84</v>
      </c>
      <c r="X179" s="81">
        <f t="shared" si="17"/>
        <v>64.84</v>
      </c>
      <c r="Y179" s="82">
        <f t="shared" si="18"/>
        <v>0</v>
      </c>
      <c r="Z179" s="85">
        <f t="shared" si="19"/>
        <v>4.3949999999999996</v>
      </c>
      <c r="AA179" s="158">
        <f t="shared" si="20"/>
        <v>60.445000000000007</v>
      </c>
      <c r="AB179" s="87">
        <f t="shared" si="21"/>
        <v>13.753128555176339</v>
      </c>
      <c r="AC179" s="87">
        <v>6</v>
      </c>
      <c r="AD179" s="362">
        <f t="shared" si="22"/>
        <v>12</v>
      </c>
      <c r="AE179" s="87">
        <f t="shared" si="25"/>
        <v>0</v>
      </c>
      <c r="AF179" s="154">
        <f t="shared" si="26"/>
        <v>0</v>
      </c>
      <c r="AG179" s="41"/>
      <c r="AH179" s="41"/>
      <c r="AI179" s="5"/>
      <c r="AJ179" s="5"/>
      <c r="AK179" s="408"/>
      <c r="AL179" s="408"/>
      <c r="AP179" s="45"/>
      <c r="AQ179" s="167"/>
      <c r="AR179" s="167"/>
      <c r="AS179" s="167"/>
      <c r="AT179" s="167"/>
      <c r="AU179" s="45"/>
      <c r="AV179" s="167"/>
      <c r="AW179" s="167"/>
      <c r="AX179" s="167"/>
      <c r="AY179" s="177">
        <v>50</v>
      </c>
      <c r="AZ179" s="202"/>
      <c r="BA179" s="202"/>
      <c r="BB179" s="177"/>
      <c r="BC179" s="167"/>
      <c r="BD179" s="167"/>
    </row>
    <row r="180" spans="1:56" ht="14.25" customHeight="1">
      <c r="A180" s="159" t="s">
        <v>1207</v>
      </c>
      <c r="B180" s="360" t="s">
        <v>1315</v>
      </c>
      <c r="C180" s="160" t="s">
        <v>348</v>
      </c>
      <c r="D180" s="79">
        <f>VLOOKUP(C180,'JAN26'!$A$1:I1101,8,0)</f>
        <v>45</v>
      </c>
      <c r="E180" s="79">
        <f>VLOOKUP(C180,AVE!B$1:GB4175,2,0)</f>
        <v>4.375</v>
      </c>
      <c r="F180" s="153"/>
      <c r="G180" s="361">
        <f t="shared" si="0"/>
        <v>0</v>
      </c>
      <c r="H180" s="81">
        <f t="shared" si="1"/>
        <v>45</v>
      </c>
      <c r="I180" s="82">
        <f t="shared" si="2"/>
        <v>0</v>
      </c>
      <c r="J180" s="83">
        <f t="shared" si="3"/>
        <v>4.375</v>
      </c>
      <c r="K180" s="158">
        <f t="shared" si="4"/>
        <v>40.625</v>
      </c>
      <c r="L180" s="81">
        <f t="shared" si="5"/>
        <v>40.625</v>
      </c>
      <c r="M180" s="82">
        <f t="shared" si="6"/>
        <v>0</v>
      </c>
      <c r="N180" s="85">
        <f t="shared" si="7"/>
        <v>4.375</v>
      </c>
      <c r="O180" s="158">
        <f t="shared" si="8"/>
        <v>36.25</v>
      </c>
      <c r="P180" s="81">
        <f t="shared" si="9"/>
        <v>36.25</v>
      </c>
      <c r="Q180" s="82">
        <f t="shared" si="10"/>
        <v>0</v>
      </c>
      <c r="R180" s="85">
        <f t="shared" si="11"/>
        <v>4.375</v>
      </c>
      <c r="S180" s="158">
        <f t="shared" si="12"/>
        <v>31.875</v>
      </c>
      <c r="T180" s="81">
        <f t="shared" si="13"/>
        <v>31.875</v>
      </c>
      <c r="U180" s="82">
        <f t="shared" si="14"/>
        <v>0</v>
      </c>
      <c r="V180" s="85">
        <f t="shared" si="15"/>
        <v>4.375</v>
      </c>
      <c r="W180" s="158">
        <f t="shared" si="16"/>
        <v>27.5</v>
      </c>
      <c r="X180" s="81">
        <f t="shared" si="17"/>
        <v>27.5</v>
      </c>
      <c r="Y180" s="82">
        <f t="shared" si="18"/>
        <v>0</v>
      </c>
      <c r="Z180" s="85">
        <f t="shared" si="19"/>
        <v>4.375</v>
      </c>
      <c r="AA180" s="158">
        <f t="shared" si="20"/>
        <v>23.125</v>
      </c>
      <c r="AB180" s="197">
        <f t="shared" si="21"/>
        <v>5.2857142857142856</v>
      </c>
      <c r="AC180" s="87">
        <v>6</v>
      </c>
      <c r="AD180" s="362">
        <f t="shared" si="22"/>
        <v>12</v>
      </c>
      <c r="AE180" s="197">
        <f t="shared" si="25"/>
        <v>6.7142857142857144</v>
      </c>
      <c r="AF180" s="198">
        <f t="shared" si="26"/>
        <v>29.375</v>
      </c>
      <c r="AG180" s="81">
        <v>50</v>
      </c>
      <c r="AH180" s="158" t="s">
        <v>1316</v>
      </c>
      <c r="AI180" s="139">
        <v>4.29</v>
      </c>
      <c r="AJ180" s="139"/>
      <c r="AK180" s="363"/>
      <c r="AL180" s="363"/>
      <c r="AM180" s="2"/>
      <c r="AN180" s="2"/>
      <c r="AO180" s="2"/>
      <c r="AP180" s="45"/>
      <c r="AQ180" s="364"/>
      <c r="AR180" s="364"/>
      <c r="AS180" s="364"/>
      <c r="AT180" s="364"/>
      <c r="AU180" s="364"/>
      <c r="AV180" s="364"/>
      <c r="AW180" s="364"/>
      <c r="AX180" s="364"/>
      <c r="AY180" s="364"/>
      <c r="AZ180" s="304"/>
      <c r="BA180" s="304"/>
      <c r="BB180" s="364"/>
      <c r="BC180" s="364"/>
      <c r="BD180" s="364"/>
    </row>
    <row r="181" spans="1:56" ht="14.25" customHeight="1">
      <c r="A181" s="160" t="s">
        <v>1197</v>
      </c>
      <c r="B181" s="360" t="s">
        <v>1317</v>
      </c>
      <c r="C181" s="22" t="s">
        <v>269</v>
      </c>
      <c r="D181" s="79">
        <f>VLOOKUP(C181,'JAN26'!$A$1:I1156,8,0)</f>
        <v>37</v>
      </c>
      <c r="E181" s="79">
        <f>VLOOKUP(C181,AVE!B$1:GB4230,2,0)</f>
        <v>4.166666666666667</v>
      </c>
      <c r="F181" s="153"/>
      <c r="G181" s="361">
        <f t="shared" si="0"/>
        <v>50</v>
      </c>
      <c r="H181" s="81">
        <f t="shared" si="1"/>
        <v>37</v>
      </c>
      <c r="I181" s="82">
        <f t="shared" si="2"/>
        <v>0</v>
      </c>
      <c r="J181" s="83">
        <f t="shared" si="3"/>
        <v>4.166666666666667</v>
      </c>
      <c r="K181" s="158">
        <f t="shared" si="4"/>
        <v>32.833333333333336</v>
      </c>
      <c r="L181" s="81">
        <f t="shared" si="5"/>
        <v>32.833333333333336</v>
      </c>
      <c r="M181" s="82">
        <f t="shared" si="6"/>
        <v>0</v>
      </c>
      <c r="N181" s="85">
        <f t="shared" si="7"/>
        <v>4.166666666666667</v>
      </c>
      <c r="O181" s="158">
        <f t="shared" si="8"/>
        <v>28.666666666666668</v>
      </c>
      <c r="P181" s="81">
        <f t="shared" si="9"/>
        <v>28.666666666666668</v>
      </c>
      <c r="Q181" s="82">
        <f t="shared" si="10"/>
        <v>0</v>
      </c>
      <c r="R181" s="85">
        <f t="shared" si="11"/>
        <v>4.166666666666667</v>
      </c>
      <c r="S181" s="158">
        <f t="shared" si="12"/>
        <v>24.5</v>
      </c>
      <c r="T181" s="81">
        <f t="shared" si="13"/>
        <v>24.5</v>
      </c>
      <c r="U181" s="82">
        <f t="shared" si="14"/>
        <v>0</v>
      </c>
      <c r="V181" s="85">
        <f t="shared" si="15"/>
        <v>4.166666666666667</v>
      </c>
      <c r="W181" s="158">
        <f t="shared" si="16"/>
        <v>20.333333333333332</v>
      </c>
      <c r="X181" s="81">
        <f t="shared" si="17"/>
        <v>20.333333333333332</v>
      </c>
      <c r="Y181" s="82">
        <f t="shared" si="18"/>
        <v>50</v>
      </c>
      <c r="Z181" s="85">
        <f t="shared" si="19"/>
        <v>4.166666666666667</v>
      </c>
      <c r="AA181" s="158">
        <f t="shared" si="20"/>
        <v>66.166666666666657</v>
      </c>
      <c r="AB181" s="197">
        <f t="shared" si="21"/>
        <v>15.879999999999997</v>
      </c>
      <c r="AC181" s="87">
        <v>6</v>
      </c>
      <c r="AD181" s="362">
        <f t="shared" si="22"/>
        <v>12</v>
      </c>
      <c r="AE181" s="197">
        <f t="shared" si="25"/>
        <v>0</v>
      </c>
      <c r="AF181" s="198">
        <f t="shared" si="26"/>
        <v>0</v>
      </c>
      <c r="AG181" s="3"/>
      <c r="AH181" s="158"/>
      <c r="AI181" s="139">
        <v>3.89</v>
      </c>
      <c r="AJ181" s="139"/>
      <c r="AK181" s="373">
        <v>4.03</v>
      </c>
      <c r="AL181" s="373"/>
      <c r="AM181" s="2"/>
      <c r="AN181" s="2"/>
      <c r="AO181" s="2"/>
      <c r="AP181" s="45"/>
      <c r="AQ181" s="168"/>
      <c r="AR181" s="168"/>
      <c r="AS181" s="168"/>
      <c r="AT181" s="168"/>
      <c r="AU181" s="168"/>
      <c r="AV181" s="168"/>
      <c r="AW181" s="168"/>
      <c r="AX181" s="168"/>
      <c r="AY181" s="168"/>
      <c r="AZ181" s="365"/>
      <c r="BA181" s="365">
        <v>50</v>
      </c>
      <c r="BB181" s="168"/>
      <c r="BC181" s="168"/>
      <c r="BD181" s="168"/>
    </row>
    <row r="182" spans="1:56" ht="14.25" customHeight="1">
      <c r="A182" s="382" t="s">
        <v>1228</v>
      </c>
      <c r="B182" s="360" t="s">
        <v>1318</v>
      </c>
      <c r="C182" s="22" t="s">
        <v>284</v>
      </c>
      <c r="D182" s="79">
        <f>VLOOKUP(C182,'JAN26'!$A$1:I1046,8,0)</f>
        <v>13</v>
      </c>
      <c r="E182" s="79">
        <f>VLOOKUP(C182,AVE!B$1:GB4120,2,0)</f>
        <v>4.1428571428571432</v>
      </c>
      <c r="F182" s="153"/>
      <c r="G182" s="361">
        <f t="shared" si="0"/>
        <v>50</v>
      </c>
      <c r="H182" s="81">
        <f t="shared" si="1"/>
        <v>13</v>
      </c>
      <c r="I182" s="82">
        <f t="shared" si="2"/>
        <v>0</v>
      </c>
      <c r="J182" s="83">
        <f t="shared" si="3"/>
        <v>4.1428571428571432</v>
      </c>
      <c r="K182" s="158">
        <f t="shared" si="4"/>
        <v>8.8571428571428577</v>
      </c>
      <c r="L182" s="81">
        <f t="shared" si="5"/>
        <v>8.8571428571428577</v>
      </c>
      <c r="M182" s="82">
        <f t="shared" si="6"/>
        <v>0</v>
      </c>
      <c r="N182" s="85">
        <f t="shared" si="7"/>
        <v>4.1428571428571432</v>
      </c>
      <c r="O182" s="158">
        <f t="shared" si="8"/>
        <v>4.7142857142857144</v>
      </c>
      <c r="P182" s="81">
        <f t="shared" si="9"/>
        <v>4.7142857142857144</v>
      </c>
      <c r="Q182" s="82">
        <f t="shared" si="10"/>
        <v>0</v>
      </c>
      <c r="R182" s="85">
        <f t="shared" si="11"/>
        <v>4.1428571428571432</v>
      </c>
      <c r="S182" s="158">
        <f t="shared" si="12"/>
        <v>0.57142857142857117</v>
      </c>
      <c r="T182" s="81">
        <f t="shared" si="13"/>
        <v>0.57142857142857117</v>
      </c>
      <c r="U182" s="82">
        <f t="shared" si="14"/>
        <v>0</v>
      </c>
      <c r="V182" s="85">
        <f t="shared" si="15"/>
        <v>4.1428571428571432</v>
      </c>
      <c r="W182" s="158">
        <f t="shared" si="16"/>
        <v>-3.5714285714285721</v>
      </c>
      <c r="X182" s="81">
        <f t="shared" si="17"/>
        <v>0</v>
      </c>
      <c r="Y182" s="82">
        <f t="shared" si="18"/>
        <v>50</v>
      </c>
      <c r="Z182" s="85">
        <f t="shared" si="19"/>
        <v>4.1428571428571432</v>
      </c>
      <c r="AA182" s="158">
        <f t="shared" si="20"/>
        <v>45.857142857142854</v>
      </c>
      <c r="AB182" s="197">
        <f t="shared" si="21"/>
        <v>11.068965517241377</v>
      </c>
      <c r="AC182" s="87">
        <v>6</v>
      </c>
      <c r="AD182" s="362">
        <f t="shared" si="22"/>
        <v>12</v>
      </c>
      <c r="AE182" s="197">
        <f t="shared" si="25"/>
        <v>0</v>
      </c>
      <c r="AF182" s="198">
        <f t="shared" si="26"/>
        <v>0</v>
      </c>
      <c r="AG182" s="3"/>
      <c r="AH182" s="158"/>
      <c r="AI182" s="139"/>
      <c r="AJ182" s="139">
        <v>13.7</v>
      </c>
      <c r="AK182" s="373"/>
      <c r="AL182" s="373"/>
      <c r="AM182" s="2"/>
      <c r="AN182" s="2"/>
      <c r="AO182" s="2"/>
      <c r="AP182" s="45"/>
      <c r="AQ182" s="168"/>
      <c r="AR182" s="168"/>
      <c r="AS182" s="168"/>
      <c r="AT182" s="168"/>
      <c r="AU182" s="168"/>
      <c r="AV182" s="168"/>
      <c r="AW182" s="168"/>
      <c r="AX182" s="168"/>
      <c r="AY182" s="168"/>
      <c r="AZ182" s="378"/>
      <c r="BA182" s="378">
        <v>50</v>
      </c>
      <c r="BB182" s="168"/>
      <c r="BC182" s="168"/>
      <c r="BD182" s="168"/>
    </row>
    <row r="183" spans="1:56" ht="14.25" customHeight="1">
      <c r="A183" s="218" t="s">
        <v>677</v>
      </c>
      <c r="B183" s="410"/>
      <c r="C183" s="4" t="s">
        <v>646</v>
      </c>
      <c r="D183" s="79">
        <f>VLOOKUP(C183,'JAN26'!$A$1:I933,8,0)</f>
        <v>7</v>
      </c>
      <c r="E183" s="79">
        <f>VLOOKUP(C183,AVE!B$1:GB4007,2,0)</f>
        <v>4</v>
      </c>
      <c r="F183" s="153"/>
      <c r="G183" s="361">
        <f t="shared" si="0"/>
        <v>0</v>
      </c>
      <c r="H183" s="81">
        <f t="shared" si="1"/>
        <v>7</v>
      </c>
      <c r="I183" s="82">
        <f t="shared" si="2"/>
        <v>0</v>
      </c>
      <c r="J183" s="83">
        <f t="shared" si="3"/>
        <v>4</v>
      </c>
      <c r="K183" s="158">
        <f t="shared" si="4"/>
        <v>3</v>
      </c>
      <c r="L183" s="81">
        <f t="shared" si="5"/>
        <v>3</v>
      </c>
      <c r="M183" s="82">
        <f t="shared" si="6"/>
        <v>0</v>
      </c>
      <c r="N183" s="85">
        <f t="shared" si="7"/>
        <v>4</v>
      </c>
      <c r="O183" s="158">
        <f t="shared" si="8"/>
        <v>-1</v>
      </c>
      <c r="P183" s="81">
        <f t="shared" si="9"/>
        <v>0</v>
      </c>
      <c r="Q183" s="82">
        <f t="shared" si="10"/>
        <v>0</v>
      </c>
      <c r="R183" s="85">
        <f t="shared" si="11"/>
        <v>4</v>
      </c>
      <c r="S183" s="158">
        <f t="shared" si="12"/>
        <v>-4</v>
      </c>
      <c r="T183" s="81">
        <f t="shared" si="13"/>
        <v>0</v>
      </c>
      <c r="U183" s="82">
        <f t="shared" si="14"/>
        <v>0</v>
      </c>
      <c r="V183" s="85">
        <f t="shared" si="15"/>
        <v>4</v>
      </c>
      <c r="W183" s="158">
        <f t="shared" si="16"/>
        <v>-4</v>
      </c>
      <c r="X183" s="81">
        <f t="shared" si="17"/>
        <v>0</v>
      </c>
      <c r="Y183" s="82">
        <f t="shared" si="18"/>
        <v>0</v>
      </c>
      <c r="Z183" s="85">
        <f t="shared" si="19"/>
        <v>4</v>
      </c>
      <c r="AA183" s="158">
        <f t="shared" si="20"/>
        <v>-4</v>
      </c>
      <c r="AB183" s="197">
        <f t="shared" si="21"/>
        <v>0</v>
      </c>
      <c r="AC183" s="87">
        <v>6</v>
      </c>
      <c r="AD183" s="362">
        <f t="shared" si="22"/>
        <v>12</v>
      </c>
      <c r="AE183" s="197">
        <f t="shared" si="25"/>
        <v>12</v>
      </c>
      <c r="AF183" s="198">
        <f t="shared" si="26"/>
        <v>48</v>
      </c>
      <c r="AG183" s="3">
        <v>50</v>
      </c>
      <c r="AH183" s="158"/>
      <c r="AI183" s="139"/>
      <c r="AJ183" s="139"/>
      <c r="AK183" s="350"/>
      <c r="AL183" s="350"/>
      <c r="AM183" s="2"/>
      <c r="AN183" s="2"/>
      <c r="AO183" s="2"/>
      <c r="AP183" s="45"/>
      <c r="AQ183" s="167"/>
      <c r="AR183" s="167"/>
      <c r="AS183" s="167"/>
      <c r="AT183" s="167"/>
      <c r="AU183" s="167"/>
      <c r="AV183" s="167"/>
      <c r="AW183" s="167"/>
      <c r="AX183" s="167"/>
      <c r="AY183" s="167"/>
      <c r="AZ183" s="202"/>
      <c r="BA183" s="202"/>
      <c r="BB183" s="167"/>
      <c r="BC183" s="167"/>
      <c r="BD183" s="167"/>
    </row>
    <row r="184" spans="1:56" ht="14.25" customHeight="1">
      <c r="A184" s="369" t="s">
        <v>1248</v>
      </c>
      <c r="B184" s="367" t="s">
        <v>1319</v>
      </c>
      <c r="C184" s="304" t="s">
        <v>294</v>
      </c>
      <c r="D184" s="79">
        <f>VLOOKUP(C184,'JAN26'!$A$1:I986,8,0)</f>
        <v>40</v>
      </c>
      <c r="E184" s="79">
        <f>VLOOKUP(C184,AVE!B$1:GB4060,2,0)</f>
        <v>3.7142857142857144</v>
      </c>
      <c r="F184" s="153"/>
      <c r="G184" s="361">
        <f t="shared" si="0"/>
        <v>200</v>
      </c>
      <c r="H184" s="81">
        <f t="shared" si="1"/>
        <v>40</v>
      </c>
      <c r="I184" s="82">
        <f t="shared" si="2"/>
        <v>0</v>
      </c>
      <c r="J184" s="83">
        <f t="shared" si="3"/>
        <v>3.7142857142857144</v>
      </c>
      <c r="K184" s="158">
        <f t="shared" si="4"/>
        <v>36.285714285714285</v>
      </c>
      <c r="L184" s="81">
        <f t="shared" si="5"/>
        <v>36.285714285714285</v>
      </c>
      <c r="M184" s="82">
        <f t="shared" si="6"/>
        <v>0</v>
      </c>
      <c r="N184" s="85">
        <f t="shared" si="7"/>
        <v>3.7142857142857144</v>
      </c>
      <c r="O184" s="158">
        <f t="shared" si="8"/>
        <v>32.571428571428569</v>
      </c>
      <c r="P184" s="81">
        <f t="shared" si="9"/>
        <v>32.571428571428569</v>
      </c>
      <c r="Q184" s="82">
        <f t="shared" si="10"/>
        <v>0</v>
      </c>
      <c r="R184" s="85">
        <f t="shared" si="11"/>
        <v>3.7142857142857144</v>
      </c>
      <c r="S184" s="158">
        <f t="shared" si="12"/>
        <v>28.857142857142854</v>
      </c>
      <c r="T184" s="81">
        <f t="shared" si="13"/>
        <v>28.857142857142854</v>
      </c>
      <c r="U184" s="82">
        <f t="shared" si="14"/>
        <v>100</v>
      </c>
      <c r="V184" s="85">
        <f t="shared" si="15"/>
        <v>3.7142857142857144</v>
      </c>
      <c r="W184" s="158">
        <f t="shared" si="16"/>
        <v>125.14285714285715</v>
      </c>
      <c r="X184" s="81">
        <f t="shared" si="17"/>
        <v>125.14285714285715</v>
      </c>
      <c r="Y184" s="82">
        <f t="shared" si="18"/>
        <v>100</v>
      </c>
      <c r="Z184" s="85">
        <f t="shared" si="19"/>
        <v>3.7142857142857144</v>
      </c>
      <c r="AA184" s="158">
        <f t="shared" si="20"/>
        <v>221.42857142857144</v>
      </c>
      <c r="AB184" s="174">
        <f t="shared" si="21"/>
        <v>59.61538461538462</v>
      </c>
      <c r="AC184" s="87">
        <v>6</v>
      </c>
      <c r="AD184" s="362">
        <f t="shared" si="22"/>
        <v>12</v>
      </c>
      <c r="AE184" s="174">
        <f t="shared" si="25"/>
        <v>0</v>
      </c>
      <c r="AF184" s="109">
        <f t="shared" si="26"/>
        <v>0</v>
      </c>
      <c r="AG184" s="109"/>
      <c r="AH184" s="370"/>
      <c r="AI184" s="203"/>
      <c r="AJ184" s="203"/>
      <c r="AK184" s="371">
        <v>14.08</v>
      </c>
      <c r="AL184" s="371"/>
      <c r="AM184" s="167"/>
      <c r="AN184" s="167"/>
      <c r="AO184" s="167"/>
      <c r="AP184" s="45"/>
      <c r="AQ184" s="168"/>
      <c r="AR184" s="168"/>
      <c r="AS184" s="168"/>
      <c r="AT184" s="168"/>
      <c r="AU184" s="168"/>
      <c r="AV184" s="168"/>
      <c r="AW184" s="168"/>
      <c r="AX184" s="168"/>
      <c r="AY184" s="168">
        <v>100</v>
      </c>
      <c r="AZ184" s="202"/>
      <c r="BA184" s="202"/>
      <c r="BB184" s="168">
        <v>100</v>
      </c>
      <c r="BC184" s="168"/>
      <c r="BD184" s="168"/>
    </row>
    <row r="185" spans="1:56" ht="14.25" customHeight="1">
      <c r="A185" s="289" t="s">
        <v>1211</v>
      </c>
      <c r="B185" s="367"/>
      <c r="C185" s="45" t="s">
        <v>665</v>
      </c>
      <c r="D185" s="79">
        <f>VLOOKUP(C185,'JAN26'!$A$1:I998,8,0)</f>
        <v>6</v>
      </c>
      <c r="E185" s="79">
        <f>VLOOKUP(C185,AVE!B$1:GB4072,2,0)</f>
        <v>4</v>
      </c>
      <c r="F185" s="153"/>
      <c r="G185" s="361">
        <f t="shared" si="0"/>
        <v>0</v>
      </c>
      <c r="H185" s="81">
        <f t="shared" si="1"/>
        <v>6</v>
      </c>
      <c r="I185" s="82">
        <f t="shared" si="2"/>
        <v>0</v>
      </c>
      <c r="J185" s="83">
        <f t="shared" si="3"/>
        <v>4</v>
      </c>
      <c r="K185" s="158">
        <f t="shared" si="4"/>
        <v>2</v>
      </c>
      <c r="L185" s="81">
        <f t="shared" si="5"/>
        <v>2</v>
      </c>
      <c r="M185" s="82">
        <f t="shared" si="6"/>
        <v>0</v>
      </c>
      <c r="N185" s="85">
        <f t="shared" si="7"/>
        <v>4</v>
      </c>
      <c r="O185" s="158">
        <f t="shared" si="8"/>
        <v>-2</v>
      </c>
      <c r="P185" s="81">
        <f t="shared" si="9"/>
        <v>0</v>
      </c>
      <c r="Q185" s="82">
        <f t="shared" si="10"/>
        <v>0</v>
      </c>
      <c r="R185" s="85">
        <f t="shared" si="11"/>
        <v>4</v>
      </c>
      <c r="S185" s="158">
        <f t="shared" si="12"/>
        <v>-4</v>
      </c>
      <c r="T185" s="81">
        <f t="shared" si="13"/>
        <v>0</v>
      </c>
      <c r="U185" s="82">
        <f t="shared" si="14"/>
        <v>0</v>
      </c>
      <c r="V185" s="85">
        <f t="shared" si="15"/>
        <v>4</v>
      </c>
      <c r="W185" s="158">
        <f t="shared" si="16"/>
        <v>-4</v>
      </c>
      <c r="X185" s="81">
        <f t="shared" si="17"/>
        <v>0</v>
      </c>
      <c r="Y185" s="82">
        <f t="shared" si="18"/>
        <v>0</v>
      </c>
      <c r="Z185" s="85">
        <f t="shared" si="19"/>
        <v>4</v>
      </c>
      <c r="AA185" s="158">
        <f t="shared" si="20"/>
        <v>-4</v>
      </c>
      <c r="AB185" s="289"/>
      <c r="AC185" s="87">
        <v>6</v>
      </c>
      <c r="AD185" s="362">
        <f t="shared" si="22"/>
        <v>12</v>
      </c>
      <c r="AE185" s="289"/>
      <c r="AF185" s="289"/>
      <c r="AG185" s="45"/>
      <c r="AH185" s="289"/>
      <c r="AI185" s="416"/>
      <c r="AJ185" s="416"/>
      <c r="AK185" s="417"/>
      <c r="AL185" s="417"/>
      <c r="AM185" s="45"/>
      <c r="AN185" s="45"/>
      <c r="AO185" s="45"/>
      <c r="AP185" s="45"/>
      <c r="AQ185" s="167"/>
      <c r="AR185" s="167"/>
      <c r="AS185" s="167"/>
      <c r="AT185" s="167"/>
      <c r="AU185" s="45"/>
      <c r="AV185" s="167"/>
      <c r="AW185" s="167"/>
      <c r="AX185" s="167"/>
      <c r="AY185" s="167"/>
      <c r="AZ185" s="376"/>
      <c r="BA185" s="376"/>
      <c r="BB185" s="167"/>
      <c r="BC185" s="167"/>
      <c r="BD185" s="167"/>
    </row>
    <row r="186" spans="1:56" ht="14.25" customHeight="1">
      <c r="A186" s="159" t="s">
        <v>1207</v>
      </c>
      <c r="B186" s="360" t="s">
        <v>1320</v>
      </c>
      <c r="C186" s="22" t="s">
        <v>386</v>
      </c>
      <c r="D186" s="79">
        <f>VLOOKUP(C186,'JAN26'!$A$1:I1105,8,0)</f>
        <v>22</v>
      </c>
      <c r="E186" s="79">
        <f>VLOOKUP(C186,AVE!B$1:GB4179,2,0)</f>
        <v>4</v>
      </c>
      <c r="F186" s="153"/>
      <c r="G186" s="361">
        <f t="shared" si="0"/>
        <v>0</v>
      </c>
      <c r="H186" s="81">
        <f t="shared" si="1"/>
        <v>22</v>
      </c>
      <c r="I186" s="82">
        <f t="shared" si="2"/>
        <v>0</v>
      </c>
      <c r="J186" s="83">
        <f t="shared" si="3"/>
        <v>4</v>
      </c>
      <c r="K186" s="158">
        <f t="shared" si="4"/>
        <v>18</v>
      </c>
      <c r="L186" s="81">
        <f t="shared" si="5"/>
        <v>18</v>
      </c>
      <c r="M186" s="82">
        <f t="shared" si="6"/>
        <v>0</v>
      </c>
      <c r="N186" s="85">
        <f t="shared" si="7"/>
        <v>4</v>
      </c>
      <c r="O186" s="158">
        <f t="shared" si="8"/>
        <v>14</v>
      </c>
      <c r="P186" s="81">
        <f t="shared" si="9"/>
        <v>14</v>
      </c>
      <c r="Q186" s="82">
        <f t="shared" si="10"/>
        <v>0</v>
      </c>
      <c r="R186" s="85">
        <f t="shared" si="11"/>
        <v>4</v>
      </c>
      <c r="S186" s="158">
        <f t="shared" si="12"/>
        <v>10</v>
      </c>
      <c r="T186" s="81">
        <f t="shared" si="13"/>
        <v>10</v>
      </c>
      <c r="U186" s="82">
        <f t="shared" si="14"/>
        <v>0</v>
      </c>
      <c r="V186" s="85">
        <f t="shared" si="15"/>
        <v>4</v>
      </c>
      <c r="W186" s="158">
        <f t="shared" si="16"/>
        <v>6</v>
      </c>
      <c r="X186" s="81">
        <f t="shared" si="17"/>
        <v>6</v>
      </c>
      <c r="Y186" s="82">
        <f t="shared" si="18"/>
        <v>0</v>
      </c>
      <c r="Z186" s="85">
        <f t="shared" si="19"/>
        <v>4</v>
      </c>
      <c r="AA186" s="158">
        <f t="shared" si="20"/>
        <v>2</v>
      </c>
      <c r="AB186" s="197">
        <f t="shared" ref="AB186:AB239" si="27">IF(AA186&lt;0,0,AA186/Z186)</f>
        <v>0.5</v>
      </c>
      <c r="AC186" s="87">
        <v>6</v>
      </c>
      <c r="AD186" s="362">
        <f t="shared" si="22"/>
        <v>12</v>
      </c>
      <c r="AE186" s="197">
        <f t="shared" ref="AE186:AE239" si="28">IF((AB186&lt;AC186),(AD186-AB186),0)</f>
        <v>11.5</v>
      </c>
      <c r="AF186" s="198">
        <f t="shared" ref="AF186:AF239" si="29">AE186*E186</f>
        <v>46</v>
      </c>
      <c r="AG186" s="3">
        <v>50</v>
      </c>
      <c r="AH186" s="158"/>
      <c r="AI186" s="139"/>
      <c r="AJ186" s="139"/>
      <c r="AK186" s="350"/>
      <c r="AL186" s="350"/>
      <c r="AM186" s="2"/>
      <c r="AN186" s="2"/>
      <c r="AO186" s="2"/>
      <c r="AP186" s="45"/>
      <c r="AQ186" s="364"/>
      <c r="AR186" s="364"/>
      <c r="AS186" s="364"/>
      <c r="AT186" s="364"/>
      <c r="AU186" s="167"/>
      <c r="AV186" s="364"/>
      <c r="AW186" s="364"/>
      <c r="AX186" s="364"/>
      <c r="AY186" s="364"/>
      <c r="AZ186" s="202"/>
      <c r="BA186" s="202"/>
      <c r="BB186" s="364"/>
      <c r="BC186" s="364"/>
      <c r="BD186" s="364"/>
    </row>
    <row r="187" spans="1:56" ht="14.25" customHeight="1">
      <c r="A187" s="41" t="s">
        <v>1207</v>
      </c>
      <c r="B187" s="360"/>
      <c r="C187" s="4" t="s">
        <v>671</v>
      </c>
      <c r="D187" s="79">
        <f>VLOOKUP(C187,'JAN26'!$A$1:I1142,8,0)</f>
        <v>1</v>
      </c>
      <c r="E187" s="79">
        <f>VLOOKUP(C187,AVE!B$1:GB4216,2,0)</f>
        <v>4</v>
      </c>
      <c r="F187" s="153"/>
      <c r="G187" s="361">
        <f t="shared" si="0"/>
        <v>0</v>
      </c>
      <c r="H187" s="81">
        <f t="shared" si="1"/>
        <v>1</v>
      </c>
      <c r="I187" s="82">
        <f t="shared" si="2"/>
        <v>0</v>
      </c>
      <c r="J187" s="83">
        <f t="shared" si="3"/>
        <v>4</v>
      </c>
      <c r="K187" s="158">
        <f t="shared" si="4"/>
        <v>-3</v>
      </c>
      <c r="L187" s="81">
        <f t="shared" si="5"/>
        <v>0</v>
      </c>
      <c r="M187" s="82">
        <f t="shared" si="6"/>
        <v>0</v>
      </c>
      <c r="N187" s="85">
        <f t="shared" si="7"/>
        <v>4</v>
      </c>
      <c r="O187" s="158">
        <f t="shared" si="8"/>
        <v>-4</v>
      </c>
      <c r="P187" s="81">
        <f t="shared" si="9"/>
        <v>0</v>
      </c>
      <c r="Q187" s="82">
        <f t="shared" si="10"/>
        <v>0</v>
      </c>
      <c r="R187" s="85">
        <f t="shared" si="11"/>
        <v>4</v>
      </c>
      <c r="S187" s="158">
        <f t="shared" si="12"/>
        <v>-4</v>
      </c>
      <c r="T187" s="81">
        <f t="shared" si="13"/>
        <v>0</v>
      </c>
      <c r="U187" s="82">
        <f t="shared" si="14"/>
        <v>0</v>
      </c>
      <c r="V187" s="85">
        <f t="shared" si="15"/>
        <v>4</v>
      </c>
      <c r="W187" s="158">
        <f t="shared" si="16"/>
        <v>-4</v>
      </c>
      <c r="X187" s="81">
        <f t="shared" si="17"/>
        <v>0</v>
      </c>
      <c r="Y187" s="82">
        <f t="shared" si="18"/>
        <v>0</v>
      </c>
      <c r="Z187" s="85">
        <f t="shared" si="19"/>
        <v>4</v>
      </c>
      <c r="AA187" s="158">
        <f t="shared" si="20"/>
        <v>-4</v>
      </c>
      <c r="AB187" s="197">
        <f t="shared" si="27"/>
        <v>0</v>
      </c>
      <c r="AC187" s="87">
        <v>6</v>
      </c>
      <c r="AD187" s="362">
        <f t="shared" si="22"/>
        <v>12</v>
      </c>
      <c r="AE187" s="197">
        <f t="shared" si="28"/>
        <v>12</v>
      </c>
      <c r="AF187" s="198">
        <f t="shared" si="29"/>
        <v>48</v>
      </c>
      <c r="AG187" s="4">
        <v>50</v>
      </c>
      <c r="AH187" s="41"/>
      <c r="AI187" s="5"/>
      <c r="AJ187" s="5"/>
      <c r="AK187" s="408"/>
      <c r="AL187" s="408"/>
      <c r="AP187" s="45"/>
      <c r="AQ187" s="167"/>
      <c r="AR187" s="167"/>
      <c r="AS187" s="167"/>
      <c r="AT187" s="167"/>
      <c r="AU187" s="45"/>
      <c r="AV187" s="167"/>
      <c r="AW187" s="167"/>
      <c r="AX187" s="167"/>
      <c r="AY187" s="167"/>
      <c r="AZ187" s="376"/>
      <c r="BA187" s="376"/>
      <c r="BB187" s="167"/>
      <c r="BC187" s="167"/>
      <c r="BD187" s="167"/>
    </row>
    <row r="188" spans="1:56" ht="14.25" customHeight="1">
      <c r="A188" s="160" t="s">
        <v>1197</v>
      </c>
      <c r="B188" s="383" t="s">
        <v>1321</v>
      </c>
      <c r="C188" s="22" t="s">
        <v>327</v>
      </c>
      <c r="D188" s="79">
        <f>VLOOKUP(C188,'JAN26'!$A$1:I1155,8,0)</f>
        <v>13</v>
      </c>
      <c r="E188" s="79">
        <f>VLOOKUP(C188,AVE!B$1:GB4229,2,0)</f>
        <v>4</v>
      </c>
      <c r="F188" s="153"/>
      <c r="G188" s="361">
        <f t="shared" si="0"/>
        <v>100</v>
      </c>
      <c r="H188" s="81">
        <f t="shared" si="1"/>
        <v>13</v>
      </c>
      <c r="I188" s="82">
        <f t="shared" si="2"/>
        <v>0</v>
      </c>
      <c r="J188" s="83">
        <f t="shared" si="3"/>
        <v>4</v>
      </c>
      <c r="K188" s="158">
        <f t="shared" si="4"/>
        <v>9</v>
      </c>
      <c r="L188" s="81">
        <f t="shared" si="5"/>
        <v>9</v>
      </c>
      <c r="M188" s="82">
        <f t="shared" si="6"/>
        <v>50</v>
      </c>
      <c r="N188" s="85">
        <f t="shared" si="7"/>
        <v>4</v>
      </c>
      <c r="O188" s="158">
        <f t="shared" si="8"/>
        <v>55</v>
      </c>
      <c r="P188" s="81">
        <f t="shared" si="9"/>
        <v>55</v>
      </c>
      <c r="Q188" s="82">
        <f t="shared" si="10"/>
        <v>0</v>
      </c>
      <c r="R188" s="85">
        <f t="shared" si="11"/>
        <v>4</v>
      </c>
      <c r="S188" s="158">
        <f t="shared" si="12"/>
        <v>51</v>
      </c>
      <c r="T188" s="81">
        <f t="shared" si="13"/>
        <v>51</v>
      </c>
      <c r="U188" s="82">
        <f t="shared" si="14"/>
        <v>0</v>
      </c>
      <c r="V188" s="85">
        <f t="shared" si="15"/>
        <v>4</v>
      </c>
      <c r="W188" s="158">
        <f t="shared" si="16"/>
        <v>47</v>
      </c>
      <c r="X188" s="81">
        <f t="shared" si="17"/>
        <v>47</v>
      </c>
      <c r="Y188" s="82">
        <f t="shared" si="18"/>
        <v>50</v>
      </c>
      <c r="Z188" s="85">
        <f t="shared" si="19"/>
        <v>4</v>
      </c>
      <c r="AA188" s="158">
        <f t="shared" si="20"/>
        <v>93</v>
      </c>
      <c r="AB188" s="197">
        <f t="shared" si="27"/>
        <v>23.25</v>
      </c>
      <c r="AC188" s="87">
        <v>6</v>
      </c>
      <c r="AD188" s="362">
        <f t="shared" si="22"/>
        <v>12</v>
      </c>
      <c r="AE188" s="197">
        <f t="shared" si="28"/>
        <v>0</v>
      </c>
      <c r="AF188" s="198">
        <f t="shared" si="29"/>
        <v>0</v>
      </c>
      <c r="AG188" s="3"/>
      <c r="AH188" s="158"/>
      <c r="AI188" s="139">
        <v>8</v>
      </c>
      <c r="AJ188" s="139"/>
      <c r="AK188" s="373"/>
      <c r="AL188" s="373"/>
      <c r="AM188" s="2"/>
      <c r="AN188" s="2"/>
      <c r="AO188" s="2"/>
      <c r="AP188" s="45"/>
      <c r="AQ188" s="167"/>
      <c r="AR188" s="167"/>
      <c r="AS188" s="177">
        <v>50</v>
      </c>
      <c r="AT188" s="167"/>
      <c r="AU188" s="168"/>
      <c r="AV188" s="167"/>
      <c r="AW188" s="167"/>
      <c r="AX188" s="167"/>
      <c r="AY188" s="167"/>
      <c r="AZ188" s="365"/>
      <c r="BA188" s="365">
        <v>50</v>
      </c>
      <c r="BB188" s="167"/>
      <c r="BC188" s="167"/>
      <c r="BD188" s="167"/>
    </row>
    <row r="189" spans="1:56" ht="14.25" customHeight="1">
      <c r="A189" s="386" t="s">
        <v>1288</v>
      </c>
      <c r="B189" s="385" t="s">
        <v>1322</v>
      </c>
      <c r="C189" s="438" t="s">
        <v>518</v>
      </c>
      <c r="D189" s="79">
        <f>VLOOKUP(C189,'JAN26'!$A$1:I960,8,0)</f>
        <v>54</v>
      </c>
      <c r="E189" s="79">
        <f>VLOOKUP(C189,AVE!B$1:GB4034,2,0)</f>
        <v>3.8333333333333335</v>
      </c>
      <c r="F189" s="153"/>
      <c r="G189" s="361">
        <f t="shared" si="0"/>
        <v>50</v>
      </c>
      <c r="H189" s="81">
        <f t="shared" si="1"/>
        <v>54</v>
      </c>
      <c r="I189" s="82">
        <f t="shared" si="2"/>
        <v>50</v>
      </c>
      <c r="J189" s="83">
        <f t="shared" si="3"/>
        <v>3.8333333333333335</v>
      </c>
      <c r="K189" s="158">
        <f t="shared" si="4"/>
        <v>100.16666666666667</v>
      </c>
      <c r="L189" s="81">
        <f t="shared" si="5"/>
        <v>100.16666666666667</v>
      </c>
      <c r="M189" s="82">
        <f t="shared" si="6"/>
        <v>0</v>
      </c>
      <c r="N189" s="85">
        <f t="shared" si="7"/>
        <v>3.8333333333333335</v>
      </c>
      <c r="O189" s="158">
        <f t="shared" si="8"/>
        <v>96.333333333333343</v>
      </c>
      <c r="P189" s="81">
        <f t="shared" si="9"/>
        <v>96.333333333333343</v>
      </c>
      <c r="Q189" s="82">
        <f t="shared" si="10"/>
        <v>0</v>
      </c>
      <c r="R189" s="85">
        <f t="shared" si="11"/>
        <v>3.8333333333333335</v>
      </c>
      <c r="S189" s="158">
        <f t="shared" si="12"/>
        <v>92.500000000000014</v>
      </c>
      <c r="T189" s="81">
        <f t="shared" si="13"/>
        <v>92.500000000000014</v>
      </c>
      <c r="U189" s="82">
        <f t="shared" si="14"/>
        <v>0</v>
      </c>
      <c r="V189" s="85">
        <f t="shared" si="15"/>
        <v>3.8333333333333335</v>
      </c>
      <c r="W189" s="158">
        <f t="shared" si="16"/>
        <v>88.666666666666686</v>
      </c>
      <c r="X189" s="81">
        <f t="shared" si="17"/>
        <v>88.666666666666686</v>
      </c>
      <c r="Y189" s="82">
        <f t="shared" si="18"/>
        <v>0</v>
      </c>
      <c r="Z189" s="85">
        <f t="shared" si="19"/>
        <v>3.8333333333333335</v>
      </c>
      <c r="AA189" s="158">
        <f t="shared" si="20"/>
        <v>84.833333333333357</v>
      </c>
      <c r="AB189" s="441">
        <f t="shared" si="27"/>
        <v>22.130434782608702</v>
      </c>
      <c r="AC189" s="87">
        <v>6</v>
      </c>
      <c r="AD189" s="362">
        <f t="shared" si="22"/>
        <v>12</v>
      </c>
      <c r="AE189" s="441">
        <f t="shared" si="28"/>
        <v>0</v>
      </c>
      <c r="AF189" s="442">
        <f t="shared" si="29"/>
        <v>0</v>
      </c>
      <c r="AG189" s="442"/>
      <c r="AH189" s="387"/>
      <c r="AI189" s="389"/>
      <c r="AJ189" s="389">
        <v>53.57</v>
      </c>
      <c r="AK189" s="396">
        <v>50</v>
      </c>
      <c r="AL189" s="396"/>
      <c r="AM189" s="391"/>
      <c r="AN189" s="391"/>
      <c r="AO189" s="391"/>
      <c r="AP189" s="45"/>
      <c r="AQ189" s="168"/>
      <c r="AR189" s="168">
        <v>50</v>
      </c>
      <c r="AS189" s="168"/>
      <c r="AT189" s="168"/>
      <c r="AU189" s="168"/>
      <c r="AV189" s="168"/>
      <c r="AW189" s="168"/>
      <c r="AX189" s="168"/>
      <c r="AY189" s="168"/>
      <c r="AZ189" s="376"/>
      <c r="BA189" s="376"/>
      <c r="BB189" s="168"/>
      <c r="BC189" s="168"/>
      <c r="BD189" s="168"/>
    </row>
    <row r="190" spans="1:56" ht="14.25" customHeight="1">
      <c r="A190" s="382" t="s">
        <v>1207</v>
      </c>
      <c r="B190" s="360" t="s">
        <v>1323</v>
      </c>
      <c r="C190" s="22" t="s">
        <v>331</v>
      </c>
      <c r="D190" s="79">
        <f>VLOOKUP(C190,'JAN26'!$A$1:I1102,8,0)</f>
        <v>16</v>
      </c>
      <c r="E190" s="79">
        <f>VLOOKUP(C190,AVE!B$1:GB4176,2,0)</f>
        <v>3.8333333333333335</v>
      </c>
      <c r="F190" s="153"/>
      <c r="G190" s="361">
        <f t="shared" si="0"/>
        <v>50</v>
      </c>
      <c r="H190" s="81">
        <f t="shared" si="1"/>
        <v>16</v>
      </c>
      <c r="I190" s="82">
        <f t="shared" si="2"/>
        <v>0</v>
      </c>
      <c r="J190" s="83">
        <f t="shared" si="3"/>
        <v>3.8333333333333335</v>
      </c>
      <c r="K190" s="158">
        <f t="shared" si="4"/>
        <v>12.166666666666666</v>
      </c>
      <c r="L190" s="81">
        <f t="shared" si="5"/>
        <v>12.166666666666666</v>
      </c>
      <c r="M190" s="82">
        <f t="shared" si="6"/>
        <v>0</v>
      </c>
      <c r="N190" s="85">
        <f t="shared" si="7"/>
        <v>3.8333333333333335</v>
      </c>
      <c r="O190" s="158">
        <f t="shared" si="8"/>
        <v>8.3333333333333321</v>
      </c>
      <c r="P190" s="81">
        <f t="shared" si="9"/>
        <v>8.3333333333333321</v>
      </c>
      <c r="Q190" s="82">
        <f t="shared" si="10"/>
        <v>0</v>
      </c>
      <c r="R190" s="85">
        <f t="shared" si="11"/>
        <v>3.8333333333333335</v>
      </c>
      <c r="S190" s="158">
        <f t="shared" si="12"/>
        <v>4.4999999999999982</v>
      </c>
      <c r="T190" s="81">
        <f t="shared" si="13"/>
        <v>4.4999999999999982</v>
      </c>
      <c r="U190" s="82">
        <f t="shared" si="14"/>
        <v>50</v>
      </c>
      <c r="V190" s="85">
        <f t="shared" si="15"/>
        <v>3.8333333333333335</v>
      </c>
      <c r="W190" s="158">
        <f t="shared" si="16"/>
        <v>50.666666666666664</v>
      </c>
      <c r="X190" s="81">
        <f t="shared" si="17"/>
        <v>50.666666666666664</v>
      </c>
      <c r="Y190" s="82">
        <f t="shared" si="18"/>
        <v>0</v>
      </c>
      <c r="Z190" s="85">
        <f t="shared" si="19"/>
        <v>3.8333333333333335</v>
      </c>
      <c r="AA190" s="158">
        <f t="shared" si="20"/>
        <v>46.833333333333329</v>
      </c>
      <c r="AB190" s="197">
        <f t="shared" si="27"/>
        <v>12.217391304347824</v>
      </c>
      <c r="AC190" s="87">
        <v>6</v>
      </c>
      <c r="AD190" s="362">
        <f t="shared" si="22"/>
        <v>12</v>
      </c>
      <c r="AE190" s="197">
        <f t="shared" si="28"/>
        <v>0</v>
      </c>
      <c r="AF190" s="198">
        <f t="shared" si="29"/>
        <v>0</v>
      </c>
      <c r="AG190" s="3"/>
      <c r="AH190" s="158"/>
      <c r="AI190" s="139"/>
      <c r="AJ190" s="139"/>
      <c r="AK190" s="363"/>
      <c r="AL190" s="363"/>
      <c r="AM190" s="2"/>
      <c r="AN190" s="2"/>
      <c r="AO190" s="2"/>
      <c r="AP190" s="45"/>
      <c r="AQ190" s="364"/>
      <c r="AR190" s="364"/>
      <c r="AS190" s="364"/>
      <c r="AT190" s="364"/>
      <c r="AU190" s="364"/>
      <c r="AV190" s="364"/>
      <c r="AW190" s="364"/>
      <c r="AX190" s="364"/>
      <c r="AY190" s="364">
        <v>50</v>
      </c>
      <c r="AZ190" s="202"/>
      <c r="BA190" s="202"/>
      <c r="BB190" s="364"/>
      <c r="BC190" s="364"/>
      <c r="BD190" s="364"/>
    </row>
    <row r="191" spans="1:56" ht="14.25" customHeight="1">
      <c r="A191" s="384" t="s">
        <v>874</v>
      </c>
      <c r="B191" s="385" t="s">
        <v>1324</v>
      </c>
      <c r="C191" s="438" t="s">
        <v>314</v>
      </c>
      <c r="D191" s="79">
        <f>VLOOKUP(C191,'JAN26'!$A$1:I972,8,0)</f>
        <v>35</v>
      </c>
      <c r="E191" s="79">
        <f>VLOOKUP(C191,AVE!B$1:GB4046,2,0)</f>
        <v>3.8</v>
      </c>
      <c r="F191" s="153"/>
      <c r="G191" s="361">
        <f t="shared" si="0"/>
        <v>0</v>
      </c>
      <c r="H191" s="81">
        <f t="shared" si="1"/>
        <v>35</v>
      </c>
      <c r="I191" s="82">
        <f t="shared" si="2"/>
        <v>0</v>
      </c>
      <c r="J191" s="83">
        <f t="shared" si="3"/>
        <v>3.8</v>
      </c>
      <c r="K191" s="158">
        <f t="shared" si="4"/>
        <v>31.2</v>
      </c>
      <c r="L191" s="81">
        <f t="shared" si="5"/>
        <v>31.2</v>
      </c>
      <c r="M191" s="82">
        <f t="shared" si="6"/>
        <v>0</v>
      </c>
      <c r="N191" s="85">
        <f t="shared" si="7"/>
        <v>3.8</v>
      </c>
      <c r="O191" s="158">
        <f t="shared" si="8"/>
        <v>27.4</v>
      </c>
      <c r="P191" s="81">
        <f t="shared" si="9"/>
        <v>27.4</v>
      </c>
      <c r="Q191" s="82">
        <f t="shared" si="10"/>
        <v>0</v>
      </c>
      <c r="R191" s="85">
        <f t="shared" si="11"/>
        <v>3.8</v>
      </c>
      <c r="S191" s="158">
        <f t="shared" si="12"/>
        <v>23.599999999999998</v>
      </c>
      <c r="T191" s="81">
        <f t="shared" si="13"/>
        <v>23.599999999999998</v>
      </c>
      <c r="U191" s="82">
        <f t="shared" si="14"/>
        <v>0</v>
      </c>
      <c r="V191" s="85">
        <f t="shared" si="15"/>
        <v>3.8</v>
      </c>
      <c r="W191" s="158">
        <f t="shared" si="16"/>
        <v>19.799999999999997</v>
      </c>
      <c r="X191" s="81">
        <f t="shared" si="17"/>
        <v>19.799999999999997</v>
      </c>
      <c r="Y191" s="82">
        <f t="shared" si="18"/>
        <v>0</v>
      </c>
      <c r="Z191" s="85">
        <f t="shared" si="19"/>
        <v>3.8</v>
      </c>
      <c r="AA191" s="158">
        <f t="shared" si="20"/>
        <v>15.999999999999996</v>
      </c>
      <c r="AB191" s="441">
        <f t="shared" si="27"/>
        <v>4.2105263157894726</v>
      </c>
      <c r="AC191" s="87">
        <v>6</v>
      </c>
      <c r="AD191" s="362">
        <f t="shared" si="22"/>
        <v>12</v>
      </c>
      <c r="AE191" s="441">
        <f t="shared" si="28"/>
        <v>7.7894736842105274</v>
      </c>
      <c r="AF191" s="442">
        <f t="shared" si="29"/>
        <v>29.6</v>
      </c>
      <c r="AG191" s="442">
        <v>30</v>
      </c>
      <c r="AH191" s="387"/>
      <c r="AI191" s="389"/>
      <c r="AJ191" s="389"/>
      <c r="AK191" s="396"/>
      <c r="AL191" s="396"/>
      <c r="AM191" s="391"/>
      <c r="AN191" s="391"/>
      <c r="AO191" s="391"/>
      <c r="AP191" s="45"/>
      <c r="AQ191" s="168"/>
      <c r="AR191" s="168"/>
      <c r="AS191" s="168"/>
      <c r="AT191" s="168"/>
      <c r="AU191" s="168"/>
      <c r="AV191" s="168"/>
      <c r="AW191" s="168"/>
      <c r="AX191" s="168"/>
      <c r="AY191" s="168"/>
      <c r="AZ191" s="376"/>
      <c r="BA191" s="376"/>
      <c r="BB191" s="168"/>
      <c r="BC191" s="168"/>
      <c r="BD191" s="168"/>
    </row>
    <row r="192" spans="1:56" ht="14.25" customHeight="1">
      <c r="A192" s="369" t="s">
        <v>1211</v>
      </c>
      <c r="B192" s="367">
        <v>612601110952</v>
      </c>
      <c r="C192" s="304" t="s">
        <v>519</v>
      </c>
      <c r="D192" s="79">
        <f>VLOOKUP(C192,'JAN26'!$A$1:I987,8,0)</f>
        <v>42</v>
      </c>
      <c r="E192" s="79">
        <f>VLOOKUP(C192,AVE!B$1:GB4061,2,0)</f>
        <v>3.75</v>
      </c>
      <c r="F192" s="153"/>
      <c r="G192" s="361">
        <f t="shared" si="0"/>
        <v>50</v>
      </c>
      <c r="H192" s="81">
        <f t="shared" si="1"/>
        <v>42</v>
      </c>
      <c r="I192" s="82">
        <f t="shared" si="2"/>
        <v>0</v>
      </c>
      <c r="J192" s="83">
        <f t="shared" si="3"/>
        <v>3.75</v>
      </c>
      <c r="K192" s="158">
        <f t="shared" si="4"/>
        <v>38.25</v>
      </c>
      <c r="L192" s="81">
        <f t="shared" si="5"/>
        <v>38.25</v>
      </c>
      <c r="M192" s="82">
        <f t="shared" si="6"/>
        <v>0</v>
      </c>
      <c r="N192" s="85">
        <f t="shared" si="7"/>
        <v>3.75</v>
      </c>
      <c r="O192" s="158">
        <f t="shared" si="8"/>
        <v>34.5</v>
      </c>
      <c r="P192" s="81">
        <f t="shared" si="9"/>
        <v>34.5</v>
      </c>
      <c r="Q192" s="82">
        <f t="shared" si="10"/>
        <v>0</v>
      </c>
      <c r="R192" s="85">
        <f t="shared" si="11"/>
        <v>3.75</v>
      </c>
      <c r="S192" s="158">
        <f t="shared" si="12"/>
        <v>30.75</v>
      </c>
      <c r="T192" s="81">
        <f t="shared" si="13"/>
        <v>30.75</v>
      </c>
      <c r="U192" s="82">
        <f t="shared" si="14"/>
        <v>50</v>
      </c>
      <c r="V192" s="85">
        <f t="shared" si="15"/>
        <v>3.75</v>
      </c>
      <c r="W192" s="158">
        <f t="shared" si="16"/>
        <v>77</v>
      </c>
      <c r="X192" s="81">
        <f t="shared" si="17"/>
        <v>77</v>
      </c>
      <c r="Y192" s="82">
        <f t="shared" si="18"/>
        <v>0</v>
      </c>
      <c r="Z192" s="85">
        <f t="shared" si="19"/>
        <v>3.75</v>
      </c>
      <c r="AA192" s="158">
        <f t="shared" si="20"/>
        <v>73.25</v>
      </c>
      <c r="AB192" s="174">
        <f t="shared" si="27"/>
        <v>19.533333333333335</v>
      </c>
      <c r="AC192" s="87">
        <v>6</v>
      </c>
      <c r="AD192" s="362">
        <f t="shared" si="22"/>
        <v>12</v>
      </c>
      <c r="AE192" s="174">
        <f t="shared" si="28"/>
        <v>0</v>
      </c>
      <c r="AF192" s="109">
        <f t="shared" si="29"/>
        <v>0</v>
      </c>
      <c r="AG192" s="109"/>
      <c r="AH192" s="370" t="s">
        <v>1325</v>
      </c>
      <c r="AI192" s="203"/>
      <c r="AJ192" s="203"/>
      <c r="AK192" s="400"/>
      <c r="AL192" s="400"/>
      <c r="AM192" s="167"/>
      <c r="AN192" s="167"/>
      <c r="AO192" s="167"/>
      <c r="AP192" s="45"/>
      <c r="AQ192" s="167"/>
      <c r="AR192" s="167"/>
      <c r="AS192" s="167"/>
      <c r="AT192" s="167"/>
      <c r="AU192" s="167"/>
      <c r="AV192" s="167"/>
      <c r="AW192" s="167"/>
      <c r="AX192" s="167"/>
      <c r="AY192" s="177">
        <v>50</v>
      </c>
      <c r="AZ192" s="376"/>
      <c r="BA192" s="376"/>
      <c r="BB192" s="177"/>
      <c r="BC192" s="167"/>
      <c r="BD192" s="167"/>
    </row>
    <row r="193" spans="1:56" ht="14.25" customHeight="1">
      <c r="A193" s="159" t="s">
        <v>1207</v>
      </c>
      <c r="B193" s="360" t="s">
        <v>1326</v>
      </c>
      <c r="C193" s="22" t="s">
        <v>403</v>
      </c>
      <c r="D193" s="79">
        <f>VLOOKUP(C193,'JAN26'!$A$1:I1117,8,0)</f>
        <v>11</v>
      </c>
      <c r="E193" s="79">
        <f>VLOOKUP(C193,AVE!B$1:GB4191,2,0)</f>
        <v>3.6666666666666665</v>
      </c>
      <c r="F193" s="153"/>
      <c r="G193" s="361">
        <f t="shared" si="0"/>
        <v>0</v>
      </c>
      <c r="H193" s="81">
        <f t="shared" si="1"/>
        <v>11</v>
      </c>
      <c r="I193" s="82">
        <f t="shared" si="2"/>
        <v>0</v>
      </c>
      <c r="J193" s="83">
        <f t="shared" si="3"/>
        <v>3.6666666666666665</v>
      </c>
      <c r="K193" s="158">
        <f t="shared" si="4"/>
        <v>7.3333333333333339</v>
      </c>
      <c r="L193" s="81">
        <f t="shared" si="5"/>
        <v>7.3333333333333339</v>
      </c>
      <c r="M193" s="82">
        <f t="shared" si="6"/>
        <v>0</v>
      </c>
      <c r="N193" s="85">
        <f t="shared" si="7"/>
        <v>3.6666666666666665</v>
      </c>
      <c r="O193" s="158">
        <f t="shared" si="8"/>
        <v>3.6666666666666674</v>
      </c>
      <c r="P193" s="81">
        <f t="shared" si="9"/>
        <v>3.6666666666666674</v>
      </c>
      <c r="Q193" s="82">
        <f t="shared" si="10"/>
        <v>0</v>
      </c>
      <c r="R193" s="85">
        <f t="shared" si="11"/>
        <v>3.6666666666666665</v>
      </c>
      <c r="S193" s="158">
        <f t="shared" si="12"/>
        <v>0</v>
      </c>
      <c r="T193" s="81">
        <f t="shared" si="13"/>
        <v>0</v>
      </c>
      <c r="U193" s="82">
        <f t="shared" si="14"/>
        <v>0</v>
      </c>
      <c r="V193" s="85">
        <f t="shared" si="15"/>
        <v>3.6666666666666665</v>
      </c>
      <c r="W193" s="158">
        <f t="shared" si="16"/>
        <v>-3.6666666666666665</v>
      </c>
      <c r="X193" s="81">
        <f t="shared" si="17"/>
        <v>0</v>
      </c>
      <c r="Y193" s="82">
        <f t="shared" si="18"/>
        <v>0</v>
      </c>
      <c r="Z193" s="85">
        <f t="shared" si="19"/>
        <v>3.6666666666666665</v>
      </c>
      <c r="AA193" s="158">
        <f t="shared" si="20"/>
        <v>-3.6666666666666665</v>
      </c>
      <c r="AB193" s="197">
        <f t="shared" si="27"/>
        <v>0</v>
      </c>
      <c r="AC193" s="87">
        <v>6</v>
      </c>
      <c r="AD193" s="362">
        <f t="shared" si="22"/>
        <v>12</v>
      </c>
      <c r="AE193" s="197">
        <f t="shared" si="28"/>
        <v>12</v>
      </c>
      <c r="AF193" s="198">
        <f t="shared" si="29"/>
        <v>44</v>
      </c>
      <c r="AG193" s="3">
        <v>50</v>
      </c>
      <c r="AH193" s="158"/>
      <c r="AI193" s="139">
        <v>13.14</v>
      </c>
      <c r="AJ193" s="139"/>
      <c r="AK193" s="350"/>
      <c r="AL193" s="350"/>
      <c r="AM193" s="2"/>
      <c r="AN193" s="2"/>
      <c r="AO193" s="2"/>
      <c r="AP193" s="45"/>
      <c r="AQ193" s="167"/>
      <c r="AR193" s="167"/>
      <c r="AS193" s="167"/>
      <c r="AT193" s="167"/>
      <c r="AU193" s="167"/>
      <c r="AV193" s="167"/>
      <c r="AW193" s="167"/>
      <c r="AX193" s="167"/>
      <c r="AY193" s="167"/>
      <c r="AZ193" s="376"/>
      <c r="BA193" s="376"/>
      <c r="BB193" s="167"/>
      <c r="BC193" s="167"/>
      <c r="BD193" s="167"/>
    </row>
    <row r="194" spans="1:56" ht="14.25" customHeight="1">
      <c r="A194" s="366" t="s">
        <v>677</v>
      </c>
      <c r="B194" s="410"/>
      <c r="C194" s="167" t="s">
        <v>371</v>
      </c>
      <c r="D194" s="79">
        <f>VLOOKUP(C194,'JAN26'!$A$1:I936,8,0)</f>
        <v>24</v>
      </c>
      <c r="E194" s="79">
        <f>VLOOKUP(C194,AVE!B$1:GB4010,2,0)</f>
        <v>3.5</v>
      </c>
      <c r="F194" s="153"/>
      <c r="G194" s="361">
        <f t="shared" si="0"/>
        <v>50</v>
      </c>
      <c r="H194" s="81">
        <f t="shared" si="1"/>
        <v>24</v>
      </c>
      <c r="I194" s="82">
        <f t="shared" si="2"/>
        <v>0</v>
      </c>
      <c r="J194" s="83">
        <f t="shared" si="3"/>
        <v>3.5</v>
      </c>
      <c r="K194" s="158">
        <f t="shared" si="4"/>
        <v>20.5</v>
      </c>
      <c r="L194" s="81">
        <f t="shared" si="5"/>
        <v>20.5</v>
      </c>
      <c r="M194" s="82">
        <f t="shared" si="6"/>
        <v>0</v>
      </c>
      <c r="N194" s="85">
        <f t="shared" si="7"/>
        <v>3.5</v>
      </c>
      <c r="O194" s="158">
        <f t="shared" si="8"/>
        <v>17</v>
      </c>
      <c r="P194" s="81">
        <f t="shared" si="9"/>
        <v>17</v>
      </c>
      <c r="Q194" s="82">
        <f t="shared" si="10"/>
        <v>0</v>
      </c>
      <c r="R194" s="85">
        <f t="shared" si="11"/>
        <v>3.5</v>
      </c>
      <c r="S194" s="158">
        <f t="shared" si="12"/>
        <v>13.5</v>
      </c>
      <c r="T194" s="81">
        <f t="shared" si="13"/>
        <v>13.5</v>
      </c>
      <c r="U194" s="82">
        <f t="shared" si="14"/>
        <v>0</v>
      </c>
      <c r="V194" s="85">
        <f t="shared" si="15"/>
        <v>3.5</v>
      </c>
      <c r="W194" s="158">
        <f t="shared" si="16"/>
        <v>10</v>
      </c>
      <c r="X194" s="81">
        <f t="shared" si="17"/>
        <v>10</v>
      </c>
      <c r="Y194" s="82">
        <f t="shared" si="18"/>
        <v>0</v>
      </c>
      <c r="Z194" s="85">
        <f t="shared" si="19"/>
        <v>3.5</v>
      </c>
      <c r="AA194" s="158">
        <f t="shared" si="20"/>
        <v>6.5</v>
      </c>
      <c r="AB194" s="197">
        <f t="shared" si="27"/>
        <v>1.8571428571428572</v>
      </c>
      <c r="AC194" s="87">
        <v>6</v>
      </c>
      <c r="AD194" s="362">
        <f t="shared" si="22"/>
        <v>12</v>
      </c>
      <c r="AE194" s="197">
        <f t="shared" si="28"/>
        <v>10.142857142857142</v>
      </c>
      <c r="AF194" s="198">
        <f t="shared" si="29"/>
        <v>35.5</v>
      </c>
      <c r="AG194" s="3">
        <v>50</v>
      </c>
      <c r="AH194" s="158"/>
      <c r="AI194" s="139"/>
      <c r="AJ194" s="139"/>
      <c r="AK194" s="350"/>
      <c r="AL194" s="350"/>
      <c r="AM194" s="2"/>
      <c r="AN194" s="2"/>
      <c r="AO194" s="2"/>
      <c r="AP194" s="45"/>
      <c r="AQ194" s="167"/>
      <c r="AR194" s="167"/>
      <c r="AS194" s="167"/>
      <c r="AT194" s="167"/>
      <c r="AU194" s="167"/>
      <c r="AV194" s="167"/>
      <c r="AW194" s="167"/>
      <c r="AX194" s="167"/>
      <c r="AY194" s="167"/>
      <c r="AZ194" s="202"/>
      <c r="BA194" s="202"/>
      <c r="BB194" s="167"/>
      <c r="BC194" s="177">
        <v>50</v>
      </c>
      <c r="BD194" s="167"/>
    </row>
    <row r="195" spans="1:56" ht="14.25" customHeight="1">
      <c r="A195" s="384" t="s">
        <v>874</v>
      </c>
      <c r="B195" s="385" t="s">
        <v>1327</v>
      </c>
      <c r="C195" s="438" t="s">
        <v>210</v>
      </c>
      <c r="D195" s="79">
        <f>VLOOKUP(C195,'JAN26'!$A$1:I971,8,0)</f>
        <v>50</v>
      </c>
      <c r="E195" s="79">
        <f>VLOOKUP(C195,AVE!B$1:GB4045,2,0)</f>
        <v>3.5</v>
      </c>
      <c r="F195" s="153"/>
      <c r="G195" s="361">
        <f t="shared" si="0"/>
        <v>0</v>
      </c>
      <c r="H195" s="81">
        <f t="shared" si="1"/>
        <v>50</v>
      </c>
      <c r="I195" s="82">
        <f t="shared" si="2"/>
        <v>0</v>
      </c>
      <c r="J195" s="83">
        <f t="shared" si="3"/>
        <v>3.5</v>
      </c>
      <c r="K195" s="158">
        <f t="shared" si="4"/>
        <v>46.5</v>
      </c>
      <c r="L195" s="81">
        <f t="shared" si="5"/>
        <v>46.5</v>
      </c>
      <c r="M195" s="82">
        <f t="shared" si="6"/>
        <v>0</v>
      </c>
      <c r="N195" s="85">
        <f t="shared" si="7"/>
        <v>3.5</v>
      </c>
      <c r="O195" s="158">
        <f t="shared" si="8"/>
        <v>43</v>
      </c>
      <c r="P195" s="81">
        <f t="shared" si="9"/>
        <v>43</v>
      </c>
      <c r="Q195" s="82">
        <f t="shared" si="10"/>
        <v>0</v>
      </c>
      <c r="R195" s="85">
        <f t="shared" si="11"/>
        <v>3.5</v>
      </c>
      <c r="S195" s="158">
        <f t="shared" si="12"/>
        <v>39.5</v>
      </c>
      <c r="T195" s="81">
        <f t="shared" si="13"/>
        <v>39.5</v>
      </c>
      <c r="U195" s="82">
        <f t="shared" si="14"/>
        <v>0</v>
      </c>
      <c r="V195" s="85">
        <f t="shared" si="15"/>
        <v>3.5</v>
      </c>
      <c r="W195" s="158">
        <f t="shared" si="16"/>
        <v>36</v>
      </c>
      <c r="X195" s="81">
        <f t="shared" si="17"/>
        <v>36</v>
      </c>
      <c r="Y195" s="82">
        <f t="shared" si="18"/>
        <v>0</v>
      </c>
      <c r="Z195" s="85">
        <f t="shared" si="19"/>
        <v>3.5</v>
      </c>
      <c r="AA195" s="158">
        <f t="shared" si="20"/>
        <v>32.5</v>
      </c>
      <c r="AB195" s="441">
        <f t="shared" si="27"/>
        <v>9.2857142857142865</v>
      </c>
      <c r="AC195" s="87">
        <v>6</v>
      </c>
      <c r="AD195" s="362">
        <f t="shared" si="22"/>
        <v>12</v>
      </c>
      <c r="AE195" s="441">
        <f t="shared" si="28"/>
        <v>0</v>
      </c>
      <c r="AF195" s="442">
        <f t="shared" si="29"/>
        <v>0</v>
      </c>
      <c r="AG195" s="442"/>
      <c r="AH195" s="387"/>
      <c r="AI195" s="389"/>
      <c r="AJ195" s="389"/>
      <c r="AK195" s="396">
        <v>42</v>
      </c>
      <c r="AL195" s="396"/>
      <c r="AM195" s="391"/>
      <c r="AN195" s="391"/>
      <c r="AO195" s="391"/>
      <c r="AP195" s="45"/>
      <c r="AQ195" s="168"/>
      <c r="AR195" s="168"/>
      <c r="AS195" s="168"/>
      <c r="AT195" s="168"/>
      <c r="AU195" s="168"/>
      <c r="AV195" s="168"/>
      <c r="AW195" s="168"/>
      <c r="AX195" s="168"/>
      <c r="AY195" s="168"/>
      <c r="AZ195" s="376"/>
      <c r="BA195" s="376"/>
      <c r="BB195" s="168"/>
      <c r="BC195" s="168"/>
      <c r="BD195" s="168"/>
    </row>
    <row r="196" spans="1:56" ht="14.25" customHeight="1">
      <c r="A196" s="411" t="s">
        <v>1248</v>
      </c>
      <c r="B196" s="360" t="s">
        <v>1328</v>
      </c>
      <c r="C196" s="22" t="s">
        <v>339</v>
      </c>
      <c r="D196" s="79">
        <f>VLOOKUP(C196,'JAN26'!$A$1:I1103,8,0)</f>
        <v>6</v>
      </c>
      <c r="E196" s="79">
        <f>VLOOKUP(C196,AVE!B$1:GB4177,2,0)</f>
        <v>3.5</v>
      </c>
      <c r="F196" s="153"/>
      <c r="G196" s="361">
        <f t="shared" si="0"/>
        <v>0</v>
      </c>
      <c r="H196" s="81">
        <f t="shared" si="1"/>
        <v>6</v>
      </c>
      <c r="I196" s="82">
        <f t="shared" si="2"/>
        <v>0</v>
      </c>
      <c r="J196" s="83">
        <f t="shared" si="3"/>
        <v>3.5</v>
      </c>
      <c r="K196" s="158">
        <f t="shared" si="4"/>
        <v>2.5</v>
      </c>
      <c r="L196" s="81">
        <f t="shared" si="5"/>
        <v>2.5</v>
      </c>
      <c r="M196" s="82">
        <f t="shared" si="6"/>
        <v>0</v>
      </c>
      <c r="N196" s="85">
        <f t="shared" si="7"/>
        <v>3.5</v>
      </c>
      <c r="O196" s="158">
        <f t="shared" si="8"/>
        <v>-1</v>
      </c>
      <c r="P196" s="81">
        <f t="shared" si="9"/>
        <v>0</v>
      </c>
      <c r="Q196" s="82">
        <f t="shared" si="10"/>
        <v>0</v>
      </c>
      <c r="R196" s="85">
        <f t="shared" si="11"/>
        <v>3.5</v>
      </c>
      <c r="S196" s="158">
        <f t="shared" si="12"/>
        <v>-3.5</v>
      </c>
      <c r="T196" s="81">
        <f t="shared" si="13"/>
        <v>0</v>
      </c>
      <c r="U196" s="82">
        <f t="shared" si="14"/>
        <v>0</v>
      </c>
      <c r="V196" s="85">
        <f t="shared" si="15"/>
        <v>3.5</v>
      </c>
      <c r="W196" s="158">
        <f t="shared" si="16"/>
        <v>-3.5</v>
      </c>
      <c r="X196" s="81">
        <f t="shared" si="17"/>
        <v>0</v>
      </c>
      <c r="Y196" s="82">
        <f t="shared" si="18"/>
        <v>0</v>
      </c>
      <c r="Z196" s="85">
        <f t="shared" si="19"/>
        <v>3.5</v>
      </c>
      <c r="AA196" s="158">
        <f t="shared" si="20"/>
        <v>-3.5</v>
      </c>
      <c r="AB196" s="87">
        <f t="shared" si="27"/>
        <v>0</v>
      </c>
      <c r="AC196" s="87">
        <v>6</v>
      </c>
      <c r="AD196" s="362">
        <f t="shared" si="22"/>
        <v>12</v>
      </c>
      <c r="AE196" s="87">
        <f t="shared" si="28"/>
        <v>12</v>
      </c>
      <c r="AF196" s="154">
        <f t="shared" si="29"/>
        <v>42</v>
      </c>
      <c r="AG196" s="81">
        <v>100</v>
      </c>
      <c r="AH196" s="1"/>
      <c r="AI196" s="139"/>
      <c r="AJ196" s="139"/>
      <c r="AK196" s="363"/>
      <c r="AL196" s="363"/>
      <c r="AM196" s="2"/>
      <c r="AN196" s="2"/>
      <c r="AO196" s="2"/>
      <c r="AP196" s="45"/>
      <c r="AQ196" s="167"/>
      <c r="AR196" s="167"/>
      <c r="AS196" s="167"/>
      <c r="AT196" s="167"/>
      <c r="AU196" s="364"/>
      <c r="AV196" s="167"/>
      <c r="AW196" s="167"/>
      <c r="AX196" s="167"/>
      <c r="AY196" s="167"/>
      <c r="AZ196" s="376"/>
      <c r="BA196" s="376"/>
      <c r="BB196" s="167"/>
      <c r="BC196" s="167"/>
      <c r="BD196" s="167"/>
    </row>
    <row r="197" spans="1:56" ht="14.25" customHeight="1">
      <c r="A197" s="430" t="s">
        <v>1197</v>
      </c>
      <c r="B197" s="360" t="s">
        <v>1329</v>
      </c>
      <c r="C197" s="430" t="s">
        <v>688</v>
      </c>
      <c r="D197" s="79">
        <f>VLOOKUP(C197,'JAN26'!$A$1:I1157,8,0)</f>
        <v>2</v>
      </c>
      <c r="E197" s="79">
        <f>VLOOKUP(C197,AVE!B$1:GB4231,2,0)</f>
        <v>3.5</v>
      </c>
      <c r="F197" s="153"/>
      <c r="G197" s="361">
        <f t="shared" si="0"/>
        <v>50</v>
      </c>
      <c r="H197" s="81">
        <f t="shared" si="1"/>
        <v>2</v>
      </c>
      <c r="I197" s="82">
        <f t="shared" si="2"/>
        <v>0</v>
      </c>
      <c r="J197" s="83">
        <f t="shared" si="3"/>
        <v>3.5</v>
      </c>
      <c r="K197" s="158">
        <f t="shared" si="4"/>
        <v>-1.5</v>
      </c>
      <c r="L197" s="81">
        <f t="shared" si="5"/>
        <v>0</v>
      </c>
      <c r="M197" s="82">
        <f t="shared" si="6"/>
        <v>0</v>
      </c>
      <c r="N197" s="85">
        <f t="shared" si="7"/>
        <v>3.5</v>
      </c>
      <c r="O197" s="158">
        <f t="shared" si="8"/>
        <v>-3.5</v>
      </c>
      <c r="P197" s="81">
        <f t="shared" si="9"/>
        <v>0</v>
      </c>
      <c r="Q197" s="82">
        <f t="shared" si="10"/>
        <v>0</v>
      </c>
      <c r="R197" s="85">
        <f t="shared" si="11"/>
        <v>3.5</v>
      </c>
      <c r="S197" s="158">
        <f t="shared" si="12"/>
        <v>-3.5</v>
      </c>
      <c r="T197" s="81">
        <f t="shared" si="13"/>
        <v>0</v>
      </c>
      <c r="U197" s="82">
        <f t="shared" si="14"/>
        <v>0</v>
      </c>
      <c r="V197" s="85">
        <f t="shared" si="15"/>
        <v>3.5</v>
      </c>
      <c r="W197" s="158">
        <f t="shared" si="16"/>
        <v>-3.5</v>
      </c>
      <c r="X197" s="81">
        <f t="shared" si="17"/>
        <v>0</v>
      </c>
      <c r="Y197" s="82">
        <f t="shared" si="18"/>
        <v>50</v>
      </c>
      <c r="Z197" s="85">
        <f t="shared" si="19"/>
        <v>3.5</v>
      </c>
      <c r="AA197" s="158">
        <f t="shared" si="20"/>
        <v>46.5</v>
      </c>
      <c r="AB197" s="443">
        <f t="shared" si="27"/>
        <v>13.285714285714286</v>
      </c>
      <c r="AC197" s="87">
        <v>6</v>
      </c>
      <c r="AD197" s="362">
        <f t="shared" si="22"/>
        <v>12</v>
      </c>
      <c r="AE197" s="443">
        <f t="shared" si="28"/>
        <v>0</v>
      </c>
      <c r="AF197" s="444">
        <f t="shared" si="29"/>
        <v>0</v>
      </c>
      <c r="AG197" s="432"/>
      <c r="AH197" s="431"/>
      <c r="AI197" s="433"/>
      <c r="AJ197" s="433"/>
      <c r="AK197" s="445">
        <v>29.5</v>
      </c>
      <c r="AL197" s="445"/>
      <c r="AM197" s="435"/>
      <c r="AN197" s="435"/>
      <c r="AO197" s="435"/>
      <c r="AP197" s="45"/>
      <c r="AQ197" s="168"/>
      <c r="AR197" s="168"/>
      <c r="AS197" s="168"/>
      <c r="AT197" s="168"/>
      <c r="AU197" s="168"/>
      <c r="AV197" s="168"/>
      <c r="AW197" s="168"/>
      <c r="AX197" s="168"/>
      <c r="AY197" s="168"/>
      <c r="AZ197" s="378"/>
      <c r="BA197" s="378">
        <v>50</v>
      </c>
      <c r="BB197" s="168"/>
      <c r="BC197" s="168"/>
      <c r="BD197" s="168"/>
    </row>
    <row r="198" spans="1:56" ht="14.25" customHeight="1">
      <c r="A198" s="386" t="s">
        <v>1288</v>
      </c>
      <c r="B198" s="385" t="s">
        <v>1330</v>
      </c>
      <c r="C198" s="386" t="s">
        <v>297</v>
      </c>
      <c r="D198" s="79">
        <f>VLOOKUP(C198,'JAN26'!$A$1:I959,8,0)</f>
        <v>17</v>
      </c>
      <c r="E198" s="79">
        <f>VLOOKUP(C198,AVE!B$1:GB4033,2,0)</f>
        <v>3.4</v>
      </c>
      <c r="F198" s="153"/>
      <c r="G198" s="361">
        <f t="shared" si="0"/>
        <v>70</v>
      </c>
      <c r="H198" s="81">
        <f t="shared" si="1"/>
        <v>17</v>
      </c>
      <c r="I198" s="82">
        <f t="shared" si="2"/>
        <v>0</v>
      </c>
      <c r="J198" s="83">
        <f t="shared" si="3"/>
        <v>3.4</v>
      </c>
      <c r="K198" s="158">
        <f t="shared" si="4"/>
        <v>13.6</v>
      </c>
      <c r="L198" s="81">
        <f t="shared" si="5"/>
        <v>13.6</v>
      </c>
      <c r="M198" s="82">
        <f t="shared" si="6"/>
        <v>0</v>
      </c>
      <c r="N198" s="85">
        <f t="shared" si="7"/>
        <v>3.4</v>
      </c>
      <c r="O198" s="158">
        <f t="shared" si="8"/>
        <v>10.199999999999999</v>
      </c>
      <c r="P198" s="81">
        <f t="shared" si="9"/>
        <v>10.199999999999999</v>
      </c>
      <c r="Q198" s="82">
        <f t="shared" si="10"/>
        <v>30</v>
      </c>
      <c r="R198" s="85">
        <f t="shared" si="11"/>
        <v>3.4</v>
      </c>
      <c r="S198" s="158">
        <f t="shared" si="12"/>
        <v>36.800000000000004</v>
      </c>
      <c r="T198" s="81">
        <f t="shared" si="13"/>
        <v>36.800000000000004</v>
      </c>
      <c r="U198" s="82">
        <f t="shared" si="14"/>
        <v>0</v>
      </c>
      <c r="V198" s="85">
        <f t="shared" si="15"/>
        <v>3.4</v>
      </c>
      <c r="W198" s="158">
        <f t="shared" si="16"/>
        <v>33.400000000000006</v>
      </c>
      <c r="X198" s="81">
        <f t="shared" si="17"/>
        <v>33.400000000000006</v>
      </c>
      <c r="Y198" s="82">
        <f t="shared" si="18"/>
        <v>40</v>
      </c>
      <c r="Z198" s="85">
        <f t="shared" si="19"/>
        <v>3.4</v>
      </c>
      <c r="AA198" s="158">
        <f t="shared" si="20"/>
        <v>70</v>
      </c>
      <c r="AB198" s="441">
        <f t="shared" si="27"/>
        <v>20.588235294117649</v>
      </c>
      <c r="AC198" s="87">
        <v>6</v>
      </c>
      <c r="AD198" s="362">
        <f t="shared" si="22"/>
        <v>12</v>
      </c>
      <c r="AE198" s="441">
        <f t="shared" si="28"/>
        <v>0</v>
      </c>
      <c r="AF198" s="442">
        <f t="shared" si="29"/>
        <v>0</v>
      </c>
      <c r="AG198" s="388"/>
      <c r="AH198" s="387" t="s">
        <v>1331</v>
      </c>
      <c r="AI198" s="389"/>
      <c r="AJ198" s="389"/>
      <c r="AK198" s="396">
        <v>11.3</v>
      </c>
      <c r="AL198" s="396"/>
      <c r="AM198" s="391"/>
      <c r="AN198" s="391"/>
      <c r="AO198" s="391"/>
      <c r="AP198" s="45"/>
      <c r="AQ198" s="168"/>
      <c r="AR198" s="168"/>
      <c r="AS198" s="168"/>
      <c r="AT198" s="168"/>
      <c r="AU198" s="168">
        <v>30</v>
      </c>
      <c r="AV198" s="168"/>
      <c r="AW198" s="168"/>
      <c r="AX198" s="168"/>
      <c r="AY198" s="168"/>
      <c r="AZ198" s="365"/>
      <c r="BA198" s="365">
        <v>40</v>
      </c>
      <c r="BB198" s="168"/>
      <c r="BC198" s="168"/>
      <c r="BD198" s="168"/>
    </row>
    <row r="199" spans="1:56" ht="14.25" customHeight="1">
      <c r="A199" s="411" t="s">
        <v>1248</v>
      </c>
      <c r="B199" s="360" t="s">
        <v>1295</v>
      </c>
      <c r="C199" s="160" t="s">
        <v>340</v>
      </c>
      <c r="D199" s="79"/>
      <c r="E199" s="79">
        <f>VLOOKUP(C199,AVE!B$1:GB4178,2,0)</f>
        <v>3.3333333333333335</v>
      </c>
      <c r="F199" s="153"/>
      <c r="G199" s="361">
        <f t="shared" si="0"/>
        <v>0</v>
      </c>
      <c r="H199" s="81">
        <f t="shared" si="1"/>
        <v>0</v>
      </c>
      <c r="I199" s="82">
        <f t="shared" si="2"/>
        <v>0</v>
      </c>
      <c r="J199" s="83">
        <f t="shared" si="3"/>
        <v>3.3333333333333335</v>
      </c>
      <c r="K199" s="158">
        <f t="shared" si="4"/>
        <v>-3.3333333333333335</v>
      </c>
      <c r="L199" s="81">
        <f t="shared" si="5"/>
        <v>0</v>
      </c>
      <c r="M199" s="82">
        <f t="shared" si="6"/>
        <v>0</v>
      </c>
      <c r="N199" s="85">
        <f t="shared" si="7"/>
        <v>3.3333333333333335</v>
      </c>
      <c r="O199" s="158">
        <f t="shared" si="8"/>
        <v>-3.3333333333333335</v>
      </c>
      <c r="P199" s="81">
        <f t="shared" si="9"/>
        <v>0</v>
      </c>
      <c r="Q199" s="82">
        <f t="shared" si="10"/>
        <v>0</v>
      </c>
      <c r="R199" s="85">
        <f t="shared" si="11"/>
        <v>3.3333333333333335</v>
      </c>
      <c r="S199" s="158">
        <f t="shared" si="12"/>
        <v>-3.3333333333333335</v>
      </c>
      <c r="T199" s="81">
        <f t="shared" si="13"/>
        <v>0</v>
      </c>
      <c r="U199" s="82">
        <f t="shared" si="14"/>
        <v>0</v>
      </c>
      <c r="V199" s="85">
        <f t="shared" si="15"/>
        <v>3.3333333333333335</v>
      </c>
      <c r="W199" s="158">
        <f t="shared" si="16"/>
        <v>-3.3333333333333335</v>
      </c>
      <c r="X199" s="81">
        <f t="shared" si="17"/>
        <v>0</v>
      </c>
      <c r="Y199" s="82">
        <f t="shared" si="18"/>
        <v>0</v>
      </c>
      <c r="Z199" s="85">
        <f t="shared" si="19"/>
        <v>3.3333333333333335</v>
      </c>
      <c r="AA199" s="158">
        <f t="shared" si="20"/>
        <v>-3.3333333333333335</v>
      </c>
      <c r="AB199" s="197">
        <f t="shared" si="27"/>
        <v>0</v>
      </c>
      <c r="AC199" s="87">
        <v>6</v>
      </c>
      <c r="AD199" s="362">
        <f t="shared" si="22"/>
        <v>12</v>
      </c>
      <c r="AE199" s="197">
        <f t="shared" si="28"/>
        <v>12</v>
      </c>
      <c r="AF199" s="198">
        <f t="shared" si="29"/>
        <v>40</v>
      </c>
      <c r="AG199" s="81">
        <v>100</v>
      </c>
      <c r="AH199" s="158"/>
      <c r="AI199" s="139"/>
      <c r="AJ199" s="139"/>
      <c r="AK199" s="363"/>
      <c r="AL199" s="363"/>
      <c r="AM199" s="2"/>
      <c r="AN199" s="2"/>
      <c r="AO199" s="2"/>
      <c r="AP199" s="45"/>
      <c r="AQ199" s="168"/>
      <c r="AR199" s="168"/>
      <c r="AS199" s="168"/>
      <c r="AT199" s="168"/>
      <c r="AU199" s="364"/>
      <c r="AV199" s="168"/>
      <c r="AW199" s="168"/>
      <c r="AX199" s="168"/>
      <c r="AY199" s="168"/>
      <c r="AZ199" s="304"/>
      <c r="BA199" s="304"/>
      <c r="BB199" s="168"/>
      <c r="BC199" s="168"/>
      <c r="BD199" s="168"/>
    </row>
    <row r="200" spans="1:56" ht="14.25" customHeight="1">
      <c r="A200" s="366" t="s">
        <v>677</v>
      </c>
      <c r="B200" s="367" t="s">
        <v>1161</v>
      </c>
      <c r="C200" s="279" t="s">
        <v>280</v>
      </c>
      <c r="D200" s="79">
        <f>VLOOKUP(C200,'JAN26'!$A$1:I937,8,0)</f>
        <v>15</v>
      </c>
      <c r="E200" s="79">
        <f>VLOOKUP(C200,AVE!B$1:GB4011,2,0)</f>
        <v>3.2857142857142856</v>
      </c>
      <c r="F200" s="153"/>
      <c r="G200" s="361">
        <f t="shared" si="0"/>
        <v>50</v>
      </c>
      <c r="H200" s="81">
        <f t="shared" si="1"/>
        <v>15</v>
      </c>
      <c r="I200" s="82">
        <f t="shared" si="2"/>
        <v>0</v>
      </c>
      <c r="J200" s="83">
        <f t="shared" si="3"/>
        <v>3.2857142857142856</v>
      </c>
      <c r="K200" s="158">
        <f t="shared" si="4"/>
        <v>11.714285714285715</v>
      </c>
      <c r="L200" s="81">
        <f t="shared" si="5"/>
        <v>11.714285714285715</v>
      </c>
      <c r="M200" s="82">
        <f t="shared" si="6"/>
        <v>50</v>
      </c>
      <c r="N200" s="85">
        <f t="shared" si="7"/>
        <v>3.2857142857142856</v>
      </c>
      <c r="O200" s="158">
        <f t="shared" si="8"/>
        <v>58.428571428571431</v>
      </c>
      <c r="P200" s="81">
        <f t="shared" si="9"/>
        <v>58.428571428571431</v>
      </c>
      <c r="Q200" s="82">
        <f t="shared" si="10"/>
        <v>0</v>
      </c>
      <c r="R200" s="85">
        <f t="shared" si="11"/>
        <v>3.2857142857142856</v>
      </c>
      <c r="S200" s="158">
        <f t="shared" si="12"/>
        <v>55.142857142857146</v>
      </c>
      <c r="T200" s="81">
        <f t="shared" si="13"/>
        <v>55.142857142857146</v>
      </c>
      <c r="U200" s="82">
        <f t="shared" si="14"/>
        <v>0</v>
      </c>
      <c r="V200" s="85">
        <f t="shared" si="15"/>
        <v>3.2857142857142856</v>
      </c>
      <c r="W200" s="158">
        <f t="shared" si="16"/>
        <v>51.857142857142861</v>
      </c>
      <c r="X200" s="81">
        <f t="shared" si="17"/>
        <v>51.857142857142861</v>
      </c>
      <c r="Y200" s="82">
        <f t="shared" si="18"/>
        <v>0</v>
      </c>
      <c r="Z200" s="85">
        <f t="shared" si="19"/>
        <v>3.2857142857142856</v>
      </c>
      <c r="AA200" s="158">
        <f t="shared" si="20"/>
        <v>48.571428571428577</v>
      </c>
      <c r="AB200" s="197">
        <f t="shared" si="27"/>
        <v>14.782608695652176</v>
      </c>
      <c r="AC200" s="87">
        <v>6</v>
      </c>
      <c r="AD200" s="362">
        <f t="shared" si="22"/>
        <v>12</v>
      </c>
      <c r="AE200" s="197">
        <f t="shared" si="28"/>
        <v>0</v>
      </c>
      <c r="AF200" s="198">
        <f t="shared" si="29"/>
        <v>0</v>
      </c>
      <c r="AG200" s="81"/>
      <c r="AH200" s="158"/>
      <c r="AI200" s="139"/>
      <c r="AJ200" s="139"/>
      <c r="AK200" s="350"/>
      <c r="AL200" s="350"/>
      <c r="AM200" s="2"/>
      <c r="AN200" s="2"/>
      <c r="AO200" s="2"/>
      <c r="AP200" s="45"/>
      <c r="AQ200" s="167"/>
      <c r="AR200" s="167"/>
      <c r="AS200" s="177">
        <v>50</v>
      </c>
      <c r="AT200" s="167"/>
      <c r="AU200" s="167"/>
      <c r="AV200" s="167"/>
      <c r="AW200" s="167"/>
      <c r="AX200" s="167"/>
      <c r="AY200" s="167"/>
      <c r="AZ200" s="202"/>
      <c r="BA200" s="202"/>
      <c r="BB200" s="167"/>
      <c r="BC200" s="167"/>
      <c r="BD200" s="167"/>
    </row>
    <row r="201" spans="1:56" ht="14.25" customHeight="1">
      <c r="A201" s="386" t="s">
        <v>1288</v>
      </c>
      <c r="B201" s="385" t="s">
        <v>1332</v>
      </c>
      <c r="C201" s="386" t="s">
        <v>299</v>
      </c>
      <c r="D201" s="79">
        <f>VLOOKUP(C201,'JAN26'!$A$1:I964,8,0)</f>
        <v>58</v>
      </c>
      <c r="E201" s="79">
        <f>VLOOKUP(C201,AVE!B$1:GB4038,2,0)</f>
        <v>3.25</v>
      </c>
      <c r="F201" s="153"/>
      <c r="G201" s="361">
        <f t="shared" si="0"/>
        <v>0</v>
      </c>
      <c r="H201" s="81">
        <f t="shared" si="1"/>
        <v>58</v>
      </c>
      <c r="I201" s="82">
        <f t="shared" si="2"/>
        <v>0</v>
      </c>
      <c r="J201" s="83">
        <f t="shared" si="3"/>
        <v>3.25</v>
      </c>
      <c r="K201" s="158">
        <f t="shared" si="4"/>
        <v>54.75</v>
      </c>
      <c r="L201" s="81">
        <f t="shared" si="5"/>
        <v>54.75</v>
      </c>
      <c r="M201" s="82">
        <f t="shared" si="6"/>
        <v>0</v>
      </c>
      <c r="N201" s="85">
        <f t="shared" si="7"/>
        <v>3.25</v>
      </c>
      <c r="O201" s="158">
        <f t="shared" si="8"/>
        <v>51.5</v>
      </c>
      <c r="P201" s="81">
        <f t="shared" si="9"/>
        <v>51.5</v>
      </c>
      <c r="Q201" s="82">
        <f t="shared" si="10"/>
        <v>0</v>
      </c>
      <c r="R201" s="85">
        <f t="shared" si="11"/>
        <v>3.25</v>
      </c>
      <c r="S201" s="158">
        <f t="shared" si="12"/>
        <v>48.25</v>
      </c>
      <c r="T201" s="81">
        <f t="shared" si="13"/>
        <v>48.25</v>
      </c>
      <c r="U201" s="82">
        <f t="shared" si="14"/>
        <v>0</v>
      </c>
      <c r="V201" s="85">
        <f t="shared" si="15"/>
        <v>3.25</v>
      </c>
      <c r="W201" s="158">
        <f t="shared" si="16"/>
        <v>45</v>
      </c>
      <c r="X201" s="81">
        <f t="shared" si="17"/>
        <v>45</v>
      </c>
      <c r="Y201" s="82">
        <f t="shared" si="18"/>
        <v>0</v>
      </c>
      <c r="Z201" s="85">
        <f t="shared" si="19"/>
        <v>3.25</v>
      </c>
      <c r="AA201" s="158">
        <f t="shared" si="20"/>
        <v>41.75</v>
      </c>
      <c r="AB201" s="441">
        <f t="shared" si="27"/>
        <v>12.846153846153847</v>
      </c>
      <c r="AC201" s="87">
        <v>6</v>
      </c>
      <c r="AD201" s="362">
        <f t="shared" si="22"/>
        <v>12</v>
      </c>
      <c r="AE201" s="441">
        <f t="shared" si="28"/>
        <v>0</v>
      </c>
      <c r="AF201" s="442">
        <f t="shared" si="29"/>
        <v>0</v>
      </c>
      <c r="AG201" s="388"/>
      <c r="AH201" s="387"/>
      <c r="AI201" s="389"/>
      <c r="AJ201" s="389">
        <v>26.43</v>
      </c>
      <c r="AK201" s="396">
        <v>26</v>
      </c>
      <c r="AL201" s="396"/>
      <c r="AM201" s="391"/>
      <c r="AN201" s="391"/>
      <c r="AO201" s="391"/>
      <c r="AP201" s="45"/>
      <c r="AQ201" s="168"/>
      <c r="AR201" s="168"/>
      <c r="AS201" s="168"/>
      <c r="AT201" s="168"/>
      <c r="AU201" s="168"/>
      <c r="AV201" s="168"/>
      <c r="AW201" s="168"/>
      <c r="AX201" s="168"/>
      <c r="AY201" s="168"/>
      <c r="AZ201" s="376"/>
      <c r="BA201" s="376"/>
      <c r="BB201" s="168"/>
      <c r="BC201" s="168"/>
      <c r="BD201" s="168"/>
    </row>
    <row r="202" spans="1:56" ht="14.25" customHeight="1">
      <c r="A202" s="386" t="s">
        <v>1288</v>
      </c>
      <c r="B202" s="385" t="s">
        <v>1333</v>
      </c>
      <c r="C202" s="386" t="s">
        <v>278</v>
      </c>
      <c r="D202" s="79">
        <f>VLOOKUP(C202,'JAN26'!$A$1:I963,8,0)</f>
        <v>46</v>
      </c>
      <c r="E202" s="79">
        <f>VLOOKUP(C202,AVE!B$1:GB4037,2,0)</f>
        <v>3.1428571428571428</v>
      </c>
      <c r="F202" s="153"/>
      <c r="G202" s="361">
        <f t="shared" si="0"/>
        <v>0</v>
      </c>
      <c r="H202" s="81">
        <f t="shared" si="1"/>
        <v>46</v>
      </c>
      <c r="I202" s="82">
        <f t="shared" si="2"/>
        <v>0</v>
      </c>
      <c r="J202" s="83">
        <f t="shared" si="3"/>
        <v>3.1428571428571428</v>
      </c>
      <c r="K202" s="158">
        <f t="shared" si="4"/>
        <v>42.857142857142854</v>
      </c>
      <c r="L202" s="81">
        <f t="shared" si="5"/>
        <v>42.857142857142854</v>
      </c>
      <c r="M202" s="82">
        <f t="shared" si="6"/>
        <v>0</v>
      </c>
      <c r="N202" s="85">
        <f t="shared" si="7"/>
        <v>3.1428571428571428</v>
      </c>
      <c r="O202" s="158">
        <f t="shared" si="8"/>
        <v>39.714285714285708</v>
      </c>
      <c r="P202" s="81">
        <f t="shared" si="9"/>
        <v>39.714285714285708</v>
      </c>
      <c r="Q202" s="82">
        <f t="shared" si="10"/>
        <v>0</v>
      </c>
      <c r="R202" s="85">
        <f t="shared" si="11"/>
        <v>3.1428571428571428</v>
      </c>
      <c r="S202" s="158">
        <f t="shared" si="12"/>
        <v>36.571428571428562</v>
      </c>
      <c r="T202" s="81">
        <f t="shared" si="13"/>
        <v>36.571428571428562</v>
      </c>
      <c r="U202" s="82">
        <f t="shared" si="14"/>
        <v>0</v>
      </c>
      <c r="V202" s="85">
        <f t="shared" si="15"/>
        <v>3.1428571428571428</v>
      </c>
      <c r="W202" s="158">
        <f t="shared" si="16"/>
        <v>33.428571428571416</v>
      </c>
      <c r="X202" s="81">
        <f t="shared" si="17"/>
        <v>33.428571428571416</v>
      </c>
      <c r="Y202" s="82">
        <f t="shared" si="18"/>
        <v>0</v>
      </c>
      <c r="Z202" s="85">
        <f t="shared" si="19"/>
        <v>3.1428571428571428</v>
      </c>
      <c r="AA202" s="158">
        <f t="shared" si="20"/>
        <v>30.285714285714274</v>
      </c>
      <c r="AB202" s="441">
        <f t="shared" si="27"/>
        <v>9.6363636363636331</v>
      </c>
      <c r="AC202" s="87">
        <v>6</v>
      </c>
      <c r="AD202" s="362">
        <f t="shared" si="22"/>
        <v>12</v>
      </c>
      <c r="AE202" s="441">
        <f t="shared" si="28"/>
        <v>0</v>
      </c>
      <c r="AF202" s="442">
        <f t="shared" si="29"/>
        <v>0</v>
      </c>
      <c r="AG202" s="388"/>
      <c r="AH202" s="387"/>
      <c r="AI202" s="389"/>
      <c r="AJ202" s="389">
        <v>10.72</v>
      </c>
      <c r="AK202" s="396">
        <v>4</v>
      </c>
      <c r="AL202" s="396"/>
      <c r="AM202" s="391"/>
      <c r="AN202" s="391"/>
      <c r="AO202" s="391"/>
      <c r="AP202" s="45"/>
      <c r="AQ202" s="168"/>
      <c r="AR202" s="168"/>
      <c r="AS202" s="168"/>
      <c r="AT202" s="168"/>
      <c r="AU202" s="168"/>
      <c r="AV202" s="168"/>
      <c r="AW202" s="168"/>
      <c r="AX202" s="168"/>
      <c r="AY202" s="168"/>
      <c r="AZ202" s="376"/>
      <c r="BA202" s="376"/>
      <c r="BB202" s="168"/>
      <c r="BC202" s="168"/>
      <c r="BD202" s="168"/>
    </row>
    <row r="203" spans="1:56" ht="14.25" customHeight="1">
      <c r="A203" s="160" t="s">
        <v>1334</v>
      </c>
      <c r="B203" s="360" t="s">
        <v>1335</v>
      </c>
      <c r="C203" s="160" t="s">
        <v>550</v>
      </c>
      <c r="D203" s="79">
        <f>VLOOKUP(C203,'JAN26'!$A$1:I974,8,0)</f>
        <v>3</v>
      </c>
      <c r="E203" s="79">
        <f>VLOOKUP(C203,AVE!B$1:GB4048,2,0)</f>
        <v>3</v>
      </c>
      <c r="F203" s="153"/>
      <c r="G203" s="361">
        <f t="shared" si="0"/>
        <v>60</v>
      </c>
      <c r="H203" s="81">
        <f t="shared" si="1"/>
        <v>3</v>
      </c>
      <c r="I203" s="82">
        <f t="shared" si="2"/>
        <v>0</v>
      </c>
      <c r="J203" s="83">
        <f t="shared" si="3"/>
        <v>3</v>
      </c>
      <c r="K203" s="158">
        <f t="shared" si="4"/>
        <v>0</v>
      </c>
      <c r="L203" s="81">
        <f t="shared" si="5"/>
        <v>0</v>
      </c>
      <c r="M203" s="82">
        <f t="shared" si="6"/>
        <v>0</v>
      </c>
      <c r="N203" s="85">
        <f t="shared" si="7"/>
        <v>3</v>
      </c>
      <c r="O203" s="158">
        <f t="shared" si="8"/>
        <v>-3</v>
      </c>
      <c r="P203" s="81">
        <f t="shared" si="9"/>
        <v>0</v>
      </c>
      <c r="Q203" s="82">
        <f t="shared" si="10"/>
        <v>0</v>
      </c>
      <c r="R203" s="85">
        <f t="shared" si="11"/>
        <v>3</v>
      </c>
      <c r="S203" s="158">
        <f t="shared" si="12"/>
        <v>-3</v>
      </c>
      <c r="T203" s="81">
        <f t="shared" si="13"/>
        <v>0</v>
      </c>
      <c r="U203" s="82">
        <f t="shared" si="14"/>
        <v>60</v>
      </c>
      <c r="V203" s="85">
        <f t="shared" si="15"/>
        <v>3</v>
      </c>
      <c r="W203" s="158">
        <f t="shared" si="16"/>
        <v>57</v>
      </c>
      <c r="X203" s="81">
        <f t="shared" si="17"/>
        <v>57</v>
      </c>
      <c r="Y203" s="82">
        <f t="shared" si="18"/>
        <v>0</v>
      </c>
      <c r="Z203" s="85">
        <f t="shared" si="19"/>
        <v>3</v>
      </c>
      <c r="AA203" s="158">
        <f t="shared" si="20"/>
        <v>54</v>
      </c>
      <c r="AB203" s="197">
        <f t="shared" si="27"/>
        <v>18</v>
      </c>
      <c r="AC203" s="87">
        <v>6</v>
      </c>
      <c r="AD203" s="362">
        <f t="shared" si="22"/>
        <v>12</v>
      </c>
      <c r="AE203" s="197">
        <f t="shared" si="28"/>
        <v>0</v>
      </c>
      <c r="AF203" s="198">
        <f t="shared" si="29"/>
        <v>0</v>
      </c>
      <c r="AG203" s="81"/>
      <c r="AH203" s="158"/>
      <c r="AI203" s="139"/>
      <c r="AJ203" s="139"/>
      <c r="AK203" s="350"/>
      <c r="AL203" s="350"/>
      <c r="AM203" s="2"/>
      <c r="AN203" s="2"/>
      <c r="AO203" s="2"/>
      <c r="AP203" s="45"/>
      <c r="AQ203" s="167"/>
      <c r="AR203" s="167"/>
      <c r="AS203" s="167"/>
      <c r="AT203" s="167"/>
      <c r="AU203" s="167"/>
      <c r="AV203" s="167"/>
      <c r="AW203" s="167"/>
      <c r="AX203" s="167"/>
      <c r="AY203" s="177">
        <v>60</v>
      </c>
      <c r="AZ203" s="202"/>
      <c r="BA203" s="202"/>
      <c r="BB203" s="177"/>
      <c r="BC203" s="167"/>
      <c r="BD203" s="167"/>
    </row>
    <row r="204" spans="1:56" ht="14.25" customHeight="1">
      <c r="A204" s="159" t="s">
        <v>1207</v>
      </c>
      <c r="B204" s="383" t="s">
        <v>1336</v>
      </c>
      <c r="C204" s="160" t="s">
        <v>279</v>
      </c>
      <c r="D204" s="79">
        <f>VLOOKUP(C204,'JAN26'!$A$1:I1094,8,0)</f>
        <v>38</v>
      </c>
      <c r="E204" s="79">
        <f>VLOOKUP(C204,AVE!B$1:GB4168,2,0)</f>
        <v>3</v>
      </c>
      <c r="F204" s="153"/>
      <c r="G204" s="361">
        <f t="shared" si="0"/>
        <v>80</v>
      </c>
      <c r="H204" s="81">
        <f t="shared" si="1"/>
        <v>38</v>
      </c>
      <c r="I204" s="82">
        <f t="shared" si="2"/>
        <v>0</v>
      </c>
      <c r="J204" s="83">
        <f t="shared" si="3"/>
        <v>3</v>
      </c>
      <c r="K204" s="158">
        <f t="shared" si="4"/>
        <v>35</v>
      </c>
      <c r="L204" s="81">
        <f t="shared" si="5"/>
        <v>35</v>
      </c>
      <c r="M204" s="82">
        <f t="shared" si="6"/>
        <v>50</v>
      </c>
      <c r="N204" s="85">
        <f t="shared" si="7"/>
        <v>3</v>
      </c>
      <c r="O204" s="158">
        <f t="shared" si="8"/>
        <v>82</v>
      </c>
      <c r="P204" s="81">
        <f t="shared" si="9"/>
        <v>82</v>
      </c>
      <c r="Q204" s="82">
        <f t="shared" si="10"/>
        <v>0</v>
      </c>
      <c r="R204" s="85">
        <f t="shared" si="11"/>
        <v>3</v>
      </c>
      <c r="S204" s="158">
        <f t="shared" si="12"/>
        <v>79</v>
      </c>
      <c r="T204" s="81">
        <f t="shared" si="13"/>
        <v>79</v>
      </c>
      <c r="U204" s="82">
        <f t="shared" si="14"/>
        <v>30</v>
      </c>
      <c r="V204" s="85">
        <f t="shared" si="15"/>
        <v>3</v>
      </c>
      <c r="W204" s="158">
        <f t="shared" si="16"/>
        <v>106</v>
      </c>
      <c r="X204" s="81">
        <f t="shared" si="17"/>
        <v>106</v>
      </c>
      <c r="Y204" s="82">
        <f t="shared" si="18"/>
        <v>0</v>
      </c>
      <c r="Z204" s="85">
        <f t="shared" si="19"/>
        <v>3</v>
      </c>
      <c r="AA204" s="158">
        <f t="shared" si="20"/>
        <v>103</v>
      </c>
      <c r="AB204" s="197">
        <f t="shared" si="27"/>
        <v>34.333333333333336</v>
      </c>
      <c r="AC204" s="87">
        <v>6</v>
      </c>
      <c r="AD204" s="362">
        <f t="shared" si="22"/>
        <v>12</v>
      </c>
      <c r="AE204" s="197">
        <f t="shared" si="28"/>
        <v>0</v>
      </c>
      <c r="AF204" s="198">
        <f t="shared" si="29"/>
        <v>0</v>
      </c>
      <c r="AG204" s="81"/>
      <c r="AH204" s="158" t="s">
        <v>1337</v>
      </c>
      <c r="AI204" s="139"/>
      <c r="AJ204" s="139">
        <v>49.65</v>
      </c>
      <c r="AK204" s="373">
        <v>48</v>
      </c>
      <c r="AL204" s="373"/>
      <c r="AM204" s="2"/>
      <c r="AN204" s="2"/>
      <c r="AO204" s="2"/>
      <c r="AP204" s="45"/>
      <c r="AQ204" s="167"/>
      <c r="AR204" s="167"/>
      <c r="AS204" s="177">
        <v>50</v>
      </c>
      <c r="AT204" s="167"/>
      <c r="AU204" s="168"/>
      <c r="AV204" s="167"/>
      <c r="AW204" s="167"/>
      <c r="AX204" s="167"/>
      <c r="AY204" s="177">
        <v>10</v>
      </c>
      <c r="AZ204" s="365">
        <v>20</v>
      </c>
      <c r="BA204" s="365"/>
      <c r="BB204" s="177"/>
      <c r="BC204" s="167"/>
      <c r="BD204" s="167"/>
    </row>
    <row r="205" spans="1:56" ht="14.25" customHeight="1">
      <c r="A205" s="160" t="s">
        <v>1197</v>
      </c>
      <c r="B205" s="360" t="s">
        <v>1338</v>
      </c>
      <c r="C205" s="22" t="s">
        <v>338</v>
      </c>
      <c r="D205" s="79">
        <f>VLOOKUP(C205,'JAN26'!$A$1:I1160,8,0)</f>
        <v>6</v>
      </c>
      <c r="E205" s="79">
        <f>VLOOKUP(C205,AVE!B$1:GB4234,2,0)</f>
        <v>2.8333333333333335</v>
      </c>
      <c r="F205" s="153"/>
      <c r="G205" s="361">
        <f t="shared" si="0"/>
        <v>50</v>
      </c>
      <c r="H205" s="81">
        <f t="shared" si="1"/>
        <v>6</v>
      </c>
      <c r="I205" s="82">
        <f t="shared" si="2"/>
        <v>0</v>
      </c>
      <c r="J205" s="83">
        <f t="shared" si="3"/>
        <v>2.8333333333333335</v>
      </c>
      <c r="K205" s="158">
        <f t="shared" si="4"/>
        <v>3.1666666666666665</v>
      </c>
      <c r="L205" s="81">
        <f t="shared" si="5"/>
        <v>3.1666666666666665</v>
      </c>
      <c r="M205" s="82">
        <f t="shared" si="6"/>
        <v>0</v>
      </c>
      <c r="N205" s="85">
        <f t="shared" si="7"/>
        <v>2.8333333333333335</v>
      </c>
      <c r="O205" s="158">
        <f t="shared" si="8"/>
        <v>0.33333333333333304</v>
      </c>
      <c r="P205" s="81">
        <f t="shared" si="9"/>
        <v>0.33333333333333304</v>
      </c>
      <c r="Q205" s="82">
        <f t="shared" si="10"/>
        <v>0</v>
      </c>
      <c r="R205" s="85">
        <f t="shared" si="11"/>
        <v>2.8333333333333335</v>
      </c>
      <c r="S205" s="158">
        <f t="shared" si="12"/>
        <v>-2.5000000000000004</v>
      </c>
      <c r="T205" s="81">
        <f t="shared" si="13"/>
        <v>0</v>
      </c>
      <c r="U205" s="82">
        <f t="shared" si="14"/>
        <v>0</v>
      </c>
      <c r="V205" s="85">
        <f t="shared" si="15"/>
        <v>2.8333333333333335</v>
      </c>
      <c r="W205" s="158">
        <f t="shared" si="16"/>
        <v>-2.8333333333333335</v>
      </c>
      <c r="X205" s="81">
        <f t="shared" si="17"/>
        <v>0</v>
      </c>
      <c r="Y205" s="82">
        <f t="shared" si="18"/>
        <v>0</v>
      </c>
      <c r="Z205" s="85">
        <f t="shared" si="19"/>
        <v>2.8333333333333335</v>
      </c>
      <c r="AA205" s="158">
        <f t="shared" si="20"/>
        <v>-2.8333333333333335</v>
      </c>
      <c r="AB205" s="197">
        <f t="shared" si="27"/>
        <v>0</v>
      </c>
      <c r="AC205" s="87">
        <v>6</v>
      </c>
      <c r="AD205" s="362">
        <f t="shared" si="22"/>
        <v>12</v>
      </c>
      <c r="AE205" s="197">
        <f t="shared" si="28"/>
        <v>12</v>
      </c>
      <c r="AF205" s="198">
        <f t="shared" si="29"/>
        <v>34</v>
      </c>
      <c r="AG205" s="81">
        <v>50</v>
      </c>
      <c r="AH205" s="158"/>
      <c r="AI205" s="139">
        <v>17.14</v>
      </c>
      <c r="AJ205" s="139">
        <v>17.14</v>
      </c>
      <c r="AK205" s="363"/>
      <c r="AL205" s="363"/>
      <c r="AM205" s="2"/>
      <c r="AN205" s="2"/>
      <c r="AO205" s="2"/>
      <c r="AP205" s="45"/>
      <c r="AQ205" s="167"/>
      <c r="AR205" s="167"/>
      <c r="AS205" s="167"/>
      <c r="AT205" s="167"/>
      <c r="AU205" s="364"/>
      <c r="AV205" s="167"/>
      <c r="AW205" s="167"/>
      <c r="AX205" s="167"/>
      <c r="AY205" s="167"/>
      <c r="AZ205" s="202"/>
      <c r="BA205" s="202"/>
      <c r="BB205" s="167"/>
      <c r="BC205" s="177">
        <v>50</v>
      </c>
      <c r="BD205" s="167"/>
    </row>
    <row r="206" spans="1:56" ht="14.25" customHeight="1">
      <c r="A206" s="160" t="s">
        <v>1197</v>
      </c>
      <c r="B206" s="377" t="s">
        <v>1339</v>
      </c>
      <c r="C206" s="22" t="s">
        <v>391</v>
      </c>
      <c r="D206" s="79"/>
      <c r="E206" s="79">
        <f>VLOOKUP(C206,AVE!B$1:GB4232,2,0)</f>
        <v>2.75</v>
      </c>
      <c r="F206" s="153"/>
      <c r="G206" s="361">
        <f t="shared" si="0"/>
        <v>100</v>
      </c>
      <c r="H206" s="81">
        <f t="shared" si="1"/>
        <v>0</v>
      </c>
      <c r="I206" s="82">
        <f t="shared" si="2"/>
        <v>0</v>
      </c>
      <c r="J206" s="83">
        <f t="shared" si="3"/>
        <v>2.75</v>
      </c>
      <c r="K206" s="158">
        <f t="shared" si="4"/>
        <v>-2.75</v>
      </c>
      <c r="L206" s="81">
        <f t="shared" si="5"/>
        <v>0</v>
      </c>
      <c r="M206" s="82">
        <f t="shared" si="6"/>
        <v>75</v>
      </c>
      <c r="N206" s="85">
        <f t="shared" si="7"/>
        <v>2.75</v>
      </c>
      <c r="O206" s="158">
        <f t="shared" si="8"/>
        <v>72.25</v>
      </c>
      <c r="P206" s="81">
        <f t="shared" si="9"/>
        <v>72.25</v>
      </c>
      <c r="Q206" s="82">
        <f t="shared" si="10"/>
        <v>25</v>
      </c>
      <c r="R206" s="85">
        <f t="shared" si="11"/>
        <v>2.75</v>
      </c>
      <c r="S206" s="158">
        <f t="shared" si="12"/>
        <v>94.5</v>
      </c>
      <c r="T206" s="81">
        <f t="shared" si="13"/>
        <v>94.5</v>
      </c>
      <c r="U206" s="82">
        <f t="shared" si="14"/>
        <v>0</v>
      </c>
      <c r="V206" s="85">
        <f t="shared" si="15"/>
        <v>2.75</v>
      </c>
      <c r="W206" s="158">
        <f t="shared" si="16"/>
        <v>91.75</v>
      </c>
      <c r="X206" s="81">
        <f t="shared" si="17"/>
        <v>91.75</v>
      </c>
      <c r="Y206" s="82">
        <f t="shared" si="18"/>
        <v>0</v>
      </c>
      <c r="Z206" s="85">
        <f t="shared" si="19"/>
        <v>2.75</v>
      </c>
      <c r="AA206" s="158">
        <f t="shared" si="20"/>
        <v>89</v>
      </c>
      <c r="AB206" s="197">
        <f t="shared" si="27"/>
        <v>32.363636363636367</v>
      </c>
      <c r="AC206" s="87">
        <v>6</v>
      </c>
      <c r="AD206" s="362">
        <f t="shared" si="22"/>
        <v>12</v>
      </c>
      <c r="AE206" s="197">
        <f t="shared" si="28"/>
        <v>0</v>
      </c>
      <c r="AF206" s="198">
        <f t="shared" si="29"/>
        <v>0</v>
      </c>
      <c r="AG206" s="81"/>
      <c r="AH206" s="158"/>
      <c r="AI206" s="139">
        <v>5.57</v>
      </c>
      <c r="AJ206" s="139"/>
      <c r="AK206" s="350"/>
      <c r="AL206" s="350">
        <v>5.14</v>
      </c>
      <c r="AM206" s="2"/>
      <c r="AN206" s="2"/>
      <c r="AO206" s="2"/>
      <c r="AP206" s="45"/>
      <c r="AQ206" s="364"/>
      <c r="AR206" s="364"/>
      <c r="AS206" s="364">
        <v>75</v>
      </c>
      <c r="AT206" s="364"/>
      <c r="AU206" s="177">
        <v>25</v>
      </c>
      <c r="AV206" s="364"/>
      <c r="AW206" s="364"/>
      <c r="AX206" s="364"/>
      <c r="AY206" s="364"/>
      <c r="AZ206" s="376"/>
      <c r="BA206" s="376"/>
      <c r="BB206" s="364"/>
      <c r="BC206" s="364"/>
      <c r="BD206" s="364"/>
    </row>
    <row r="207" spans="1:56" ht="14.25" customHeight="1">
      <c r="A207" s="159" t="s">
        <v>1228</v>
      </c>
      <c r="B207" s="383" t="s">
        <v>1340</v>
      </c>
      <c r="C207" s="22" t="s">
        <v>413</v>
      </c>
      <c r="D207" s="79">
        <f>VLOOKUP(C207,'JAN26'!$A$1:I1047,8,0)</f>
        <v>2</v>
      </c>
      <c r="E207" s="79">
        <f>VLOOKUP(C207,AVE!B$1:GB4121,2,0)</f>
        <v>2.6666666666666665</v>
      </c>
      <c r="F207" s="153"/>
      <c r="G207" s="361">
        <f t="shared" si="0"/>
        <v>30</v>
      </c>
      <c r="H207" s="81">
        <f t="shared" si="1"/>
        <v>2</v>
      </c>
      <c r="I207" s="82">
        <f t="shared" si="2"/>
        <v>0</v>
      </c>
      <c r="J207" s="83">
        <f t="shared" si="3"/>
        <v>2.6666666666666665</v>
      </c>
      <c r="K207" s="158">
        <f t="shared" si="4"/>
        <v>-0.66666666666666652</v>
      </c>
      <c r="L207" s="81">
        <f t="shared" si="5"/>
        <v>0</v>
      </c>
      <c r="M207" s="82">
        <f t="shared" si="6"/>
        <v>0</v>
      </c>
      <c r="N207" s="85">
        <f t="shared" si="7"/>
        <v>2.6666666666666665</v>
      </c>
      <c r="O207" s="158">
        <f t="shared" si="8"/>
        <v>-2.6666666666666665</v>
      </c>
      <c r="P207" s="81">
        <f t="shared" si="9"/>
        <v>0</v>
      </c>
      <c r="Q207" s="82">
        <f t="shared" si="10"/>
        <v>30</v>
      </c>
      <c r="R207" s="85">
        <f t="shared" si="11"/>
        <v>2.6666666666666665</v>
      </c>
      <c r="S207" s="158">
        <f t="shared" si="12"/>
        <v>27.333333333333332</v>
      </c>
      <c r="T207" s="81">
        <f t="shared" si="13"/>
        <v>27.333333333333332</v>
      </c>
      <c r="U207" s="82">
        <f t="shared" si="14"/>
        <v>0</v>
      </c>
      <c r="V207" s="85">
        <f t="shared" si="15"/>
        <v>2.6666666666666665</v>
      </c>
      <c r="W207" s="158">
        <f t="shared" si="16"/>
        <v>24.666666666666664</v>
      </c>
      <c r="X207" s="81">
        <f t="shared" si="17"/>
        <v>24.666666666666664</v>
      </c>
      <c r="Y207" s="82">
        <f t="shared" si="18"/>
        <v>0</v>
      </c>
      <c r="Z207" s="85">
        <f t="shared" si="19"/>
        <v>2.6666666666666665</v>
      </c>
      <c r="AA207" s="158">
        <f t="shared" si="20"/>
        <v>21.999999999999996</v>
      </c>
      <c r="AB207" s="197">
        <f t="shared" si="27"/>
        <v>8.25</v>
      </c>
      <c r="AC207" s="87">
        <v>6</v>
      </c>
      <c r="AD207" s="362">
        <f t="shared" si="22"/>
        <v>12</v>
      </c>
      <c r="AE207" s="197">
        <f t="shared" si="28"/>
        <v>0</v>
      </c>
      <c r="AF207" s="198">
        <f t="shared" si="29"/>
        <v>0</v>
      </c>
      <c r="AG207" s="81"/>
      <c r="AH207" s="158"/>
      <c r="AI207" s="139"/>
      <c r="AJ207" s="139"/>
      <c r="AK207" s="350"/>
      <c r="AL207" s="350">
        <v>4</v>
      </c>
      <c r="AM207" s="2"/>
      <c r="AN207" s="2"/>
      <c r="AO207" s="2"/>
      <c r="AP207" s="45"/>
      <c r="AQ207" s="167"/>
      <c r="AR207" s="167"/>
      <c r="AS207" s="167"/>
      <c r="AT207" s="167"/>
      <c r="AU207" s="177">
        <v>30</v>
      </c>
      <c r="AV207" s="167"/>
      <c r="AW207" s="167"/>
      <c r="AX207" s="167"/>
      <c r="AY207" s="167"/>
      <c r="AZ207" s="376"/>
      <c r="BA207" s="376"/>
      <c r="BB207" s="167"/>
      <c r="BC207" s="167"/>
      <c r="BD207" s="167"/>
    </row>
    <row r="208" spans="1:56" ht="14.25" customHeight="1">
      <c r="A208" s="159" t="s">
        <v>1207</v>
      </c>
      <c r="B208" s="367" t="s">
        <v>1341</v>
      </c>
      <c r="C208" s="22" t="s">
        <v>368</v>
      </c>
      <c r="D208" s="79">
        <f>VLOOKUP(C208,'JAN26'!$A$1:I1108,8,0)</f>
        <v>1</v>
      </c>
      <c r="E208" s="79">
        <f>VLOOKUP(C208,AVE!B$1:GB4182,2,0)</f>
        <v>2.6666666666666665</v>
      </c>
      <c r="F208" s="153"/>
      <c r="G208" s="361">
        <f t="shared" si="0"/>
        <v>50</v>
      </c>
      <c r="H208" s="81">
        <f t="shared" si="1"/>
        <v>1</v>
      </c>
      <c r="I208" s="82">
        <f t="shared" si="2"/>
        <v>50</v>
      </c>
      <c r="J208" s="83">
        <f t="shared" si="3"/>
        <v>2.6666666666666665</v>
      </c>
      <c r="K208" s="158">
        <f t="shared" si="4"/>
        <v>48.333333333333336</v>
      </c>
      <c r="L208" s="81">
        <f t="shared" si="5"/>
        <v>48.333333333333336</v>
      </c>
      <c r="M208" s="82">
        <f t="shared" si="6"/>
        <v>0</v>
      </c>
      <c r="N208" s="85">
        <f t="shared" si="7"/>
        <v>2.6666666666666665</v>
      </c>
      <c r="O208" s="158">
        <f t="shared" si="8"/>
        <v>45.666666666666671</v>
      </c>
      <c r="P208" s="81">
        <f t="shared" si="9"/>
        <v>45.666666666666671</v>
      </c>
      <c r="Q208" s="82">
        <f t="shared" si="10"/>
        <v>0</v>
      </c>
      <c r="R208" s="85">
        <f t="shared" si="11"/>
        <v>2.6666666666666665</v>
      </c>
      <c r="S208" s="158">
        <f t="shared" si="12"/>
        <v>43.000000000000007</v>
      </c>
      <c r="T208" s="81">
        <f t="shared" si="13"/>
        <v>43.000000000000007</v>
      </c>
      <c r="U208" s="82">
        <f t="shared" si="14"/>
        <v>0</v>
      </c>
      <c r="V208" s="85">
        <f t="shared" si="15"/>
        <v>2.6666666666666665</v>
      </c>
      <c r="W208" s="158">
        <f t="shared" si="16"/>
        <v>40.333333333333343</v>
      </c>
      <c r="X208" s="81">
        <f t="shared" si="17"/>
        <v>40.333333333333343</v>
      </c>
      <c r="Y208" s="82">
        <f t="shared" si="18"/>
        <v>0</v>
      </c>
      <c r="Z208" s="85">
        <f t="shared" si="19"/>
        <v>2.6666666666666665</v>
      </c>
      <c r="AA208" s="158">
        <f t="shared" si="20"/>
        <v>37.666666666666679</v>
      </c>
      <c r="AB208" s="197">
        <f t="shared" si="27"/>
        <v>14.125000000000005</v>
      </c>
      <c r="AC208" s="87">
        <v>6</v>
      </c>
      <c r="AD208" s="362">
        <f t="shared" si="22"/>
        <v>12</v>
      </c>
      <c r="AE208" s="197">
        <f t="shared" si="28"/>
        <v>0</v>
      </c>
      <c r="AF208" s="198">
        <f t="shared" si="29"/>
        <v>0</v>
      </c>
      <c r="AG208" s="81"/>
      <c r="AH208" s="158" t="s">
        <v>1342</v>
      </c>
      <c r="AI208" s="139">
        <v>12.14</v>
      </c>
      <c r="AJ208" s="139"/>
      <c r="AK208" s="350"/>
      <c r="AL208" s="350">
        <v>12.14</v>
      </c>
      <c r="AM208" s="2"/>
      <c r="AN208" s="2"/>
      <c r="AO208" s="2"/>
      <c r="AP208" s="45"/>
      <c r="AQ208" s="167"/>
      <c r="AR208" s="177">
        <v>50</v>
      </c>
      <c r="AS208" s="167"/>
      <c r="AT208" s="167"/>
      <c r="AU208" s="167"/>
      <c r="AV208" s="167"/>
      <c r="AW208" s="167"/>
      <c r="AX208" s="167"/>
      <c r="AY208" s="167"/>
      <c r="AZ208" s="376"/>
      <c r="BA208" s="376"/>
      <c r="BB208" s="167"/>
      <c r="BC208" s="167"/>
      <c r="BD208" s="167"/>
    </row>
    <row r="209" spans="1:56" ht="14.25" customHeight="1">
      <c r="A209" s="411" t="s">
        <v>1219</v>
      </c>
      <c r="B209" s="360" t="s">
        <v>1343</v>
      </c>
      <c r="C209" s="446" t="s">
        <v>531</v>
      </c>
      <c r="D209" s="79">
        <f>VLOOKUP(C209,'JAN26'!$A$1:I1091,8,0)</f>
        <v>60</v>
      </c>
      <c r="E209" s="79">
        <f>VLOOKUP(C209,AVE!B$1:GB4165,2,0)</f>
        <v>2.6</v>
      </c>
      <c r="F209" s="153"/>
      <c r="G209" s="361">
        <f t="shared" si="0"/>
        <v>0</v>
      </c>
      <c r="H209" s="81">
        <f t="shared" si="1"/>
        <v>60</v>
      </c>
      <c r="I209" s="82">
        <f t="shared" si="2"/>
        <v>0</v>
      </c>
      <c r="J209" s="83">
        <f t="shared" si="3"/>
        <v>2.6</v>
      </c>
      <c r="K209" s="158">
        <f t="shared" si="4"/>
        <v>57.4</v>
      </c>
      <c r="L209" s="81">
        <f t="shared" si="5"/>
        <v>57.4</v>
      </c>
      <c r="M209" s="82">
        <f t="shared" si="6"/>
        <v>0</v>
      </c>
      <c r="N209" s="85">
        <f t="shared" si="7"/>
        <v>2.6</v>
      </c>
      <c r="O209" s="158">
        <f t="shared" si="8"/>
        <v>54.8</v>
      </c>
      <c r="P209" s="81">
        <f t="shared" si="9"/>
        <v>54.8</v>
      </c>
      <c r="Q209" s="82">
        <f t="shared" si="10"/>
        <v>0</v>
      </c>
      <c r="R209" s="85">
        <f t="shared" si="11"/>
        <v>2.6</v>
      </c>
      <c r="S209" s="158">
        <f t="shared" si="12"/>
        <v>52.199999999999996</v>
      </c>
      <c r="T209" s="81">
        <f t="shared" si="13"/>
        <v>52.199999999999996</v>
      </c>
      <c r="U209" s="82">
        <f t="shared" si="14"/>
        <v>0</v>
      </c>
      <c r="V209" s="85">
        <f t="shared" si="15"/>
        <v>2.6</v>
      </c>
      <c r="W209" s="158">
        <f t="shared" si="16"/>
        <v>49.599999999999994</v>
      </c>
      <c r="X209" s="81">
        <f t="shared" si="17"/>
        <v>49.599999999999994</v>
      </c>
      <c r="Y209" s="82">
        <f t="shared" si="18"/>
        <v>0</v>
      </c>
      <c r="Z209" s="85">
        <f t="shared" si="19"/>
        <v>2.6</v>
      </c>
      <c r="AA209" s="158">
        <f t="shared" si="20"/>
        <v>46.999999999999993</v>
      </c>
      <c r="AB209" s="197">
        <f t="shared" si="27"/>
        <v>18.076923076923073</v>
      </c>
      <c r="AC209" s="87">
        <v>6</v>
      </c>
      <c r="AD209" s="362">
        <f t="shared" si="22"/>
        <v>12</v>
      </c>
      <c r="AE209" s="197">
        <f t="shared" si="28"/>
        <v>0</v>
      </c>
      <c r="AF209" s="198">
        <f t="shared" si="29"/>
        <v>0</v>
      </c>
      <c r="AG209" s="81"/>
      <c r="AH209" s="158"/>
      <c r="AI209" s="139"/>
      <c r="AJ209" s="139"/>
      <c r="AK209" s="350"/>
      <c r="AL209" s="350"/>
      <c r="AM209" s="2"/>
      <c r="AN209" s="2"/>
      <c r="AO209" s="2"/>
      <c r="AP209" s="45"/>
      <c r="AQ209" s="364"/>
      <c r="AR209" s="364"/>
      <c r="AS209" s="364"/>
      <c r="AT209" s="364"/>
      <c r="AU209" s="167"/>
      <c r="AV209" s="364"/>
      <c r="AW209" s="364"/>
      <c r="AX209" s="364"/>
      <c r="AY209" s="364"/>
      <c r="AZ209" s="202"/>
      <c r="BA209" s="202"/>
      <c r="BB209" s="364"/>
      <c r="BC209" s="364"/>
      <c r="BD209" s="364"/>
    </row>
    <row r="210" spans="1:56" ht="14.25" customHeight="1">
      <c r="A210" s="159" t="s">
        <v>1207</v>
      </c>
      <c r="B210" s="383" t="s">
        <v>1344</v>
      </c>
      <c r="C210" s="22" t="s">
        <v>446</v>
      </c>
      <c r="D210" s="79"/>
      <c r="E210" s="79">
        <f>VLOOKUP(C210,AVE!B$1:GB4174,2,0)</f>
        <v>2.6</v>
      </c>
      <c r="F210" s="153"/>
      <c r="G210" s="361">
        <f t="shared" si="0"/>
        <v>20</v>
      </c>
      <c r="H210" s="81">
        <f t="shared" si="1"/>
        <v>0</v>
      </c>
      <c r="I210" s="82">
        <f t="shared" si="2"/>
        <v>0</v>
      </c>
      <c r="J210" s="83">
        <f t="shared" si="3"/>
        <v>2.6</v>
      </c>
      <c r="K210" s="158">
        <f t="shared" si="4"/>
        <v>-2.6</v>
      </c>
      <c r="L210" s="81">
        <f t="shared" si="5"/>
        <v>0</v>
      </c>
      <c r="M210" s="82">
        <f t="shared" si="6"/>
        <v>0</v>
      </c>
      <c r="N210" s="85">
        <f t="shared" si="7"/>
        <v>2.6</v>
      </c>
      <c r="O210" s="158">
        <f t="shared" si="8"/>
        <v>-2.6</v>
      </c>
      <c r="P210" s="81">
        <f t="shared" si="9"/>
        <v>0</v>
      </c>
      <c r="Q210" s="82">
        <f t="shared" si="10"/>
        <v>20</v>
      </c>
      <c r="R210" s="85">
        <f t="shared" si="11"/>
        <v>2.6</v>
      </c>
      <c r="S210" s="158">
        <f t="shared" si="12"/>
        <v>17.399999999999999</v>
      </c>
      <c r="T210" s="81">
        <f t="shared" si="13"/>
        <v>17.399999999999999</v>
      </c>
      <c r="U210" s="82">
        <f t="shared" si="14"/>
        <v>0</v>
      </c>
      <c r="V210" s="85">
        <f t="shared" si="15"/>
        <v>2.6</v>
      </c>
      <c r="W210" s="158">
        <f t="shared" si="16"/>
        <v>14.799999999999999</v>
      </c>
      <c r="X210" s="81">
        <f t="shared" si="17"/>
        <v>14.799999999999999</v>
      </c>
      <c r="Y210" s="82">
        <f t="shared" si="18"/>
        <v>0</v>
      </c>
      <c r="Z210" s="85">
        <f t="shared" si="19"/>
        <v>2.6</v>
      </c>
      <c r="AA210" s="158">
        <f t="shared" si="20"/>
        <v>12.2</v>
      </c>
      <c r="AB210" s="197">
        <f t="shared" si="27"/>
        <v>4.6923076923076916</v>
      </c>
      <c r="AC210" s="87">
        <v>6</v>
      </c>
      <c r="AD210" s="362">
        <f t="shared" si="22"/>
        <v>12</v>
      </c>
      <c r="AE210" s="197">
        <f t="shared" si="28"/>
        <v>7.3076923076923084</v>
      </c>
      <c r="AF210" s="198">
        <f t="shared" si="29"/>
        <v>19.000000000000004</v>
      </c>
      <c r="AG210" s="81">
        <v>50</v>
      </c>
      <c r="AH210" s="158" t="s">
        <v>1345</v>
      </c>
      <c r="AI210" s="139">
        <v>68.569999999999993</v>
      </c>
      <c r="AJ210" s="139"/>
      <c r="AK210" s="350">
        <v>65</v>
      </c>
      <c r="AL210" s="350">
        <v>65</v>
      </c>
      <c r="AM210" s="2"/>
      <c r="AN210" s="2"/>
      <c r="AO210" s="2"/>
      <c r="AP210" s="45"/>
      <c r="AQ210" s="168"/>
      <c r="AR210" s="168"/>
      <c r="AS210" s="168"/>
      <c r="AT210" s="168">
        <v>20</v>
      </c>
      <c r="AU210" s="167"/>
      <c r="AV210" s="168"/>
      <c r="AW210" s="168"/>
      <c r="AX210" s="168"/>
      <c r="AY210" s="168"/>
      <c r="AZ210" s="304"/>
      <c r="BA210" s="304"/>
      <c r="BB210" s="168"/>
      <c r="BC210" s="168"/>
      <c r="BD210" s="168"/>
    </row>
    <row r="211" spans="1:56" ht="14.25" customHeight="1">
      <c r="A211" s="159" t="s">
        <v>1207</v>
      </c>
      <c r="B211" s="360" t="s">
        <v>1346</v>
      </c>
      <c r="C211" s="447" t="s">
        <v>549</v>
      </c>
      <c r="D211" s="79">
        <f>VLOOKUP(C211,'JAN26'!$A$1:I1111,8,0)</f>
        <v>47</v>
      </c>
      <c r="E211" s="79">
        <f>VLOOKUP(C211,AVE!B$1:GB4185,2,0)</f>
        <v>2.6</v>
      </c>
      <c r="F211" s="153"/>
      <c r="G211" s="361">
        <f t="shared" si="0"/>
        <v>120</v>
      </c>
      <c r="H211" s="81">
        <f t="shared" si="1"/>
        <v>47</v>
      </c>
      <c r="I211" s="82">
        <f t="shared" si="2"/>
        <v>0</v>
      </c>
      <c r="J211" s="83">
        <f t="shared" si="3"/>
        <v>2.6</v>
      </c>
      <c r="K211" s="158">
        <f t="shared" si="4"/>
        <v>44.4</v>
      </c>
      <c r="L211" s="81">
        <f t="shared" si="5"/>
        <v>44.4</v>
      </c>
      <c r="M211" s="82">
        <f t="shared" si="6"/>
        <v>0</v>
      </c>
      <c r="N211" s="85">
        <f t="shared" si="7"/>
        <v>2.6</v>
      </c>
      <c r="O211" s="158">
        <f t="shared" si="8"/>
        <v>41.8</v>
      </c>
      <c r="P211" s="81">
        <f t="shared" si="9"/>
        <v>41.8</v>
      </c>
      <c r="Q211" s="82">
        <f t="shared" si="10"/>
        <v>0</v>
      </c>
      <c r="R211" s="85">
        <f t="shared" si="11"/>
        <v>2.6</v>
      </c>
      <c r="S211" s="158">
        <f t="shared" si="12"/>
        <v>39.199999999999996</v>
      </c>
      <c r="T211" s="81">
        <f t="shared" si="13"/>
        <v>39.199999999999996</v>
      </c>
      <c r="U211" s="82">
        <f t="shared" si="14"/>
        <v>60</v>
      </c>
      <c r="V211" s="85">
        <f t="shared" si="15"/>
        <v>2.6</v>
      </c>
      <c r="W211" s="158">
        <f t="shared" si="16"/>
        <v>96.6</v>
      </c>
      <c r="X211" s="81">
        <f t="shared" si="17"/>
        <v>96.6</v>
      </c>
      <c r="Y211" s="82">
        <f t="shared" si="18"/>
        <v>60</v>
      </c>
      <c r="Z211" s="85">
        <f t="shared" si="19"/>
        <v>2.6</v>
      </c>
      <c r="AA211" s="158">
        <f t="shared" si="20"/>
        <v>154</v>
      </c>
      <c r="AB211" s="197">
        <f t="shared" si="27"/>
        <v>59.230769230769226</v>
      </c>
      <c r="AC211" s="87">
        <v>6</v>
      </c>
      <c r="AD211" s="362">
        <f t="shared" si="22"/>
        <v>12</v>
      </c>
      <c r="AE211" s="197">
        <f t="shared" si="28"/>
        <v>0</v>
      </c>
      <c r="AF211" s="198">
        <f t="shared" si="29"/>
        <v>0</v>
      </c>
      <c r="AG211" s="81"/>
      <c r="AH211" s="158"/>
      <c r="AI211" s="139"/>
      <c r="AJ211" s="139"/>
      <c r="AK211" s="350"/>
      <c r="AL211" s="350"/>
      <c r="AM211" s="2"/>
      <c r="AN211" s="2"/>
      <c r="AO211" s="2"/>
      <c r="AP211" s="45"/>
      <c r="AQ211" s="168"/>
      <c r="AR211" s="168"/>
      <c r="AS211" s="168"/>
      <c r="AT211" s="168"/>
      <c r="AU211" s="167"/>
      <c r="AV211" s="168"/>
      <c r="AW211" s="168"/>
      <c r="AX211" s="168"/>
      <c r="AY211" s="168">
        <v>60</v>
      </c>
      <c r="AZ211" s="202"/>
      <c r="BA211" s="202"/>
      <c r="BB211" s="168">
        <v>60</v>
      </c>
      <c r="BC211" s="168"/>
      <c r="BD211" s="168"/>
    </row>
    <row r="212" spans="1:56" ht="14.25" customHeight="1">
      <c r="A212" s="386" t="s">
        <v>1288</v>
      </c>
      <c r="B212" s="385">
        <v>230042</v>
      </c>
      <c r="C212" s="448" t="s">
        <v>394</v>
      </c>
      <c r="D212" s="79" t="e">
        <f>VLOOKUP(C212,'JAN26'!$A$1:I966,8,0)</f>
        <v>#N/A</v>
      </c>
      <c r="E212" s="79" t="e">
        <f>VLOOKUP(C212,AVE!B$1:GB4040,2,0)</f>
        <v>#N/A</v>
      </c>
      <c r="F212" s="153"/>
      <c r="G212" s="361">
        <f t="shared" si="0"/>
        <v>30</v>
      </c>
      <c r="H212" s="81" t="e">
        <f t="shared" si="1"/>
        <v>#N/A</v>
      </c>
      <c r="I212" s="82">
        <f t="shared" si="2"/>
        <v>0</v>
      </c>
      <c r="J212" s="83" t="e">
        <f t="shared" si="3"/>
        <v>#N/A</v>
      </c>
      <c r="K212" s="158" t="e">
        <f t="shared" si="4"/>
        <v>#N/A</v>
      </c>
      <c r="L212" s="81" t="e">
        <f t="shared" si="5"/>
        <v>#N/A</v>
      </c>
      <c r="M212" s="82">
        <f t="shared" si="6"/>
        <v>0</v>
      </c>
      <c r="N212" s="85" t="e">
        <f t="shared" si="7"/>
        <v>#N/A</v>
      </c>
      <c r="O212" s="158" t="e">
        <f t="shared" si="8"/>
        <v>#N/A</v>
      </c>
      <c r="P212" s="81" t="e">
        <f t="shared" si="9"/>
        <v>#N/A</v>
      </c>
      <c r="Q212" s="82">
        <f t="shared" si="10"/>
        <v>0</v>
      </c>
      <c r="R212" s="85" t="e">
        <f t="shared" si="11"/>
        <v>#N/A</v>
      </c>
      <c r="S212" s="158" t="e">
        <f t="shared" si="12"/>
        <v>#N/A</v>
      </c>
      <c r="T212" s="81" t="e">
        <f t="shared" si="13"/>
        <v>#N/A</v>
      </c>
      <c r="U212" s="82">
        <f t="shared" si="14"/>
        <v>0</v>
      </c>
      <c r="V212" s="85" t="e">
        <f t="shared" si="15"/>
        <v>#N/A</v>
      </c>
      <c r="W212" s="158" t="e">
        <f t="shared" si="16"/>
        <v>#N/A</v>
      </c>
      <c r="X212" s="81" t="e">
        <f t="shared" si="17"/>
        <v>#N/A</v>
      </c>
      <c r="Y212" s="82">
        <f t="shared" si="18"/>
        <v>0</v>
      </c>
      <c r="Z212" s="85" t="e">
        <f t="shared" si="19"/>
        <v>#N/A</v>
      </c>
      <c r="AA212" s="158" t="e">
        <f t="shared" si="20"/>
        <v>#N/A</v>
      </c>
      <c r="AB212" s="441" t="e">
        <f t="shared" si="27"/>
        <v>#N/A</v>
      </c>
      <c r="AC212" s="87">
        <v>6</v>
      </c>
      <c r="AD212" s="362">
        <f t="shared" si="22"/>
        <v>12</v>
      </c>
      <c r="AE212" s="441" t="e">
        <f t="shared" si="28"/>
        <v>#N/A</v>
      </c>
      <c r="AF212" s="442" t="e">
        <f t="shared" si="29"/>
        <v>#N/A</v>
      </c>
      <c r="AG212" s="388"/>
      <c r="AH212" s="387" t="s">
        <v>1347</v>
      </c>
      <c r="AI212" s="389"/>
      <c r="AJ212" s="389"/>
      <c r="AK212" s="390">
        <v>24</v>
      </c>
      <c r="AL212" s="390"/>
      <c r="AM212" s="391"/>
      <c r="AN212" s="391"/>
      <c r="AO212" s="391"/>
      <c r="AP212" s="45"/>
      <c r="AQ212" s="167"/>
      <c r="AR212" s="167"/>
      <c r="AS212" s="167"/>
      <c r="AT212" s="167"/>
      <c r="AU212" s="167"/>
      <c r="AV212" s="167"/>
      <c r="AW212" s="167"/>
      <c r="AX212" s="167"/>
      <c r="AY212" s="167"/>
      <c r="AZ212" s="376"/>
      <c r="BA212" s="376"/>
      <c r="BB212" s="167"/>
      <c r="BC212" s="177">
        <v>30</v>
      </c>
      <c r="BD212" s="167"/>
    </row>
    <row r="213" spans="1:56" ht="14.25" customHeight="1">
      <c r="A213" s="366" t="s">
        <v>677</v>
      </c>
      <c r="B213" s="410"/>
      <c r="C213" s="449" t="s">
        <v>260</v>
      </c>
      <c r="D213" s="79">
        <f>VLOOKUP(C213,'JAN26'!$A$1:I938,8,0)</f>
        <v>31</v>
      </c>
      <c r="E213" s="79">
        <f>VLOOKUP(C213,AVE!B$1:GB4012,2,0)</f>
        <v>2.4</v>
      </c>
      <c r="F213" s="153"/>
      <c r="G213" s="361">
        <f t="shared" si="0"/>
        <v>0</v>
      </c>
      <c r="H213" s="81">
        <f t="shared" si="1"/>
        <v>31</v>
      </c>
      <c r="I213" s="82">
        <f t="shared" si="2"/>
        <v>0</v>
      </c>
      <c r="J213" s="83">
        <f t="shared" si="3"/>
        <v>2.4</v>
      </c>
      <c r="K213" s="158">
        <f t="shared" si="4"/>
        <v>28.6</v>
      </c>
      <c r="L213" s="81">
        <f t="shared" si="5"/>
        <v>28.6</v>
      </c>
      <c r="M213" s="82">
        <f t="shared" si="6"/>
        <v>0</v>
      </c>
      <c r="N213" s="85">
        <f t="shared" si="7"/>
        <v>2.4</v>
      </c>
      <c r="O213" s="158">
        <f t="shared" si="8"/>
        <v>26.200000000000003</v>
      </c>
      <c r="P213" s="81">
        <f t="shared" si="9"/>
        <v>26.200000000000003</v>
      </c>
      <c r="Q213" s="82">
        <f t="shared" si="10"/>
        <v>0</v>
      </c>
      <c r="R213" s="85">
        <f t="shared" si="11"/>
        <v>2.4</v>
      </c>
      <c r="S213" s="158">
        <f t="shared" si="12"/>
        <v>23.800000000000004</v>
      </c>
      <c r="T213" s="81">
        <f t="shared" si="13"/>
        <v>23.800000000000004</v>
      </c>
      <c r="U213" s="82">
        <f t="shared" si="14"/>
        <v>0</v>
      </c>
      <c r="V213" s="85">
        <f t="shared" si="15"/>
        <v>2.4</v>
      </c>
      <c r="W213" s="158">
        <f t="shared" si="16"/>
        <v>21.400000000000006</v>
      </c>
      <c r="X213" s="81">
        <f t="shared" si="17"/>
        <v>21.400000000000006</v>
      </c>
      <c r="Y213" s="82">
        <f t="shared" si="18"/>
        <v>0</v>
      </c>
      <c r="Z213" s="85">
        <f t="shared" si="19"/>
        <v>2.4</v>
      </c>
      <c r="AA213" s="158">
        <f t="shared" si="20"/>
        <v>19.000000000000007</v>
      </c>
      <c r="AB213" s="197">
        <f t="shared" si="27"/>
        <v>7.9166666666666696</v>
      </c>
      <c r="AC213" s="87">
        <v>6</v>
      </c>
      <c r="AD213" s="362">
        <f t="shared" si="22"/>
        <v>12</v>
      </c>
      <c r="AE213" s="197">
        <f t="shared" si="28"/>
        <v>0</v>
      </c>
      <c r="AF213" s="198">
        <f t="shared" si="29"/>
        <v>0</v>
      </c>
      <c r="AG213" s="81"/>
      <c r="AH213" s="158"/>
      <c r="AI213" s="139"/>
      <c r="AJ213" s="139"/>
      <c r="AK213" s="350"/>
      <c r="AL213" s="350"/>
      <c r="AM213" s="2"/>
      <c r="AN213" s="2"/>
      <c r="AO213" s="2"/>
      <c r="AP213" s="45"/>
      <c r="AQ213" s="167"/>
      <c r="AR213" s="167"/>
      <c r="AS213" s="167"/>
      <c r="AT213" s="167"/>
      <c r="AU213" s="167"/>
      <c r="AV213" s="167"/>
      <c r="AW213" s="167"/>
      <c r="AX213" s="167"/>
      <c r="AY213" s="167"/>
      <c r="AZ213" s="202"/>
      <c r="BA213" s="202"/>
      <c r="BB213" s="167"/>
      <c r="BC213" s="167"/>
      <c r="BD213" s="167"/>
    </row>
    <row r="214" spans="1:56" ht="14.25" customHeight="1">
      <c r="A214" s="411" t="s">
        <v>1219</v>
      </c>
      <c r="B214" s="360" t="s">
        <v>1348</v>
      </c>
      <c r="C214" s="450" t="s">
        <v>530</v>
      </c>
      <c r="D214" s="79">
        <f>VLOOKUP(C214,'JAN26'!$A$1:I1095,8,0)</f>
        <v>62</v>
      </c>
      <c r="E214" s="79">
        <f>VLOOKUP(C214,AVE!B$1:GB4169,2,0)</f>
        <v>2.2000000000000002</v>
      </c>
      <c r="F214" s="153"/>
      <c r="G214" s="361">
        <f t="shared" si="0"/>
        <v>0</v>
      </c>
      <c r="H214" s="81">
        <f t="shared" si="1"/>
        <v>62</v>
      </c>
      <c r="I214" s="82">
        <f t="shared" si="2"/>
        <v>0</v>
      </c>
      <c r="J214" s="83">
        <f t="shared" si="3"/>
        <v>2.2000000000000002</v>
      </c>
      <c r="K214" s="158">
        <f t="shared" si="4"/>
        <v>59.8</v>
      </c>
      <c r="L214" s="81">
        <f t="shared" si="5"/>
        <v>59.8</v>
      </c>
      <c r="M214" s="82">
        <f t="shared" si="6"/>
        <v>0</v>
      </c>
      <c r="N214" s="85">
        <f t="shared" si="7"/>
        <v>2.2000000000000002</v>
      </c>
      <c r="O214" s="158">
        <f t="shared" si="8"/>
        <v>57.599999999999994</v>
      </c>
      <c r="P214" s="81">
        <f t="shared" si="9"/>
        <v>57.599999999999994</v>
      </c>
      <c r="Q214" s="82">
        <f t="shared" si="10"/>
        <v>0</v>
      </c>
      <c r="R214" s="85">
        <f t="shared" si="11"/>
        <v>2.2000000000000002</v>
      </c>
      <c r="S214" s="158">
        <f t="shared" si="12"/>
        <v>55.399999999999991</v>
      </c>
      <c r="T214" s="81">
        <f t="shared" si="13"/>
        <v>55.399999999999991</v>
      </c>
      <c r="U214" s="82">
        <f t="shared" si="14"/>
        <v>0</v>
      </c>
      <c r="V214" s="85">
        <f t="shared" si="15"/>
        <v>2.2000000000000002</v>
      </c>
      <c r="W214" s="158">
        <f t="shared" si="16"/>
        <v>53.199999999999989</v>
      </c>
      <c r="X214" s="81">
        <f t="shared" si="17"/>
        <v>53.199999999999989</v>
      </c>
      <c r="Y214" s="82">
        <f t="shared" si="18"/>
        <v>0</v>
      </c>
      <c r="Z214" s="85">
        <f t="shared" si="19"/>
        <v>2.2000000000000002</v>
      </c>
      <c r="AA214" s="158">
        <f t="shared" si="20"/>
        <v>50.999999999999986</v>
      </c>
      <c r="AB214" s="197">
        <f t="shared" si="27"/>
        <v>23.181818181818173</v>
      </c>
      <c r="AC214" s="87">
        <v>6</v>
      </c>
      <c r="AD214" s="362">
        <f t="shared" si="22"/>
        <v>12</v>
      </c>
      <c r="AE214" s="197">
        <f t="shared" si="28"/>
        <v>0</v>
      </c>
      <c r="AF214" s="198">
        <f t="shared" si="29"/>
        <v>0</v>
      </c>
      <c r="AG214" s="81"/>
      <c r="AH214" s="158"/>
      <c r="AI214" s="139"/>
      <c r="AJ214" s="139"/>
      <c r="AK214" s="350"/>
      <c r="AL214" s="350"/>
      <c r="AM214" s="2"/>
      <c r="AN214" s="2"/>
      <c r="AO214" s="2"/>
      <c r="AP214" s="45"/>
      <c r="AQ214" s="168"/>
      <c r="AR214" s="168"/>
      <c r="AS214" s="168"/>
      <c r="AT214" s="168"/>
      <c r="AU214" s="167"/>
      <c r="AV214" s="168"/>
      <c r="AW214" s="168"/>
      <c r="AX214" s="168"/>
      <c r="AY214" s="168"/>
      <c r="AZ214" s="202"/>
      <c r="BA214" s="202"/>
      <c r="BB214" s="168"/>
      <c r="BC214" s="168"/>
      <c r="BD214" s="168"/>
    </row>
    <row r="215" spans="1:56" ht="14.25" customHeight="1">
      <c r="A215" s="41" t="s">
        <v>998</v>
      </c>
      <c r="B215" s="377"/>
      <c r="C215" s="451" t="s">
        <v>657</v>
      </c>
      <c r="D215" s="79">
        <f>VLOOKUP(C215,'JAN26'!$A$1:I1213,8,0)</f>
        <v>11.3</v>
      </c>
      <c r="E215" s="79">
        <f>VLOOKUP(C215,AVE!B$1:GB4287,2,0)</f>
        <v>2.1750000000000003</v>
      </c>
      <c r="F215" s="153"/>
      <c r="G215" s="361">
        <f t="shared" si="0"/>
        <v>50</v>
      </c>
      <c r="H215" s="81">
        <f t="shared" si="1"/>
        <v>11.3</v>
      </c>
      <c r="I215" s="82">
        <f t="shared" si="2"/>
        <v>0</v>
      </c>
      <c r="J215" s="83">
        <f t="shared" si="3"/>
        <v>2.1750000000000003</v>
      </c>
      <c r="K215" s="158">
        <f t="shared" si="4"/>
        <v>9.125</v>
      </c>
      <c r="L215" s="81">
        <f t="shared" si="5"/>
        <v>9.125</v>
      </c>
      <c r="M215" s="82">
        <f t="shared" si="6"/>
        <v>0</v>
      </c>
      <c r="N215" s="85">
        <f t="shared" si="7"/>
        <v>2.1750000000000003</v>
      </c>
      <c r="O215" s="158">
        <f t="shared" si="8"/>
        <v>6.9499999999999993</v>
      </c>
      <c r="P215" s="81">
        <f t="shared" si="9"/>
        <v>6.9499999999999993</v>
      </c>
      <c r="Q215" s="82">
        <f t="shared" si="10"/>
        <v>0</v>
      </c>
      <c r="R215" s="85">
        <f t="shared" si="11"/>
        <v>2.1750000000000003</v>
      </c>
      <c r="S215" s="158">
        <f t="shared" si="12"/>
        <v>4.7749999999999986</v>
      </c>
      <c r="T215" s="81">
        <f t="shared" si="13"/>
        <v>4.7749999999999986</v>
      </c>
      <c r="U215" s="82">
        <f t="shared" si="14"/>
        <v>50</v>
      </c>
      <c r="V215" s="85">
        <f t="shared" si="15"/>
        <v>2.1750000000000003</v>
      </c>
      <c r="W215" s="158">
        <f t="shared" si="16"/>
        <v>52.6</v>
      </c>
      <c r="X215" s="81">
        <f t="shared" si="17"/>
        <v>52.6</v>
      </c>
      <c r="Y215" s="82">
        <f t="shared" si="18"/>
        <v>0</v>
      </c>
      <c r="Z215" s="85">
        <f t="shared" si="19"/>
        <v>2.1750000000000003</v>
      </c>
      <c r="AA215" s="158">
        <f t="shared" si="20"/>
        <v>50.425000000000004</v>
      </c>
      <c r="AB215" s="197">
        <f t="shared" si="27"/>
        <v>23.183908045977009</v>
      </c>
      <c r="AC215" s="87">
        <v>6</v>
      </c>
      <c r="AD215" s="362">
        <f t="shared" si="22"/>
        <v>12</v>
      </c>
      <c r="AE215" s="197">
        <f t="shared" si="28"/>
        <v>0</v>
      </c>
      <c r="AF215" s="198">
        <f t="shared" si="29"/>
        <v>0</v>
      </c>
      <c r="AG215" s="41"/>
      <c r="AH215" s="41"/>
      <c r="AI215" s="5"/>
      <c r="AJ215" s="5"/>
      <c r="AK215" s="408"/>
      <c r="AL215" s="408"/>
      <c r="AP215" s="45"/>
      <c r="AQ215" s="167"/>
      <c r="AR215" s="167"/>
      <c r="AS215" s="167"/>
      <c r="AT215" s="167"/>
      <c r="AU215" s="45"/>
      <c r="AV215" s="167"/>
      <c r="AW215" s="167"/>
      <c r="AX215" s="167"/>
      <c r="AY215" s="177">
        <v>50</v>
      </c>
      <c r="AZ215" s="202"/>
      <c r="BA215" s="202"/>
      <c r="BB215" s="177"/>
      <c r="BC215" s="167"/>
      <c r="BD215" s="167"/>
    </row>
    <row r="216" spans="1:56" ht="14.25" customHeight="1">
      <c r="A216" s="369" t="s">
        <v>1211</v>
      </c>
      <c r="B216" s="377">
        <v>612600091078</v>
      </c>
      <c r="C216" s="452" t="s">
        <v>308</v>
      </c>
      <c r="D216" s="79">
        <f>VLOOKUP(C216,'JAN26'!$A$1:I988,8,0)</f>
        <v>10</v>
      </c>
      <c r="E216" s="79">
        <f>VLOOKUP(C216,AVE!B$1:GB4062,2,0)</f>
        <v>2.1666666666666665</v>
      </c>
      <c r="F216" s="153"/>
      <c r="G216" s="361">
        <f t="shared" si="0"/>
        <v>50</v>
      </c>
      <c r="H216" s="81">
        <f t="shared" si="1"/>
        <v>10</v>
      </c>
      <c r="I216" s="82">
        <f t="shared" si="2"/>
        <v>0</v>
      </c>
      <c r="J216" s="83">
        <f t="shared" si="3"/>
        <v>2.1666666666666665</v>
      </c>
      <c r="K216" s="158">
        <f t="shared" si="4"/>
        <v>7.8333333333333339</v>
      </c>
      <c r="L216" s="81">
        <f t="shared" si="5"/>
        <v>7.8333333333333339</v>
      </c>
      <c r="M216" s="82">
        <f t="shared" si="6"/>
        <v>0</v>
      </c>
      <c r="N216" s="85">
        <f t="shared" si="7"/>
        <v>2.1666666666666665</v>
      </c>
      <c r="O216" s="158">
        <f t="shared" si="8"/>
        <v>5.6666666666666679</v>
      </c>
      <c r="P216" s="81">
        <f t="shared" si="9"/>
        <v>5.6666666666666679</v>
      </c>
      <c r="Q216" s="82">
        <f t="shared" si="10"/>
        <v>20</v>
      </c>
      <c r="R216" s="85">
        <f t="shared" si="11"/>
        <v>2.1666666666666665</v>
      </c>
      <c r="S216" s="158">
        <f t="shared" si="12"/>
        <v>23.5</v>
      </c>
      <c r="T216" s="81">
        <f t="shared" si="13"/>
        <v>23.5</v>
      </c>
      <c r="U216" s="82">
        <f t="shared" si="14"/>
        <v>30</v>
      </c>
      <c r="V216" s="85">
        <f t="shared" si="15"/>
        <v>2.1666666666666665</v>
      </c>
      <c r="W216" s="158">
        <f t="shared" si="16"/>
        <v>51.333333333333336</v>
      </c>
      <c r="X216" s="81">
        <f t="shared" si="17"/>
        <v>51.333333333333336</v>
      </c>
      <c r="Y216" s="82">
        <f t="shared" si="18"/>
        <v>0</v>
      </c>
      <c r="Z216" s="85">
        <f t="shared" si="19"/>
        <v>2.1666666666666665</v>
      </c>
      <c r="AA216" s="158">
        <f t="shared" si="20"/>
        <v>49.166666666666671</v>
      </c>
      <c r="AB216" s="174">
        <f t="shared" si="27"/>
        <v>22.692307692307697</v>
      </c>
      <c r="AC216" s="87">
        <v>6</v>
      </c>
      <c r="AD216" s="362">
        <f t="shared" si="22"/>
        <v>12</v>
      </c>
      <c r="AE216" s="174">
        <f t="shared" si="28"/>
        <v>0</v>
      </c>
      <c r="AF216" s="109">
        <f t="shared" si="29"/>
        <v>0</v>
      </c>
      <c r="AG216" s="104"/>
      <c r="AH216" s="370"/>
      <c r="AI216" s="203"/>
      <c r="AJ216" s="203"/>
      <c r="AK216" s="371"/>
      <c r="AL216" s="371">
        <v>57.14</v>
      </c>
      <c r="AM216" s="167"/>
      <c r="AN216" s="167"/>
      <c r="AO216" s="167"/>
      <c r="AP216" s="45"/>
      <c r="AQ216" s="168"/>
      <c r="AR216" s="168"/>
      <c r="AS216" s="168"/>
      <c r="AT216" s="168">
        <v>20</v>
      </c>
      <c r="AU216" s="168"/>
      <c r="AV216" s="168"/>
      <c r="AW216" s="168"/>
      <c r="AX216" s="168"/>
      <c r="AY216" s="168"/>
      <c r="AZ216" s="378">
        <v>30</v>
      </c>
      <c r="BA216" s="378"/>
      <c r="BB216" s="168"/>
      <c r="BC216" s="168"/>
      <c r="BD216" s="168"/>
    </row>
    <row r="217" spans="1:56" ht="14.25" customHeight="1">
      <c r="A217" s="366" t="s">
        <v>677</v>
      </c>
      <c r="B217" s="410"/>
      <c r="C217" s="451" t="s">
        <v>648</v>
      </c>
      <c r="D217" s="79">
        <f>VLOOKUP(C217,'JAN26'!$A$1:I939,8,0)</f>
        <v>4</v>
      </c>
      <c r="E217" s="79">
        <f>VLOOKUP(C217,AVE!B$1:GB4013,2,0)</f>
        <v>2</v>
      </c>
      <c r="F217" s="153"/>
      <c r="G217" s="361">
        <f t="shared" si="0"/>
        <v>0</v>
      </c>
      <c r="H217" s="81">
        <f t="shared" si="1"/>
        <v>4</v>
      </c>
      <c r="I217" s="82">
        <f t="shared" si="2"/>
        <v>0</v>
      </c>
      <c r="J217" s="83">
        <f t="shared" si="3"/>
        <v>2</v>
      </c>
      <c r="K217" s="158">
        <f t="shared" si="4"/>
        <v>2</v>
      </c>
      <c r="L217" s="81">
        <f t="shared" si="5"/>
        <v>2</v>
      </c>
      <c r="M217" s="82">
        <f t="shared" si="6"/>
        <v>0</v>
      </c>
      <c r="N217" s="85">
        <f t="shared" si="7"/>
        <v>2</v>
      </c>
      <c r="O217" s="158">
        <f t="shared" si="8"/>
        <v>0</v>
      </c>
      <c r="P217" s="81">
        <f t="shared" si="9"/>
        <v>0</v>
      </c>
      <c r="Q217" s="82">
        <f t="shared" si="10"/>
        <v>0</v>
      </c>
      <c r="R217" s="85">
        <f t="shared" si="11"/>
        <v>2</v>
      </c>
      <c r="S217" s="158">
        <f t="shared" si="12"/>
        <v>-2</v>
      </c>
      <c r="T217" s="81">
        <f t="shared" si="13"/>
        <v>0</v>
      </c>
      <c r="U217" s="82">
        <f t="shared" si="14"/>
        <v>0</v>
      </c>
      <c r="V217" s="85">
        <f t="shared" si="15"/>
        <v>2</v>
      </c>
      <c r="W217" s="158">
        <f t="shared" si="16"/>
        <v>-2</v>
      </c>
      <c r="X217" s="81">
        <f t="shared" si="17"/>
        <v>0</v>
      </c>
      <c r="Y217" s="82">
        <f t="shared" si="18"/>
        <v>0</v>
      </c>
      <c r="Z217" s="85">
        <f t="shared" si="19"/>
        <v>2</v>
      </c>
      <c r="AA217" s="158">
        <f t="shared" si="20"/>
        <v>-2</v>
      </c>
      <c r="AB217" s="197">
        <f t="shared" si="27"/>
        <v>0</v>
      </c>
      <c r="AC217" s="87">
        <v>6</v>
      </c>
      <c r="AD217" s="362">
        <f t="shared" si="22"/>
        <v>12</v>
      </c>
      <c r="AE217" s="197">
        <f t="shared" si="28"/>
        <v>12</v>
      </c>
      <c r="AF217" s="198">
        <f t="shared" si="29"/>
        <v>24</v>
      </c>
      <c r="AG217" s="81">
        <v>25</v>
      </c>
      <c r="AH217" s="158"/>
      <c r="AI217" s="139"/>
      <c r="AJ217" s="139"/>
      <c r="AK217" s="350"/>
      <c r="AL217" s="350"/>
      <c r="AM217" s="2"/>
      <c r="AN217" s="2"/>
      <c r="AO217" s="2"/>
      <c r="AP217" s="45"/>
      <c r="AQ217" s="167"/>
      <c r="AR217" s="167"/>
      <c r="AS217" s="167"/>
      <c r="AT217" s="167"/>
      <c r="AU217" s="167"/>
      <c r="AV217" s="167"/>
      <c r="AW217" s="167"/>
      <c r="AX217" s="167"/>
      <c r="AY217" s="167"/>
      <c r="AZ217" s="202"/>
      <c r="BA217" s="202"/>
      <c r="BB217" s="167"/>
      <c r="BC217" s="167"/>
      <c r="BD217" s="167"/>
    </row>
    <row r="218" spans="1:56" ht="14.25" customHeight="1">
      <c r="A218" s="4" t="s">
        <v>1207</v>
      </c>
      <c r="B218" s="360"/>
      <c r="C218" s="41" t="s">
        <v>655</v>
      </c>
      <c r="D218" s="79"/>
      <c r="E218" s="79">
        <f>VLOOKUP(C218,AVE!B$1:GB4180,2,0)</f>
        <v>2</v>
      </c>
      <c r="F218" s="153"/>
      <c r="G218" s="361">
        <f t="shared" si="0"/>
        <v>11</v>
      </c>
      <c r="H218" s="81">
        <f t="shared" si="1"/>
        <v>0</v>
      </c>
      <c r="I218" s="82">
        <f t="shared" si="2"/>
        <v>1</v>
      </c>
      <c r="J218" s="83">
        <f t="shared" si="3"/>
        <v>2</v>
      </c>
      <c r="K218" s="158">
        <f t="shared" si="4"/>
        <v>-1</v>
      </c>
      <c r="L218" s="81">
        <f t="shared" si="5"/>
        <v>0</v>
      </c>
      <c r="M218" s="82">
        <f t="shared" si="6"/>
        <v>0</v>
      </c>
      <c r="N218" s="85">
        <f t="shared" si="7"/>
        <v>2</v>
      </c>
      <c r="O218" s="158">
        <f t="shared" si="8"/>
        <v>-2</v>
      </c>
      <c r="P218" s="81">
        <f t="shared" si="9"/>
        <v>0</v>
      </c>
      <c r="Q218" s="82">
        <f t="shared" si="10"/>
        <v>0</v>
      </c>
      <c r="R218" s="85">
        <f t="shared" si="11"/>
        <v>2</v>
      </c>
      <c r="S218" s="158">
        <f t="shared" si="12"/>
        <v>-2</v>
      </c>
      <c r="T218" s="81">
        <f t="shared" si="13"/>
        <v>0</v>
      </c>
      <c r="U218" s="82">
        <f t="shared" si="14"/>
        <v>9</v>
      </c>
      <c r="V218" s="85">
        <f t="shared" si="15"/>
        <v>2</v>
      </c>
      <c r="W218" s="158">
        <f t="shared" si="16"/>
        <v>7</v>
      </c>
      <c r="X218" s="81">
        <f t="shared" si="17"/>
        <v>7</v>
      </c>
      <c r="Y218" s="82">
        <f t="shared" si="18"/>
        <v>1</v>
      </c>
      <c r="Z218" s="85">
        <f t="shared" si="19"/>
        <v>2</v>
      </c>
      <c r="AA218" s="158">
        <f t="shared" si="20"/>
        <v>6</v>
      </c>
      <c r="AB218" s="197">
        <f t="shared" si="27"/>
        <v>3</v>
      </c>
      <c r="AC218" s="87">
        <v>6</v>
      </c>
      <c r="AD218" s="362">
        <f t="shared" si="22"/>
        <v>12</v>
      </c>
      <c r="AE218" s="197">
        <f t="shared" si="28"/>
        <v>9</v>
      </c>
      <c r="AF218" s="198">
        <f t="shared" si="29"/>
        <v>18</v>
      </c>
      <c r="AI218" s="5"/>
      <c r="AJ218" s="5"/>
      <c r="AK218" s="408"/>
      <c r="AL218" s="408"/>
      <c r="AP218" s="45"/>
      <c r="AQ218" s="167"/>
      <c r="AR218" s="177">
        <v>1</v>
      </c>
      <c r="AS218" s="167"/>
      <c r="AT218" s="167"/>
      <c r="AU218" s="45"/>
      <c r="AV218" s="167"/>
      <c r="AW218" s="167"/>
      <c r="AX218" s="167"/>
      <c r="AY218" s="177">
        <f>5+4</f>
        <v>9</v>
      </c>
      <c r="AZ218" s="376"/>
      <c r="BA218" s="376"/>
      <c r="BB218" s="177">
        <v>1</v>
      </c>
      <c r="BC218" s="167"/>
      <c r="BD218" s="167"/>
    </row>
    <row r="219" spans="1:56" ht="14.25" customHeight="1">
      <c r="A219" s="382" t="s">
        <v>1207</v>
      </c>
      <c r="B219" s="360" t="s">
        <v>1349</v>
      </c>
      <c r="C219" s="22" t="s">
        <v>551</v>
      </c>
      <c r="D219" s="79"/>
      <c r="E219" s="79">
        <f>VLOOKUP(C219,AVE!B$1:GB4183,2,0)</f>
        <v>2</v>
      </c>
      <c r="F219" s="153"/>
      <c r="G219" s="361">
        <f t="shared" si="0"/>
        <v>15</v>
      </c>
      <c r="H219" s="81">
        <f t="shared" si="1"/>
        <v>0</v>
      </c>
      <c r="I219" s="82">
        <f t="shared" si="2"/>
        <v>15</v>
      </c>
      <c r="J219" s="83">
        <f t="shared" si="3"/>
        <v>2</v>
      </c>
      <c r="K219" s="158">
        <f t="shared" si="4"/>
        <v>13</v>
      </c>
      <c r="L219" s="81">
        <f t="shared" si="5"/>
        <v>13</v>
      </c>
      <c r="M219" s="82">
        <f t="shared" si="6"/>
        <v>0</v>
      </c>
      <c r="N219" s="85">
        <f t="shared" si="7"/>
        <v>2</v>
      </c>
      <c r="O219" s="158">
        <f t="shared" si="8"/>
        <v>11</v>
      </c>
      <c r="P219" s="81">
        <f t="shared" si="9"/>
        <v>11</v>
      </c>
      <c r="Q219" s="82">
        <f t="shared" si="10"/>
        <v>0</v>
      </c>
      <c r="R219" s="85">
        <f t="shared" si="11"/>
        <v>2</v>
      </c>
      <c r="S219" s="158">
        <f t="shared" si="12"/>
        <v>9</v>
      </c>
      <c r="T219" s="81">
        <f t="shared" si="13"/>
        <v>9</v>
      </c>
      <c r="U219" s="82">
        <f t="shared" si="14"/>
        <v>0</v>
      </c>
      <c r="V219" s="85">
        <f t="shared" si="15"/>
        <v>2</v>
      </c>
      <c r="W219" s="158">
        <f t="shared" si="16"/>
        <v>7</v>
      </c>
      <c r="X219" s="81">
        <f t="shared" si="17"/>
        <v>7</v>
      </c>
      <c r="Y219" s="82">
        <f t="shared" si="18"/>
        <v>0</v>
      </c>
      <c r="Z219" s="85">
        <f t="shared" si="19"/>
        <v>2</v>
      </c>
      <c r="AA219" s="158">
        <f t="shared" si="20"/>
        <v>5</v>
      </c>
      <c r="AB219" s="87">
        <f t="shared" si="27"/>
        <v>2.5</v>
      </c>
      <c r="AC219" s="87">
        <v>6</v>
      </c>
      <c r="AD219" s="362">
        <f t="shared" si="22"/>
        <v>12</v>
      </c>
      <c r="AE219" s="87">
        <f t="shared" si="28"/>
        <v>9.5</v>
      </c>
      <c r="AF219" s="154">
        <f t="shared" si="29"/>
        <v>19</v>
      </c>
      <c r="AG219" s="3"/>
      <c r="AH219" s="1" t="s">
        <v>1350</v>
      </c>
      <c r="AI219" s="139"/>
      <c r="AJ219" s="139"/>
      <c r="AK219" s="350"/>
      <c r="AL219" s="350">
        <v>17.86</v>
      </c>
      <c r="AM219" s="2"/>
      <c r="AN219" s="2"/>
      <c r="AO219" s="2"/>
      <c r="AP219" s="45"/>
      <c r="AQ219" s="168"/>
      <c r="AR219" s="168">
        <v>15</v>
      </c>
      <c r="AS219" s="168"/>
      <c r="AT219" s="168"/>
      <c r="AU219" s="167"/>
      <c r="AV219" s="168"/>
      <c r="AW219" s="168"/>
      <c r="AX219" s="168"/>
      <c r="AY219" s="168"/>
      <c r="AZ219" s="376"/>
      <c r="BA219" s="376"/>
      <c r="BB219" s="168"/>
      <c r="BC219" s="168"/>
      <c r="BD219" s="168"/>
    </row>
    <row r="220" spans="1:56" ht="14.25" customHeight="1">
      <c r="A220" s="382" t="s">
        <v>1207</v>
      </c>
      <c r="B220" s="360" t="s">
        <v>1351</v>
      </c>
      <c r="C220" s="160" t="s">
        <v>356</v>
      </c>
      <c r="D220" s="79">
        <f>VLOOKUP(C220,'JAN26'!$A$1:I1118,8,0)</f>
        <v>3</v>
      </c>
      <c r="E220" s="79">
        <f>VLOOKUP(C220,AVE!B$1:GB4192,2,0)</f>
        <v>2</v>
      </c>
      <c r="F220" s="153"/>
      <c r="G220" s="361">
        <f t="shared" si="0"/>
        <v>0</v>
      </c>
      <c r="H220" s="81">
        <f t="shared" si="1"/>
        <v>3</v>
      </c>
      <c r="I220" s="82">
        <f t="shared" si="2"/>
        <v>0</v>
      </c>
      <c r="J220" s="83">
        <f t="shared" si="3"/>
        <v>2</v>
      </c>
      <c r="K220" s="158">
        <f t="shared" si="4"/>
        <v>1</v>
      </c>
      <c r="L220" s="81">
        <f t="shared" si="5"/>
        <v>1</v>
      </c>
      <c r="M220" s="82">
        <f t="shared" si="6"/>
        <v>0</v>
      </c>
      <c r="N220" s="85">
        <f t="shared" si="7"/>
        <v>2</v>
      </c>
      <c r="O220" s="158">
        <f t="shared" si="8"/>
        <v>-1</v>
      </c>
      <c r="P220" s="81">
        <f t="shared" si="9"/>
        <v>0</v>
      </c>
      <c r="Q220" s="82">
        <f t="shared" si="10"/>
        <v>0</v>
      </c>
      <c r="R220" s="85">
        <f t="shared" si="11"/>
        <v>2</v>
      </c>
      <c r="S220" s="158">
        <f t="shared" si="12"/>
        <v>-2</v>
      </c>
      <c r="T220" s="81">
        <f t="shared" si="13"/>
        <v>0</v>
      </c>
      <c r="U220" s="82">
        <f t="shared" si="14"/>
        <v>0</v>
      </c>
      <c r="V220" s="85">
        <f t="shared" si="15"/>
        <v>2</v>
      </c>
      <c r="W220" s="158">
        <f t="shared" si="16"/>
        <v>-2</v>
      </c>
      <c r="X220" s="81">
        <f t="shared" si="17"/>
        <v>0</v>
      </c>
      <c r="Y220" s="82">
        <f t="shared" si="18"/>
        <v>0</v>
      </c>
      <c r="Z220" s="85">
        <f t="shared" si="19"/>
        <v>2</v>
      </c>
      <c r="AA220" s="158">
        <f t="shared" si="20"/>
        <v>-2</v>
      </c>
      <c r="AB220" s="197">
        <f t="shared" si="27"/>
        <v>0</v>
      </c>
      <c r="AC220" s="87">
        <v>6</v>
      </c>
      <c r="AD220" s="362">
        <f t="shared" si="22"/>
        <v>12</v>
      </c>
      <c r="AE220" s="197">
        <f t="shared" si="28"/>
        <v>12</v>
      </c>
      <c r="AF220" s="198">
        <f t="shared" si="29"/>
        <v>24</v>
      </c>
      <c r="AG220" s="3">
        <v>25</v>
      </c>
      <c r="AH220" s="1"/>
      <c r="AI220" s="139">
        <v>54</v>
      </c>
      <c r="AJ220" s="139"/>
      <c r="AK220" s="350"/>
      <c r="AL220" s="350"/>
      <c r="AM220" s="2"/>
      <c r="AN220" s="2"/>
      <c r="AO220" s="2"/>
      <c r="AP220" s="45"/>
      <c r="AQ220" s="168"/>
      <c r="AR220" s="168"/>
      <c r="AS220" s="168"/>
      <c r="AT220" s="168"/>
      <c r="AU220" s="167"/>
      <c r="AV220" s="168"/>
      <c r="AW220" s="168"/>
      <c r="AX220" s="168"/>
      <c r="AY220" s="168"/>
      <c r="AZ220" s="202"/>
      <c r="BA220" s="202"/>
      <c r="BB220" s="168"/>
      <c r="BC220" s="168"/>
      <c r="BD220" s="168"/>
    </row>
    <row r="221" spans="1:56" ht="14.25" customHeight="1">
      <c r="A221" s="382" t="s">
        <v>1207</v>
      </c>
      <c r="B221" s="360" t="s">
        <v>1352</v>
      </c>
      <c r="C221" s="160" t="s">
        <v>464</v>
      </c>
      <c r="D221" s="79">
        <f>VLOOKUP(C221,'JAN26'!$A$1:I1112,8,0)</f>
        <v>11</v>
      </c>
      <c r="E221" s="79">
        <f>VLOOKUP(C221,AVE!B$1:GB4186,2,0)</f>
        <v>1.8571428571428572</v>
      </c>
      <c r="F221" s="153"/>
      <c r="G221" s="361">
        <f t="shared" si="0"/>
        <v>0</v>
      </c>
      <c r="H221" s="81">
        <f t="shared" si="1"/>
        <v>11</v>
      </c>
      <c r="I221" s="82">
        <f t="shared" si="2"/>
        <v>0</v>
      </c>
      <c r="J221" s="83">
        <f t="shared" si="3"/>
        <v>1.8571428571428572</v>
      </c>
      <c r="K221" s="158">
        <f t="shared" si="4"/>
        <v>9.1428571428571423</v>
      </c>
      <c r="L221" s="81">
        <f t="shared" si="5"/>
        <v>9.1428571428571423</v>
      </c>
      <c r="M221" s="82">
        <f t="shared" si="6"/>
        <v>0</v>
      </c>
      <c r="N221" s="85">
        <f t="shared" si="7"/>
        <v>1.8571428571428572</v>
      </c>
      <c r="O221" s="158">
        <f t="shared" si="8"/>
        <v>7.2857142857142847</v>
      </c>
      <c r="P221" s="81">
        <f t="shared" si="9"/>
        <v>7.2857142857142847</v>
      </c>
      <c r="Q221" s="82">
        <f t="shared" si="10"/>
        <v>0</v>
      </c>
      <c r="R221" s="85">
        <f t="shared" si="11"/>
        <v>1.8571428571428572</v>
      </c>
      <c r="S221" s="158">
        <f t="shared" si="12"/>
        <v>5.428571428571427</v>
      </c>
      <c r="T221" s="81">
        <f t="shared" si="13"/>
        <v>5.428571428571427</v>
      </c>
      <c r="U221" s="82">
        <f t="shared" si="14"/>
        <v>0</v>
      </c>
      <c r="V221" s="85">
        <f t="shared" si="15"/>
        <v>1.8571428571428572</v>
      </c>
      <c r="W221" s="158">
        <f t="shared" si="16"/>
        <v>3.5714285714285698</v>
      </c>
      <c r="X221" s="81">
        <f t="shared" si="17"/>
        <v>3.5714285714285698</v>
      </c>
      <c r="Y221" s="82">
        <f t="shared" si="18"/>
        <v>0</v>
      </c>
      <c r="Z221" s="85">
        <f t="shared" si="19"/>
        <v>1.8571428571428572</v>
      </c>
      <c r="AA221" s="158">
        <f t="shared" si="20"/>
        <v>1.7142857142857126</v>
      </c>
      <c r="AB221" s="197">
        <f t="shared" si="27"/>
        <v>0.92307692307692213</v>
      </c>
      <c r="AC221" s="87">
        <v>6</v>
      </c>
      <c r="AD221" s="362">
        <f t="shared" si="22"/>
        <v>12</v>
      </c>
      <c r="AE221" s="197">
        <f t="shared" si="28"/>
        <v>11.076923076923078</v>
      </c>
      <c r="AF221" s="198">
        <f t="shared" si="29"/>
        <v>20.571428571428577</v>
      </c>
      <c r="AG221" s="3">
        <v>25</v>
      </c>
      <c r="AH221" s="1"/>
      <c r="AI221" s="139">
        <v>20.72</v>
      </c>
      <c r="AJ221" s="139"/>
      <c r="AK221" s="350"/>
      <c r="AL221" s="350"/>
      <c r="AM221" s="2"/>
      <c r="AN221" s="2"/>
      <c r="AO221" s="2"/>
      <c r="AP221" s="45"/>
      <c r="AQ221" s="167"/>
      <c r="AR221" s="167"/>
      <c r="AS221" s="167"/>
      <c r="AT221" s="167"/>
      <c r="AU221" s="167"/>
      <c r="AV221" s="167"/>
      <c r="AW221" s="167"/>
      <c r="AX221" s="167"/>
      <c r="AY221" s="167"/>
      <c r="AZ221" s="202"/>
      <c r="BA221" s="202"/>
      <c r="BB221" s="167"/>
      <c r="BC221" s="167"/>
      <c r="BD221" s="167"/>
    </row>
    <row r="222" spans="1:56" ht="14.25" customHeight="1">
      <c r="A222" s="4" t="s">
        <v>998</v>
      </c>
      <c r="B222" s="377"/>
      <c r="C222" s="41" t="s">
        <v>656</v>
      </c>
      <c r="D222" s="79">
        <f>VLOOKUP(C222,'JAN26'!$A$1:I1214,8,0)</f>
        <v>14.58</v>
      </c>
      <c r="E222" s="79">
        <f>VLOOKUP(C222,AVE!B$1:GB4288,2,0)</f>
        <v>1.8066666666666666</v>
      </c>
      <c r="F222" s="153"/>
      <c r="G222" s="361">
        <f t="shared" si="0"/>
        <v>50</v>
      </c>
      <c r="H222" s="81">
        <f t="shared" si="1"/>
        <v>14.58</v>
      </c>
      <c r="I222" s="82">
        <f t="shared" si="2"/>
        <v>0</v>
      </c>
      <c r="J222" s="83">
        <f t="shared" si="3"/>
        <v>1.8066666666666666</v>
      </c>
      <c r="K222" s="158">
        <f t="shared" si="4"/>
        <v>12.773333333333333</v>
      </c>
      <c r="L222" s="81">
        <f t="shared" si="5"/>
        <v>12.773333333333333</v>
      </c>
      <c r="M222" s="82">
        <f t="shared" si="6"/>
        <v>0</v>
      </c>
      <c r="N222" s="85">
        <f t="shared" si="7"/>
        <v>1.8066666666666666</v>
      </c>
      <c r="O222" s="158">
        <f t="shared" si="8"/>
        <v>10.966666666666667</v>
      </c>
      <c r="P222" s="81">
        <f t="shared" si="9"/>
        <v>10.966666666666667</v>
      </c>
      <c r="Q222" s="82">
        <f t="shared" si="10"/>
        <v>0</v>
      </c>
      <c r="R222" s="85">
        <f t="shared" si="11"/>
        <v>1.8066666666666666</v>
      </c>
      <c r="S222" s="158">
        <f t="shared" si="12"/>
        <v>9.16</v>
      </c>
      <c r="T222" s="81">
        <f t="shared" si="13"/>
        <v>9.16</v>
      </c>
      <c r="U222" s="82">
        <f t="shared" si="14"/>
        <v>50</v>
      </c>
      <c r="V222" s="85">
        <f t="shared" si="15"/>
        <v>1.8066666666666666</v>
      </c>
      <c r="W222" s="158">
        <f t="shared" si="16"/>
        <v>57.353333333333332</v>
      </c>
      <c r="X222" s="81">
        <f t="shared" si="17"/>
        <v>57.353333333333332</v>
      </c>
      <c r="Y222" s="82">
        <f t="shared" si="18"/>
        <v>0</v>
      </c>
      <c r="Z222" s="85">
        <f t="shared" si="19"/>
        <v>1.8066666666666666</v>
      </c>
      <c r="AA222" s="158">
        <f t="shared" si="20"/>
        <v>55.546666666666667</v>
      </c>
      <c r="AB222" s="87">
        <f t="shared" si="27"/>
        <v>30.745387453874539</v>
      </c>
      <c r="AC222" s="87">
        <v>6</v>
      </c>
      <c r="AD222" s="362">
        <f t="shared" si="22"/>
        <v>12</v>
      </c>
      <c r="AE222" s="87">
        <f t="shared" si="28"/>
        <v>0</v>
      </c>
      <c r="AF222" s="154">
        <f t="shared" si="29"/>
        <v>0</v>
      </c>
      <c r="AI222" s="5"/>
      <c r="AJ222" s="5"/>
      <c r="AK222" s="408"/>
      <c r="AL222" s="408"/>
      <c r="AP222" s="45"/>
      <c r="AQ222" s="167"/>
      <c r="AR222" s="167"/>
      <c r="AS222" s="167"/>
      <c r="AT222" s="167"/>
      <c r="AU222" s="45"/>
      <c r="AV222" s="167"/>
      <c r="AW222" s="167"/>
      <c r="AX222" s="167"/>
      <c r="AY222" s="177">
        <v>50</v>
      </c>
      <c r="AZ222" s="202"/>
      <c r="BA222" s="202"/>
      <c r="BB222" s="177"/>
      <c r="BC222" s="167"/>
      <c r="BD222" s="167"/>
    </row>
    <row r="223" spans="1:56" ht="14.25" customHeight="1">
      <c r="A223" s="382" t="s">
        <v>1199</v>
      </c>
      <c r="B223" s="360" t="s">
        <v>1353</v>
      </c>
      <c r="C223" s="160" t="s">
        <v>282</v>
      </c>
      <c r="D223" s="79">
        <f>VLOOKUP(C223,'JAN26'!$A$1:I1186,8,0)</f>
        <v>32</v>
      </c>
      <c r="E223" s="79">
        <f>VLOOKUP(C223,AVE!B$1:GB4260,2,0)</f>
        <v>1.8</v>
      </c>
      <c r="F223" s="153"/>
      <c r="G223" s="361">
        <f t="shared" si="0"/>
        <v>0</v>
      </c>
      <c r="H223" s="81">
        <f t="shared" si="1"/>
        <v>32</v>
      </c>
      <c r="I223" s="82">
        <f t="shared" si="2"/>
        <v>0</v>
      </c>
      <c r="J223" s="83">
        <f t="shared" si="3"/>
        <v>1.8</v>
      </c>
      <c r="K223" s="158">
        <f t="shared" si="4"/>
        <v>30.2</v>
      </c>
      <c r="L223" s="81">
        <f t="shared" si="5"/>
        <v>30.2</v>
      </c>
      <c r="M223" s="82">
        <f t="shared" si="6"/>
        <v>0</v>
      </c>
      <c r="N223" s="85">
        <f t="shared" si="7"/>
        <v>1.8</v>
      </c>
      <c r="O223" s="158">
        <f t="shared" si="8"/>
        <v>28.4</v>
      </c>
      <c r="P223" s="81">
        <f t="shared" si="9"/>
        <v>28.4</v>
      </c>
      <c r="Q223" s="82">
        <f t="shared" si="10"/>
        <v>0</v>
      </c>
      <c r="R223" s="85">
        <f t="shared" si="11"/>
        <v>1.8</v>
      </c>
      <c r="S223" s="158">
        <f t="shared" si="12"/>
        <v>26.599999999999998</v>
      </c>
      <c r="T223" s="81">
        <f t="shared" si="13"/>
        <v>26.599999999999998</v>
      </c>
      <c r="U223" s="82">
        <f t="shared" si="14"/>
        <v>0</v>
      </c>
      <c r="V223" s="85">
        <f t="shared" si="15"/>
        <v>1.8</v>
      </c>
      <c r="W223" s="158">
        <f t="shared" si="16"/>
        <v>24.799999999999997</v>
      </c>
      <c r="X223" s="81">
        <f t="shared" si="17"/>
        <v>24.799999999999997</v>
      </c>
      <c r="Y223" s="82">
        <f t="shared" si="18"/>
        <v>0</v>
      </c>
      <c r="Z223" s="85">
        <f t="shared" si="19"/>
        <v>1.8</v>
      </c>
      <c r="AA223" s="158">
        <f t="shared" si="20"/>
        <v>22.999999999999996</v>
      </c>
      <c r="AB223" s="87">
        <f t="shared" si="27"/>
        <v>12.777777777777775</v>
      </c>
      <c r="AC223" s="87">
        <v>6</v>
      </c>
      <c r="AD223" s="362">
        <f t="shared" si="22"/>
        <v>12</v>
      </c>
      <c r="AE223" s="87">
        <f t="shared" si="28"/>
        <v>0</v>
      </c>
      <c r="AF223" s="154">
        <f t="shared" si="29"/>
        <v>0</v>
      </c>
      <c r="AG223" s="3"/>
      <c r="AH223" s="1"/>
      <c r="AI223" s="139">
        <v>8</v>
      </c>
      <c r="AJ223" s="139"/>
      <c r="AK223" s="373">
        <v>5.5</v>
      </c>
      <c r="AL223" s="373"/>
      <c r="AM223" s="2"/>
      <c r="AN223" s="2"/>
      <c r="AO223" s="2"/>
      <c r="AP223" s="45"/>
      <c r="AQ223" s="168"/>
      <c r="AR223" s="168"/>
      <c r="AS223" s="168"/>
      <c r="AT223" s="168"/>
      <c r="AU223" s="168"/>
      <c r="AV223" s="168"/>
      <c r="AW223" s="168"/>
      <c r="AX223" s="168"/>
      <c r="AY223" s="168"/>
      <c r="AZ223" s="376"/>
      <c r="BA223" s="376"/>
      <c r="BB223" s="168"/>
      <c r="BC223" s="168"/>
      <c r="BD223" s="168"/>
    </row>
    <row r="224" spans="1:56" ht="14.25" customHeight="1">
      <c r="A224" s="382" t="s">
        <v>1199</v>
      </c>
      <c r="B224" s="360" t="s">
        <v>1333</v>
      </c>
      <c r="C224" s="160" t="s">
        <v>274</v>
      </c>
      <c r="D224" s="79">
        <f>VLOOKUP(C224,'JAN26'!$A$1:I1185,8,0)</f>
        <v>7</v>
      </c>
      <c r="E224" s="79">
        <f>VLOOKUP(C224,AVE!B$1:GB4259,2,0)</f>
        <v>1.75</v>
      </c>
      <c r="F224" s="153"/>
      <c r="G224" s="361">
        <f t="shared" si="0"/>
        <v>30</v>
      </c>
      <c r="H224" s="81">
        <f t="shared" si="1"/>
        <v>7</v>
      </c>
      <c r="I224" s="82">
        <f t="shared" si="2"/>
        <v>0</v>
      </c>
      <c r="J224" s="83">
        <f t="shared" si="3"/>
        <v>1.75</v>
      </c>
      <c r="K224" s="158">
        <f t="shared" si="4"/>
        <v>5.25</v>
      </c>
      <c r="L224" s="81">
        <f t="shared" si="5"/>
        <v>5.25</v>
      </c>
      <c r="M224" s="82">
        <f t="shared" si="6"/>
        <v>0</v>
      </c>
      <c r="N224" s="85">
        <f t="shared" si="7"/>
        <v>1.75</v>
      </c>
      <c r="O224" s="158">
        <f t="shared" si="8"/>
        <v>3.5</v>
      </c>
      <c r="P224" s="81">
        <f t="shared" si="9"/>
        <v>3.5</v>
      </c>
      <c r="Q224" s="82">
        <f t="shared" si="10"/>
        <v>0</v>
      </c>
      <c r="R224" s="85">
        <f t="shared" si="11"/>
        <v>1.75</v>
      </c>
      <c r="S224" s="158">
        <f t="shared" si="12"/>
        <v>1.75</v>
      </c>
      <c r="T224" s="81">
        <f t="shared" si="13"/>
        <v>1.75</v>
      </c>
      <c r="U224" s="82">
        <f t="shared" si="14"/>
        <v>0</v>
      </c>
      <c r="V224" s="85">
        <f t="shared" si="15"/>
        <v>1.75</v>
      </c>
      <c r="W224" s="158">
        <f t="shared" si="16"/>
        <v>0</v>
      </c>
      <c r="X224" s="81">
        <f t="shared" si="17"/>
        <v>0</v>
      </c>
      <c r="Y224" s="82">
        <f t="shared" si="18"/>
        <v>30</v>
      </c>
      <c r="Z224" s="85">
        <f t="shared" si="19"/>
        <v>1.75</v>
      </c>
      <c r="AA224" s="158">
        <f t="shared" si="20"/>
        <v>28.25</v>
      </c>
      <c r="AB224" s="197">
        <f t="shared" si="27"/>
        <v>16.142857142857142</v>
      </c>
      <c r="AC224" s="87">
        <v>6</v>
      </c>
      <c r="AD224" s="362">
        <f t="shared" si="22"/>
        <v>12</v>
      </c>
      <c r="AE224" s="197">
        <f t="shared" si="28"/>
        <v>0</v>
      </c>
      <c r="AF224" s="198">
        <f t="shared" si="29"/>
        <v>0</v>
      </c>
      <c r="AG224" s="3"/>
      <c r="AH224" s="1"/>
      <c r="AI224" s="139"/>
      <c r="AJ224" s="139"/>
      <c r="AK224" s="373"/>
      <c r="AL224" s="373"/>
      <c r="AM224" s="2"/>
      <c r="AN224" s="2"/>
      <c r="AO224" s="2"/>
      <c r="AP224" s="45"/>
      <c r="AQ224" s="168"/>
      <c r="AR224" s="168"/>
      <c r="AS224" s="168"/>
      <c r="AT224" s="168"/>
      <c r="AU224" s="168"/>
      <c r="AV224" s="168"/>
      <c r="AW224" s="168"/>
      <c r="AX224" s="168"/>
      <c r="AY224" s="168"/>
      <c r="AZ224" s="365"/>
      <c r="BA224" s="365">
        <v>30</v>
      </c>
      <c r="BB224" s="168"/>
      <c r="BC224" s="168"/>
      <c r="BD224" s="168"/>
    </row>
    <row r="225" spans="1:56" ht="14.25" customHeight="1">
      <c r="A225" s="453" t="s">
        <v>1248</v>
      </c>
      <c r="B225" s="360" t="s">
        <v>1295</v>
      </c>
      <c r="C225" s="409" t="s">
        <v>614</v>
      </c>
      <c r="D225" s="79">
        <f>VLOOKUP(C225,'JAN26'!$A$1:I1107,8,0)</f>
        <v>25</v>
      </c>
      <c r="E225" s="79">
        <f>VLOOKUP(C225,AVE!B$1:GB4181,2,0)</f>
        <v>1.6666666666666667</v>
      </c>
      <c r="F225" s="153"/>
      <c r="G225" s="361">
        <f t="shared" si="0"/>
        <v>0</v>
      </c>
      <c r="H225" s="81">
        <f t="shared" si="1"/>
        <v>25</v>
      </c>
      <c r="I225" s="82">
        <f t="shared" si="2"/>
        <v>0</v>
      </c>
      <c r="J225" s="83">
        <f t="shared" si="3"/>
        <v>1.6666666666666667</v>
      </c>
      <c r="K225" s="158">
        <f t="shared" si="4"/>
        <v>23.333333333333332</v>
      </c>
      <c r="L225" s="81">
        <f t="shared" si="5"/>
        <v>23.333333333333332</v>
      </c>
      <c r="M225" s="82">
        <f t="shared" si="6"/>
        <v>0</v>
      </c>
      <c r="N225" s="85">
        <f t="shared" si="7"/>
        <v>1.6666666666666667</v>
      </c>
      <c r="O225" s="158">
        <f t="shared" si="8"/>
        <v>21.666666666666664</v>
      </c>
      <c r="P225" s="81">
        <f t="shared" si="9"/>
        <v>21.666666666666664</v>
      </c>
      <c r="Q225" s="82">
        <f t="shared" si="10"/>
        <v>0</v>
      </c>
      <c r="R225" s="85">
        <f t="shared" si="11"/>
        <v>1.6666666666666667</v>
      </c>
      <c r="S225" s="158">
        <f t="shared" si="12"/>
        <v>19.999999999999996</v>
      </c>
      <c r="T225" s="81">
        <f t="shared" si="13"/>
        <v>19.999999999999996</v>
      </c>
      <c r="U225" s="82">
        <f t="shared" si="14"/>
        <v>0</v>
      </c>
      <c r="V225" s="85">
        <f t="shared" si="15"/>
        <v>1.6666666666666667</v>
      </c>
      <c r="W225" s="158">
        <f t="shared" si="16"/>
        <v>18.333333333333329</v>
      </c>
      <c r="X225" s="81">
        <f t="shared" si="17"/>
        <v>18.333333333333329</v>
      </c>
      <c r="Y225" s="82">
        <f t="shared" si="18"/>
        <v>0</v>
      </c>
      <c r="Z225" s="85">
        <f t="shared" si="19"/>
        <v>1.6666666666666667</v>
      </c>
      <c r="AA225" s="158">
        <f t="shared" si="20"/>
        <v>16.666666666666661</v>
      </c>
      <c r="AB225" s="87">
        <f t="shared" si="27"/>
        <v>9.9999999999999964</v>
      </c>
      <c r="AC225" s="87">
        <v>6</v>
      </c>
      <c r="AD225" s="362">
        <f t="shared" si="22"/>
        <v>12</v>
      </c>
      <c r="AE225" s="87">
        <f t="shared" si="28"/>
        <v>0</v>
      </c>
      <c r="AF225" s="154">
        <f t="shared" si="29"/>
        <v>0</v>
      </c>
      <c r="AG225" s="3"/>
      <c r="AH225" s="1"/>
      <c r="AI225" s="139"/>
      <c r="AJ225" s="139"/>
      <c r="AK225" s="350"/>
      <c r="AL225" s="350"/>
      <c r="AM225" s="2"/>
      <c r="AN225" s="2"/>
      <c r="AO225" s="2"/>
      <c r="AP225" s="45"/>
      <c r="AQ225" s="168"/>
      <c r="AR225" s="168"/>
      <c r="AS225" s="168"/>
      <c r="AT225" s="168"/>
      <c r="AU225" s="167"/>
      <c r="AV225" s="168"/>
      <c r="AW225" s="168"/>
      <c r="AX225" s="168"/>
      <c r="AY225" s="168"/>
      <c r="AZ225" s="202"/>
      <c r="BA225" s="202"/>
      <c r="BB225" s="168"/>
      <c r="BC225" s="168"/>
      <c r="BD225" s="168"/>
    </row>
    <row r="226" spans="1:56" ht="14.25" customHeight="1">
      <c r="A226" s="382" t="s">
        <v>1199</v>
      </c>
      <c r="B226" s="360" t="s">
        <v>1354</v>
      </c>
      <c r="C226" s="160" t="s">
        <v>201</v>
      </c>
      <c r="D226" s="79">
        <f>VLOOKUP(C226,'JAN26'!$A$1:I1187,8,0)</f>
        <v>7</v>
      </c>
      <c r="E226" s="79">
        <f>VLOOKUP(C226,AVE!B$1:GB4261,2,0)</f>
        <v>1.6</v>
      </c>
      <c r="F226" s="153"/>
      <c r="G226" s="361">
        <f t="shared" si="0"/>
        <v>20</v>
      </c>
      <c r="H226" s="81">
        <f t="shared" si="1"/>
        <v>7</v>
      </c>
      <c r="I226" s="82">
        <f t="shared" si="2"/>
        <v>0</v>
      </c>
      <c r="J226" s="83">
        <f t="shared" si="3"/>
        <v>1.6</v>
      </c>
      <c r="K226" s="158">
        <f t="shared" si="4"/>
        <v>5.4</v>
      </c>
      <c r="L226" s="81">
        <f t="shared" si="5"/>
        <v>5.4</v>
      </c>
      <c r="M226" s="82">
        <f t="shared" si="6"/>
        <v>0</v>
      </c>
      <c r="N226" s="85">
        <f t="shared" si="7"/>
        <v>1.6</v>
      </c>
      <c r="O226" s="158">
        <f t="shared" si="8"/>
        <v>3.8000000000000003</v>
      </c>
      <c r="P226" s="81">
        <f t="shared" si="9"/>
        <v>3.8000000000000003</v>
      </c>
      <c r="Q226" s="82">
        <f t="shared" si="10"/>
        <v>0</v>
      </c>
      <c r="R226" s="85">
        <f t="shared" si="11"/>
        <v>1.6</v>
      </c>
      <c r="S226" s="158">
        <f t="shared" si="12"/>
        <v>2.2000000000000002</v>
      </c>
      <c r="T226" s="81">
        <f t="shared" si="13"/>
        <v>2.2000000000000002</v>
      </c>
      <c r="U226" s="82">
        <f t="shared" si="14"/>
        <v>0</v>
      </c>
      <c r="V226" s="85">
        <f t="shared" si="15"/>
        <v>1.6</v>
      </c>
      <c r="W226" s="158">
        <f t="shared" si="16"/>
        <v>0.60000000000000009</v>
      </c>
      <c r="X226" s="81">
        <f t="shared" si="17"/>
        <v>0.60000000000000009</v>
      </c>
      <c r="Y226" s="82">
        <f t="shared" si="18"/>
        <v>0</v>
      </c>
      <c r="Z226" s="85">
        <f t="shared" si="19"/>
        <v>1.6</v>
      </c>
      <c r="AA226" s="158">
        <f t="shared" si="20"/>
        <v>-1</v>
      </c>
      <c r="AB226" s="197">
        <f t="shared" si="27"/>
        <v>0</v>
      </c>
      <c r="AC226" s="87">
        <v>6</v>
      </c>
      <c r="AD226" s="362">
        <f t="shared" si="22"/>
        <v>12</v>
      </c>
      <c r="AE226" s="197">
        <f t="shared" si="28"/>
        <v>12</v>
      </c>
      <c r="AF226" s="198">
        <f t="shared" si="29"/>
        <v>19.200000000000003</v>
      </c>
      <c r="AG226" s="3">
        <v>20</v>
      </c>
      <c r="AH226" s="1"/>
      <c r="AI226" s="139">
        <v>110</v>
      </c>
      <c r="AJ226" s="139"/>
      <c r="AK226" s="373"/>
      <c r="AL226" s="373"/>
      <c r="AM226" s="3"/>
      <c r="AN226" s="3"/>
      <c r="AO226" s="3"/>
      <c r="AP226" s="45"/>
      <c r="AQ226" s="168"/>
      <c r="AR226" s="168"/>
      <c r="AS226" s="168"/>
      <c r="AT226" s="168"/>
      <c r="AU226" s="168"/>
      <c r="AV226" s="168"/>
      <c r="AW226" s="168"/>
      <c r="AX226" s="168"/>
      <c r="AY226" s="168"/>
      <c r="AZ226" s="202"/>
      <c r="BA226" s="202"/>
      <c r="BB226" s="168"/>
      <c r="BC226" s="168">
        <v>20</v>
      </c>
      <c r="BD226" s="168"/>
    </row>
    <row r="227" spans="1:56" ht="14.25" customHeight="1">
      <c r="A227" s="218" t="s">
        <v>677</v>
      </c>
      <c r="B227" s="410"/>
      <c r="C227" s="41" t="s">
        <v>647</v>
      </c>
      <c r="D227" s="79">
        <f>VLOOKUP(C227,'JAN26'!$A$1:I940,8,0)</f>
        <v>2</v>
      </c>
      <c r="E227" s="79">
        <f>VLOOKUP(C227,AVE!B$1:GB4014,2,0)</f>
        <v>1.5</v>
      </c>
      <c r="F227" s="153"/>
      <c r="G227" s="361">
        <f t="shared" si="0"/>
        <v>0</v>
      </c>
      <c r="H227" s="81">
        <f t="shared" si="1"/>
        <v>2</v>
      </c>
      <c r="I227" s="82">
        <f t="shared" si="2"/>
        <v>0</v>
      </c>
      <c r="J227" s="83">
        <f t="shared" si="3"/>
        <v>1.5</v>
      </c>
      <c r="K227" s="158">
        <f t="shared" si="4"/>
        <v>0.5</v>
      </c>
      <c r="L227" s="81">
        <f t="shared" si="5"/>
        <v>0.5</v>
      </c>
      <c r="M227" s="82">
        <f t="shared" si="6"/>
        <v>0</v>
      </c>
      <c r="N227" s="85">
        <f t="shared" si="7"/>
        <v>1.5</v>
      </c>
      <c r="O227" s="158">
        <f t="shared" si="8"/>
        <v>-1</v>
      </c>
      <c r="P227" s="81">
        <f t="shared" si="9"/>
        <v>0</v>
      </c>
      <c r="Q227" s="82">
        <f t="shared" si="10"/>
        <v>0</v>
      </c>
      <c r="R227" s="85">
        <f t="shared" si="11"/>
        <v>1.5</v>
      </c>
      <c r="S227" s="158">
        <f t="shared" si="12"/>
        <v>-1.5</v>
      </c>
      <c r="T227" s="81">
        <f t="shared" si="13"/>
        <v>0</v>
      </c>
      <c r="U227" s="82">
        <f t="shared" si="14"/>
        <v>0</v>
      </c>
      <c r="V227" s="85">
        <f t="shared" si="15"/>
        <v>1.5</v>
      </c>
      <c r="W227" s="158">
        <f t="shared" si="16"/>
        <v>-1.5</v>
      </c>
      <c r="X227" s="81">
        <f t="shared" si="17"/>
        <v>0</v>
      </c>
      <c r="Y227" s="82">
        <f t="shared" si="18"/>
        <v>0</v>
      </c>
      <c r="Z227" s="85">
        <f t="shared" si="19"/>
        <v>1.5</v>
      </c>
      <c r="AA227" s="158">
        <f t="shared" si="20"/>
        <v>-1.5</v>
      </c>
      <c r="AB227" s="197">
        <f t="shared" si="27"/>
        <v>0</v>
      </c>
      <c r="AC227" s="87">
        <v>6</v>
      </c>
      <c r="AD227" s="362">
        <f t="shared" si="22"/>
        <v>12</v>
      </c>
      <c r="AE227" s="197">
        <f t="shared" si="28"/>
        <v>12</v>
      </c>
      <c r="AF227" s="198">
        <f t="shared" si="29"/>
        <v>18</v>
      </c>
      <c r="AG227" s="3">
        <v>20</v>
      </c>
      <c r="AH227" s="1"/>
      <c r="AI227" s="139"/>
      <c r="AJ227" s="139"/>
      <c r="AK227" s="350"/>
      <c r="AL227" s="350"/>
      <c r="AM227" s="2"/>
      <c r="AN227" s="2"/>
      <c r="AO227" s="2"/>
      <c r="AP227" s="45"/>
      <c r="AQ227" s="167"/>
      <c r="AR227" s="167"/>
      <c r="AS227" s="167"/>
      <c r="AT227" s="167"/>
      <c r="AU227" s="167"/>
      <c r="AV227" s="167"/>
      <c r="AW227" s="167"/>
      <c r="AX227" s="167"/>
      <c r="AY227" s="167"/>
      <c r="AZ227" s="202"/>
      <c r="BA227" s="202"/>
      <c r="BB227" s="167"/>
      <c r="BC227" s="167"/>
      <c r="BD227" s="167"/>
    </row>
    <row r="228" spans="1:56" ht="14.25" customHeight="1">
      <c r="A228" s="218" t="s">
        <v>677</v>
      </c>
      <c r="B228" s="360"/>
      <c r="C228" s="279" t="s">
        <v>220</v>
      </c>
      <c r="D228" s="79">
        <f>VLOOKUP(C228,'JAN26'!$A$1:I941,8,0)</f>
        <v>22</v>
      </c>
      <c r="E228" s="79">
        <f>VLOOKUP(C228,AVE!B$1:GB4015,2,0)</f>
        <v>1.5</v>
      </c>
      <c r="F228" s="153"/>
      <c r="G228" s="361">
        <f t="shared" si="0"/>
        <v>30</v>
      </c>
      <c r="H228" s="81">
        <f t="shared" si="1"/>
        <v>22</v>
      </c>
      <c r="I228" s="82">
        <f t="shared" si="2"/>
        <v>0</v>
      </c>
      <c r="J228" s="83">
        <f t="shared" si="3"/>
        <v>1.5</v>
      </c>
      <c r="K228" s="158">
        <f t="shared" si="4"/>
        <v>20.5</v>
      </c>
      <c r="L228" s="81">
        <f t="shared" si="5"/>
        <v>20.5</v>
      </c>
      <c r="M228" s="82">
        <f t="shared" si="6"/>
        <v>0</v>
      </c>
      <c r="N228" s="85">
        <f t="shared" si="7"/>
        <v>1.5</v>
      </c>
      <c r="O228" s="158">
        <f t="shared" si="8"/>
        <v>19</v>
      </c>
      <c r="P228" s="81">
        <f t="shared" si="9"/>
        <v>19</v>
      </c>
      <c r="Q228" s="82">
        <f t="shared" si="10"/>
        <v>0</v>
      </c>
      <c r="R228" s="85">
        <f t="shared" si="11"/>
        <v>1.5</v>
      </c>
      <c r="S228" s="158">
        <f t="shared" si="12"/>
        <v>17.5</v>
      </c>
      <c r="T228" s="81">
        <f t="shared" si="13"/>
        <v>17.5</v>
      </c>
      <c r="U228" s="82">
        <f t="shared" si="14"/>
        <v>0</v>
      </c>
      <c r="V228" s="85">
        <f t="shared" si="15"/>
        <v>1.5</v>
      </c>
      <c r="W228" s="158">
        <f t="shared" si="16"/>
        <v>16</v>
      </c>
      <c r="X228" s="81">
        <f t="shared" si="17"/>
        <v>16</v>
      </c>
      <c r="Y228" s="82">
        <f t="shared" si="18"/>
        <v>30</v>
      </c>
      <c r="Z228" s="85">
        <f t="shared" si="19"/>
        <v>1.5</v>
      </c>
      <c r="AA228" s="158">
        <f t="shared" si="20"/>
        <v>44.5</v>
      </c>
      <c r="AB228" s="197">
        <f t="shared" si="27"/>
        <v>29.666666666666668</v>
      </c>
      <c r="AC228" s="87">
        <v>6</v>
      </c>
      <c r="AD228" s="362">
        <f t="shared" si="22"/>
        <v>12</v>
      </c>
      <c r="AE228" s="197">
        <f t="shared" si="28"/>
        <v>0</v>
      </c>
      <c r="AF228" s="198">
        <f t="shared" si="29"/>
        <v>0</v>
      </c>
      <c r="AG228" s="3"/>
      <c r="AH228" s="1"/>
      <c r="AI228" s="139"/>
      <c r="AJ228" s="139"/>
      <c r="AK228" s="350"/>
      <c r="AL228" s="350"/>
      <c r="AM228" s="2"/>
      <c r="AN228" s="2"/>
      <c r="AO228" s="2"/>
      <c r="AP228" s="45"/>
      <c r="AQ228" s="167"/>
      <c r="AR228" s="167"/>
      <c r="AS228" s="167"/>
      <c r="AT228" s="167"/>
      <c r="AU228" s="167"/>
      <c r="AV228" s="167"/>
      <c r="AW228" s="167"/>
      <c r="AX228" s="167"/>
      <c r="AY228" s="177"/>
      <c r="AZ228" s="202"/>
      <c r="BA228" s="202"/>
      <c r="BB228" s="177">
        <v>30</v>
      </c>
      <c r="BC228" s="167"/>
      <c r="BD228" s="167"/>
    </row>
    <row r="229" spans="1:56" ht="14.25" customHeight="1">
      <c r="A229" s="382" t="s">
        <v>1188</v>
      </c>
      <c r="B229" s="360" t="s">
        <v>1355</v>
      </c>
      <c r="C229" s="160" t="s">
        <v>37</v>
      </c>
      <c r="D229" s="79">
        <f>VLOOKUP(C229,'JAN26'!$A$1:I1060,8,0)</f>
        <v>46</v>
      </c>
      <c r="E229" s="79">
        <f>VLOOKUP(C229,AVE!B$1:GB4134,2,0)</f>
        <v>1.5</v>
      </c>
      <c r="F229" s="153"/>
      <c r="G229" s="361">
        <f t="shared" si="0"/>
        <v>0</v>
      </c>
      <c r="H229" s="81">
        <f t="shared" si="1"/>
        <v>46</v>
      </c>
      <c r="I229" s="82">
        <f t="shared" si="2"/>
        <v>0</v>
      </c>
      <c r="J229" s="83">
        <f t="shared" si="3"/>
        <v>1.5</v>
      </c>
      <c r="K229" s="158">
        <f t="shared" si="4"/>
        <v>44.5</v>
      </c>
      <c r="L229" s="81">
        <f t="shared" si="5"/>
        <v>44.5</v>
      </c>
      <c r="M229" s="82">
        <f t="shared" si="6"/>
        <v>0</v>
      </c>
      <c r="N229" s="85">
        <f t="shared" si="7"/>
        <v>1.5</v>
      </c>
      <c r="O229" s="158">
        <f t="shared" si="8"/>
        <v>43</v>
      </c>
      <c r="P229" s="81">
        <f t="shared" si="9"/>
        <v>43</v>
      </c>
      <c r="Q229" s="82">
        <f t="shared" si="10"/>
        <v>0</v>
      </c>
      <c r="R229" s="85">
        <f t="shared" si="11"/>
        <v>1.5</v>
      </c>
      <c r="S229" s="158">
        <f t="shared" si="12"/>
        <v>41.5</v>
      </c>
      <c r="T229" s="81">
        <f t="shared" si="13"/>
        <v>41.5</v>
      </c>
      <c r="U229" s="82">
        <f t="shared" si="14"/>
        <v>0</v>
      </c>
      <c r="V229" s="85">
        <f t="shared" si="15"/>
        <v>1.5</v>
      </c>
      <c r="W229" s="158">
        <f t="shared" si="16"/>
        <v>40</v>
      </c>
      <c r="X229" s="81">
        <f t="shared" si="17"/>
        <v>40</v>
      </c>
      <c r="Y229" s="82">
        <f t="shared" si="18"/>
        <v>0</v>
      </c>
      <c r="Z229" s="85">
        <f t="shared" si="19"/>
        <v>1.5</v>
      </c>
      <c r="AA229" s="158">
        <f t="shared" si="20"/>
        <v>38.5</v>
      </c>
      <c r="AB229" s="197">
        <f t="shared" si="27"/>
        <v>25.666666666666668</v>
      </c>
      <c r="AC229" s="87">
        <v>6</v>
      </c>
      <c r="AD229" s="362">
        <f t="shared" si="22"/>
        <v>12</v>
      </c>
      <c r="AE229" s="197">
        <f t="shared" si="28"/>
        <v>0</v>
      </c>
      <c r="AF229" s="198">
        <f t="shared" si="29"/>
        <v>0</v>
      </c>
      <c r="AG229" s="3"/>
      <c r="AH229" s="1"/>
      <c r="AI229" s="139"/>
      <c r="AJ229" s="139">
        <v>9.43</v>
      </c>
      <c r="AK229" s="373"/>
      <c r="AL229" s="373"/>
      <c r="AM229" s="2"/>
      <c r="AN229" s="2"/>
      <c r="AO229" s="2"/>
      <c r="AP229" s="45"/>
      <c r="AQ229" s="168"/>
      <c r="AR229" s="168"/>
      <c r="AS229" s="168"/>
      <c r="AT229" s="168"/>
      <c r="AU229" s="168"/>
      <c r="AV229" s="168"/>
      <c r="AW229" s="168"/>
      <c r="AX229" s="168"/>
      <c r="AY229" s="168"/>
      <c r="AZ229" s="202"/>
      <c r="BA229" s="202"/>
      <c r="BB229" s="168"/>
      <c r="BC229" s="168"/>
      <c r="BD229" s="168"/>
    </row>
    <row r="230" spans="1:56" ht="14.25" customHeight="1">
      <c r="A230" s="382" t="s">
        <v>1207</v>
      </c>
      <c r="B230" s="360" t="s">
        <v>1356</v>
      </c>
      <c r="C230" s="160" t="s">
        <v>293</v>
      </c>
      <c r="D230" s="79">
        <f>VLOOKUP(C230,'JAN26'!$A$1:I1133,8,0)</f>
        <v>27</v>
      </c>
      <c r="E230" s="79">
        <f>VLOOKUP(C230,AVE!B$1:GB4207,2,0)</f>
        <v>1.5</v>
      </c>
      <c r="F230" s="153"/>
      <c r="G230" s="361">
        <f t="shared" si="0"/>
        <v>0</v>
      </c>
      <c r="H230" s="81">
        <f t="shared" si="1"/>
        <v>27</v>
      </c>
      <c r="I230" s="82">
        <f t="shared" si="2"/>
        <v>0</v>
      </c>
      <c r="J230" s="83">
        <f t="shared" si="3"/>
        <v>1.5</v>
      </c>
      <c r="K230" s="158">
        <f t="shared" si="4"/>
        <v>25.5</v>
      </c>
      <c r="L230" s="81">
        <f t="shared" si="5"/>
        <v>25.5</v>
      </c>
      <c r="M230" s="82">
        <f t="shared" si="6"/>
        <v>0</v>
      </c>
      <c r="N230" s="85">
        <f t="shared" si="7"/>
        <v>1.5</v>
      </c>
      <c r="O230" s="158">
        <f t="shared" si="8"/>
        <v>24</v>
      </c>
      <c r="P230" s="81">
        <f t="shared" si="9"/>
        <v>24</v>
      </c>
      <c r="Q230" s="82">
        <f t="shared" si="10"/>
        <v>0</v>
      </c>
      <c r="R230" s="85">
        <f t="shared" si="11"/>
        <v>1.5</v>
      </c>
      <c r="S230" s="158">
        <f t="shared" si="12"/>
        <v>22.5</v>
      </c>
      <c r="T230" s="81">
        <f t="shared" si="13"/>
        <v>22.5</v>
      </c>
      <c r="U230" s="82">
        <f t="shared" si="14"/>
        <v>0</v>
      </c>
      <c r="V230" s="85">
        <f t="shared" si="15"/>
        <v>1.5</v>
      </c>
      <c r="W230" s="158">
        <f t="shared" si="16"/>
        <v>21</v>
      </c>
      <c r="X230" s="81">
        <f t="shared" si="17"/>
        <v>21</v>
      </c>
      <c r="Y230" s="82">
        <f t="shared" si="18"/>
        <v>0</v>
      </c>
      <c r="Z230" s="85">
        <f t="shared" si="19"/>
        <v>1.5</v>
      </c>
      <c r="AA230" s="158">
        <f t="shared" si="20"/>
        <v>19.5</v>
      </c>
      <c r="AB230" s="197">
        <f t="shared" si="27"/>
        <v>13</v>
      </c>
      <c r="AC230" s="87">
        <v>6</v>
      </c>
      <c r="AD230" s="362">
        <f t="shared" si="22"/>
        <v>12</v>
      </c>
      <c r="AE230" s="197">
        <f t="shared" si="28"/>
        <v>0</v>
      </c>
      <c r="AF230" s="198">
        <f t="shared" si="29"/>
        <v>0</v>
      </c>
      <c r="AG230" s="3"/>
      <c r="AH230" s="1"/>
      <c r="AI230" s="139"/>
      <c r="AJ230" s="139">
        <v>46.57</v>
      </c>
      <c r="AK230" s="373">
        <v>46.57</v>
      </c>
      <c r="AL230" s="373"/>
      <c r="AM230" s="2"/>
      <c r="AN230" s="2"/>
      <c r="AO230" s="2"/>
      <c r="AP230" s="45"/>
      <c r="AQ230" s="167"/>
      <c r="AR230" s="167"/>
      <c r="AS230" s="167"/>
      <c r="AT230" s="167"/>
      <c r="AU230" s="168"/>
      <c r="AV230" s="167"/>
      <c r="AW230" s="167"/>
      <c r="AX230" s="167"/>
      <c r="AY230" s="167"/>
      <c r="AZ230" s="202"/>
      <c r="BA230" s="202"/>
      <c r="BB230" s="167"/>
      <c r="BC230" s="167"/>
      <c r="BD230" s="167"/>
    </row>
    <row r="231" spans="1:56" ht="14.25" customHeight="1">
      <c r="A231" s="382" t="s">
        <v>1207</v>
      </c>
      <c r="B231" s="360" t="s">
        <v>1357</v>
      </c>
      <c r="C231" s="160" t="s">
        <v>553</v>
      </c>
      <c r="D231" s="79">
        <f>VLOOKUP(C231,'JAN26'!$A$1:I1139,8,0)</f>
        <v>54</v>
      </c>
      <c r="E231" s="79">
        <f>VLOOKUP(C231,AVE!B$1:GB4213,2,0)</f>
        <v>1.5</v>
      </c>
      <c r="F231" s="153"/>
      <c r="G231" s="361">
        <f t="shared" si="0"/>
        <v>60</v>
      </c>
      <c r="H231" s="81">
        <f t="shared" si="1"/>
        <v>54</v>
      </c>
      <c r="I231" s="82">
        <f t="shared" si="2"/>
        <v>0</v>
      </c>
      <c r="J231" s="83">
        <f t="shared" si="3"/>
        <v>1.5</v>
      </c>
      <c r="K231" s="158">
        <f t="shared" si="4"/>
        <v>52.5</v>
      </c>
      <c r="L231" s="81">
        <f t="shared" si="5"/>
        <v>52.5</v>
      </c>
      <c r="M231" s="82">
        <f t="shared" si="6"/>
        <v>0</v>
      </c>
      <c r="N231" s="85">
        <f t="shared" si="7"/>
        <v>1.5</v>
      </c>
      <c r="O231" s="158">
        <f t="shared" si="8"/>
        <v>51</v>
      </c>
      <c r="P231" s="81">
        <f t="shared" si="9"/>
        <v>51</v>
      </c>
      <c r="Q231" s="82">
        <f t="shared" si="10"/>
        <v>0</v>
      </c>
      <c r="R231" s="85">
        <f t="shared" si="11"/>
        <v>1.5</v>
      </c>
      <c r="S231" s="158">
        <f t="shared" si="12"/>
        <v>49.5</v>
      </c>
      <c r="T231" s="81">
        <f t="shared" si="13"/>
        <v>49.5</v>
      </c>
      <c r="U231" s="82">
        <f t="shared" si="14"/>
        <v>60</v>
      </c>
      <c r="V231" s="85">
        <f t="shared" si="15"/>
        <v>1.5</v>
      </c>
      <c r="W231" s="158">
        <f t="shared" si="16"/>
        <v>108</v>
      </c>
      <c r="X231" s="81">
        <f t="shared" si="17"/>
        <v>108</v>
      </c>
      <c r="Y231" s="82">
        <f t="shared" si="18"/>
        <v>0</v>
      </c>
      <c r="Z231" s="85">
        <f t="shared" si="19"/>
        <v>1.5</v>
      </c>
      <c r="AA231" s="158">
        <f t="shared" si="20"/>
        <v>106.5</v>
      </c>
      <c r="AB231" s="197">
        <f t="shared" si="27"/>
        <v>71</v>
      </c>
      <c r="AC231" s="87">
        <v>6</v>
      </c>
      <c r="AD231" s="362">
        <f t="shared" si="22"/>
        <v>12</v>
      </c>
      <c r="AE231" s="197">
        <f t="shared" si="28"/>
        <v>0</v>
      </c>
      <c r="AF231" s="198">
        <f t="shared" si="29"/>
        <v>0</v>
      </c>
      <c r="AG231" s="3"/>
      <c r="AH231" s="1"/>
      <c r="AI231" s="139"/>
      <c r="AJ231" s="139"/>
      <c r="AK231" s="350"/>
      <c r="AL231" s="350"/>
      <c r="AM231" s="2"/>
      <c r="AN231" s="2"/>
      <c r="AO231" s="2"/>
      <c r="AP231" s="45"/>
      <c r="AQ231" s="168"/>
      <c r="AR231" s="168"/>
      <c r="AS231" s="168"/>
      <c r="AT231" s="168"/>
      <c r="AU231" s="167"/>
      <c r="AV231" s="168"/>
      <c r="AW231" s="168"/>
      <c r="AX231" s="168"/>
      <c r="AY231" s="168">
        <v>60</v>
      </c>
      <c r="AZ231" s="376"/>
      <c r="BA231" s="376"/>
      <c r="BB231" s="168"/>
      <c r="BC231" s="168"/>
      <c r="BD231" s="168"/>
    </row>
    <row r="232" spans="1:56" ht="14.25" customHeight="1">
      <c r="A232" s="382" t="s">
        <v>1207</v>
      </c>
      <c r="B232" s="360" t="s">
        <v>1358</v>
      </c>
      <c r="C232" s="160" t="s">
        <v>351</v>
      </c>
      <c r="D232" s="79">
        <f>VLOOKUP(C232,'JAN26'!$A$1:I1116,8,0)</f>
        <v>28</v>
      </c>
      <c r="E232" s="79">
        <f>VLOOKUP(C232,AVE!B$1:GB4190,2,0)</f>
        <v>1.4</v>
      </c>
      <c r="F232" s="153"/>
      <c r="G232" s="361">
        <f t="shared" si="0"/>
        <v>0</v>
      </c>
      <c r="H232" s="81">
        <f t="shared" si="1"/>
        <v>28</v>
      </c>
      <c r="I232" s="82">
        <f t="shared" si="2"/>
        <v>0</v>
      </c>
      <c r="J232" s="83">
        <f t="shared" si="3"/>
        <v>1.4</v>
      </c>
      <c r="K232" s="158">
        <f t="shared" si="4"/>
        <v>26.6</v>
      </c>
      <c r="L232" s="81">
        <f t="shared" si="5"/>
        <v>26.6</v>
      </c>
      <c r="M232" s="82">
        <f t="shared" si="6"/>
        <v>0</v>
      </c>
      <c r="N232" s="85">
        <f t="shared" si="7"/>
        <v>1.4</v>
      </c>
      <c r="O232" s="158">
        <f t="shared" si="8"/>
        <v>25.200000000000003</v>
      </c>
      <c r="P232" s="81">
        <f t="shared" si="9"/>
        <v>25.200000000000003</v>
      </c>
      <c r="Q232" s="82">
        <f t="shared" si="10"/>
        <v>0</v>
      </c>
      <c r="R232" s="85">
        <f t="shared" si="11"/>
        <v>1.4</v>
      </c>
      <c r="S232" s="158">
        <f t="shared" si="12"/>
        <v>23.800000000000004</v>
      </c>
      <c r="T232" s="81">
        <f t="shared" si="13"/>
        <v>23.800000000000004</v>
      </c>
      <c r="U232" s="82">
        <f t="shared" si="14"/>
        <v>0</v>
      </c>
      <c r="V232" s="85">
        <f t="shared" si="15"/>
        <v>1.4</v>
      </c>
      <c r="W232" s="158">
        <f t="shared" si="16"/>
        <v>22.400000000000006</v>
      </c>
      <c r="X232" s="81">
        <f t="shared" si="17"/>
        <v>22.400000000000006</v>
      </c>
      <c r="Y232" s="82">
        <f t="shared" si="18"/>
        <v>0</v>
      </c>
      <c r="Z232" s="85">
        <f t="shared" si="19"/>
        <v>1.4</v>
      </c>
      <c r="AA232" s="158">
        <f t="shared" si="20"/>
        <v>21.000000000000007</v>
      </c>
      <c r="AB232" s="197">
        <f t="shared" si="27"/>
        <v>15.000000000000005</v>
      </c>
      <c r="AC232" s="87">
        <v>6</v>
      </c>
      <c r="AD232" s="362">
        <f t="shared" si="22"/>
        <v>12</v>
      </c>
      <c r="AE232" s="197">
        <f t="shared" si="28"/>
        <v>0</v>
      </c>
      <c r="AF232" s="198">
        <f t="shared" si="29"/>
        <v>0</v>
      </c>
      <c r="AG232" s="3"/>
      <c r="AH232" s="1"/>
      <c r="AI232" s="139"/>
      <c r="AJ232" s="139"/>
      <c r="AK232" s="363"/>
      <c r="AL232" s="363"/>
      <c r="AM232" s="2"/>
      <c r="AN232" s="2"/>
      <c r="AO232" s="2"/>
      <c r="AP232" s="45"/>
      <c r="AQ232" s="364"/>
      <c r="AR232" s="364"/>
      <c r="AS232" s="364"/>
      <c r="AT232" s="364"/>
      <c r="AU232" s="364"/>
      <c r="AV232" s="364"/>
      <c r="AW232" s="364"/>
      <c r="AX232" s="364"/>
      <c r="AY232" s="364"/>
      <c r="AZ232" s="202"/>
      <c r="BA232" s="202"/>
      <c r="BB232" s="364"/>
      <c r="BC232" s="364"/>
      <c r="BD232" s="364"/>
    </row>
    <row r="233" spans="1:56" ht="14.25" customHeight="1">
      <c r="A233" s="382" t="s">
        <v>1207</v>
      </c>
      <c r="B233" s="360" t="s">
        <v>1359</v>
      </c>
      <c r="C233" s="160" t="s">
        <v>334</v>
      </c>
      <c r="D233" s="79"/>
      <c r="E233" s="79">
        <f>VLOOKUP(C233,AVE!B$1:GB4193,2,0)</f>
        <v>1.3333333333333333</v>
      </c>
      <c r="F233" s="153"/>
      <c r="G233" s="361">
        <f t="shared" si="0"/>
        <v>10</v>
      </c>
      <c r="H233" s="81">
        <f t="shared" si="1"/>
        <v>0</v>
      </c>
      <c r="I233" s="82">
        <f t="shared" si="2"/>
        <v>10</v>
      </c>
      <c r="J233" s="83">
        <f t="shared" si="3"/>
        <v>1.3333333333333333</v>
      </c>
      <c r="K233" s="158">
        <f t="shared" si="4"/>
        <v>8.6666666666666661</v>
      </c>
      <c r="L233" s="81">
        <f t="shared" si="5"/>
        <v>8.6666666666666661</v>
      </c>
      <c r="M233" s="82">
        <f t="shared" si="6"/>
        <v>0</v>
      </c>
      <c r="N233" s="85">
        <f t="shared" si="7"/>
        <v>1.3333333333333333</v>
      </c>
      <c r="O233" s="158">
        <f t="shared" si="8"/>
        <v>7.333333333333333</v>
      </c>
      <c r="P233" s="81">
        <f t="shared" si="9"/>
        <v>7.333333333333333</v>
      </c>
      <c r="Q233" s="82">
        <f t="shared" si="10"/>
        <v>0</v>
      </c>
      <c r="R233" s="85">
        <f t="shared" si="11"/>
        <v>1.3333333333333333</v>
      </c>
      <c r="S233" s="158">
        <f t="shared" si="12"/>
        <v>6</v>
      </c>
      <c r="T233" s="81">
        <f t="shared" si="13"/>
        <v>6</v>
      </c>
      <c r="U233" s="82">
        <f t="shared" si="14"/>
        <v>0</v>
      </c>
      <c r="V233" s="85">
        <f t="shared" si="15"/>
        <v>1.3333333333333333</v>
      </c>
      <c r="W233" s="158">
        <f t="shared" si="16"/>
        <v>4.666666666666667</v>
      </c>
      <c r="X233" s="81">
        <f t="shared" si="17"/>
        <v>4.666666666666667</v>
      </c>
      <c r="Y233" s="82">
        <f t="shared" si="18"/>
        <v>0</v>
      </c>
      <c r="Z233" s="85">
        <f t="shared" si="19"/>
        <v>1.3333333333333333</v>
      </c>
      <c r="AA233" s="158">
        <f t="shared" si="20"/>
        <v>3.3333333333333339</v>
      </c>
      <c r="AB233" s="197">
        <f t="shared" si="27"/>
        <v>2.5000000000000004</v>
      </c>
      <c r="AC233" s="87">
        <v>6</v>
      </c>
      <c r="AD233" s="362">
        <f t="shared" si="22"/>
        <v>12</v>
      </c>
      <c r="AE233" s="197">
        <f t="shared" si="28"/>
        <v>9.5</v>
      </c>
      <c r="AF233" s="198">
        <f t="shared" si="29"/>
        <v>12.666666666666666</v>
      </c>
      <c r="AG233" s="3">
        <v>20</v>
      </c>
      <c r="AH233" s="1"/>
      <c r="AI233" s="139"/>
      <c r="AJ233" s="139"/>
      <c r="AK233" s="363"/>
      <c r="AL233" s="363">
        <v>27.86</v>
      </c>
      <c r="AM233" s="2"/>
      <c r="AN233" s="2"/>
      <c r="AO233" s="2"/>
      <c r="AP233" s="45"/>
      <c r="AQ233" s="167"/>
      <c r="AR233" s="177">
        <v>10</v>
      </c>
      <c r="AS233" s="167"/>
      <c r="AT233" s="167"/>
      <c r="AU233" s="364"/>
      <c r="AV233" s="167"/>
      <c r="AW233" s="167"/>
      <c r="AX233" s="167"/>
      <c r="AY233" s="167"/>
      <c r="AZ233" s="376"/>
      <c r="BA233" s="376"/>
      <c r="BB233" s="167"/>
      <c r="BC233" s="167"/>
      <c r="BD233" s="167"/>
    </row>
    <row r="234" spans="1:56" ht="14.25" customHeight="1">
      <c r="A234" s="382" t="s">
        <v>1248</v>
      </c>
      <c r="B234" s="360" t="s">
        <v>1360</v>
      </c>
      <c r="C234" s="160" t="s">
        <v>349</v>
      </c>
      <c r="D234" s="79">
        <f>VLOOKUP(C234,'JAN26'!$A$1:I1122,8,0)</f>
        <v>60</v>
      </c>
      <c r="E234" s="79">
        <f>VLOOKUP(C234,AVE!B$1:GB4196,2,0)</f>
        <v>1.2857142857142858</v>
      </c>
      <c r="F234" s="153"/>
      <c r="G234" s="361">
        <f t="shared" si="0"/>
        <v>0</v>
      </c>
      <c r="H234" s="81">
        <f t="shared" si="1"/>
        <v>60</v>
      </c>
      <c r="I234" s="82">
        <f t="shared" si="2"/>
        <v>0</v>
      </c>
      <c r="J234" s="83">
        <f t="shared" si="3"/>
        <v>1.2857142857142858</v>
      </c>
      <c r="K234" s="158">
        <f t="shared" si="4"/>
        <v>58.714285714285715</v>
      </c>
      <c r="L234" s="81">
        <f t="shared" si="5"/>
        <v>58.714285714285715</v>
      </c>
      <c r="M234" s="82">
        <f t="shared" si="6"/>
        <v>0</v>
      </c>
      <c r="N234" s="85">
        <f t="shared" si="7"/>
        <v>1.2857142857142858</v>
      </c>
      <c r="O234" s="158">
        <f t="shared" si="8"/>
        <v>57.428571428571431</v>
      </c>
      <c r="P234" s="81">
        <f t="shared" si="9"/>
        <v>57.428571428571431</v>
      </c>
      <c r="Q234" s="82">
        <f t="shared" si="10"/>
        <v>0</v>
      </c>
      <c r="R234" s="85">
        <f t="shared" si="11"/>
        <v>1.2857142857142858</v>
      </c>
      <c r="S234" s="158">
        <f t="shared" si="12"/>
        <v>56.142857142857146</v>
      </c>
      <c r="T234" s="81">
        <f t="shared" si="13"/>
        <v>56.142857142857146</v>
      </c>
      <c r="U234" s="82">
        <f t="shared" si="14"/>
        <v>0</v>
      </c>
      <c r="V234" s="85">
        <f t="shared" si="15"/>
        <v>1.2857142857142858</v>
      </c>
      <c r="W234" s="158">
        <f t="shared" si="16"/>
        <v>54.857142857142861</v>
      </c>
      <c r="X234" s="81">
        <f t="shared" si="17"/>
        <v>54.857142857142861</v>
      </c>
      <c r="Y234" s="82">
        <f t="shared" si="18"/>
        <v>0</v>
      </c>
      <c r="Z234" s="85">
        <f t="shared" si="19"/>
        <v>1.2857142857142858</v>
      </c>
      <c r="AA234" s="158">
        <f t="shared" si="20"/>
        <v>53.571428571428577</v>
      </c>
      <c r="AB234" s="197">
        <f t="shared" si="27"/>
        <v>41.666666666666664</v>
      </c>
      <c r="AC234" s="87">
        <v>6</v>
      </c>
      <c r="AD234" s="362">
        <f t="shared" si="22"/>
        <v>12</v>
      </c>
      <c r="AE234" s="197">
        <f t="shared" si="28"/>
        <v>0</v>
      </c>
      <c r="AF234" s="198">
        <f t="shared" si="29"/>
        <v>0</v>
      </c>
      <c r="AG234" s="3"/>
      <c r="AH234" s="1"/>
      <c r="AI234" s="139"/>
      <c r="AJ234" s="139">
        <v>5.35</v>
      </c>
      <c r="AK234" s="363">
        <v>5.43</v>
      </c>
      <c r="AL234" s="363"/>
      <c r="AM234" s="2"/>
      <c r="AN234" s="2"/>
      <c r="AO234" s="2"/>
      <c r="AP234" s="45"/>
      <c r="AQ234" s="167"/>
      <c r="AR234" s="167"/>
      <c r="AS234" s="167"/>
      <c r="AT234" s="167"/>
      <c r="AU234" s="364"/>
      <c r="AV234" s="167"/>
      <c r="AW234" s="167"/>
      <c r="AX234" s="167"/>
      <c r="AY234" s="167"/>
      <c r="AZ234" s="429"/>
      <c r="BA234" s="429"/>
      <c r="BB234" s="167"/>
      <c r="BC234" s="167"/>
      <c r="BD234" s="167"/>
    </row>
    <row r="235" spans="1:56" ht="14.25" customHeight="1">
      <c r="A235" s="453" t="s">
        <v>1248</v>
      </c>
      <c r="B235" s="360" t="s">
        <v>1328</v>
      </c>
      <c r="C235" s="409" t="s">
        <v>615</v>
      </c>
      <c r="D235" s="79">
        <f>VLOOKUP(C235,'JAN26'!$A$1:I1110,8,0)</f>
        <v>22</v>
      </c>
      <c r="E235" s="79">
        <f>VLOOKUP(C235,AVE!B$1:GB4184,2,0)</f>
        <v>1.25</v>
      </c>
      <c r="F235" s="153"/>
      <c r="G235" s="361">
        <f t="shared" si="0"/>
        <v>0</v>
      </c>
      <c r="H235" s="81">
        <f t="shared" si="1"/>
        <v>22</v>
      </c>
      <c r="I235" s="82">
        <f t="shared" si="2"/>
        <v>0</v>
      </c>
      <c r="J235" s="83">
        <f t="shared" si="3"/>
        <v>1.25</v>
      </c>
      <c r="K235" s="158">
        <f t="shared" si="4"/>
        <v>20.75</v>
      </c>
      <c r="L235" s="81">
        <f t="shared" si="5"/>
        <v>20.75</v>
      </c>
      <c r="M235" s="82">
        <f t="shared" si="6"/>
        <v>0</v>
      </c>
      <c r="N235" s="85">
        <f t="shared" si="7"/>
        <v>1.25</v>
      </c>
      <c r="O235" s="158">
        <f t="shared" si="8"/>
        <v>19.5</v>
      </c>
      <c r="P235" s="81">
        <f t="shared" si="9"/>
        <v>19.5</v>
      </c>
      <c r="Q235" s="82">
        <f t="shared" si="10"/>
        <v>0</v>
      </c>
      <c r="R235" s="85">
        <f t="shared" si="11"/>
        <v>1.25</v>
      </c>
      <c r="S235" s="158">
        <f t="shared" si="12"/>
        <v>18.25</v>
      </c>
      <c r="T235" s="81">
        <f t="shared" si="13"/>
        <v>18.25</v>
      </c>
      <c r="U235" s="82">
        <f t="shared" si="14"/>
        <v>0</v>
      </c>
      <c r="V235" s="85">
        <f t="shared" si="15"/>
        <v>1.25</v>
      </c>
      <c r="W235" s="158">
        <f t="shared" si="16"/>
        <v>17</v>
      </c>
      <c r="X235" s="81">
        <f t="shared" si="17"/>
        <v>17</v>
      </c>
      <c r="Y235" s="82">
        <f t="shared" si="18"/>
        <v>0</v>
      </c>
      <c r="Z235" s="85">
        <f t="shared" si="19"/>
        <v>1.25</v>
      </c>
      <c r="AA235" s="158">
        <f t="shared" si="20"/>
        <v>15.75</v>
      </c>
      <c r="AB235" s="197">
        <f t="shared" si="27"/>
        <v>12.6</v>
      </c>
      <c r="AC235" s="87">
        <v>6</v>
      </c>
      <c r="AD235" s="362">
        <f t="shared" si="22"/>
        <v>12</v>
      </c>
      <c r="AE235" s="197">
        <f t="shared" si="28"/>
        <v>0</v>
      </c>
      <c r="AF235" s="198">
        <f t="shared" si="29"/>
        <v>0</v>
      </c>
      <c r="AG235" s="3"/>
      <c r="AH235" s="1"/>
      <c r="AI235" s="139"/>
      <c r="AJ235" s="139"/>
      <c r="AK235" s="350"/>
      <c r="AL235" s="350"/>
      <c r="AM235" s="2"/>
      <c r="AN235" s="2"/>
      <c r="AO235" s="2"/>
      <c r="AP235" s="45"/>
      <c r="AQ235" s="168"/>
      <c r="AR235" s="168"/>
      <c r="AS235" s="168"/>
      <c r="AT235" s="168"/>
      <c r="AU235" s="167"/>
      <c r="AV235" s="168"/>
      <c r="AW235" s="168"/>
      <c r="AX235" s="168"/>
      <c r="AY235" s="168"/>
      <c r="AZ235" s="376"/>
      <c r="BA235" s="376"/>
      <c r="BB235" s="168"/>
      <c r="BC235" s="168"/>
      <c r="BD235" s="168"/>
    </row>
    <row r="236" spans="1:56" ht="14.25" customHeight="1">
      <c r="A236" s="382" t="s">
        <v>1207</v>
      </c>
      <c r="B236" s="360">
        <v>1642230106</v>
      </c>
      <c r="C236" s="160" t="s">
        <v>353</v>
      </c>
      <c r="D236" s="79">
        <f>VLOOKUP(C236,'JAN26'!$A$1:I1127,8,0)</f>
        <v>2</v>
      </c>
      <c r="E236" s="79">
        <f>VLOOKUP(C236,AVE!B$1:GB4201,2,0)</f>
        <v>1.25</v>
      </c>
      <c r="F236" s="153"/>
      <c r="G236" s="361">
        <f t="shared" si="0"/>
        <v>0</v>
      </c>
      <c r="H236" s="81">
        <f t="shared" si="1"/>
        <v>2</v>
      </c>
      <c r="I236" s="82">
        <f t="shared" si="2"/>
        <v>0</v>
      </c>
      <c r="J236" s="83">
        <f t="shared" si="3"/>
        <v>1.25</v>
      </c>
      <c r="K236" s="158">
        <f t="shared" si="4"/>
        <v>0.75</v>
      </c>
      <c r="L236" s="81">
        <f t="shared" si="5"/>
        <v>0.75</v>
      </c>
      <c r="M236" s="82">
        <f t="shared" si="6"/>
        <v>0</v>
      </c>
      <c r="N236" s="85">
        <f t="shared" si="7"/>
        <v>1.25</v>
      </c>
      <c r="O236" s="158">
        <f t="shared" si="8"/>
        <v>-0.5</v>
      </c>
      <c r="P236" s="81">
        <f t="shared" si="9"/>
        <v>0</v>
      </c>
      <c r="Q236" s="82">
        <f t="shared" si="10"/>
        <v>0</v>
      </c>
      <c r="R236" s="85">
        <f t="shared" si="11"/>
        <v>1.25</v>
      </c>
      <c r="S236" s="158">
        <f t="shared" si="12"/>
        <v>-1.25</v>
      </c>
      <c r="T236" s="81">
        <f t="shared" si="13"/>
        <v>0</v>
      </c>
      <c r="U236" s="82">
        <f t="shared" si="14"/>
        <v>0</v>
      </c>
      <c r="V236" s="85">
        <f t="shared" si="15"/>
        <v>1.25</v>
      </c>
      <c r="W236" s="158">
        <f t="shared" si="16"/>
        <v>-1.25</v>
      </c>
      <c r="X236" s="81">
        <f t="shared" si="17"/>
        <v>0</v>
      </c>
      <c r="Y236" s="82">
        <f t="shared" si="18"/>
        <v>0</v>
      </c>
      <c r="Z236" s="85">
        <f t="shared" si="19"/>
        <v>1.25</v>
      </c>
      <c r="AA236" s="158">
        <f t="shared" si="20"/>
        <v>-1.25</v>
      </c>
      <c r="AB236" s="197">
        <f t="shared" si="27"/>
        <v>0</v>
      </c>
      <c r="AC236" s="87">
        <v>6</v>
      </c>
      <c r="AD236" s="362">
        <f t="shared" si="22"/>
        <v>12</v>
      </c>
      <c r="AE236" s="197">
        <f t="shared" si="28"/>
        <v>12</v>
      </c>
      <c r="AF236" s="198">
        <f t="shared" si="29"/>
        <v>15</v>
      </c>
      <c r="AG236" s="3">
        <v>20</v>
      </c>
      <c r="AH236" s="1"/>
      <c r="AI236" s="139"/>
      <c r="AJ236" s="139"/>
      <c r="AK236" s="454"/>
      <c r="AL236" s="454"/>
      <c r="AM236" s="2"/>
      <c r="AN236" s="2"/>
      <c r="AO236" s="2"/>
      <c r="AP236" s="45"/>
      <c r="AQ236" s="167"/>
      <c r="AR236" s="167"/>
      <c r="AS236" s="167"/>
      <c r="AT236" s="167"/>
      <c r="AU236" s="419"/>
      <c r="AV236" s="167"/>
      <c r="AW236" s="167"/>
      <c r="AX236" s="167"/>
      <c r="AY236" s="167"/>
      <c r="AZ236" s="202"/>
      <c r="BA236" s="202"/>
      <c r="BB236" s="167"/>
      <c r="BC236" s="167"/>
      <c r="BD236" s="167"/>
    </row>
    <row r="237" spans="1:56" ht="14.25" customHeight="1">
      <c r="A237" s="382" t="s">
        <v>1248</v>
      </c>
      <c r="B237" s="360" t="s">
        <v>1361</v>
      </c>
      <c r="C237" s="160" t="s">
        <v>350</v>
      </c>
      <c r="D237" s="79">
        <f>VLOOKUP(C237,'JAN26'!$A$1:I1115,8,0)</f>
        <v>65</v>
      </c>
      <c r="E237" s="79">
        <f>VLOOKUP(C237,AVE!B$1:GB4189,2,0)</f>
        <v>1.125</v>
      </c>
      <c r="F237" s="153"/>
      <c r="G237" s="361">
        <f t="shared" si="0"/>
        <v>0</v>
      </c>
      <c r="H237" s="81">
        <f t="shared" si="1"/>
        <v>65</v>
      </c>
      <c r="I237" s="82">
        <f t="shared" si="2"/>
        <v>0</v>
      </c>
      <c r="J237" s="83">
        <f t="shared" si="3"/>
        <v>1.125</v>
      </c>
      <c r="K237" s="158">
        <f t="shared" si="4"/>
        <v>63.875</v>
      </c>
      <c r="L237" s="81">
        <f t="shared" si="5"/>
        <v>63.875</v>
      </c>
      <c r="M237" s="82">
        <f t="shared" si="6"/>
        <v>0</v>
      </c>
      <c r="N237" s="85">
        <f t="shared" si="7"/>
        <v>1.125</v>
      </c>
      <c r="O237" s="158">
        <f t="shared" si="8"/>
        <v>62.75</v>
      </c>
      <c r="P237" s="81">
        <f t="shared" si="9"/>
        <v>62.75</v>
      </c>
      <c r="Q237" s="82">
        <f t="shared" si="10"/>
        <v>0</v>
      </c>
      <c r="R237" s="85">
        <f t="shared" si="11"/>
        <v>1.125</v>
      </c>
      <c r="S237" s="158">
        <f t="shared" si="12"/>
        <v>61.625</v>
      </c>
      <c r="T237" s="81">
        <f t="shared" si="13"/>
        <v>61.625</v>
      </c>
      <c r="U237" s="82">
        <f t="shared" si="14"/>
        <v>0</v>
      </c>
      <c r="V237" s="85">
        <f t="shared" si="15"/>
        <v>1.125</v>
      </c>
      <c r="W237" s="158">
        <f t="shared" si="16"/>
        <v>60.5</v>
      </c>
      <c r="X237" s="81">
        <f t="shared" si="17"/>
        <v>60.5</v>
      </c>
      <c r="Y237" s="82">
        <f t="shared" si="18"/>
        <v>0</v>
      </c>
      <c r="Z237" s="85">
        <f t="shared" si="19"/>
        <v>1.125</v>
      </c>
      <c r="AA237" s="158">
        <f t="shared" si="20"/>
        <v>59.375</v>
      </c>
      <c r="AB237" s="197">
        <f t="shared" si="27"/>
        <v>52.777777777777779</v>
      </c>
      <c r="AC237" s="87">
        <v>6</v>
      </c>
      <c r="AD237" s="362">
        <f t="shared" si="22"/>
        <v>12</v>
      </c>
      <c r="AE237" s="197">
        <f t="shared" si="28"/>
        <v>0</v>
      </c>
      <c r="AF237" s="198">
        <f t="shared" si="29"/>
        <v>0</v>
      </c>
      <c r="AG237" s="3"/>
      <c r="AH237" s="1"/>
      <c r="AI237" s="139"/>
      <c r="AJ237" s="139">
        <v>5.35</v>
      </c>
      <c r="AK237" s="363">
        <v>5.43</v>
      </c>
      <c r="AL237" s="363"/>
      <c r="AM237" s="2"/>
      <c r="AN237" s="2"/>
      <c r="AO237" s="2"/>
      <c r="AP237" s="45"/>
      <c r="AQ237" s="364"/>
      <c r="AR237" s="364"/>
      <c r="AS237" s="364"/>
      <c r="AT237" s="364"/>
      <c r="AU237" s="364"/>
      <c r="AV237" s="364"/>
      <c r="AW237" s="364"/>
      <c r="AX237" s="364"/>
      <c r="AY237" s="364"/>
      <c r="AZ237" s="304"/>
      <c r="BA237" s="304"/>
      <c r="BB237" s="364"/>
      <c r="BC237" s="364"/>
      <c r="BD237" s="364"/>
    </row>
    <row r="238" spans="1:56" ht="14.25" customHeight="1">
      <c r="A238" s="4" t="s">
        <v>998</v>
      </c>
      <c r="B238" s="377"/>
      <c r="C238" s="41" t="s">
        <v>658</v>
      </c>
      <c r="D238" s="79">
        <f>VLOOKUP(C238,'JAN26'!$A$1:I1215,8,0)</f>
        <v>26.78</v>
      </c>
      <c r="E238" s="79">
        <f>VLOOKUP(C238,AVE!B$1:GB4289,2,0)</f>
        <v>1.0733333333333335</v>
      </c>
      <c r="F238" s="153"/>
      <c r="G238" s="361">
        <f t="shared" si="0"/>
        <v>0</v>
      </c>
      <c r="H238" s="81">
        <f t="shared" si="1"/>
        <v>26.78</v>
      </c>
      <c r="I238" s="82">
        <f t="shared" si="2"/>
        <v>0</v>
      </c>
      <c r="J238" s="83">
        <f t="shared" si="3"/>
        <v>1.0733333333333335</v>
      </c>
      <c r="K238" s="158">
        <f t="shared" si="4"/>
        <v>25.706666666666667</v>
      </c>
      <c r="L238" s="81">
        <f t="shared" si="5"/>
        <v>25.706666666666667</v>
      </c>
      <c r="M238" s="82">
        <f t="shared" si="6"/>
        <v>0</v>
      </c>
      <c r="N238" s="85">
        <f t="shared" si="7"/>
        <v>1.0733333333333335</v>
      </c>
      <c r="O238" s="158">
        <f t="shared" si="8"/>
        <v>24.633333333333333</v>
      </c>
      <c r="P238" s="81">
        <f t="shared" si="9"/>
        <v>24.633333333333333</v>
      </c>
      <c r="Q238" s="82">
        <f t="shared" si="10"/>
        <v>0</v>
      </c>
      <c r="R238" s="85">
        <f t="shared" si="11"/>
        <v>1.0733333333333335</v>
      </c>
      <c r="S238" s="158">
        <f t="shared" si="12"/>
        <v>23.56</v>
      </c>
      <c r="T238" s="81">
        <f t="shared" si="13"/>
        <v>23.56</v>
      </c>
      <c r="U238" s="82">
        <f t="shared" si="14"/>
        <v>0</v>
      </c>
      <c r="V238" s="85">
        <f t="shared" si="15"/>
        <v>1.0733333333333335</v>
      </c>
      <c r="W238" s="158">
        <f t="shared" si="16"/>
        <v>22.486666666666665</v>
      </c>
      <c r="X238" s="81">
        <f t="shared" si="17"/>
        <v>22.486666666666665</v>
      </c>
      <c r="Y238" s="82">
        <f t="shared" si="18"/>
        <v>0</v>
      </c>
      <c r="Z238" s="85">
        <f t="shared" si="19"/>
        <v>1.0733333333333335</v>
      </c>
      <c r="AA238" s="158">
        <f t="shared" si="20"/>
        <v>21.41333333333333</v>
      </c>
      <c r="AB238" s="197">
        <f t="shared" si="27"/>
        <v>19.950310559006205</v>
      </c>
      <c r="AC238" s="87">
        <v>6</v>
      </c>
      <c r="AD238" s="362">
        <f t="shared" si="22"/>
        <v>12</v>
      </c>
      <c r="AE238" s="197">
        <f t="shared" si="28"/>
        <v>0</v>
      </c>
      <c r="AF238" s="198">
        <f t="shared" si="29"/>
        <v>0</v>
      </c>
      <c r="AI238" s="5"/>
      <c r="AJ238" s="5"/>
      <c r="AK238" s="408"/>
      <c r="AL238" s="408"/>
      <c r="AP238" s="45"/>
      <c r="AQ238" s="167"/>
      <c r="AR238" s="167"/>
      <c r="AS238" s="167"/>
      <c r="AT238" s="167"/>
      <c r="AU238" s="45"/>
      <c r="AV238" s="167"/>
      <c r="AW238" s="167"/>
      <c r="AX238" s="167"/>
      <c r="AY238" s="167"/>
      <c r="AZ238" s="202"/>
      <c r="BA238" s="202"/>
      <c r="BB238" s="167"/>
      <c r="BC238" s="167"/>
      <c r="BD238" s="167"/>
    </row>
    <row r="239" spans="1:56" ht="14.25" customHeight="1">
      <c r="A239" s="438" t="s">
        <v>1288</v>
      </c>
      <c r="B239" s="385" t="s">
        <v>1362</v>
      </c>
      <c r="C239" s="386" t="s">
        <v>304</v>
      </c>
      <c r="D239" s="79">
        <f>VLOOKUP(C239,'JAN26'!$A$1:I965,8,0)</f>
        <v>24</v>
      </c>
      <c r="E239" s="79">
        <f>VLOOKUP(C239,AVE!B$1:GB4039,2,0)</f>
        <v>1</v>
      </c>
      <c r="F239" s="153"/>
      <c r="G239" s="361">
        <f t="shared" si="0"/>
        <v>50</v>
      </c>
      <c r="H239" s="81">
        <f t="shared" si="1"/>
        <v>24</v>
      </c>
      <c r="I239" s="82">
        <f t="shared" si="2"/>
        <v>0</v>
      </c>
      <c r="J239" s="83">
        <f t="shared" si="3"/>
        <v>1</v>
      </c>
      <c r="K239" s="158">
        <f t="shared" si="4"/>
        <v>23</v>
      </c>
      <c r="L239" s="81">
        <f t="shared" si="5"/>
        <v>23</v>
      </c>
      <c r="M239" s="82">
        <f t="shared" si="6"/>
        <v>0</v>
      </c>
      <c r="N239" s="85">
        <f t="shared" si="7"/>
        <v>1</v>
      </c>
      <c r="O239" s="158">
        <f t="shared" si="8"/>
        <v>22</v>
      </c>
      <c r="P239" s="81">
        <f t="shared" si="9"/>
        <v>22</v>
      </c>
      <c r="Q239" s="82">
        <f t="shared" si="10"/>
        <v>0</v>
      </c>
      <c r="R239" s="85">
        <f t="shared" si="11"/>
        <v>1</v>
      </c>
      <c r="S239" s="158">
        <f t="shared" si="12"/>
        <v>21</v>
      </c>
      <c r="T239" s="81">
        <f t="shared" si="13"/>
        <v>21</v>
      </c>
      <c r="U239" s="82">
        <f t="shared" si="14"/>
        <v>0</v>
      </c>
      <c r="V239" s="85">
        <f t="shared" si="15"/>
        <v>1</v>
      </c>
      <c r="W239" s="158">
        <f t="shared" si="16"/>
        <v>20</v>
      </c>
      <c r="X239" s="81">
        <f t="shared" si="17"/>
        <v>20</v>
      </c>
      <c r="Y239" s="82">
        <f t="shared" si="18"/>
        <v>50</v>
      </c>
      <c r="Z239" s="85">
        <f t="shared" si="19"/>
        <v>1</v>
      </c>
      <c r="AA239" s="158">
        <f t="shared" si="20"/>
        <v>69</v>
      </c>
      <c r="AB239" s="441">
        <f t="shared" si="27"/>
        <v>69</v>
      </c>
      <c r="AC239" s="87">
        <v>6</v>
      </c>
      <c r="AD239" s="362">
        <f t="shared" si="22"/>
        <v>12</v>
      </c>
      <c r="AE239" s="441">
        <f t="shared" si="28"/>
        <v>0</v>
      </c>
      <c r="AF239" s="442">
        <f t="shared" si="29"/>
        <v>0</v>
      </c>
      <c r="AG239" s="442"/>
      <c r="AH239" s="441" t="s">
        <v>1363</v>
      </c>
      <c r="AI239" s="389"/>
      <c r="AJ239" s="389"/>
      <c r="AK239" s="396">
        <v>22</v>
      </c>
      <c r="AL239" s="396"/>
      <c r="AM239" s="391"/>
      <c r="AN239" s="391"/>
      <c r="AO239" s="391"/>
      <c r="AP239" s="45"/>
      <c r="AQ239" s="168"/>
      <c r="AR239" s="168"/>
      <c r="AS239" s="168"/>
      <c r="AT239" s="168"/>
      <c r="AU239" s="168"/>
      <c r="AV239" s="168"/>
      <c r="AW239" s="168"/>
      <c r="AX239" s="168"/>
      <c r="AY239" s="168"/>
      <c r="AZ239" s="378"/>
      <c r="BA239" s="378">
        <v>50</v>
      </c>
      <c r="BB239" s="168"/>
      <c r="BC239" s="168"/>
      <c r="BD239" s="168"/>
    </row>
    <row r="240" spans="1:56" ht="14.25" customHeight="1">
      <c r="A240" s="218" t="s">
        <v>1047</v>
      </c>
      <c r="B240" s="410"/>
      <c r="C240" s="194" t="s">
        <v>715</v>
      </c>
      <c r="D240" s="79">
        <f>VLOOKUP(C240,'JAN26'!$A$1:I1019,8,0)</f>
        <v>29</v>
      </c>
      <c r="E240" s="79">
        <f>VLOOKUP(C240,AVE!B$1:GB4093,2,0)</f>
        <v>1</v>
      </c>
      <c r="F240" s="153"/>
      <c r="G240" s="361">
        <f t="shared" si="0"/>
        <v>0</v>
      </c>
      <c r="H240" s="81">
        <f t="shared" si="1"/>
        <v>29</v>
      </c>
      <c r="I240" s="82">
        <f t="shared" si="2"/>
        <v>0</v>
      </c>
      <c r="J240" s="83">
        <f t="shared" si="3"/>
        <v>1</v>
      </c>
      <c r="K240" s="158">
        <f t="shared" si="4"/>
        <v>28</v>
      </c>
      <c r="L240" s="81">
        <f t="shared" si="5"/>
        <v>28</v>
      </c>
      <c r="M240" s="82">
        <f t="shared" si="6"/>
        <v>0</v>
      </c>
      <c r="N240" s="85">
        <f t="shared" si="7"/>
        <v>1</v>
      </c>
      <c r="O240" s="158">
        <f t="shared" si="8"/>
        <v>27</v>
      </c>
      <c r="P240" s="81">
        <f t="shared" si="9"/>
        <v>27</v>
      </c>
      <c r="Q240" s="82">
        <f t="shared" si="10"/>
        <v>0</v>
      </c>
      <c r="R240" s="85">
        <f t="shared" si="11"/>
        <v>1</v>
      </c>
      <c r="S240" s="158">
        <f t="shared" si="12"/>
        <v>26</v>
      </c>
      <c r="T240" s="81">
        <f t="shared" si="13"/>
        <v>26</v>
      </c>
      <c r="U240" s="82">
        <f t="shared" si="14"/>
        <v>0</v>
      </c>
      <c r="V240" s="85">
        <f t="shared" si="15"/>
        <v>1</v>
      </c>
      <c r="W240" s="158">
        <f t="shared" si="16"/>
        <v>25</v>
      </c>
      <c r="X240" s="81">
        <f t="shared" si="17"/>
        <v>25</v>
      </c>
      <c r="Y240" s="82">
        <f t="shared" si="18"/>
        <v>0</v>
      </c>
      <c r="Z240" s="85">
        <f t="shared" si="19"/>
        <v>1</v>
      </c>
      <c r="AA240" s="158">
        <f t="shared" si="20"/>
        <v>24</v>
      </c>
      <c r="AB240" s="2"/>
      <c r="AC240" s="87">
        <v>6</v>
      </c>
      <c r="AD240" s="362">
        <f t="shared" si="22"/>
        <v>12</v>
      </c>
      <c r="AE240" s="2"/>
      <c r="AF240" s="2"/>
      <c r="AG240" s="3"/>
      <c r="AH240" s="1"/>
      <c r="AI240" s="139"/>
      <c r="AJ240" s="139"/>
      <c r="AK240" s="350"/>
      <c r="AL240" s="350"/>
      <c r="AM240" s="2"/>
      <c r="AN240" s="2"/>
      <c r="AO240" s="2"/>
      <c r="AP240" s="45"/>
      <c r="AQ240" s="167"/>
      <c r="AR240" s="167"/>
      <c r="AS240" s="167"/>
      <c r="AT240" s="167"/>
      <c r="AU240" s="167"/>
      <c r="AV240" s="167"/>
      <c r="AW240" s="167"/>
      <c r="AX240" s="167"/>
      <c r="AY240" s="167"/>
      <c r="AZ240" s="202"/>
      <c r="BA240" s="202"/>
      <c r="BB240" s="167"/>
      <c r="BC240" s="167"/>
      <c r="BD240" s="167"/>
    </row>
    <row r="241" spans="1:56" ht="14.25" customHeight="1">
      <c r="A241" s="4" t="s">
        <v>1207</v>
      </c>
      <c r="B241" s="360"/>
      <c r="C241" s="41" t="s">
        <v>662</v>
      </c>
      <c r="D241" s="79">
        <f>VLOOKUP(C241,'JAN26'!$A$1:I1114,8,0)</f>
        <v>19</v>
      </c>
      <c r="E241" s="79">
        <f>VLOOKUP(C241,AVE!B$1:GB4188,2,0)</f>
        <v>1</v>
      </c>
      <c r="F241" s="153"/>
      <c r="G241" s="361">
        <f t="shared" si="0"/>
        <v>0</v>
      </c>
      <c r="H241" s="81">
        <f t="shared" si="1"/>
        <v>19</v>
      </c>
      <c r="I241" s="82">
        <f t="shared" si="2"/>
        <v>0</v>
      </c>
      <c r="J241" s="83">
        <f t="shared" si="3"/>
        <v>1</v>
      </c>
      <c r="K241" s="158">
        <f t="shared" si="4"/>
        <v>18</v>
      </c>
      <c r="L241" s="81">
        <f t="shared" si="5"/>
        <v>18</v>
      </c>
      <c r="M241" s="82">
        <f t="shared" si="6"/>
        <v>0</v>
      </c>
      <c r="N241" s="85">
        <f t="shared" si="7"/>
        <v>1</v>
      </c>
      <c r="O241" s="158">
        <f t="shared" si="8"/>
        <v>17</v>
      </c>
      <c r="P241" s="81">
        <f t="shared" si="9"/>
        <v>17</v>
      </c>
      <c r="Q241" s="82">
        <f t="shared" si="10"/>
        <v>0</v>
      </c>
      <c r="R241" s="85">
        <f t="shared" si="11"/>
        <v>1</v>
      </c>
      <c r="S241" s="158">
        <f t="shared" si="12"/>
        <v>16</v>
      </c>
      <c r="T241" s="81">
        <f t="shared" si="13"/>
        <v>16</v>
      </c>
      <c r="U241" s="82">
        <f t="shared" si="14"/>
        <v>0</v>
      </c>
      <c r="V241" s="85">
        <f t="shared" si="15"/>
        <v>1</v>
      </c>
      <c r="W241" s="158">
        <f t="shared" si="16"/>
        <v>15</v>
      </c>
      <c r="X241" s="81">
        <f t="shared" si="17"/>
        <v>15</v>
      </c>
      <c r="Y241" s="82">
        <f t="shared" si="18"/>
        <v>0</v>
      </c>
      <c r="Z241" s="85">
        <f t="shared" si="19"/>
        <v>1</v>
      </c>
      <c r="AA241" s="158">
        <f t="shared" si="20"/>
        <v>14</v>
      </c>
      <c r="AB241" s="197">
        <f t="shared" ref="AB241:AB269" si="30">IF(AA241&lt;0,0,AA241/Z241)</f>
        <v>14</v>
      </c>
      <c r="AC241" s="87">
        <v>6</v>
      </c>
      <c r="AD241" s="362">
        <f t="shared" si="22"/>
        <v>12</v>
      </c>
      <c r="AE241" s="197">
        <f t="shared" ref="AE241:AE269" si="31">IF((AB241&lt;AC241),(AD241-AB241),0)</f>
        <v>0</v>
      </c>
      <c r="AF241" s="198">
        <f t="shared" ref="AF241:AF269" si="32">AE241*E241</f>
        <v>0</v>
      </c>
      <c r="AI241" s="5"/>
      <c r="AJ241" s="5"/>
      <c r="AK241" s="408"/>
      <c r="AL241" s="408"/>
      <c r="AP241" s="45"/>
      <c r="AQ241" s="167"/>
      <c r="AR241" s="167"/>
      <c r="AS241" s="167"/>
      <c r="AT241" s="167"/>
      <c r="AU241" s="45"/>
      <c r="AV241" s="167"/>
      <c r="AW241" s="167"/>
      <c r="AX241" s="167"/>
      <c r="AY241" s="167"/>
      <c r="AZ241" s="304"/>
      <c r="BA241" s="304"/>
      <c r="BB241" s="167"/>
      <c r="BC241" s="167"/>
      <c r="BD241" s="167"/>
    </row>
    <row r="242" spans="1:56" ht="14.25" customHeight="1">
      <c r="A242" s="382" t="s">
        <v>1364</v>
      </c>
      <c r="B242" s="360" t="s">
        <v>1365</v>
      </c>
      <c r="C242" s="160" t="s">
        <v>354</v>
      </c>
      <c r="D242" s="79">
        <f>VLOOKUP(C242,'JAN26'!$A$1:I1120,8,0)</f>
        <v>18</v>
      </c>
      <c r="E242" s="79">
        <f>VLOOKUP(C242,AVE!B$1:GB4194,2,0)</f>
        <v>1</v>
      </c>
      <c r="F242" s="153"/>
      <c r="G242" s="361">
        <f t="shared" si="0"/>
        <v>0</v>
      </c>
      <c r="H242" s="81">
        <f t="shared" si="1"/>
        <v>18</v>
      </c>
      <c r="I242" s="82">
        <f t="shared" si="2"/>
        <v>0</v>
      </c>
      <c r="J242" s="83">
        <f t="shared" si="3"/>
        <v>1</v>
      </c>
      <c r="K242" s="158">
        <f t="shared" si="4"/>
        <v>17</v>
      </c>
      <c r="L242" s="81">
        <f t="shared" si="5"/>
        <v>17</v>
      </c>
      <c r="M242" s="82">
        <f t="shared" si="6"/>
        <v>0</v>
      </c>
      <c r="N242" s="85">
        <f t="shared" si="7"/>
        <v>1</v>
      </c>
      <c r="O242" s="158">
        <f t="shared" si="8"/>
        <v>16</v>
      </c>
      <c r="P242" s="81">
        <f t="shared" si="9"/>
        <v>16</v>
      </c>
      <c r="Q242" s="82">
        <f t="shared" si="10"/>
        <v>0</v>
      </c>
      <c r="R242" s="85">
        <f t="shared" si="11"/>
        <v>1</v>
      </c>
      <c r="S242" s="158">
        <f t="shared" si="12"/>
        <v>15</v>
      </c>
      <c r="T242" s="81">
        <f t="shared" si="13"/>
        <v>15</v>
      </c>
      <c r="U242" s="82">
        <f t="shared" si="14"/>
        <v>0</v>
      </c>
      <c r="V242" s="85">
        <f t="shared" si="15"/>
        <v>1</v>
      </c>
      <c r="W242" s="158">
        <f t="shared" si="16"/>
        <v>14</v>
      </c>
      <c r="X242" s="81">
        <f t="shared" si="17"/>
        <v>14</v>
      </c>
      <c r="Y242" s="82">
        <f t="shared" si="18"/>
        <v>0</v>
      </c>
      <c r="Z242" s="85">
        <f t="shared" si="19"/>
        <v>1</v>
      </c>
      <c r="AA242" s="158">
        <f t="shared" si="20"/>
        <v>13</v>
      </c>
      <c r="AB242" s="87">
        <f t="shared" si="30"/>
        <v>13</v>
      </c>
      <c r="AC242" s="87">
        <v>6</v>
      </c>
      <c r="AD242" s="362">
        <f t="shared" si="22"/>
        <v>12</v>
      </c>
      <c r="AE242" s="87">
        <f t="shared" si="31"/>
        <v>0</v>
      </c>
      <c r="AF242" s="154">
        <f t="shared" si="32"/>
        <v>0</v>
      </c>
      <c r="AG242" s="3"/>
      <c r="AH242" s="1"/>
      <c r="AI242" s="139"/>
      <c r="AJ242" s="139"/>
      <c r="AK242" s="454"/>
      <c r="AL242" s="454"/>
      <c r="AM242" s="2"/>
      <c r="AN242" s="2"/>
      <c r="AO242" s="2"/>
      <c r="AP242" s="45"/>
      <c r="AQ242" s="168"/>
      <c r="AR242" s="168"/>
      <c r="AS242" s="168"/>
      <c r="AT242" s="168"/>
      <c r="AU242" s="419"/>
      <c r="AV242" s="168"/>
      <c r="AW242" s="168"/>
      <c r="AX242" s="168"/>
      <c r="AY242" s="168"/>
      <c r="AZ242" s="202"/>
      <c r="BA242" s="202"/>
      <c r="BB242" s="168"/>
      <c r="BC242" s="168"/>
      <c r="BD242" s="168"/>
    </row>
    <row r="243" spans="1:56" ht="14.25" customHeight="1">
      <c r="A243" s="382" t="s">
        <v>1207</v>
      </c>
      <c r="B243" s="360">
        <v>1642230105</v>
      </c>
      <c r="C243" s="160" t="s">
        <v>352</v>
      </c>
      <c r="D243" s="79">
        <f>VLOOKUP(C243,'JAN26'!$A$1:I1130,8,0)</f>
        <v>4</v>
      </c>
      <c r="E243" s="79">
        <f>VLOOKUP(C243,AVE!B$1:GB4204,2,0)</f>
        <v>1</v>
      </c>
      <c r="F243" s="153"/>
      <c r="G243" s="361">
        <f t="shared" si="0"/>
        <v>0</v>
      </c>
      <c r="H243" s="81">
        <f t="shared" si="1"/>
        <v>4</v>
      </c>
      <c r="I243" s="82">
        <f t="shared" si="2"/>
        <v>0</v>
      </c>
      <c r="J243" s="83">
        <f t="shared" si="3"/>
        <v>1</v>
      </c>
      <c r="K243" s="158">
        <f t="shared" si="4"/>
        <v>3</v>
      </c>
      <c r="L243" s="81">
        <f t="shared" si="5"/>
        <v>3</v>
      </c>
      <c r="M243" s="82">
        <f t="shared" si="6"/>
        <v>0</v>
      </c>
      <c r="N243" s="85">
        <f t="shared" si="7"/>
        <v>1</v>
      </c>
      <c r="O243" s="158">
        <f t="shared" si="8"/>
        <v>2</v>
      </c>
      <c r="P243" s="81">
        <f t="shared" si="9"/>
        <v>2</v>
      </c>
      <c r="Q243" s="82">
        <f t="shared" si="10"/>
        <v>0</v>
      </c>
      <c r="R243" s="85">
        <f t="shared" si="11"/>
        <v>1</v>
      </c>
      <c r="S243" s="158">
        <f t="shared" si="12"/>
        <v>1</v>
      </c>
      <c r="T243" s="81">
        <f t="shared" si="13"/>
        <v>1</v>
      </c>
      <c r="U243" s="82">
        <f t="shared" si="14"/>
        <v>0</v>
      </c>
      <c r="V243" s="85">
        <f t="shared" si="15"/>
        <v>1</v>
      </c>
      <c r="W243" s="158">
        <f t="shared" si="16"/>
        <v>0</v>
      </c>
      <c r="X243" s="81">
        <f t="shared" si="17"/>
        <v>0</v>
      </c>
      <c r="Y243" s="82">
        <f t="shared" si="18"/>
        <v>0</v>
      </c>
      <c r="Z243" s="85">
        <f t="shared" si="19"/>
        <v>1</v>
      </c>
      <c r="AA243" s="158">
        <f t="shared" si="20"/>
        <v>-1</v>
      </c>
      <c r="AB243" s="197">
        <f t="shared" si="30"/>
        <v>0</v>
      </c>
      <c r="AC243" s="87">
        <v>6</v>
      </c>
      <c r="AD243" s="362">
        <f t="shared" si="22"/>
        <v>12</v>
      </c>
      <c r="AE243" s="197">
        <f t="shared" si="31"/>
        <v>12</v>
      </c>
      <c r="AF243" s="198">
        <f t="shared" si="32"/>
        <v>12</v>
      </c>
      <c r="AG243" s="3">
        <v>20</v>
      </c>
      <c r="AH243" s="1"/>
      <c r="AI243" s="139"/>
      <c r="AJ243" s="139"/>
      <c r="AK243" s="363"/>
      <c r="AL243" s="363"/>
      <c r="AM243" s="2"/>
      <c r="AN243" s="2"/>
      <c r="AO243" s="2"/>
      <c r="AP243" s="45"/>
      <c r="AQ243" s="167"/>
      <c r="AR243" s="167"/>
      <c r="AS243" s="167"/>
      <c r="AT243" s="167"/>
      <c r="AU243" s="364"/>
      <c r="AV243" s="167"/>
      <c r="AW243" s="167"/>
      <c r="AX243" s="167"/>
      <c r="AY243" s="167"/>
      <c r="AZ243" s="202"/>
      <c r="BA243" s="202"/>
      <c r="BB243" s="167"/>
      <c r="BC243" s="167"/>
      <c r="BD243" s="167"/>
    </row>
    <row r="244" spans="1:56" ht="14.25" customHeight="1">
      <c r="A244" s="22" t="s">
        <v>1197</v>
      </c>
      <c r="B244" s="360" t="s">
        <v>1366</v>
      </c>
      <c r="C244" s="160" t="s">
        <v>341</v>
      </c>
      <c r="D244" s="79">
        <f>VLOOKUP(C244,'JAN26'!$A$1:I1159,8,0)</f>
        <v>20</v>
      </c>
      <c r="E244" s="79">
        <f>VLOOKUP(C244,AVE!B$1:GB4233,2,0)</f>
        <v>1</v>
      </c>
      <c r="F244" s="153"/>
      <c r="G244" s="361">
        <f t="shared" si="0"/>
        <v>0</v>
      </c>
      <c r="H244" s="81">
        <f t="shared" si="1"/>
        <v>20</v>
      </c>
      <c r="I244" s="82">
        <f t="shared" si="2"/>
        <v>0</v>
      </c>
      <c r="J244" s="83">
        <f t="shared" si="3"/>
        <v>1</v>
      </c>
      <c r="K244" s="158">
        <f t="shared" si="4"/>
        <v>19</v>
      </c>
      <c r="L244" s="81">
        <f t="shared" si="5"/>
        <v>19</v>
      </c>
      <c r="M244" s="82">
        <f t="shared" si="6"/>
        <v>0</v>
      </c>
      <c r="N244" s="85">
        <f t="shared" si="7"/>
        <v>1</v>
      </c>
      <c r="O244" s="158">
        <f t="shared" si="8"/>
        <v>18</v>
      </c>
      <c r="P244" s="81">
        <f t="shared" si="9"/>
        <v>18</v>
      </c>
      <c r="Q244" s="82">
        <f t="shared" si="10"/>
        <v>0</v>
      </c>
      <c r="R244" s="85">
        <f t="shared" si="11"/>
        <v>1</v>
      </c>
      <c r="S244" s="158">
        <f t="shared" si="12"/>
        <v>17</v>
      </c>
      <c r="T244" s="81">
        <f t="shared" si="13"/>
        <v>17</v>
      </c>
      <c r="U244" s="82">
        <f t="shared" si="14"/>
        <v>0</v>
      </c>
      <c r="V244" s="85">
        <f t="shared" si="15"/>
        <v>1</v>
      </c>
      <c r="W244" s="158">
        <f t="shared" si="16"/>
        <v>16</v>
      </c>
      <c r="X244" s="81">
        <f t="shared" si="17"/>
        <v>16</v>
      </c>
      <c r="Y244" s="82">
        <f t="shared" si="18"/>
        <v>0</v>
      </c>
      <c r="Z244" s="85">
        <f t="shared" si="19"/>
        <v>1</v>
      </c>
      <c r="AA244" s="158">
        <f t="shared" si="20"/>
        <v>15</v>
      </c>
      <c r="AB244" s="197">
        <f t="shared" si="30"/>
        <v>15</v>
      </c>
      <c r="AC244" s="87">
        <v>6</v>
      </c>
      <c r="AD244" s="362">
        <f t="shared" si="22"/>
        <v>12</v>
      </c>
      <c r="AE244" s="197">
        <f t="shared" si="31"/>
        <v>0</v>
      </c>
      <c r="AF244" s="198">
        <f t="shared" si="32"/>
        <v>0</v>
      </c>
      <c r="AG244" s="3"/>
      <c r="AH244" s="1"/>
      <c r="AI244" s="139">
        <v>16.43</v>
      </c>
      <c r="AJ244" s="139"/>
      <c r="AK244" s="363"/>
      <c r="AL244" s="363"/>
      <c r="AM244" s="2"/>
      <c r="AN244" s="2"/>
      <c r="AO244" s="2"/>
      <c r="AP244" s="45"/>
      <c r="AQ244" s="168"/>
      <c r="AR244" s="168"/>
      <c r="AS244" s="168"/>
      <c r="AT244" s="168"/>
      <c r="AU244" s="364"/>
      <c r="AV244" s="168"/>
      <c r="AW244" s="168"/>
      <c r="AX244" s="168"/>
      <c r="AY244" s="168"/>
      <c r="AZ244" s="202"/>
      <c r="BA244" s="202"/>
      <c r="BB244" s="168"/>
      <c r="BC244" s="168"/>
      <c r="BD244" s="168"/>
    </row>
    <row r="245" spans="1:56" ht="14.25" customHeight="1">
      <c r="A245" s="218"/>
      <c r="B245" s="351"/>
      <c r="C245" s="194" t="s">
        <v>723</v>
      </c>
      <c r="D245" s="79">
        <f>VLOOKUP(C245,'JAN26'!$A$1:I1230,8,0)</f>
        <v>-1</v>
      </c>
      <c r="E245" s="79">
        <f>VLOOKUP(C245,AVE!B$1:GB4304,2,0)</f>
        <v>1</v>
      </c>
      <c r="F245" s="153"/>
      <c r="G245" s="361">
        <f t="shared" si="0"/>
        <v>0</v>
      </c>
      <c r="H245" s="81">
        <f t="shared" si="1"/>
        <v>0</v>
      </c>
      <c r="I245" s="82">
        <f t="shared" si="2"/>
        <v>0</v>
      </c>
      <c r="J245" s="83">
        <f t="shared" si="3"/>
        <v>1</v>
      </c>
      <c r="K245" s="158">
        <f t="shared" si="4"/>
        <v>-1</v>
      </c>
      <c r="L245" s="81">
        <f t="shared" si="5"/>
        <v>0</v>
      </c>
      <c r="M245" s="82">
        <f t="shared" si="6"/>
        <v>0</v>
      </c>
      <c r="N245" s="85">
        <f t="shared" si="7"/>
        <v>1</v>
      </c>
      <c r="O245" s="158">
        <f t="shared" si="8"/>
        <v>-1</v>
      </c>
      <c r="P245" s="81">
        <f t="shared" si="9"/>
        <v>0</v>
      </c>
      <c r="Q245" s="82">
        <f t="shared" si="10"/>
        <v>0</v>
      </c>
      <c r="R245" s="85">
        <f t="shared" si="11"/>
        <v>1</v>
      </c>
      <c r="S245" s="158">
        <f t="shared" si="12"/>
        <v>-1</v>
      </c>
      <c r="T245" s="81">
        <f t="shared" si="13"/>
        <v>0</v>
      </c>
      <c r="U245" s="82">
        <f t="shared" si="14"/>
        <v>0</v>
      </c>
      <c r="V245" s="85">
        <f t="shared" si="15"/>
        <v>1</v>
      </c>
      <c r="W245" s="158">
        <f t="shared" si="16"/>
        <v>-1</v>
      </c>
      <c r="X245" s="81">
        <f t="shared" si="17"/>
        <v>0</v>
      </c>
      <c r="Y245" s="82">
        <f t="shared" si="18"/>
        <v>0</v>
      </c>
      <c r="Z245" s="85">
        <f t="shared" si="19"/>
        <v>1</v>
      </c>
      <c r="AA245" s="158">
        <f t="shared" si="20"/>
        <v>-1</v>
      </c>
      <c r="AB245" s="197">
        <f t="shared" si="30"/>
        <v>0</v>
      </c>
      <c r="AC245" s="87">
        <v>6</v>
      </c>
      <c r="AD245" s="362">
        <f t="shared" si="22"/>
        <v>12</v>
      </c>
      <c r="AE245" s="197">
        <f t="shared" si="31"/>
        <v>12</v>
      </c>
      <c r="AF245" s="198">
        <f t="shared" si="32"/>
        <v>12</v>
      </c>
      <c r="AG245" s="3"/>
      <c r="AH245" s="1"/>
      <c r="AI245" s="139"/>
      <c r="AJ245" s="139"/>
      <c r="AK245" s="350"/>
      <c r="AL245" s="350"/>
      <c r="AM245" s="2"/>
      <c r="AN245" s="2"/>
      <c r="AO245" s="2"/>
      <c r="AP245" s="45"/>
      <c r="AQ245" s="167"/>
      <c r="AR245" s="167"/>
      <c r="AS245" s="167"/>
      <c r="AT245" s="167"/>
      <c r="AU245" s="167"/>
      <c r="AV245" s="167"/>
      <c r="AW245" s="167"/>
      <c r="AX245" s="167"/>
      <c r="AY245" s="167"/>
      <c r="AZ245" s="202"/>
      <c r="BA245" s="202"/>
      <c r="BB245" s="167"/>
      <c r="BC245" s="167"/>
      <c r="BD245" s="167"/>
    </row>
    <row r="246" spans="1:56" ht="14.25" customHeight="1">
      <c r="A246" s="382" t="s">
        <v>1364</v>
      </c>
      <c r="B246" s="455" t="s">
        <v>1367</v>
      </c>
      <c r="C246" s="456" t="s">
        <v>355</v>
      </c>
      <c r="D246" s="79">
        <f>VLOOKUP(C246,'JAN26'!$A$1:I1121,8,0)</f>
        <v>15</v>
      </c>
      <c r="E246" s="79">
        <f>VLOOKUP(C246,AVE!B$1:GB4195,2,0)</f>
        <v>0.83333333333333337</v>
      </c>
      <c r="F246" s="153"/>
      <c r="G246" s="361">
        <f t="shared" si="0"/>
        <v>0</v>
      </c>
      <c r="H246" s="81">
        <f t="shared" si="1"/>
        <v>15</v>
      </c>
      <c r="I246" s="82">
        <f t="shared" si="2"/>
        <v>0</v>
      </c>
      <c r="J246" s="83">
        <f t="shared" si="3"/>
        <v>0.83333333333333337</v>
      </c>
      <c r="K246" s="158">
        <f t="shared" si="4"/>
        <v>14.166666666666666</v>
      </c>
      <c r="L246" s="81">
        <f t="shared" si="5"/>
        <v>14.166666666666666</v>
      </c>
      <c r="M246" s="82">
        <f t="shared" si="6"/>
        <v>0</v>
      </c>
      <c r="N246" s="85">
        <f t="shared" si="7"/>
        <v>0.83333333333333337</v>
      </c>
      <c r="O246" s="158">
        <f t="shared" si="8"/>
        <v>13.333333333333332</v>
      </c>
      <c r="P246" s="81">
        <f t="shared" si="9"/>
        <v>13.333333333333332</v>
      </c>
      <c r="Q246" s="82">
        <f t="shared" si="10"/>
        <v>0</v>
      </c>
      <c r="R246" s="85">
        <f t="shared" si="11"/>
        <v>0.83333333333333337</v>
      </c>
      <c r="S246" s="158">
        <f t="shared" si="12"/>
        <v>12.499999999999998</v>
      </c>
      <c r="T246" s="81">
        <f t="shared" si="13"/>
        <v>12.499999999999998</v>
      </c>
      <c r="U246" s="82">
        <f t="shared" si="14"/>
        <v>0</v>
      </c>
      <c r="V246" s="85">
        <f t="shared" si="15"/>
        <v>0.83333333333333337</v>
      </c>
      <c r="W246" s="158">
        <f t="shared" si="16"/>
        <v>11.666666666666664</v>
      </c>
      <c r="X246" s="81">
        <f t="shared" si="17"/>
        <v>11.666666666666664</v>
      </c>
      <c r="Y246" s="82">
        <f t="shared" si="18"/>
        <v>0</v>
      </c>
      <c r="Z246" s="85">
        <f t="shared" si="19"/>
        <v>0.83333333333333337</v>
      </c>
      <c r="AA246" s="158">
        <f t="shared" si="20"/>
        <v>10.83333333333333</v>
      </c>
      <c r="AB246" s="197">
        <f t="shared" si="30"/>
        <v>12.999999999999996</v>
      </c>
      <c r="AC246" s="87">
        <v>6</v>
      </c>
      <c r="AD246" s="362">
        <f t="shared" si="22"/>
        <v>12</v>
      </c>
      <c r="AE246" s="197">
        <f t="shared" si="31"/>
        <v>0</v>
      </c>
      <c r="AF246" s="198">
        <f t="shared" si="32"/>
        <v>0</v>
      </c>
      <c r="AG246" s="3"/>
      <c r="AH246" s="1"/>
      <c r="AI246" s="139"/>
      <c r="AJ246" s="139"/>
      <c r="AK246" s="350"/>
      <c r="AL246" s="350"/>
      <c r="AM246" s="2"/>
      <c r="AN246" s="2"/>
      <c r="AO246" s="2"/>
      <c r="AP246" s="45"/>
      <c r="AQ246" s="167"/>
      <c r="AR246" s="167"/>
      <c r="AS246" s="167"/>
      <c r="AT246" s="167"/>
      <c r="AU246" s="167"/>
      <c r="AV246" s="167"/>
      <c r="AW246" s="167"/>
      <c r="AX246" s="167"/>
      <c r="AY246" s="167"/>
      <c r="AZ246" s="202"/>
      <c r="BA246" s="202"/>
      <c r="BB246" s="167"/>
      <c r="BC246" s="167"/>
      <c r="BD246" s="167"/>
    </row>
    <row r="247" spans="1:56" ht="14.25" customHeight="1">
      <c r="A247" s="438" t="s">
        <v>1288</v>
      </c>
      <c r="B247" s="385" t="s">
        <v>1368</v>
      </c>
      <c r="C247" s="386" t="s">
        <v>289</v>
      </c>
      <c r="D247" s="79">
        <f>VLOOKUP(C247,'JAN26'!$A$1:I967,8,0)</f>
        <v>27</v>
      </c>
      <c r="E247" s="79">
        <f>VLOOKUP(C247,AVE!B$1:GB4041,2,0)</f>
        <v>0.8</v>
      </c>
      <c r="F247" s="153"/>
      <c r="G247" s="361">
        <f t="shared" si="0"/>
        <v>0</v>
      </c>
      <c r="H247" s="81">
        <f t="shared" si="1"/>
        <v>27</v>
      </c>
      <c r="I247" s="82">
        <f t="shared" si="2"/>
        <v>0</v>
      </c>
      <c r="J247" s="83">
        <f t="shared" si="3"/>
        <v>0.8</v>
      </c>
      <c r="K247" s="158">
        <f t="shared" si="4"/>
        <v>26.2</v>
      </c>
      <c r="L247" s="81">
        <f t="shared" si="5"/>
        <v>26.2</v>
      </c>
      <c r="M247" s="82">
        <f t="shared" si="6"/>
        <v>0</v>
      </c>
      <c r="N247" s="85">
        <f t="shared" si="7"/>
        <v>0.8</v>
      </c>
      <c r="O247" s="158">
        <f t="shared" si="8"/>
        <v>25.4</v>
      </c>
      <c r="P247" s="81">
        <f t="shared" si="9"/>
        <v>25.4</v>
      </c>
      <c r="Q247" s="82">
        <f t="shared" si="10"/>
        <v>0</v>
      </c>
      <c r="R247" s="85">
        <f t="shared" si="11"/>
        <v>0.8</v>
      </c>
      <c r="S247" s="158">
        <f t="shared" si="12"/>
        <v>24.599999999999998</v>
      </c>
      <c r="T247" s="81">
        <f t="shared" si="13"/>
        <v>24.599999999999998</v>
      </c>
      <c r="U247" s="82">
        <f t="shared" si="14"/>
        <v>0</v>
      </c>
      <c r="V247" s="85">
        <f t="shared" si="15"/>
        <v>0.8</v>
      </c>
      <c r="W247" s="158">
        <f t="shared" si="16"/>
        <v>23.799999999999997</v>
      </c>
      <c r="X247" s="81">
        <f t="shared" si="17"/>
        <v>23.799999999999997</v>
      </c>
      <c r="Y247" s="82">
        <f t="shared" si="18"/>
        <v>0</v>
      </c>
      <c r="Z247" s="85">
        <f t="shared" si="19"/>
        <v>0.8</v>
      </c>
      <c r="AA247" s="158">
        <f t="shared" si="20"/>
        <v>22.999999999999996</v>
      </c>
      <c r="AB247" s="441">
        <f t="shared" si="30"/>
        <v>28.749999999999993</v>
      </c>
      <c r="AC247" s="87">
        <v>6</v>
      </c>
      <c r="AD247" s="362">
        <f t="shared" si="22"/>
        <v>12</v>
      </c>
      <c r="AE247" s="441">
        <f t="shared" si="31"/>
        <v>0</v>
      </c>
      <c r="AF247" s="442">
        <f t="shared" si="32"/>
        <v>0</v>
      </c>
      <c r="AG247" s="442"/>
      <c r="AH247" s="441"/>
      <c r="AI247" s="389"/>
      <c r="AJ247" s="389"/>
      <c r="AK247" s="396">
        <v>50</v>
      </c>
      <c r="AL247" s="396"/>
      <c r="AM247" s="391"/>
      <c r="AN247" s="391"/>
      <c r="AO247" s="391"/>
      <c r="AP247" s="45"/>
      <c r="AQ247" s="168"/>
      <c r="AR247" s="168"/>
      <c r="AS247" s="168"/>
      <c r="AT247" s="168"/>
      <c r="AU247" s="168"/>
      <c r="AV247" s="168"/>
      <c r="AW247" s="168"/>
      <c r="AX247" s="168"/>
      <c r="AY247" s="168"/>
      <c r="AZ247" s="376"/>
      <c r="BA247" s="376"/>
      <c r="BB247" s="168"/>
      <c r="BC247" s="168"/>
      <c r="BD247" s="168"/>
    </row>
    <row r="248" spans="1:56" ht="14.25" customHeight="1">
      <c r="A248" s="382" t="s">
        <v>874</v>
      </c>
      <c r="B248" s="360" t="s">
        <v>1369</v>
      </c>
      <c r="C248" s="160" t="s">
        <v>205</v>
      </c>
      <c r="D248" s="79">
        <f>VLOOKUP(C248,'JAN26'!$A$1:I973,8,0)</f>
        <v>1</v>
      </c>
      <c r="E248" s="79">
        <f>VLOOKUP(C248,AVE!B$1:GB4047,2,0)</f>
        <v>0.75</v>
      </c>
      <c r="F248" s="153"/>
      <c r="G248" s="361">
        <f t="shared" si="0"/>
        <v>50</v>
      </c>
      <c r="H248" s="81">
        <f t="shared" si="1"/>
        <v>1</v>
      </c>
      <c r="I248" s="82">
        <f t="shared" si="2"/>
        <v>0</v>
      </c>
      <c r="J248" s="83">
        <f t="shared" si="3"/>
        <v>0.75</v>
      </c>
      <c r="K248" s="158">
        <f t="shared" si="4"/>
        <v>0.25</v>
      </c>
      <c r="L248" s="81">
        <f t="shared" si="5"/>
        <v>0.25</v>
      </c>
      <c r="M248" s="82">
        <f t="shared" si="6"/>
        <v>0</v>
      </c>
      <c r="N248" s="85">
        <f t="shared" si="7"/>
        <v>0.75</v>
      </c>
      <c r="O248" s="158">
        <f t="shared" si="8"/>
        <v>-0.5</v>
      </c>
      <c r="P248" s="81">
        <f t="shared" si="9"/>
        <v>0</v>
      </c>
      <c r="Q248" s="82">
        <f t="shared" si="10"/>
        <v>0</v>
      </c>
      <c r="R248" s="85">
        <f t="shared" si="11"/>
        <v>0.75</v>
      </c>
      <c r="S248" s="158">
        <f t="shared" si="12"/>
        <v>-0.75</v>
      </c>
      <c r="T248" s="81">
        <f t="shared" si="13"/>
        <v>0</v>
      </c>
      <c r="U248" s="82">
        <f t="shared" si="14"/>
        <v>0</v>
      </c>
      <c r="V248" s="85">
        <f t="shared" si="15"/>
        <v>0.75</v>
      </c>
      <c r="W248" s="158">
        <f t="shared" si="16"/>
        <v>-0.75</v>
      </c>
      <c r="X248" s="81">
        <f t="shared" si="17"/>
        <v>0</v>
      </c>
      <c r="Y248" s="82">
        <f t="shared" si="18"/>
        <v>50</v>
      </c>
      <c r="Z248" s="85">
        <f t="shared" si="19"/>
        <v>0.75</v>
      </c>
      <c r="AA248" s="158">
        <f t="shared" si="20"/>
        <v>49.25</v>
      </c>
      <c r="AB248" s="87">
        <f t="shared" si="30"/>
        <v>65.666666666666671</v>
      </c>
      <c r="AC248" s="87">
        <v>6</v>
      </c>
      <c r="AD248" s="362">
        <f t="shared" si="22"/>
        <v>12</v>
      </c>
      <c r="AE248" s="87">
        <f t="shared" si="31"/>
        <v>0</v>
      </c>
      <c r="AF248" s="154">
        <f t="shared" si="32"/>
        <v>0</v>
      </c>
      <c r="AG248" s="3"/>
      <c r="AH248" s="1" t="s">
        <v>1370</v>
      </c>
      <c r="AI248" s="139"/>
      <c r="AJ248" s="139"/>
      <c r="AK248" s="373"/>
      <c r="AL248" s="373">
        <v>38.57</v>
      </c>
      <c r="AM248" s="2"/>
      <c r="AN248" s="2"/>
      <c r="AO248" s="2"/>
      <c r="AP248" s="45"/>
      <c r="AQ248" s="168"/>
      <c r="AR248" s="168"/>
      <c r="AS248" s="168"/>
      <c r="AT248" s="168"/>
      <c r="AU248" s="168"/>
      <c r="AV248" s="168"/>
      <c r="AW248" s="168"/>
      <c r="AX248" s="168"/>
      <c r="AY248" s="168"/>
      <c r="AZ248" s="202"/>
      <c r="BA248" s="202"/>
      <c r="BB248" s="168">
        <v>50</v>
      </c>
      <c r="BC248" s="168"/>
      <c r="BD248" s="168"/>
    </row>
    <row r="249" spans="1:56" ht="14.25" customHeight="1">
      <c r="A249" s="382" t="s">
        <v>1207</v>
      </c>
      <c r="B249" s="383" t="s">
        <v>1371</v>
      </c>
      <c r="C249" s="160" t="s">
        <v>276</v>
      </c>
      <c r="D249" s="79">
        <f>VLOOKUP(C249,'JAN26'!$A$1:I1126,8,0)</f>
        <v>18</v>
      </c>
      <c r="E249" s="79">
        <f>VLOOKUP(C249,AVE!B$1:GB4200,2,0)</f>
        <v>0.75</v>
      </c>
      <c r="F249" s="153"/>
      <c r="G249" s="361">
        <f t="shared" si="0"/>
        <v>0</v>
      </c>
      <c r="H249" s="81">
        <f t="shared" si="1"/>
        <v>18</v>
      </c>
      <c r="I249" s="82">
        <f t="shared" si="2"/>
        <v>0</v>
      </c>
      <c r="J249" s="83">
        <f t="shared" si="3"/>
        <v>0.75</v>
      </c>
      <c r="K249" s="158">
        <f t="shared" si="4"/>
        <v>17.25</v>
      </c>
      <c r="L249" s="81">
        <f t="shared" si="5"/>
        <v>17.25</v>
      </c>
      <c r="M249" s="82">
        <f t="shared" si="6"/>
        <v>0</v>
      </c>
      <c r="N249" s="85">
        <f t="shared" si="7"/>
        <v>0.75</v>
      </c>
      <c r="O249" s="158">
        <f t="shared" si="8"/>
        <v>16.5</v>
      </c>
      <c r="P249" s="81">
        <f t="shared" si="9"/>
        <v>16.5</v>
      </c>
      <c r="Q249" s="82">
        <f t="shared" si="10"/>
        <v>0</v>
      </c>
      <c r="R249" s="85">
        <f t="shared" si="11"/>
        <v>0.75</v>
      </c>
      <c r="S249" s="158">
        <f t="shared" si="12"/>
        <v>15.75</v>
      </c>
      <c r="T249" s="81">
        <f t="shared" si="13"/>
        <v>15.75</v>
      </c>
      <c r="U249" s="82">
        <f t="shared" si="14"/>
        <v>0</v>
      </c>
      <c r="V249" s="85">
        <f t="shared" si="15"/>
        <v>0.75</v>
      </c>
      <c r="W249" s="158">
        <f t="shared" si="16"/>
        <v>15</v>
      </c>
      <c r="X249" s="81">
        <f t="shared" si="17"/>
        <v>15</v>
      </c>
      <c r="Y249" s="82">
        <f t="shared" si="18"/>
        <v>0</v>
      </c>
      <c r="Z249" s="85">
        <f t="shared" si="19"/>
        <v>0.75</v>
      </c>
      <c r="AA249" s="158">
        <f t="shared" si="20"/>
        <v>14.25</v>
      </c>
      <c r="AB249" s="197">
        <f t="shared" si="30"/>
        <v>19</v>
      </c>
      <c r="AC249" s="87">
        <v>6</v>
      </c>
      <c r="AD249" s="362">
        <f t="shared" si="22"/>
        <v>12</v>
      </c>
      <c r="AE249" s="197">
        <f t="shared" si="31"/>
        <v>0</v>
      </c>
      <c r="AF249" s="198">
        <f t="shared" si="32"/>
        <v>0</v>
      </c>
      <c r="AG249" s="3"/>
      <c r="AH249" s="1"/>
      <c r="AI249" s="139">
        <v>68.569999999999993</v>
      </c>
      <c r="AJ249" s="139"/>
      <c r="AK249" s="373"/>
      <c r="AL249" s="373"/>
      <c r="AM249" s="3"/>
      <c r="AN249" s="3"/>
      <c r="AO249" s="3"/>
      <c r="AP249" s="45"/>
      <c r="AQ249" s="364"/>
      <c r="AR249" s="364"/>
      <c r="AS249" s="364"/>
      <c r="AT249" s="364"/>
      <c r="AU249" s="168"/>
      <c r="AV249" s="364"/>
      <c r="AW249" s="364"/>
      <c r="AX249" s="364"/>
      <c r="AY249" s="364"/>
      <c r="AZ249" s="202"/>
      <c r="BA249" s="202"/>
      <c r="BB249" s="364"/>
      <c r="BC249" s="364"/>
      <c r="BD249" s="364"/>
    </row>
    <row r="250" spans="1:56" ht="14.25" customHeight="1">
      <c r="A250" s="457" t="s">
        <v>1248</v>
      </c>
      <c r="B250" s="367" t="s">
        <v>1372</v>
      </c>
      <c r="C250" s="278" t="s">
        <v>610</v>
      </c>
      <c r="D250" s="79">
        <f>VLOOKUP(C250,'JAN26'!$A$1:I989,8,0)</f>
        <v>16</v>
      </c>
      <c r="E250" s="79">
        <f>VLOOKUP(C250,AVE!B$1:GB4063,2,0)</f>
        <v>0.66666666666666663</v>
      </c>
      <c r="F250" s="153"/>
      <c r="G250" s="361">
        <f t="shared" si="0"/>
        <v>0</v>
      </c>
      <c r="H250" s="81">
        <f t="shared" si="1"/>
        <v>16</v>
      </c>
      <c r="I250" s="82">
        <f t="shared" si="2"/>
        <v>0</v>
      </c>
      <c r="J250" s="83">
        <f t="shared" si="3"/>
        <v>0.66666666666666663</v>
      </c>
      <c r="K250" s="158">
        <f t="shared" si="4"/>
        <v>15.333333333333334</v>
      </c>
      <c r="L250" s="81">
        <f t="shared" si="5"/>
        <v>15.333333333333334</v>
      </c>
      <c r="M250" s="82">
        <f t="shared" si="6"/>
        <v>0</v>
      </c>
      <c r="N250" s="85">
        <f t="shared" si="7"/>
        <v>0.66666666666666663</v>
      </c>
      <c r="O250" s="158">
        <f t="shared" si="8"/>
        <v>14.666666666666668</v>
      </c>
      <c r="P250" s="81">
        <f t="shared" si="9"/>
        <v>14.666666666666668</v>
      </c>
      <c r="Q250" s="82">
        <f t="shared" si="10"/>
        <v>0</v>
      </c>
      <c r="R250" s="85">
        <f t="shared" si="11"/>
        <v>0.66666666666666663</v>
      </c>
      <c r="S250" s="158">
        <f t="shared" si="12"/>
        <v>14.000000000000002</v>
      </c>
      <c r="T250" s="81">
        <f t="shared" si="13"/>
        <v>14.000000000000002</v>
      </c>
      <c r="U250" s="82">
        <f t="shared" si="14"/>
        <v>0</v>
      </c>
      <c r="V250" s="85">
        <f t="shared" si="15"/>
        <v>0.66666666666666663</v>
      </c>
      <c r="W250" s="158">
        <f t="shared" si="16"/>
        <v>13.333333333333336</v>
      </c>
      <c r="X250" s="81">
        <f t="shared" si="17"/>
        <v>13.333333333333336</v>
      </c>
      <c r="Y250" s="82">
        <f t="shared" si="18"/>
        <v>0</v>
      </c>
      <c r="Z250" s="85">
        <f t="shared" si="19"/>
        <v>0.66666666666666663</v>
      </c>
      <c r="AA250" s="158">
        <f t="shared" si="20"/>
        <v>12.66666666666667</v>
      </c>
      <c r="AB250" s="174">
        <f t="shared" si="30"/>
        <v>19.000000000000007</v>
      </c>
      <c r="AC250" s="87">
        <v>6</v>
      </c>
      <c r="AD250" s="362">
        <f t="shared" si="22"/>
        <v>12</v>
      </c>
      <c r="AE250" s="174">
        <f t="shared" si="31"/>
        <v>0</v>
      </c>
      <c r="AF250" s="109">
        <f t="shared" si="32"/>
        <v>0</v>
      </c>
      <c r="AG250" s="109"/>
      <c r="AH250" s="174"/>
      <c r="AI250" s="203"/>
      <c r="AJ250" s="203"/>
      <c r="AK250" s="400"/>
      <c r="AL250" s="400"/>
      <c r="AM250" s="167"/>
      <c r="AN250" s="167"/>
      <c r="AO250" s="167"/>
      <c r="AP250" s="45"/>
      <c r="AQ250" s="167"/>
      <c r="AR250" s="167"/>
      <c r="AS250" s="167"/>
      <c r="AT250" s="167"/>
      <c r="AU250" s="167"/>
      <c r="AV250" s="167"/>
      <c r="AW250" s="167"/>
      <c r="AX250" s="167"/>
      <c r="AY250" s="167"/>
      <c r="AZ250" s="376"/>
      <c r="BA250" s="376"/>
      <c r="BB250" s="167"/>
      <c r="BC250" s="167"/>
      <c r="BD250" s="167"/>
    </row>
    <row r="251" spans="1:56" ht="14.25" customHeight="1">
      <c r="A251" s="457" t="s">
        <v>1211</v>
      </c>
      <c r="B251" s="367">
        <v>612600090630</v>
      </c>
      <c r="C251" s="278" t="s">
        <v>309</v>
      </c>
      <c r="D251" s="79">
        <f>VLOOKUP(C251,'JAN26'!$A$1:I992,8,0)</f>
        <v>4</v>
      </c>
      <c r="E251" s="79">
        <f>VLOOKUP(C251,AVE!B$1:GB4066,2,0)</f>
        <v>0.5</v>
      </c>
      <c r="F251" s="153"/>
      <c r="G251" s="361">
        <f t="shared" si="0"/>
        <v>20</v>
      </c>
      <c r="H251" s="81">
        <f t="shared" si="1"/>
        <v>4</v>
      </c>
      <c r="I251" s="82">
        <f t="shared" si="2"/>
        <v>0</v>
      </c>
      <c r="J251" s="83">
        <f t="shared" si="3"/>
        <v>0.5</v>
      </c>
      <c r="K251" s="158">
        <f t="shared" si="4"/>
        <v>3.5</v>
      </c>
      <c r="L251" s="81">
        <f t="shared" si="5"/>
        <v>3.5</v>
      </c>
      <c r="M251" s="82">
        <f t="shared" si="6"/>
        <v>0</v>
      </c>
      <c r="N251" s="85">
        <f t="shared" si="7"/>
        <v>0.5</v>
      </c>
      <c r="O251" s="158">
        <f t="shared" si="8"/>
        <v>3</v>
      </c>
      <c r="P251" s="81">
        <f t="shared" si="9"/>
        <v>3</v>
      </c>
      <c r="Q251" s="82">
        <f t="shared" si="10"/>
        <v>0</v>
      </c>
      <c r="R251" s="85">
        <f t="shared" si="11"/>
        <v>0.5</v>
      </c>
      <c r="S251" s="158">
        <f t="shared" si="12"/>
        <v>2.5</v>
      </c>
      <c r="T251" s="81">
        <f t="shared" si="13"/>
        <v>2.5</v>
      </c>
      <c r="U251" s="82">
        <f t="shared" si="14"/>
        <v>20</v>
      </c>
      <c r="V251" s="85">
        <f t="shared" si="15"/>
        <v>0.5</v>
      </c>
      <c r="W251" s="158">
        <f t="shared" si="16"/>
        <v>22</v>
      </c>
      <c r="X251" s="81">
        <f t="shared" si="17"/>
        <v>22</v>
      </c>
      <c r="Y251" s="82">
        <f t="shared" si="18"/>
        <v>0</v>
      </c>
      <c r="Z251" s="85">
        <f t="shared" si="19"/>
        <v>0.5</v>
      </c>
      <c r="AA251" s="158">
        <f t="shared" si="20"/>
        <v>21.5</v>
      </c>
      <c r="AB251" s="174">
        <f t="shared" si="30"/>
        <v>43</v>
      </c>
      <c r="AC251" s="87">
        <v>6</v>
      </c>
      <c r="AD251" s="362">
        <f t="shared" si="22"/>
        <v>12</v>
      </c>
      <c r="AE251" s="174">
        <f t="shared" si="31"/>
        <v>0</v>
      </c>
      <c r="AF251" s="109">
        <f t="shared" si="32"/>
        <v>0</v>
      </c>
      <c r="AG251" s="109"/>
      <c r="AH251" s="174" t="s">
        <v>1373</v>
      </c>
      <c r="AI251" s="374"/>
      <c r="AJ251" s="374"/>
      <c r="AK251" s="371">
        <v>52.11</v>
      </c>
      <c r="AL251" s="371"/>
      <c r="AM251" s="375"/>
      <c r="AN251" s="375"/>
      <c r="AO251" s="375"/>
      <c r="AP251" s="45"/>
      <c r="AQ251" s="168"/>
      <c r="AR251" s="168"/>
      <c r="AS251" s="168"/>
      <c r="AT251" s="168"/>
      <c r="AU251" s="168"/>
      <c r="AV251" s="168"/>
      <c r="AW251" s="168"/>
      <c r="AX251" s="168"/>
      <c r="AY251" s="168"/>
      <c r="AZ251" s="378">
        <v>20</v>
      </c>
      <c r="BA251" s="378"/>
      <c r="BB251" s="168"/>
      <c r="BC251" s="168"/>
      <c r="BD251" s="168"/>
    </row>
    <row r="252" spans="1:56" ht="14.25" customHeight="1">
      <c r="A252" s="457" t="s">
        <v>1248</v>
      </c>
      <c r="B252" s="367" t="s">
        <v>1374</v>
      </c>
      <c r="C252" s="278" t="s">
        <v>611</v>
      </c>
      <c r="D252" s="79">
        <f>VLOOKUP(C252,'JAN26'!$A$1:I994,8,0)</f>
        <v>18</v>
      </c>
      <c r="E252" s="79">
        <f>VLOOKUP(C252,AVE!B$1:GB4068,2,0)</f>
        <v>0.5</v>
      </c>
      <c r="F252" s="153"/>
      <c r="G252" s="361">
        <f t="shared" si="0"/>
        <v>0</v>
      </c>
      <c r="H252" s="81">
        <f t="shared" si="1"/>
        <v>18</v>
      </c>
      <c r="I252" s="82">
        <f t="shared" si="2"/>
        <v>0</v>
      </c>
      <c r="J252" s="83">
        <f t="shared" si="3"/>
        <v>0.5</v>
      </c>
      <c r="K252" s="158">
        <f t="shared" si="4"/>
        <v>17.5</v>
      </c>
      <c r="L252" s="81">
        <f t="shared" si="5"/>
        <v>17.5</v>
      </c>
      <c r="M252" s="82">
        <f t="shared" si="6"/>
        <v>0</v>
      </c>
      <c r="N252" s="85">
        <f t="shared" si="7"/>
        <v>0.5</v>
      </c>
      <c r="O252" s="158">
        <f t="shared" si="8"/>
        <v>17</v>
      </c>
      <c r="P252" s="81">
        <f t="shared" si="9"/>
        <v>17</v>
      </c>
      <c r="Q252" s="82">
        <f t="shared" si="10"/>
        <v>0</v>
      </c>
      <c r="R252" s="85">
        <f t="shared" si="11"/>
        <v>0.5</v>
      </c>
      <c r="S252" s="158">
        <f t="shared" si="12"/>
        <v>16.5</v>
      </c>
      <c r="T252" s="81">
        <f t="shared" si="13"/>
        <v>16.5</v>
      </c>
      <c r="U252" s="82">
        <f t="shared" si="14"/>
        <v>0</v>
      </c>
      <c r="V252" s="85">
        <f t="shared" si="15"/>
        <v>0.5</v>
      </c>
      <c r="W252" s="158">
        <f t="shared" si="16"/>
        <v>16</v>
      </c>
      <c r="X252" s="81">
        <f t="shared" si="17"/>
        <v>16</v>
      </c>
      <c r="Y252" s="82">
        <f t="shared" si="18"/>
        <v>0</v>
      </c>
      <c r="Z252" s="85">
        <f t="shared" si="19"/>
        <v>0.5</v>
      </c>
      <c r="AA252" s="158">
        <f t="shared" si="20"/>
        <v>15.5</v>
      </c>
      <c r="AB252" s="174">
        <f t="shared" si="30"/>
        <v>31</v>
      </c>
      <c r="AC252" s="87">
        <v>6</v>
      </c>
      <c r="AD252" s="362">
        <f t="shared" si="22"/>
        <v>12</v>
      </c>
      <c r="AE252" s="174">
        <f t="shared" si="31"/>
        <v>0</v>
      </c>
      <c r="AF252" s="109">
        <f t="shared" si="32"/>
        <v>0</v>
      </c>
      <c r="AG252" s="109"/>
      <c r="AH252" s="174"/>
      <c r="AI252" s="203"/>
      <c r="AJ252" s="203"/>
      <c r="AK252" s="400"/>
      <c r="AL252" s="400"/>
      <c r="AM252" s="167"/>
      <c r="AN252" s="167"/>
      <c r="AO252" s="167"/>
      <c r="AP252" s="45"/>
      <c r="AQ252" s="167"/>
      <c r="AR252" s="167"/>
      <c r="AS252" s="167"/>
      <c r="AT252" s="167"/>
      <c r="AU252" s="167"/>
      <c r="AV252" s="167"/>
      <c r="AW252" s="167"/>
      <c r="AX252" s="167"/>
      <c r="AY252" s="167"/>
      <c r="AZ252" s="202"/>
      <c r="BA252" s="202"/>
      <c r="BB252" s="167"/>
      <c r="BC252" s="167"/>
      <c r="BD252" s="167"/>
    </row>
    <row r="253" spans="1:56" ht="14.25" customHeight="1">
      <c r="A253" s="382" t="s">
        <v>1188</v>
      </c>
      <c r="B253" s="360" t="s">
        <v>1375</v>
      </c>
      <c r="C253" s="160" t="s">
        <v>178</v>
      </c>
      <c r="D253" s="79">
        <f>VLOOKUP(C253,'JAN26'!$A$1:I1063,8,0)</f>
        <v>31</v>
      </c>
      <c r="E253" s="79">
        <f>VLOOKUP(C253,AVE!B$1:GB4137,2,0)</f>
        <v>0.5</v>
      </c>
      <c r="F253" s="153"/>
      <c r="G253" s="361">
        <f t="shared" si="0"/>
        <v>0</v>
      </c>
      <c r="H253" s="81">
        <f t="shared" si="1"/>
        <v>31</v>
      </c>
      <c r="I253" s="82">
        <f t="shared" si="2"/>
        <v>0</v>
      </c>
      <c r="J253" s="83">
        <f t="shared" si="3"/>
        <v>0.5</v>
      </c>
      <c r="K253" s="158">
        <f t="shared" si="4"/>
        <v>30.5</v>
      </c>
      <c r="L253" s="81">
        <f t="shared" si="5"/>
        <v>30.5</v>
      </c>
      <c r="M253" s="82">
        <f t="shared" si="6"/>
        <v>0</v>
      </c>
      <c r="N253" s="85">
        <f t="shared" si="7"/>
        <v>0.5</v>
      </c>
      <c r="O253" s="158">
        <f t="shared" si="8"/>
        <v>30</v>
      </c>
      <c r="P253" s="81">
        <f t="shared" si="9"/>
        <v>30</v>
      </c>
      <c r="Q253" s="82">
        <f t="shared" si="10"/>
        <v>0</v>
      </c>
      <c r="R253" s="85">
        <f t="shared" si="11"/>
        <v>0.5</v>
      </c>
      <c r="S253" s="158">
        <f t="shared" si="12"/>
        <v>29.5</v>
      </c>
      <c r="T253" s="81">
        <f t="shared" si="13"/>
        <v>29.5</v>
      </c>
      <c r="U253" s="82">
        <f t="shared" si="14"/>
        <v>0</v>
      </c>
      <c r="V253" s="85">
        <f t="shared" si="15"/>
        <v>0.5</v>
      </c>
      <c r="W253" s="158">
        <f t="shared" si="16"/>
        <v>29</v>
      </c>
      <c r="X253" s="81">
        <f t="shared" si="17"/>
        <v>29</v>
      </c>
      <c r="Y253" s="82">
        <f t="shared" si="18"/>
        <v>0</v>
      </c>
      <c r="Z253" s="85">
        <f t="shared" si="19"/>
        <v>0.5</v>
      </c>
      <c r="AA253" s="158">
        <f t="shared" si="20"/>
        <v>28.5</v>
      </c>
      <c r="AB253" s="197">
        <f t="shared" si="30"/>
        <v>57</v>
      </c>
      <c r="AC253" s="87">
        <v>6</v>
      </c>
      <c r="AD253" s="362">
        <f t="shared" si="22"/>
        <v>12</v>
      </c>
      <c r="AE253" s="197">
        <f t="shared" si="31"/>
        <v>0</v>
      </c>
      <c r="AF253" s="198">
        <f t="shared" si="32"/>
        <v>0</v>
      </c>
      <c r="AG253" s="3"/>
      <c r="AH253" s="1"/>
      <c r="AI253" s="139"/>
      <c r="AJ253" s="139"/>
      <c r="AK253" s="373"/>
      <c r="AL253" s="373"/>
      <c r="AM253" s="2"/>
      <c r="AN253" s="2"/>
      <c r="AO253" s="2"/>
      <c r="AP253" s="45"/>
      <c r="AQ253" s="168"/>
      <c r="AR253" s="168"/>
      <c r="AS253" s="168"/>
      <c r="AT253" s="168"/>
      <c r="AU253" s="168"/>
      <c r="AV253" s="168"/>
      <c r="AW253" s="168"/>
      <c r="AX253" s="168"/>
      <c r="AY253" s="168"/>
      <c r="AZ253" s="304"/>
      <c r="BA253" s="304"/>
      <c r="BB253" s="168"/>
      <c r="BC253" s="168"/>
      <c r="BD253" s="168"/>
    </row>
    <row r="254" spans="1:56" ht="14.25" customHeight="1">
      <c r="A254" s="382" t="s">
        <v>1207</v>
      </c>
      <c r="B254" s="360" t="s">
        <v>1376</v>
      </c>
      <c r="C254" s="160" t="s">
        <v>347</v>
      </c>
      <c r="D254" s="79">
        <f>VLOOKUP(C254,'JAN26'!$A$1:I1113,8,0)</f>
        <v>12</v>
      </c>
      <c r="E254" s="79">
        <f>VLOOKUP(C254,AVE!B$1:GB4187,2,0)</f>
        <v>0.5</v>
      </c>
      <c r="F254" s="153"/>
      <c r="G254" s="361">
        <f t="shared" si="0"/>
        <v>0</v>
      </c>
      <c r="H254" s="81">
        <f t="shared" si="1"/>
        <v>12</v>
      </c>
      <c r="I254" s="82">
        <f t="shared" si="2"/>
        <v>0</v>
      </c>
      <c r="J254" s="83">
        <f t="shared" si="3"/>
        <v>0.5</v>
      </c>
      <c r="K254" s="158">
        <f t="shared" si="4"/>
        <v>11.5</v>
      </c>
      <c r="L254" s="81">
        <f t="shared" si="5"/>
        <v>11.5</v>
      </c>
      <c r="M254" s="82">
        <f t="shared" si="6"/>
        <v>0</v>
      </c>
      <c r="N254" s="85">
        <f t="shared" si="7"/>
        <v>0.5</v>
      </c>
      <c r="O254" s="158">
        <f t="shared" si="8"/>
        <v>11</v>
      </c>
      <c r="P254" s="81">
        <f t="shared" si="9"/>
        <v>11</v>
      </c>
      <c r="Q254" s="82">
        <f t="shared" si="10"/>
        <v>0</v>
      </c>
      <c r="R254" s="85">
        <f t="shared" si="11"/>
        <v>0.5</v>
      </c>
      <c r="S254" s="158">
        <f t="shared" si="12"/>
        <v>10.5</v>
      </c>
      <c r="T254" s="81">
        <f t="shared" si="13"/>
        <v>10.5</v>
      </c>
      <c r="U254" s="82">
        <f t="shared" si="14"/>
        <v>0</v>
      </c>
      <c r="V254" s="85">
        <f t="shared" si="15"/>
        <v>0.5</v>
      </c>
      <c r="W254" s="158">
        <f t="shared" si="16"/>
        <v>10</v>
      </c>
      <c r="X254" s="81">
        <f t="shared" si="17"/>
        <v>10</v>
      </c>
      <c r="Y254" s="82">
        <f t="shared" si="18"/>
        <v>0</v>
      </c>
      <c r="Z254" s="85">
        <f t="shared" si="19"/>
        <v>0.5</v>
      </c>
      <c r="AA254" s="158">
        <f t="shared" si="20"/>
        <v>9.5</v>
      </c>
      <c r="AB254" s="197">
        <f t="shared" si="30"/>
        <v>19</v>
      </c>
      <c r="AC254" s="87">
        <v>6</v>
      </c>
      <c r="AD254" s="362">
        <f t="shared" si="22"/>
        <v>12</v>
      </c>
      <c r="AE254" s="197">
        <f t="shared" si="31"/>
        <v>0</v>
      </c>
      <c r="AF254" s="198">
        <f t="shared" si="32"/>
        <v>0</v>
      </c>
      <c r="AG254" s="3"/>
      <c r="AH254" s="1"/>
      <c r="AI254" s="139"/>
      <c r="AJ254" s="139"/>
      <c r="AK254" s="363">
        <v>16.899999999999999</v>
      </c>
      <c r="AL254" s="363"/>
      <c r="AM254" s="2"/>
      <c r="AN254" s="2"/>
      <c r="AO254" s="2"/>
      <c r="AP254" s="45"/>
      <c r="AQ254" s="167"/>
      <c r="AR254" s="167"/>
      <c r="AS254" s="167"/>
      <c r="AT254" s="167"/>
      <c r="AU254" s="364"/>
      <c r="AV254" s="167"/>
      <c r="AW254" s="167"/>
      <c r="AX254" s="167"/>
      <c r="AY254" s="167"/>
      <c r="AZ254" s="202"/>
      <c r="BA254" s="202"/>
      <c r="BB254" s="167"/>
      <c r="BC254" s="167"/>
      <c r="BD254" s="167"/>
    </row>
    <row r="255" spans="1:56" ht="14.25" customHeight="1">
      <c r="A255" s="382" t="s">
        <v>1207</v>
      </c>
      <c r="B255" s="360" t="s">
        <v>1377</v>
      </c>
      <c r="C255" s="160" t="s">
        <v>384</v>
      </c>
      <c r="D255" s="79">
        <f>VLOOKUP(C255,'JAN26'!$A$1:I1123,8,0)</f>
        <v>15</v>
      </c>
      <c r="E255" s="79">
        <f>VLOOKUP(C255,AVE!B$1:GB4197,2,0)</f>
        <v>0.5</v>
      </c>
      <c r="F255" s="153"/>
      <c r="G255" s="361">
        <f t="shared" si="0"/>
        <v>0</v>
      </c>
      <c r="H255" s="81">
        <f t="shared" si="1"/>
        <v>15</v>
      </c>
      <c r="I255" s="82">
        <f t="shared" si="2"/>
        <v>0</v>
      </c>
      <c r="J255" s="83">
        <f t="shared" si="3"/>
        <v>0.5</v>
      </c>
      <c r="K255" s="158">
        <f t="shared" si="4"/>
        <v>14.5</v>
      </c>
      <c r="L255" s="81">
        <f t="shared" si="5"/>
        <v>14.5</v>
      </c>
      <c r="M255" s="82">
        <f t="shared" si="6"/>
        <v>0</v>
      </c>
      <c r="N255" s="85">
        <f t="shared" si="7"/>
        <v>0.5</v>
      </c>
      <c r="O255" s="158">
        <f t="shared" si="8"/>
        <v>14</v>
      </c>
      <c r="P255" s="81">
        <f t="shared" si="9"/>
        <v>14</v>
      </c>
      <c r="Q255" s="82">
        <f t="shared" si="10"/>
        <v>0</v>
      </c>
      <c r="R255" s="85">
        <f t="shared" si="11"/>
        <v>0.5</v>
      </c>
      <c r="S255" s="158">
        <f t="shared" si="12"/>
        <v>13.5</v>
      </c>
      <c r="T255" s="81">
        <f t="shared" si="13"/>
        <v>13.5</v>
      </c>
      <c r="U255" s="82">
        <f t="shared" si="14"/>
        <v>0</v>
      </c>
      <c r="V255" s="85">
        <f t="shared" si="15"/>
        <v>0.5</v>
      </c>
      <c r="W255" s="158">
        <f t="shared" si="16"/>
        <v>13</v>
      </c>
      <c r="X255" s="81">
        <f t="shared" si="17"/>
        <v>13</v>
      </c>
      <c r="Y255" s="82">
        <f t="shared" si="18"/>
        <v>0</v>
      </c>
      <c r="Z255" s="85">
        <f t="shared" si="19"/>
        <v>0.5</v>
      </c>
      <c r="AA255" s="158">
        <f t="shared" si="20"/>
        <v>12.5</v>
      </c>
      <c r="AB255" s="197">
        <f t="shared" si="30"/>
        <v>25</v>
      </c>
      <c r="AC255" s="87">
        <v>6</v>
      </c>
      <c r="AD255" s="362">
        <f t="shared" si="22"/>
        <v>12</v>
      </c>
      <c r="AE255" s="197">
        <f t="shared" si="31"/>
        <v>0</v>
      </c>
      <c r="AF255" s="198">
        <f t="shared" si="32"/>
        <v>0</v>
      </c>
      <c r="AG255" s="3"/>
      <c r="AH255" s="1"/>
      <c r="AI255" s="139"/>
      <c r="AJ255" s="139"/>
      <c r="AK255" s="350"/>
      <c r="AL255" s="350"/>
      <c r="AM255" s="2"/>
      <c r="AN255" s="2"/>
      <c r="AO255" s="2"/>
      <c r="AP255" s="45"/>
      <c r="AQ255" s="419"/>
      <c r="AR255" s="419"/>
      <c r="AS255" s="419"/>
      <c r="AT255" s="419"/>
      <c r="AU255" s="167"/>
      <c r="AV255" s="419"/>
      <c r="AW255" s="419"/>
      <c r="AX255" s="419"/>
      <c r="AY255" s="419"/>
      <c r="AZ255" s="376"/>
      <c r="BA255" s="376"/>
      <c r="BB255" s="419"/>
      <c r="BC255" s="419"/>
      <c r="BD255" s="419"/>
    </row>
    <row r="256" spans="1:56" ht="14.25" customHeight="1">
      <c r="A256" s="382" t="s">
        <v>1207</v>
      </c>
      <c r="B256" s="360" t="s">
        <v>1378</v>
      </c>
      <c r="C256" s="409" t="s">
        <v>617</v>
      </c>
      <c r="D256" s="79">
        <f>VLOOKUP(C256,'JAN26'!$A$1:I1124,8,0)</f>
        <v>27</v>
      </c>
      <c r="E256" s="79">
        <f>VLOOKUP(C256,AVE!B$1:GB4198,2,0)</f>
        <v>0.5</v>
      </c>
      <c r="F256" s="153"/>
      <c r="G256" s="361">
        <f t="shared" si="0"/>
        <v>0</v>
      </c>
      <c r="H256" s="81">
        <f t="shared" si="1"/>
        <v>27</v>
      </c>
      <c r="I256" s="82">
        <f t="shared" si="2"/>
        <v>0</v>
      </c>
      <c r="J256" s="83">
        <f t="shared" si="3"/>
        <v>0.5</v>
      </c>
      <c r="K256" s="158">
        <f t="shared" si="4"/>
        <v>26.5</v>
      </c>
      <c r="L256" s="81">
        <f t="shared" si="5"/>
        <v>26.5</v>
      </c>
      <c r="M256" s="82">
        <f t="shared" si="6"/>
        <v>0</v>
      </c>
      <c r="N256" s="85">
        <f t="shared" si="7"/>
        <v>0.5</v>
      </c>
      <c r="O256" s="158">
        <f t="shared" si="8"/>
        <v>26</v>
      </c>
      <c r="P256" s="81">
        <f t="shared" si="9"/>
        <v>26</v>
      </c>
      <c r="Q256" s="82">
        <f t="shared" si="10"/>
        <v>0</v>
      </c>
      <c r="R256" s="85">
        <f t="shared" si="11"/>
        <v>0.5</v>
      </c>
      <c r="S256" s="158">
        <f t="shared" si="12"/>
        <v>25.5</v>
      </c>
      <c r="T256" s="81">
        <f t="shared" si="13"/>
        <v>25.5</v>
      </c>
      <c r="U256" s="82">
        <f t="shared" si="14"/>
        <v>0</v>
      </c>
      <c r="V256" s="85">
        <f t="shared" si="15"/>
        <v>0.5</v>
      </c>
      <c r="W256" s="158">
        <f t="shared" si="16"/>
        <v>25</v>
      </c>
      <c r="X256" s="81">
        <f t="shared" si="17"/>
        <v>25</v>
      </c>
      <c r="Y256" s="82">
        <f t="shared" si="18"/>
        <v>0</v>
      </c>
      <c r="Z256" s="85">
        <f t="shared" si="19"/>
        <v>0.5</v>
      </c>
      <c r="AA256" s="158">
        <f t="shared" si="20"/>
        <v>24.5</v>
      </c>
      <c r="AB256" s="197">
        <f t="shared" si="30"/>
        <v>49</v>
      </c>
      <c r="AC256" s="87">
        <v>6</v>
      </c>
      <c r="AD256" s="362">
        <f t="shared" si="22"/>
        <v>12</v>
      </c>
      <c r="AE256" s="197">
        <f t="shared" si="31"/>
        <v>0</v>
      </c>
      <c r="AF256" s="198">
        <f t="shared" si="32"/>
        <v>0</v>
      </c>
      <c r="AG256" s="3"/>
      <c r="AH256" s="1"/>
      <c r="AI256" s="139"/>
      <c r="AJ256" s="139"/>
      <c r="AK256" s="350"/>
      <c r="AL256" s="350"/>
      <c r="AM256" s="2"/>
      <c r="AN256" s="2"/>
      <c r="AO256" s="2"/>
      <c r="AP256" s="45"/>
      <c r="AQ256" s="168"/>
      <c r="AR256" s="168"/>
      <c r="AS256" s="168"/>
      <c r="AT256" s="168"/>
      <c r="AU256" s="167"/>
      <c r="AV256" s="168"/>
      <c r="AW256" s="168"/>
      <c r="AX256" s="168"/>
      <c r="AY256" s="168"/>
      <c r="AZ256" s="202"/>
      <c r="BA256" s="202"/>
      <c r="BB256" s="168"/>
      <c r="BC256" s="168"/>
      <c r="BD256" s="168"/>
    </row>
    <row r="257" spans="1:56" ht="14.25" customHeight="1">
      <c r="A257" s="382" t="s">
        <v>1207</v>
      </c>
      <c r="B257" s="360" t="s">
        <v>1315</v>
      </c>
      <c r="C257" s="409" t="s">
        <v>609</v>
      </c>
      <c r="D257" s="79">
        <f>VLOOKUP(C257,'JAN26'!$A$1:I1140,8,0)</f>
        <v>23</v>
      </c>
      <c r="E257" s="79">
        <f>VLOOKUP(C257,AVE!B$1:GB4214,2,0)</f>
        <v>0.5</v>
      </c>
      <c r="F257" s="153"/>
      <c r="G257" s="361">
        <f t="shared" si="0"/>
        <v>0</v>
      </c>
      <c r="H257" s="81">
        <f t="shared" si="1"/>
        <v>23</v>
      </c>
      <c r="I257" s="82">
        <f t="shared" si="2"/>
        <v>0</v>
      </c>
      <c r="J257" s="83">
        <f t="shared" si="3"/>
        <v>0.5</v>
      </c>
      <c r="K257" s="158">
        <f t="shared" si="4"/>
        <v>22.5</v>
      </c>
      <c r="L257" s="81">
        <f t="shared" si="5"/>
        <v>22.5</v>
      </c>
      <c r="M257" s="82">
        <f t="shared" si="6"/>
        <v>0</v>
      </c>
      <c r="N257" s="85">
        <f t="shared" si="7"/>
        <v>0.5</v>
      </c>
      <c r="O257" s="158">
        <f t="shared" si="8"/>
        <v>22</v>
      </c>
      <c r="P257" s="81">
        <f t="shared" si="9"/>
        <v>22</v>
      </c>
      <c r="Q257" s="82">
        <f t="shared" si="10"/>
        <v>0</v>
      </c>
      <c r="R257" s="85">
        <f t="shared" si="11"/>
        <v>0.5</v>
      </c>
      <c r="S257" s="158">
        <f t="shared" si="12"/>
        <v>21.5</v>
      </c>
      <c r="T257" s="81">
        <f t="shared" si="13"/>
        <v>21.5</v>
      </c>
      <c r="U257" s="82">
        <f t="shared" si="14"/>
        <v>0</v>
      </c>
      <c r="V257" s="85">
        <f t="shared" si="15"/>
        <v>0.5</v>
      </c>
      <c r="W257" s="158">
        <f t="shared" si="16"/>
        <v>21</v>
      </c>
      <c r="X257" s="81">
        <f t="shared" si="17"/>
        <v>21</v>
      </c>
      <c r="Y257" s="82">
        <f t="shared" si="18"/>
        <v>0</v>
      </c>
      <c r="Z257" s="85">
        <f t="shared" si="19"/>
        <v>0.5</v>
      </c>
      <c r="AA257" s="158">
        <f t="shared" si="20"/>
        <v>20.5</v>
      </c>
      <c r="AB257" s="197">
        <f t="shared" si="30"/>
        <v>41</v>
      </c>
      <c r="AC257" s="87">
        <v>6</v>
      </c>
      <c r="AD257" s="362">
        <f t="shared" si="22"/>
        <v>12</v>
      </c>
      <c r="AE257" s="197">
        <f t="shared" si="31"/>
        <v>0</v>
      </c>
      <c r="AF257" s="198">
        <f t="shared" si="32"/>
        <v>0</v>
      </c>
      <c r="AG257" s="3"/>
      <c r="AH257" s="1"/>
      <c r="AI257" s="139"/>
      <c r="AJ257" s="139"/>
      <c r="AK257" s="350"/>
      <c r="AL257" s="350"/>
      <c r="AM257" s="2"/>
      <c r="AN257" s="2"/>
      <c r="AO257" s="2"/>
      <c r="AP257" s="45"/>
      <c r="AQ257" s="168"/>
      <c r="AR257" s="168"/>
      <c r="AS257" s="168"/>
      <c r="AT257" s="168"/>
      <c r="AU257" s="167"/>
      <c r="AV257" s="168"/>
      <c r="AW257" s="168"/>
      <c r="AX257" s="168"/>
      <c r="AY257" s="168"/>
      <c r="AZ257" s="376"/>
      <c r="BA257" s="376"/>
      <c r="BB257" s="168"/>
      <c r="BC257" s="168"/>
      <c r="BD257" s="168"/>
    </row>
    <row r="258" spans="1:56" ht="14.25" customHeight="1">
      <c r="A258" s="458" t="s">
        <v>1197</v>
      </c>
      <c r="B258" s="360" t="s">
        <v>1353</v>
      </c>
      <c r="C258" s="430" t="s">
        <v>447</v>
      </c>
      <c r="D258" s="79">
        <f>VLOOKUP(C258,'JAN26'!$A$1:I1161,8,0)</f>
        <v>21</v>
      </c>
      <c r="E258" s="79">
        <f>VLOOKUP(C258,AVE!B$1:GB4235,2,0)</f>
        <v>0.5</v>
      </c>
      <c r="F258" s="153"/>
      <c r="G258" s="361">
        <f t="shared" si="0"/>
        <v>0</v>
      </c>
      <c r="H258" s="81">
        <f t="shared" si="1"/>
        <v>21</v>
      </c>
      <c r="I258" s="82">
        <f t="shared" si="2"/>
        <v>0</v>
      </c>
      <c r="J258" s="83">
        <f t="shared" si="3"/>
        <v>0.5</v>
      </c>
      <c r="K258" s="158">
        <f t="shared" si="4"/>
        <v>20.5</v>
      </c>
      <c r="L258" s="81">
        <f t="shared" si="5"/>
        <v>20.5</v>
      </c>
      <c r="M258" s="82">
        <f t="shared" si="6"/>
        <v>0</v>
      </c>
      <c r="N258" s="85">
        <f t="shared" si="7"/>
        <v>0.5</v>
      </c>
      <c r="O258" s="158">
        <f t="shared" si="8"/>
        <v>20</v>
      </c>
      <c r="P258" s="81">
        <f t="shared" si="9"/>
        <v>20</v>
      </c>
      <c r="Q258" s="82">
        <f t="shared" si="10"/>
        <v>0</v>
      </c>
      <c r="R258" s="85">
        <f t="shared" si="11"/>
        <v>0.5</v>
      </c>
      <c r="S258" s="158">
        <f t="shared" si="12"/>
        <v>19.5</v>
      </c>
      <c r="T258" s="81">
        <f t="shared" si="13"/>
        <v>19.5</v>
      </c>
      <c r="U258" s="82">
        <f t="shared" si="14"/>
        <v>0</v>
      </c>
      <c r="V258" s="85">
        <f t="shared" si="15"/>
        <v>0.5</v>
      </c>
      <c r="W258" s="158">
        <f t="shared" si="16"/>
        <v>19</v>
      </c>
      <c r="X258" s="81">
        <f t="shared" si="17"/>
        <v>19</v>
      </c>
      <c r="Y258" s="82">
        <f t="shared" si="18"/>
        <v>0</v>
      </c>
      <c r="Z258" s="85">
        <f t="shared" si="19"/>
        <v>0.5</v>
      </c>
      <c r="AA258" s="158">
        <f t="shared" si="20"/>
        <v>18.5</v>
      </c>
      <c r="AB258" s="443">
        <f t="shared" si="30"/>
        <v>37</v>
      </c>
      <c r="AC258" s="87">
        <v>6</v>
      </c>
      <c r="AD258" s="362">
        <f t="shared" si="22"/>
        <v>12</v>
      </c>
      <c r="AE258" s="443">
        <f t="shared" si="31"/>
        <v>0</v>
      </c>
      <c r="AF258" s="444">
        <f t="shared" si="32"/>
        <v>0</v>
      </c>
      <c r="AG258" s="444"/>
      <c r="AH258" s="443"/>
      <c r="AI258" s="433"/>
      <c r="AJ258" s="433"/>
      <c r="AK258" s="434"/>
      <c r="AL258" s="434"/>
      <c r="AM258" s="435"/>
      <c r="AN258" s="435"/>
      <c r="AO258" s="435"/>
      <c r="AP258" s="45"/>
      <c r="AQ258" s="167"/>
      <c r="AR258" s="167"/>
      <c r="AS258" s="167"/>
      <c r="AT258" s="167"/>
      <c r="AU258" s="167"/>
      <c r="AV258" s="167"/>
      <c r="AW258" s="167"/>
      <c r="AX258" s="167"/>
      <c r="AY258" s="167"/>
      <c r="AZ258" s="202"/>
      <c r="BA258" s="202"/>
      <c r="BB258" s="167"/>
      <c r="BC258" s="167"/>
      <c r="BD258" s="167"/>
    </row>
    <row r="259" spans="1:56" ht="14.25" customHeight="1">
      <c r="A259" s="382" t="s">
        <v>1207</v>
      </c>
      <c r="B259" s="360" t="s">
        <v>1379</v>
      </c>
      <c r="C259" s="459" t="s">
        <v>612</v>
      </c>
      <c r="D259" s="79">
        <f>VLOOKUP(C259,'JAN26'!$A$1:I1125,8,0)</f>
        <v>49</v>
      </c>
      <c r="E259" s="79">
        <f>VLOOKUP(C259,AVE!B$1:GB4199,2,0)</f>
        <v>0.25</v>
      </c>
      <c r="F259" s="153"/>
      <c r="G259" s="361">
        <f t="shared" si="0"/>
        <v>0</v>
      </c>
      <c r="H259" s="81">
        <f t="shared" si="1"/>
        <v>49</v>
      </c>
      <c r="I259" s="82">
        <f t="shared" si="2"/>
        <v>0</v>
      </c>
      <c r="J259" s="83">
        <f t="shared" si="3"/>
        <v>0.25</v>
      </c>
      <c r="K259" s="158">
        <f t="shared" si="4"/>
        <v>48.75</v>
      </c>
      <c r="L259" s="81">
        <f t="shared" si="5"/>
        <v>48.75</v>
      </c>
      <c r="M259" s="82">
        <f t="shared" si="6"/>
        <v>0</v>
      </c>
      <c r="N259" s="85">
        <f t="shared" si="7"/>
        <v>0.25</v>
      </c>
      <c r="O259" s="158">
        <f t="shared" si="8"/>
        <v>48.5</v>
      </c>
      <c r="P259" s="81">
        <f t="shared" si="9"/>
        <v>48.5</v>
      </c>
      <c r="Q259" s="82">
        <f t="shared" si="10"/>
        <v>0</v>
      </c>
      <c r="R259" s="85">
        <f t="shared" si="11"/>
        <v>0.25</v>
      </c>
      <c r="S259" s="158">
        <f t="shared" si="12"/>
        <v>48.25</v>
      </c>
      <c r="T259" s="81">
        <f t="shared" si="13"/>
        <v>48.25</v>
      </c>
      <c r="U259" s="82">
        <f t="shared" si="14"/>
        <v>0</v>
      </c>
      <c r="V259" s="85">
        <f t="shared" si="15"/>
        <v>0.25</v>
      </c>
      <c r="W259" s="158">
        <f t="shared" si="16"/>
        <v>48</v>
      </c>
      <c r="X259" s="81">
        <f t="shared" si="17"/>
        <v>48</v>
      </c>
      <c r="Y259" s="82">
        <f t="shared" si="18"/>
        <v>0</v>
      </c>
      <c r="Z259" s="85">
        <f t="shared" si="19"/>
        <v>0.25</v>
      </c>
      <c r="AA259" s="158">
        <f t="shared" si="20"/>
        <v>47.75</v>
      </c>
      <c r="AB259" s="197">
        <f t="shared" si="30"/>
        <v>191</v>
      </c>
      <c r="AC259" s="87">
        <v>6</v>
      </c>
      <c r="AD259" s="362">
        <f t="shared" si="22"/>
        <v>12</v>
      </c>
      <c r="AE259" s="197">
        <f t="shared" si="31"/>
        <v>0</v>
      </c>
      <c r="AF259" s="198">
        <f t="shared" si="32"/>
        <v>0</v>
      </c>
      <c r="AG259" s="3"/>
      <c r="AH259" s="1"/>
      <c r="AI259" s="139"/>
      <c r="AJ259" s="139"/>
      <c r="AK259" s="350"/>
      <c r="AL259" s="350"/>
      <c r="AM259" s="2"/>
      <c r="AN259" s="2"/>
      <c r="AO259" s="2"/>
      <c r="AP259" s="45"/>
      <c r="AQ259" s="167"/>
      <c r="AR259" s="167"/>
      <c r="AS259" s="167"/>
      <c r="AT259" s="167"/>
      <c r="AU259" s="167"/>
      <c r="AV259" s="167"/>
      <c r="AW259" s="167"/>
      <c r="AX259" s="167"/>
      <c r="AY259" s="167"/>
      <c r="AZ259" s="304"/>
      <c r="BA259" s="304"/>
      <c r="BB259" s="167"/>
      <c r="BC259" s="167"/>
      <c r="BD259" s="167"/>
    </row>
    <row r="260" spans="1:56" ht="14.25" customHeight="1">
      <c r="A260" s="382" t="s">
        <v>1207</v>
      </c>
      <c r="B260" s="360" t="s">
        <v>1380</v>
      </c>
      <c r="C260" s="160" t="s">
        <v>259</v>
      </c>
      <c r="D260" s="79">
        <f>VLOOKUP(C260,'JAN26'!$A$1:I1129,8,0)</f>
        <v>59</v>
      </c>
      <c r="E260" s="79">
        <f>VLOOKUP(C260,AVE!B$1:GB4203,2,0)</f>
        <v>0.25</v>
      </c>
      <c r="F260" s="153"/>
      <c r="G260" s="361">
        <f t="shared" si="0"/>
        <v>0</v>
      </c>
      <c r="H260" s="81">
        <f t="shared" si="1"/>
        <v>59</v>
      </c>
      <c r="I260" s="82">
        <f t="shared" si="2"/>
        <v>0</v>
      </c>
      <c r="J260" s="83">
        <f t="shared" si="3"/>
        <v>0.25</v>
      </c>
      <c r="K260" s="158">
        <f t="shared" si="4"/>
        <v>58.75</v>
      </c>
      <c r="L260" s="81">
        <f t="shared" si="5"/>
        <v>58.75</v>
      </c>
      <c r="M260" s="82">
        <f t="shared" si="6"/>
        <v>0</v>
      </c>
      <c r="N260" s="85">
        <f t="shared" si="7"/>
        <v>0.25</v>
      </c>
      <c r="O260" s="158">
        <f t="shared" si="8"/>
        <v>58.5</v>
      </c>
      <c r="P260" s="81">
        <f t="shared" si="9"/>
        <v>58.5</v>
      </c>
      <c r="Q260" s="82">
        <f t="shared" si="10"/>
        <v>0</v>
      </c>
      <c r="R260" s="85">
        <f t="shared" si="11"/>
        <v>0.25</v>
      </c>
      <c r="S260" s="158">
        <f t="shared" si="12"/>
        <v>58.25</v>
      </c>
      <c r="T260" s="81">
        <f t="shared" si="13"/>
        <v>58.25</v>
      </c>
      <c r="U260" s="82">
        <f t="shared" si="14"/>
        <v>0</v>
      </c>
      <c r="V260" s="85">
        <f t="shared" si="15"/>
        <v>0.25</v>
      </c>
      <c r="W260" s="158">
        <f t="shared" si="16"/>
        <v>58</v>
      </c>
      <c r="X260" s="81">
        <f t="shared" si="17"/>
        <v>58</v>
      </c>
      <c r="Y260" s="82">
        <f t="shared" si="18"/>
        <v>0</v>
      </c>
      <c r="Z260" s="85">
        <f t="shared" si="19"/>
        <v>0.25</v>
      </c>
      <c r="AA260" s="158">
        <f t="shared" si="20"/>
        <v>57.75</v>
      </c>
      <c r="AB260" s="197">
        <f t="shared" si="30"/>
        <v>231</v>
      </c>
      <c r="AC260" s="87">
        <v>6</v>
      </c>
      <c r="AD260" s="362">
        <f t="shared" si="22"/>
        <v>12</v>
      </c>
      <c r="AE260" s="197">
        <f t="shared" si="31"/>
        <v>0</v>
      </c>
      <c r="AF260" s="198">
        <f t="shared" si="32"/>
        <v>0</v>
      </c>
      <c r="AG260" s="3"/>
      <c r="AH260" s="158"/>
      <c r="AI260" s="139"/>
      <c r="AJ260" s="139"/>
      <c r="AK260" s="373"/>
      <c r="AL260" s="373"/>
      <c r="AM260" s="2"/>
      <c r="AN260" s="2"/>
      <c r="AO260" s="2"/>
      <c r="AP260" s="45"/>
      <c r="AQ260" s="167"/>
      <c r="AR260" s="167"/>
      <c r="AS260" s="167"/>
      <c r="AT260" s="167"/>
      <c r="AU260" s="168"/>
      <c r="AV260" s="167"/>
      <c r="AW260" s="167"/>
      <c r="AX260" s="167"/>
      <c r="AY260" s="167"/>
      <c r="AZ260" s="202"/>
      <c r="BA260" s="202"/>
      <c r="BB260" s="167"/>
      <c r="BC260" s="167"/>
      <c r="BD260" s="167"/>
    </row>
    <row r="261" spans="1:56" ht="14.25" customHeight="1">
      <c r="A261" s="382" t="s">
        <v>1207</v>
      </c>
      <c r="B261" s="360" t="s">
        <v>1381</v>
      </c>
      <c r="C261" s="160" t="s">
        <v>381</v>
      </c>
      <c r="D261" s="79"/>
      <c r="E261" s="79">
        <f>VLOOKUP(C261,AVE!B$1:GB4210,2,0)</f>
        <v>0.25</v>
      </c>
      <c r="F261" s="153"/>
      <c r="G261" s="361">
        <f t="shared" ref="G261:G356" si="33">SUM(AQ261:BD261)</f>
        <v>0</v>
      </c>
      <c r="H261" s="81">
        <f t="shared" ref="H261:H356" si="34">IF(D261&lt;0,0,D261)</f>
        <v>0</v>
      </c>
      <c r="I261" s="82">
        <f t="shared" ref="I261:I357" si="35">SUM(AQ261:AR261)</f>
        <v>0</v>
      </c>
      <c r="J261" s="83">
        <f t="shared" ref="J261:J356" si="36">E261</f>
        <v>0.25</v>
      </c>
      <c r="K261" s="158">
        <f t="shared" ref="K261:K356" si="37">(H261+I261)-J261</f>
        <v>-0.25</v>
      </c>
      <c r="L261" s="81">
        <f t="shared" ref="L261:L356" si="38">IF(K261&lt;0,0,K261)</f>
        <v>0</v>
      </c>
      <c r="M261" s="82">
        <f t="shared" ref="M261:M356" si="39">SUM(AS261)</f>
        <v>0</v>
      </c>
      <c r="N261" s="85">
        <f t="shared" ref="N261:N356" si="40">J261</f>
        <v>0.25</v>
      </c>
      <c r="O261" s="158">
        <f t="shared" ref="O261:O356" si="41">(L261+M261)-N261</f>
        <v>-0.25</v>
      </c>
      <c r="P261" s="81">
        <f t="shared" ref="P261:P356" si="42">IF(O261&lt;0,0,O261)</f>
        <v>0</v>
      </c>
      <c r="Q261" s="82">
        <f t="shared" ref="Q261:Q357" si="43">SUM(AT261:AX261)</f>
        <v>0</v>
      </c>
      <c r="R261" s="85">
        <f t="shared" ref="R261:R356" si="44">N261</f>
        <v>0.25</v>
      </c>
      <c r="S261" s="158">
        <f t="shared" ref="S261:S356" si="45">(P261+Q261)-R261</f>
        <v>-0.25</v>
      </c>
      <c r="T261" s="81">
        <f t="shared" ref="T261:T356" si="46">IF(S261&lt;0,0,S261)</f>
        <v>0</v>
      </c>
      <c r="U261" s="82">
        <f t="shared" ref="U261:U357" si="47">SUM(AY261:AZ261)</f>
        <v>0</v>
      </c>
      <c r="V261" s="85">
        <f t="shared" ref="V261:V356" si="48">R261</f>
        <v>0.25</v>
      </c>
      <c r="W261" s="158">
        <f t="shared" ref="W261:W356" si="49">(T261+U261)-V261</f>
        <v>-0.25</v>
      </c>
      <c r="X261" s="81">
        <f t="shared" ref="X261:X356" si="50">IF(W261&lt;0,0,W261)</f>
        <v>0</v>
      </c>
      <c r="Y261" s="82">
        <f t="shared" ref="Y261:Y357" si="51">SUM(BA261:BB261)</f>
        <v>0</v>
      </c>
      <c r="Z261" s="85">
        <f t="shared" ref="Z261:Z356" si="52">V261</f>
        <v>0.25</v>
      </c>
      <c r="AA261" s="158">
        <f t="shared" ref="AA261:AA356" si="53">(X261+Y261)-Z261</f>
        <v>-0.25</v>
      </c>
      <c r="AB261" s="197">
        <f t="shared" si="30"/>
        <v>0</v>
      </c>
      <c r="AC261" s="87">
        <v>6</v>
      </c>
      <c r="AD261" s="362">
        <f t="shared" ref="AD261:AD356" si="54">AC261+6</f>
        <v>12</v>
      </c>
      <c r="AE261" s="197">
        <f t="shared" si="31"/>
        <v>12</v>
      </c>
      <c r="AF261" s="198">
        <f t="shared" si="32"/>
        <v>3</v>
      </c>
      <c r="AG261" s="3"/>
      <c r="AH261" s="1"/>
      <c r="AI261" s="139"/>
      <c r="AJ261" s="139"/>
      <c r="AK261" s="350"/>
      <c r="AL261" s="350"/>
      <c r="AM261" s="2"/>
      <c r="AN261" s="2"/>
      <c r="AO261" s="2"/>
      <c r="AP261" s="45"/>
      <c r="AQ261" s="168"/>
      <c r="AR261" s="168"/>
      <c r="AS261" s="168"/>
      <c r="AT261" s="168"/>
      <c r="AU261" s="167"/>
      <c r="AV261" s="168"/>
      <c r="AW261" s="168"/>
      <c r="AX261" s="168"/>
      <c r="AY261" s="168"/>
      <c r="AZ261" s="202"/>
      <c r="BA261" s="202"/>
      <c r="BB261" s="168"/>
      <c r="BC261" s="168"/>
      <c r="BD261" s="168"/>
    </row>
    <row r="262" spans="1:56" ht="14.25" customHeight="1">
      <c r="A262" s="382" t="s">
        <v>1207</v>
      </c>
      <c r="B262" s="360" t="s">
        <v>1382</v>
      </c>
      <c r="C262" s="160" t="s">
        <v>393</v>
      </c>
      <c r="D262" s="79">
        <f>VLOOKUP(C262,'JAN26'!$A$1:I1137,8,0)</f>
        <v>5</v>
      </c>
      <c r="E262" s="79">
        <f>VLOOKUP(C262,AVE!B$1:GB4211,2,0)</f>
        <v>0.25</v>
      </c>
      <c r="F262" s="153"/>
      <c r="G262" s="361">
        <f t="shared" si="33"/>
        <v>100</v>
      </c>
      <c r="H262" s="81">
        <f t="shared" si="34"/>
        <v>5</v>
      </c>
      <c r="I262" s="82">
        <f t="shared" si="35"/>
        <v>100</v>
      </c>
      <c r="J262" s="83">
        <f t="shared" si="36"/>
        <v>0.25</v>
      </c>
      <c r="K262" s="158">
        <f t="shared" si="37"/>
        <v>104.75</v>
      </c>
      <c r="L262" s="81">
        <f t="shared" si="38"/>
        <v>104.75</v>
      </c>
      <c r="M262" s="82">
        <f t="shared" si="39"/>
        <v>0</v>
      </c>
      <c r="N262" s="85">
        <f t="shared" si="40"/>
        <v>0.25</v>
      </c>
      <c r="O262" s="158">
        <f t="shared" si="41"/>
        <v>104.5</v>
      </c>
      <c r="P262" s="81">
        <f t="shared" si="42"/>
        <v>104.5</v>
      </c>
      <c r="Q262" s="82">
        <f t="shared" si="43"/>
        <v>0</v>
      </c>
      <c r="R262" s="85">
        <f t="shared" si="44"/>
        <v>0.25</v>
      </c>
      <c r="S262" s="158">
        <f t="shared" si="45"/>
        <v>104.25</v>
      </c>
      <c r="T262" s="81">
        <f t="shared" si="46"/>
        <v>104.25</v>
      </c>
      <c r="U262" s="82">
        <f t="shared" si="47"/>
        <v>0</v>
      </c>
      <c r="V262" s="85">
        <f t="shared" si="48"/>
        <v>0.25</v>
      </c>
      <c r="W262" s="158">
        <f t="shared" si="49"/>
        <v>104</v>
      </c>
      <c r="X262" s="81">
        <f t="shared" si="50"/>
        <v>104</v>
      </c>
      <c r="Y262" s="82">
        <f t="shared" si="51"/>
        <v>0</v>
      </c>
      <c r="Z262" s="85">
        <f t="shared" si="52"/>
        <v>0.25</v>
      </c>
      <c r="AA262" s="158">
        <f t="shared" si="53"/>
        <v>103.75</v>
      </c>
      <c r="AB262" s="87">
        <f t="shared" si="30"/>
        <v>415</v>
      </c>
      <c r="AC262" s="87">
        <v>6</v>
      </c>
      <c r="AD262" s="362">
        <f t="shared" si="54"/>
        <v>12</v>
      </c>
      <c r="AE262" s="87">
        <f t="shared" si="31"/>
        <v>0</v>
      </c>
      <c r="AF262" s="154">
        <f t="shared" si="32"/>
        <v>0</v>
      </c>
      <c r="AG262" s="81"/>
      <c r="AH262" s="158"/>
      <c r="AI262" s="139"/>
      <c r="AJ262" s="139"/>
      <c r="AK262" s="350"/>
      <c r="AL262" s="350"/>
      <c r="AM262" s="2"/>
      <c r="AN262" s="2"/>
      <c r="AO262" s="2"/>
      <c r="AP262" s="45"/>
      <c r="AQ262" s="167"/>
      <c r="AR262" s="177">
        <v>100</v>
      </c>
      <c r="AS262" s="167"/>
      <c r="AT262" s="167"/>
      <c r="AU262" s="167"/>
      <c r="AV262" s="167"/>
      <c r="AW262" s="167"/>
      <c r="AX262" s="167"/>
      <c r="AY262" s="167"/>
      <c r="AZ262" s="376"/>
      <c r="BA262" s="376"/>
      <c r="BB262" s="167"/>
      <c r="BC262" s="167"/>
      <c r="BD262" s="167"/>
    </row>
    <row r="263" spans="1:56" ht="14.25" customHeight="1">
      <c r="A263" s="218" t="s">
        <v>677</v>
      </c>
      <c r="B263" s="410"/>
      <c r="C263" s="288" t="s">
        <v>218</v>
      </c>
      <c r="D263" s="79">
        <f>VLOOKUP(C263,'JAN26'!$A$1:I942,8,0)</f>
        <v>577</v>
      </c>
      <c r="E263" s="79">
        <f>VLOOKUP(C263,AVE!B$1:GB4016,2,0)</f>
        <v>0</v>
      </c>
      <c r="F263" s="153"/>
      <c r="G263" s="361">
        <f t="shared" si="33"/>
        <v>0</v>
      </c>
      <c r="H263" s="81">
        <f t="shared" si="34"/>
        <v>577</v>
      </c>
      <c r="I263" s="82">
        <f t="shared" si="35"/>
        <v>0</v>
      </c>
      <c r="J263" s="83">
        <f t="shared" si="36"/>
        <v>0</v>
      </c>
      <c r="K263" s="158">
        <f t="shared" si="37"/>
        <v>577</v>
      </c>
      <c r="L263" s="81">
        <f t="shared" si="38"/>
        <v>577</v>
      </c>
      <c r="M263" s="82">
        <f t="shared" si="39"/>
        <v>0</v>
      </c>
      <c r="N263" s="85">
        <f t="shared" si="40"/>
        <v>0</v>
      </c>
      <c r="O263" s="158">
        <f t="shared" si="41"/>
        <v>577</v>
      </c>
      <c r="P263" s="81">
        <f t="shared" si="42"/>
        <v>577</v>
      </c>
      <c r="Q263" s="82">
        <f t="shared" si="43"/>
        <v>0</v>
      </c>
      <c r="R263" s="85">
        <f t="shared" si="44"/>
        <v>0</v>
      </c>
      <c r="S263" s="158">
        <f t="shared" si="45"/>
        <v>577</v>
      </c>
      <c r="T263" s="81">
        <f t="shared" si="46"/>
        <v>577</v>
      </c>
      <c r="U263" s="82">
        <f t="shared" si="47"/>
        <v>0</v>
      </c>
      <c r="V263" s="85">
        <f t="shared" si="48"/>
        <v>0</v>
      </c>
      <c r="W263" s="158">
        <f t="shared" si="49"/>
        <v>577</v>
      </c>
      <c r="X263" s="81">
        <f t="shared" si="50"/>
        <v>577</v>
      </c>
      <c r="Y263" s="82">
        <f t="shared" si="51"/>
        <v>0</v>
      </c>
      <c r="Z263" s="85">
        <f t="shared" si="52"/>
        <v>0</v>
      </c>
      <c r="AA263" s="158">
        <f t="shared" si="53"/>
        <v>577</v>
      </c>
      <c r="AB263" s="87" t="e">
        <f t="shared" si="30"/>
        <v>#DIV/0!</v>
      </c>
      <c r="AC263" s="87">
        <v>6</v>
      </c>
      <c r="AD263" s="362">
        <f t="shared" si="54"/>
        <v>12</v>
      </c>
      <c r="AE263" s="87" t="e">
        <f t="shared" si="31"/>
        <v>#DIV/0!</v>
      </c>
      <c r="AF263" s="154" t="e">
        <f t="shared" si="32"/>
        <v>#DIV/0!</v>
      </c>
      <c r="AG263" s="81"/>
      <c r="AH263" s="158"/>
      <c r="AI263" s="139"/>
      <c r="AJ263" s="139"/>
      <c r="AK263" s="350"/>
      <c r="AL263" s="350"/>
      <c r="AM263" s="2"/>
      <c r="AN263" s="2"/>
      <c r="AO263" s="2"/>
      <c r="AP263" s="45"/>
      <c r="AQ263" s="167"/>
      <c r="AR263" s="167"/>
      <c r="AS263" s="167"/>
      <c r="AT263" s="167"/>
      <c r="AU263" s="167"/>
      <c r="AV263" s="167"/>
      <c r="AW263" s="167"/>
      <c r="AX263" s="167"/>
      <c r="AY263" s="167"/>
      <c r="AZ263" s="202"/>
      <c r="BA263" s="202"/>
      <c r="BB263" s="167"/>
      <c r="BC263" s="167"/>
      <c r="BD263" s="167"/>
    </row>
    <row r="264" spans="1:56" ht="14.25" customHeight="1">
      <c r="A264" s="218" t="s">
        <v>677</v>
      </c>
      <c r="B264" s="455"/>
      <c r="C264" s="279" t="s">
        <v>230</v>
      </c>
      <c r="D264" s="79">
        <f>VLOOKUP(C264,'JAN26'!$A$1:I943,8,0)</f>
        <v>100</v>
      </c>
      <c r="E264" s="79">
        <f>VLOOKUP(C264,AVE!B$1:GB4017,2,0)</f>
        <v>0</v>
      </c>
      <c r="F264" s="153"/>
      <c r="G264" s="361">
        <f t="shared" si="33"/>
        <v>0</v>
      </c>
      <c r="H264" s="81">
        <f t="shared" si="34"/>
        <v>100</v>
      </c>
      <c r="I264" s="82">
        <f t="shared" si="35"/>
        <v>0</v>
      </c>
      <c r="J264" s="83">
        <f t="shared" si="36"/>
        <v>0</v>
      </c>
      <c r="K264" s="158">
        <f t="shared" si="37"/>
        <v>100</v>
      </c>
      <c r="L264" s="81">
        <f t="shared" si="38"/>
        <v>100</v>
      </c>
      <c r="M264" s="82">
        <f t="shared" si="39"/>
        <v>0</v>
      </c>
      <c r="N264" s="85">
        <f t="shared" si="40"/>
        <v>0</v>
      </c>
      <c r="O264" s="158">
        <f t="shared" si="41"/>
        <v>100</v>
      </c>
      <c r="P264" s="81">
        <f t="shared" si="42"/>
        <v>100</v>
      </c>
      <c r="Q264" s="82">
        <f t="shared" si="43"/>
        <v>0</v>
      </c>
      <c r="R264" s="85">
        <f t="shared" si="44"/>
        <v>0</v>
      </c>
      <c r="S264" s="158">
        <f t="shared" si="45"/>
        <v>100</v>
      </c>
      <c r="T264" s="81">
        <f t="shared" si="46"/>
        <v>100</v>
      </c>
      <c r="U264" s="82">
        <f t="shared" si="47"/>
        <v>0</v>
      </c>
      <c r="V264" s="85">
        <f t="shared" si="48"/>
        <v>0</v>
      </c>
      <c r="W264" s="158">
        <f t="shared" si="49"/>
        <v>100</v>
      </c>
      <c r="X264" s="81">
        <f t="shared" si="50"/>
        <v>100</v>
      </c>
      <c r="Y264" s="82">
        <f t="shared" si="51"/>
        <v>0</v>
      </c>
      <c r="Z264" s="85">
        <f t="shared" si="52"/>
        <v>0</v>
      </c>
      <c r="AA264" s="158">
        <f t="shared" si="53"/>
        <v>100</v>
      </c>
      <c r="AB264" s="87" t="e">
        <f t="shared" si="30"/>
        <v>#DIV/0!</v>
      </c>
      <c r="AC264" s="87">
        <v>6</v>
      </c>
      <c r="AD264" s="362">
        <f t="shared" si="54"/>
        <v>12</v>
      </c>
      <c r="AE264" s="87" t="e">
        <f t="shared" si="31"/>
        <v>#DIV/0!</v>
      </c>
      <c r="AF264" s="154" t="e">
        <f t="shared" si="32"/>
        <v>#DIV/0!</v>
      </c>
      <c r="AG264" s="81"/>
      <c r="AH264" s="158"/>
      <c r="AI264" s="139"/>
      <c r="AJ264" s="139"/>
      <c r="AK264" s="350"/>
      <c r="AL264" s="350"/>
      <c r="AM264" s="2"/>
      <c r="AN264" s="2"/>
      <c r="AO264" s="2"/>
      <c r="AP264" s="45"/>
      <c r="AQ264" s="167"/>
      <c r="AR264" s="167"/>
      <c r="AS264" s="167"/>
      <c r="AT264" s="167"/>
      <c r="AU264" s="167"/>
      <c r="AV264" s="167"/>
      <c r="AW264" s="167"/>
      <c r="AX264" s="167"/>
      <c r="AY264" s="167"/>
      <c r="AZ264" s="202"/>
      <c r="BA264" s="202"/>
      <c r="BB264" s="167"/>
      <c r="BC264" s="167"/>
      <c r="BD264" s="167"/>
    </row>
    <row r="265" spans="1:56" ht="14.25" customHeight="1">
      <c r="A265" s="218" t="s">
        <v>677</v>
      </c>
      <c r="B265" s="360">
        <v>1075765</v>
      </c>
      <c r="C265" s="279" t="s">
        <v>240</v>
      </c>
      <c r="D265" s="79">
        <f>VLOOKUP(C265,'JAN26'!$A$1:I944,8,0)</f>
        <v>9</v>
      </c>
      <c r="E265" s="79">
        <f>VLOOKUP(C265,AVE!B$1:GB4018,2,0)</f>
        <v>0</v>
      </c>
      <c r="F265" s="153"/>
      <c r="G265" s="361">
        <f t="shared" si="33"/>
        <v>30</v>
      </c>
      <c r="H265" s="81">
        <f t="shared" si="34"/>
        <v>9</v>
      </c>
      <c r="I265" s="82">
        <f t="shared" si="35"/>
        <v>30</v>
      </c>
      <c r="J265" s="83">
        <f t="shared" si="36"/>
        <v>0</v>
      </c>
      <c r="K265" s="158">
        <f t="shared" si="37"/>
        <v>39</v>
      </c>
      <c r="L265" s="81">
        <f t="shared" si="38"/>
        <v>39</v>
      </c>
      <c r="M265" s="82">
        <f t="shared" si="39"/>
        <v>0</v>
      </c>
      <c r="N265" s="85">
        <f t="shared" si="40"/>
        <v>0</v>
      </c>
      <c r="O265" s="158">
        <f t="shared" si="41"/>
        <v>39</v>
      </c>
      <c r="P265" s="81">
        <f t="shared" si="42"/>
        <v>39</v>
      </c>
      <c r="Q265" s="82">
        <f t="shared" si="43"/>
        <v>0</v>
      </c>
      <c r="R265" s="85">
        <f t="shared" si="44"/>
        <v>0</v>
      </c>
      <c r="S265" s="158">
        <f t="shared" si="45"/>
        <v>39</v>
      </c>
      <c r="T265" s="81">
        <f t="shared" si="46"/>
        <v>39</v>
      </c>
      <c r="U265" s="82">
        <f t="shared" si="47"/>
        <v>0</v>
      </c>
      <c r="V265" s="85">
        <f t="shared" si="48"/>
        <v>0</v>
      </c>
      <c r="W265" s="158">
        <f t="shared" si="49"/>
        <v>39</v>
      </c>
      <c r="X265" s="81">
        <f t="shared" si="50"/>
        <v>39</v>
      </c>
      <c r="Y265" s="82">
        <f t="shared" si="51"/>
        <v>0</v>
      </c>
      <c r="Z265" s="85">
        <f t="shared" si="52"/>
        <v>0</v>
      </c>
      <c r="AA265" s="158">
        <f t="shared" si="53"/>
        <v>39</v>
      </c>
      <c r="AB265" s="87" t="e">
        <f t="shared" si="30"/>
        <v>#DIV/0!</v>
      </c>
      <c r="AC265" s="87">
        <v>6</v>
      </c>
      <c r="AD265" s="362">
        <f t="shared" si="54"/>
        <v>12</v>
      </c>
      <c r="AE265" s="87" t="e">
        <f t="shared" si="31"/>
        <v>#DIV/0!</v>
      </c>
      <c r="AF265" s="154" t="e">
        <f t="shared" si="32"/>
        <v>#DIV/0!</v>
      </c>
      <c r="AG265" s="81"/>
      <c r="AH265" s="158"/>
      <c r="AI265" s="139"/>
      <c r="AJ265" s="139"/>
      <c r="AK265" s="350"/>
      <c r="AL265" s="350"/>
      <c r="AM265" s="2"/>
      <c r="AN265" s="2"/>
      <c r="AO265" s="2"/>
      <c r="AP265" s="45"/>
      <c r="AQ265" s="167"/>
      <c r="AR265" s="177">
        <v>30</v>
      </c>
      <c r="AS265" s="167"/>
      <c r="AT265" s="167"/>
      <c r="AU265" s="167"/>
      <c r="AV265" s="167"/>
      <c r="AW265" s="167"/>
      <c r="AX265" s="167"/>
      <c r="AY265" s="167"/>
      <c r="AZ265" s="202"/>
      <c r="BA265" s="202"/>
      <c r="BB265" s="167"/>
      <c r="BC265" s="167"/>
      <c r="BD265" s="167"/>
    </row>
    <row r="266" spans="1:56" ht="14.25" customHeight="1">
      <c r="A266" s="22" t="s">
        <v>1334</v>
      </c>
      <c r="B266" s="360" t="s">
        <v>1383</v>
      </c>
      <c r="C266" s="160" t="s">
        <v>552</v>
      </c>
      <c r="D266" s="79">
        <f>VLOOKUP(C266,'JAN26'!$A$1:I975,8,0)</f>
        <v>10</v>
      </c>
      <c r="E266" s="79">
        <f>VLOOKUP(C266,AVE!B$1:GB4049,2,0)</f>
        <v>0</v>
      </c>
      <c r="F266" s="153"/>
      <c r="G266" s="361">
        <f t="shared" si="33"/>
        <v>60</v>
      </c>
      <c r="H266" s="81">
        <f t="shared" si="34"/>
        <v>10</v>
      </c>
      <c r="I266" s="82">
        <f t="shared" si="35"/>
        <v>0</v>
      </c>
      <c r="J266" s="83">
        <f t="shared" si="36"/>
        <v>0</v>
      </c>
      <c r="K266" s="158">
        <f t="shared" si="37"/>
        <v>10</v>
      </c>
      <c r="L266" s="81">
        <f t="shared" si="38"/>
        <v>10</v>
      </c>
      <c r="M266" s="82">
        <f t="shared" si="39"/>
        <v>0</v>
      </c>
      <c r="N266" s="85">
        <f t="shared" si="40"/>
        <v>0</v>
      </c>
      <c r="O266" s="158">
        <f t="shared" si="41"/>
        <v>10</v>
      </c>
      <c r="P266" s="81">
        <f t="shared" si="42"/>
        <v>10</v>
      </c>
      <c r="Q266" s="82">
        <f t="shared" si="43"/>
        <v>0</v>
      </c>
      <c r="R266" s="85">
        <f t="shared" si="44"/>
        <v>0</v>
      </c>
      <c r="S266" s="158">
        <f t="shared" si="45"/>
        <v>10</v>
      </c>
      <c r="T266" s="81">
        <f t="shared" si="46"/>
        <v>10</v>
      </c>
      <c r="U266" s="82">
        <f t="shared" si="47"/>
        <v>60</v>
      </c>
      <c r="V266" s="85">
        <f t="shared" si="48"/>
        <v>0</v>
      </c>
      <c r="W266" s="158">
        <f t="shared" si="49"/>
        <v>70</v>
      </c>
      <c r="X266" s="81">
        <f t="shared" si="50"/>
        <v>70</v>
      </c>
      <c r="Y266" s="82">
        <f t="shared" si="51"/>
        <v>0</v>
      </c>
      <c r="Z266" s="85">
        <f t="shared" si="52"/>
        <v>0</v>
      </c>
      <c r="AA266" s="158">
        <f t="shared" si="53"/>
        <v>70</v>
      </c>
      <c r="AB266" s="87" t="e">
        <f t="shared" si="30"/>
        <v>#DIV/0!</v>
      </c>
      <c r="AC266" s="87">
        <v>6</v>
      </c>
      <c r="AD266" s="362">
        <f t="shared" si="54"/>
        <v>12</v>
      </c>
      <c r="AE266" s="87" t="e">
        <f t="shared" si="31"/>
        <v>#DIV/0!</v>
      </c>
      <c r="AF266" s="154" t="e">
        <f t="shared" si="32"/>
        <v>#DIV/0!</v>
      </c>
      <c r="AG266" s="81"/>
      <c r="AH266" s="158"/>
      <c r="AI266" s="139"/>
      <c r="AJ266" s="139"/>
      <c r="AK266" s="350"/>
      <c r="AL266" s="350"/>
      <c r="AM266" s="2"/>
      <c r="AN266" s="2"/>
      <c r="AO266" s="2"/>
      <c r="AP266" s="45"/>
      <c r="AQ266" s="167"/>
      <c r="AR266" s="167"/>
      <c r="AS266" s="167"/>
      <c r="AT266" s="167"/>
      <c r="AU266" s="167"/>
      <c r="AV266" s="167"/>
      <c r="AW266" s="167"/>
      <c r="AX266" s="167"/>
      <c r="AY266" s="177">
        <v>60</v>
      </c>
      <c r="AZ266" s="376"/>
      <c r="BA266" s="376"/>
      <c r="BB266" s="177"/>
      <c r="BC266" s="167"/>
      <c r="BD266" s="167"/>
    </row>
    <row r="267" spans="1:56" ht="14.25" customHeight="1">
      <c r="A267" s="457" t="s">
        <v>1211</v>
      </c>
      <c r="B267" s="367">
        <v>612600061332</v>
      </c>
      <c r="C267" s="278" t="s">
        <v>305</v>
      </c>
      <c r="D267" s="79">
        <f>VLOOKUP(C267,'JAN26'!$A$1:I990,8,0)</f>
        <v>8</v>
      </c>
      <c r="E267" s="79">
        <f>VLOOKUP(C267,AVE!B$1:GB4064,2,0)</f>
        <v>0</v>
      </c>
      <c r="F267" s="153"/>
      <c r="G267" s="361">
        <f t="shared" si="33"/>
        <v>0</v>
      </c>
      <c r="H267" s="81">
        <f t="shared" si="34"/>
        <v>8</v>
      </c>
      <c r="I267" s="82">
        <f t="shared" si="35"/>
        <v>0</v>
      </c>
      <c r="J267" s="83">
        <f t="shared" si="36"/>
        <v>0</v>
      </c>
      <c r="K267" s="158">
        <f t="shared" si="37"/>
        <v>8</v>
      </c>
      <c r="L267" s="81">
        <f t="shared" si="38"/>
        <v>8</v>
      </c>
      <c r="M267" s="82">
        <f t="shared" si="39"/>
        <v>0</v>
      </c>
      <c r="N267" s="85">
        <f t="shared" si="40"/>
        <v>0</v>
      </c>
      <c r="O267" s="158">
        <f t="shared" si="41"/>
        <v>8</v>
      </c>
      <c r="P267" s="81">
        <f t="shared" si="42"/>
        <v>8</v>
      </c>
      <c r="Q267" s="82">
        <f t="shared" si="43"/>
        <v>0</v>
      </c>
      <c r="R267" s="85">
        <f t="shared" si="44"/>
        <v>0</v>
      </c>
      <c r="S267" s="158">
        <f t="shared" si="45"/>
        <v>8</v>
      </c>
      <c r="T267" s="81">
        <f t="shared" si="46"/>
        <v>8</v>
      </c>
      <c r="U267" s="82">
        <f t="shared" si="47"/>
        <v>0</v>
      </c>
      <c r="V267" s="85">
        <f t="shared" si="48"/>
        <v>0</v>
      </c>
      <c r="W267" s="158">
        <f t="shared" si="49"/>
        <v>8</v>
      </c>
      <c r="X267" s="81">
        <f t="shared" si="50"/>
        <v>8</v>
      </c>
      <c r="Y267" s="82">
        <f t="shared" si="51"/>
        <v>0</v>
      </c>
      <c r="Z267" s="85">
        <f t="shared" si="52"/>
        <v>0</v>
      </c>
      <c r="AA267" s="158">
        <f t="shared" si="53"/>
        <v>8</v>
      </c>
      <c r="AB267" s="370" t="e">
        <f t="shared" si="30"/>
        <v>#DIV/0!</v>
      </c>
      <c r="AC267" s="87">
        <v>6</v>
      </c>
      <c r="AD267" s="362">
        <f t="shared" si="54"/>
        <v>12</v>
      </c>
      <c r="AE267" s="370" t="e">
        <f t="shared" si="31"/>
        <v>#DIV/0!</v>
      </c>
      <c r="AF267" s="104" t="e">
        <f t="shared" si="32"/>
        <v>#DIV/0!</v>
      </c>
      <c r="AG267" s="104"/>
      <c r="AH267" s="370"/>
      <c r="AI267" s="374"/>
      <c r="AJ267" s="374"/>
      <c r="AK267" s="371"/>
      <c r="AL267" s="371"/>
      <c r="AM267" s="375"/>
      <c r="AN267" s="375"/>
      <c r="AO267" s="375"/>
      <c r="AP267" s="45"/>
      <c r="AQ267" s="168"/>
      <c r="AR267" s="168"/>
      <c r="AS267" s="168"/>
      <c r="AT267" s="168"/>
      <c r="AU267" s="168"/>
      <c r="AV267" s="168"/>
      <c r="AW267" s="168"/>
      <c r="AX267" s="168"/>
      <c r="AY267" s="168"/>
      <c r="AZ267" s="376"/>
      <c r="BA267" s="376"/>
      <c r="BB267" s="168"/>
      <c r="BC267" s="168"/>
      <c r="BD267" s="168"/>
    </row>
    <row r="268" spans="1:56" ht="14.25" customHeight="1">
      <c r="A268" s="457" t="s">
        <v>1211</v>
      </c>
      <c r="B268" s="367" t="s">
        <v>1384</v>
      </c>
      <c r="C268" s="304" t="s">
        <v>306</v>
      </c>
      <c r="D268" s="79">
        <f>VLOOKUP(C268,'JAN26'!$A$1:I991,8,0)</f>
        <v>4</v>
      </c>
      <c r="E268" s="79">
        <f>VLOOKUP(C268,AVE!B$1:GB4065,2,0)</f>
        <v>0</v>
      </c>
      <c r="F268" s="153"/>
      <c r="G268" s="361">
        <f t="shared" si="33"/>
        <v>0</v>
      </c>
      <c r="H268" s="81">
        <f t="shared" si="34"/>
        <v>4</v>
      </c>
      <c r="I268" s="82">
        <f t="shared" si="35"/>
        <v>0</v>
      </c>
      <c r="J268" s="83">
        <f t="shared" si="36"/>
        <v>0</v>
      </c>
      <c r="K268" s="158">
        <f t="shared" si="37"/>
        <v>4</v>
      </c>
      <c r="L268" s="81">
        <f t="shared" si="38"/>
        <v>4</v>
      </c>
      <c r="M268" s="82">
        <f t="shared" si="39"/>
        <v>0</v>
      </c>
      <c r="N268" s="85">
        <f t="shared" si="40"/>
        <v>0</v>
      </c>
      <c r="O268" s="158">
        <f t="shared" si="41"/>
        <v>4</v>
      </c>
      <c r="P268" s="81">
        <f t="shared" si="42"/>
        <v>4</v>
      </c>
      <c r="Q268" s="82">
        <f t="shared" si="43"/>
        <v>0</v>
      </c>
      <c r="R268" s="85">
        <f t="shared" si="44"/>
        <v>0</v>
      </c>
      <c r="S268" s="158">
        <f t="shared" si="45"/>
        <v>4</v>
      </c>
      <c r="T268" s="81">
        <f t="shared" si="46"/>
        <v>4</v>
      </c>
      <c r="U268" s="82">
        <f t="shared" si="47"/>
        <v>0</v>
      </c>
      <c r="V268" s="85">
        <f t="shared" si="48"/>
        <v>0</v>
      </c>
      <c r="W268" s="158">
        <f t="shared" si="49"/>
        <v>4</v>
      </c>
      <c r="X268" s="81">
        <f t="shared" si="50"/>
        <v>4</v>
      </c>
      <c r="Y268" s="82">
        <f t="shared" si="51"/>
        <v>0</v>
      </c>
      <c r="Z268" s="85">
        <f t="shared" si="52"/>
        <v>0</v>
      </c>
      <c r="AA268" s="158">
        <f t="shared" si="53"/>
        <v>4</v>
      </c>
      <c r="AB268" s="174" t="e">
        <f t="shared" si="30"/>
        <v>#DIV/0!</v>
      </c>
      <c r="AC268" s="87">
        <v>6</v>
      </c>
      <c r="AD268" s="362">
        <f t="shared" si="54"/>
        <v>12</v>
      </c>
      <c r="AE268" s="174" t="e">
        <f t="shared" si="31"/>
        <v>#DIV/0!</v>
      </c>
      <c r="AF268" s="109" t="e">
        <f t="shared" si="32"/>
        <v>#DIV/0!</v>
      </c>
      <c r="AG268" s="109"/>
      <c r="AH268" s="174"/>
      <c r="AI268" s="203"/>
      <c r="AJ268" s="203"/>
      <c r="AK268" s="371"/>
      <c r="AL268" s="371"/>
      <c r="AM268" s="167"/>
      <c r="AN268" s="167"/>
      <c r="AO268" s="167"/>
      <c r="AP268" s="45"/>
      <c r="AQ268" s="168"/>
      <c r="AR268" s="168"/>
      <c r="AS268" s="168"/>
      <c r="AT268" s="168"/>
      <c r="AU268" s="168"/>
      <c r="AV268" s="168"/>
      <c r="AW268" s="168"/>
      <c r="AX268" s="168"/>
      <c r="AY268" s="168"/>
      <c r="AZ268" s="376"/>
      <c r="BA268" s="376"/>
      <c r="BB268" s="168"/>
      <c r="BC268" s="168"/>
      <c r="BD268" s="168"/>
    </row>
    <row r="269" spans="1:56" ht="14.25" customHeight="1">
      <c r="A269" s="457" t="s">
        <v>1211</v>
      </c>
      <c r="B269" s="367" t="s">
        <v>1244</v>
      </c>
      <c r="C269" s="278" t="s">
        <v>487</v>
      </c>
      <c r="D269" s="79">
        <f>VLOOKUP(C269,'JAN26'!$A$1:I993,8,0)</f>
        <v>-42</v>
      </c>
      <c r="E269" s="79">
        <f>VLOOKUP(C269,AVE!B$1:GB4067,2,0)</f>
        <v>0</v>
      </c>
      <c r="F269" s="153"/>
      <c r="G269" s="361">
        <f t="shared" si="33"/>
        <v>400</v>
      </c>
      <c r="H269" s="81">
        <f t="shared" si="34"/>
        <v>0</v>
      </c>
      <c r="I269" s="82">
        <f t="shared" si="35"/>
        <v>200</v>
      </c>
      <c r="J269" s="83">
        <f t="shared" si="36"/>
        <v>0</v>
      </c>
      <c r="K269" s="158">
        <f t="shared" si="37"/>
        <v>200</v>
      </c>
      <c r="L269" s="81">
        <f t="shared" si="38"/>
        <v>200</v>
      </c>
      <c r="M269" s="82">
        <f t="shared" si="39"/>
        <v>0</v>
      </c>
      <c r="N269" s="85">
        <f t="shared" si="40"/>
        <v>0</v>
      </c>
      <c r="O269" s="158">
        <f t="shared" si="41"/>
        <v>200</v>
      </c>
      <c r="P269" s="81">
        <f t="shared" si="42"/>
        <v>200</v>
      </c>
      <c r="Q269" s="82">
        <f t="shared" si="43"/>
        <v>0</v>
      </c>
      <c r="R269" s="85">
        <f t="shared" si="44"/>
        <v>0</v>
      </c>
      <c r="S269" s="158">
        <f t="shared" si="45"/>
        <v>200</v>
      </c>
      <c r="T269" s="81">
        <f t="shared" si="46"/>
        <v>200</v>
      </c>
      <c r="U269" s="82">
        <f t="shared" si="47"/>
        <v>0</v>
      </c>
      <c r="V269" s="85">
        <f t="shared" si="48"/>
        <v>0</v>
      </c>
      <c r="W269" s="158">
        <f t="shared" si="49"/>
        <v>200</v>
      </c>
      <c r="X269" s="81">
        <f t="shared" si="50"/>
        <v>200</v>
      </c>
      <c r="Y269" s="82">
        <f t="shared" si="51"/>
        <v>200</v>
      </c>
      <c r="Z269" s="85">
        <f t="shared" si="52"/>
        <v>0</v>
      </c>
      <c r="AA269" s="158">
        <f t="shared" si="53"/>
        <v>400</v>
      </c>
      <c r="AB269" s="174" t="e">
        <f t="shared" si="30"/>
        <v>#DIV/0!</v>
      </c>
      <c r="AC269" s="87">
        <v>6</v>
      </c>
      <c r="AD269" s="362">
        <f t="shared" si="54"/>
        <v>12</v>
      </c>
      <c r="AE269" s="174" t="e">
        <f t="shared" si="31"/>
        <v>#DIV/0!</v>
      </c>
      <c r="AF269" s="109" t="e">
        <f t="shared" si="32"/>
        <v>#DIV/0!</v>
      </c>
      <c r="AG269" s="109"/>
      <c r="AH269" s="174" t="s">
        <v>1385</v>
      </c>
      <c r="AI269" s="203"/>
      <c r="AJ269" s="203"/>
      <c r="AK269" s="400"/>
      <c r="AL269" s="400">
        <v>4</v>
      </c>
      <c r="AM269" s="167"/>
      <c r="AN269" s="167"/>
      <c r="AO269" s="167"/>
      <c r="AP269" s="45"/>
      <c r="AQ269" s="167"/>
      <c r="AR269" s="177">
        <v>200</v>
      </c>
      <c r="AS269" s="167"/>
      <c r="AT269" s="167"/>
      <c r="AU269" s="167"/>
      <c r="AV269" s="167"/>
      <c r="AW269" s="167"/>
      <c r="AX269" s="167"/>
      <c r="AY269" s="167"/>
      <c r="AZ269" s="304"/>
      <c r="BA269" s="304">
        <v>200</v>
      </c>
      <c r="BB269" s="167"/>
      <c r="BC269" s="167"/>
      <c r="BD269" s="167"/>
    </row>
    <row r="270" spans="1:56" ht="14.25" customHeight="1">
      <c r="A270" s="45" t="s">
        <v>1211</v>
      </c>
      <c r="B270" s="367">
        <v>612600081317</v>
      </c>
      <c r="C270" s="45" t="s">
        <v>660</v>
      </c>
      <c r="D270" s="79">
        <f>VLOOKUP(C270,'JAN26'!$A$1:I995,8,0)</f>
        <v>5</v>
      </c>
      <c r="E270" s="79">
        <f>VLOOKUP(C270,AVE!B$1:GB4069,2,0)</f>
        <v>0</v>
      </c>
      <c r="F270" s="153"/>
      <c r="G270" s="361">
        <f t="shared" si="33"/>
        <v>0</v>
      </c>
      <c r="H270" s="81">
        <f t="shared" si="34"/>
        <v>5</v>
      </c>
      <c r="I270" s="82">
        <f t="shared" si="35"/>
        <v>0</v>
      </c>
      <c r="J270" s="83">
        <f t="shared" si="36"/>
        <v>0</v>
      </c>
      <c r="K270" s="158">
        <f t="shared" si="37"/>
        <v>5</v>
      </c>
      <c r="L270" s="81">
        <f t="shared" si="38"/>
        <v>5</v>
      </c>
      <c r="M270" s="82">
        <f t="shared" si="39"/>
        <v>0</v>
      </c>
      <c r="N270" s="85">
        <f t="shared" si="40"/>
        <v>0</v>
      </c>
      <c r="O270" s="158">
        <f t="shared" si="41"/>
        <v>5</v>
      </c>
      <c r="P270" s="81">
        <f t="shared" si="42"/>
        <v>5</v>
      </c>
      <c r="Q270" s="82">
        <f t="shared" si="43"/>
        <v>0</v>
      </c>
      <c r="R270" s="85">
        <f t="shared" si="44"/>
        <v>0</v>
      </c>
      <c r="S270" s="158">
        <f t="shared" si="45"/>
        <v>5</v>
      </c>
      <c r="T270" s="81">
        <f t="shared" si="46"/>
        <v>5</v>
      </c>
      <c r="U270" s="82">
        <f t="shared" si="47"/>
        <v>0</v>
      </c>
      <c r="V270" s="85">
        <f t="shared" si="48"/>
        <v>0</v>
      </c>
      <c r="W270" s="158">
        <f t="shared" si="49"/>
        <v>5</v>
      </c>
      <c r="X270" s="81">
        <f t="shared" si="50"/>
        <v>5</v>
      </c>
      <c r="Y270" s="82">
        <f t="shared" si="51"/>
        <v>0</v>
      </c>
      <c r="Z270" s="85">
        <f t="shared" si="52"/>
        <v>0</v>
      </c>
      <c r="AA270" s="158">
        <f t="shared" si="53"/>
        <v>5</v>
      </c>
      <c r="AB270" s="45"/>
      <c r="AC270" s="87">
        <v>6</v>
      </c>
      <c r="AD270" s="362">
        <f t="shared" si="54"/>
        <v>12</v>
      </c>
      <c r="AE270" s="45"/>
      <c r="AF270" s="45"/>
      <c r="AG270" s="45"/>
      <c r="AH270" s="45"/>
      <c r="AI270" s="416"/>
      <c r="AJ270" s="416"/>
      <c r="AK270" s="417"/>
      <c r="AL270" s="417"/>
      <c r="AM270" s="45"/>
      <c r="AN270" s="45"/>
      <c r="AO270" s="45"/>
      <c r="AP270" s="45"/>
      <c r="AQ270" s="167"/>
      <c r="AR270" s="167"/>
      <c r="AS270" s="167"/>
      <c r="AT270" s="167"/>
      <c r="AU270" s="45"/>
      <c r="AV270" s="167"/>
      <c r="AW270" s="167"/>
      <c r="AX270" s="167"/>
      <c r="AY270" s="167"/>
      <c r="AZ270" s="202"/>
      <c r="BA270" s="202"/>
      <c r="BB270" s="167"/>
      <c r="BC270" s="167"/>
      <c r="BD270" s="167"/>
    </row>
    <row r="271" spans="1:56" ht="18.75" customHeight="1">
      <c r="A271" s="45" t="s">
        <v>1211</v>
      </c>
      <c r="B271" s="367"/>
      <c r="C271" s="289" t="s">
        <v>664</v>
      </c>
      <c r="D271" s="79">
        <f>VLOOKUP(C271,'JAN26'!$A$1:I997,8,0)</f>
        <v>50</v>
      </c>
      <c r="E271" s="79">
        <f>VLOOKUP(C271,AVE!B$1:GB4071,2,0)</f>
        <v>0</v>
      </c>
      <c r="F271" s="153"/>
      <c r="G271" s="361">
        <f t="shared" si="33"/>
        <v>0</v>
      </c>
      <c r="H271" s="81">
        <f t="shared" si="34"/>
        <v>50</v>
      </c>
      <c r="I271" s="82">
        <f t="shared" si="35"/>
        <v>0</v>
      </c>
      <c r="J271" s="83">
        <f t="shared" si="36"/>
        <v>0</v>
      </c>
      <c r="K271" s="158">
        <f t="shared" si="37"/>
        <v>50</v>
      </c>
      <c r="L271" s="81">
        <f t="shared" si="38"/>
        <v>50</v>
      </c>
      <c r="M271" s="82">
        <f t="shared" si="39"/>
        <v>0</v>
      </c>
      <c r="N271" s="85">
        <f t="shared" si="40"/>
        <v>0</v>
      </c>
      <c r="O271" s="158">
        <f t="shared" si="41"/>
        <v>50</v>
      </c>
      <c r="P271" s="81">
        <f t="shared" si="42"/>
        <v>50</v>
      </c>
      <c r="Q271" s="82">
        <f t="shared" si="43"/>
        <v>0</v>
      </c>
      <c r="R271" s="85">
        <f t="shared" si="44"/>
        <v>0</v>
      </c>
      <c r="S271" s="158">
        <f t="shared" si="45"/>
        <v>50</v>
      </c>
      <c r="T271" s="81">
        <f t="shared" si="46"/>
        <v>50</v>
      </c>
      <c r="U271" s="82">
        <f t="shared" si="47"/>
        <v>0</v>
      </c>
      <c r="V271" s="85">
        <f t="shared" si="48"/>
        <v>0</v>
      </c>
      <c r="W271" s="158">
        <f t="shared" si="49"/>
        <v>50</v>
      </c>
      <c r="X271" s="81">
        <f t="shared" si="50"/>
        <v>50</v>
      </c>
      <c r="Y271" s="82">
        <f t="shared" si="51"/>
        <v>0</v>
      </c>
      <c r="Z271" s="85">
        <f t="shared" si="52"/>
        <v>0</v>
      </c>
      <c r="AA271" s="158">
        <f t="shared" si="53"/>
        <v>50</v>
      </c>
      <c r="AB271" s="45"/>
      <c r="AC271" s="87">
        <v>6</v>
      </c>
      <c r="AD271" s="362">
        <f t="shared" si="54"/>
        <v>12</v>
      </c>
      <c r="AE271" s="45"/>
      <c r="AF271" s="45"/>
      <c r="AG271" s="45"/>
      <c r="AH271" s="45"/>
      <c r="AI271" s="416"/>
      <c r="AJ271" s="416"/>
      <c r="AK271" s="417"/>
      <c r="AL271" s="417"/>
      <c r="AM271" s="45"/>
      <c r="AN271" s="45"/>
      <c r="AO271" s="45"/>
      <c r="AP271" s="45"/>
      <c r="AQ271" s="167"/>
      <c r="AR271" s="167"/>
      <c r="AS271" s="167"/>
      <c r="AT271" s="167"/>
      <c r="AU271" s="45"/>
      <c r="AV271" s="167"/>
      <c r="AW271" s="167"/>
      <c r="AX271" s="167"/>
      <c r="AY271" s="167"/>
      <c r="AZ271" s="202"/>
      <c r="BA271" s="202"/>
      <c r="BB271" s="167"/>
      <c r="BC271" s="167"/>
      <c r="BD271" s="167"/>
    </row>
    <row r="272" spans="1:56" ht="18" customHeight="1">
      <c r="A272" s="369" t="s">
        <v>1186</v>
      </c>
      <c r="B272" s="460"/>
      <c r="C272" s="278" t="s">
        <v>699</v>
      </c>
      <c r="D272" s="79">
        <f>VLOOKUP(C272,'JAN26'!$A$1:I1010,8,0)</f>
        <v>100</v>
      </c>
      <c r="E272" s="79">
        <f>VLOOKUP(C272,AVE!B$1:GB4084,2,0)</f>
        <v>0</v>
      </c>
      <c r="F272" s="153"/>
      <c r="G272" s="361">
        <f t="shared" si="33"/>
        <v>0</v>
      </c>
      <c r="H272" s="81">
        <f t="shared" si="34"/>
        <v>100</v>
      </c>
      <c r="I272" s="82">
        <f t="shared" si="35"/>
        <v>0</v>
      </c>
      <c r="J272" s="83">
        <f t="shared" si="36"/>
        <v>0</v>
      </c>
      <c r="K272" s="158">
        <f t="shared" si="37"/>
        <v>100</v>
      </c>
      <c r="L272" s="81">
        <f t="shared" si="38"/>
        <v>100</v>
      </c>
      <c r="M272" s="82">
        <f t="shared" si="39"/>
        <v>0</v>
      </c>
      <c r="N272" s="85">
        <f t="shared" si="40"/>
        <v>0</v>
      </c>
      <c r="O272" s="158">
        <f t="shared" si="41"/>
        <v>100</v>
      </c>
      <c r="P272" s="81">
        <f t="shared" si="42"/>
        <v>100</v>
      </c>
      <c r="Q272" s="82">
        <f t="shared" si="43"/>
        <v>0</v>
      </c>
      <c r="R272" s="85">
        <f t="shared" si="44"/>
        <v>0</v>
      </c>
      <c r="S272" s="158">
        <f t="shared" si="45"/>
        <v>100</v>
      </c>
      <c r="T272" s="81">
        <f t="shared" si="46"/>
        <v>100</v>
      </c>
      <c r="U272" s="82">
        <f t="shared" si="47"/>
        <v>0</v>
      </c>
      <c r="V272" s="85">
        <f t="shared" si="48"/>
        <v>0</v>
      </c>
      <c r="W272" s="158">
        <f t="shared" si="49"/>
        <v>100</v>
      </c>
      <c r="X272" s="81">
        <f t="shared" si="50"/>
        <v>100</v>
      </c>
      <c r="Y272" s="82">
        <f t="shared" si="51"/>
        <v>0</v>
      </c>
      <c r="Z272" s="85">
        <f t="shared" si="52"/>
        <v>0</v>
      </c>
      <c r="AA272" s="158">
        <f t="shared" si="53"/>
        <v>100</v>
      </c>
      <c r="AB272" s="167"/>
      <c r="AC272" s="87">
        <v>6</v>
      </c>
      <c r="AD272" s="362">
        <f t="shared" si="54"/>
        <v>12</v>
      </c>
      <c r="AE272" s="167"/>
      <c r="AF272" s="167"/>
      <c r="AG272" s="109"/>
      <c r="AH272" s="174"/>
      <c r="AI272" s="203"/>
      <c r="AJ272" s="203"/>
      <c r="AK272" s="400"/>
      <c r="AL272" s="400"/>
      <c r="AM272" s="167"/>
      <c r="AN272" s="167"/>
      <c r="AO272" s="167"/>
      <c r="AP272" s="45"/>
      <c r="AQ272" s="167"/>
      <c r="AR272" s="167"/>
      <c r="AS272" s="167"/>
      <c r="AT272" s="167"/>
      <c r="AU272" s="167"/>
      <c r="AV272" s="167"/>
      <c r="AW272" s="167"/>
      <c r="AX272" s="167"/>
      <c r="AY272" s="167"/>
      <c r="AZ272" s="202"/>
      <c r="BA272" s="202"/>
      <c r="BB272" s="167"/>
      <c r="BC272" s="167"/>
      <c r="BD272" s="167"/>
    </row>
    <row r="273" spans="1:56" ht="14.25" customHeight="1">
      <c r="A273" s="369" t="s">
        <v>1186</v>
      </c>
      <c r="B273" s="410"/>
      <c r="C273" s="160" t="s">
        <v>700</v>
      </c>
      <c r="D273" s="79"/>
      <c r="E273" s="79">
        <f>VLOOKUP(C273,AVE!B$1:GB4085,2,0)</f>
        <v>0</v>
      </c>
      <c r="F273" s="153"/>
      <c r="G273" s="361">
        <f t="shared" si="33"/>
        <v>0</v>
      </c>
      <c r="H273" s="81">
        <f t="shared" si="34"/>
        <v>0</v>
      </c>
      <c r="I273" s="82">
        <f t="shared" si="35"/>
        <v>0</v>
      </c>
      <c r="J273" s="83">
        <f t="shared" si="36"/>
        <v>0</v>
      </c>
      <c r="K273" s="158">
        <f t="shared" si="37"/>
        <v>0</v>
      </c>
      <c r="L273" s="81">
        <f t="shared" si="38"/>
        <v>0</v>
      </c>
      <c r="M273" s="82">
        <f t="shared" si="39"/>
        <v>0</v>
      </c>
      <c r="N273" s="85">
        <f t="shared" si="40"/>
        <v>0</v>
      </c>
      <c r="O273" s="158">
        <f t="shared" si="41"/>
        <v>0</v>
      </c>
      <c r="P273" s="81">
        <f t="shared" si="42"/>
        <v>0</v>
      </c>
      <c r="Q273" s="82">
        <f t="shared" si="43"/>
        <v>0</v>
      </c>
      <c r="R273" s="85">
        <f t="shared" si="44"/>
        <v>0</v>
      </c>
      <c r="S273" s="158">
        <f t="shared" si="45"/>
        <v>0</v>
      </c>
      <c r="T273" s="81">
        <f t="shared" si="46"/>
        <v>0</v>
      </c>
      <c r="U273" s="82">
        <f t="shared" si="47"/>
        <v>0</v>
      </c>
      <c r="V273" s="85">
        <f t="shared" si="48"/>
        <v>0</v>
      </c>
      <c r="W273" s="158">
        <f t="shared" si="49"/>
        <v>0</v>
      </c>
      <c r="X273" s="81">
        <f t="shared" si="50"/>
        <v>0</v>
      </c>
      <c r="Y273" s="82">
        <f t="shared" si="51"/>
        <v>0</v>
      </c>
      <c r="Z273" s="85">
        <f t="shared" si="52"/>
        <v>0</v>
      </c>
      <c r="AA273" s="158">
        <f t="shared" si="53"/>
        <v>0</v>
      </c>
      <c r="AB273" s="2"/>
      <c r="AC273" s="87">
        <v>6</v>
      </c>
      <c r="AD273" s="362">
        <f t="shared" si="54"/>
        <v>12</v>
      </c>
      <c r="AE273" s="2"/>
      <c r="AF273" s="2"/>
      <c r="AG273" s="3"/>
      <c r="AH273" s="1"/>
      <c r="AI273" s="139"/>
      <c r="AJ273" s="139"/>
      <c r="AK273" s="350"/>
      <c r="AL273" s="350"/>
      <c r="AM273" s="2"/>
      <c r="AN273" s="2"/>
      <c r="AO273" s="2"/>
      <c r="AP273" s="45"/>
      <c r="AQ273" s="167"/>
      <c r="AR273" s="167"/>
      <c r="AS273" s="167"/>
      <c r="AT273" s="167"/>
      <c r="AU273" s="167"/>
      <c r="AV273" s="167"/>
      <c r="AW273" s="167"/>
      <c r="AX273" s="167"/>
      <c r="AY273" s="167"/>
      <c r="AZ273" s="202"/>
      <c r="BA273" s="202"/>
      <c r="BB273" s="167"/>
      <c r="BC273" s="167"/>
      <c r="BD273" s="167"/>
    </row>
    <row r="274" spans="1:56" ht="14.25" customHeight="1">
      <c r="A274" s="218" t="s">
        <v>1047</v>
      </c>
      <c r="B274" s="377" t="s">
        <v>1386</v>
      </c>
      <c r="C274" s="194" t="s">
        <v>882</v>
      </c>
      <c r="D274" s="79"/>
      <c r="E274" s="79">
        <f>VLOOKUP(C274,AVE!B$1:GB4107,2,0)</f>
        <v>0</v>
      </c>
      <c r="F274" s="153"/>
      <c r="G274" s="361">
        <f t="shared" si="33"/>
        <v>75</v>
      </c>
      <c r="H274" s="81">
        <f t="shared" si="34"/>
        <v>0</v>
      </c>
      <c r="I274" s="82">
        <f t="shared" si="35"/>
        <v>25</v>
      </c>
      <c r="J274" s="83">
        <f t="shared" si="36"/>
        <v>0</v>
      </c>
      <c r="K274" s="158">
        <f t="shared" si="37"/>
        <v>25</v>
      </c>
      <c r="L274" s="81">
        <f t="shared" si="38"/>
        <v>25</v>
      </c>
      <c r="M274" s="82">
        <f t="shared" si="39"/>
        <v>0</v>
      </c>
      <c r="N274" s="85">
        <f t="shared" si="40"/>
        <v>0</v>
      </c>
      <c r="O274" s="158">
        <f t="shared" si="41"/>
        <v>25</v>
      </c>
      <c r="P274" s="81">
        <f t="shared" si="42"/>
        <v>25</v>
      </c>
      <c r="Q274" s="82">
        <f t="shared" si="43"/>
        <v>0</v>
      </c>
      <c r="R274" s="85">
        <f t="shared" si="44"/>
        <v>0</v>
      </c>
      <c r="S274" s="158">
        <f t="shared" si="45"/>
        <v>25</v>
      </c>
      <c r="T274" s="81">
        <f t="shared" si="46"/>
        <v>25</v>
      </c>
      <c r="U274" s="82">
        <f t="shared" si="47"/>
        <v>50</v>
      </c>
      <c r="V274" s="85">
        <f t="shared" si="48"/>
        <v>0</v>
      </c>
      <c r="W274" s="158">
        <f t="shared" si="49"/>
        <v>75</v>
      </c>
      <c r="X274" s="81">
        <f t="shared" si="50"/>
        <v>75</v>
      </c>
      <c r="Y274" s="82">
        <f t="shared" si="51"/>
        <v>0</v>
      </c>
      <c r="Z274" s="85">
        <f t="shared" si="52"/>
        <v>0</v>
      </c>
      <c r="AA274" s="158">
        <f t="shared" si="53"/>
        <v>75</v>
      </c>
      <c r="AB274" s="2"/>
      <c r="AC274" s="87">
        <v>6</v>
      </c>
      <c r="AD274" s="362">
        <f t="shared" si="54"/>
        <v>12</v>
      </c>
      <c r="AE274" s="2"/>
      <c r="AF274" s="2"/>
      <c r="AG274" s="3"/>
      <c r="AH274" s="1"/>
      <c r="AI274" s="139"/>
      <c r="AJ274" s="139"/>
      <c r="AK274" s="350"/>
      <c r="AL274" s="350"/>
      <c r="AM274" s="2"/>
      <c r="AN274" s="2"/>
      <c r="AO274" s="2"/>
      <c r="AP274" s="45"/>
      <c r="AQ274" s="167"/>
      <c r="AR274" s="177">
        <v>25</v>
      </c>
      <c r="AS274" s="167"/>
      <c r="AT274" s="167"/>
      <c r="AU274" s="167"/>
      <c r="AV274" s="167"/>
      <c r="AW274" s="167"/>
      <c r="AX274" s="167"/>
      <c r="AY274" s="177">
        <v>50</v>
      </c>
      <c r="AZ274" s="202"/>
      <c r="BA274" s="202"/>
      <c r="BB274" s="177"/>
      <c r="BC274" s="167"/>
      <c r="BD274" s="167"/>
    </row>
    <row r="275" spans="1:56" ht="14.25" customHeight="1">
      <c r="A275" s="218" t="s">
        <v>1387</v>
      </c>
      <c r="B275" s="360"/>
      <c r="C275" s="461" t="s">
        <v>869</v>
      </c>
      <c r="D275" s="79"/>
      <c r="E275" s="79">
        <f>VLOOKUP(C275,AVE!B$1:GB4112,2,0)</f>
        <v>0</v>
      </c>
      <c r="F275" s="153"/>
      <c r="G275" s="361">
        <f t="shared" si="33"/>
        <v>20</v>
      </c>
      <c r="H275" s="81">
        <f t="shared" si="34"/>
        <v>0</v>
      </c>
      <c r="I275" s="82">
        <f t="shared" si="35"/>
        <v>0</v>
      </c>
      <c r="J275" s="83">
        <f t="shared" si="36"/>
        <v>0</v>
      </c>
      <c r="K275" s="158">
        <f t="shared" si="37"/>
        <v>0</v>
      </c>
      <c r="L275" s="81">
        <f t="shared" si="38"/>
        <v>0</v>
      </c>
      <c r="M275" s="82">
        <f t="shared" si="39"/>
        <v>0</v>
      </c>
      <c r="N275" s="85">
        <f t="shared" si="40"/>
        <v>0</v>
      </c>
      <c r="O275" s="158">
        <f t="shared" si="41"/>
        <v>0</v>
      </c>
      <c r="P275" s="81">
        <f t="shared" si="42"/>
        <v>0</v>
      </c>
      <c r="Q275" s="82">
        <f t="shared" si="43"/>
        <v>0</v>
      </c>
      <c r="R275" s="85">
        <f t="shared" si="44"/>
        <v>0</v>
      </c>
      <c r="S275" s="158">
        <f t="shared" si="45"/>
        <v>0</v>
      </c>
      <c r="T275" s="81">
        <f t="shared" si="46"/>
        <v>0</v>
      </c>
      <c r="U275" s="82">
        <f t="shared" si="47"/>
        <v>10</v>
      </c>
      <c r="V275" s="85">
        <f t="shared" si="48"/>
        <v>0</v>
      </c>
      <c r="W275" s="158">
        <f t="shared" si="49"/>
        <v>10</v>
      </c>
      <c r="X275" s="81">
        <f t="shared" si="50"/>
        <v>10</v>
      </c>
      <c r="Y275" s="82">
        <f t="shared" si="51"/>
        <v>10</v>
      </c>
      <c r="Z275" s="85">
        <f t="shared" si="52"/>
        <v>0</v>
      </c>
      <c r="AA275" s="158">
        <f t="shared" si="53"/>
        <v>20</v>
      </c>
      <c r="AB275" s="197" t="e">
        <f t="shared" ref="AB275:AB282" si="55">IF(AA275&lt;0,0,AA275/Z275)</f>
        <v>#DIV/0!</v>
      </c>
      <c r="AC275" s="87">
        <v>6</v>
      </c>
      <c r="AD275" s="362">
        <f t="shared" si="54"/>
        <v>12</v>
      </c>
      <c r="AE275" s="197" t="e">
        <f t="shared" ref="AE275:AE282" si="56">IF((AB275&lt;AC275),(AD275-AB275),0)</f>
        <v>#DIV/0!</v>
      </c>
      <c r="AF275" s="198" t="e">
        <f t="shared" ref="AF275:AF282" si="57">AE275*E275</f>
        <v>#DIV/0!</v>
      </c>
      <c r="AG275" s="462"/>
      <c r="AH275" s="1" t="s">
        <v>1388</v>
      </c>
      <c r="AI275" s="139"/>
      <c r="AJ275" s="139"/>
      <c r="AK275" s="350"/>
      <c r="AL275" s="350"/>
      <c r="AM275" s="2"/>
      <c r="AN275" s="2"/>
      <c r="AO275" s="2"/>
      <c r="AP275" s="45"/>
      <c r="AQ275" s="167"/>
      <c r="AR275" s="177"/>
      <c r="AS275" s="167"/>
      <c r="AT275" s="167"/>
      <c r="AU275" s="167"/>
      <c r="AV275" s="167"/>
      <c r="AW275" s="167"/>
      <c r="AX275" s="167"/>
      <c r="AY275" s="177">
        <v>10</v>
      </c>
      <c r="AZ275" s="376"/>
      <c r="BA275" s="376"/>
      <c r="BB275" s="177">
        <v>10</v>
      </c>
      <c r="BC275" s="167"/>
      <c r="BD275" s="167"/>
    </row>
    <row r="276" spans="1:56" ht="14.25" customHeight="1">
      <c r="A276" s="218" t="s">
        <v>1387</v>
      </c>
      <c r="B276" s="360"/>
      <c r="C276" s="160" t="s">
        <v>868</v>
      </c>
      <c r="D276" s="79"/>
      <c r="E276" s="79">
        <f>VLOOKUP(C276,AVE!B$1:GB4113,2,0)</f>
        <v>0</v>
      </c>
      <c r="F276" s="153"/>
      <c r="G276" s="361">
        <f t="shared" si="33"/>
        <v>20</v>
      </c>
      <c r="H276" s="81">
        <f t="shared" si="34"/>
        <v>0</v>
      </c>
      <c r="I276" s="82">
        <f t="shared" si="35"/>
        <v>0</v>
      </c>
      <c r="J276" s="83">
        <f t="shared" si="36"/>
        <v>0</v>
      </c>
      <c r="K276" s="158">
        <f t="shared" si="37"/>
        <v>0</v>
      </c>
      <c r="L276" s="81">
        <f t="shared" si="38"/>
        <v>0</v>
      </c>
      <c r="M276" s="82">
        <f t="shared" si="39"/>
        <v>0</v>
      </c>
      <c r="N276" s="85">
        <f t="shared" si="40"/>
        <v>0</v>
      </c>
      <c r="O276" s="158">
        <f t="shared" si="41"/>
        <v>0</v>
      </c>
      <c r="P276" s="81">
        <f t="shared" si="42"/>
        <v>0</v>
      </c>
      <c r="Q276" s="82">
        <f t="shared" si="43"/>
        <v>0</v>
      </c>
      <c r="R276" s="85">
        <f t="shared" si="44"/>
        <v>0</v>
      </c>
      <c r="S276" s="158">
        <f t="shared" si="45"/>
        <v>0</v>
      </c>
      <c r="T276" s="81">
        <f t="shared" si="46"/>
        <v>0</v>
      </c>
      <c r="U276" s="82">
        <f t="shared" si="47"/>
        <v>10</v>
      </c>
      <c r="V276" s="85">
        <f t="shared" si="48"/>
        <v>0</v>
      </c>
      <c r="W276" s="158">
        <f t="shared" si="49"/>
        <v>10</v>
      </c>
      <c r="X276" s="81">
        <f t="shared" si="50"/>
        <v>10</v>
      </c>
      <c r="Y276" s="82">
        <f t="shared" si="51"/>
        <v>10</v>
      </c>
      <c r="Z276" s="85">
        <f t="shared" si="52"/>
        <v>0</v>
      </c>
      <c r="AA276" s="158">
        <f t="shared" si="53"/>
        <v>20</v>
      </c>
      <c r="AB276" s="197" t="e">
        <f t="shared" si="55"/>
        <v>#DIV/0!</v>
      </c>
      <c r="AC276" s="87">
        <v>6</v>
      </c>
      <c r="AD276" s="362">
        <f t="shared" si="54"/>
        <v>12</v>
      </c>
      <c r="AE276" s="197" t="e">
        <f t="shared" si="56"/>
        <v>#DIV/0!</v>
      </c>
      <c r="AF276" s="198" t="e">
        <f t="shared" si="57"/>
        <v>#DIV/0!</v>
      </c>
      <c r="AG276" s="462"/>
      <c r="AH276" s="1"/>
      <c r="AI276" s="139"/>
      <c r="AJ276" s="139"/>
      <c r="AK276" s="350"/>
      <c r="AL276" s="350"/>
      <c r="AM276" s="2"/>
      <c r="AN276" s="2"/>
      <c r="AO276" s="2"/>
      <c r="AP276" s="45"/>
      <c r="AQ276" s="167"/>
      <c r="AR276" s="177"/>
      <c r="AS276" s="167"/>
      <c r="AT276" s="167"/>
      <c r="AU276" s="167"/>
      <c r="AV276" s="167"/>
      <c r="AW276" s="167"/>
      <c r="AX276" s="167"/>
      <c r="AY276" s="177">
        <v>10</v>
      </c>
      <c r="AZ276" s="376"/>
      <c r="BA276" s="376"/>
      <c r="BB276" s="177">
        <v>10</v>
      </c>
      <c r="BC276" s="167"/>
      <c r="BD276" s="167"/>
    </row>
    <row r="277" spans="1:56" ht="14.25" customHeight="1">
      <c r="A277" s="382" t="s">
        <v>1228</v>
      </c>
      <c r="B277" s="360" t="s">
        <v>1368</v>
      </c>
      <c r="C277" s="160" t="s">
        <v>290</v>
      </c>
      <c r="D277" s="79">
        <f>VLOOKUP(C277,'JAN26'!$A$1:I1048,8,0)</f>
        <v>6</v>
      </c>
      <c r="E277" s="79">
        <f>VLOOKUP(C277,AVE!B$1:GB4122,2,0)</f>
        <v>0</v>
      </c>
      <c r="F277" s="153"/>
      <c r="G277" s="361">
        <f t="shared" si="33"/>
        <v>30</v>
      </c>
      <c r="H277" s="81">
        <f t="shared" si="34"/>
        <v>6</v>
      </c>
      <c r="I277" s="82">
        <f t="shared" si="35"/>
        <v>0</v>
      </c>
      <c r="J277" s="83">
        <f t="shared" si="36"/>
        <v>0</v>
      </c>
      <c r="K277" s="158">
        <f t="shared" si="37"/>
        <v>6</v>
      </c>
      <c r="L277" s="81">
        <f t="shared" si="38"/>
        <v>6</v>
      </c>
      <c r="M277" s="82">
        <f t="shared" si="39"/>
        <v>0</v>
      </c>
      <c r="N277" s="85">
        <f t="shared" si="40"/>
        <v>0</v>
      </c>
      <c r="O277" s="158">
        <f t="shared" si="41"/>
        <v>6</v>
      </c>
      <c r="P277" s="81">
        <f t="shared" si="42"/>
        <v>6</v>
      </c>
      <c r="Q277" s="82">
        <f t="shared" si="43"/>
        <v>30</v>
      </c>
      <c r="R277" s="85">
        <f t="shared" si="44"/>
        <v>0</v>
      </c>
      <c r="S277" s="158">
        <f t="shared" si="45"/>
        <v>36</v>
      </c>
      <c r="T277" s="81">
        <f t="shared" si="46"/>
        <v>36</v>
      </c>
      <c r="U277" s="82">
        <f t="shared" si="47"/>
        <v>0</v>
      </c>
      <c r="V277" s="85">
        <f t="shared" si="48"/>
        <v>0</v>
      </c>
      <c r="W277" s="158">
        <f t="shared" si="49"/>
        <v>36</v>
      </c>
      <c r="X277" s="81">
        <f t="shared" si="50"/>
        <v>36</v>
      </c>
      <c r="Y277" s="82">
        <f t="shared" si="51"/>
        <v>0</v>
      </c>
      <c r="Z277" s="85">
        <f t="shared" si="52"/>
        <v>0</v>
      </c>
      <c r="AA277" s="158">
        <f t="shared" si="53"/>
        <v>36</v>
      </c>
      <c r="AB277" s="197" t="e">
        <f t="shared" si="55"/>
        <v>#DIV/0!</v>
      </c>
      <c r="AC277" s="87">
        <v>6</v>
      </c>
      <c r="AD277" s="362">
        <f t="shared" si="54"/>
        <v>12</v>
      </c>
      <c r="AE277" s="197" t="e">
        <f t="shared" si="56"/>
        <v>#DIV/0!</v>
      </c>
      <c r="AF277" s="198" t="e">
        <f t="shared" si="57"/>
        <v>#DIV/0!</v>
      </c>
      <c r="AG277" s="3"/>
      <c r="AH277" s="1"/>
      <c r="AI277" s="139"/>
      <c r="AJ277" s="139"/>
      <c r="AK277" s="373"/>
      <c r="AL277" s="373"/>
      <c r="AM277" s="2"/>
      <c r="AN277" s="2"/>
      <c r="AO277" s="2"/>
      <c r="AP277" s="45"/>
      <c r="AQ277" s="168"/>
      <c r="AR277" s="168"/>
      <c r="AS277" s="168"/>
      <c r="AT277" s="168"/>
      <c r="AU277" s="168"/>
      <c r="AV277" s="168"/>
      <c r="AW277" s="168">
        <v>30</v>
      </c>
      <c r="AX277" s="168"/>
      <c r="AY277" s="168"/>
      <c r="AZ277" s="365"/>
      <c r="BA277" s="365"/>
      <c r="BB277" s="168"/>
      <c r="BC277" s="168"/>
      <c r="BD277" s="168"/>
    </row>
    <row r="278" spans="1:56" ht="14.25" customHeight="1">
      <c r="A278" s="382" t="s">
        <v>1228</v>
      </c>
      <c r="B278" s="360" t="s">
        <v>1389</v>
      </c>
      <c r="C278" s="160" t="s">
        <v>79</v>
      </c>
      <c r="D278" s="79">
        <f>VLOOKUP(C278,'JAN26'!$A$1:I1049,8,0)</f>
        <v>60</v>
      </c>
      <c r="E278" s="79">
        <f>VLOOKUP(C278,AVE!B$1:GB4123,2,0)</f>
        <v>0</v>
      </c>
      <c r="F278" s="153"/>
      <c r="G278" s="361">
        <f t="shared" si="33"/>
        <v>0</v>
      </c>
      <c r="H278" s="81">
        <f t="shared" si="34"/>
        <v>60</v>
      </c>
      <c r="I278" s="82">
        <f t="shared" si="35"/>
        <v>0</v>
      </c>
      <c r="J278" s="83">
        <f t="shared" si="36"/>
        <v>0</v>
      </c>
      <c r="K278" s="158">
        <f t="shared" si="37"/>
        <v>60</v>
      </c>
      <c r="L278" s="81">
        <f t="shared" si="38"/>
        <v>60</v>
      </c>
      <c r="M278" s="82">
        <f t="shared" si="39"/>
        <v>0</v>
      </c>
      <c r="N278" s="85">
        <f t="shared" si="40"/>
        <v>0</v>
      </c>
      <c r="O278" s="158">
        <f t="shared" si="41"/>
        <v>60</v>
      </c>
      <c r="P278" s="81">
        <f t="shared" si="42"/>
        <v>60</v>
      </c>
      <c r="Q278" s="82">
        <f t="shared" si="43"/>
        <v>0</v>
      </c>
      <c r="R278" s="85">
        <f t="shared" si="44"/>
        <v>0</v>
      </c>
      <c r="S278" s="158">
        <f t="shared" si="45"/>
        <v>60</v>
      </c>
      <c r="T278" s="81">
        <f t="shared" si="46"/>
        <v>60</v>
      </c>
      <c r="U278" s="82">
        <f t="shared" si="47"/>
        <v>0</v>
      </c>
      <c r="V278" s="85">
        <f t="shared" si="48"/>
        <v>0</v>
      </c>
      <c r="W278" s="158">
        <f t="shared" si="49"/>
        <v>60</v>
      </c>
      <c r="X278" s="81">
        <f t="shared" si="50"/>
        <v>60</v>
      </c>
      <c r="Y278" s="82">
        <f t="shared" si="51"/>
        <v>0</v>
      </c>
      <c r="Z278" s="85">
        <f t="shared" si="52"/>
        <v>0</v>
      </c>
      <c r="AA278" s="158">
        <f t="shared" si="53"/>
        <v>60</v>
      </c>
      <c r="AB278" s="197" t="e">
        <f t="shared" si="55"/>
        <v>#DIV/0!</v>
      </c>
      <c r="AC278" s="87">
        <v>6</v>
      </c>
      <c r="AD278" s="362">
        <f t="shared" si="54"/>
        <v>12</v>
      </c>
      <c r="AE278" s="197" t="e">
        <f t="shared" si="56"/>
        <v>#DIV/0!</v>
      </c>
      <c r="AF278" s="198" t="e">
        <f t="shared" si="57"/>
        <v>#DIV/0!</v>
      </c>
      <c r="AG278" s="3"/>
      <c r="AH278" s="1"/>
      <c r="AI278" s="463"/>
      <c r="AJ278" s="463"/>
      <c r="AK278" s="373">
        <v>11.8</v>
      </c>
      <c r="AL278" s="373"/>
      <c r="AM278" s="162"/>
      <c r="AN278" s="162" t="s">
        <v>1390</v>
      </c>
      <c r="AO278" s="162"/>
      <c r="AP278" s="45"/>
      <c r="AQ278" s="168"/>
      <c r="AR278" s="168"/>
      <c r="AS278" s="168"/>
      <c r="AT278" s="168"/>
      <c r="AU278" s="168"/>
      <c r="AV278" s="168"/>
      <c r="AW278" s="168"/>
      <c r="AX278" s="168"/>
      <c r="AY278" s="168"/>
      <c r="AZ278" s="376"/>
      <c r="BA278" s="376"/>
      <c r="BB278" s="168"/>
      <c r="BC278" s="168"/>
      <c r="BD278" s="168"/>
    </row>
    <row r="279" spans="1:56" ht="14.25" customHeight="1">
      <c r="A279" s="382" t="s">
        <v>1228</v>
      </c>
      <c r="B279" s="360" t="s">
        <v>1391</v>
      </c>
      <c r="C279" s="409" t="s">
        <v>873</v>
      </c>
      <c r="D279" s="79"/>
      <c r="E279" s="79">
        <f>VLOOKUP(C279,AVE!B$1:GB4125,2,0)</f>
        <v>0</v>
      </c>
      <c r="F279" s="153"/>
      <c r="G279" s="361">
        <f t="shared" si="33"/>
        <v>0</v>
      </c>
      <c r="H279" s="81">
        <f t="shared" si="34"/>
        <v>0</v>
      </c>
      <c r="I279" s="82">
        <f t="shared" si="35"/>
        <v>0</v>
      </c>
      <c r="J279" s="83">
        <f t="shared" si="36"/>
        <v>0</v>
      </c>
      <c r="K279" s="158">
        <f t="shared" si="37"/>
        <v>0</v>
      </c>
      <c r="L279" s="81">
        <f t="shared" si="38"/>
        <v>0</v>
      </c>
      <c r="M279" s="82">
        <f t="shared" si="39"/>
        <v>0</v>
      </c>
      <c r="N279" s="85">
        <f t="shared" si="40"/>
        <v>0</v>
      </c>
      <c r="O279" s="158">
        <f t="shared" si="41"/>
        <v>0</v>
      </c>
      <c r="P279" s="81">
        <f t="shared" si="42"/>
        <v>0</v>
      </c>
      <c r="Q279" s="82">
        <f t="shared" si="43"/>
        <v>0</v>
      </c>
      <c r="R279" s="85">
        <f t="shared" si="44"/>
        <v>0</v>
      </c>
      <c r="S279" s="158">
        <f t="shared" si="45"/>
        <v>0</v>
      </c>
      <c r="T279" s="81">
        <f t="shared" si="46"/>
        <v>0</v>
      </c>
      <c r="U279" s="82">
        <f t="shared" si="47"/>
        <v>0</v>
      </c>
      <c r="V279" s="85">
        <f t="shared" si="48"/>
        <v>0</v>
      </c>
      <c r="W279" s="158">
        <f t="shared" si="49"/>
        <v>0</v>
      </c>
      <c r="X279" s="81">
        <f t="shared" si="50"/>
        <v>0</v>
      </c>
      <c r="Y279" s="82">
        <f t="shared" si="51"/>
        <v>0</v>
      </c>
      <c r="Z279" s="85">
        <f t="shared" si="52"/>
        <v>0</v>
      </c>
      <c r="AA279" s="158">
        <f t="shared" si="53"/>
        <v>0</v>
      </c>
      <c r="AB279" s="197" t="e">
        <f t="shared" si="55"/>
        <v>#DIV/0!</v>
      </c>
      <c r="AC279" s="87">
        <v>6</v>
      </c>
      <c r="AD279" s="362">
        <f t="shared" si="54"/>
        <v>12</v>
      </c>
      <c r="AE279" s="197" t="e">
        <f t="shared" si="56"/>
        <v>#DIV/0!</v>
      </c>
      <c r="AF279" s="198" t="e">
        <f t="shared" si="57"/>
        <v>#DIV/0!</v>
      </c>
      <c r="AG279" s="3"/>
      <c r="AH279" s="1"/>
      <c r="AI279" s="139"/>
      <c r="AJ279" s="139"/>
      <c r="AK279" s="350">
        <v>11.97</v>
      </c>
      <c r="AL279" s="350"/>
      <c r="AM279" s="46"/>
      <c r="AN279" s="46" t="s">
        <v>1392</v>
      </c>
      <c r="AO279" s="46"/>
      <c r="AP279" s="45"/>
      <c r="AQ279" s="168"/>
      <c r="AR279" s="168"/>
      <c r="AS279" s="168"/>
      <c r="AT279" s="168"/>
      <c r="AU279" s="167"/>
      <c r="AV279" s="168"/>
      <c r="AW279" s="168"/>
      <c r="AX279" s="168"/>
      <c r="AY279" s="168"/>
      <c r="AZ279" s="376"/>
      <c r="BA279" s="376"/>
      <c r="BB279" s="168"/>
      <c r="BC279" s="168"/>
      <c r="BD279" s="168"/>
    </row>
    <row r="280" spans="1:56" ht="14.25" customHeight="1">
      <c r="A280" s="382" t="s">
        <v>1188</v>
      </c>
      <c r="B280" s="360">
        <v>1880410038</v>
      </c>
      <c r="C280" s="160" t="s">
        <v>292</v>
      </c>
      <c r="D280" s="79">
        <f>VLOOKUP(C280,'JAN26'!$A$1:I1062,8,0)</f>
        <v>191</v>
      </c>
      <c r="E280" s="79">
        <f>VLOOKUP(C280,AVE!B$1:GB4136,2,0)</f>
        <v>0</v>
      </c>
      <c r="F280" s="153"/>
      <c r="G280" s="361">
        <f t="shared" si="33"/>
        <v>0</v>
      </c>
      <c r="H280" s="81">
        <f t="shared" si="34"/>
        <v>191</v>
      </c>
      <c r="I280" s="82">
        <f t="shared" si="35"/>
        <v>0</v>
      </c>
      <c r="J280" s="83">
        <f t="shared" si="36"/>
        <v>0</v>
      </c>
      <c r="K280" s="158">
        <f t="shared" si="37"/>
        <v>191</v>
      </c>
      <c r="L280" s="81">
        <f t="shared" si="38"/>
        <v>191</v>
      </c>
      <c r="M280" s="82">
        <f t="shared" si="39"/>
        <v>0</v>
      </c>
      <c r="N280" s="85">
        <f t="shared" si="40"/>
        <v>0</v>
      </c>
      <c r="O280" s="158">
        <f t="shared" si="41"/>
        <v>191</v>
      </c>
      <c r="P280" s="81">
        <f t="shared" si="42"/>
        <v>191</v>
      </c>
      <c r="Q280" s="82">
        <f t="shared" si="43"/>
        <v>0</v>
      </c>
      <c r="R280" s="85">
        <f t="shared" si="44"/>
        <v>0</v>
      </c>
      <c r="S280" s="158">
        <f t="shared" si="45"/>
        <v>191</v>
      </c>
      <c r="T280" s="81">
        <f t="shared" si="46"/>
        <v>191</v>
      </c>
      <c r="U280" s="82">
        <f t="shared" si="47"/>
        <v>0</v>
      </c>
      <c r="V280" s="85">
        <f t="shared" si="48"/>
        <v>0</v>
      </c>
      <c r="W280" s="158">
        <f t="shared" si="49"/>
        <v>191</v>
      </c>
      <c r="X280" s="81">
        <f t="shared" si="50"/>
        <v>191</v>
      </c>
      <c r="Y280" s="82">
        <f t="shared" si="51"/>
        <v>0</v>
      </c>
      <c r="Z280" s="85">
        <f t="shared" si="52"/>
        <v>0</v>
      </c>
      <c r="AA280" s="158">
        <f t="shared" si="53"/>
        <v>191</v>
      </c>
      <c r="AB280" s="197" t="e">
        <f t="shared" si="55"/>
        <v>#DIV/0!</v>
      </c>
      <c r="AC280" s="87">
        <v>6</v>
      </c>
      <c r="AD280" s="362">
        <f t="shared" si="54"/>
        <v>12</v>
      </c>
      <c r="AE280" s="197" t="e">
        <f t="shared" si="56"/>
        <v>#DIV/0!</v>
      </c>
      <c r="AF280" s="198" t="e">
        <f t="shared" si="57"/>
        <v>#DIV/0!</v>
      </c>
      <c r="AG280" s="3"/>
      <c r="AH280" s="1"/>
      <c r="AI280" s="139"/>
      <c r="AJ280" s="139"/>
      <c r="AK280" s="373"/>
      <c r="AL280" s="373"/>
      <c r="AM280" s="2"/>
      <c r="AN280" s="2"/>
      <c r="AO280" s="2"/>
      <c r="AP280" s="45"/>
      <c r="AQ280" s="168"/>
      <c r="AR280" s="168"/>
      <c r="AS280" s="168"/>
      <c r="AT280" s="168"/>
      <c r="AU280" s="168"/>
      <c r="AV280" s="168"/>
      <c r="AW280" s="168"/>
      <c r="AX280" s="168"/>
      <c r="AY280" s="168"/>
      <c r="AZ280" s="376"/>
      <c r="BA280" s="376"/>
      <c r="BB280" s="168"/>
      <c r="BC280" s="168"/>
      <c r="BD280" s="168"/>
    </row>
    <row r="281" spans="1:56" ht="14.25" customHeight="1">
      <c r="A281" s="382" t="s">
        <v>1188</v>
      </c>
      <c r="B281" s="360" t="s">
        <v>1393</v>
      </c>
      <c r="C281" s="160" t="s">
        <v>42</v>
      </c>
      <c r="D281" s="79">
        <f>VLOOKUP(C281,'JAN26'!$A$1:I1064,8,0)</f>
        <v>-6</v>
      </c>
      <c r="E281" s="79">
        <f>VLOOKUP(C281,AVE!B$1:GB4138,2,0)</f>
        <v>0</v>
      </c>
      <c r="F281" s="153"/>
      <c r="G281" s="361">
        <f t="shared" si="33"/>
        <v>0</v>
      </c>
      <c r="H281" s="81">
        <f t="shared" si="34"/>
        <v>0</v>
      </c>
      <c r="I281" s="82">
        <f t="shared" si="35"/>
        <v>0</v>
      </c>
      <c r="J281" s="83">
        <f t="shared" si="36"/>
        <v>0</v>
      </c>
      <c r="K281" s="158">
        <f t="shared" si="37"/>
        <v>0</v>
      </c>
      <c r="L281" s="81">
        <f t="shared" si="38"/>
        <v>0</v>
      </c>
      <c r="M281" s="82">
        <f t="shared" si="39"/>
        <v>0</v>
      </c>
      <c r="N281" s="85">
        <f t="shared" si="40"/>
        <v>0</v>
      </c>
      <c r="O281" s="158">
        <f t="shared" si="41"/>
        <v>0</v>
      </c>
      <c r="P281" s="81">
        <f t="shared" si="42"/>
        <v>0</v>
      </c>
      <c r="Q281" s="82">
        <f t="shared" si="43"/>
        <v>0</v>
      </c>
      <c r="R281" s="85">
        <f t="shared" si="44"/>
        <v>0</v>
      </c>
      <c r="S281" s="158">
        <f t="shared" si="45"/>
        <v>0</v>
      </c>
      <c r="T281" s="81">
        <f t="shared" si="46"/>
        <v>0</v>
      </c>
      <c r="U281" s="82">
        <f t="shared" si="47"/>
        <v>0</v>
      </c>
      <c r="V281" s="85">
        <f t="shared" si="48"/>
        <v>0</v>
      </c>
      <c r="W281" s="158">
        <f t="shared" si="49"/>
        <v>0</v>
      </c>
      <c r="X281" s="81">
        <f t="shared" si="50"/>
        <v>0</v>
      </c>
      <c r="Y281" s="82">
        <f t="shared" si="51"/>
        <v>0</v>
      </c>
      <c r="Z281" s="85">
        <f t="shared" si="52"/>
        <v>0</v>
      </c>
      <c r="AA281" s="158">
        <f t="shared" si="53"/>
        <v>0</v>
      </c>
      <c r="AB281" s="197" t="e">
        <f t="shared" si="55"/>
        <v>#DIV/0!</v>
      </c>
      <c r="AC281" s="87">
        <v>6</v>
      </c>
      <c r="AD281" s="362">
        <f t="shared" si="54"/>
        <v>12</v>
      </c>
      <c r="AE281" s="197" t="e">
        <f t="shared" si="56"/>
        <v>#DIV/0!</v>
      </c>
      <c r="AF281" s="198" t="e">
        <f t="shared" si="57"/>
        <v>#DIV/0!</v>
      </c>
      <c r="AG281" s="3"/>
      <c r="AH281" s="1"/>
      <c r="AI281" s="139"/>
      <c r="AJ281" s="139"/>
      <c r="AK281" s="373"/>
      <c r="AL281" s="373"/>
      <c r="AM281" s="2"/>
      <c r="AN281" s="2"/>
      <c r="AO281" s="2"/>
      <c r="AP281" s="45"/>
      <c r="AQ281" s="364"/>
      <c r="AR281" s="364"/>
      <c r="AS281" s="464"/>
      <c r="AT281" s="364"/>
      <c r="AU281" s="168"/>
      <c r="AV281" s="364"/>
      <c r="AW281" s="364"/>
      <c r="AX281" s="364"/>
      <c r="AY281" s="364"/>
      <c r="AZ281" s="202"/>
      <c r="BA281" s="202"/>
      <c r="BB281" s="364"/>
      <c r="BC281" s="364"/>
      <c r="BD281" s="364"/>
    </row>
    <row r="282" spans="1:56" ht="14.25" customHeight="1">
      <c r="A282" s="382" t="s">
        <v>1188</v>
      </c>
      <c r="B282" s="360" t="s">
        <v>1394</v>
      </c>
      <c r="C282" s="160" t="s">
        <v>190</v>
      </c>
      <c r="D282" s="79">
        <f>VLOOKUP(C282,'JAN26'!$A$1:I1066,8,0)</f>
        <v>7</v>
      </c>
      <c r="E282" s="79">
        <f>VLOOKUP(C282,AVE!B$1:GB4140,2,0)</f>
        <v>0</v>
      </c>
      <c r="F282" s="153"/>
      <c r="G282" s="361">
        <f t="shared" si="33"/>
        <v>0</v>
      </c>
      <c r="H282" s="81">
        <f t="shared" si="34"/>
        <v>7</v>
      </c>
      <c r="I282" s="82">
        <f t="shared" si="35"/>
        <v>0</v>
      </c>
      <c r="J282" s="83">
        <f t="shared" si="36"/>
        <v>0</v>
      </c>
      <c r="K282" s="158">
        <f t="shared" si="37"/>
        <v>7</v>
      </c>
      <c r="L282" s="81">
        <f t="shared" si="38"/>
        <v>7</v>
      </c>
      <c r="M282" s="82">
        <f t="shared" si="39"/>
        <v>0</v>
      </c>
      <c r="N282" s="85">
        <f t="shared" si="40"/>
        <v>0</v>
      </c>
      <c r="O282" s="158">
        <f t="shared" si="41"/>
        <v>7</v>
      </c>
      <c r="P282" s="81">
        <f t="shared" si="42"/>
        <v>7</v>
      </c>
      <c r="Q282" s="82">
        <f t="shared" si="43"/>
        <v>0</v>
      </c>
      <c r="R282" s="85">
        <f t="shared" si="44"/>
        <v>0</v>
      </c>
      <c r="S282" s="158">
        <f t="shared" si="45"/>
        <v>7</v>
      </c>
      <c r="T282" s="81">
        <f t="shared" si="46"/>
        <v>7</v>
      </c>
      <c r="U282" s="82">
        <f t="shared" si="47"/>
        <v>0</v>
      </c>
      <c r="V282" s="85">
        <f t="shared" si="48"/>
        <v>0</v>
      </c>
      <c r="W282" s="158">
        <f t="shared" si="49"/>
        <v>7</v>
      </c>
      <c r="X282" s="81">
        <f t="shared" si="50"/>
        <v>7</v>
      </c>
      <c r="Y282" s="82">
        <f t="shared" si="51"/>
        <v>0</v>
      </c>
      <c r="Z282" s="85">
        <f t="shared" si="52"/>
        <v>0</v>
      </c>
      <c r="AA282" s="158">
        <f t="shared" si="53"/>
        <v>7</v>
      </c>
      <c r="AB282" s="197" t="e">
        <f t="shared" si="55"/>
        <v>#DIV/0!</v>
      </c>
      <c r="AC282" s="87">
        <v>6</v>
      </c>
      <c r="AD282" s="362">
        <f t="shared" si="54"/>
        <v>12</v>
      </c>
      <c r="AE282" s="197" t="e">
        <f t="shared" si="56"/>
        <v>#DIV/0!</v>
      </c>
      <c r="AF282" s="198" t="e">
        <f t="shared" si="57"/>
        <v>#DIV/0!</v>
      </c>
      <c r="AG282" s="3"/>
      <c r="AH282" s="1"/>
      <c r="AI282" s="139"/>
      <c r="AJ282" s="139"/>
      <c r="AK282" s="373"/>
      <c r="AL282" s="373"/>
      <c r="AM282" s="2"/>
      <c r="AN282" s="2"/>
      <c r="AO282" s="2"/>
      <c r="AP282" s="45"/>
      <c r="AQ282" s="167"/>
      <c r="AR282" s="167"/>
      <c r="AS282" s="167"/>
      <c r="AT282" s="167"/>
      <c r="AU282" s="168"/>
      <c r="AV282" s="167"/>
      <c r="AW282" s="167"/>
      <c r="AX282" s="167"/>
      <c r="AY282" s="167"/>
      <c r="AZ282" s="376"/>
      <c r="BA282" s="376"/>
      <c r="BB282" s="167"/>
      <c r="BC282" s="167"/>
      <c r="BD282" s="167"/>
    </row>
    <row r="283" spans="1:56" ht="14.25" customHeight="1">
      <c r="A283" s="4" t="s">
        <v>1188</v>
      </c>
      <c r="B283" s="360"/>
      <c r="C283" s="41" t="s">
        <v>653</v>
      </c>
      <c r="D283" s="79">
        <f>VLOOKUP(C283,'JAN26'!$A$1:I1068,8,0)</f>
        <v>1</v>
      </c>
      <c r="E283" s="79">
        <f>VLOOKUP(C283,AVE!B$1:GB4142,2,0)</f>
        <v>0</v>
      </c>
      <c r="F283" s="153"/>
      <c r="G283" s="361">
        <f t="shared" si="33"/>
        <v>0</v>
      </c>
      <c r="H283" s="81">
        <f t="shared" si="34"/>
        <v>1</v>
      </c>
      <c r="I283" s="82">
        <f t="shared" si="35"/>
        <v>0</v>
      </c>
      <c r="J283" s="83">
        <f t="shared" si="36"/>
        <v>0</v>
      </c>
      <c r="K283" s="158">
        <f t="shared" si="37"/>
        <v>1</v>
      </c>
      <c r="L283" s="81">
        <f t="shared" si="38"/>
        <v>1</v>
      </c>
      <c r="M283" s="82">
        <f t="shared" si="39"/>
        <v>0</v>
      </c>
      <c r="N283" s="85">
        <f t="shared" si="40"/>
        <v>0</v>
      </c>
      <c r="O283" s="158">
        <f t="shared" si="41"/>
        <v>1</v>
      </c>
      <c r="P283" s="81">
        <f t="shared" si="42"/>
        <v>1</v>
      </c>
      <c r="Q283" s="82">
        <f t="shared" si="43"/>
        <v>0</v>
      </c>
      <c r="R283" s="85">
        <f t="shared" si="44"/>
        <v>0</v>
      </c>
      <c r="S283" s="158">
        <f t="shared" si="45"/>
        <v>1</v>
      </c>
      <c r="T283" s="81">
        <f t="shared" si="46"/>
        <v>1</v>
      </c>
      <c r="U283" s="82">
        <f t="shared" si="47"/>
        <v>0</v>
      </c>
      <c r="V283" s="85">
        <f t="shared" si="48"/>
        <v>0</v>
      </c>
      <c r="W283" s="158">
        <f t="shared" si="49"/>
        <v>1</v>
      </c>
      <c r="X283" s="81">
        <f t="shared" si="50"/>
        <v>1</v>
      </c>
      <c r="Y283" s="82">
        <f t="shared" si="51"/>
        <v>0</v>
      </c>
      <c r="Z283" s="85">
        <f t="shared" si="52"/>
        <v>0</v>
      </c>
      <c r="AA283" s="158">
        <f t="shared" si="53"/>
        <v>1</v>
      </c>
      <c r="AC283" s="87">
        <v>6</v>
      </c>
      <c r="AD283" s="362">
        <f t="shared" si="54"/>
        <v>12</v>
      </c>
      <c r="AI283" s="5"/>
      <c r="AJ283" s="5"/>
      <c r="AK283" s="408"/>
      <c r="AL283" s="408"/>
      <c r="AP283" s="45"/>
      <c r="AQ283" s="167"/>
      <c r="AR283" s="167"/>
      <c r="AS283" s="167"/>
      <c r="AT283" s="167"/>
      <c r="AU283" s="45"/>
      <c r="AV283" s="167"/>
      <c r="AW283" s="167"/>
      <c r="AX283" s="167"/>
      <c r="AY283" s="167"/>
      <c r="AZ283" s="304"/>
      <c r="BA283" s="304"/>
      <c r="BB283" s="167"/>
      <c r="BC283" s="167"/>
      <c r="BD283" s="167"/>
    </row>
    <row r="284" spans="1:56" ht="14.25" customHeight="1">
      <c r="A284" s="382" t="s">
        <v>1207</v>
      </c>
      <c r="B284" s="360" t="s">
        <v>1395</v>
      </c>
      <c r="C284" s="160" t="s">
        <v>248</v>
      </c>
      <c r="D284" s="79">
        <f>VLOOKUP(C284,'JAN26'!$A$1:I1097,8,0)</f>
        <v>260</v>
      </c>
      <c r="E284" s="79">
        <f>VLOOKUP(C284,AVE!B$1:GB4171,2,0)</f>
        <v>0</v>
      </c>
      <c r="F284" s="153"/>
      <c r="G284" s="361">
        <f t="shared" si="33"/>
        <v>100</v>
      </c>
      <c r="H284" s="81">
        <f t="shared" si="34"/>
        <v>260</v>
      </c>
      <c r="I284" s="82">
        <f t="shared" si="35"/>
        <v>0</v>
      </c>
      <c r="J284" s="83">
        <f t="shared" si="36"/>
        <v>0</v>
      </c>
      <c r="K284" s="158">
        <f t="shared" si="37"/>
        <v>260</v>
      </c>
      <c r="L284" s="81">
        <f t="shared" si="38"/>
        <v>260</v>
      </c>
      <c r="M284" s="82">
        <f t="shared" si="39"/>
        <v>0</v>
      </c>
      <c r="N284" s="85">
        <f t="shared" si="40"/>
        <v>0</v>
      </c>
      <c r="O284" s="158">
        <f t="shared" si="41"/>
        <v>260</v>
      </c>
      <c r="P284" s="81">
        <f t="shared" si="42"/>
        <v>260</v>
      </c>
      <c r="Q284" s="82">
        <f t="shared" si="43"/>
        <v>0</v>
      </c>
      <c r="R284" s="85">
        <f t="shared" si="44"/>
        <v>0</v>
      </c>
      <c r="S284" s="158">
        <f t="shared" si="45"/>
        <v>260</v>
      </c>
      <c r="T284" s="81">
        <f t="shared" si="46"/>
        <v>260</v>
      </c>
      <c r="U284" s="82">
        <f t="shared" si="47"/>
        <v>0</v>
      </c>
      <c r="V284" s="85">
        <f t="shared" si="48"/>
        <v>0</v>
      </c>
      <c r="W284" s="158">
        <f t="shared" si="49"/>
        <v>260</v>
      </c>
      <c r="X284" s="81">
        <f t="shared" si="50"/>
        <v>260</v>
      </c>
      <c r="Y284" s="82">
        <f t="shared" si="51"/>
        <v>100</v>
      </c>
      <c r="Z284" s="85">
        <f t="shared" si="52"/>
        <v>0</v>
      </c>
      <c r="AA284" s="158">
        <f t="shared" si="53"/>
        <v>360</v>
      </c>
      <c r="AB284" s="197" t="e">
        <f t="shared" ref="AB284:AB342" si="58">IF(AA284&lt;0,0,AA284/Z284)</f>
        <v>#DIV/0!</v>
      </c>
      <c r="AC284" s="87">
        <v>6</v>
      </c>
      <c r="AD284" s="362">
        <f t="shared" si="54"/>
        <v>12</v>
      </c>
      <c r="AE284" s="197" t="e">
        <f t="shared" ref="AE284:AE342" si="59">IF((AB284&lt;AC284),(AD284-AB284),0)</f>
        <v>#DIV/0!</v>
      </c>
      <c r="AF284" s="198" t="e">
        <f t="shared" ref="AF284:AF342" si="60">AE284*E284</f>
        <v>#DIV/0!</v>
      </c>
      <c r="AG284" s="3"/>
      <c r="AH284" s="1"/>
      <c r="AI284" s="139"/>
      <c r="AJ284" s="139"/>
      <c r="AK284" s="373"/>
      <c r="AL284" s="373"/>
      <c r="AM284" s="2"/>
      <c r="AN284" s="2"/>
      <c r="AO284" s="2"/>
      <c r="AP284" s="45"/>
      <c r="AQ284" s="364"/>
      <c r="AR284" s="364"/>
      <c r="AS284" s="364"/>
      <c r="AT284" s="364"/>
      <c r="AU284" s="168"/>
      <c r="AV284" s="364"/>
      <c r="AW284" s="364"/>
      <c r="AX284" s="364"/>
      <c r="AY284" s="364"/>
      <c r="AZ284" s="202"/>
      <c r="BA284" s="202"/>
      <c r="BB284" s="364">
        <v>100</v>
      </c>
      <c r="BC284" s="364"/>
      <c r="BD284" s="364"/>
    </row>
    <row r="285" spans="1:56" ht="14.25" customHeight="1">
      <c r="A285" s="382" t="s">
        <v>1207</v>
      </c>
      <c r="B285" s="360" t="s">
        <v>1396</v>
      </c>
      <c r="C285" s="160" t="s">
        <v>382</v>
      </c>
      <c r="D285" s="79">
        <f>VLOOKUP(C285,'JAN26'!$A$1:I1128,8,0)</f>
        <v>6</v>
      </c>
      <c r="E285" s="79">
        <f>VLOOKUP(C285,AVE!B$1:GB4202,2,0)</f>
        <v>0</v>
      </c>
      <c r="F285" s="153"/>
      <c r="G285" s="361">
        <f t="shared" si="33"/>
        <v>0</v>
      </c>
      <c r="H285" s="81">
        <f t="shared" si="34"/>
        <v>6</v>
      </c>
      <c r="I285" s="82">
        <f t="shared" si="35"/>
        <v>0</v>
      </c>
      <c r="J285" s="83">
        <f t="shared" si="36"/>
        <v>0</v>
      </c>
      <c r="K285" s="158">
        <f t="shared" si="37"/>
        <v>6</v>
      </c>
      <c r="L285" s="81">
        <f t="shared" si="38"/>
        <v>6</v>
      </c>
      <c r="M285" s="82">
        <f t="shared" si="39"/>
        <v>0</v>
      </c>
      <c r="N285" s="85">
        <f t="shared" si="40"/>
        <v>0</v>
      </c>
      <c r="O285" s="158">
        <f t="shared" si="41"/>
        <v>6</v>
      </c>
      <c r="P285" s="81">
        <f t="shared" si="42"/>
        <v>6</v>
      </c>
      <c r="Q285" s="82">
        <f t="shared" si="43"/>
        <v>0</v>
      </c>
      <c r="R285" s="85">
        <f t="shared" si="44"/>
        <v>0</v>
      </c>
      <c r="S285" s="158">
        <f t="shared" si="45"/>
        <v>6</v>
      </c>
      <c r="T285" s="81">
        <f t="shared" si="46"/>
        <v>6</v>
      </c>
      <c r="U285" s="82">
        <f t="shared" si="47"/>
        <v>0</v>
      </c>
      <c r="V285" s="85">
        <f t="shared" si="48"/>
        <v>0</v>
      </c>
      <c r="W285" s="158">
        <f t="shared" si="49"/>
        <v>6</v>
      </c>
      <c r="X285" s="81">
        <f t="shared" si="50"/>
        <v>6</v>
      </c>
      <c r="Y285" s="82">
        <f t="shared" si="51"/>
        <v>0</v>
      </c>
      <c r="Z285" s="85">
        <f t="shared" si="52"/>
        <v>0</v>
      </c>
      <c r="AA285" s="158">
        <f t="shared" si="53"/>
        <v>6</v>
      </c>
      <c r="AB285" s="197" t="e">
        <f t="shared" si="58"/>
        <v>#DIV/0!</v>
      </c>
      <c r="AC285" s="87">
        <v>6</v>
      </c>
      <c r="AD285" s="362">
        <f t="shared" si="54"/>
        <v>12</v>
      </c>
      <c r="AE285" s="197" t="e">
        <f t="shared" si="59"/>
        <v>#DIV/0!</v>
      </c>
      <c r="AF285" s="198" t="e">
        <f t="shared" si="60"/>
        <v>#DIV/0!</v>
      </c>
      <c r="AG285" s="3"/>
      <c r="AH285" s="1"/>
      <c r="AI285" s="139"/>
      <c r="AJ285" s="139"/>
      <c r="AK285" s="350"/>
      <c r="AL285" s="350"/>
      <c r="AM285" s="2"/>
      <c r="AN285" s="2"/>
      <c r="AO285" s="2"/>
      <c r="AP285" s="45"/>
      <c r="AQ285" s="167"/>
      <c r="AR285" s="167"/>
      <c r="AS285" s="167"/>
      <c r="AT285" s="167"/>
      <c r="AU285" s="167"/>
      <c r="AV285" s="167"/>
      <c r="AW285" s="167"/>
      <c r="AX285" s="167"/>
      <c r="AY285" s="167"/>
      <c r="AZ285" s="202"/>
      <c r="BA285" s="202"/>
      <c r="BB285" s="167"/>
      <c r="BC285" s="167"/>
      <c r="BD285" s="167"/>
    </row>
    <row r="286" spans="1:56" ht="14.25" customHeight="1">
      <c r="A286" s="382" t="s">
        <v>1207</v>
      </c>
      <c r="B286" s="360" t="s">
        <v>1397</v>
      </c>
      <c r="C286" s="160" t="s">
        <v>267</v>
      </c>
      <c r="D286" s="79">
        <f>VLOOKUP(C286,'JAN26'!$A$1:I1131,8,0)</f>
        <v>10</v>
      </c>
      <c r="E286" s="79">
        <f>VLOOKUP(C286,AVE!B$1:GB4205,2,0)</f>
        <v>0</v>
      </c>
      <c r="F286" s="153"/>
      <c r="G286" s="361">
        <f t="shared" si="33"/>
        <v>0</v>
      </c>
      <c r="H286" s="81">
        <f t="shared" si="34"/>
        <v>10</v>
      </c>
      <c r="I286" s="82">
        <f t="shared" si="35"/>
        <v>0</v>
      </c>
      <c r="J286" s="83">
        <f t="shared" si="36"/>
        <v>0</v>
      </c>
      <c r="K286" s="158">
        <f t="shared" si="37"/>
        <v>10</v>
      </c>
      <c r="L286" s="81">
        <f t="shared" si="38"/>
        <v>10</v>
      </c>
      <c r="M286" s="82">
        <f t="shared" si="39"/>
        <v>0</v>
      </c>
      <c r="N286" s="85">
        <f t="shared" si="40"/>
        <v>0</v>
      </c>
      <c r="O286" s="158">
        <f t="shared" si="41"/>
        <v>10</v>
      </c>
      <c r="P286" s="81">
        <f t="shared" si="42"/>
        <v>10</v>
      </c>
      <c r="Q286" s="82">
        <f t="shared" si="43"/>
        <v>0</v>
      </c>
      <c r="R286" s="85">
        <f t="shared" si="44"/>
        <v>0</v>
      </c>
      <c r="S286" s="158">
        <f t="shared" si="45"/>
        <v>10</v>
      </c>
      <c r="T286" s="81">
        <f t="shared" si="46"/>
        <v>10</v>
      </c>
      <c r="U286" s="82">
        <f t="shared" si="47"/>
        <v>0</v>
      </c>
      <c r="V286" s="85">
        <f t="shared" si="48"/>
        <v>0</v>
      </c>
      <c r="W286" s="158">
        <f t="shared" si="49"/>
        <v>10</v>
      </c>
      <c r="X286" s="81">
        <f t="shared" si="50"/>
        <v>10</v>
      </c>
      <c r="Y286" s="82">
        <f t="shared" si="51"/>
        <v>0</v>
      </c>
      <c r="Z286" s="85">
        <f t="shared" si="52"/>
        <v>0</v>
      </c>
      <c r="AA286" s="158">
        <f t="shared" si="53"/>
        <v>10</v>
      </c>
      <c r="AB286" s="197" t="e">
        <f t="shared" si="58"/>
        <v>#DIV/0!</v>
      </c>
      <c r="AC286" s="87">
        <v>6</v>
      </c>
      <c r="AD286" s="362">
        <f t="shared" si="54"/>
        <v>12</v>
      </c>
      <c r="AE286" s="197" t="e">
        <f t="shared" si="59"/>
        <v>#DIV/0!</v>
      </c>
      <c r="AF286" s="198" t="e">
        <f t="shared" si="60"/>
        <v>#DIV/0!</v>
      </c>
      <c r="AG286" s="3"/>
      <c r="AH286" s="1"/>
      <c r="AI286" s="139"/>
      <c r="AJ286" s="139"/>
      <c r="AK286" s="373"/>
      <c r="AL286" s="373"/>
      <c r="AM286" s="2"/>
      <c r="AN286" s="2"/>
      <c r="AO286" s="2"/>
      <c r="AP286" s="45"/>
      <c r="AQ286" s="167"/>
      <c r="AR286" s="167"/>
      <c r="AS286" s="167"/>
      <c r="AT286" s="167"/>
      <c r="AU286" s="168"/>
      <c r="AV286" s="167"/>
      <c r="AW286" s="167"/>
      <c r="AX286" s="167"/>
      <c r="AY286" s="167"/>
      <c r="AZ286" s="202"/>
      <c r="BA286" s="202"/>
      <c r="BB286" s="167"/>
      <c r="BC286" s="167"/>
      <c r="BD286" s="167"/>
    </row>
    <row r="287" spans="1:56" ht="14.25" customHeight="1">
      <c r="A287" s="382" t="s">
        <v>1207</v>
      </c>
      <c r="B287" s="360" t="s">
        <v>1398</v>
      </c>
      <c r="C287" s="22" t="s">
        <v>336</v>
      </c>
      <c r="D287" s="79">
        <f>VLOOKUP(C287,'JAN26'!$A$1:I1134,8,0)</f>
        <v>56</v>
      </c>
      <c r="E287" s="79">
        <f>VLOOKUP(C287,AVE!B$1:GB4208,2,0)</f>
        <v>0</v>
      </c>
      <c r="F287" s="153"/>
      <c r="G287" s="361">
        <f t="shared" si="33"/>
        <v>0</v>
      </c>
      <c r="H287" s="81">
        <f t="shared" si="34"/>
        <v>56</v>
      </c>
      <c r="I287" s="82">
        <f t="shared" si="35"/>
        <v>0</v>
      </c>
      <c r="J287" s="83">
        <f t="shared" si="36"/>
        <v>0</v>
      </c>
      <c r="K287" s="158">
        <f t="shared" si="37"/>
        <v>56</v>
      </c>
      <c r="L287" s="81">
        <f t="shared" si="38"/>
        <v>56</v>
      </c>
      <c r="M287" s="82">
        <f t="shared" si="39"/>
        <v>0</v>
      </c>
      <c r="N287" s="85">
        <f t="shared" si="40"/>
        <v>0</v>
      </c>
      <c r="O287" s="158">
        <f t="shared" si="41"/>
        <v>56</v>
      </c>
      <c r="P287" s="81">
        <f t="shared" si="42"/>
        <v>56</v>
      </c>
      <c r="Q287" s="82">
        <f t="shared" si="43"/>
        <v>0</v>
      </c>
      <c r="R287" s="85">
        <f t="shared" si="44"/>
        <v>0</v>
      </c>
      <c r="S287" s="158">
        <f t="shared" si="45"/>
        <v>56</v>
      </c>
      <c r="T287" s="81">
        <f t="shared" si="46"/>
        <v>56</v>
      </c>
      <c r="U287" s="82">
        <f t="shared" si="47"/>
        <v>0</v>
      </c>
      <c r="V287" s="85">
        <f t="shared" si="48"/>
        <v>0</v>
      </c>
      <c r="W287" s="158">
        <f t="shared" si="49"/>
        <v>56</v>
      </c>
      <c r="X287" s="81">
        <f t="shared" si="50"/>
        <v>56</v>
      </c>
      <c r="Y287" s="82">
        <f t="shared" si="51"/>
        <v>0</v>
      </c>
      <c r="Z287" s="85">
        <f t="shared" si="52"/>
        <v>0</v>
      </c>
      <c r="AA287" s="158">
        <f t="shared" si="53"/>
        <v>56</v>
      </c>
      <c r="AB287" s="197" t="e">
        <f t="shared" si="58"/>
        <v>#DIV/0!</v>
      </c>
      <c r="AC287" s="87">
        <v>6</v>
      </c>
      <c r="AD287" s="362">
        <f t="shared" si="54"/>
        <v>12</v>
      </c>
      <c r="AE287" s="197" t="e">
        <f t="shared" si="59"/>
        <v>#DIV/0!</v>
      </c>
      <c r="AF287" s="198" t="e">
        <f t="shared" si="60"/>
        <v>#DIV/0!</v>
      </c>
      <c r="AG287" s="3"/>
      <c r="AH287" s="1"/>
      <c r="AI287" s="139"/>
      <c r="AJ287" s="139"/>
      <c r="AK287" s="363"/>
      <c r="AL287" s="363"/>
      <c r="AM287" s="2"/>
      <c r="AN287" s="2"/>
      <c r="AO287" s="2"/>
      <c r="AP287" s="45"/>
      <c r="AQ287" s="167"/>
      <c r="AR287" s="167"/>
      <c r="AS287" s="167"/>
      <c r="AT287" s="167"/>
      <c r="AU287" s="364"/>
      <c r="AV287" s="167"/>
      <c r="AW287" s="167"/>
      <c r="AX287" s="167"/>
      <c r="AY287" s="167"/>
      <c r="AZ287" s="202"/>
      <c r="BA287" s="202"/>
      <c r="BB287" s="167"/>
      <c r="BC287" s="167"/>
      <c r="BD287" s="167"/>
    </row>
    <row r="288" spans="1:56" ht="14.25" customHeight="1">
      <c r="A288" s="159" t="s">
        <v>1207</v>
      </c>
      <c r="B288" s="360" t="s">
        <v>1399</v>
      </c>
      <c r="C288" s="22" t="s">
        <v>379</v>
      </c>
      <c r="D288" s="79">
        <f>VLOOKUP(C288,'JAN26'!$A$1:I1135,8,0)</f>
        <v>47</v>
      </c>
      <c r="E288" s="79">
        <f>VLOOKUP(C288,AVE!B$1:GB4209,2,0)</f>
        <v>0</v>
      </c>
      <c r="F288" s="153"/>
      <c r="G288" s="361">
        <f t="shared" si="33"/>
        <v>0</v>
      </c>
      <c r="H288" s="81">
        <f t="shared" si="34"/>
        <v>47</v>
      </c>
      <c r="I288" s="82">
        <f t="shared" si="35"/>
        <v>0</v>
      </c>
      <c r="J288" s="83">
        <f t="shared" si="36"/>
        <v>0</v>
      </c>
      <c r="K288" s="158">
        <f t="shared" si="37"/>
        <v>47</v>
      </c>
      <c r="L288" s="81">
        <f t="shared" si="38"/>
        <v>47</v>
      </c>
      <c r="M288" s="82">
        <f t="shared" si="39"/>
        <v>0</v>
      </c>
      <c r="N288" s="85">
        <f t="shared" si="40"/>
        <v>0</v>
      </c>
      <c r="O288" s="158">
        <f t="shared" si="41"/>
        <v>47</v>
      </c>
      <c r="P288" s="81">
        <f t="shared" si="42"/>
        <v>47</v>
      </c>
      <c r="Q288" s="82">
        <f t="shared" si="43"/>
        <v>0</v>
      </c>
      <c r="R288" s="85">
        <f t="shared" si="44"/>
        <v>0</v>
      </c>
      <c r="S288" s="158">
        <f t="shared" si="45"/>
        <v>47</v>
      </c>
      <c r="T288" s="81">
        <f t="shared" si="46"/>
        <v>47</v>
      </c>
      <c r="U288" s="82">
        <f t="shared" si="47"/>
        <v>0</v>
      </c>
      <c r="V288" s="85">
        <f t="shared" si="48"/>
        <v>0</v>
      </c>
      <c r="W288" s="158">
        <f t="shared" si="49"/>
        <v>47</v>
      </c>
      <c r="X288" s="81">
        <f t="shared" si="50"/>
        <v>47</v>
      </c>
      <c r="Y288" s="82">
        <f t="shared" si="51"/>
        <v>0</v>
      </c>
      <c r="Z288" s="85">
        <f t="shared" si="52"/>
        <v>0</v>
      </c>
      <c r="AA288" s="158">
        <f t="shared" si="53"/>
        <v>47</v>
      </c>
      <c r="AB288" s="87" t="e">
        <f t="shared" si="58"/>
        <v>#DIV/0!</v>
      </c>
      <c r="AC288" s="87">
        <v>6</v>
      </c>
      <c r="AD288" s="362">
        <f t="shared" si="54"/>
        <v>12</v>
      </c>
      <c r="AE288" s="87" t="e">
        <f t="shared" si="59"/>
        <v>#DIV/0!</v>
      </c>
      <c r="AF288" s="154" t="e">
        <f t="shared" si="60"/>
        <v>#DIV/0!</v>
      </c>
      <c r="AG288" s="81"/>
      <c r="AH288" s="158"/>
      <c r="AI288" s="139"/>
      <c r="AJ288" s="139"/>
      <c r="AK288" s="350"/>
      <c r="AL288" s="350"/>
      <c r="AM288" s="2"/>
      <c r="AN288" s="2"/>
      <c r="AO288" s="2"/>
      <c r="AP288" s="45"/>
      <c r="AQ288" s="167"/>
      <c r="AR288" s="167"/>
      <c r="AS288" s="167"/>
      <c r="AT288" s="167"/>
      <c r="AU288" s="167"/>
      <c r="AV288" s="167"/>
      <c r="AW288" s="167"/>
      <c r="AX288" s="167"/>
      <c r="AY288" s="167"/>
      <c r="AZ288" s="376"/>
      <c r="BA288" s="376"/>
      <c r="BB288" s="167"/>
      <c r="BC288" s="167"/>
      <c r="BD288" s="167"/>
    </row>
    <row r="289" spans="1:56" ht="14.25" customHeight="1">
      <c r="A289" s="382" t="s">
        <v>1207</v>
      </c>
      <c r="B289" s="360" t="s">
        <v>1400</v>
      </c>
      <c r="C289" s="22" t="s">
        <v>460</v>
      </c>
      <c r="D289" s="79">
        <f>VLOOKUP(C289,'JAN26'!$A$1:I1138,8,0)</f>
        <v>14</v>
      </c>
      <c r="E289" s="79">
        <f>VLOOKUP(C289,AVE!B$1:GB4212,2,0)</f>
        <v>0</v>
      </c>
      <c r="F289" s="153"/>
      <c r="G289" s="361">
        <f t="shared" si="33"/>
        <v>0</v>
      </c>
      <c r="H289" s="81">
        <f t="shared" si="34"/>
        <v>14</v>
      </c>
      <c r="I289" s="82">
        <f t="shared" si="35"/>
        <v>0</v>
      </c>
      <c r="J289" s="83">
        <f t="shared" si="36"/>
        <v>0</v>
      </c>
      <c r="K289" s="158">
        <f t="shared" si="37"/>
        <v>14</v>
      </c>
      <c r="L289" s="81">
        <f t="shared" si="38"/>
        <v>14</v>
      </c>
      <c r="M289" s="82">
        <f t="shared" si="39"/>
        <v>0</v>
      </c>
      <c r="N289" s="85">
        <f t="shared" si="40"/>
        <v>0</v>
      </c>
      <c r="O289" s="158">
        <f t="shared" si="41"/>
        <v>14</v>
      </c>
      <c r="P289" s="81">
        <f t="shared" si="42"/>
        <v>14</v>
      </c>
      <c r="Q289" s="82">
        <f t="shared" si="43"/>
        <v>0</v>
      </c>
      <c r="R289" s="85">
        <f t="shared" si="44"/>
        <v>0</v>
      </c>
      <c r="S289" s="158">
        <f t="shared" si="45"/>
        <v>14</v>
      </c>
      <c r="T289" s="81">
        <f t="shared" si="46"/>
        <v>14</v>
      </c>
      <c r="U289" s="82">
        <f t="shared" si="47"/>
        <v>0</v>
      </c>
      <c r="V289" s="85">
        <f t="shared" si="48"/>
        <v>0</v>
      </c>
      <c r="W289" s="158">
        <f t="shared" si="49"/>
        <v>14</v>
      </c>
      <c r="X289" s="81">
        <f t="shared" si="50"/>
        <v>14</v>
      </c>
      <c r="Y289" s="82">
        <f t="shared" si="51"/>
        <v>0</v>
      </c>
      <c r="Z289" s="85">
        <f t="shared" si="52"/>
        <v>0</v>
      </c>
      <c r="AA289" s="158">
        <f t="shared" si="53"/>
        <v>14</v>
      </c>
      <c r="AB289" s="87" t="e">
        <f t="shared" si="58"/>
        <v>#DIV/0!</v>
      </c>
      <c r="AC289" s="87">
        <v>6</v>
      </c>
      <c r="AD289" s="362">
        <f t="shared" si="54"/>
        <v>12</v>
      </c>
      <c r="AE289" s="87" t="e">
        <f t="shared" si="59"/>
        <v>#DIV/0!</v>
      </c>
      <c r="AF289" s="154" t="e">
        <f t="shared" si="60"/>
        <v>#DIV/0!</v>
      </c>
      <c r="AG289" s="3"/>
      <c r="AH289" s="1"/>
      <c r="AI289" s="139"/>
      <c r="AJ289" s="139"/>
      <c r="AK289" s="350"/>
      <c r="AL289" s="350"/>
      <c r="AM289" s="2"/>
      <c r="AN289" s="2"/>
      <c r="AO289" s="2"/>
      <c r="AP289" s="45"/>
      <c r="AQ289" s="168"/>
      <c r="AR289" s="168"/>
      <c r="AS289" s="168"/>
      <c r="AT289" s="168"/>
      <c r="AU289" s="167"/>
      <c r="AV289" s="168"/>
      <c r="AW289" s="168"/>
      <c r="AX289" s="168"/>
      <c r="AY289" s="168"/>
      <c r="AZ289" s="376"/>
      <c r="BA289" s="376"/>
      <c r="BB289" s="168"/>
      <c r="BC289" s="168"/>
      <c r="BD289" s="168"/>
    </row>
    <row r="290" spans="1:56" ht="14.25" customHeight="1">
      <c r="A290" s="382" t="s">
        <v>1207</v>
      </c>
      <c r="B290" s="360" t="s">
        <v>1401</v>
      </c>
      <c r="C290" s="409" t="s">
        <v>613</v>
      </c>
      <c r="D290" s="79">
        <f>VLOOKUP(C290,'JAN26'!$A$1:I1141,8,0)</f>
        <v>50</v>
      </c>
      <c r="E290" s="79">
        <f>VLOOKUP(C290,AVE!B$1:GB4215,2,0)</f>
        <v>0</v>
      </c>
      <c r="F290" s="153"/>
      <c r="G290" s="361">
        <f t="shared" si="33"/>
        <v>0</v>
      </c>
      <c r="H290" s="81">
        <f t="shared" si="34"/>
        <v>50</v>
      </c>
      <c r="I290" s="82">
        <f t="shared" si="35"/>
        <v>0</v>
      </c>
      <c r="J290" s="83">
        <f t="shared" si="36"/>
        <v>0</v>
      </c>
      <c r="K290" s="158">
        <f t="shared" si="37"/>
        <v>50</v>
      </c>
      <c r="L290" s="81">
        <f t="shared" si="38"/>
        <v>50</v>
      </c>
      <c r="M290" s="82">
        <f t="shared" si="39"/>
        <v>0</v>
      </c>
      <c r="N290" s="85">
        <f t="shared" si="40"/>
        <v>0</v>
      </c>
      <c r="O290" s="158">
        <f t="shared" si="41"/>
        <v>50</v>
      </c>
      <c r="P290" s="81">
        <f t="shared" si="42"/>
        <v>50</v>
      </c>
      <c r="Q290" s="82">
        <f t="shared" si="43"/>
        <v>0</v>
      </c>
      <c r="R290" s="85">
        <f t="shared" si="44"/>
        <v>0</v>
      </c>
      <c r="S290" s="158">
        <f t="shared" si="45"/>
        <v>50</v>
      </c>
      <c r="T290" s="81">
        <f t="shared" si="46"/>
        <v>50</v>
      </c>
      <c r="U290" s="82">
        <f t="shared" si="47"/>
        <v>0</v>
      </c>
      <c r="V290" s="85">
        <f t="shared" si="48"/>
        <v>0</v>
      </c>
      <c r="W290" s="158">
        <f t="shared" si="49"/>
        <v>50</v>
      </c>
      <c r="X290" s="81">
        <f t="shared" si="50"/>
        <v>50</v>
      </c>
      <c r="Y290" s="82">
        <f t="shared" si="51"/>
        <v>0</v>
      </c>
      <c r="Z290" s="85">
        <f t="shared" si="52"/>
        <v>0</v>
      </c>
      <c r="AA290" s="158">
        <f t="shared" si="53"/>
        <v>50</v>
      </c>
      <c r="AB290" s="87" t="e">
        <f t="shared" si="58"/>
        <v>#DIV/0!</v>
      </c>
      <c r="AC290" s="87">
        <v>6</v>
      </c>
      <c r="AD290" s="362">
        <f t="shared" si="54"/>
        <v>12</v>
      </c>
      <c r="AE290" s="87" t="e">
        <f t="shared" si="59"/>
        <v>#DIV/0!</v>
      </c>
      <c r="AF290" s="154" t="e">
        <f t="shared" si="60"/>
        <v>#DIV/0!</v>
      </c>
      <c r="AG290" s="3"/>
      <c r="AH290" s="1"/>
      <c r="AI290" s="139"/>
      <c r="AJ290" s="139"/>
      <c r="AK290" s="350"/>
      <c r="AL290" s="350"/>
      <c r="AM290" s="2"/>
      <c r="AN290" s="2"/>
      <c r="AO290" s="2"/>
      <c r="AP290" s="45"/>
      <c r="AQ290" s="168"/>
      <c r="AR290" s="168"/>
      <c r="AS290" s="168"/>
      <c r="AT290" s="168"/>
      <c r="AU290" s="167"/>
      <c r="AV290" s="168"/>
      <c r="AW290" s="168"/>
      <c r="AX290" s="168"/>
      <c r="AY290" s="168"/>
      <c r="AZ290" s="202"/>
      <c r="BA290" s="202"/>
      <c r="BB290" s="168"/>
      <c r="BC290" s="168"/>
      <c r="BD290" s="168"/>
    </row>
    <row r="291" spans="1:56" ht="14.25" customHeight="1">
      <c r="A291" s="382" t="s">
        <v>1199</v>
      </c>
      <c r="B291" s="360" t="s">
        <v>1402</v>
      </c>
      <c r="C291" s="22" t="s">
        <v>728</v>
      </c>
      <c r="D291" s="79">
        <f>VLOOKUP(C291,'JAN26'!$A$1:I1162,8,0)</f>
        <v>25</v>
      </c>
      <c r="E291" s="79">
        <f>VLOOKUP(C291,AVE!B$1:GB4236,2,0)</f>
        <v>0</v>
      </c>
      <c r="F291" s="153"/>
      <c r="G291" s="361">
        <f t="shared" si="33"/>
        <v>25</v>
      </c>
      <c r="H291" s="81">
        <f t="shared" si="34"/>
        <v>25</v>
      </c>
      <c r="I291" s="82">
        <f t="shared" si="35"/>
        <v>25</v>
      </c>
      <c r="J291" s="83">
        <f t="shared" si="36"/>
        <v>0</v>
      </c>
      <c r="K291" s="158">
        <f t="shared" si="37"/>
        <v>50</v>
      </c>
      <c r="L291" s="81">
        <f t="shared" si="38"/>
        <v>50</v>
      </c>
      <c r="M291" s="82">
        <f t="shared" si="39"/>
        <v>0</v>
      </c>
      <c r="N291" s="85">
        <f t="shared" si="40"/>
        <v>0</v>
      </c>
      <c r="O291" s="158">
        <f t="shared" si="41"/>
        <v>50</v>
      </c>
      <c r="P291" s="81">
        <f t="shared" si="42"/>
        <v>50</v>
      </c>
      <c r="Q291" s="82">
        <f t="shared" si="43"/>
        <v>0</v>
      </c>
      <c r="R291" s="85">
        <f t="shared" si="44"/>
        <v>0</v>
      </c>
      <c r="S291" s="158">
        <f t="shared" si="45"/>
        <v>50</v>
      </c>
      <c r="T291" s="81">
        <f t="shared" si="46"/>
        <v>50</v>
      </c>
      <c r="U291" s="82">
        <f t="shared" si="47"/>
        <v>0</v>
      </c>
      <c r="V291" s="85">
        <f t="shared" si="48"/>
        <v>0</v>
      </c>
      <c r="W291" s="158">
        <f t="shared" si="49"/>
        <v>50</v>
      </c>
      <c r="X291" s="81">
        <f t="shared" si="50"/>
        <v>50</v>
      </c>
      <c r="Y291" s="82">
        <f t="shared" si="51"/>
        <v>0</v>
      </c>
      <c r="Z291" s="85">
        <f t="shared" si="52"/>
        <v>0</v>
      </c>
      <c r="AA291" s="158">
        <f t="shared" si="53"/>
        <v>50</v>
      </c>
      <c r="AB291" s="87" t="e">
        <f t="shared" si="58"/>
        <v>#DIV/0!</v>
      </c>
      <c r="AC291" s="87">
        <v>6</v>
      </c>
      <c r="AD291" s="362">
        <f t="shared" si="54"/>
        <v>12</v>
      </c>
      <c r="AE291" s="87" t="e">
        <f t="shared" si="59"/>
        <v>#DIV/0!</v>
      </c>
      <c r="AF291" s="154" t="e">
        <f t="shared" si="60"/>
        <v>#DIV/0!</v>
      </c>
      <c r="AG291" s="3"/>
      <c r="AH291" s="1"/>
      <c r="AI291" s="139"/>
      <c r="AJ291" s="380"/>
      <c r="AK291" s="373">
        <v>73</v>
      </c>
      <c r="AL291" s="373"/>
      <c r="AM291" s="381"/>
      <c r="AN291" s="381"/>
      <c r="AO291" s="381"/>
      <c r="AP291" s="45"/>
      <c r="AQ291" s="167"/>
      <c r="AR291" s="177">
        <v>25</v>
      </c>
      <c r="AS291" s="167"/>
      <c r="AT291" s="167"/>
      <c r="AU291" s="168"/>
      <c r="AV291" s="167"/>
      <c r="AW291" s="167"/>
      <c r="AX291" s="167"/>
      <c r="AY291" s="167"/>
      <c r="AZ291" s="202"/>
      <c r="BA291" s="202"/>
      <c r="BB291" s="167"/>
      <c r="BC291" s="167"/>
      <c r="BD291" s="167"/>
    </row>
    <row r="292" spans="1:56" ht="14.25" customHeight="1">
      <c r="A292" s="382" t="s">
        <v>1403</v>
      </c>
      <c r="B292" s="360" t="s">
        <v>1404</v>
      </c>
      <c r="C292" s="22" t="s">
        <v>364</v>
      </c>
      <c r="D292" s="79"/>
      <c r="E292" s="79">
        <f>VLOOKUP(C292,AVE!B$1:GB4262,2,0)</f>
        <v>0</v>
      </c>
      <c r="F292" s="153"/>
      <c r="G292" s="361">
        <f t="shared" si="33"/>
        <v>300</v>
      </c>
      <c r="H292" s="81">
        <f t="shared" si="34"/>
        <v>0</v>
      </c>
      <c r="I292" s="82">
        <f t="shared" si="35"/>
        <v>0</v>
      </c>
      <c r="J292" s="83">
        <f t="shared" si="36"/>
        <v>0</v>
      </c>
      <c r="K292" s="158">
        <f t="shared" si="37"/>
        <v>0</v>
      </c>
      <c r="L292" s="81">
        <f t="shared" si="38"/>
        <v>0</v>
      </c>
      <c r="M292" s="82">
        <f t="shared" si="39"/>
        <v>0</v>
      </c>
      <c r="N292" s="85">
        <f t="shared" si="40"/>
        <v>0</v>
      </c>
      <c r="O292" s="158">
        <f t="shared" si="41"/>
        <v>0</v>
      </c>
      <c r="P292" s="81">
        <f t="shared" si="42"/>
        <v>0</v>
      </c>
      <c r="Q292" s="82">
        <f t="shared" si="43"/>
        <v>0</v>
      </c>
      <c r="R292" s="85">
        <f t="shared" si="44"/>
        <v>0</v>
      </c>
      <c r="S292" s="158">
        <f t="shared" si="45"/>
        <v>0</v>
      </c>
      <c r="T292" s="81">
        <f t="shared" si="46"/>
        <v>0</v>
      </c>
      <c r="U292" s="82">
        <f t="shared" si="47"/>
        <v>0</v>
      </c>
      <c r="V292" s="85">
        <f t="shared" si="48"/>
        <v>0</v>
      </c>
      <c r="W292" s="158">
        <f t="shared" si="49"/>
        <v>0</v>
      </c>
      <c r="X292" s="81">
        <f t="shared" si="50"/>
        <v>0</v>
      </c>
      <c r="Y292" s="82">
        <f t="shared" si="51"/>
        <v>300</v>
      </c>
      <c r="Z292" s="85">
        <f t="shared" si="52"/>
        <v>0</v>
      </c>
      <c r="AA292" s="158">
        <f t="shared" si="53"/>
        <v>300</v>
      </c>
      <c r="AB292" s="87" t="e">
        <f t="shared" si="58"/>
        <v>#DIV/0!</v>
      </c>
      <c r="AC292" s="87">
        <v>6</v>
      </c>
      <c r="AD292" s="362">
        <f t="shared" si="54"/>
        <v>12</v>
      </c>
      <c r="AE292" s="87" t="e">
        <f t="shared" si="59"/>
        <v>#DIV/0!</v>
      </c>
      <c r="AF292" s="154" t="e">
        <f t="shared" si="60"/>
        <v>#DIV/0!</v>
      </c>
      <c r="AG292" s="3"/>
      <c r="AH292" s="1" t="s">
        <v>1405</v>
      </c>
      <c r="AI292" s="139"/>
      <c r="AJ292" s="139"/>
      <c r="AK292" s="350"/>
      <c r="AL292" s="350"/>
      <c r="AM292" s="2"/>
      <c r="AN292" s="2"/>
      <c r="AO292" s="2"/>
      <c r="AP292" s="45"/>
      <c r="AQ292" s="168"/>
      <c r="AR292" s="168"/>
      <c r="AS292" s="168"/>
      <c r="AT292" s="168"/>
      <c r="AU292" s="167"/>
      <c r="AV292" s="168"/>
      <c r="AW292" s="168"/>
      <c r="AX292" s="168"/>
      <c r="AY292" s="168"/>
      <c r="AZ292" s="304"/>
      <c r="BA292" s="304">
        <v>300</v>
      </c>
      <c r="BB292" s="168"/>
      <c r="BC292" s="168"/>
      <c r="BD292" s="168"/>
    </row>
    <row r="293" spans="1:56" ht="14.25" customHeight="1">
      <c r="A293" s="382" t="s">
        <v>1199</v>
      </c>
      <c r="B293" s="360" t="s">
        <v>1406</v>
      </c>
      <c r="C293" s="459" t="s">
        <v>620</v>
      </c>
      <c r="D293" s="79">
        <f>VLOOKUP(C293,'JAN26'!$A$1:I1189,8,0)</f>
        <v>8</v>
      </c>
      <c r="E293" s="79">
        <f>VLOOKUP(C293,AVE!B$1:GB4263,2,0)</f>
        <v>0</v>
      </c>
      <c r="F293" s="153"/>
      <c r="G293" s="361">
        <f t="shared" si="33"/>
        <v>0</v>
      </c>
      <c r="H293" s="81">
        <f t="shared" si="34"/>
        <v>8</v>
      </c>
      <c r="I293" s="82">
        <f t="shared" si="35"/>
        <v>0</v>
      </c>
      <c r="J293" s="83">
        <f t="shared" si="36"/>
        <v>0</v>
      </c>
      <c r="K293" s="158">
        <f t="shared" si="37"/>
        <v>8</v>
      </c>
      <c r="L293" s="81">
        <f t="shared" si="38"/>
        <v>8</v>
      </c>
      <c r="M293" s="82">
        <f t="shared" si="39"/>
        <v>0</v>
      </c>
      <c r="N293" s="85">
        <f t="shared" si="40"/>
        <v>0</v>
      </c>
      <c r="O293" s="158">
        <f t="shared" si="41"/>
        <v>8</v>
      </c>
      <c r="P293" s="81">
        <f t="shared" si="42"/>
        <v>8</v>
      </c>
      <c r="Q293" s="82">
        <f t="shared" si="43"/>
        <v>0</v>
      </c>
      <c r="R293" s="85">
        <f t="shared" si="44"/>
        <v>0</v>
      </c>
      <c r="S293" s="158">
        <f t="shared" si="45"/>
        <v>8</v>
      </c>
      <c r="T293" s="81">
        <f t="shared" si="46"/>
        <v>8</v>
      </c>
      <c r="U293" s="82">
        <f t="shared" si="47"/>
        <v>0</v>
      </c>
      <c r="V293" s="85">
        <f t="shared" si="48"/>
        <v>0</v>
      </c>
      <c r="W293" s="158">
        <f t="shared" si="49"/>
        <v>8</v>
      </c>
      <c r="X293" s="81">
        <f t="shared" si="50"/>
        <v>8</v>
      </c>
      <c r="Y293" s="82">
        <f t="shared" si="51"/>
        <v>0</v>
      </c>
      <c r="Z293" s="85">
        <f t="shared" si="52"/>
        <v>0</v>
      </c>
      <c r="AA293" s="158">
        <f t="shared" si="53"/>
        <v>8</v>
      </c>
      <c r="AB293" s="87" t="e">
        <f t="shared" si="58"/>
        <v>#DIV/0!</v>
      </c>
      <c r="AC293" s="87">
        <v>6</v>
      </c>
      <c r="AD293" s="362">
        <f t="shared" si="54"/>
        <v>12</v>
      </c>
      <c r="AE293" s="87" t="e">
        <f t="shared" si="59"/>
        <v>#DIV/0!</v>
      </c>
      <c r="AF293" s="154" t="e">
        <f t="shared" si="60"/>
        <v>#DIV/0!</v>
      </c>
      <c r="AG293" s="3"/>
      <c r="AH293" s="1"/>
      <c r="AI293" s="139"/>
      <c r="AJ293" s="139"/>
      <c r="AK293" s="350"/>
      <c r="AL293" s="350"/>
      <c r="AM293" s="2"/>
      <c r="AN293" s="2"/>
      <c r="AO293" s="2"/>
      <c r="AP293" s="45"/>
      <c r="AQ293" s="167"/>
      <c r="AR293" s="167"/>
      <c r="AS293" s="167"/>
      <c r="AT293" s="167"/>
      <c r="AU293" s="167"/>
      <c r="AV293" s="167"/>
      <c r="AW293" s="167"/>
      <c r="AX293" s="167"/>
      <c r="AY293" s="167"/>
      <c r="AZ293" s="202"/>
      <c r="BA293" s="202"/>
      <c r="BB293" s="167"/>
      <c r="BC293" s="167"/>
      <c r="BD293" s="167"/>
    </row>
    <row r="294" spans="1:56" ht="14.25" customHeight="1">
      <c r="A294" s="218" t="s">
        <v>1248</v>
      </c>
      <c r="B294" s="403"/>
      <c r="C294" s="461" t="s">
        <v>870</v>
      </c>
      <c r="D294" s="79"/>
      <c r="E294" s="79">
        <f>VLOOKUP(C294,AVE!B$1:GB4264,2,0)</f>
        <v>0</v>
      </c>
      <c r="F294" s="153"/>
      <c r="G294" s="361">
        <f t="shared" si="33"/>
        <v>100</v>
      </c>
      <c r="H294" s="81">
        <f t="shared" si="34"/>
        <v>0</v>
      </c>
      <c r="I294" s="82">
        <f t="shared" si="35"/>
        <v>0</v>
      </c>
      <c r="J294" s="83">
        <f t="shared" si="36"/>
        <v>0</v>
      </c>
      <c r="K294" s="158">
        <f t="shared" si="37"/>
        <v>0</v>
      </c>
      <c r="L294" s="81">
        <f t="shared" si="38"/>
        <v>0</v>
      </c>
      <c r="M294" s="82">
        <f t="shared" si="39"/>
        <v>0</v>
      </c>
      <c r="N294" s="85">
        <f t="shared" si="40"/>
        <v>0</v>
      </c>
      <c r="O294" s="158">
        <f t="shared" si="41"/>
        <v>0</v>
      </c>
      <c r="P294" s="81">
        <f t="shared" si="42"/>
        <v>0</v>
      </c>
      <c r="Q294" s="82">
        <f t="shared" si="43"/>
        <v>0</v>
      </c>
      <c r="R294" s="85">
        <f t="shared" si="44"/>
        <v>0</v>
      </c>
      <c r="S294" s="158">
        <f t="shared" si="45"/>
        <v>0</v>
      </c>
      <c r="T294" s="81">
        <f t="shared" si="46"/>
        <v>0</v>
      </c>
      <c r="U294" s="82">
        <f t="shared" si="47"/>
        <v>0</v>
      </c>
      <c r="V294" s="85">
        <f t="shared" si="48"/>
        <v>0</v>
      </c>
      <c r="W294" s="158">
        <f t="shared" si="49"/>
        <v>0</v>
      </c>
      <c r="X294" s="81">
        <f t="shared" si="50"/>
        <v>0</v>
      </c>
      <c r="Y294" s="82">
        <f t="shared" si="51"/>
        <v>100</v>
      </c>
      <c r="Z294" s="85">
        <f t="shared" si="52"/>
        <v>0</v>
      </c>
      <c r="AA294" s="158">
        <f t="shared" si="53"/>
        <v>100</v>
      </c>
      <c r="AB294" s="87" t="e">
        <f t="shared" si="58"/>
        <v>#DIV/0!</v>
      </c>
      <c r="AC294" s="87">
        <v>6</v>
      </c>
      <c r="AD294" s="362">
        <f t="shared" si="54"/>
        <v>12</v>
      </c>
      <c r="AE294" s="87" t="e">
        <f t="shared" si="59"/>
        <v>#DIV/0!</v>
      </c>
      <c r="AF294" s="154" t="e">
        <f t="shared" si="60"/>
        <v>#DIV/0!</v>
      </c>
      <c r="AG294" s="462"/>
      <c r="AH294" s="1"/>
      <c r="AI294" s="139"/>
      <c r="AJ294" s="139"/>
      <c r="AK294" s="350"/>
      <c r="AL294" s="350"/>
      <c r="AM294" s="2"/>
      <c r="AN294" s="2"/>
      <c r="AO294" s="2"/>
      <c r="AP294" s="45"/>
      <c r="AQ294" s="167"/>
      <c r="AR294" s="177"/>
      <c r="AS294" s="167"/>
      <c r="AT294" s="167"/>
      <c r="AU294" s="167"/>
      <c r="AV294" s="167"/>
      <c r="AW294" s="167"/>
      <c r="AX294" s="167"/>
      <c r="AY294" s="177"/>
      <c r="AZ294" s="202"/>
      <c r="BA294" s="202"/>
      <c r="BB294" s="177">
        <v>100</v>
      </c>
      <c r="BC294" s="167"/>
      <c r="BD294" s="167"/>
    </row>
    <row r="295" spans="1:56" ht="14.25" customHeight="1">
      <c r="A295" s="382" t="s">
        <v>874</v>
      </c>
      <c r="B295" s="403"/>
      <c r="C295" s="29" t="s">
        <v>701</v>
      </c>
      <c r="D295" s="79">
        <f>VLOOKUP(C295,'JAN26'!$A$1:I1220,8,0)</f>
        <v>50</v>
      </c>
      <c r="E295" s="79">
        <f>VLOOKUP(C295,AVE!B$1:GB4294,2,0)</f>
        <v>0</v>
      </c>
      <c r="F295" s="153"/>
      <c r="G295" s="361">
        <f t="shared" si="33"/>
        <v>50</v>
      </c>
      <c r="H295" s="81">
        <f t="shared" si="34"/>
        <v>50</v>
      </c>
      <c r="I295" s="82">
        <f t="shared" si="35"/>
        <v>0</v>
      </c>
      <c r="J295" s="83">
        <f t="shared" si="36"/>
        <v>0</v>
      </c>
      <c r="K295" s="158">
        <f t="shared" si="37"/>
        <v>50</v>
      </c>
      <c r="L295" s="81">
        <f t="shared" si="38"/>
        <v>50</v>
      </c>
      <c r="M295" s="82">
        <f t="shared" si="39"/>
        <v>0</v>
      </c>
      <c r="N295" s="85">
        <f t="shared" si="40"/>
        <v>0</v>
      </c>
      <c r="O295" s="158">
        <f t="shared" si="41"/>
        <v>50</v>
      </c>
      <c r="P295" s="81">
        <f t="shared" si="42"/>
        <v>50</v>
      </c>
      <c r="Q295" s="82">
        <f t="shared" si="43"/>
        <v>0</v>
      </c>
      <c r="R295" s="85">
        <f t="shared" si="44"/>
        <v>0</v>
      </c>
      <c r="S295" s="158">
        <f t="shared" si="45"/>
        <v>50</v>
      </c>
      <c r="T295" s="81">
        <f t="shared" si="46"/>
        <v>50</v>
      </c>
      <c r="U295" s="82">
        <f t="shared" si="47"/>
        <v>50</v>
      </c>
      <c r="V295" s="85">
        <f t="shared" si="48"/>
        <v>0</v>
      </c>
      <c r="W295" s="158">
        <f t="shared" si="49"/>
        <v>100</v>
      </c>
      <c r="X295" s="81">
        <f t="shared" si="50"/>
        <v>100</v>
      </c>
      <c r="Y295" s="82">
        <f t="shared" si="51"/>
        <v>0</v>
      </c>
      <c r="Z295" s="85">
        <f t="shared" si="52"/>
        <v>0</v>
      </c>
      <c r="AA295" s="158">
        <f t="shared" si="53"/>
        <v>100</v>
      </c>
      <c r="AB295" s="87" t="e">
        <f t="shared" si="58"/>
        <v>#DIV/0!</v>
      </c>
      <c r="AC295" s="87">
        <v>6</v>
      </c>
      <c r="AD295" s="362">
        <f t="shared" si="54"/>
        <v>12</v>
      </c>
      <c r="AE295" s="87" t="e">
        <f t="shared" si="59"/>
        <v>#DIV/0!</v>
      </c>
      <c r="AF295" s="154" t="e">
        <f t="shared" si="60"/>
        <v>#DIV/0!</v>
      </c>
      <c r="AG295" s="3"/>
      <c r="AH295" s="1" t="s">
        <v>1370</v>
      </c>
      <c r="AI295" s="139"/>
      <c r="AJ295" s="139"/>
      <c r="AK295" s="350"/>
      <c r="AL295" s="350"/>
      <c r="AM295" s="2"/>
      <c r="AN295" s="2"/>
      <c r="AO295" s="2"/>
      <c r="AP295" s="45"/>
      <c r="AQ295" s="167"/>
      <c r="AR295" s="167"/>
      <c r="AS295" s="167"/>
      <c r="AT295" s="167"/>
      <c r="AU295" s="167"/>
      <c r="AV295" s="167"/>
      <c r="AW295" s="167"/>
      <c r="AX295" s="167"/>
      <c r="AY295" s="177">
        <v>50</v>
      </c>
      <c r="AZ295" s="202"/>
      <c r="BA295" s="202"/>
      <c r="BB295" s="177"/>
      <c r="BC295" s="167"/>
      <c r="BD295" s="167"/>
    </row>
    <row r="296" spans="1:56" ht="14.25" customHeight="1">
      <c r="A296" s="218"/>
      <c r="B296" s="351"/>
      <c r="C296" s="46" t="s">
        <v>716</v>
      </c>
      <c r="D296" s="79">
        <f>VLOOKUP(C296,'JAN26'!$A$1:I1223,8,0)</f>
        <v>50</v>
      </c>
      <c r="E296" s="79">
        <f>VLOOKUP(C296,AVE!B$1:GB4297,2,0)</f>
        <v>0</v>
      </c>
      <c r="F296" s="153"/>
      <c r="G296" s="361">
        <f t="shared" si="33"/>
        <v>0</v>
      </c>
      <c r="H296" s="81">
        <f t="shared" si="34"/>
        <v>50</v>
      </c>
      <c r="I296" s="82">
        <f t="shared" si="35"/>
        <v>0</v>
      </c>
      <c r="J296" s="83">
        <f t="shared" si="36"/>
        <v>0</v>
      </c>
      <c r="K296" s="158">
        <f t="shared" si="37"/>
        <v>50</v>
      </c>
      <c r="L296" s="81">
        <f t="shared" si="38"/>
        <v>50</v>
      </c>
      <c r="M296" s="82">
        <f t="shared" si="39"/>
        <v>0</v>
      </c>
      <c r="N296" s="85">
        <f t="shared" si="40"/>
        <v>0</v>
      </c>
      <c r="O296" s="158">
        <f t="shared" si="41"/>
        <v>50</v>
      </c>
      <c r="P296" s="81">
        <f t="shared" si="42"/>
        <v>50</v>
      </c>
      <c r="Q296" s="82">
        <f t="shared" si="43"/>
        <v>0</v>
      </c>
      <c r="R296" s="85">
        <f t="shared" si="44"/>
        <v>0</v>
      </c>
      <c r="S296" s="158">
        <f t="shared" si="45"/>
        <v>50</v>
      </c>
      <c r="T296" s="81">
        <f t="shared" si="46"/>
        <v>50</v>
      </c>
      <c r="U296" s="82">
        <f t="shared" si="47"/>
        <v>0</v>
      </c>
      <c r="V296" s="85">
        <f t="shared" si="48"/>
        <v>0</v>
      </c>
      <c r="W296" s="158">
        <f t="shared" si="49"/>
        <v>50</v>
      </c>
      <c r="X296" s="81">
        <f t="shared" si="50"/>
        <v>50</v>
      </c>
      <c r="Y296" s="82">
        <f t="shared" si="51"/>
        <v>0</v>
      </c>
      <c r="Z296" s="85">
        <f t="shared" si="52"/>
        <v>0</v>
      </c>
      <c r="AA296" s="158">
        <f t="shared" si="53"/>
        <v>50</v>
      </c>
      <c r="AB296" s="87" t="e">
        <f t="shared" si="58"/>
        <v>#DIV/0!</v>
      </c>
      <c r="AC296" s="87">
        <v>6</v>
      </c>
      <c r="AD296" s="362">
        <f t="shared" si="54"/>
        <v>12</v>
      </c>
      <c r="AE296" s="87" t="e">
        <f t="shared" si="59"/>
        <v>#DIV/0!</v>
      </c>
      <c r="AF296" s="154" t="e">
        <f t="shared" si="60"/>
        <v>#DIV/0!</v>
      </c>
      <c r="AG296" s="3"/>
      <c r="AH296" s="1"/>
      <c r="AI296" s="139"/>
      <c r="AJ296" s="139"/>
      <c r="AK296" s="350"/>
      <c r="AL296" s="350"/>
      <c r="AM296" s="2"/>
      <c r="AN296" s="2"/>
      <c r="AO296" s="2"/>
      <c r="AP296" s="45"/>
      <c r="AQ296" s="167"/>
      <c r="AR296" s="167"/>
      <c r="AS296" s="167"/>
      <c r="AT296" s="167"/>
      <c r="AU296" s="167"/>
      <c r="AV296" s="167"/>
      <c r="AW296" s="167"/>
      <c r="AX296" s="167"/>
      <c r="AY296" s="167"/>
      <c r="AZ296" s="202"/>
      <c r="BA296" s="202"/>
      <c r="BB296" s="167"/>
      <c r="BC296" s="167"/>
      <c r="BD296" s="167"/>
    </row>
    <row r="297" spans="1:56" ht="14.25" customHeight="1">
      <c r="A297" s="218"/>
      <c r="B297" s="351"/>
      <c r="C297" s="46" t="s">
        <v>717</v>
      </c>
      <c r="D297" s="79">
        <f>VLOOKUP(C297,'JAN26'!$A$1:I1224,8,0)</f>
        <v>50</v>
      </c>
      <c r="E297" s="79">
        <f>VLOOKUP(C297,AVE!B$1:GB4298,2,0)</f>
        <v>0</v>
      </c>
      <c r="F297" s="153"/>
      <c r="G297" s="361">
        <f t="shared" si="33"/>
        <v>0</v>
      </c>
      <c r="H297" s="81">
        <f t="shared" si="34"/>
        <v>50</v>
      </c>
      <c r="I297" s="82">
        <f t="shared" si="35"/>
        <v>0</v>
      </c>
      <c r="J297" s="83">
        <f t="shared" si="36"/>
        <v>0</v>
      </c>
      <c r="K297" s="158">
        <f t="shared" si="37"/>
        <v>50</v>
      </c>
      <c r="L297" s="81">
        <f t="shared" si="38"/>
        <v>50</v>
      </c>
      <c r="M297" s="82">
        <f t="shared" si="39"/>
        <v>0</v>
      </c>
      <c r="N297" s="85">
        <f t="shared" si="40"/>
        <v>0</v>
      </c>
      <c r="O297" s="158">
        <f t="shared" si="41"/>
        <v>50</v>
      </c>
      <c r="P297" s="81">
        <f t="shared" si="42"/>
        <v>50</v>
      </c>
      <c r="Q297" s="82">
        <f t="shared" si="43"/>
        <v>0</v>
      </c>
      <c r="R297" s="85">
        <f t="shared" si="44"/>
        <v>0</v>
      </c>
      <c r="S297" s="158">
        <f t="shared" si="45"/>
        <v>50</v>
      </c>
      <c r="T297" s="81">
        <f t="shared" si="46"/>
        <v>50</v>
      </c>
      <c r="U297" s="82">
        <f t="shared" si="47"/>
        <v>0</v>
      </c>
      <c r="V297" s="85">
        <f t="shared" si="48"/>
        <v>0</v>
      </c>
      <c r="W297" s="158">
        <f t="shared" si="49"/>
        <v>50</v>
      </c>
      <c r="X297" s="81">
        <f t="shared" si="50"/>
        <v>50</v>
      </c>
      <c r="Y297" s="82">
        <f t="shared" si="51"/>
        <v>0</v>
      </c>
      <c r="Z297" s="85">
        <f t="shared" si="52"/>
        <v>0</v>
      </c>
      <c r="AA297" s="158">
        <f t="shared" si="53"/>
        <v>50</v>
      </c>
      <c r="AB297" s="87" t="e">
        <f t="shared" si="58"/>
        <v>#DIV/0!</v>
      </c>
      <c r="AC297" s="87">
        <v>6</v>
      </c>
      <c r="AD297" s="362">
        <f t="shared" si="54"/>
        <v>12</v>
      </c>
      <c r="AE297" s="87" t="e">
        <f t="shared" si="59"/>
        <v>#DIV/0!</v>
      </c>
      <c r="AF297" s="154" t="e">
        <f t="shared" si="60"/>
        <v>#DIV/0!</v>
      </c>
      <c r="AG297" s="3"/>
      <c r="AH297" s="1"/>
      <c r="AI297" s="139"/>
      <c r="AJ297" s="139"/>
      <c r="AK297" s="350"/>
      <c r="AL297" s="350"/>
      <c r="AM297" s="2"/>
      <c r="AN297" s="2"/>
      <c r="AO297" s="2"/>
      <c r="AP297" s="45"/>
      <c r="AQ297" s="167"/>
      <c r="AR297" s="167"/>
      <c r="AS297" s="167"/>
      <c r="AT297" s="167"/>
      <c r="AU297" s="167"/>
      <c r="AV297" s="167"/>
      <c r="AW297" s="167"/>
      <c r="AX297" s="167"/>
      <c r="AY297" s="167"/>
      <c r="AZ297" s="202"/>
      <c r="BA297" s="202"/>
      <c r="BB297" s="167"/>
      <c r="BC297" s="167"/>
      <c r="BD297" s="167"/>
    </row>
    <row r="298" spans="1:56" ht="14.25" customHeight="1">
      <c r="A298" s="218"/>
      <c r="B298" s="351"/>
      <c r="C298" s="46" t="s">
        <v>718</v>
      </c>
      <c r="D298" s="79">
        <f>VLOOKUP(C298,'JAN26'!$A$1:I1225,8,0)</f>
        <v>50</v>
      </c>
      <c r="E298" s="79">
        <f>VLOOKUP(C298,AVE!B$1:GB4299,2,0)</f>
        <v>0</v>
      </c>
      <c r="F298" s="153"/>
      <c r="G298" s="361">
        <f t="shared" si="33"/>
        <v>0</v>
      </c>
      <c r="H298" s="81">
        <f t="shared" si="34"/>
        <v>50</v>
      </c>
      <c r="I298" s="82">
        <f t="shared" si="35"/>
        <v>0</v>
      </c>
      <c r="J298" s="83">
        <f t="shared" si="36"/>
        <v>0</v>
      </c>
      <c r="K298" s="158">
        <f t="shared" si="37"/>
        <v>50</v>
      </c>
      <c r="L298" s="81">
        <f t="shared" si="38"/>
        <v>50</v>
      </c>
      <c r="M298" s="82">
        <f t="shared" si="39"/>
        <v>0</v>
      </c>
      <c r="N298" s="85">
        <f t="shared" si="40"/>
        <v>0</v>
      </c>
      <c r="O298" s="158">
        <f t="shared" si="41"/>
        <v>50</v>
      </c>
      <c r="P298" s="81">
        <f t="shared" si="42"/>
        <v>50</v>
      </c>
      <c r="Q298" s="82">
        <f t="shared" si="43"/>
        <v>0</v>
      </c>
      <c r="R298" s="85">
        <f t="shared" si="44"/>
        <v>0</v>
      </c>
      <c r="S298" s="158">
        <f t="shared" si="45"/>
        <v>50</v>
      </c>
      <c r="T298" s="81">
        <f t="shared" si="46"/>
        <v>50</v>
      </c>
      <c r="U298" s="82">
        <f t="shared" si="47"/>
        <v>0</v>
      </c>
      <c r="V298" s="85">
        <f t="shared" si="48"/>
        <v>0</v>
      </c>
      <c r="W298" s="158">
        <f t="shared" si="49"/>
        <v>50</v>
      </c>
      <c r="X298" s="81">
        <f t="shared" si="50"/>
        <v>50</v>
      </c>
      <c r="Y298" s="82">
        <f t="shared" si="51"/>
        <v>0</v>
      </c>
      <c r="Z298" s="85">
        <f t="shared" si="52"/>
        <v>0</v>
      </c>
      <c r="AA298" s="158">
        <f t="shared" si="53"/>
        <v>50</v>
      </c>
      <c r="AB298" s="87" t="e">
        <f t="shared" si="58"/>
        <v>#DIV/0!</v>
      </c>
      <c r="AC298" s="87">
        <v>6</v>
      </c>
      <c r="AD298" s="362">
        <f t="shared" si="54"/>
        <v>12</v>
      </c>
      <c r="AE298" s="87" t="e">
        <f t="shared" si="59"/>
        <v>#DIV/0!</v>
      </c>
      <c r="AF298" s="154" t="e">
        <f t="shared" si="60"/>
        <v>#DIV/0!</v>
      </c>
      <c r="AG298" s="3"/>
      <c r="AH298" s="1"/>
      <c r="AI298" s="139"/>
      <c r="AJ298" s="139"/>
      <c r="AK298" s="350"/>
      <c r="AL298" s="350"/>
      <c r="AM298" s="2"/>
      <c r="AN298" s="2"/>
      <c r="AO298" s="2"/>
      <c r="AP298" s="45"/>
      <c r="AQ298" s="167"/>
      <c r="AR298" s="167"/>
      <c r="AS298" s="167"/>
      <c r="AT298" s="167"/>
      <c r="AU298" s="167"/>
      <c r="AV298" s="167"/>
      <c r="AW298" s="167"/>
      <c r="AX298" s="167"/>
      <c r="AY298" s="167"/>
      <c r="AZ298" s="202"/>
      <c r="BA298" s="202"/>
      <c r="BB298" s="167"/>
      <c r="BC298" s="167"/>
      <c r="BD298" s="167"/>
    </row>
    <row r="299" spans="1:56" ht="14.25" customHeight="1">
      <c r="A299" s="218"/>
      <c r="B299" s="351"/>
      <c r="C299" s="46" t="s">
        <v>875</v>
      </c>
      <c r="D299" s="79"/>
      <c r="E299" s="79">
        <f>VLOOKUP(C299,AVE!B$1:GB4300,2,0)</f>
        <v>0</v>
      </c>
      <c r="F299" s="153"/>
      <c r="G299" s="361">
        <f t="shared" si="33"/>
        <v>0</v>
      </c>
      <c r="H299" s="81">
        <f t="shared" si="34"/>
        <v>0</v>
      </c>
      <c r="I299" s="82">
        <f t="shared" si="35"/>
        <v>0</v>
      </c>
      <c r="J299" s="83">
        <f t="shared" si="36"/>
        <v>0</v>
      </c>
      <c r="K299" s="158">
        <f t="shared" si="37"/>
        <v>0</v>
      </c>
      <c r="L299" s="81">
        <f t="shared" si="38"/>
        <v>0</v>
      </c>
      <c r="M299" s="82">
        <f t="shared" si="39"/>
        <v>0</v>
      </c>
      <c r="N299" s="85">
        <f t="shared" si="40"/>
        <v>0</v>
      </c>
      <c r="O299" s="158">
        <f t="shared" si="41"/>
        <v>0</v>
      </c>
      <c r="P299" s="81">
        <f t="shared" si="42"/>
        <v>0</v>
      </c>
      <c r="Q299" s="82">
        <f t="shared" si="43"/>
        <v>0</v>
      </c>
      <c r="R299" s="85">
        <f t="shared" si="44"/>
        <v>0</v>
      </c>
      <c r="S299" s="158">
        <f t="shared" si="45"/>
        <v>0</v>
      </c>
      <c r="T299" s="81">
        <f t="shared" si="46"/>
        <v>0</v>
      </c>
      <c r="U299" s="82">
        <f t="shared" si="47"/>
        <v>0</v>
      </c>
      <c r="V299" s="85">
        <f t="shared" si="48"/>
        <v>0</v>
      </c>
      <c r="W299" s="158">
        <f t="shared" si="49"/>
        <v>0</v>
      </c>
      <c r="X299" s="81">
        <f t="shared" si="50"/>
        <v>0</v>
      </c>
      <c r="Y299" s="82">
        <f t="shared" si="51"/>
        <v>0</v>
      </c>
      <c r="Z299" s="85">
        <f t="shared" si="52"/>
        <v>0</v>
      </c>
      <c r="AA299" s="158">
        <f t="shared" si="53"/>
        <v>0</v>
      </c>
      <c r="AB299" s="87" t="e">
        <f t="shared" si="58"/>
        <v>#DIV/0!</v>
      </c>
      <c r="AC299" s="87">
        <v>6</v>
      </c>
      <c r="AD299" s="362">
        <f t="shared" si="54"/>
        <v>12</v>
      </c>
      <c r="AE299" s="87" t="e">
        <f t="shared" si="59"/>
        <v>#DIV/0!</v>
      </c>
      <c r="AF299" s="154" t="e">
        <f t="shared" si="60"/>
        <v>#DIV/0!</v>
      </c>
      <c r="AG299" s="3"/>
      <c r="AH299" s="1"/>
      <c r="AI299" s="139"/>
      <c r="AJ299" s="139"/>
      <c r="AK299" s="350"/>
      <c r="AL299" s="350"/>
      <c r="AM299" s="2"/>
      <c r="AN299" s="2"/>
      <c r="AO299" s="2"/>
      <c r="AP299" s="45"/>
      <c r="AQ299" s="167"/>
      <c r="AR299" s="167"/>
      <c r="AS299" s="167"/>
      <c r="AT299" s="167"/>
      <c r="AU299" s="167"/>
      <c r="AV299" s="167"/>
      <c r="AW299" s="167"/>
      <c r="AX299" s="167"/>
      <c r="AY299" s="167"/>
      <c r="AZ299" s="202"/>
      <c r="BA299" s="202"/>
      <c r="BB299" s="167"/>
      <c r="BC299" s="167"/>
      <c r="BD299" s="167"/>
    </row>
    <row r="300" spans="1:56" ht="14.25" customHeight="1">
      <c r="A300" s="218"/>
      <c r="B300" s="351"/>
      <c r="C300" s="46" t="s">
        <v>876</v>
      </c>
      <c r="D300" s="79"/>
      <c r="E300" s="79">
        <f>VLOOKUP(C300,AVE!B$1:GB4301,2,0)</f>
        <v>0</v>
      </c>
      <c r="F300" s="153"/>
      <c r="G300" s="361">
        <f t="shared" si="33"/>
        <v>0</v>
      </c>
      <c r="H300" s="81">
        <f t="shared" si="34"/>
        <v>0</v>
      </c>
      <c r="I300" s="82">
        <f t="shared" si="35"/>
        <v>0</v>
      </c>
      <c r="J300" s="83">
        <f t="shared" si="36"/>
        <v>0</v>
      </c>
      <c r="K300" s="158">
        <f t="shared" si="37"/>
        <v>0</v>
      </c>
      <c r="L300" s="81">
        <f t="shared" si="38"/>
        <v>0</v>
      </c>
      <c r="M300" s="82">
        <f t="shared" si="39"/>
        <v>0</v>
      </c>
      <c r="N300" s="85">
        <f t="shared" si="40"/>
        <v>0</v>
      </c>
      <c r="O300" s="158">
        <f t="shared" si="41"/>
        <v>0</v>
      </c>
      <c r="P300" s="81">
        <f t="shared" si="42"/>
        <v>0</v>
      </c>
      <c r="Q300" s="82">
        <f t="shared" si="43"/>
        <v>0</v>
      </c>
      <c r="R300" s="85">
        <f t="shared" si="44"/>
        <v>0</v>
      </c>
      <c r="S300" s="158">
        <f t="shared" si="45"/>
        <v>0</v>
      </c>
      <c r="T300" s="81">
        <f t="shared" si="46"/>
        <v>0</v>
      </c>
      <c r="U300" s="82">
        <f t="shared" si="47"/>
        <v>0</v>
      </c>
      <c r="V300" s="85">
        <f t="shared" si="48"/>
        <v>0</v>
      </c>
      <c r="W300" s="158">
        <f t="shared" si="49"/>
        <v>0</v>
      </c>
      <c r="X300" s="81">
        <f t="shared" si="50"/>
        <v>0</v>
      </c>
      <c r="Y300" s="82">
        <f t="shared" si="51"/>
        <v>0</v>
      </c>
      <c r="Z300" s="85">
        <f t="shared" si="52"/>
        <v>0</v>
      </c>
      <c r="AA300" s="158">
        <f t="shared" si="53"/>
        <v>0</v>
      </c>
      <c r="AB300" s="87" t="e">
        <f t="shared" si="58"/>
        <v>#DIV/0!</v>
      </c>
      <c r="AC300" s="87">
        <v>6</v>
      </c>
      <c r="AD300" s="362">
        <f t="shared" si="54"/>
        <v>12</v>
      </c>
      <c r="AE300" s="87" t="e">
        <f t="shared" si="59"/>
        <v>#DIV/0!</v>
      </c>
      <c r="AF300" s="154" t="e">
        <f t="shared" si="60"/>
        <v>#DIV/0!</v>
      </c>
      <c r="AG300" s="3"/>
      <c r="AH300" s="1"/>
      <c r="AI300" s="139"/>
      <c r="AJ300" s="139"/>
      <c r="AK300" s="350"/>
      <c r="AL300" s="350"/>
      <c r="AM300" s="2"/>
      <c r="AN300" s="2"/>
      <c r="AO300" s="2"/>
      <c r="AP300" s="45"/>
      <c r="AQ300" s="167"/>
      <c r="AR300" s="167"/>
      <c r="AS300" s="167"/>
      <c r="AT300" s="167"/>
      <c r="AU300" s="167"/>
      <c r="AV300" s="167"/>
      <c r="AW300" s="167"/>
      <c r="AX300" s="167"/>
      <c r="AY300" s="167"/>
      <c r="AZ300" s="202"/>
      <c r="BA300" s="202"/>
      <c r="BB300" s="167"/>
      <c r="BC300" s="167"/>
      <c r="BD300" s="167"/>
    </row>
    <row r="301" spans="1:56" ht="14.25" customHeight="1">
      <c r="A301" s="218"/>
      <c r="B301" s="351"/>
      <c r="C301" s="46" t="s">
        <v>877</v>
      </c>
      <c r="D301" s="79"/>
      <c r="E301" s="79">
        <f>VLOOKUP(C301,AVE!B$1:GB4302,2,0)</f>
        <v>0</v>
      </c>
      <c r="F301" s="153"/>
      <c r="G301" s="361">
        <f t="shared" si="33"/>
        <v>0</v>
      </c>
      <c r="H301" s="81">
        <f t="shared" si="34"/>
        <v>0</v>
      </c>
      <c r="I301" s="82">
        <f t="shared" si="35"/>
        <v>0</v>
      </c>
      <c r="J301" s="83">
        <f t="shared" si="36"/>
        <v>0</v>
      </c>
      <c r="K301" s="158">
        <f t="shared" si="37"/>
        <v>0</v>
      </c>
      <c r="L301" s="81">
        <f t="shared" si="38"/>
        <v>0</v>
      </c>
      <c r="M301" s="82">
        <f t="shared" si="39"/>
        <v>0</v>
      </c>
      <c r="N301" s="85">
        <f t="shared" si="40"/>
        <v>0</v>
      </c>
      <c r="O301" s="158">
        <f t="shared" si="41"/>
        <v>0</v>
      </c>
      <c r="P301" s="81">
        <f t="shared" si="42"/>
        <v>0</v>
      </c>
      <c r="Q301" s="82">
        <f t="shared" si="43"/>
        <v>0</v>
      </c>
      <c r="R301" s="85">
        <f t="shared" si="44"/>
        <v>0</v>
      </c>
      <c r="S301" s="158">
        <f t="shared" si="45"/>
        <v>0</v>
      </c>
      <c r="T301" s="81">
        <f t="shared" si="46"/>
        <v>0</v>
      </c>
      <c r="U301" s="82">
        <f t="shared" si="47"/>
        <v>0</v>
      </c>
      <c r="V301" s="85">
        <f t="shared" si="48"/>
        <v>0</v>
      </c>
      <c r="W301" s="158">
        <f t="shared" si="49"/>
        <v>0</v>
      </c>
      <c r="X301" s="81">
        <f t="shared" si="50"/>
        <v>0</v>
      </c>
      <c r="Y301" s="82">
        <f t="shared" si="51"/>
        <v>0</v>
      </c>
      <c r="Z301" s="85">
        <f t="shared" si="52"/>
        <v>0</v>
      </c>
      <c r="AA301" s="158">
        <f t="shared" si="53"/>
        <v>0</v>
      </c>
      <c r="AB301" s="87" t="e">
        <f t="shared" si="58"/>
        <v>#DIV/0!</v>
      </c>
      <c r="AC301" s="87">
        <v>6</v>
      </c>
      <c r="AD301" s="362">
        <f t="shared" si="54"/>
        <v>12</v>
      </c>
      <c r="AE301" s="87" t="e">
        <f t="shared" si="59"/>
        <v>#DIV/0!</v>
      </c>
      <c r="AF301" s="154" t="e">
        <f t="shared" si="60"/>
        <v>#DIV/0!</v>
      </c>
      <c r="AG301" s="3"/>
      <c r="AH301" s="1"/>
      <c r="AI301" s="139"/>
      <c r="AJ301" s="139"/>
      <c r="AK301" s="350"/>
      <c r="AL301" s="350"/>
      <c r="AM301" s="2"/>
      <c r="AN301" s="2"/>
      <c r="AO301" s="2"/>
      <c r="AP301" s="45"/>
      <c r="AQ301" s="167"/>
      <c r="AR301" s="167"/>
      <c r="AS301" s="167"/>
      <c r="AT301" s="167"/>
      <c r="AU301" s="167"/>
      <c r="AV301" s="167"/>
      <c r="AW301" s="167"/>
      <c r="AX301" s="167"/>
      <c r="AY301" s="167"/>
      <c r="AZ301" s="202"/>
      <c r="BA301" s="202"/>
      <c r="BB301" s="167"/>
      <c r="BC301" s="167"/>
      <c r="BD301" s="167"/>
    </row>
    <row r="302" spans="1:56" ht="14.25" customHeight="1">
      <c r="A302" s="218"/>
      <c r="B302" s="351"/>
      <c r="C302" s="46" t="s">
        <v>878</v>
      </c>
      <c r="D302" s="79"/>
      <c r="E302" s="79">
        <f>VLOOKUP(C302,AVE!B$1:GB4303,2,0)</f>
        <v>0</v>
      </c>
      <c r="F302" s="153"/>
      <c r="G302" s="361">
        <f t="shared" si="33"/>
        <v>0</v>
      </c>
      <c r="H302" s="81">
        <f t="shared" si="34"/>
        <v>0</v>
      </c>
      <c r="I302" s="82">
        <f t="shared" si="35"/>
        <v>0</v>
      </c>
      <c r="J302" s="83">
        <f t="shared" si="36"/>
        <v>0</v>
      </c>
      <c r="K302" s="158">
        <f t="shared" si="37"/>
        <v>0</v>
      </c>
      <c r="L302" s="81">
        <f t="shared" si="38"/>
        <v>0</v>
      </c>
      <c r="M302" s="82">
        <f t="shared" si="39"/>
        <v>0</v>
      </c>
      <c r="N302" s="85">
        <f t="shared" si="40"/>
        <v>0</v>
      </c>
      <c r="O302" s="158">
        <f t="shared" si="41"/>
        <v>0</v>
      </c>
      <c r="P302" s="81">
        <f t="shared" si="42"/>
        <v>0</v>
      </c>
      <c r="Q302" s="82">
        <f t="shared" si="43"/>
        <v>0</v>
      </c>
      <c r="R302" s="85">
        <f t="shared" si="44"/>
        <v>0</v>
      </c>
      <c r="S302" s="158">
        <f t="shared" si="45"/>
        <v>0</v>
      </c>
      <c r="T302" s="81">
        <f t="shared" si="46"/>
        <v>0</v>
      </c>
      <c r="U302" s="82">
        <f t="shared" si="47"/>
        <v>0</v>
      </c>
      <c r="V302" s="85">
        <f t="shared" si="48"/>
        <v>0</v>
      </c>
      <c r="W302" s="158">
        <f t="shared" si="49"/>
        <v>0</v>
      </c>
      <c r="X302" s="81">
        <f t="shared" si="50"/>
        <v>0</v>
      </c>
      <c r="Y302" s="82">
        <f t="shared" si="51"/>
        <v>0</v>
      </c>
      <c r="Z302" s="85">
        <f t="shared" si="52"/>
        <v>0</v>
      </c>
      <c r="AA302" s="158">
        <f t="shared" si="53"/>
        <v>0</v>
      </c>
      <c r="AB302" s="87" t="e">
        <f t="shared" si="58"/>
        <v>#DIV/0!</v>
      </c>
      <c r="AC302" s="87">
        <v>6</v>
      </c>
      <c r="AD302" s="362">
        <f t="shared" si="54"/>
        <v>12</v>
      </c>
      <c r="AE302" s="87" t="e">
        <f t="shared" si="59"/>
        <v>#DIV/0!</v>
      </c>
      <c r="AF302" s="154" t="e">
        <f t="shared" si="60"/>
        <v>#DIV/0!</v>
      </c>
      <c r="AG302" s="3"/>
      <c r="AH302" s="1"/>
      <c r="AI302" s="139"/>
      <c r="AJ302" s="139"/>
      <c r="AK302" s="350"/>
      <c r="AL302" s="350"/>
      <c r="AM302" s="2"/>
      <c r="AN302" s="2"/>
      <c r="AO302" s="2"/>
      <c r="AP302" s="45"/>
      <c r="AQ302" s="167"/>
      <c r="AR302" s="167"/>
      <c r="AS302" s="167"/>
      <c r="AT302" s="167"/>
      <c r="AU302" s="167"/>
      <c r="AV302" s="167"/>
      <c r="AW302" s="167"/>
      <c r="AX302" s="167"/>
      <c r="AY302" s="167"/>
      <c r="AZ302" s="202"/>
      <c r="BA302" s="202"/>
      <c r="BB302" s="167"/>
      <c r="BC302" s="167"/>
      <c r="BD302" s="167"/>
    </row>
    <row r="303" spans="1:56" ht="14.25" customHeight="1">
      <c r="A303" s="218"/>
      <c r="B303" s="351"/>
      <c r="C303" s="46" t="s">
        <v>879</v>
      </c>
      <c r="D303" s="79"/>
      <c r="E303" s="79">
        <f>VLOOKUP(C303,AVE!B$1:GB4305,2,0)</f>
        <v>0</v>
      </c>
      <c r="F303" s="153"/>
      <c r="G303" s="361">
        <f t="shared" si="33"/>
        <v>25</v>
      </c>
      <c r="H303" s="81">
        <f t="shared" si="34"/>
        <v>0</v>
      </c>
      <c r="I303" s="82">
        <f t="shared" si="35"/>
        <v>0</v>
      </c>
      <c r="J303" s="83">
        <f t="shared" si="36"/>
        <v>0</v>
      </c>
      <c r="K303" s="158">
        <f t="shared" si="37"/>
        <v>0</v>
      </c>
      <c r="L303" s="81">
        <f t="shared" si="38"/>
        <v>0</v>
      </c>
      <c r="M303" s="82">
        <f t="shared" si="39"/>
        <v>0</v>
      </c>
      <c r="N303" s="85">
        <f t="shared" si="40"/>
        <v>0</v>
      </c>
      <c r="O303" s="158">
        <f t="shared" si="41"/>
        <v>0</v>
      </c>
      <c r="P303" s="81">
        <f t="shared" si="42"/>
        <v>0</v>
      </c>
      <c r="Q303" s="82">
        <f t="shared" si="43"/>
        <v>0</v>
      </c>
      <c r="R303" s="85">
        <f t="shared" si="44"/>
        <v>0</v>
      </c>
      <c r="S303" s="158">
        <f t="shared" si="45"/>
        <v>0</v>
      </c>
      <c r="T303" s="81">
        <f t="shared" si="46"/>
        <v>0</v>
      </c>
      <c r="U303" s="82">
        <f t="shared" si="47"/>
        <v>0</v>
      </c>
      <c r="V303" s="85">
        <f t="shared" si="48"/>
        <v>0</v>
      </c>
      <c r="W303" s="158">
        <f t="shared" si="49"/>
        <v>0</v>
      </c>
      <c r="X303" s="81">
        <f t="shared" si="50"/>
        <v>0</v>
      </c>
      <c r="Y303" s="82">
        <f t="shared" si="51"/>
        <v>25</v>
      </c>
      <c r="Z303" s="85">
        <f t="shared" si="52"/>
        <v>0</v>
      </c>
      <c r="AA303" s="158">
        <f t="shared" si="53"/>
        <v>25</v>
      </c>
      <c r="AB303" s="87" t="e">
        <f t="shared" si="58"/>
        <v>#DIV/0!</v>
      </c>
      <c r="AC303" s="87">
        <v>6</v>
      </c>
      <c r="AD303" s="362">
        <f t="shared" si="54"/>
        <v>12</v>
      </c>
      <c r="AE303" s="87" t="e">
        <f t="shared" si="59"/>
        <v>#DIV/0!</v>
      </c>
      <c r="AF303" s="154" t="e">
        <f t="shared" si="60"/>
        <v>#DIV/0!</v>
      </c>
      <c r="AG303" s="3"/>
      <c r="AH303" s="1"/>
      <c r="AI303" s="139"/>
      <c r="AJ303" s="139"/>
      <c r="AK303" s="350"/>
      <c r="AL303" s="350"/>
      <c r="AM303" s="2"/>
      <c r="AN303" s="2"/>
      <c r="AO303" s="2"/>
      <c r="AP303" s="45"/>
      <c r="AQ303" s="167"/>
      <c r="AR303" s="167"/>
      <c r="AS303" s="167"/>
      <c r="AT303" s="167"/>
      <c r="AU303" s="167"/>
      <c r="AV303" s="167"/>
      <c r="AW303" s="167"/>
      <c r="AX303" s="167"/>
      <c r="AY303" s="167"/>
      <c r="AZ303" s="378"/>
      <c r="BA303" s="378">
        <v>25</v>
      </c>
      <c r="BB303" s="167"/>
      <c r="BC303" s="167"/>
      <c r="BD303" s="167"/>
    </row>
    <row r="304" spans="1:56" ht="14.25" customHeight="1">
      <c r="A304" s="218" t="s">
        <v>1288</v>
      </c>
      <c r="B304" s="465" t="s">
        <v>1407</v>
      </c>
      <c r="C304" s="46" t="s">
        <v>880</v>
      </c>
      <c r="D304" s="79"/>
      <c r="E304" s="79">
        <f>VLOOKUP(C304,AVE!B$1:GB4306,2,0)</f>
        <v>0</v>
      </c>
      <c r="F304" s="153"/>
      <c r="G304" s="361">
        <f t="shared" si="33"/>
        <v>55</v>
      </c>
      <c r="H304" s="81">
        <f t="shared" si="34"/>
        <v>0</v>
      </c>
      <c r="I304" s="82">
        <f t="shared" si="35"/>
        <v>0</v>
      </c>
      <c r="J304" s="83">
        <f t="shared" si="36"/>
        <v>0</v>
      </c>
      <c r="K304" s="158">
        <f t="shared" si="37"/>
        <v>0</v>
      </c>
      <c r="L304" s="81">
        <f t="shared" si="38"/>
        <v>0</v>
      </c>
      <c r="M304" s="82">
        <f t="shared" si="39"/>
        <v>0</v>
      </c>
      <c r="N304" s="85">
        <f t="shared" si="40"/>
        <v>0</v>
      </c>
      <c r="O304" s="158">
        <f t="shared" si="41"/>
        <v>0</v>
      </c>
      <c r="P304" s="81">
        <f t="shared" si="42"/>
        <v>0</v>
      </c>
      <c r="Q304" s="82">
        <f t="shared" si="43"/>
        <v>30</v>
      </c>
      <c r="R304" s="85">
        <f t="shared" si="44"/>
        <v>0</v>
      </c>
      <c r="S304" s="158">
        <f t="shared" si="45"/>
        <v>30</v>
      </c>
      <c r="T304" s="81">
        <f t="shared" si="46"/>
        <v>30</v>
      </c>
      <c r="U304" s="82">
        <f t="shared" si="47"/>
        <v>0</v>
      </c>
      <c r="V304" s="85">
        <f t="shared" si="48"/>
        <v>0</v>
      </c>
      <c r="W304" s="158">
        <f t="shared" si="49"/>
        <v>30</v>
      </c>
      <c r="X304" s="81">
        <f t="shared" si="50"/>
        <v>30</v>
      </c>
      <c r="Y304" s="82">
        <f t="shared" si="51"/>
        <v>25</v>
      </c>
      <c r="Z304" s="85">
        <f t="shared" si="52"/>
        <v>0</v>
      </c>
      <c r="AA304" s="158">
        <f t="shared" si="53"/>
        <v>55</v>
      </c>
      <c r="AB304" s="87" t="e">
        <f t="shared" si="58"/>
        <v>#DIV/0!</v>
      </c>
      <c r="AC304" s="87">
        <v>6</v>
      </c>
      <c r="AD304" s="362">
        <f t="shared" si="54"/>
        <v>12</v>
      </c>
      <c r="AE304" s="87" t="e">
        <f t="shared" si="59"/>
        <v>#DIV/0!</v>
      </c>
      <c r="AF304" s="154" t="e">
        <f t="shared" si="60"/>
        <v>#DIV/0!</v>
      </c>
      <c r="AG304" s="3"/>
      <c r="AH304" s="1"/>
      <c r="AI304" s="139"/>
      <c r="AJ304" s="139"/>
      <c r="AK304" s="350"/>
      <c r="AL304" s="350">
        <v>15</v>
      </c>
      <c r="AM304" s="2"/>
      <c r="AN304" s="2"/>
      <c r="AO304" s="2"/>
      <c r="AP304" s="45"/>
      <c r="AQ304" s="167"/>
      <c r="AR304" s="167"/>
      <c r="AS304" s="167"/>
      <c r="AT304" s="177">
        <v>30</v>
      </c>
      <c r="AU304" s="167"/>
      <c r="AV304" s="167"/>
      <c r="AW304" s="167"/>
      <c r="AX304" s="167"/>
      <c r="AY304" s="167"/>
      <c r="AZ304" s="304"/>
      <c r="BA304" s="304">
        <v>25</v>
      </c>
      <c r="BB304" s="167"/>
      <c r="BC304" s="167"/>
      <c r="BD304" s="167"/>
    </row>
    <row r="305" spans="1:56" ht="14.25" customHeight="1">
      <c r="A305" s="218"/>
      <c r="B305" s="351"/>
      <c r="C305" s="46" t="s">
        <v>881</v>
      </c>
      <c r="D305" s="79"/>
      <c r="E305" s="79">
        <f>VLOOKUP(C305,AVE!B$1:GB4307,2,0)</f>
        <v>0</v>
      </c>
      <c r="F305" s="153"/>
      <c r="G305" s="361">
        <f t="shared" si="33"/>
        <v>10</v>
      </c>
      <c r="H305" s="81">
        <f t="shared" si="34"/>
        <v>0</v>
      </c>
      <c r="I305" s="82">
        <f t="shared" si="35"/>
        <v>0</v>
      </c>
      <c r="J305" s="83">
        <f t="shared" si="36"/>
        <v>0</v>
      </c>
      <c r="K305" s="158">
        <f t="shared" si="37"/>
        <v>0</v>
      </c>
      <c r="L305" s="81">
        <f t="shared" si="38"/>
        <v>0</v>
      </c>
      <c r="M305" s="82">
        <f t="shared" si="39"/>
        <v>0</v>
      </c>
      <c r="N305" s="85">
        <f t="shared" si="40"/>
        <v>0</v>
      </c>
      <c r="O305" s="158">
        <f t="shared" si="41"/>
        <v>0</v>
      </c>
      <c r="P305" s="81">
        <f t="shared" si="42"/>
        <v>0</v>
      </c>
      <c r="Q305" s="82">
        <f t="shared" si="43"/>
        <v>0</v>
      </c>
      <c r="R305" s="85">
        <f t="shared" si="44"/>
        <v>0</v>
      </c>
      <c r="S305" s="158">
        <f t="shared" si="45"/>
        <v>0</v>
      </c>
      <c r="T305" s="81">
        <f t="shared" si="46"/>
        <v>0</v>
      </c>
      <c r="U305" s="82">
        <f t="shared" si="47"/>
        <v>10</v>
      </c>
      <c r="V305" s="85">
        <f t="shared" si="48"/>
        <v>0</v>
      </c>
      <c r="W305" s="158">
        <f t="shared" si="49"/>
        <v>10</v>
      </c>
      <c r="X305" s="81">
        <f t="shared" si="50"/>
        <v>10</v>
      </c>
      <c r="Y305" s="82">
        <f t="shared" si="51"/>
        <v>0</v>
      </c>
      <c r="Z305" s="85">
        <f t="shared" si="52"/>
        <v>0</v>
      </c>
      <c r="AA305" s="158">
        <f t="shared" si="53"/>
        <v>10</v>
      </c>
      <c r="AB305" s="87" t="e">
        <f t="shared" si="58"/>
        <v>#DIV/0!</v>
      </c>
      <c r="AC305" s="87">
        <v>6</v>
      </c>
      <c r="AD305" s="362">
        <f t="shared" si="54"/>
        <v>12</v>
      </c>
      <c r="AE305" s="87" t="e">
        <f t="shared" si="59"/>
        <v>#DIV/0!</v>
      </c>
      <c r="AF305" s="154" t="e">
        <f t="shared" si="60"/>
        <v>#DIV/0!</v>
      </c>
      <c r="AG305" s="3"/>
      <c r="AH305" s="1"/>
      <c r="AI305" s="139"/>
      <c r="AJ305" s="139"/>
      <c r="AK305" s="350"/>
      <c r="AL305" s="350"/>
      <c r="AM305" s="2"/>
      <c r="AN305" s="2"/>
      <c r="AO305" s="2"/>
      <c r="AP305" s="45"/>
      <c r="AQ305" s="167"/>
      <c r="AR305" s="167"/>
      <c r="AS305" s="167"/>
      <c r="AT305" s="167"/>
      <c r="AU305" s="167"/>
      <c r="AV305" s="167"/>
      <c r="AW305" s="167"/>
      <c r="AX305" s="167"/>
      <c r="AY305" s="177">
        <v>10</v>
      </c>
      <c r="AZ305" s="202"/>
      <c r="BA305" s="202"/>
      <c r="BB305" s="177"/>
      <c r="BC305" s="167"/>
      <c r="BD305" s="167"/>
    </row>
    <row r="306" spans="1:56" ht="14.25" customHeight="1">
      <c r="A306" s="218"/>
      <c r="B306" s="351"/>
      <c r="C306" s="46" t="s">
        <v>883</v>
      </c>
      <c r="D306" s="79"/>
      <c r="E306" s="79">
        <f>VLOOKUP(C306,AVE!B$1:GB4308,2,0)</f>
        <v>0</v>
      </c>
      <c r="F306" s="153"/>
      <c r="G306" s="361">
        <f t="shared" si="33"/>
        <v>10</v>
      </c>
      <c r="H306" s="81">
        <f t="shared" si="34"/>
        <v>0</v>
      </c>
      <c r="I306" s="82">
        <f t="shared" si="35"/>
        <v>0</v>
      </c>
      <c r="J306" s="83">
        <f t="shared" si="36"/>
        <v>0</v>
      </c>
      <c r="K306" s="158">
        <f t="shared" si="37"/>
        <v>0</v>
      </c>
      <c r="L306" s="81">
        <f t="shared" si="38"/>
        <v>0</v>
      </c>
      <c r="M306" s="82">
        <f t="shared" si="39"/>
        <v>0</v>
      </c>
      <c r="N306" s="85">
        <f t="shared" si="40"/>
        <v>0</v>
      </c>
      <c r="O306" s="158">
        <f t="shared" si="41"/>
        <v>0</v>
      </c>
      <c r="P306" s="81">
        <f t="shared" si="42"/>
        <v>0</v>
      </c>
      <c r="Q306" s="82">
        <f t="shared" si="43"/>
        <v>0</v>
      </c>
      <c r="R306" s="85">
        <f t="shared" si="44"/>
        <v>0</v>
      </c>
      <c r="S306" s="158">
        <f t="shared" si="45"/>
        <v>0</v>
      </c>
      <c r="T306" s="81">
        <f t="shared" si="46"/>
        <v>0</v>
      </c>
      <c r="U306" s="82">
        <f t="shared" si="47"/>
        <v>10</v>
      </c>
      <c r="V306" s="85">
        <f t="shared" si="48"/>
        <v>0</v>
      </c>
      <c r="W306" s="158">
        <f t="shared" si="49"/>
        <v>10</v>
      </c>
      <c r="X306" s="81">
        <f t="shared" si="50"/>
        <v>10</v>
      </c>
      <c r="Y306" s="82">
        <f t="shared" si="51"/>
        <v>0</v>
      </c>
      <c r="Z306" s="85">
        <f t="shared" si="52"/>
        <v>0</v>
      </c>
      <c r="AA306" s="158">
        <f t="shared" si="53"/>
        <v>10</v>
      </c>
      <c r="AB306" s="87" t="e">
        <f t="shared" si="58"/>
        <v>#DIV/0!</v>
      </c>
      <c r="AC306" s="87">
        <v>6</v>
      </c>
      <c r="AD306" s="362">
        <f t="shared" si="54"/>
        <v>12</v>
      </c>
      <c r="AE306" s="87" t="e">
        <f t="shared" si="59"/>
        <v>#DIV/0!</v>
      </c>
      <c r="AF306" s="154" t="e">
        <f t="shared" si="60"/>
        <v>#DIV/0!</v>
      </c>
      <c r="AG306" s="3"/>
      <c r="AH306" s="1"/>
      <c r="AI306" s="139"/>
      <c r="AJ306" s="139"/>
      <c r="AK306" s="350"/>
      <c r="AL306" s="350"/>
      <c r="AM306" s="2"/>
      <c r="AN306" s="2"/>
      <c r="AO306" s="2"/>
      <c r="AP306" s="45"/>
      <c r="AQ306" s="167"/>
      <c r="AR306" s="167"/>
      <c r="AS306" s="167"/>
      <c r="AT306" s="167"/>
      <c r="AU306" s="167"/>
      <c r="AV306" s="167"/>
      <c r="AW306" s="167"/>
      <c r="AX306" s="167"/>
      <c r="AY306" s="177">
        <v>10</v>
      </c>
      <c r="AZ306" s="202"/>
      <c r="BA306" s="202"/>
      <c r="BB306" s="177"/>
      <c r="BC306" s="167"/>
      <c r="BD306" s="167"/>
    </row>
    <row r="307" spans="1:56" ht="14.25" customHeight="1">
      <c r="A307" s="218"/>
      <c r="B307" s="351"/>
      <c r="C307" s="46" t="s">
        <v>884</v>
      </c>
      <c r="D307" s="79"/>
      <c r="E307" s="79">
        <f>VLOOKUP(C307,AVE!B$1:GB4309,2,0)</f>
        <v>0</v>
      </c>
      <c r="F307" s="153"/>
      <c r="G307" s="361">
        <f t="shared" si="33"/>
        <v>50</v>
      </c>
      <c r="H307" s="81">
        <f t="shared" si="34"/>
        <v>0</v>
      </c>
      <c r="I307" s="82">
        <f t="shared" si="35"/>
        <v>0</v>
      </c>
      <c r="J307" s="83">
        <f t="shared" si="36"/>
        <v>0</v>
      </c>
      <c r="K307" s="158">
        <f t="shared" si="37"/>
        <v>0</v>
      </c>
      <c r="L307" s="81">
        <f t="shared" si="38"/>
        <v>0</v>
      </c>
      <c r="M307" s="82">
        <f t="shared" si="39"/>
        <v>0</v>
      </c>
      <c r="N307" s="85">
        <f t="shared" si="40"/>
        <v>0</v>
      </c>
      <c r="O307" s="158">
        <f t="shared" si="41"/>
        <v>0</v>
      </c>
      <c r="P307" s="81">
        <f t="shared" si="42"/>
        <v>0</v>
      </c>
      <c r="Q307" s="82">
        <f t="shared" si="43"/>
        <v>0</v>
      </c>
      <c r="R307" s="85">
        <f t="shared" si="44"/>
        <v>0</v>
      </c>
      <c r="S307" s="158">
        <f t="shared" si="45"/>
        <v>0</v>
      </c>
      <c r="T307" s="81">
        <f t="shared" si="46"/>
        <v>0</v>
      </c>
      <c r="U307" s="82">
        <f t="shared" si="47"/>
        <v>50</v>
      </c>
      <c r="V307" s="85">
        <f t="shared" si="48"/>
        <v>0</v>
      </c>
      <c r="W307" s="158">
        <f t="shared" si="49"/>
        <v>50</v>
      </c>
      <c r="X307" s="81">
        <f t="shared" si="50"/>
        <v>50</v>
      </c>
      <c r="Y307" s="82">
        <f t="shared" si="51"/>
        <v>0</v>
      </c>
      <c r="Z307" s="85">
        <f t="shared" si="52"/>
        <v>0</v>
      </c>
      <c r="AA307" s="158">
        <f t="shared" si="53"/>
        <v>50</v>
      </c>
      <c r="AB307" s="87" t="e">
        <f t="shared" si="58"/>
        <v>#DIV/0!</v>
      </c>
      <c r="AC307" s="87">
        <v>6</v>
      </c>
      <c r="AD307" s="362">
        <f t="shared" si="54"/>
        <v>12</v>
      </c>
      <c r="AE307" s="87" t="e">
        <f t="shared" si="59"/>
        <v>#DIV/0!</v>
      </c>
      <c r="AF307" s="154" t="e">
        <f t="shared" si="60"/>
        <v>#DIV/0!</v>
      </c>
      <c r="AG307" s="3"/>
      <c r="AH307" s="1"/>
      <c r="AI307" s="139"/>
      <c r="AJ307" s="139"/>
      <c r="AK307" s="350"/>
      <c r="AL307" s="350"/>
      <c r="AM307" s="2"/>
      <c r="AN307" s="2"/>
      <c r="AO307" s="2"/>
      <c r="AP307" s="45"/>
      <c r="AQ307" s="167"/>
      <c r="AR307" s="167"/>
      <c r="AS307" s="167"/>
      <c r="AT307" s="167"/>
      <c r="AU307" s="167"/>
      <c r="AV307" s="167"/>
      <c r="AW307" s="167"/>
      <c r="AX307" s="167"/>
      <c r="AY307" s="177">
        <v>50</v>
      </c>
      <c r="AZ307" s="202"/>
      <c r="BA307" s="202"/>
      <c r="BB307" s="177"/>
      <c r="BC307" s="167"/>
      <c r="BD307" s="167"/>
    </row>
    <row r="308" spans="1:56" ht="14.25" customHeight="1">
      <c r="A308" s="218"/>
      <c r="B308" s="351"/>
      <c r="C308" s="46" t="s">
        <v>885</v>
      </c>
      <c r="D308" s="79"/>
      <c r="E308" s="79">
        <f>VLOOKUP(C308,AVE!B$1:GB4310,2,0)</f>
        <v>0</v>
      </c>
      <c r="F308" s="153"/>
      <c r="G308" s="361">
        <f t="shared" si="33"/>
        <v>50</v>
      </c>
      <c r="H308" s="81">
        <f t="shared" si="34"/>
        <v>0</v>
      </c>
      <c r="I308" s="82">
        <f t="shared" si="35"/>
        <v>0</v>
      </c>
      <c r="J308" s="83">
        <f t="shared" si="36"/>
        <v>0</v>
      </c>
      <c r="K308" s="158">
        <f t="shared" si="37"/>
        <v>0</v>
      </c>
      <c r="L308" s="81">
        <f t="shared" si="38"/>
        <v>0</v>
      </c>
      <c r="M308" s="82">
        <f t="shared" si="39"/>
        <v>0</v>
      </c>
      <c r="N308" s="85">
        <f t="shared" si="40"/>
        <v>0</v>
      </c>
      <c r="O308" s="158">
        <f t="shared" si="41"/>
        <v>0</v>
      </c>
      <c r="P308" s="81">
        <f t="shared" si="42"/>
        <v>0</v>
      </c>
      <c r="Q308" s="82">
        <f t="shared" si="43"/>
        <v>0</v>
      </c>
      <c r="R308" s="85">
        <f t="shared" si="44"/>
        <v>0</v>
      </c>
      <c r="S308" s="158">
        <f t="shared" si="45"/>
        <v>0</v>
      </c>
      <c r="T308" s="81">
        <f t="shared" si="46"/>
        <v>0</v>
      </c>
      <c r="U308" s="82">
        <f t="shared" si="47"/>
        <v>50</v>
      </c>
      <c r="V308" s="85">
        <f t="shared" si="48"/>
        <v>0</v>
      </c>
      <c r="W308" s="158">
        <f t="shared" si="49"/>
        <v>50</v>
      </c>
      <c r="X308" s="81">
        <f t="shared" si="50"/>
        <v>50</v>
      </c>
      <c r="Y308" s="82">
        <f t="shared" si="51"/>
        <v>0</v>
      </c>
      <c r="Z308" s="85">
        <f t="shared" si="52"/>
        <v>0</v>
      </c>
      <c r="AA308" s="158">
        <f t="shared" si="53"/>
        <v>50</v>
      </c>
      <c r="AB308" s="87" t="e">
        <f t="shared" si="58"/>
        <v>#DIV/0!</v>
      </c>
      <c r="AC308" s="87">
        <v>6</v>
      </c>
      <c r="AD308" s="362">
        <f t="shared" si="54"/>
        <v>12</v>
      </c>
      <c r="AE308" s="87" t="e">
        <f t="shared" si="59"/>
        <v>#DIV/0!</v>
      </c>
      <c r="AF308" s="154" t="e">
        <f t="shared" si="60"/>
        <v>#DIV/0!</v>
      </c>
      <c r="AG308" s="3"/>
      <c r="AH308" s="1"/>
      <c r="AI308" s="139"/>
      <c r="AJ308" s="139"/>
      <c r="AK308" s="350"/>
      <c r="AL308" s="350"/>
      <c r="AM308" s="2"/>
      <c r="AN308" s="2"/>
      <c r="AO308" s="2"/>
      <c r="AP308" s="45"/>
      <c r="AQ308" s="167"/>
      <c r="AR308" s="167"/>
      <c r="AS308" s="167"/>
      <c r="AT308" s="167"/>
      <c r="AU308" s="167"/>
      <c r="AV308" s="167"/>
      <c r="AW308" s="167"/>
      <c r="AX308" s="167"/>
      <c r="AY308" s="177">
        <v>50</v>
      </c>
      <c r="AZ308" s="202"/>
      <c r="BA308" s="202"/>
      <c r="BB308" s="177"/>
      <c r="BC308" s="167"/>
      <c r="BD308" s="167"/>
    </row>
    <row r="309" spans="1:56" ht="14.25" customHeight="1">
      <c r="A309" s="218"/>
      <c r="B309" s="351"/>
      <c r="C309" s="46" t="s">
        <v>886</v>
      </c>
      <c r="D309" s="79"/>
      <c r="E309" s="79">
        <f>VLOOKUP(C309,AVE!B$1:GB4311,2,0)</f>
        <v>0</v>
      </c>
      <c r="F309" s="153"/>
      <c r="G309" s="361">
        <f t="shared" si="33"/>
        <v>5</v>
      </c>
      <c r="H309" s="81">
        <f t="shared" si="34"/>
        <v>0</v>
      </c>
      <c r="I309" s="82">
        <f t="shared" si="35"/>
        <v>0</v>
      </c>
      <c r="J309" s="83">
        <f t="shared" si="36"/>
        <v>0</v>
      </c>
      <c r="K309" s="158">
        <f t="shared" si="37"/>
        <v>0</v>
      </c>
      <c r="L309" s="81">
        <f t="shared" si="38"/>
        <v>0</v>
      </c>
      <c r="M309" s="82">
        <f t="shared" si="39"/>
        <v>0</v>
      </c>
      <c r="N309" s="85">
        <f t="shared" si="40"/>
        <v>0</v>
      </c>
      <c r="O309" s="158">
        <f t="shared" si="41"/>
        <v>0</v>
      </c>
      <c r="P309" s="81">
        <f t="shared" si="42"/>
        <v>0</v>
      </c>
      <c r="Q309" s="82">
        <f t="shared" si="43"/>
        <v>0</v>
      </c>
      <c r="R309" s="85">
        <f t="shared" si="44"/>
        <v>0</v>
      </c>
      <c r="S309" s="158">
        <f t="shared" si="45"/>
        <v>0</v>
      </c>
      <c r="T309" s="81">
        <f t="shared" si="46"/>
        <v>0</v>
      </c>
      <c r="U309" s="82">
        <f t="shared" si="47"/>
        <v>5</v>
      </c>
      <c r="V309" s="85">
        <f t="shared" si="48"/>
        <v>0</v>
      </c>
      <c r="W309" s="158">
        <f t="shared" si="49"/>
        <v>5</v>
      </c>
      <c r="X309" s="81">
        <f t="shared" si="50"/>
        <v>5</v>
      </c>
      <c r="Y309" s="82">
        <f t="shared" si="51"/>
        <v>0</v>
      </c>
      <c r="Z309" s="85">
        <f t="shared" si="52"/>
        <v>0</v>
      </c>
      <c r="AA309" s="158">
        <f t="shared" si="53"/>
        <v>5</v>
      </c>
      <c r="AB309" s="87" t="e">
        <f t="shared" si="58"/>
        <v>#DIV/0!</v>
      </c>
      <c r="AC309" s="87">
        <v>6</v>
      </c>
      <c r="AD309" s="362">
        <f t="shared" si="54"/>
        <v>12</v>
      </c>
      <c r="AE309" s="87" t="e">
        <f t="shared" si="59"/>
        <v>#DIV/0!</v>
      </c>
      <c r="AF309" s="154" t="e">
        <f t="shared" si="60"/>
        <v>#DIV/0!</v>
      </c>
      <c r="AG309" s="3"/>
      <c r="AH309" s="1"/>
      <c r="AI309" s="139"/>
      <c r="AJ309" s="139"/>
      <c r="AK309" s="350"/>
      <c r="AL309" s="350"/>
      <c r="AM309" s="2"/>
      <c r="AN309" s="2"/>
      <c r="AO309" s="2"/>
      <c r="AP309" s="45"/>
      <c r="AQ309" s="167"/>
      <c r="AR309" s="167"/>
      <c r="AS309" s="167"/>
      <c r="AT309" s="167"/>
      <c r="AU309" s="167"/>
      <c r="AV309" s="167"/>
      <c r="AW309" s="167"/>
      <c r="AX309" s="167"/>
      <c r="AY309" s="177">
        <v>5</v>
      </c>
      <c r="AZ309" s="202"/>
      <c r="BA309" s="202"/>
      <c r="BB309" s="177"/>
      <c r="BC309" s="167"/>
      <c r="BD309" s="167"/>
    </row>
    <row r="310" spans="1:56" ht="14.25" customHeight="1">
      <c r="A310" s="218"/>
      <c r="B310" s="351"/>
      <c r="C310" s="46" t="s">
        <v>887</v>
      </c>
      <c r="D310" s="79"/>
      <c r="E310" s="79">
        <f>VLOOKUP(C310,AVE!B$1:GB4312,2,0)</f>
        <v>0</v>
      </c>
      <c r="F310" s="153"/>
      <c r="G310" s="361">
        <f t="shared" si="33"/>
        <v>25</v>
      </c>
      <c r="H310" s="81">
        <f t="shared" si="34"/>
        <v>0</v>
      </c>
      <c r="I310" s="82">
        <f t="shared" si="35"/>
        <v>0</v>
      </c>
      <c r="J310" s="83">
        <f t="shared" si="36"/>
        <v>0</v>
      </c>
      <c r="K310" s="158">
        <f t="shared" si="37"/>
        <v>0</v>
      </c>
      <c r="L310" s="81">
        <f t="shared" si="38"/>
        <v>0</v>
      </c>
      <c r="M310" s="82">
        <f t="shared" si="39"/>
        <v>0</v>
      </c>
      <c r="N310" s="85">
        <f t="shared" si="40"/>
        <v>0</v>
      </c>
      <c r="O310" s="158">
        <f t="shared" si="41"/>
        <v>0</v>
      </c>
      <c r="P310" s="81">
        <f t="shared" si="42"/>
        <v>0</v>
      </c>
      <c r="Q310" s="82">
        <f t="shared" si="43"/>
        <v>0</v>
      </c>
      <c r="R310" s="85">
        <f t="shared" si="44"/>
        <v>0</v>
      </c>
      <c r="S310" s="158">
        <f t="shared" si="45"/>
        <v>0</v>
      </c>
      <c r="T310" s="81">
        <f t="shared" si="46"/>
        <v>0</v>
      </c>
      <c r="U310" s="82">
        <f t="shared" si="47"/>
        <v>25</v>
      </c>
      <c r="V310" s="85">
        <f t="shared" si="48"/>
        <v>0</v>
      </c>
      <c r="W310" s="158">
        <f t="shared" si="49"/>
        <v>25</v>
      </c>
      <c r="X310" s="81">
        <f t="shared" si="50"/>
        <v>25</v>
      </c>
      <c r="Y310" s="82">
        <f t="shared" si="51"/>
        <v>0</v>
      </c>
      <c r="Z310" s="85">
        <f t="shared" si="52"/>
        <v>0</v>
      </c>
      <c r="AA310" s="158">
        <f t="shared" si="53"/>
        <v>25</v>
      </c>
      <c r="AB310" s="87" t="e">
        <f t="shared" si="58"/>
        <v>#DIV/0!</v>
      </c>
      <c r="AC310" s="87">
        <v>6</v>
      </c>
      <c r="AD310" s="362">
        <f t="shared" si="54"/>
        <v>12</v>
      </c>
      <c r="AE310" s="87" t="e">
        <f t="shared" si="59"/>
        <v>#DIV/0!</v>
      </c>
      <c r="AF310" s="154" t="e">
        <f t="shared" si="60"/>
        <v>#DIV/0!</v>
      </c>
      <c r="AG310" s="3"/>
      <c r="AH310" s="1"/>
      <c r="AI310" s="139"/>
      <c r="AJ310" s="139"/>
      <c r="AK310" s="350"/>
      <c r="AL310" s="350"/>
      <c r="AM310" s="2"/>
      <c r="AN310" s="2"/>
      <c r="AO310" s="2"/>
      <c r="AP310" s="45"/>
      <c r="AQ310" s="167"/>
      <c r="AR310" s="167"/>
      <c r="AS310" s="167"/>
      <c r="AT310" s="167"/>
      <c r="AU310" s="167"/>
      <c r="AV310" s="167"/>
      <c r="AW310" s="167"/>
      <c r="AX310" s="167"/>
      <c r="AY310" s="177">
        <v>25</v>
      </c>
      <c r="AZ310" s="202"/>
      <c r="BA310" s="202"/>
      <c r="BB310" s="177"/>
      <c r="BC310" s="167"/>
      <c r="BD310" s="167"/>
    </row>
    <row r="311" spans="1:56" ht="14.25" customHeight="1">
      <c r="A311" s="218"/>
      <c r="B311" s="465" t="s">
        <v>1408</v>
      </c>
      <c r="C311" s="46" t="s">
        <v>888</v>
      </c>
      <c r="D311" s="79"/>
      <c r="E311" s="79">
        <f>VLOOKUP(C311,AVE!B$1:GB4313,2,0)</f>
        <v>0</v>
      </c>
      <c r="F311" s="153"/>
      <c r="G311" s="361">
        <f t="shared" si="33"/>
        <v>5</v>
      </c>
      <c r="H311" s="81">
        <f t="shared" si="34"/>
        <v>0</v>
      </c>
      <c r="I311" s="82">
        <f t="shared" si="35"/>
        <v>0</v>
      </c>
      <c r="J311" s="83">
        <f t="shared" si="36"/>
        <v>0</v>
      </c>
      <c r="K311" s="158">
        <f t="shared" si="37"/>
        <v>0</v>
      </c>
      <c r="L311" s="81">
        <f t="shared" si="38"/>
        <v>0</v>
      </c>
      <c r="M311" s="82">
        <f t="shared" si="39"/>
        <v>0</v>
      </c>
      <c r="N311" s="85">
        <f t="shared" si="40"/>
        <v>0</v>
      </c>
      <c r="O311" s="158">
        <f t="shared" si="41"/>
        <v>0</v>
      </c>
      <c r="P311" s="81">
        <f t="shared" si="42"/>
        <v>0</v>
      </c>
      <c r="Q311" s="82">
        <f t="shared" si="43"/>
        <v>0</v>
      </c>
      <c r="R311" s="85">
        <f t="shared" si="44"/>
        <v>0</v>
      </c>
      <c r="S311" s="158">
        <f t="shared" si="45"/>
        <v>0</v>
      </c>
      <c r="T311" s="81">
        <f t="shared" si="46"/>
        <v>0</v>
      </c>
      <c r="U311" s="82">
        <f t="shared" si="47"/>
        <v>5</v>
      </c>
      <c r="V311" s="85">
        <f t="shared" si="48"/>
        <v>0</v>
      </c>
      <c r="W311" s="158">
        <f t="shared" si="49"/>
        <v>5</v>
      </c>
      <c r="X311" s="81">
        <f t="shared" si="50"/>
        <v>5</v>
      </c>
      <c r="Y311" s="82">
        <f t="shared" si="51"/>
        <v>0</v>
      </c>
      <c r="Z311" s="85">
        <f t="shared" si="52"/>
        <v>0</v>
      </c>
      <c r="AA311" s="158">
        <f t="shared" si="53"/>
        <v>5</v>
      </c>
      <c r="AB311" s="87" t="e">
        <f t="shared" si="58"/>
        <v>#DIV/0!</v>
      </c>
      <c r="AC311" s="87">
        <v>6</v>
      </c>
      <c r="AD311" s="362">
        <f t="shared" si="54"/>
        <v>12</v>
      </c>
      <c r="AE311" s="87" t="e">
        <f t="shared" si="59"/>
        <v>#DIV/0!</v>
      </c>
      <c r="AF311" s="154" t="e">
        <f t="shared" si="60"/>
        <v>#DIV/0!</v>
      </c>
      <c r="AG311" s="3"/>
      <c r="AH311" s="1"/>
      <c r="AI311" s="139"/>
      <c r="AJ311" s="139"/>
      <c r="AK311" s="350"/>
      <c r="AL311" s="350"/>
      <c r="AM311" s="2"/>
      <c r="AN311" s="2"/>
      <c r="AO311" s="2"/>
      <c r="AP311" s="45"/>
      <c r="AQ311" s="167"/>
      <c r="AR311" s="167"/>
      <c r="AS311" s="167"/>
      <c r="AT311" s="167"/>
      <c r="AU311" s="167"/>
      <c r="AV311" s="167"/>
      <c r="AW311" s="167"/>
      <c r="AX311" s="167"/>
      <c r="AY311" s="177">
        <v>5</v>
      </c>
      <c r="AZ311" s="202"/>
      <c r="BA311" s="202"/>
      <c r="BB311" s="177"/>
      <c r="BC311" s="167"/>
      <c r="BD311" s="167"/>
    </row>
    <row r="312" spans="1:56" ht="14.25" customHeight="1">
      <c r="A312" s="218"/>
      <c r="B312" s="351"/>
      <c r="C312" s="46" t="s">
        <v>889</v>
      </c>
      <c r="D312" s="79"/>
      <c r="E312" s="79">
        <f>VLOOKUP(C312,AVE!B$1:GB4314,2,0)</f>
        <v>0</v>
      </c>
      <c r="F312" s="153"/>
      <c r="G312" s="361">
        <f t="shared" si="33"/>
        <v>100</v>
      </c>
      <c r="H312" s="81">
        <f t="shared" si="34"/>
        <v>0</v>
      </c>
      <c r="I312" s="82">
        <f t="shared" si="35"/>
        <v>0</v>
      </c>
      <c r="J312" s="83">
        <f t="shared" si="36"/>
        <v>0</v>
      </c>
      <c r="K312" s="158">
        <f t="shared" si="37"/>
        <v>0</v>
      </c>
      <c r="L312" s="81">
        <f t="shared" si="38"/>
        <v>0</v>
      </c>
      <c r="M312" s="82">
        <f t="shared" si="39"/>
        <v>0</v>
      </c>
      <c r="N312" s="85">
        <f t="shared" si="40"/>
        <v>0</v>
      </c>
      <c r="O312" s="158">
        <f t="shared" si="41"/>
        <v>0</v>
      </c>
      <c r="P312" s="81">
        <f t="shared" si="42"/>
        <v>0</v>
      </c>
      <c r="Q312" s="82">
        <f t="shared" si="43"/>
        <v>0</v>
      </c>
      <c r="R312" s="85">
        <f t="shared" si="44"/>
        <v>0</v>
      </c>
      <c r="S312" s="158">
        <f t="shared" si="45"/>
        <v>0</v>
      </c>
      <c r="T312" s="81">
        <f t="shared" si="46"/>
        <v>0</v>
      </c>
      <c r="U312" s="82">
        <f t="shared" si="47"/>
        <v>100</v>
      </c>
      <c r="V312" s="85">
        <f t="shared" si="48"/>
        <v>0</v>
      </c>
      <c r="W312" s="158">
        <f t="shared" si="49"/>
        <v>100</v>
      </c>
      <c r="X312" s="81">
        <f t="shared" si="50"/>
        <v>100</v>
      </c>
      <c r="Y312" s="82">
        <f t="shared" si="51"/>
        <v>0</v>
      </c>
      <c r="Z312" s="85">
        <f t="shared" si="52"/>
        <v>0</v>
      </c>
      <c r="AA312" s="158">
        <f t="shared" si="53"/>
        <v>100</v>
      </c>
      <c r="AB312" s="87" t="e">
        <f t="shared" si="58"/>
        <v>#DIV/0!</v>
      </c>
      <c r="AC312" s="87">
        <v>6</v>
      </c>
      <c r="AD312" s="362">
        <f t="shared" si="54"/>
        <v>12</v>
      </c>
      <c r="AE312" s="87" t="e">
        <f t="shared" si="59"/>
        <v>#DIV/0!</v>
      </c>
      <c r="AF312" s="154" t="e">
        <f t="shared" si="60"/>
        <v>#DIV/0!</v>
      </c>
      <c r="AG312" s="3"/>
      <c r="AH312" s="1"/>
      <c r="AI312" s="139"/>
      <c r="AJ312" s="139"/>
      <c r="AK312" s="350"/>
      <c r="AL312" s="350"/>
      <c r="AM312" s="2"/>
      <c r="AN312" s="2"/>
      <c r="AO312" s="2"/>
      <c r="AP312" s="45"/>
      <c r="AQ312" s="167"/>
      <c r="AR312" s="167"/>
      <c r="AS312" s="167"/>
      <c r="AT312" s="167"/>
      <c r="AU312" s="167"/>
      <c r="AV312" s="167"/>
      <c r="AW312" s="167"/>
      <c r="AX312" s="167"/>
      <c r="AY312" s="177">
        <v>100</v>
      </c>
      <c r="AZ312" s="202"/>
      <c r="BA312" s="202"/>
      <c r="BB312" s="177"/>
      <c r="BC312" s="167"/>
      <c r="BD312" s="167"/>
    </row>
    <row r="313" spans="1:56" ht="14.25" customHeight="1">
      <c r="A313" s="218"/>
      <c r="B313" s="351"/>
      <c r="C313" s="46" t="s">
        <v>890</v>
      </c>
      <c r="D313" s="79"/>
      <c r="E313" s="79">
        <f>VLOOKUP(C313,AVE!B$1:GB4315,2,0)</f>
        <v>0</v>
      </c>
      <c r="F313" s="153"/>
      <c r="G313" s="361">
        <f t="shared" si="33"/>
        <v>10</v>
      </c>
      <c r="H313" s="81">
        <f t="shared" si="34"/>
        <v>0</v>
      </c>
      <c r="I313" s="82">
        <f t="shared" si="35"/>
        <v>0</v>
      </c>
      <c r="J313" s="83">
        <f t="shared" si="36"/>
        <v>0</v>
      </c>
      <c r="K313" s="158">
        <f t="shared" si="37"/>
        <v>0</v>
      </c>
      <c r="L313" s="81">
        <f t="shared" si="38"/>
        <v>0</v>
      </c>
      <c r="M313" s="82">
        <f t="shared" si="39"/>
        <v>0</v>
      </c>
      <c r="N313" s="85">
        <f t="shared" si="40"/>
        <v>0</v>
      </c>
      <c r="O313" s="158">
        <f t="shared" si="41"/>
        <v>0</v>
      </c>
      <c r="P313" s="81">
        <f t="shared" si="42"/>
        <v>0</v>
      </c>
      <c r="Q313" s="82">
        <f t="shared" si="43"/>
        <v>0</v>
      </c>
      <c r="R313" s="85">
        <f t="shared" si="44"/>
        <v>0</v>
      </c>
      <c r="S313" s="158">
        <f t="shared" si="45"/>
        <v>0</v>
      </c>
      <c r="T313" s="81">
        <f t="shared" si="46"/>
        <v>0</v>
      </c>
      <c r="U313" s="82">
        <f t="shared" si="47"/>
        <v>0</v>
      </c>
      <c r="V313" s="85">
        <f t="shared" si="48"/>
        <v>0</v>
      </c>
      <c r="W313" s="158">
        <f t="shared" si="49"/>
        <v>0</v>
      </c>
      <c r="X313" s="81">
        <f t="shared" si="50"/>
        <v>0</v>
      </c>
      <c r="Y313" s="82">
        <f t="shared" si="51"/>
        <v>10</v>
      </c>
      <c r="Z313" s="85">
        <f t="shared" si="52"/>
        <v>0</v>
      </c>
      <c r="AA313" s="158">
        <f t="shared" si="53"/>
        <v>10</v>
      </c>
      <c r="AB313" s="87" t="e">
        <f t="shared" si="58"/>
        <v>#DIV/0!</v>
      </c>
      <c r="AC313" s="87">
        <v>6</v>
      </c>
      <c r="AD313" s="362">
        <f t="shared" si="54"/>
        <v>12</v>
      </c>
      <c r="AE313" s="87" t="e">
        <f t="shared" si="59"/>
        <v>#DIV/0!</v>
      </c>
      <c r="AF313" s="154" t="e">
        <f t="shared" si="60"/>
        <v>#DIV/0!</v>
      </c>
      <c r="AG313" s="3"/>
      <c r="AH313" s="1"/>
      <c r="AI313" s="139"/>
      <c r="AJ313" s="139"/>
      <c r="AK313" s="350"/>
      <c r="AL313" s="350"/>
      <c r="AM313" s="2"/>
      <c r="AN313" s="2"/>
      <c r="AO313" s="2"/>
      <c r="AP313" s="45"/>
      <c r="AQ313" s="167"/>
      <c r="AR313" s="167"/>
      <c r="AS313" s="167"/>
      <c r="AT313" s="167"/>
      <c r="AU313" s="167"/>
      <c r="AV313" s="167"/>
      <c r="AW313" s="167"/>
      <c r="AX313" s="167"/>
      <c r="AY313" s="177"/>
      <c r="AZ313" s="202"/>
      <c r="BA313" s="202"/>
      <c r="BB313" s="177">
        <v>10</v>
      </c>
      <c r="BC313" s="167"/>
      <c r="BD313" s="167"/>
    </row>
    <row r="314" spans="1:56" ht="14.25" customHeight="1">
      <c r="A314" s="218"/>
      <c r="B314" s="351"/>
      <c r="C314" s="46" t="s">
        <v>891</v>
      </c>
      <c r="D314" s="79"/>
      <c r="E314" s="79">
        <f>VLOOKUP(C314,AVE!B$1:GB4316,2,0)</f>
        <v>0</v>
      </c>
      <c r="F314" s="153"/>
      <c r="G314" s="361">
        <f t="shared" si="33"/>
        <v>100</v>
      </c>
      <c r="H314" s="81">
        <f t="shared" si="34"/>
        <v>0</v>
      </c>
      <c r="I314" s="82">
        <f t="shared" si="35"/>
        <v>0</v>
      </c>
      <c r="J314" s="83">
        <f t="shared" si="36"/>
        <v>0</v>
      </c>
      <c r="K314" s="158">
        <f t="shared" si="37"/>
        <v>0</v>
      </c>
      <c r="L314" s="81">
        <f t="shared" si="38"/>
        <v>0</v>
      </c>
      <c r="M314" s="82">
        <f t="shared" si="39"/>
        <v>0</v>
      </c>
      <c r="N314" s="85">
        <f t="shared" si="40"/>
        <v>0</v>
      </c>
      <c r="O314" s="158">
        <f t="shared" si="41"/>
        <v>0</v>
      </c>
      <c r="P314" s="81">
        <f t="shared" si="42"/>
        <v>0</v>
      </c>
      <c r="Q314" s="82">
        <f t="shared" si="43"/>
        <v>0</v>
      </c>
      <c r="R314" s="85">
        <f t="shared" si="44"/>
        <v>0</v>
      </c>
      <c r="S314" s="158">
        <f t="shared" si="45"/>
        <v>0</v>
      </c>
      <c r="T314" s="81">
        <f t="shared" si="46"/>
        <v>0</v>
      </c>
      <c r="U314" s="82">
        <f t="shared" si="47"/>
        <v>100</v>
      </c>
      <c r="V314" s="85">
        <f t="shared" si="48"/>
        <v>0</v>
      </c>
      <c r="W314" s="158">
        <f t="shared" si="49"/>
        <v>100</v>
      </c>
      <c r="X314" s="81">
        <f t="shared" si="50"/>
        <v>100</v>
      </c>
      <c r="Y314" s="82">
        <f t="shared" si="51"/>
        <v>0</v>
      </c>
      <c r="Z314" s="85">
        <f t="shared" si="52"/>
        <v>0</v>
      </c>
      <c r="AA314" s="158">
        <f t="shared" si="53"/>
        <v>100</v>
      </c>
      <c r="AB314" s="87" t="e">
        <f t="shared" si="58"/>
        <v>#DIV/0!</v>
      </c>
      <c r="AC314" s="87">
        <v>6</v>
      </c>
      <c r="AD314" s="362">
        <f t="shared" si="54"/>
        <v>12</v>
      </c>
      <c r="AE314" s="87" t="e">
        <f t="shared" si="59"/>
        <v>#DIV/0!</v>
      </c>
      <c r="AF314" s="154" t="e">
        <f t="shared" si="60"/>
        <v>#DIV/0!</v>
      </c>
      <c r="AG314" s="3"/>
      <c r="AH314" s="1"/>
      <c r="AI314" s="139"/>
      <c r="AJ314" s="139"/>
      <c r="AK314" s="350"/>
      <c r="AL314" s="350"/>
      <c r="AM314" s="2"/>
      <c r="AN314" s="2"/>
      <c r="AO314" s="2"/>
      <c r="AP314" s="45"/>
      <c r="AQ314" s="167"/>
      <c r="AR314" s="167"/>
      <c r="AS314" s="167"/>
      <c r="AT314" s="167"/>
      <c r="AU314" s="167"/>
      <c r="AV314" s="167"/>
      <c r="AW314" s="167"/>
      <c r="AX314" s="167"/>
      <c r="AY314" s="177">
        <v>100</v>
      </c>
      <c r="AZ314" s="202"/>
      <c r="BA314" s="202"/>
      <c r="BC314" s="167"/>
      <c r="BD314" s="167"/>
    </row>
    <row r="315" spans="1:56" ht="14.25" customHeight="1">
      <c r="A315" s="218"/>
      <c r="B315" s="351"/>
      <c r="C315" s="46" t="s">
        <v>892</v>
      </c>
      <c r="D315" s="79"/>
      <c r="E315" s="79">
        <f>VLOOKUP(C315,AVE!B$1:GB4317,2,0)</f>
        <v>0</v>
      </c>
      <c r="F315" s="153"/>
      <c r="G315" s="361">
        <f t="shared" si="33"/>
        <v>100</v>
      </c>
      <c r="H315" s="81">
        <f t="shared" si="34"/>
        <v>0</v>
      </c>
      <c r="I315" s="82">
        <f t="shared" si="35"/>
        <v>0</v>
      </c>
      <c r="J315" s="83">
        <f t="shared" si="36"/>
        <v>0</v>
      </c>
      <c r="K315" s="158">
        <f t="shared" si="37"/>
        <v>0</v>
      </c>
      <c r="L315" s="81">
        <f t="shared" si="38"/>
        <v>0</v>
      </c>
      <c r="M315" s="82">
        <f t="shared" si="39"/>
        <v>0</v>
      </c>
      <c r="N315" s="85">
        <f t="shared" si="40"/>
        <v>0</v>
      </c>
      <c r="O315" s="158">
        <f t="shared" si="41"/>
        <v>0</v>
      </c>
      <c r="P315" s="81">
        <f t="shared" si="42"/>
        <v>0</v>
      </c>
      <c r="Q315" s="82">
        <f t="shared" si="43"/>
        <v>0</v>
      </c>
      <c r="R315" s="85">
        <f t="shared" si="44"/>
        <v>0</v>
      </c>
      <c r="S315" s="158">
        <f t="shared" si="45"/>
        <v>0</v>
      </c>
      <c r="T315" s="81">
        <f t="shared" si="46"/>
        <v>0</v>
      </c>
      <c r="U315" s="82">
        <f t="shared" si="47"/>
        <v>100</v>
      </c>
      <c r="V315" s="85">
        <f t="shared" si="48"/>
        <v>0</v>
      </c>
      <c r="W315" s="158">
        <f t="shared" si="49"/>
        <v>100</v>
      </c>
      <c r="X315" s="81">
        <f t="shared" si="50"/>
        <v>100</v>
      </c>
      <c r="Y315" s="82">
        <f t="shared" si="51"/>
        <v>0</v>
      </c>
      <c r="Z315" s="85">
        <f t="shared" si="52"/>
        <v>0</v>
      </c>
      <c r="AA315" s="158">
        <f t="shared" si="53"/>
        <v>100</v>
      </c>
      <c r="AB315" s="87" t="e">
        <f t="shared" si="58"/>
        <v>#DIV/0!</v>
      </c>
      <c r="AC315" s="87">
        <v>6</v>
      </c>
      <c r="AD315" s="362">
        <f t="shared" si="54"/>
        <v>12</v>
      </c>
      <c r="AE315" s="87" t="e">
        <f t="shared" si="59"/>
        <v>#DIV/0!</v>
      </c>
      <c r="AF315" s="154" t="e">
        <f t="shared" si="60"/>
        <v>#DIV/0!</v>
      </c>
      <c r="AG315" s="3"/>
      <c r="AH315" s="1"/>
      <c r="AI315" s="139"/>
      <c r="AJ315" s="139"/>
      <c r="AK315" s="350"/>
      <c r="AL315" s="350"/>
      <c r="AM315" s="2"/>
      <c r="AN315" s="2"/>
      <c r="AO315" s="2"/>
      <c r="AP315" s="45"/>
      <c r="AQ315" s="167"/>
      <c r="AR315" s="167"/>
      <c r="AS315" s="167"/>
      <c r="AT315" s="167"/>
      <c r="AU315" s="167"/>
      <c r="AV315" s="167"/>
      <c r="AW315" s="167"/>
      <c r="AX315" s="167"/>
      <c r="AY315" s="177">
        <v>100</v>
      </c>
      <c r="AZ315" s="202"/>
      <c r="BA315" s="202"/>
      <c r="BC315" s="167"/>
      <c r="BD315" s="167"/>
    </row>
    <row r="316" spans="1:56" ht="14.25" customHeight="1">
      <c r="A316" s="218"/>
      <c r="B316" s="351"/>
      <c r="C316" s="46" t="s">
        <v>893</v>
      </c>
      <c r="D316" s="79"/>
      <c r="E316" s="79">
        <f>VLOOKUP(C316,AVE!B$1:GB4318,2,0)</f>
        <v>0</v>
      </c>
      <c r="F316" s="153"/>
      <c r="G316" s="361">
        <f t="shared" si="33"/>
        <v>100</v>
      </c>
      <c r="H316" s="81">
        <f t="shared" si="34"/>
        <v>0</v>
      </c>
      <c r="I316" s="82">
        <f t="shared" si="35"/>
        <v>0</v>
      </c>
      <c r="J316" s="83">
        <f t="shared" si="36"/>
        <v>0</v>
      </c>
      <c r="K316" s="158">
        <f t="shared" si="37"/>
        <v>0</v>
      </c>
      <c r="L316" s="81">
        <f t="shared" si="38"/>
        <v>0</v>
      </c>
      <c r="M316" s="82">
        <f t="shared" si="39"/>
        <v>0</v>
      </c>
      <c r="N316" s="85">
        <f t="shared" si="40"/>
        <v>0</v>
      </c>
      <c r="O316" s="158">
        <f t="shared" si="41"/>
        <v>0</v>
      </c>
      <c r="P316" s="81">
        <f t="shared" si="42"/>
        <v>0</v>
      </c>
      <c r="Q316" s="82">
        <f t="shared" si="43"/>
        <v>0</v>
      </c>
      <c r="R316" s="85">
        <f t="shared" si="44"/>
        <v>0</v>
      </c>
      <c r="S316" s="158">
        <f t="shared" si="45"/>
        <v>0</v>
      </c>
      <c r="T316" s="81">
        <f t="shared" si="46"/>
        <v>0</v>
      </c>
      <c r="U316" s="82">
        <f t="shared" si="47"/>
        <v>100</v>
      </c>
      <c r="V316" s="85">
        <f t="shared" si="48"/>
        <v>0</v>
      </c>
      <c r="W316" s="158">
        <f t="shared" si="49"/>
        <v>100</v>
      </c>
      <c r="X316" s="81">
        <f t="shared" si="50"/>
        <v>100</v>
      </c>
      <c r="Y316" s="82">
        <f t="shared" si="51"/>
        <v>0</v>
      </c>
      <c r="Z316" s="85">
        <f t="shared" si="52"/>
        <v>0</v>
      </c>
      <c r="AA316" s="158">
        <f t="shared" si="53"/>
        <v>100</v>
      </c>
      <c r="AB316" s="87" t="e">
        <f t="shared" si="58"/>
        <v>#DIV/0!</v>
      </c>
      <c r="AC316" s="87">
        <v>6</v>
      </c>
      <c r="AD316" s="362">
        <f t="shared" si="54"/>
        <v>12</v>
      </c>
      <c r="AE316" s="87" t="e">
        <f t="shared" si="59"/>
        <v>#DIV/0!</v>
      </c>
      <c r="AF316" s="154" t="e">
        <f t="shared" si="60"/>
        <v>#DIV/0!</v>
      </c>
      <c r="AG316" s="3"/>
      <c r="AH316" s="1"/>
      <c r="AI316" s="139"/>
      <c r="AJ316" s="139"/>
      <c r="AK316" s="350"/>
      <c r="AL316" s="350"/>
      <c r="AM316" s="2"/>
      <c r="AN316" s="2"/>
      <c r="AO316" s="2"/>
      <c r="AP316" s="45"/>
      <c r="AQ316" s="167"/>
      <c r="AR316" s="167"/>
      <c r="AS316" s="167"/>
      <c r="AT316" s="167"/>
      <c r="AU316" s="167"/>
      <c r="AV316" s="167"/>
      <c r="AW316" s="167"/>
      <c r="AX316" s="167"/>
      <c r="AY316" s="177">
        <v>100</v>
      </c>
      <c r="AZ316" s="202"/>
      <c r="BA316" s="202"/>
      <c r="BC316" s="167"/>
      <c r="BD316" s="167"/>
    </row>
    <row r="317" spans="1:56" ht="14.25" customHeight="1">
      <c r="A317" s="218"/>
      <c r="B317" s="351"/>
      <c r="C317" s="46" t="s">
        <v>894</v>
      </c>
      <c r="D317" s="79"/>
      <c r="E317" s="79">
        <f>VLOOKUP(C317,AVE!B$1:GB4319,2,0)</f>
        <v>0</v>
      </c>
      <c r="F317" s="153"/>
      <c r="G317" s="361">
        <f t="shared" si="33"/>
        <v>100</v>
      </c>
      <c r="H317" s="81">
        <f t="shared" si="34"/>
        <v>0</v>
      </c>
      <c r="I317" s="82">
        <f t="shared" si="35"/>
        <v>0</v>
      </c>
      <c r="J317" s="83">
        <f t="shared" si="36"/>
        <v>0</v>
      </c>
      <c r="K317" s="158">
        <f t="shared" si="37"/>
        <v>0</v>
      </c>
      <c r="L317" s="81">
        <f t="shared" si="38"/>
        <v>0</v>
      </c>
      <c r="M317" s="82">
        <f t="shared" si="39"/>
        <v>0</v>
      </c>
      <c r="N317" s="85">
        <f t="shared" si="40"/>
        <v>0</v>
      </c>
      <c r="O317" s="158">
        <f t="shared" si="41"/>
        <v>0</v>
      </c>
      <c r="P317" s="81">
        <f t="shared" si="42"/>
        <v>0</v>
      </c>
      <c r="Q317" s="82">
        <f t="shared" si="43"/>
        <v>0</v>
      </c>
      <c r="R317" s="85">
        <f t="shared" si="44"/>
        <v>0</v>
      </c>
      <c r="S317" s="158">
        <f t="shared" si="45"/>
        <v>0</v>
      </c>
      <c r="T317" s="81">
        <f t="shared" si="46"/>
        <v>0</v>
      </c>
      <c r="U317" s="82">
        <f t="shared" si="47"/>
        <v>100</v>
      </c>
      <c r="V317" s="85">
        <f t="shared" si="48"/>
        <v>0</v>
      </c>
      <c r="W317" s="158">
        <f t="shared" si="49"/>
        <v>100</v>
      </c>
      <c r="X317" s="81">
        <f t="shared" si="50"/>
        <v>100</v>
      </c>
      <c r="Y317" s="82">
        <f t="shared" si="51"/>
        <v>0</v>
      </c>
      <c r="Z317" s="85">
        <f t="shared" si="52"/>
        <v>0</v>
      </c>
      <c r="AA317" s="158">
        <f t="shared" si="53"/>
        <v>100</v>
      </c>
      <c r="AB317" s="87" t="e">
        <f t="shared" si="58"/>
        <v>#DIV/0!</v>
      </c>
      <c r="AC317" s="87">
        <v>6</v>
      </c>
      <c r="AD317" s="362">
        <f t="shared" si="54"/>
        <v>12</v>
      </c>
      <c r="AE317" s="87" t="e">
        <f t="shared" si="59"/>
        <v>#DIV/0!</v>
      </c>
      <c r="AF317" s="154" t="e">
        <f t="shared" si="60"/>
        <v>#DIV/0!</v>
      </c>
      <c r="AG317" s="3"/>
      <c r="AH317" s="1"/>
      <c r="AI317" s="139"/>
      <c r="AJ317" s="139"/>
      <c r="AK317" s="350"/>
      <c r="AL317" s="350"/>
      <c r="AM317" s="2"/>
      <c r="AN317" s="2"/>
      <c r="AO317" s="2"/>
      <c r="AP317" s="45"/>
      <c r="AQ317" s="167"/>
      <c r="AR317" s="167"/>
      <c r="AS317" s="167"/>
      <c r="AT317" s="167"/>
      <c r="AU317" s="167"/>
      <c r="AV317" s="167"/>
      <c r="AW317" s="167"/>
      <c r="AX317" s="167"/>
      <c r="AY317" s="177">
        <v>100</v>
      </c>
      <c r="AZ317" s="202"/>
      <c r="BA317" s="202"/>
      <c r="BC317" s="167"/>
      <c r="BD317" s="167"/>
    </row>
    <row r="318" spans="1:56" ht="14.25" customHeight="1">
      <c r="A318" s="218"/>
      <c r="B318" s="351"/>
      <c r="C318" s="46" t="s">
        <v>895</v>
      </c>
      <c r="D318" s="79"/>
      <c r="E318" s="79">
        <f>VLOOKUP(C318,AVE!B$1:GB4320,2,0)</f>
        <v>0</v>
      </c>
      <c r="F318" s="153"/>
      <c r="G318" s="361">
        <f t="shared" si="33"/>
        <v>100</v>
      </c>
      <c r="H318" s="81">
        <f t="shared" si="34"/>
        <v>0</v>
      </c>
      <c r="I318" s="82">
        <f t="shared" si="35"/>
        <v>0</v>
      </c>
      <c r="J318" s="83">
        <f t="shared" si="36"/>
        <v>0</v>
      </c>
      <c r="K318" s="158">
        <f t="shared" si="37"/>
        <v>0</v>
      </c>
      <c r="L318" s="81">
        <f t="shared" si="38"/>
        <v>0</v>
      </c>
      <c r="M318" s="82">
        <f t="shared" si="39"/>
        <v>0</v>
      </c>
      <c r="N318" s="85">
        <f t="shared" si="40"/>
        <v>0</v>
      </c>
      <c r="O318" s="158">
        <f t="shared" si="41"/>
        <v>0</v>
      </c>
      <c r="P318" s="81">
        <f t="shared" si="42"/>
        <v>0</v>
      </c>
      <c r="Q318" s="82">
        <f t="shared" si="43"/>
        <v>0</v>
      </c>
      <c r="R318" s="85">
        <f t="shared" si="44"/>
        <v>0</v>
      </c>
      <c r="S318" s="158">
        <f t="shared" si="45"/>
        <v>0</v>
      </c>
      <c r="T318" s="81">
        <f t="shared" si="46"/>
        <v>0</v>
      </c>
      <c r="U318" s="82">
        <f t="shared" si="47"/>
        <v>100</v>
      </c>
      <c r="V318" s="85">
        <f t="shared" si="48"/>
        <v>0</v>
      </c>
      <c r="W318" s="158">
        <f t="shared" si="49"/>
        <v>100</v>
      </c>
      <c r="X318" s="81">
        <f t="shared" si="50"/>
        <v>100</v>
      </c>
      <c r="Y318" s="82">
        <f t="shared" si="51"/>
        <v>0</v>
      </c>
      <c r="Z318" s="85">
        <f t="shared" si="52"/>
        <v>0</v>
      </c>
      <c r="AA318" s="158">
        <f t="shared" si="53"/>
        <v>100</v>
      </c>
      <c r="AB318" s="87" t="e">
        <f t="shared" si="58"/>
        <v>#DIV/0!</v>
      </c>
      <c r="AC318" s="87">
        <v>6</v>
      </c>
      <c r="AD318" s="362">
        <f t="shared" si="54"/>
        <v>12</v>
      </c>
      <c r="AE318" s="87" t="e">
        <f t="shared" si="59"/>
        <v>#DIV/0!</v>
      </c>
      <c r="AF318" s="154" t="e">
        <f t="shared" si="60"/>
        <v>#DIV/0!</v>
      </c>
      <c r="AG318" s="3"/>
      <c r="AH318" s="1"/>
      <c r="AI318" s="139"/>
      <c r="AJ318" s="139"/>
      <c r="AK318" s="350"/>
      <c r="AL318" s="350"/>
      <c r="AM318" s="2"/>
      <c r="AN318" s="2"/>
      <c r="AO318" s="2"/>
      <c r="AP318" s="45"/>
      <c r="AQ318" s="167"/>
      <c r="AR318" s="167"/>
      <c r="AS318" s="167"/>
      <c r="AT318" s="167"/>
      <c r="AU318" s="167"/>
      <c r="AV318" s="167"/>
      <c r="AW318" s="167"/>
      <c r="AX318" s="167"/>
      <c r="AY318" s="177">
        <v>100</v>
      </c>
      <c r="AZ318" s="202"/>
      <c r="BA318" s="202"/>
      <c r="BC318" s="167"/>
      <c r="BD318" s="167"/>
    </row>
    <row r="319" spans="1:56" ht="14.25" customHeight="1">
      <c r="A319" s="218"/>
      <c r="B319" s="351"/>
      <c r="C319" s="46" t="s">
        <v>896</v>
      </c>
      <c r="D319" s="79"/>
      <c r="E319" s="79">
        <f>VLOOKUP(C319,AVE!B$1:GB4321,2,0)</f>
        <v>0</v>
      </c>
      <c r="F319" s="153"/>
      <c r="G319" s="361">
        <f t="shared" si="33"/>
        <v>100</v>
      </c>
      <c r="H319" s="81">
        <f t="shared" si="34"/>
        <v>0</v>
      </c>
      <c r="I319" s="82">
        <f t="shared" si="35"/>
        <v>0</v>
      </c>
      <c r="J319" s="83">
        <f t="shared" si="36"/>
        <v>0</v>
      </c>
      <c r="K319" s="158">
        <f t="shared" si="37"/>
        <v>0</v>
      </c>
      <c r="L319" s="81">
        <f t="shared" si="38"/>
        <v>0</v>
      </c>
      <c r="M319" s="82">
        <f t="shared" si="39"/>
        <v>0</v>
      </c>
      <c r="N319" s="85">
        <f t="shared" si="40"/>
        <v>0</v>
      </c>
      <c r="O319" s="158">
        <f t="shared" si="41"/>
        <v>0</v>
      </c>
      <c r="P319" s="81">
        <f t="shared" si="42"/>
        <v>0</v>
      </c>
      <c r="Q319" s="82">
        <f t="shared" si="43"/>
        <v>0</v>
      </c>
      <c r="R319" s="85">
        <f t="shared" si="44"/>
        <v>0</v>
      </c>
      <c r="S319" s="158">
        <f t="shared" si="45"/>
        <v>0</v>
      </c>
      <c r="T319" s="81">
        <f t="shared" si="46"/>
        <v>0</v>
      </c>
      <c r="U319" s="82">
        <f t="shared" si="47"/>
        <v>100</v>
      </c>
      <c r="V319" s="85">
        <f t="shared" si="48"/>
        <v>0</v>
      </c>
      <c r="W319" s="158">
        <f t="shared" si="49"/>
        <v>100</v>
      </c>
      <c r="X319" s="81">
        <f t="shared" si="50"/>
        <v>100</v>
      </c>
      <c r="Y319" s="82">
        <f t="shared" si="51"/>
        <v>0</v>
      </c>
      <c r="Z319" s="85">
        <f t="shared" si="52"/>
        <v>0</v>
      </c>
      <c r="AA319" s="158">
        <f t="shared" si="53"/>
        <v>100</v>
      </c>
      <c r="AB319" s="87" t="e">
        <f t="shared" si="58"/>
        <v>#DIV/0!</v>
      </c>
      <c r="AC319" s="87">
        <v>6</v>
      </c>
      <c r="AD319" s="362">
        <f t="shared" si="54"/>
        <v>12</v>
      </c>
      <c r="AE319" s="87" t="e">
        <f t="shared" si="59"/>
        <v>#DIV/0!</v>
      </c>
      <c r="AF319" s="154" t="e">
        <f t="shared" si="60"/>
        <v>#DIV/0!</v>
      </c>
      <c r="AG319" s="3"/>
      <c r="AH319" s="1"/>
      <c r="AI319" s="139"/>
      <c r="AJ319" s="139"/>
      <c r="AK319" s="350"/>
      <c r="AL319" s="350"/>
      <c r="AM319" s="2"/>
      <c r="AN319" s="2"/>
      <c r="AO319" s="2"/>
      <c r="AP319" s="45"/>
      <c r="AQ319" s="167"/>
      <c r="AR319" s="167"/>
      <c r="AS319" s="167"/>
      <c r="AT319" s="167"/>
      <c r="AU319" s="167"/>
      <c r="AV319" s="167"/>
      <c r="AW319" s="167"/>
      <c r="AX319" s="167"/>
      <c r="AY319" s="177">
        <v>100</v>
      </c>
      <c r="AZ319" s="202"/>
      <c r="BA319" s="202"/>
      <c r="BC319" s="167"/>
      <c r="BD319" s="167"/>
    </row>
    <row r="320" spans="1:56" ht="14.25" customHeight="1">
      <c r="A320" s="218"/>
      <c r="B320" s="351"/>
      <c r="C320" s="46" t="s">
        <v>897</v>
      </c>
      <c r="D320" s="79"/>
      <c r="E320" s="79">
        <f>VLOOKUP(C320,AVE!B$1:GB4322,2,0)</f>
        <v>0</v>
      </c>
      <c r="F320" s="153"/>
      <c r="G320" s="361">
        <f t="shared" si="33"/>
        <v>100</v>
      </c>
      <c r="H320" s="81">
        <f t="shared" si="34"/>
        <v>0</v>
      </c>
      <c r="I320" s="82">
        <f t="shared" si="35"/>
        <v>0</v>
      </c>
      <c r="J320" s="83">
        <f t="shared" si="36"/>
        <v>0</v>
      </c>
      <c r="K320" s="158">
        <f t="shared" si="37"/>
        <v>0</v>
      </c>
      <c r="L320" s="81">
        <f t="shared" si="38"/>
        <v>0</v>
      </c>
      <c r="M320" s="82">
        <f t="shared" si="39"/>
        <v>0</v>
      </c>
      <c r="N320" s="85">
        <f t="shared" si="40"/>
        <v>0</v>
      </c>
      <c r="O320" s="158">
        <f t="shared" si="41"/>
        <v>0</v>
      </c>
      <c r="P320" s="81">
        <f t="shared" si="42"/>
        <v>0</v>
      </c>
      <c r="Q320" s="82">
        <f t="shared" si="43"/>
        <v>0</v>
      </c>
      <c r="R320" s="85">
        <f t="shared" si="44"/>
        <v>0</v>
      </c>
      <c r="S320" s="158">
        <f t="shared" si="45"/>
        <v>0</v>
      </c>
      <c r="T320" s="81">
        <f t="shared" si="46"/>
        <v>0</v>
      </c>
      <c r="U320" s="82">
        <f t="shared" si="47"/>
        <v>100</v>
      </c>
      <c r="V320" s="85">
        <f t="shared" si="48"/>
        <v>0</v>
      </c>
      <c r="W320" s="158">
        <f t="shared" si="49"/>
        <v>100</v>
      </c>
      <c r="X320" s="81">
        <f t="shared" si="50"/>
        <v>100</v>
      </c>
      <c r="Y320" s="82">
        <f t="shared" si="51"/>
        <v>0</v>
      </c>
      <c r="Z320" s="85">
        <f t="shared" si="52"/>
        <v>0</v>
      </c>
      <c r="AA320" s="158">
        <f t="shared" si="53"/>
        <v>100</v>
      </c>
      <c r="AB320" s="87" t="e">
        <f t="shared" si="58"/>
        <v>#DIV/0!</v>
      </c>
      <c r="AC320" s="87">
        <v>6</v>
      </c>
      <c r="AD320" s="362">
        <f t="shared" si="54"/>
        <v>12</v>
      </c>
      <c r="AE320" s="87" t="e">
        <f t="shared" si="59"/>
        <v>#DIV/0!</v>
      </c>
      <c r="AF320" s="154" t="e">
        <f t="shared" si="60"/>
        <v>#DIV/0!</v>
      </c>
      <c r="AG320" s="3"/>
      <c r="AH320" s="1"/>
      <c r="AI320" s="139"/>
      <c r="AJ320" s="139"/>
      <c r="AK320" s="350"/>
      <c r="AL320" s="350"/>
      <c r="AM320" s="2"/>
      <c r="AN320" s="2"/>
      <c r="AO320" s="2"/>
      <c r="AP320" s="45"/>
      <c r="AQ320" s="167"/>
      <c r="AR320" s="167"/>
      <c r="AS320" s="167"/>
      <c r="AT320" s="167"/>
      <c r="AU320" s="167"/>
      <c r="AV320" s="167"/>
      <c r="AW320" s="167"/>
      <c r="AX320" s="167"/>
      <c r="AY320" s="177">
        <v>100</v>
      </c>
      <c r="AZ320" s="202"/>
      <c r="BA320" s="202"/>
      <c r="BC320" s="167"/>
      <c r="BD320" s="167"/>
    </row>
    <row r="321" spans="1:56" ht="14.25" customHeight="1">
      <c r="A321" s="218"/>
      <c r="B321" s="351"/>
      <c r="C321" s="46" t="s">
        <v>898</v>
      </c>
      <c r="D321" s="79"/>
      <c r="E321" s="79">
        <f>VLOOKUP(C321,AVE!B$1:GB4323,2,0)</f>
        <v>0</v>
      </c>
      <c r="F321" s="153"/>
      <c r="G321" s="361">
        <f t="shared" si="33"/>
        <v>100</v>
      </c>
      <c r="H321" s="81">
        <f t="shared" si="34"/>
        <v>0</v>
      </c>
      <c r="I321" s="82">
        <f t="shared" si="35"/>
        <v>0</v>
      </c>
      <c r="J321" s="83">
        <f t="shared" si="36"/>
        <v>0</v>
      </c>
      <c r="K321" s="158">
        <f t="shared" si="37"/>
        <v>0</v>
      </c>
      <c r="L321" s="81">
        <f t="shared" si="38"/>
        <v>0</v>
      </c>
      <c r="M321" s="82">
        <f t="shared" si="39"/>
        <v>0</v>
      </c>
      <c r="N321" s="85">
        <f t="shared" si="40"/>
        <v>0</v>
      </c>
      <c r="O321" s="158">
        <f t="shared" si="41"/>
        <v>0</v>
      </c>
      <c r="P321" s="81">
        <f t="shared" si="42"/>
        <v>0</v>
      </c>
      <c r="Q321" s="82">
        <f t="shared" si="43"/>
        <v>0</v>
      </c>
      <c r="R321" s="85">
        <f t="shared" si="44"/>
        <v>0</v>
      </c>
      <c r="S321" s="158">
        <f t="shared" si="45"/>
        <v>0</v>
      </c>
      <c r="T321" s="81">
        <f t="shared" si="46"/>
        <v>0</v>
      </c>
      <c r="U321" s="82">
        <f t="shared" si="47"/>
        <v>100</v>
      </c>
      <c r="V321" s="85">
        <f t="shared" si="48"/>
        <v>0</v>
      </c>
      <c r="W321" s="158">
        <f t="shared" si="49"/>
        <v>100</v>
      </c>
      <c r="X321" s="81">
        <f t="shared" si="50"/>
        <v>100</v>
      </c>
      <c r="Y321" s="82">
        <f t="shared" si="51"/>
        <v>0</v>
      </c>
      <c r="Z321" s="85">
        <f t="shared" si="52"/>
        <v>0</v>
      </c>
      <c r="AA321" s="158">
        <f t="shared" si="53"/>
        <v>100</v>
      </c>
      <c r="AB321" s="87" t="e">
        <f t="shared" si="58"/>
        <v>#DIV/0!</v>
      </c>
      <c r="AC321" s="87">
        <v>6</v>
      </c>
      <c r="AD321" s="362">
        <f t="shared" si="54"/>
        <v>12</v>
      </c>
      <c r="AE321" s="87" t="e">
        <f t="shared" si="59"/>
        <v>#DIV/0!</v>
      </c>
      <c r="AF321" s="154" t="e">
        <f t="shared" si="60"/>
        <v>#DIV/0!</v>
      </c>
      <c r="AG321" s="3"/>
      <c r="AH321" s="1"/>
      <c r="AI321" s="139"/>
      <c r="AJ321" s="139"/>
      <c r="AK321" s="350"/>
      <c r="AL321" s="350"/>
      <c r="AM321" s="2"/>
      <c r="AN321" s="2"/>
      <c r="AO321" s="2"/>
      <c r="AP321" s="45"/>
      <c r="AQ321" s="167"/>
      <c r="AR321" s="167"/>
      <c r="AS321" s="167"/>
      <c r="AT321" s="167"/>
      <c r="AU321" s="167"/>
      <c r="AV321" s="167"/>
      <c r="AW321" s="167"/>
      <c r="AX321" s="167"/>
      <c r="AY321" s="177">
        <v>100</v>
      </c>
      <c r="AZ321" s="202"/>
      <c r="BA321" s="202"/>
      <c r="BB321" s="177"/>
      <c r="BC321" s="167"/>
      <c r="BD321" s="167"/>
    </row>
    <row r="322" spans="1:56" ht="14.25" customHeight="1">
      <c r="A322" s="218"/>
      <c r="B322" s="351"/>
      <c r="C322" s="46" t="s">
        <v>899</v>
      </c>
      <c r="D322" s="79"/>
      <c r="E322" s="79">
        <f>VLOOKUP(C322,AVE!B$1:GB4324,2,0)</f>
        <v>0</v>
      </c>
      <c r="F322" s="153"/>
      <c r="G322" s="361">
        <f t="shared" si="33"/>
        <v>200</v>
      </c>
      <c r="H322" s="81">
        <f t="shared" si="34"/>
        <v>0</v>
      </c>
      <c r="I322" s="82">
        <f t="shared" si="35"/>
        <v>0</v>
      </c>
      <c r="J322" s="83">
        <f t="shared" si="36"/>
        <v>0</v>
      </c>
      <c r="K322" s="158">
        <f t="shared" si="37"/>
        <v>0</v>
      </c>
      <c r="L322" s="81">
        <f t="shared" si="38"/>
        <v>0</v>
      </c>
      <c r="M322" s="82">
        <f t="shared" si="39"/>
        <v>0</v>
      </c>
      <c r="N322" s="85">
        <f t="shared" si="40"/>
        <v>0</v>
      </c>
      <c r="O322" s="158">
        <f t="shared" si="41"/>
        <v>0</v>
      </c>
      <c r="P322" s="81">
        <f t="shared" si="42"/>
        <v>0</v>
      </c>
      <c r="Q322" s="82">
        <f t="shared" si="43"/>
        <v>0</v>
      </c>
      <c r="R322" s="85">
        <f t="shared" si="44"/>
        <v>0</v>
      </c>
      <c r="S322" s="158">
        <f t="shared" si="45"/>
        <v>0</v>
      </c>
      <c r="T322" s="81">
        <f t="shared" si="46"/>
        <v>0</v>
      </c>
      <c r="U322" s="82">
        <f t="shared" si="47"/>
        <v>200</v>
      </c>
      <c r="V322" s="85">
        <f t="shared" si="48"/>
        <v>0</v>
      </c>
      <c r="W322" s="158">
        <f t="shared" si="49"/>
        <v>200</v>
      </c>
      <c r="X322" s="81">
        <f t="shared" si="50"/>
        <v>200</v>
      </c>
      <c r="Y322" s="82">
        <f t="shared" si="51"/>
        <v>0</v>
      </c>
      <c r="Z322" s="85">
        <f t="shared" si="52"/>
        <v>0</v>
      </c>
      <c r="AA322" s="158">
        <f t="shared" si="53"/>
        <v>200</v>
      </c>
      <c r="AB322" s="87" t="e">
        <f t="shared" si="58"/>
        <v>#DIV/0!</v>
      </c>
      <c r="AC322" s="87">
        <v>6</v>
      </c>
      <c r="AD322" s="362">
        <f t="shared" si="54"/>
        <v>12</v>
      </c>
      <c r="AE322" s="87" t="e">
        <f t="shared" si="59"/>
        <v>#DIV/0!</v>
      </c>
      <c r="AF322" s="154" t="e">
        <f t="shared" si="60"/>
        <v>#DIV/0!</v>
      </c>
      <c r="AG322" s="3"/>
      <c r="AH322" s="1"/>
      <c r="AI322" s="139"/>
      <c r="AJ322" s="139"/>
      <c r="AK322" s="350"/>
      <c r="AL322" s="350"/>
      <c r="AM322" s="2"/>
      <c r="AN322" s="2"/>
      <c r="AO322" s="2"/>
      <c r="AP322" s="45"/>
      <c r="AQ322" s="167"/>
      <c r="AR322" s="167"/>
      <c r="AS322" s="167"/>
      <c r="AT322" s="167"/>
      <c r="AU322" s="167"/>
      <c r="AV322" s="167"/>
      <c r="AW322" s="167"/>
      <c r="AX322" s="167"/>
      <c r="AY322" s="177">
        <v>200</v>
      </c>
      <c r="AZ322" s="202"/>
      <c r="BA322" s="202"/>
      <c r="BB322" s="177"/>
      <c r="BC322" s="167"/>
      <c r="BD322" s="167"/>
    </row>
    <row r="323" spans="1:56" ht="14.25" customHeight="1">
      <c r="A323" s="218"/>
      <c r="B323" s="351"/>
      <c r="C323" s="46" t="s">
        <v>900</v>
      </c>
      <c r="D323" s="79"/>
      <c r="E323" s="79">
        <f>VLOOKUP(C323,AVE!B$1:GB4325,2,0)</f>
        <v>0</v>
      </c>
      <c r="F323" s="153"/>
      <c r="G323" s="361">
        <f t="shared" si="33"/>
        <v>50</v>
      </c>
      <c r="H323" s="81">
        <f t="shared" si="34"/>
        <v>0</v>
      </c>
      <c r="I323" s="82">
        <f t="shared" si="35"/>
        <v>0</v>
      </c>
      <c r="J323" s="83">
        <f t="shared" si="36"/>
        <v>0</v>
      </c>
      <c r="K323" s="158">
        <f t="shared" si="37"/>
        <v>0</v>
      </c>
      <c r="L323" s="81">
        <f t="shared" si="38"/>
        <v>0</v>
      </c>
      <c r="M323" s="82">
        <f t="shared" si="39"/>
        <v>0</v>
      </c>
      <c r="N323" s="85">
        <f t="shared" si="40"/>
        <v>0</v>
      </c>
      <c r="O323" s="158">
        <f t="shared" si="41"/>
        <v>0</v>
      </c>
      <c r="P323" s="81">
        <f t="shared" si="42"/>
        <v>0</v>
      </c>
      <c r="Q323" s="82">
        <f t="shared" si="43"/>
        <v>0</v>
      </c>
      <c r="R323" s="85">
        <f t="shared" si="44"/>
        <v>0</v>
      </c>
      <c r="S323" s="158">
        <f t="shared" si="45"/>
        <v>0</v>
      </c>
      <c r="T323" s="81">
        <f t="shared" si="46"/>
        <v>0</v>
      </c>
      <c r="U323" s="82">
        <f t="shared" si="47"/>
        <v>50</v>
      </c>
      <c r="V323" s="85">
        <f t="shared" si="48"/>
        <v>0</v>
      </c>
      <c r="W323" s="158">
        <f t="shared" si="49"/>
        <v>50</v>
      </c>
      <c r="X323" s="81">
        <f t="shared" si="50"/>
        <v>50</v>
      </c>
      <c r="Y323" s="82">
        <f t="shared" si="51"/>
        <v>0</v>
      </c>
      <c r="Z323" s="85">
        <f t="shared" si="52"/>
        <v>0</v>
      </c>
      <c r="AA323" s="158">
        <f t="shared" si="53"/>
        <v>50</v>
      </c>
      <c r="AB323" s="87" t="e">
        <f t="shared" si="58"/>
        <v>#DIV/0!</v>
      </c>
      <c r="AC323" s="87">
        <v>6</v>
      </c>
      <c r="AD323" s="362">
        <f t="shared" si="54"/>
        <v>12</v>
      </c>
      <c r="AE323" s="87" t="e">
        <f t="shared" si="59"/>
        <v>#DIV/0!</v>
      </c>
      <c r="AF323" s="154" t="e">
        <f t="shared" si="60"/>
        <v>#DIV/0!</v>
      </c>
      <c r="AG323" s="3"/>
      <c r="AH323" s="1"/>
      <c r="AI323" s="139"/>
      <c r="AJ323" s="139"/>
      <c r="AK323" s="350"/>
      <c r="AL323" s="350"/>
      <c r="AM323" s="2"/>
      <c r="AN323" s="2"/>
      <c r="AO323" s="2"/>
      <c r="AP323" s="45"/>
      <c r="AQ323" s="167"/>
      <c r="AR323" s="167"/>
      <c r="AS323" s="167"/>
      <c r="AT323" s="167"/>
      <c r="AU323" s="167"/>
      <c r="AV323" s="167"/>
      <c r="AW323" s="167"/>
      <c r="AX323" s="167"/>
      <c r="AY323" s="177">
        <v>50</v>
      </c>
      <c r="AZ323" s="202"/>
      <c r="BA323" s="202"/>
      <c r="BB323" s="177"/>
      <c r="BC323" s="167"/>
      <c r="BD323" s="167"/>
    </row>
    <row r="324" spans="1:56" ht="14.25" customHeight="1">
      <c r="A324" s="218"/>
      <c r="B324" s="351"/>
      <c r="C324" s="46" t="s">
        <v>901</v>
      </c>
      <c r="D324" s="79"/>
      <c r="E324" s="79">
        <f>VLOOKUP(C324,AVE!B$1:GB4326,2,0)</f>
        <v>0</v>
      </c>
      <c r="F324" s="153"/>
      <c r="G324" s="361">
        <f t="shared" si="33"/>
        <v>5</v>
      </c>
      <c r="H324" s="81">
        <f t="shared" si="34"/>
        <v>0</v>
      </c>
      <c r="I324" s="82">
        <f t="shared" si="35"/>
        <v>0</v>
      </c>
      <c r="J324" s="83">
        <f t="shared" si="36"/>
        <v>0</v>
      </c>
      <c r="K324" s="158">
        <f t="shared" si="37"/>
        <v>0</v>
      </c>
      <c r="L324" s="81">
        <f t="shared" si="38"/>
        <v>0</v>
      </c>
      <c r="M324" s="82">
        <f t="shared" si="39"/>
        <v>0</v>
      </c>
      <c r="N324" s="85">
        <f t="shared" si="40"/>
        <v>0</v>
      </c>
      <c r="O324" s="158">
        <f t="shared" si="41"/>
        <v>0</v>
      </c>
      <c r="P324" s="81">
        <f t="shared" si="42"/>
        <v>0</v>
      </c>
      <c r="Q324" s="82">
        <f t="shared" si="43"/>
        <v>0</v>
      </c>
      <c r="R324" s="85">
        <f t="shared" si="44"/>
        <v>0</v>
      </c>
      <c r="S324" s="158">
        <f t="shared" si="45"/>
        <v>0</v>
      </c>
      <c r="T324" s="81">
        <f t="shared" si="46"/>
        <v>0</v>
      </c>
      <c r="U324" s="82">
        <f t="shared" si="47"/>
        <v>5</v>
      </c>
      <c r="V324" s="85">
        <f t="shared" si="48"/>
        <v>0</v>
      </c>
      <c r="W324" s="158">
        <f t="shared" si="49"/>
        <v>5</v>
      </c>
      <c r="X324" s="81">
        <f t="shared" si="50"/>
        <v>5</v>
      </c>
      <c r="Y324" s="82">
        <f t="shared" si="51"/>
        <v>0</v>
      </c>
      <c r="Z324" s="85">
        <f t="shared" si="52"/>
        <v>0</v>
      </c>
      <c r="AA324" s="158">
        <f t="shared" si="53"/>
        <v>5</v>
      </c>
      <c r="AB324" s="87" t="e">
        <f t="shared" si="58"/>
        <v>#DIV/0!</v>
      </c>
      <c r="AC324" s="87">
        <v>6</v>
      </c>
      <c r="AD324" s="362">
        <f t="shared" si="54"/>
        <v>12</v>
      </c>
      <c r="AE324" s="87" t="e">
        <f t="shared" si="59"/>
        <v>#DIV/0!</v>
      </c>
      <c r="AF324" s="154" t="e">
        <f t="shared" si="60"/>
        <v>#DIV/0!</v>
      </c>
      <c r="AG324" s="3"/>
      <c r="AH324" s="1"/>
      <c r="AI324" s="139"/>
      <c r="AJ324" s="139"/>
      <c r="AK324" s="350"/>
      <c r="AL324" s="350"/>
      <c r="AM324" s="2"/>
      <c r="AN324" s="2"/>
      <c r="AO324" s="2"/>
      <c r="AP324" s="45"/>
      <c r="AQ324" s="167"/>
      <c r="AR324" s="167"/>
      <c r="AS324" s="167"/>
      <c r="AT324" s="167"/>
      <c r="AU324" s="167"/>
      <c r="AV324" s="167"/>
      <c r="AW324" s="167"/>
      <c r="AX324" s="167"/>
      <c r="AY324" s="177">
        <v>5</v>
      </c>
      <c r="AZ324" s="202"/>
      <c r="BA324" s="202"/>
      <c r="BB324" s="177"/>
      <c r="BC324" s="167"/>
      <c r="BD324" s="167"/>
    </row>
    <row r="325" spans="1:56" ht="14.25" customHeight="1">
      <c r="A325" s="218"/>
      <c r="B325" s="351"/>
      <c r="C325" s="46" t="s">
        <v>902</v>
      </c>
      <c r="D325" s="79"/>
      <c r="E325" s="79">
        <f>VLOOKUP(C325,AVE!B$1:GB4327,2,0)</f>
        <v>0</v>
      </c>
      <c r="F325" s="153"/>
      <c r="G325" s="361">
        <f t="shared" si="33"/>
        <v>10</v>
      </c>
      <c r="H325" s="81">
        <f t="shared" si="34"/>
        <v>0</v>
      </c>
      <c r="I325" s="82">
        <f t="shared" si="35"/>
        <v>0</v>
      </c>
      <c r="J325" s="83">
        <f t="shared" si="36"/>
        <v>0</v>
      </c>
      <c r="K325" s="158">
        <f t="shared" si="37"/>
        <v>0</v>
      </c>
      <c r="L325" s="81">
        <f t="shared" si="38"/>
        <v>0</v>
      </c>
      <c r="M325" s="82">
        <f t="shared" si="39"/>
        <v>0</v>
      </c>
      <c r="N325" s="85">
        <f t="shared" si="40"/>
        <v>0</v>
      </c>
      <c r="O325" s="158">
        <f t="shared" si="41"/>
        <v>0</v>
      </c>
      <c r="P325" s="81">
        <f t="shared" si="42"/>
        <v>0</v>
      </c>
      <c r="Q325" s="82">
        <f t="shared" si="43"/>
        <v>0</v>
      </c>
      <c r="R325" s="85">
        <f t="shared" si="44"/>
        <v>0</v>
      </c>
      <c r="S325" s="158">
        <f t="shared" si="45"/>
        <v>0</v>
      </c>
      <c r="T325" s="81">
        <f t="shared" si="46"/>
        <v>0</v>
      </c>
      <c r="U325" s="82">
        <f t="shared" si="47"/>
        <v>10</v>
      </c>
      <c r="V325" s="85">
        <f t="shared" si="48"/>
        <v>0</v>
      </c>
      <c r="W325" s="158">
        <f t="shared" si="49"/>
        <v>10</v>
      </c>
      <c r="X325" s="81">
        <f t="shared" si="50"/>
        <v>10</v>
      </c>
      <c r="Y325" s="82">
        <f t="shared" si="51"/>
        <v>0</v>
      </c>
      <c r="Z325" s="85">
        <f t="shared" si="52"/>
        <v>0</v>
      </c>
      <c r="AA325" s="158">
        <f t="shared" si="53"/>
        <v>10</v>
      </c>
      <c r="AB325" s="87" t="e">
        <f t="shared" si="58"/>
        <v>#DIV/0!</v>
      </c>
      <c r="AC325" s="87">
        <v>6</v>
      </c>
      <c r="AD325" s="362">
        <f t="shared" si="54"/>
        <v>12</v>
      </c>
      <c r="AE325" s="87" t="e">
        <f t="shared" si="59"/>
        <v>#DIV/0!</v>
      </c>
      <c r="AF325" s="154" t="e">
        <f t="shared" si="60"/>
        <v>#DIV/0!</v>
      </c>
      <c r="AG325" s="3"/>
      <c r="AH325" s="1"/>
      <c r="AI325" s="139"/>
      <c r="AJ325" s="139"/>
      <c r="AK325" s="350"/>
      <c r="AL325" s="350"/>
      <c r="AM325" s="2"/>
      <c r="AN325" s="2"/>
      <c r="AO325" s="2"/>
      <c r="AP325" s="45"/>
      <c r="AQ325" s="167"/>
      <c r="AR325" s="167"/>
      <c r="AS325" s="167"/>
      <c r="AT325" s="167"/>
      <c r="AU325" s="167"/>
      <c r="AV325" s="167"/>
      <c r="AW325" s="167"/>
      <c r="AX325" s="167"/>
      <c r="AY325" s="177">
        <v>10</v>
      </c>
      <c r="AZ325" s="202"/>
      <c r="BA325" s="202"/>
      <c r="BB325" s="177"/>
      <c r="BC325" s="167"/>
      <c r="BD325" s="167"/>
    </row>
    <row r="326" spans="1:56" ht="14.25" customHeight="1">
      <c r="A326" s="218"/>
      <c r="B326" s="351"/>
      <c r="C326" s="46" t="s">
        <v>903</v>
      </c>
      <c r="D326" s="79"/>
      <c r="E326" s="79">
        <f>VLOOKUP(C326,AVE!B$1:GB4328,2,0)</f>
        <v>0</v>
      </c>
      <c r="F326" s="153"/>
      <c r="G326" s="361">
        <f t="shared" si="33"/>
        <v>20</v>
      </c>
      <c r="H326" s="81">
        <f t="shared" si="34"/>
        <v>0</v>
      </c>
      <c r="I326" s="82">
        <f t="shared" si="35"/>
        <v>0</v>
      </c>
      <c r="J326" s="83">
        <f t="shared" si="36"/>
        <v>0</v>
      </c>
      <c r="K326" s="158">
        <f t="shared" si="37"/>
        <v>0</v>
      </c>
      <c r="L326" s="81">
        <f t="shared" si="38"/>
        <v>0</v>
      </c>
      <c r="M326" s="82">
        <f t="shared" si="39"/>
        <v>0</v>
      </c>
      <c r="N326" s="85">
        <f t="shared" si="40"/>
        <v>0</v>
      </c>
      <c r="O326" s="158">
        <f t="shared" si="41"/>
        <v>0</v>
      </c>
      <c r="P326" s="81">
        <f t="shared" si="42"/>
        <v>0</v>
      </c>
      <c r="Q326" s="82">
        <f t="shared" si="43"/>
        <v>0</v>
      </c>
      <c r="R326" s="85">
        <f t="shared" si="44"/>
        <v>0</v>
      </c>
      <c r="S326" s="158">
        <f t="shared" si="45"/>
        <v>0</v>
      </c>
      <c r="T326" s="81">
        <f t="shared" si="46"/>
        <v>0</v>
      </c>
      <c r="U326" s="82">
        <f t="shared" si="47"/>
        <v>20</v>
      </c>
      <c r="V326" s="85">
        <f t="shared" si="48"/>
        <v>0</v>
      </c>
      <c r="W326" s="158">
        <f t="shared" si="49"/>
        <v>20</v>
      </c>
      <c r="X326" s="81">
        <f t="shared" si="50"/>
        <v>20</v>
      </c>
      <c r="Y326" s="82">
        <f t="shared" si="51"/>
        <v>0</v>
      </c>
      <c r="Z326" s="85">
        <f t="shared" si="52"/>
        <v>0</v>
      </c>
      <c r="AA326" s="158">
        <f t="shared" si="53"/>
        <v>20</v>
      </c>
      <c r="AB326" s="87" t="e">
        <f t="shared" si="58"/>
        <v>#DIV/0!</v>
      </c>
      <c r="AC326" s="87">
        <v>6</v>
      </c>
      <c r="AD326" s="362">
        <f t="shared" si="54"/>
        <v>12</v>
      </c>
      <c r="AE326" s="87" t="e">
        <f t="shared" si="59"/>
        <v>#DIV/0!</v>
      </c>
      <c r="AF326" s="154" t="e">
        <f t="shared" si="60"/>
        <v>#DIV/0!</v>
      </c>
      <c r="AG326" s="3"/>
      <c r="AH326" s="1"/>
      <c r="AI326" s="139"/>
      <c r="AJ326" s="139"/>
      <c r="AK326" s="350"/>
      <c r="AL326" s="350"/>
      <c r="AM326" s="2"/>
      <c r="AN326" s="2"/>
      <c r="AO326" s="2"/>
      <c r="AP326" s="45"/>
      <c r="AQ326" s="167"/>
      <c r="AR326" s="167"/>
      <c r="AS326" s="167"/>
      <c r="AT326" s="167"/>
      <c r="AU326" s="167"/>
      <c r="AV326" s="167"/>
      <c r="AW326" s="167"/>
      <c r="AX326" s="167"/>
      <c r="AY326" s="177">
        <v>20</v>
      </c>
      <c r="AZ326" s="202"/>
      <c r="BA326" s="202"/>
      <c r="BB326" s="177"/>
      <c r="BC326" s="167"/>
      <c r="BD326" s="167"/>
    </row>
    <row r="327" spans="1:56" ht="14.25" customHeight="1">
      <c r="A327" s="218"/>
      <c r="B327" s="351"/>
      <c r="C327" s="46" t="s">
        <v>904</v>
      </c>
      <c r="D327" s="79"/>
      <c r="E327" s="79">
        <f>VLOOKUP(C327,AVE!B$1:GB4329,2,0)</f>
        <v>0</v>
      </c>
      <c r="F327" s="153"/>
      <c r="G327" s="361">
        <f t="shared" si="33"/>
        <v>5</v>
      </c>
      <c r="H327" s="81">
        <f t="shared" si="34"/>
        <v>0</v>
      </c>
      <c r="I327" s="82">
        <f t="shared" si="35"/>
        <v>0</v>
      </c>
      <c r="J327" s="83">
        <f t="shared" si="36"/>
        <v>0</v>
      </c>
      <c r="K327" s="158">
        <f t="shared" si="37"/>
        <v>0</v>
      </c>
      <c r="L327" s="81">
        <f t="shared" si="38"/>
        <v>0</v>
      </c>
      <c r="M327" s="82">
        <f t="shared" si="39"/>
        <v>0</v>
      </c>
      <c r="N327" s="85">
        <f t="shared" si="40"/>
        <v>0</v>
      </c>
      <c r="O327" s="158">
        <f t="shared" si="41"/>
        <v>0</v>
      </c>
      <c r="P327" s="81">
        <f t="shared" si="42"/>
        <v>0</v>
      </c>
      <c r="Q327" s="82">
        <f t="shared" si="43"/>
        <v>0</v>
      </c>
      <c r="R327" s="85">
        <f t="shared" si="44"/>
        <v>0</v>
      </c>
      <c r="S327" s="158">
        <f t="shared" si="45"/>
        <v>0</v>
      </c>
      <c r="T327" s="81">
        <f t="shared" si="46"/>
        <v>0</v>
      </c>
      <c r="U327" s="82">
        <f t="shared" si="47"/>
        <v>5</v>
      </c>
      <c r="V327" s="85">
        <f t="shared" si="48"/>
        <v>0</v>
      </c>
      <c r="W327" s="158">
        <f t="shared" si="49"/>
        <v>5</v>
      </c>
      <c r="X327" s="81">
        <f t="shared" si="50"/>
        <v>5</v>
      </c>
      <c r="Y327" s="82">
        <f t="shared" si="51"/>
        <v>0</v>
      </c>
      <c r="Z327" s="85">
        <f t="shared" si="52"/>
        <v>0</v>
      </c>
      <c r="AA327" s="158">
        <f t="shared" si="53"/>
        <v>5</v>
      </c>
      <c r="AB327" s="87" t="e">
        <f t="shared" si="58"/>
        <v>#DIV/0!</v>
      </c>
      <c r="AC327" s="87">
        <v>6</v>
      </c>
      <c r="AD327" s="362">
        <f t="shared" si="54"/>
        <v>12</v>
      </c>
      <c r="AE327" s="87" t="e">
        <f t="shared" si="59"/>
        <v>#DIV/0!</v>
      </c>
      <c r="AF327" s="154" t="e">
        <f t="shared" si="60"/>
        <v>#DIV/0!</v>
      </c>
      <c r="AG327" s="3"/>
      <c r="AH327" s="1"/>
      <c r="AI327" s="139"/>
      <c r="AJ327" s="139"/>
      <c r="AK327" s="350"/>
      <c r="AL327" s="350"/>
      <c r="AM327" s="2"/>
      <c r="AN327" s="2"/>
      <c r="AO327" s="2"/>
      <c r="AP327" s="45"/>
      <c r="AQ327" s="167"/>
      <c r="AR327" s="167"/>
      <c r="AS327" s="167"/>
      <c r="AT327" s="167"/>
      <c r="AU327" s="167"/>
      <c r="AV327" s="167"/>
      <c r="AW327" s="167"/>
      <c r="AX327" s="167"/>
      <c r="AY327" s="177">
        <v>5</v>
      </c>
      <c r="AZ327" s="202"/>
      <c r="BA327" s="202"/>
      <c r="BB327" s="177"/>
      <c r="BC327" s="167"/>
      <c r="BD327" s="167"/>
    </row>
    <row r="328" spans="1:56" ht="14.25" customHeight="1">
      <c r="A328" s="218"/>
      <c r="B328" s="351"/>
      <c r="C328" s="46" t="s">
        <v>905</v>
      </c>
      <c r="D328" s="79"/>
      <c r="E328" s="79">
        <f>VLOOKUP(C328,AVE!B$1:GB4330,2,0)</f>
        <v>0</v>
      </c>
      <c r="F328" s="153"/>
      <c r="G328" s="361">
        <f t="shared" si="33"/>
        <v>10</v>
      </c>
      <c r="H328" s="81">
        <f t="shared" si="34"/>
        <v>0</v>
      </c>
      <c r="I328" s="82">
        <f t="shared" si="35"/>
        <v>0</v>
      </c>
      <c r="J328" s="83">
        <f t="shared" si="36"/>
        <v>0</v>
      </c>
      <c r="K328" s="158">
        <f t="shared" si="37"/>
        <v>0</v>
      </c>
      <c r="L328" s="81">
        <f t="shared" si="38"/>
        <v>0</v>
      </c>
      <c r="M328" s="82">
        <f t="shared" si="39"/>
        <v>0</v>
      </c>
      <c r="N328" s="85">
        <f t="shared" si="40"/>
        <v>0</v>
      </c>
      <c r="O328" s="158">
        <f t="shared" si="41"/>
        <v>0</v>
      </c>
      <c r="P328" s="81">
        <f t="shared" si="42"/>
        <v>0</v>
      </c>
      <c r="Q328" s="82">
        <f t="shared" si="43"/>
        <v>0</v>
      </c>
      <c r="R328" s="85">
        <f t="shared" si="44"/>
        <v>0</v>
      </c>
      <c r="S328" s="158">
        <f t="shared" si="45"/>
        <v>0</v>
      </c>
      <c r="T328" s="81">
        <f t="shared" si="46"/>
        <v>0</v>
      </c>
      <c r="U328" s="82">
        <f t="shared" si="47"/>
        <v>10</v>
      </c>
      <c r="V328" s="85">
        <f t="shared" si="48"/>
        <v>0</v>
      </c>
      <c r="W328" s="158">
        <f t="shared" si="49"/>
        <v>10</v>
      </c>
      <c r="X328" s="81">
        <f t="shared" si="50"/>
        <v>10</v>
      </c>
      <c r="Y328" s="82">
        <f t="shared" si="51"/>
        <v>0</v>
      </c>
      <c r="Z328" s="85">
        <f t="shared" si="52"/>
        <v>0</v>
      </c>
      <c r="AA328" s="158">
        <f t="shared" si="53"/>
        <v>10</v>
      </c>
      <c r="AB328" s="87" t="e">
        <f t="shared" si="58"/>
        <v>#DIV/0!</v>
      </c>
      <c r="AC328" s="87">
        <v>6</v>
      </c>
      <c r="AD328" s="362">
        <f t="shared" si="54"/>
        <v>12</v>
      </c>
      <c r="AE328" s="87" t="e">
        <f t="shared" si="59"/>
        <v>#DIV/0!</v>
      </c>
      <c r="AF328" s="154" t="e">
        <f t="shared" si="60"/>
        <v>#DIV/0!</v>
      </c>
      <c r="AG328" s="3"/>
      <c r="AH328" s="1"/>
      <c r="AI328" s="139"/>
      <c r="AJ328" s="139"/>
      <c r="AK328" s="350"/>
      <c r="AL328" s="350"/>
      <c r="AM328" s="2"/>
      <c r="AN328" s="2"/>
      <c r="AO328" s="2"/>
      <c r="AP328" s="45"/>
      <c r="AQ328" s="167"/>
      <c r="AR328" s="167"/>
      <c r="AS328" s="167"/>
      <c r="AT328" s="167"/>
      <c r="AU328" s="167"/>
      <c r="AV328" s="167"/>
      <c r="AW328" s="167"/>
      <c r="AX328" s="167"/>
      <c r="AY328" s="177">
        <v>10</v>
      </c>
      <c r="AZ328" s="202"/>
      <c r="BA328" s="202"/>
      <c r="BB328" s="177"/>
      <c r="BC328" s="167"/>
      <c r="BD328" s="167"/>
    </row>
    <row r="329" spans="1:56" ht="14.25" customHeight="1">
      <c r="A329" s="218"/>
      <c r="B329" s="351"/>
      <c r="C329" s="46" t="s">
        <v>906</v>
      </c>
      <c r="D329" s="79"/>
      <c r="E329" s="79">
        <f>VLOOKUP(C329,AVE!B$1:GB4331,2,0)</f>
        <v>0</v>
      </c>
      <c r="F329" s="153"/>
      <c r="G329" s="361">
        <f t="shared" si="33"/>
        <v>5</v>
      </c>
      <c r="H329" s="81">
        <f t="shared" si="34"/>
        <v>0</v>
      </c>
      <c r="I329" s="82">
        <f t="shared" si="35"/>
        <v>0</v>
      </c>
      <c r="J329" s="83">
        <f t="shared" si="36"/>
        <v>0</v>
      </c>
      <c r="K329" s="158">
        <f t="shared" si="37"/>
        <v>0</v>
      </c>
      <c r="L329" s="81">
        <f t="shared" si="38"/>
        <v>0</v>
      </c>
      <c r="M329" s="82">
        <f t="shared" si="39"/>
        <v>0</v>
      </c>
      <c r="N329" s="85">
        <f t="shared" si="40"/>
        <v>0</v>
      </c>
      <c r="O329" s="158">
        <f t="shared" si="41"/>
        <v>0</v>
      </c>
      <c r="P329" s="81">
        <f t="shared" si="42"/>
        <v>0</v>
      </c>
      <c r="Q329" s="82">
        <f t="shared" si="43"/>
        <v>0</v>
      </c>
      <c r="R329" s="85">
        <f t="shared" si="44"/>
        <v>0</v>
      </c>
      <c r="S329" s="158">
        <f t="shared" si="45"/>
        <v>0</v>
      </c>
      <c r="T329" s="81">
        <f t="shared" si="46"/>
        <v>0</v>
      </c>
      <c r="U329" s="82">
        <f t="shared" si="47"/>
        <v>5</v>
      </c>
      <c r="V329" s="85">
        <f t="shared" si="48"/>
        <v>0</v>
      </c>
      <c r="W329" s="158">
        <f t="shared" si="49"/>
        <v>5</v>
      </c>
      <c r="X329" s="81">
        <f t="shared" si="50"/>
        <v>5</v>
      </c>
      <c r="Y329" s="82">
        <f t="shared" si="51"/>
        <v>0</v>
      </c>
      <c r="Z329" s="85">
        <f t="shared" si="52"/>
        <v>0</v>
      </c>
      <c r="AA329" s="158">
        <f t="shared" si="53"/>
        <v>5</v>
      </c>
      <c r="AB329" s="87" t="e">
        <f t="shared" si="58"/>
        <v>#DIV/0!</v>
      </c>
      <c r="AC329" s="87">
        <v>6</v>
      </c>
      <c r="AD329" s="362">
        <f t="shared" si="54"/>
        <v>12</v>
      </c>
      <c r="AE329" s="87" t="e">
        <f t="shared" si="59"/>
        <v>#DIV/0!</v>
      </c>
      <c r="AF329" s="154" t="e">
        <f t="shared" si="60"/>
        <v>#DIV/0!</v>
      </c>
      <c r="AG329" s="3"/>
      <c r="AH329" s="1"/>
      <c r="AI329" s="139"/>
      <c r="AJ329" s="139"/>
      <c r="AK329" s="350"/>
      <c r="AL329" s="350"/>
      <c r="AM329" s="2"/>
      <c r="AN329" s="2"/>
      <c r="AO329" s="2"/>
      <c r="AP329" s="45"/>
      <c r="AQ329" s="167"/>
      <c r="AR329" s="167"/>
      <c r="AS329" s="167"/>
      <c r="AT329" s="167"/>
      <c r="AU329" s="167"/>
      <c r="AV329" s="167"/>
      <c r="AW329" s="167"/>
      <c r="AX329" s="167"/>
      <c r="AY329" s="177">
        <v>5</v>
      </c>
      <c r="AZ329" s="202"/>
      <c r="BA329" s="202"/>
      <c r="BB329" s="177"/>
      <c r="BC329" s="167"/>
      <c r="BD329" s="167"/>
    </row>
    <row r="330" spans="1:56" ht="14.25" customHeight="1">
      <c r="A330" s="218"/>
      <c r="B330" s="351"/>
      <c r="C330" s="46" t="s">
        <v>907</v>
      </c>
      <c r="D330" s="79"/>
      <c r="E330" s="79">
        <f>VLOOKUP(C330,AVE!B$1:GB4332,2,0)</f>
        <v>0</v>
      </c>
      <c r="F330" s="153"/>
      <c r="G330" s="361">
        <f t="shared" si="33"/>
        <v>20</v>
      </c>
      <c r="H330" s="81">
        <f t="shared" si="34"/>
        <v>0</v>
      </c>
      <c r="I330" s="82">
        <f t="shared" si="35"/>
        <v>0</v>
      </c>
      <c r="J330" s="83">
        <f t="shared" si="36"/>
        <v>0</v>
      </c>
      <c r="K330" s="158">
        <f t="shared" si="37"/>
        <v>0</v>
      </c>
      <c r="L330" s="81">
        <f t="shared" si="38"/>
        <v>0</v>
      </c>
      <c r="M330" s="82">
        <f t="shared" si="39"/>
        <v>0</v>
      </c>
      <c r="N330" s="85">
        <f t="shared" si="40"/>
        <v>0</v>
      </c>
      <c r="O330" s="158">
        <f t="shared" si="41"/>
        <v>0</v>
      </c>
      <c r="P330" s="81">
        <f t="shared" si="42"/>
        <v>0</v>
      </c>
      <c r="Q330" s="82">
        <f t="shared" si="43"/>
        <v>0</v>
      </c>
      <c r="R330" s="85">
        <f t="shared" si="44"/>
        <v>0</v>
      </c>
      <c r="S330" s="158">
        <f t="shared" si="45"/>
        <v>0</v>
      </c>
      <c r="T330" s="81">
        <f t="shared" si="46"/>
        <v>0</v>
      </c>
      <c r="U330" s="82">
        <f t="shared" si="47"/>
        <v>20</v>
      </c>
      <c r="V330" s="85">
        <f t="shared" si="48"/>
        <v>0</v>
      </c>
      <c r="W330" s="158">
        <f t="shared" si="49"/>
        <v>20</v>
      </c>
      <c r="X330" s="81">
        <f t="shared" si="50"/>
        <v>20</v>
      </c>
      <c r="Y330" s="82">
        <f t="shared" si="51"/>
        <v>0</v>
      </c>
      <c r="Z330" s="85">
        <f t="shared" si="52"/>
        <v>0</v>
      </c>
      <c r="AA330" s="158">
        <f t="shared" si="53"/>
        <v>20</v>
      </c>
      <c r="AB330" s="87" t="e">
        <f t="shared" si="58"/>
        <v>#DIV/0!</v>
      </c>
      <c r="AC330" s="87">
        <v>6</v>
      </c>
      <c r="AD330" s="362">
        <f t="shared" si="54"/>
        <v>12</v>
      </c>
      <c r="AE330" s="87" t="e">
        <f t="shared" si="59"/>
        <v>#DIV/0!</v>
      </c>
      <c r="AF330" s="154" t="e">
        <f t="shared" si="60"/>
        <v>#DIV/0!</v>
      </c>
      <c r="AG330" s="3"/>
      <c r="AH330" s="1"/>
      <c r="AI330" s="139"/>
      <c r="AJ330" s="139"/>
      <c r="AK330" s="350"/>
      <c r="AL330" s="350"/>
      <c r="AM330" s="2"/>
      <c r="AN330" s="2"/>
      <c r="AO330" s="2"/>
      <c r="AP330" s="45"/>
      <c r="AQ330" s="167"/>
      <c r="AR330" s="167"/>
      <c r="AS330" s="167"/>
      <c r="AT330" s="167"/>
      <c r="AU330" s="167"/>
      <c r="AV330" s="167"/>
      <c r="AW330" s="167"/>
      <c r="AX330" s="167"/>
      <c r="AY330" s="177">
        <v>20</v>
      </c>
      <c r="AZ330" s="202"/>
      <c r="BA330" s="202"/>
      <c r="BB330" s="177"/>
      <c r="BC330" s="167"/>
      <c r="BD330" s="167"/>
    </row>
    <row r="331" spans="1:56" ht="14.25" customHeight="1">
      <c r="A331" s="218"/>
      <c r="B331" s="351"/>
      <c r="C331" s="46" t="s">
        <v>908</v>
      </c>
      <c r="D331" s="79"/>
      <c r="E331" s="79">
        <f>VLOOKUP(C331,AVE!B$1:GB4333,2,0)</f>
        <v>0</v>
      </c>
      <c r="F331" s="153"/>
      <c r="G331" s="361">
        <f t="shared" si="33"/>
        <v>10</v>
      </c>
      <c r="H331" s="81">
        <f t="shared" si="34"/>
        <v>0</v>
      </c>
      <c r="I331" s="82">
        <f t="shared" si="35"/>
        <v>0</v>
      </c>
      <c r="J331" s="83">
        <f t="shared" si="36"/>
        <v>0</v>
      </c>
      <c r="K331" s="158">
        <f t="shared" si="37"/>
        <v>0</v>
      </c>
      <c r="L331" s="81">
        <f t="shared" si="38"/>
        <v>0</v>
      </c>
      <c r="M331" s="82">
        <f t="shared" si="39"/>
        <v>0</v>
      </c>
      <c r="N331" s="85">
        <f t="shared" si="40"/>
        <v>0</v>
      </c>
      <c r="O331" s="158">
        <f t="shared" si="41"/>
        <v>0</v>
      </c>
      <c r="P331" s="81">
        <f t="shared" si="42"/>
        <v>0</v>
      </c>
      <c r="Q331" s="82">
        <f t="shared" si="43"/>
        <v>0</v>
      </c>
      <c r="R331" s="85">
        <f t="shared" si="44"/>
        <v>0</v>
      </c>
      <c r="S331" s="158">
        <f t="shared" si="45"/>
        <v>0</v>
      </c>
      <c r="T331" s="81">
        <f t="shared" si="46"/>
        <v>0</v>
      </c>
      <c r="U331" s="82">
        <f t="shared" si="47"/>
        <v>10</v>
      </c>
      <c r="V331" s="85">
        <f t="shared" si="48"/>
        <v>0</v>
      </c>
      <c r="W331" s="158">
        <f t="shared" si="49"/>
        <v>10</v>
      </c>
      <c r="X331" s="81">
        <f t="shared" si="50"/>
        <v>10</v>
      </c>
      <c r="Y331" s="82">
        <f t="shared" si="51"/>
        <v>0</v>
      </c>
      <c r="Z331" s="85">
        <f t="shared" si="52"/>
        <v>0</v>
      </c>
      <c r="AA331" s="158">
        <f t="shared" si="53"/>
        <v>10</v>
      </c>
      <c r="AB331" s="87" t="e">
        <f t="shared" si="58"/>
        <v>#DIV/0!</v>
      </c>
      <c r="AC331" s="87">
        <v>6</v>
      </c>
      <c r="AD331" s="362">
        <f t="shared" si="54"/>
        <v>12</v>
      </c>
      <c r="AE331" s="87" t="e">
        <f t="shared" si="59"/>
        <v>#DIV/0!</v>
      </c>
      <c r="AF331" s="154" t="e">
        <f t="shared" si="60"/>
        <v>#DIV/0!</v>
      </c>
      <c r="AG331" s="3"/>
      <c r="AH331" s="1"/>
      <c r="AI331" s="139"/>
      <c r="AJ331" s="139"/>
      <c r="AK331" s="350"/>
      <c r="AL331" s="350"/>
      <c r="AM331" s="2"/>
      <c r="AN331" s="2"/>
      <c r="AO331" s="2"/>
      <c r="AP331" s="45"/>
      <c r="AQ331" s="167"/>
      <c r="AR331" s="167"/>
      <c r="AS331" s="167"/>
      <c r="AT331" s="167"/>
      <c r="AU331" s="167"/>
      <c r="AV331" s="167"/>
      <c r="AW331" s="167"/>
      <c r="AX331" s="167"/>
      <c r="AY331" s="177">
        <v>10</v>
      </c>
      <c r="AZ331" s="202"/>
      <c r="BA331" s="202"/>
      <c r="BB331" s="177"/>
      <c r="BC331" s="167"/>
      <c r="BD331" s="167"/>
    </row>
    <row r="332" spans="1:56" ht="14.25" customHeight="1">
      <c r="A332" s="218"/>
      <c r="B332" s="351"/>
      <c r="C332" s="46" t="s">
        <v>909</v>
      </c>
      <c r="D332" s="79"/>
      <c r="E332" s="79">
        <f>VLOOKUP(C332,AVE!B$1:GB4334,2,0)</f>
        <v>0</v>
      </c>
      <c r="F332" s="153"/>
      <c r="G332" s="361">
        <f t="shared" si="33"/>
        <v>10</v>
      </c>
      <c r="H332" s="81">
        <f t="shared" si="34"/>
        <v>0</v>
      </c>
      <c r="I332" s="82">
        <f t="shared" si="35"/>
        <v>0</v>
      </c>
      <c r="J332" s="83">
        <f t="shared" si="36"/>
        <v>0</v>
      </c>
      <c r="K332" s="158">
        <f t="shared" si="37"/>
        <v>0</v>
      </c>
      <c r="L332" s="81">
        <f t="shared" si="38"/>
        <v>0</v>
      </c>
      <c r="M332" s="82">
        <f t="shared" si="39"/>
        <v>0</v>
      </c>
      <c r="N332" s="85">
        <f t="shared" si="40"/>
        <v>0</v>
      </c>
      <c r="O332" s="158">
        <f t="shared" si="41"/>
        <v>0</v>
      </c>
      <c r="P332" s="81">
        <f t="shared" si="42"/>
        <v>0</v>
      </c>
      <c r="Q332" s="82">
        <f t="shared" si="43"/>
        <v>0</v>
      </c>
      <c r="R332" s="85">
        <f t="shared" si="44"/>
        <v>0</v>
      </c>
      <c r="S332" s="158">
        <f t="shared" si="45"/>
        <v>0</v>
      </c>
      <c r="T332" s="81">
        <f t="shared" si="46"/>
        <v>0</v>
      </c>
      <c r="U332" s="82">
        <f t="shared" si="47"/>
        <v>10</v>
      </c>
      <c r="V332" s="85">
        <f t="shared" si="48"/>
        <v>0</v>
      </c>
      <c r="W332" s="158">
        <f t="shared" si="49"/>
        <v>10</v>
      </c>
      <c r="X332" s="81">
        <f t="shared" si="50"/>
        <v>10</v>
      </c>
      <c r="Y332" s="82">
        <f t="shared" si="51"/>
        <v>0</v>
      </c>
      <c r="Z332" s="85">
        <f t="shared" si="52"/>
        <v>0</v>
      </c>
      <c r="AA332" s="158">
        <f t="shared" si="53"/>
        <v>10</v>
      </c>
      <c r="AB332" s="87" t="e">
        <f t="shared" si="58"/>
        <v>#DIV/0!</v>
      </c>
      <c r="AC332" s="87">
        <v>6</v>
      </c>
      <c r="AD332" s="362">
        <f t="shared" si="54"/>
        <v>12</v>
      </c>
      <c r="AE332" s="87" t="e">
        <f t="shared" si="59"/>
        <v>#DIV/0!</v>
      </c>
      <c r="AF332" s="154" t="e">
        <f t="shared" si="60"/>
        <v>#DIV/0!</v>
      </c>
      <c r="AG332" s="3"/>
      <c r="AH332" s="1"/>
      <c r="AI332" s="139"/>
      <c r="AJ332" s="139"/>
      <c r="AK332" s="350"/>
      <c r="AL332" s="350"/>
      <c r="AM332" s="2"/>
      <c r="AN332" s="2"/>
      <c r="AO332" s="2"/>
      <c r="AP332" s="45"/>
      <c r="AQ332" s="167"/>
      <c r="AR332" s="167"/>
      <c r="AS332" s="167"/>
      <c r="AT332" s="167"/>
      <c r="AU332" s="167"/>
      <c r="AV332" s="167"/>
      <c r="AW332" s="167"/>
      <c r="AX332" s="167"/>
      <c r="AY332" s="177">
        <v>10</v>
      </c>
      <c r="AZ332" s="202"/>
      <c r="BA332" s="202"/>
      <c r="BB332" s="177"/>
      <c r="BC332" s="167"/>
      <c r="BD332" s="167"/>
    </row>
    <row r="333" spans="1:56" ht="14.25" customHeight="1">
      <c r="A333" s="218"/>
      <c r="B333" s="351"/>
      <c r="C333" s="46" t="s">
        <v>910</v>
      </c>
      <c r="D333" s="79"/>
      <c r="E333" s="79">
        <f>VLOOKUP(C333,AVE!B$1:GB4335,2,0)</f>
        <v>0</v>
      </c>
      <c r="F333" s="153"/>
      <c r="G333" s="361">
        <f t="shared" si="33"/>
        <v>25</v>
      </c>
      <c r="H333" s="81">
        <f t="shared" si="34"/>
        <v>0</v>
      </c>
      <c r="I333" s="82">
        <f t="shared" si="35"/>
        <v>0</v>
      </c>
      <c r="J333" s="83">
        <f t="shared" si="36"/>
        <v>0</v>
      </c>
      <c r="K333" s="158">
        <f t="shared" si="37"/>
        <v>0</v>
      </c>
      <c r="L333" s="81">
        <f t="shared" si="38"/>
        <v>0</v>
      </c>
      <c r="M333" s="82">
        <f t="shared" si="39"/>
        <v>0</v>
      </c>
      <c r="N333" s="85">
        <f t="shared" si="40"/>
        <v>0</v>
      </c>
      <c r="O333" s="158">
        <f t="shared" si="41"/>
        <v>0</v>
      </c>
      <c r="P333" s="81">
        <f t="shared" si="42"/>
        <v>0</v>
      </c>
      <c r="Q333" s="82">
        <f t="shared" si="43"/>
        <v>0</v>
      </c>
      <c r="R333" s="85">
        <f t="shared" si="44"/>
        <v>0</v>
      </c>
      <c r="S333" s="158">
        <f t="shared" si="45"/>
        <v>0</v>
      </c>
      <c r="T333" s="81">
        <f t="shared" si="46"/>
        <v>0</v>
      </c>
      <c r="U333" s="82">
        <f t="shared" si="47"/>
        <v>25</v>
      </c>
      <c r="V333" s="85">
        <f t="shared" si="48"/>
        <v>0</v>
      </c>
      <c r="W333" s="158">
        <f t="shared" si="49"/>
        <v>25</v>
      </c>
      <c r="X333" s="81">
        <f t="shared" si="50"/>
        <v>25</v>
      </c>
      <c r="Y333" s="82">
        <f t="shared" si="51"/>
        <v>0</v>
      </c>
      <c r="Z333" s="85">
        <f t="shared" si="52"/>
        <v>0</v>
      </c>
      <c r="AA333" s="158">
        <f t="shared" si="53"/>
        <v>25</v>
      </c>
      <c r="AB333" s="87" t="e">
        <f t="shared" si="58"/>
        <v>#DIV/0!</v>
      </c>
      <c r="AC333" s="87">
        <v>6</v>
      </c>
      <c r="AD333" s="362">
        <f t="shared" si="54"/>
        <v>12</v>
      </c>
      <c r="AE333" s="87" t="e">
        <f t="shared" si="59"/>
        <v>#DIV/0!</v>
      </c>
      <c r="AF333" s="154" t="e">
        <f t="shared" si="60"/>
        <v>#DIV/0!</v>
      </c>
      <c r="AG333" s="3"/>
      <c r="AH333" s="1"/>
      <c r="AI333" s="139"/>
      <c r="AJ333" s="139"/>
      <c r="AK333" s="350"/>
      <c r="AL333" s="350"/>
      <c r="AM333" s="2"/>
      <c r="AN333" s="2"/>
      <c r="AO333" s="2"/>
      <c r="AP333" s="45"/>
      <c r="AQ333" s="167"/>
      <c r="AR333" s="167"/>
      <c r="AS333" s="167"/>
      <c r="AT333" s="167"/>
      <c r="AU333" s="167"/>
      <c r="AV333" s="167"/>
      <c r="AW333" s="167"/>
      <c r="AX333" s="167"/>
      <c r="AY333" s="177">
        <v>25</v>
      </c>
      <c r="AZ333" s="202"/>
      <c r="BA333" s="202"/>
      <c r="BB333" s="177"/>
      <c r="BC333" s="167"/>
      <c r="BD333" s="167"/>
    </row>
    <row r="334" spans="1:56" ht="14.25" customHeight="1">
      <c r="A334" s="218"/>
      <c r="B334" s="351"/>
      <c r="C334" s="46" t="s">
        <v>911</v>
      </c>
      <c r="D334" s="79"/>
      <c r="E334" s="79">
        <f>VLOOKUP(C334,AVE!B$1:GB4336,2,0)</f>
        <v>0</v>
      </c>
      <c r="F334" s="153"/>
      <c r="G334" s="361">
        <f t="shared" si="33"/>
        <v>50</v>
      </c>
      <c r="H334" s="81">
        <f t="shared" si="34"/>
        <v>0</v>
      </c>
      <c r="I334" s="82">
        <f t="shared" si="35"/>
        <v>0</v>
      </c>
      <c r="J334" s="83">
        <f t="shared" si="36"/>
        <v>0</v>
      </c>
      <c r="K334" s="158">
        <f t="shared" si="37"/>
        <v>0</v>
      </c>
      <c r="L334" s="81">
        <f t="shared" si="38"/>
        <v>0</v>
      </c>
      <c r="M334" s="82">
        <f t="shared" si="39"/>
        <v>0</v>
      </c>
      <c r="N334" s="85">
        <f t="shared" si="40"/>
        <v>0</v>
      </c>
      <c r="O334" s="158">
        <f t="shared" si="41"/>
        <v>0</v>
      </c>
      <c r="P334" s="81">
        <f t="shared" si="42"/>
        <v>0</v>
      </c>
      <c r="Q334" s="82">
        <f t="shared" si="43"/>
        <v>0</v>
      </c>
      <c r="R334" s="85">
        <f t="shared" si="44"/>
        <v>0</v>
      </c>
      <c r="S334" s="158">
        <f t="shared" si="45"/>
        <v>0</v>
      </c>
      <c r="T334" s="81">
        <f t="shared" si="46"/>
        <v>0</v>
      </c>
      <c r="U334" s="82">
        <f t="shared" si="47"/>
        <v>50</v>
      </c>
      <c r="V334" s="85">
        <f t="shared" si="48"/>
        <v>0</v>
      </c>
      <c r="W334" s="158">
        <f t="shared" si="49"/>
        <v>50</v>
      </c>
      <c r="X334" s="81">
        <f t="shared" si="50"/>
        <v>50</v>
      </c>
      <c r="Y334" s="82">
        <f t="shared" si="51"/>
        <v>0</v>
      </c>
      <c r="Z334" s="85">
        <f t="shared" si="52"/>
        <v>0</v>
      </c>
      <c r="AA334" s="158">
        <f t="shared" si="53"/>
        <v>50</v>
      </c>
      <c r="AB334" s="87" t="e">
        <f t="shared" si="58"/>
        <v>#DIV/0!</v>
      </c>
      <c r="AC334" s="87">
        <v>6</v>
      </c>
      <c r="AD334" s="362">
        <f t="shared" si="54"/>
        <v>12</v>
      </c>
      <c r="AE334" s="87" t="e">
        <f t="shared" si="59"/>
        <v>#DIV/0!</v>
      </c>
      <c r="AF334" s="154" t="e">
        <f t="shared" si="60"/>
        <v>#DIV/0!</v>
      </c>
      <c r="AG334" s="3"/>
      <c r="AH334" s="1"/>
      <c r="AI334" s="139"/>
      <c r="AJ334" s="139"/>
      <c r="AK334" s="350"/>
      <c r="AL334" s="350"/>
      <c r="AM334" s="2"/>
      <c r="AN334" s="2"/>
      <c r="AO334" s="2"/>
      <c r="AP334" s="45"/>
      <c r="AQ334" s="167"/>
      <c r="AR334" s="167"/>
      <c r="AS334" s="167"/>
      <c r="AT334" s="167"/>
      <c r="AU334" s="167"/>
      <c r="AV334" s="167"/>
      <c r="AW334" s="167"/>
      <c r="AX334" s="167"/>
      <c r="AY334" s="177">
        <v>50</v>
      </c>
      <c r="AZ334" s="202"/>
      <c r="BA334" s="202"/>
      <c r="BB334" s="177"/>
      <c r="BC334" s="167"/>
      <c r="BD334" s="167"/>
    </row>
    <row r="335" spans="1:56" ht="14.25" customHeight="1">
      <c r="A335" s="218"/>
      <c r="B335" s="351"/>
      <c r="C335" s="46" t="s">
        <v>912</v>
      </c>
      <c r="D335" s="79"/>
      <c r="E335" s="79">
        <f>VLOOKUP(C335,AVE!B$1:GB4337,2,0)</f>
        <v>0</v>
      </c>
      <c r="F335" s="153"/>
      <c r="G335" s="361">
        <f t="shared" si="33"/>
        <v>50</v>
      </c>
      <c r="H335" s="81">
        <f t="shared" si="34"/>
        <v>0</v>
      </c>
      <c r="I335" s="82">
        <f t="shared" si="35"/>
        <v>0</v>
      </c>
      <c r="J335" s="83">
        <f t="shared" si="36"/>
        <v>0</v>
      </c>
      <c r="K335" s="158">
        <f t="shared" si="37"/>
        <v>0</v>
      </c>
      <c r="L335" s="81">
        <f t="shared" si="38"/>
        <v>0</v>
      </c>
      <c r="M335" s="82">
        <f t="shared" si="39"/>
        <v>0</v>
      </c>
      <c r="N335" s="85">
        <f t="shared" si="40"/>
        <v>0</v>
      </c>
      <c r="O335" s="158">
        <f t="shared" si="41"/>
        <v>0</v>
      </c>
      <c r="P335" s="81">
        <f t="shared" si="42"/>
        <v>0</v>
      </c>
      <c r="Q335" s="82">
        <f t="shared" si="43"/>
        <v>0</v>
      </c>
      <c r="R335" s="85">
        <f t="shared" si="44"/>
        <v>0</v>
      </c>
      <c r="S335" s="158">
        <f t="shared" si="45"/>
        <v>0</v>
      </c>
      <c r="T335" s="81">
        <f t="shared" si="46"/>
        <v>0</v>
      </c>
      <c r="U335" s="82">
        <f t="shared" si="47"/>
        <v>50</v>
      </c>
      <c r="V335" s="85">
        <f t="shared" si="48"/>
        <v>0</v>
      </c>
      <c r="W335" s="158">
        <f t="shared" si="49"/>
        <v>50</v>
      </c>
      <c r="X335" s="81">
        <f t="shared" si="50"/>
        <v>50</v>
      </c>
      <c r="Y335" s="82">
        <f t="shared" si="51"/>
        <v>0</v>
      </c>
      <c r="Z335" s="85">
        <f t="shared" si="52"/>
        <v>0</v>
      </c>
      <c r="AA335" s="158">
        <f t="shared" si="53"/>
        <v>50</v>
      </c>
      <c r="AB335" s="87" t="e">
        <f t="shared" si="58"/>
        <v>#DIV/0!</v>
      </c>
      <c r="AC335" s="87">
        <v>6</v>
      </c>
      <c r="AD335" s="362">
        <f t="shared" si="54"/>
        <v>12</v>
      </c>
      <c r="AE335" s="87" t="e">
        <f t="shared" si="59"/>
        <v>#DIV/0!</v>
      </c>
      <c r="AF335" s="154" t="e">
        <f t="shared" si="60"/>
        <v>#DIV/0!</v>
      </c>
      <c r="AG335" s="3"/>
      <c r="AH335" s="1"/>
      <c r="AI335" s="139"/>
      <c r="AJ335" s="139"/>
      <c r="AK335" s="350"/>
      <c r="AL335" s="350"/>
      <c r="AM335" s="2"/>
      <c r="AN335" s="2"/>
      <c r="AO335" s="2"/>
      <c r="AP335" s="45"/>
      <c r="AQ335" s="167"/>
      <c r="AR335" s="167"/>
      <c r="AS335" s="167"/>
      <c r="AT335" s="167"/>
      <c r="AU335" s="167"/>
      <c r="AV335" s="167"/>
      <c r="AW335" s="167"/>
      <c r="AX335" s="167"/>
      <c r="AY335" s="177">
        <v>50</v>
      </c>
      <c r="AZ335" s="202"/>
      <c r="BA335" s="202"/>
      <c r="BB335" s="177"/>
      <c r="BC335" s="167"/>
      <c r="BD335" s="167"/>
    </row>
    <row r="336" spans="1:56" ht="14.25" customHeight="1">
      <c r="A336" s="218"/>
      <c r="B336" s="351"/>
      <c r="C336" s="46" t="s">
        <v>913</v>
      </c>
      <c r="D336" s="79"/>
      <c r="E336" s="79">
        <f>VLOOKUP(C336,AVE!B$1:GB4338,2,0)</f>
        <v>0</v>
      </c>
      <c r="F336" s="153"/>
      <c r="G336" s="361">
        <f t="shared" si="33"/>
        <v>50</v>
      </c>
      <c r="H336" s="81">
        <f t="shared" si="34"/>
        <v>0</v>
      </c>
      <c r="I336" s="82">
        <f t="shared" si="35"/>
        <v>0</v>
      </c>
      <c r="J336" s="83">
        <f t="shared" si="36"/>
        <v>0</v>
      </c>
      <c r="K336" s="158">
        <f t="shared" si="37"/>
        <v>0</v>
      </c>
      <c r="L336" s="81">
        <f t="shared" si="38"/>
        <v>0</v>
      </c>
      <c r="M336" s="82">
        <f t="shared" si="39"/>
        <v>0</v>
      </c>
      <c r="N336" s="85">
        <f t="shared" si="40"/>
        <v>0</v>
      </c>
      <c r="O336" s="158">
        <f t="shared" si="41"/>
        <v>0</v>
      </c>
      <c r="P336" s="81">
        <f t="shared" si="42"/>
        <v>0</v>
      </c>
      <c r="Q336" s="82">
        <f t="shared" si="43"/>
        <v>0</v>
      </c>
      <c r="R336" s="85">
        <f t="shared" si="44"/>
        <v>0</v>
      </c>
      <c r="S336" s="158">
        <f t="shared" si="45"/>
        <v>0</v>
      </c>
      <c r="T336" s="81">
        <f t="shared" si="46"/>
        <v>0</v>
      </c>
      <c r="U336" s="82">
        <f t="shared" si="47"/>
        <v>50</v>
      </c>
      <c r="V336" s="85">
        <f t="shared" si="48"/>
        <v>0</v>
      </c>
      <c r="W336" s="158">
        <f t="shared" si="49"/>
        <v>50</v>
      </c>
      <c r="X336" s="81">
        <f t="shared" si="50"/>
        <v>50</v>
      </c>
      <c r="Y336" s="82">
        <f t="shared" si="51"/>
        <v>0</v>
      </c>
      <c r="Z336" s="85">
        <f t="shared" si="52"/>
        <v>0</v>
      </c>
      <c r="AA336" s="158">
        <f t="shared" si="53"/>
        <v>50</v>
      </c>
      <c r="AB336" s="87" t="e">
        <f t="shared" si="58"/>
        <v>#DIV/0!</v>
      </c>
      <c r="AC336" s="87">
        <v>6</v>
      </c>
      <c r="AD336" s="362">
        <f t="shared" si="54"/>
        <v>12</v>
      </c>
      <c r="AE336" s="87" t="e">
        <f t="shared" si="59"/>
        <v>#DIV/0!</v>
      </c>
      <c r="AF336" s="154" t="e">
        <f t="shared" si="60"/>
        <v>#DIV/0!</v>
      </c>
      <c r="AG336" s="3"/>
      <c r="AH336" s="1"/>
      <c r="AI336" s="139"/>
      <c r="AJ336" s="139"/>
      <c r="AK336" s="350"/>
      <c r="AL336" s="350"/>
      <c r="AM336" s="2"/>
      <c r="AN336" s="2"/>
      <c r="AO336" s="2"/>
      <c r="AP336" s="45"/>
      <c r="AQ336" s="167"/>
      <c r="AR336" s="167"/>
      <c r="AS336" s="167"/>
      <c r="AT336" s="167"/>
      <c r="AU336" s="167"/>
      <c r="AV336" s="167"/>
      <c r="AW336" s="167"/>
      <c r="AX336" s="167"/>
      <c r="AY336" s="177">
        <v>50</v>
      </c>
      <c r="AZ336" s="202"/>
      <c r="BA336" s="202"/>
      <c r="BC336" s="167"/>
      <c r="BD336" s="167"/>
    </row>
    <row r="337" spans="1:56" ht="14.25" customHeight="1">
      <c r="A337" s="218"/>
      <c r="B337" s="351"/>
      <c r="C337" s="46" t="s">
        <v>914</v>
      </c>
      <c r="D337" s="79"/>
      <c r="E337" s="79">
        <f>VLOOKUP(C337,AVE!B$1:GB4339,2,0)</f>
        <v>0</v>
      </c>
      <c r="F337" s="153"/>
      <c r="G337" s="361">
        <f t="shared" si="33"/>
        <v>100</v>
      </c>
      <c r="H337" s="81">
        <f t="shared" si="34"/>
        <v>0</v>
      </c>
      <c r="I337" s="82">
        <f t="shared" si="35"/>
        <v>0</v>
      </c>
      <c r="J337" s="83">
        <f t="shared" si="36"/>
        <v>0</v>
      </c>
      <c r="K337" s="158">
        <f t="shared" si="37"/>
        <v>0</v>
      </c>
      <c r="L337" s="81">
        <f t="shared" si="38"/>
        <v>0</v>
      </c>
      <c r="M337" s="82">
        <f t="shared" si="39"/>
        <v>0</v>
      </c>
      <c r="N337" s="85">
        <f t="shared" si="40"/>
        <v>0</v>
      </c>
      <c r="O337" s="158">
        <f t="shared" si="41"/>
        <v>0</v>
      </c>
      <c r="P337" s="81">
        <f t="shared" si="42"/>
        <v>0</v>
      </c>
      <c r="Q337" s="82">
        <f t="shared" si="43"/>
        <v>0</v>
      </c>
      <c r="R337" s="85">
        <f t="shared" si="44"/>
        <v>0</v>
      </c>
      <c r="S337" s="158">
        <f t="shared" si="45"/>
        <v>0</v>
      </c>
      <c r="T337" s="81">
        <f t="shared" si="46"/>
        <v>0</v>
      </c>
      <c r="U337" s="82">
        <f t="shared" si="47"/>
        <v>100</v>
      </c>
      <c r="V337" s="85">
        <f t="shared" si="48"/>
        <v>0</v>
      </c>
      <c r="W337" s="158">
        <f t="shared" si="49"/>
        <v>100</v>
      </c>
      <c r="X337" s="81">
        <f t="shared" si="50"/>
        <v>100</v>
      </c>
      <c r="Y337" s="82">
        <f t="shared" si="51"/>
        <v>0</v>
      </c>
      <c r="Z337" s="85">
        <f t="shared" si="52"/>
        <v>0</v>
      </c>
      <c r="AA337" s="158">
        <f t="shared" si="53"/>
        <v>100</v>
      </c>
      <c r="AB337" s="87" t="e">
        <f t="shared" si="58"/>
        <v>#DIV/0!</v>
      </c>
      <c r="AC337" s="87">
        <v>6</v>
      </c>
      <c r="AD337" s="362">
        <f t="shared" si="54"/>
        <v>12</v>
      </c>
      <c r="AE337" s="87" t="e">
        <f t="shared" si="59"/>
        <v>#DIV/0!</v>
      </c>
      <c r="AF337" s="154" t="e">
        <f t="shared" si="60"/>
        <v>#DIV/0!</v>
      </c>
      <c r="AG337" s="3"/>
      <c r="AH337" s="1"/>
      <c r="AI337" s="139"/>
      <c r="AJ337" s="139"/>
      <c r="AK337" s="350"/>
      <c r="AL337" s="350"/>
      <c r="AM337" s="2"/>
      <c r="AN337" s="2"/>
      <c r="AO337" s="2"/>
      <c r="AP337" s="45"/>
      <c r="AQ337" s="167"/>
      <c r="AR337" s="167"/>
      <c r="AS337" s="167"/>
      <c r="AT337" s="167"/>
      <c r="AU337" s="167"/>
      <c r="AV337" s="167"/>
      <c r="AW337" s="167"/>
      <c r="AX337" s="167"/>
      <c r="AY337" s="177">
        <v>100</v>
      </c>
      <c r="AZ337" s="202"/>
      <c r="BA337" s="202"/>
      <c r="BC337" s="167"/>
      <c r="BD337" s="167"/>
    </row>
    <row r="338" spans="1:56" ht="14.25" customHeight="1">
      <c r="A338" s="218"/>
      <c r="B338" s="351"/>
      <c r="C338" s="46" t="s">
        <v>915</v>
      </c>
      <c r="D338" s="79"/>
      <c r="E338" s="79">
        <f>VLOOKUP(C338,AVE!B$1:GB4340,2,0)</f>
        <v>0</v>
      </c>
      <c r="F338" s="153"/>
      <c r="G338" s="361">
        <f t="shared" si="33"/>
        <v>50</v>
      </c>
      <c r="H338" s="81">
        <f t="shared" si="34"/>
        <v>0</v>
      </c>
      <c r="I338" s="82">
        <f t="shared" si="35"/>
        <v>0</v>
      </c>
      <c r="J338" s="83">
        <f t="shared" si="36"/>
        <v>0</v>
      </c>
      <c r="K338" s="158">
        <f t="shared" si="37"/>
        <v>0</v>
      </c>
      <c r="L338" s="81">
        <f t="shared" si="38"/>
        <v>0</v>
      </c>
      <c r="M338" s="82">
        <f t="shared" si="39"/>
        <v>0</v>
      </c>
      <c r="N338" s="85">
        <f t="shared" si="40"/>
        <v>0</v>
      </c>
      <c r="O338" s="158">
        <f t="shared" si="41"/>
        <v>0</v>
      </c>
      <c r="P338" s="81">
        <f t="shared" si="42"/>
        <v>0</v>
      </c>
      <c r="Q338" s="82">
        <f t="shared" si="43"/>
        <v>0</v>
      </c>
      <c r="R338" s="85">
        <f t="shared" si="44"/>
        <v>0</v>
      </c>
      <c r="S338" s="158">
        <f t="shared" si="45"/>
        <v>0</v>
      </c>
      <c r="T338" s="81">
        <f t="shared" si="46"/>
        <v>0</v>
      </c>
      <c r="U338" s="82">
        <f t="shared" si="47"/>
        <v>50</v>
      </c>
      <c r="V338" s="85">
        <f t="shared" si="48"/>
        <v>0</v>
      </c>
      <c r="W338" s="158">
        <f t="shared" si="49"/>
        <v>50</v>
      </c>
      <c r="X338" s="81">
        <f t="shared" si="50"/>
        <v>50</v>
      </c>
      <c r="Y338" s="82">
        <f t="shared" si="51"/>
        <v>0</v>
      </c>
      <c r="Z338" s="85">
        <f t="shared" si="52"/>
        <v>0</v>
      </c>
      <c r="AA338" s="158">
        <f t="shared" si="53"/>
        <v>50</v>
      </c>
      <c r="AB338" s="87" t="e">
        <f t="shared" si="58"/>
        <v>#DIV/0!</v>
      </c>
      <c r="AC338" s="87">
        <v>6</v>
      </c>
      <c r="AD338" s="362">
        <f t="shared" si="54"/>
        <v>12</v>
      </c>
      <c r="AE338" s="87" t="e">
        <f t="shared" si="59"/>
        <v>#DIV/0!</v>
      </c>
      <c r="AF338" s="154" t="e">
        <f t="shared" si="60"/>
        <v>#DIV/0!</v>
      </c>
      <c r="AG338" s="3"/>
      <c r="AH338" s="1"/>
      <c r="AI338" s="139"/>
      <c r="AJ338" s="139"/>
      <c r="AK338" s="350"/>
      <c r="AL338" s="350"/>
      <c r="AM338" s="2"/>
      <c r="AN338" s="2"/>
      <c r="AO338" s="2"/>
      <c r="AP338" s="45"/>
      <c r="AQ338" s="167"/>
      <c r="AR338" s="167"/>
      <c r="AS338" s="167"/>
      <c r="AT338" s="167"/>
      <c r="AU338" s="167"/>
      <c r="AV338" s="167"/>
      <c r="AW338" s="167"/>
      <c r="AX338" s="167"/>
      <c r="AY338" s="177">
        <v>50</v>
      </c>
      <c r="AZ338" s="202"/>
      <c r="BA338" s="202"/>
      <c r="BC338" s="167"/>
      <c r="BD338" s="167"/>
    </row>
    <row r="339" spans="1:56" ht="14.25" customHeight="1">
      <c r="A339" s="218"/>
      <c r="B339" s="351"/>
      <c r="C339" s="46" t="s">
        <v>916</v>
      </c>
      <c r="D339" s="79"/>
      <c r="E339" s="79">
        <f>VLOOKUP(C339,AVE!B$1:GB4341,2,0)</f>
        <v>0</v>
      </c>
      <c r="F339" s="153"/>
      <c r="G339" s="361">
        <f t="shared" si="33"/>
        <v>100</v>
      </c>
      <c r="H339" s="81">
        <f t="shared" si="34"/>
        <v>0</v>
      </c>
      <c r="I339" s="82">
        <f t="shared" si="35"/>
        <v>0</v>
      </c>
      <c r="J339" s="83">
        <f t="shared" si="36"/>
        <v>0</v>
      </c>
      <c r="K339" s="158">
        <f t="shared" si="37"/>
        <v>0</v>
      </c>
      <c r="L339" s="81">
        <f t="shared" si="38"/>
        <v>0</v>
      </c>
      <c r="M339" s="82">
        <f t="shared" si="39"/>
        <v>0</v>
      </c>
      <c r="N339" s="85">
        <f t="shared" si="40"/>
        <v>0</v>
      </c>
      <c r="O339" s="158">
        <f t="shared" si="41"/>
        <v>0</v>
      </c>
      <c r="P339" s="81">
        <f t="shared" si="42"/>
        <v>0</v>
      </c>
      <c r="Q339" s="82">
        <f t="shared" si="43"/>
        <v>100</v>
      </c>
      <c r="R339" s="85">
        <f t="shared" si="44"/>
        <v>0</v>
      </c>
      <c r="S339" s="158">
        <f t="shared" si="45"/>
        <v>100</v>
      </c>
      <c r="T339" s="81">
        <f t="shared" si="46"/>
        <v>100</v>
      </c>
      <c r="U339" s="82">
        <f t="shared" si="47"/>
        <v>0</v>
      </c>
      <c r="V339" s="85">
        <f t="shared" si="48"/>
        <v>0</v>
      </c>
      <c r="W339" s="158">
        <f t="shared" si="49"/>
        <v>100</v>
      </c>
      <c r="X339" s="81">
        <f t="shared" si="50"/>
        <v>100</v>
      </c>
      <c r="Y339" s="82">
        <f t="shared" si="51"/>
        <v>0</v>
      </c>
      <c r="Z339" s="85">
        <f t="shared" si="52"/>
        <v>0</v>
      </c>
      <c r="AA339" s="158">
        <f t="shared" si="53"/>
        <v>100</v>
      </c>
      <c r="AB339" s="87" t="e">
        <f t="shared" si="58"/>
        <v>#DIV/0!</v>
      </c>
      <c r="AC339" s="87">
        <v>6</v>
      </c>
      <c r="AD339" s="362">
        <f t="shared" si="54"/>
        <v>12</v>
      </c>
      <c r="AE339" s="87" t="e">
        <f t="shared" si="59"/>
        <v>#DIV/0!</v>
      </c>
      <c r="AF339" s="154" t="e">
        <f t="shared" si="60"/>
        <v>#DIV/0!</v>
      </c>
      <c r="AG339" s="3"/>
      <c r="AH339" s="1"/>
      <c r="AI339" s="139"/>
      <c r="AJ339" s="139"/>
      <c r="AK339" s="350"/>
      <c r="AL339" s="350"/>
      <c r="AM339" s="2"/>
      <c r="AN339" s="2"/>
      <c r="AO339" s="2"/>
      <c r="AP339" s="45"/>
      <c r="AQ339" s="167"/>
      <c r="AR339" s="167"/>
      <c r="AS339" s="167"/>
      <c r="AT339" s="167"/>
      <c r="AU339" s="167"/>
      <c r="AV339" s="167"/>
      <c r="AW339" s="167"/>
      <c r="AX339" s="177">
        <v>100</v>
      </c>
      <c r="AY339" s="167"/>
      <c r="AZ339" s="304"/>
      <c r="BA339" s="304"/>
      <c r="BB339" s="167"/>
      <c r="BC339" s="167"/>
      <c r="BD339" s="167"/>
    </row>
    <row r="340" spans="1:56" ht="14.25" customHeight="1">
      <c r="A340" s="217"/>
      <c r="B340" s="351"/>
      <c r="C340" s="46" t="s">
        <v>917</v>
      </c>
      <c r="D340" s="79"/>
      <c r="E340" s="79">
        <f>VLOOKUP(C340,AVE!B$1:GB4342,2,0)</f>
        <v>0</v>
      </c>
      <c r="F340" s="153"/>
      <c r="G340" s="361">
        <f t="shared" si="33"/>
        <v>500</v>
      </c>
      <c r="H340" s="81">
        <f t="shared" si="34"/>
        <v>0</v>
      </c>
      <c r="I340" s="82">
        <f t="shared" si="35"/>
        <v>0</v>
      </c>
      <c r="J340" s="83">
        <f t="shared" si="36"/>
        <v>0</v>
      </c>
      <c r="K340" s="158">
        <f t="shared" si="37"/>
        <v>0</v>
      </c>
      <c r="L340" s="81">
        <f t="shared" si="38"/>
        <v>0</v>
      </c>
      <c r="M340" s="82">
        <f t="shared" si="39"/>
        <v>0</v>
      </c>
      <c r="N340" s="85">
        <f t="shared" si="40"/>
        <v>0</v>
      </c>
      <c r="O340" s="158">
        <f t="shared" si="41"/>
        <v>0</v>
      </c>
      <c r="P340" s="81">
        <f t="shared" si="42"/>
        <v>0</v>
      </c>
      <c r="Q340" s="82">
        <f t="shared" si="43"/>
        <v>0</v>
      </c>
      <c r="R340" s="85">
        <f t="shared" si="44"/>
        <v>0</v>
      </c>
      <c r="S340" s="158">
        <f t="shared" si="45"/>
        <v>0</v>
      </c>
      <c r="T340" s="81">
        <f t="shared" si="46"/>
        <v>0</v>
      </c>
      <c r="U340" s="82">
        <f t="shared" si="47"/>
        <v>0</v>
      </c>
      <c r="V340" s="85">
        <f t="shared" si="48"/>
        <v>0</v>
      </c>
      <c r="W340" s="158">
        <f t="shared" si="49"/>
        <v>0</v>
      </c>
      <c r="X340" s="81">
        <f t="shared" si="50"/>
        <v>0</v>
      </c>
      <c r="Y340" s="82">
        <f t="shared" si="51"/>
        <v>500</v>
      </c>
      <c r="Z340" s="85">
        <f t="shared" si="52"/>
        <v>0</v>
      </c>
      <c r="AA340" s="158">
        <f t="shared" si="53"/>
        <v>500</v>
      </c>
      <c r="AB340" s="87" t="e">
        <f t="shared" si="58"/>
        <v>#DIV/0!</v>
      </c>
      <c r="AC340" s="87">
        <v>6</v>
      </c>
      <c r="AD340" s="362">
        <f t="shared" si="54"/>
        <v>12</v>
      </c>
      <c r="AE340" s="87" t="e">
        <f t="shared" si="59"/>
        <v>#DIV/0!</v>
      </c>
      <c r="AF340" s="154" t="e">
        <f t="shared" si="60"/>
        <v>#DIV/0!</v>
      </c>
      <c r="AG340" s="3"/>
      <c r="AH340" s="1" t="s">
        <v>1409</v>
      </c>
      <c r="AI340" s="139"/>
      <c r="AJ340" s="139"/>
      <c r="AK340" s="350"/>
      <c r="AL340" s="350"/>
      <c r="AM340" s="2"/>
      <c r="AN340" s="2"/>
      <c r="AO340" s="2"/>
      <c r="AP340" s="45"/>
      <c r="AQ340" s="167"/>
      <c r="AR340" s="167"/>
      <c r="AS340" s="167"/>
      <c r="AT340" s="167"/>
      <c r="AU340" s="167"/>
      <c r="AV340" s="167"/>
      <c r="AW340" s="167"/>
      <c r="AX340" s="167"/>
      <c r="AY340" s="167"/>
      <c r="AZ340" s="304"/>
      <c r="BA340" s="304">
        <v>500</v>
      </c>
      <c r="BB340" s="167"/>
      <c r="BC340" s="167"/>
      <c r="BD340" s="167"/>
    </row>
    <row r="341" spans="1:56" ht="14.25" customHeight="1">
      <c r="B341" s="351"/>
      <c r="C341" s="22" t="s">
        <v>737</v>
      </c>
      <c r="D341" s="79">
        <f>VLOOKUP(C341,'JAN26'!$A$1:I1273,8,0)</f>
        <v>300</v>
      </c>
      <c r="E341" s="79">
        <f>VLOOKUP(C341,AVE!B$1:GB4347,2,0)</f>
        <v>0</v>
      </c>
      <c r="F341" s="153"/>
      <c r="G341" s="361">
        <f t="shared" si="33"/>
        <v>0</v>
      </c>
      <c r="H341" s="81">
        <f t="shared" si="34"/>
        <v>300</v>
      </c>
      <c r="I341" s="82">
        <f t="shared" si="35"/>
        <v>0</v>
      </c>
      <c r="J341" s="83">
        <f t="shared" si="36"/>
        <v>0</v>
      </c>
      <c r="K341" s="158">
        <f t="shared" si="37"/>
        <v>300</v>
      </c>
      <c r="L341" s="81">
        <f t="shared" si="38"/>
        <v>300</v>
      </c>
      <c r="M341" s="82">
        <f t="shared" si="39"/>
        <v>0</v>
      </c>
      <c r="N341" s="85">
        <f t="shared" si="40"/>
        <v>0</v>
      </c>
      <c r="O341" s="158">
        <f t="shared" si="41"/>
        <v>300</v>
      </c>
      <c r="P341" s="81">
        <f t="shared" si="42"/>
        <v>300</v>
      </c>
      <c r="Q341" s="82">
        <f t="shared" si="43"/>
        <v>0</v>
      </c>
      <c r="R341" s="85">
        <f t="shared" si="44"/>
        <v>0</v>
      </c>
      <c r="S341" s="158">
        <f t="shared" si="45"/>
        <v>300</v>
      </c>
      <c r="T341" s="81">
        <f t="shared" si="46"/>
        <v>300</v>
      </c>
      <c r="U341" s="82">
        <f t="shared" si="47"/>
        <v>0</v>
      </c>
      <c r="V341" s="85">
        <f t="shared" si="48"/>
        <v>0</v>
      </c>
      <c r="W341" s="158">
        <f t="shared" si="49"/>
        <v>300</v>
      </c>
      <c r="X341" s="81">
        <f t="shared" si="50"/>
        <v>300</v>
      </c>
      <c r="Y341" s="82">
        <f t="shared" si="51"/>
        <v>0</v>
      </c>
      <c r="Z341" s="85">
        <f t="shared" si="52"/>
        <v>0</v>
      </c>
      <c r="AA341" s="158">
        <f t="shared" si="53"/>
        <v>300</v>
      </c>
      <c r="AB341" s="87" t="e">
        <f t="shared" si="58"/>
        <v>#DIV/0!</v>
      </c>
      <c r="AC341" s="87">
        <v>6</v>
      </c>
      <c r="AD341" s="362">
        <f t="shared" si="54"/>
        <v>12</v>
      </c>
      <c r="AE341" s="87" t="e">
        <f t="shared" si="59"/>
        <v>#DIV/0!</v>
      </c>
      <c r="AF341" s="154" t="e">
        <f t="shared" si="60"/>
        <v>#DIV/0!</v>
      </c>
      <c r="AG341" s="3"/>
      <c r="AH341" s="1"/>
      <c r="AI341" s="139"/>
      <c r="AJ341" s="139"/>
      <c r="AK341" s="350"/>
      <c r="AL341" s="350"/>
      <c r="AM341" s="2"/>
      <c r="AN341" s="2"/>
      <c r="AO341" s="2"/>
      <c r="AP341" s="45"/>
      <c r="AQ341" s="167"/>
      <c r="AR341" s="167"/>
      <c r="AS341" s="167"/>
      <c r="AT341" s="167"/>
      <c r="AU341" s="167"/>
      <c r="AV341" s="167"/>
      <c r="AW341" s="167"/>
      <c r="AX341" s="167"/>
      <c r="AY341" s="167"/>
      <c r="AZ341" s="202"/>
      <c r="BA341" s="202"/>
      <c r="BB341" s="167"/>
      <c r="BC341" s="167"/>
      <c r="BD341" s="167"/>
    </row>
    <row r="342" spans="1:56" ht="14.25" customHeight="1">
      <c r="A342" s="289" t="s">
        <v>1211</v>
      </c>
      <c r="B342" s="367"/>
      <c r="C342" s="289" t="s">
        <v>666</v>
      </c>
      <c r="D342" s="79"/>
      <c r="E342" s="79" t="e">
        <f>VLOOKUP(C342,AVE!B$1:GB4056,2,0)</f>
        <v>#N/A</v>
      </c>
      <c r="F342" s="153"/>
      <c r="G342" s="361">
        <f t="shared" si="33"/>
        <v>0</v>
      </c>
      <c r="H342" s="81">
        <f t="shared" si="34"/>
        <v>0</v>
      </c>
      <c r="I342" s="82">
        <f t="shared" si="35"/>
        <v>0</v>
      </c>
      <c r="J342" s="83" t="e">
        <f t="shared" si="36"/>
        <v>#N/A</v>
      </c>
      <c r="K342" s="158" t="e">
        <f t="shared" si="37"/>
        <v>#N/A</v>
      </c>
      <c r="L342" s="81" t="e">
        <f t="shared" si="38"/>
        <v>#N/A</v>
      </c>
      <c r="M342" s="82">
        <f t="shared" si="39"/>
        <v>0</v>
      </c>
      <c r="N342" s="85" t="e">
        <f t="shared" si="40"/>
        <v>#N/A</v>
      </c>
      <c r="O342" s="158" t="e">
        <f t="shared" si="41"/>
        <v>#N/A</v>
      </c>
      <c r="P342" s="81" t="e">
        <f t="shared" si="42"/>
        <v>#N/A</v>
      </c>
      <c r="Q342" s="82">
        <f t="shared" si="43"/>
        <v>0</v>
      </c>
      <c r="R342" s="85" t="e">
        <f t="shared" si="44"/>
        <v>#N/A</v>
      </c>
      <c r="S342" s="158" t="e">
        <f t="shared" si="45"/>
        <v>#N/A</v>
      </c>
      <c r="T342" s="81" t="e">
        <f t="shared" si="46"/>
        <v>#N/A</v>
      </c>
      <c r="U342" s="82">
        <f t="shared" si="47"/>
        <v>0</v>
      </c>
      <c r="V342" s="85" t="e">
        <f t="shared" si="48"/>
        <v>#N/A</v>
      </c>
      <c r="W342" s="158" t="e">
        <f t="shared" si="49"/>
        <v>#N/A</v>
      </c>
      <c r="X342" s="81" t="e">
        <f t="shared" si="50"/>
        <v>#N/A</v>
      </c>
      <c r="Y342" s="82">
        <f t="shared" si="51"/>
        <v>0</v>
      </c>
      <c r="Z342" s="85" t="e">
        <f t="shared" si="52"/>
        <v>#N/A</v>
      </c>
      <c r="AA342" s="158" t="e">
        <f t="shared" si="53"/>
        <v>#N/A</v>
      </c>
      <c r="AB342" s="370" t="e">
        <f t="shared" si="58"/>
        <v>#N/A</v>
      </c>
      <c r="AC342" s="87">
        <v>6</v>
      </c>
      <c r="AD342" s="362">
        <f t="shared" si="54"/>
        <v>12</v>
      </c>
      <c r="AE342" s="370" t="e">
        <f t="shared" si="59"/>
        <v>#N/A</v>
      </c>
      <c r="AF342" s="104" t="e">
        <f t="shared" si="60"/>
        <v>#N/A</v>
      </c>
      <c r="AG342" s="466"/>
      <c r="AH342" s="370"/>
      <c r="AI342" s="416"/>
      <c r="AJ342" s="416"/>
      <c r="AK342" s="417"/>
      <c r="AL342" s="417"/>
      <c r="AM342" s="45"/>
      <c r="AN342" s="45"/>
      <c r="AO342" s="45"/>
      <c r="AP342" s="45"/>
      <c r="AQ342" s="167"/>
      <c r="AR342" s="167"/>
      <c r="AS342" s="167"/>
      <c r="AT342" s="167"/>
      <c r="AU342" s="45"/>
      <c r="AV342" s="167"/>
      <c r="AW342" s="167"/>
      <c r="AX342" s="167"/>
      <c r="AY342" s="167"/>
      <c r="AZ342" s="376"/>
      <c r="BA342" s="376"/>
      <c r="BB342" s="167"/>
      <c r="BC342" s="167"/>
      <c r="BD342" s="167"/>
    </row>
    <row r="343" spans="1:56" ht="14.25" customHeight="1">
      <c r="A343" s="366" t="s">
        <v>1047</v>
      </c>
      <c r="B343" s="410"/>
      <c r="C343" s="467" t="s">
        <v>1410</v>
      </c>
      <c r="D343" s="79"/>
      <c r="E343" s="79" t="e">
        <f>VLOOKUP(C343,AVE!B$1:GB4094,2,0)</f>
        <v>#N/A</v>
      </c>
      <c r="F343" s="153"/>
      <c r="G343" s="361">
        <f t="shared" si="33"/>
        <v>400</v>
      </c>
      <c r="H343" s="81">
        <f t="shared" si="34"/>
        <v>0</v>
      </c>
      <c r="I343" s="82">
        <f t="shared" si="35"/>
        <v>400</v>
      </c>
      <c r="J343" s="83" t="e">
        <f t="shared" si="36"/>
        <v>#N/A</v>
      </c>
      <c r="K343" s="158" t="e">
        <f t="shared" si="37"/>
        <v>#N/A</v>
      </c>
      <c r="L343" s="81" t="e">
        <f t="shared" si="38"/>
        <v>#N/A</v>
      </c>
      <c r="M343" s="82">
        <f t="shared" si="39"/>
        <v>0</v>
      </c>
      <c r="N343" s="85" t="e">
        <f t="shared" si="40"/>
        <v>#N/A</v>
      </c>
      <c r="O343" s="158" t="e">
        <f t="shared" si="41"/>
        <v>#N/A</v>
      </c>
      <c r="P343" s="81" t="e">
        <f t="shared" si="42"/>
        <v>#N/A</v>
      </c>
      <c r="Q343" s="82">
        <f t="shared" si="43"/>
        <v>0</v>
      </c>
      <c r="R343" s="85" t="e">
        <f t="shared" si="44"/>
        <v>#N/A</v>
      </c>
      <c r="S343" s="158" t="e">
        <f t="shared" si="45"/>
        <v>#N/A</v>
      </c>
      <c r="T343" s="81" t="e">
        <f t="shared" si="46"/>
        <v>#N/A</v>
      </c>
      <c r="U343" s="82">
        <f t="shared" si="47"/>
        <v>0</v>
      </c>
      <c r="V343" s="85" t="e">
        <f t="shared" si="48"/>
        <v>#N/A</v>
      </c>
      <c r="W343" s="158" t="e">
        <f t="shared" si="49"/>
        <v>#N/A</v>
      </c>
      <c r="X343" s="81" t="e">
        <f t="shared" si="50"/>
        <v>#N/A</v>
      </c>
      <c r="Y343" s="82">
        <f t="shared" si="51"/>
        <v>0</v>
      </c>
      <c r="Z343" s="85" t="e">
        <f t="shared" si="52"/>
        <v>#N/A</v>
      </c>
      <c r="AA343" s="158" t="e">
        <f t="shared" si="53"/>
        <v>#N/A</v>
      </c>
      <c r="AB343" s="153"/>
      <c r="AC343" s="87">
        <v>6</v>
      </c>
      <c r="AD343" s="362">
        <f t="shared" si="54"/>
        <v>12</v>
      </c>
      <c r="AE343" s="153"/>
      <c r="AF343" s="153"/>
      <c r="AG343" s="81"/>
      <c r="AH343" s="158"/>
      <c r="AI343" s="139"/>
      <c r="AJ343" s="139"/>
      <c r="AK343" s="350"/>
      <c r="AL343" s="350"/>
      <c r="AM343" s="2"/>
      <c r="AN343" s="2"/>
      <c r="AO343" s="2"/>
      <c r="AP343" s="45"/>
      <c r="AQ343" s="177">
        <v>400</v>
      </c>
      <c r="AR343" s="167"/>
      <c r="AS343" s="279"/>
      <c r="AT343" s="167"/>
      <c r="AU343" s="167"/>
      <c r="AV343" s="167"/>
      <c r="AW343" s="167"/>
      <c r="AX343" s="167"/>
      <c r="AY343" s="167"/>
      <c r="AZ343" s="202"/>
      <c r="BA343" s="202"/>
      <c r="BB343" s="167"/>
      <c r="BC343" s="167"/>
      <c r="BD343" s="167"/>
    </row>
    <row r="344" spans="1:56" ht="14.25" customHeight="1">
      <c r="A344" s="366" t="s">
        <v>1047</v>
      </c>
      <c r="B344" s="377" t="s">
        <v>1411</v>
      </c>
      <c r="C344" s="467" t="s">
        <v>1412</v>
      </c>
      <c r="D344" s="79"/>
      <c r="E344" s="79" t="e">
        <f>VLOOKUP(C344,AVE!B$1:GB4101,2,0)</f>
        <v>#N/A</v>
      </c>
      <c r="F344" s="153"/>
      <c r="G344" s="361">
        <f t="shared" si="33"/>
        <v>30</v>
      </c>
      <c r="H344" s="81">
        <f t="shared" si="34"/>
        <v>0</v>
      </c>
      <c r="I344" s="82">
        <f t="shared" si="35"/>
        <v>0</v>
      </c>
      <c r="J344" s="83" t="e">
        <f t="shared" si="36"/>
        <v>#N/A</v>
      </c>
      <c r="K344" s="158" t="e">
        <f t="shared" si="37"/>
        <v>#N/A</v>
      </c>
      <c r="L344" s="81" t="e">
        <f t="shared" si="38"/>
        <v>#N/A</v>
      </c>
      <c r="M344" s="82">
        <f t="shared" si="39"/>
        <v>0</v>
      </c>
      <c r="N344" s="85" t="e">
        <f t="shared" si="40"/>
        <v>#N/A</v>
      </c>
      <c r="O344" s="158" t="e">
        <f t="shared" si="41"/>
        <v>#N/A</v>
      </c>
      <c r="P344" s="81" t="e">
        <f t="shared" si="42"/>
        <v>#N/A</v>
      </c>
      <c r="Q344" s="82">
        <f t="shared" si="43"/>
        <v>30</v>
      </c>
      <c r="R344" s="85" t="e">
        <f t="shared" si="44"/>
        <v>#N/A</v>
      </c>
      <c r="S344" s="158" t="e">
        <f t="shared" si="45"/>
        <v>#N/A</v>
      </c>
      <c r="T344" s="81" t="e">
        <f t="shared" si="46"/>
        <v>#N/A</v>
      </c>
      <c r="U344" s="82">
        <f t="shared" si="47"/>
        <v>0</v>
      </c>
      <c r="V344" s="85" t="e">
        <f t="shared" si="48"/>
        <v>#N/A</v>
      </c>
      <c r="W344" s="158" t="e">
        <f t="shared" si="49"/>
        <v>#N/A</v>
      </c>
      <c r="X344" s="81" t="e">
        <f t="shared" si="50"/>
        <v>#N/A</v>
      </c>
      <c r="Y344" s="82">
        <f t="shared" si="51"/>
        <v>0</v>
      </c>
      <c r="Z344" s="85" t="e">
        <f t="shared" si="52"/>
        <v>#N/A</v>
      </c>
      <c r="AA344" s="158" t="e">
        <f t="shared" si="53"/>
        <v>#N/A</v>
      </c>
      <c r="AB344" s="153"/>
      <c r="AC344" s="87">
        <v>6</v>
      </c>
      <c r="AD344" s="362">
        <f t="shared" si="54"/>
        <v>12</v>
      </c>
      <c r="AE344" s="153"/>
      <c r="AF344" s="153"/>
      <c r="AG344" s="81"/>
      <c r="AH344" s="158"/>
      <c r="AI344" s="139"/>
      <c r="AJ344" s="139"/>
      <c r="AK344" s="350"/>
      <c r="AL344" s="350"/>
      <c r="AM344" s="2"/>
      <c r="AN344" s="2"/>
      <c r="AO344" s="2"/>
      <c r="AP344" s="45"/>
      <c r="AQ344" s="167"/>
      <c r="AR344" s="167"/>
      <c r="AS344" s="167"/>
      <c r="AT344" s="167"/>
      <c r="AU344" s="177">
        <v>30</v>
      </c>
      <c r="AV344" s="167"/>
      <c r="AW344" s="167"/>
      <c r="AX344" s="167"/>
      <c r="AY344" s="167"/>
      <c r="AZ344" s="202"/>
      <c r="BA344" s="202"/>
      <c r="BB344" s="167"/>
      <c r="BC344" s="167"/>
      <c r="BD344" s="167"/>
    </row>
    <row r="345" spans="1:56" ht="14.25" customHeight="1">
      <c r="A345" s="366" t="s">
        <v>1047</v>
      </c>
      <c r="B345" s="377" t="s">
        <v>1413</v>
      </c>
      <c r="C345" s="467" t="s">
        <v>1414</v>
      </c>
      <c r="D345" s="79"/>
      <c r="E345" s="79" t="e">
        <f>VLOOKUP(C345,AVE!B$1:GB4102,2,0)</f>
        <v>#N/A</v>
      </c>
      <c r="F345" s="153"/>
      <c r="G345" s="361">
        <f t="shared" si="33"/>
        <v>5</v>
      </c>
      <c r="H345" s="81">
        <f t="shared" si="34"/>
        <v>0</v>
      </c>
      <c r="I345" s="82">
        <f t="shared" si="35"/>
        <v>5</v>
      </c>
      <c r="J345" s="83" t="e">
        <f t="shared" si="36"/>
        <v>#N/A</v>
      </c>
      <c r="K345" s="158" t="e">
        <f t="shared" si="37"/>
        <v>#N/A</v>
      </c>
      <c r="L345" s="81" t="e">
        <f t="shared" si="38"/>
        <v>#N/A</v>
      </c>
      <c r="M345" s="82">
        <f t="shared" si="39"/>
        <v>0</v>
      </c>
      <c r="N345" s="85" t="e">
        <f t="shared" si="40"/>
        <v>#N/A</v>
      </c>
      <c r="O345" s="158" t="e">
        <f t="shared" si="41"/>
        <v>#N/A</v>
      </c>
      <c r="P345" s="81" t="e">
        <f t="shared" si="42"/>
        <v>#N/A</v>
      </c>
      <c r="Q345" s="82">
        <f t="shared" si="43"/>
        <v>0</v>
      </c>
      <c r="R345" s="85" t="e">
        <f t="shared" si="44"/>
        <v>#N/A</v>
      </c>
      <c r="S345" s="158" t="e">
        <f t="shared" si="45"/>
        <v>#N/A</v>
      </c>
      <c r="T345" s="81" t="e">
        <f t="shared" si="46"/>
        <v>#N/A</v>
      </c>
      <c r="U345" s="82">
        <f t="shared" si="47"/>
        <v>0</v>
      </c>
      <c r="V345" s="85" t="e">
        <f t="shared" si="48"/>
        <v>#N/A</v>
      </c>
      <c r="W345" s="158" t="e">
        <f t="shared" si="49"/>
        <v>#N/A</v>
      </c>
      <c r="X345" s="81" t="e">
        <f t="shared" si="50"/>
        <v>#N/A</v>
      </c>
      <c r="Y345" s="82">
        <f t="shared" si="51"/>
        <v>0</v>
      </c>
      <c r="Z345" s="85" t="e">
        <f t="shared" si="52"/>
        <v>#N/A</v>
      </c>
      <c r="AA345" s="158" t="e">
        <f t="shared" si="53"/>
        <v>#N/A</v>
      </c>
      <c r="AB345" s="153"/>
      <c r="AC345" s="87">
        <v>6</v>
      </c>
      <c r="AD345" s="362">
        <f t="shared" si="54"/>
        <v>12</v>
      </c>
      <c r="AE345" s="153"/>
      <c r="AF345" s="153"/>
      <c r="AG345" s="81"/>
      <c r="AH345" s="158"/>
      <c r="AI345" s="139"/>
      <c r="AJ345" s="139"/>
      <c r="AK345" s="350"/>
      <c r="AL345" s="350"/>
      <c r="AM345" s="2"/>
      <c r="AN345" s="2"/>
      <c r="AO345" s="2"/>
      <c r="AP345" s="45"/>
      <c r="AQ345" s="167"/>
      <c r="AR345" s="177">
        <v>5</v>
      </c>
      <c r="AS345" s="167"/>
      <c r="AT345" s="167"/>
      <c r="AU345" s="167"/>
      <c r="AV345" s="167"/>
      <c r="AW345" s="167"/>
      <c r="AX345" s="167"/>
      <c r="AY345" s="167"/>
      <c r="AZ345" s="202"/>
      <c r="BA345" s="202"/>
      <c r="BB345" s="167"/>
      <c r="BC345" s="167"/>
      <c r="BD345" s="167"/>
    </row>
    <row r="346" spans="1:56" ht="14.25" customHeight="1">
      <c r="A346" s="366" t="s">
        <v>1047</v>
      </c>
      <c r="B346" s="377" t="s">
        <v>1415</v>
      </c>
      <c r="C346" s="467" t="s">
        <v>1416</v>
      </c>
      <c r="D346" s="79"/>
      <c r="E346" s="79" t="e">
        <f>VLOOKUP(C346,AVE!B$1:GB4103,2,0)</f>
        <v>#N/A</v>
      </c>
      <c r="F346" s="153"/>
      <c r="G346" s="361">
        <f t="shared" si="33"/>
        <v>5</v>
      </c>
      <c r="H346" s="81">
        <f t="shared" si="34"/>
        <v>0</v>
      </c>
      <c r="I346" s="82">
        <f t="shared" si="35"/>
        <v>5</v>
      </c>
      <c r="J346" s="83" t="e">
        <f t="shared" si="36"/>
        <v>#N/A</v>
      </c>
      <c r="K346" s="158" t="e">
        <f t="shared" si="37"/>
        <v>#N/A</v>
      </c>
      <c r="L346" s="81" t="e">
        <f t="shared" si="38"/>
        <v>#N/A</v>
      </c>
      <c r="M346" s="82">
        <f t="shared" si="39"/>
        <v>0</v>
      </c>
      <c r="N346" s="85" t="e">
        <f t="shared" si="40"/>
        <v>#N/A</v>
      </c>
      <c r="O346" s="158" t="e">
        <f t="shared" si="41"/>
        <v>#N/A</v>
      </c>
      <c r="P346" s="81" t="e">
        <f t="shared" si="42"/>
        <v>#N/A</v>
      </c>
      <c r="Q346" s="82">
        <f t="shared" si="43"/>
        <v>0</v>
      </c>
      <c r="R346" s="85" t="e">
        <f t="shared" si="44"/>
        <v>#N/A</v>
      </c>
      <c r="S346" s="158" t="e">
        <f t="shared" si="45"/>
        <v>#N/A</v>
      </c>
      <c r="T346" s="81" t="e">
        <f t="shared" si="46"/>
        <v>#N/A</v>
      </c>
      <c r="U346" s="82">
        <f t="shared" si="47"/>
        <v>0</v>
      </c>
      <c r="V346" s="85" t="e">
        <f t="shared" si="48"/>
        <v>#N/A</v>
      </c>
      <c r="W346" s="158" t="e">
        <f t="shared" si="49"/>
        <v>#N/A</v>
      </c>
      <c r="X346" s="81" t="e">
        <f t="shared" si="50"/>
        <v>#N/A</v>
      </c>
      <c r="Y346" s="82">
        <f t="shared" si="51"/>
        <v>0</v>
      </c>
      <c r="Z346" s="85" t="e">
        <f t="shared" si="52"/>
        <v>#N/A</v>
      </c>
      <c r="AA346" s="158" t="e">
        <f t="shared" si="53"/>
        <v>#N/A</v>
      </c>
      <c r="AB346" s="153"/>
      <c r="AC346" s="87">
        <v>6</v>
      </c>
      <c r="AD346" s="362">
        <f t="shared" si="54"/>
        <v>12</v>
      </c>
      <c r="AE346" s="153"/>
      <c r="AF346" s="153"/>
      <c r="AG346" s="81"/>
      <c r="AH346" s="158"/>
      <c r="AI346" s="139"/>
      <c r="AJ346" s="139"/>
      <c r="AK346" s="350"/>
      <c r="AL346" s="350"/>
      <c r="AM346" s="2"/>
      <c r="AN346" s="2"/>
      <c r="AO346" s="2"/>
      <c r="AP346" s="45"/>
      <c r="AQ346" s="167"/>
      <c r="AR346" s="177">
        <v>5</v>
      </c>
      <c r="AS346" s="167"/>
      <c r="AT346" s="167"/>
      <c r="AU346" s="167"/>
      <c r="AV346" s="167"/>
      <c r="AW346" s="167"/>
      <c r="AX346" s="167"/>
      <c r="AY346" s="167"/>
      <c r="AZ346" s="202"/>
      <c r="BA346" s="202"/>
      <c r="BB346" s="167"/>
      <c r="BC346" s="167"/>
      <c r="BD346" s="167"/>
    </row>
    <row r="347" spans="1:56" ht="14.25" customHeight="1">
      <c r="A347" s="366" t="s">
        <v>1047</v>
      </c>
      <c r="B347" s="377" t="s">
        <v>1417</v>
      </c>
      <c r="C347" s="467" t="s">
        <v>1418</v>
      </c>
      <c r="D347" s="79"/>
      <c r="E347" s="79" t="e">
        <f>VLOOKUP(C347,AVE!B$1:GB4104,2,0)</f>
        <v>#N/A</v>
      </c>
      <c r="F347" s="153"/>
      <c r="G347" s="361">
        <f t="shared" si="33"/>
        <v>100</v>
      </c>
      <c r="H347" s="81">
        <f t="shared" si="34"/>
        <v>0</v>
      </c>
      <c r="I347" s="82">
        <f t="shared" si="35"/>
        <v>100</v>
      </c>
      <c r="J347" s="83" t="e">
        <f t="shared" si="36"/>
        <v>#N/A</v>
      </c>
      <c r="K347" s="158" t="e">
        <f t="shared" si="37"/>
        <v>#N/A</v>
      </c>
      <c r="L347" s="81" t="e">
        <f t="shared" si="38"/>
        <v>#N/A</v>
      </c>
      <c r="M347" s="82">
        <f t="shared" si="39"/>
        <v>0</v>
      </c>
      <c r="N347" s="85" t="e">
        <f t="shared" si="40"/>
        <v>#N/A</v>
      </c>
      <c r="O347" s="158" t="e">
        <f t="shared" si="41"/>
        <v>#N/A</v>
      </c>
      <c r="P347" s="81" t="e">
        <f t="shared" si="42"/>
        <v>#N/A</v>
      </c>
      <c r="Q347" s="82">
        <f t="shared" si="43"/>
        <v>0</v>
      </c>
      <c r="R347" s="85" t="e">
        <f t="shared" si="44"/>
        <v>#N/A</v>
      </c>
      <c r="S347" s="158" t="e">
        <f t="shared" si="45"/>
        <v>#N/A</v>
      </c>
      <c r="T347" s="81" t="e">
        <f t="shared" si="46"/>
        <v>#N/A</v>
      </c>
      <c r="U347" s="82">
        <f t="shared" si="47"/>
        <v>0</v>
      </c>
      <c r="V347" s="85" t="e">
        <f t="shared" si="48"/>
        <v>#N/A</v>
      </c>
      <c r="W347" s="158" t="e">
        <f t="shared" si="49"/>
        <v>#N/A</v>
      </c>
      <c r="X347" s="81" t="e">
        <f t="shared" si="50"/>
        <v>#N/A</v>
      </c>
      <c r="Y347" s="82">
        <f t="shared" si="51"/>
        <v>0</v>
      </c>
      <c r="Z347" s="85" t="e">
        <f t="shared" si="52"/>
        <v>#N/A</v>
      </c>
      <c r="AA347" s="158" t="e">
        <f t="shared" si="53"/>
        <v>#N/A</v>
      </c>
      <c r="AB347" s="153"/>
      <c r="AC347" s="87">
        <v>6</v>
      </c>
      <c r="AD347" s="362">
        <f t="shared" si="54"/>
        <v>12</v>
      </c>
      <c r="AE347" s="153"/>
      <c r="AF347" s="153"/>
      <c r="AG347" s="81"/>
      <c r="AH347" s="158"/>
      <c r="AI347" s="139"/>
      <c r="AJ347" s="139"/>
      <c r="AK347" s="350"/>
      <c r="AL347" s="350"/>
      <c r="AM347" s="2"/>
      <c r="AN347" s="2"/>
      <c r="AO347" s="2"/>
      <c r="AP347" s="45"/>
      <c r="AQ347" s="167"/>
      <c r="AR347" s="177">
        <v>100</v>
      </c>
      <c r="AS347" s="167"/>
      <c r="AT347" s="167"/>
      <c r="AU347" s="167"/>
      <c r="AV347" s="167"/>
      <c r="AW347" s="167"/>
      <c r="AX347" s="167"/>
      <c r="AY347" s="167"/>
      <c r="AZ347" s="202"/>
      <c r="BA347" s="202"/>
      <c r="BB347" s="167"/>
      <c r="BC347" s="167"/>
      <c r="BD347" s="167"/>
    </row>
    <row r="348" spans="1:56" ht="14.25" customHeight="1">
      <c r="A348" s="366" t="s">
        <v>1047</v>
      </c>
      <c r="B348" s="377" t="s">
        <v>1419</v>
      </c>
      <c r="C348" s="467" t="s">
        <v>1420</v>
      </c>
      <c r="D348" s="79"/>
      <c r="E348" s="79" t="e">
        <f>VLOOKUP(C348,AVE!B$1:GB4105,2,0)</f>
        <v>#N/A</v>
      </c>
      <c r="F348" s="153"/>
      <c r="G348" s="361">
        <f t="shared" si="33"/>
        <v>1</v>
      </c>
      <c r="H348" s="81">
        <f t="shared" si="34"/>
        <v>0</v>
      </c>
      <c r="I348" s="82">
        <f t="shared" si="35"/>
        <v>1</v>
      </c>
      <c r="J348" s="83" t="e">
        <f t="shared" si="36"/>
        <v>#N/A</v>
      </c>
      <c r="K348" s="158" t="e">
        <f t="shared" si="37"/>
        <v>#N/A</v>
      </c>
      <c r="L348" s="81" t="e">
        <f t="shared" si="38"/>
        <v>#N/A</v>
      </c>
      <c r="M348" s="82">
        <f t="shared" si="39"/>
        <v>0</v>
      </c>
      <c r="N348" s="85" t="e">
        <f t="shared" si="40"/>
        <v>#N/A</v>
      </c>
      <c r="O348" s="158" t="e">
        <f t="shared" si="41"/>
        <v>#N/A</v>
      </c>
      <c r="P348" s="81" t="e">
        <f t="shared" si="42"/>
        <v>#N/A</v>
      </c>
      <c r="Q348" s="82">
        <f t="shared" si="43"/>
        <v>0</v>
      </c>
      <c r="R348" s="85" t="e">
        <f t="shared" si="44"/>
        <v>#N/A</v>
      </c>
      <c r="S348" s="158" t="e">
        <f t="shared" si="45"/>
        <v>#N/A</v>
      </c>
      <c r="T348" s="81" t="e">
        <f t="shared" si="46"/>
        <v>#N/A</v>
      </c>
      <c r="U348" s="82">
        <f t="shared" si="47"/>
        <v>0</v>
      </c>
      <c r="V348" s="85" t="e">
        <f t="shared" si="48"/>
        <v>#N/A</v>
      </c>
      <c r="W348" s="158" t="e">
        <f t="shared" si="49"/>
        <v>#N/A</v>
      </c>
      <c r="X348" s="81" t="e">
        <f t="shared" si="50"/>
        <v>#N/A</v>
      </c>
      <c r="Y348" s="82">
        <f t="shared" si="51"/>
        <v>0</v>
      </c>
      <c r="Z348" s="85" t="e">
        <f t="shared" si="52"/>
        <v>#N/A</v>
      </c>
      <c r="AA348" s="158" t="e">
        <f t="shared" si="53"/>
        <v>#N/A</v>
      </c>
      <c r="AB348" s="153"/>
      <c r="AC348" s="87">
        <v>6</v>
      </c>
      <c r="AD348" s="362">
        <f t="shared" si="54"/>
        <v>12</v>
      </c>
      <c r="AE348" s="153"/>
      <c r="AF348" s="153"/>
      <c r="AG348" s="81"/>
      <c r="AH348" s="158"/>
      <c r="AI348" s="139"/>
      <c r="AJ348" s="139"/>
      <c r="AK348" s="350"/>
      <c r="AL348" s="350"/>
      <c r="AM348" s="2"/>
      <c r="AN348" s="2"/>
      <c r="AO348" s="2"/>
      <c r="AP348" s="45"/>
      <c r="AQ348" s="167"/>
      <c r="AR348" s="177">
        <v>1</v>
      </c>
      <c r="AS348" s="167"/>
      <c r="AT348" s="167"/>
      <c r="AU348" s="167"/>
      <c r="AV348" s="167"/>
      <c r="AW348" s="167"/>
      <c r="AX348" s="167"/>
      <c r="AY348" s="167"/>
      <c r="AZ348" s="202"/>
      <c r="BA348" s="202"/>
      <c r="BB348" s="167"/>
      <c r="BC348" s="167"/>
      <c r="BD348" s="167"/>
    </row>
    <row r="349" spans="1:56" ht="14.25" customHeight="1">
      <c r="A349" s="366" t="s">
        <v>1047</v>
      </c>
      <c r="B349" s="360" t="s">
        <v>1421</v>
      </c>
      <c r="C349" s="467" t="s">
        <v>1422</v>
      </c>
      <c r="D349" s="79"/>
      <c r="E349" s="79" t="e">
        <f>VLOOKUP(C349,AVE!B$1:GB4106,2,0)</f>
        <v>#N/A</v>
      </c>
      <c r="F349" s="153"/>
      <c r="G349" s="361">
        <f t="shared" si="33"/>
        <v>1</v>
      </c>
      <c r="H349" s="81">
        <f t="shared" si="34"/>
        <v>0</v>
      </c>
      <c r="I349" s="82">
        <f t="shared" si="35"/>
        <v>1</v>
      </c>
      <c r="J349" s="83" t="e">
        <f t="shared" si="36"/>
        <v>#N/A</v>
      </c>
      <c r="K349" s="158" t="e">
        <f t="shared" si="37"/>
        <v>#N/A</v>
      </c>
      <c r="L349" s="81" t="e">
        <f t="shared" si="38"/>
        <v>#N/A</v>
      </c>
      <c r="M349" s="82">
        <f t="shared" si="39"/>
        <v>0</v>
      </c>
      <c r="N349" s="85" t="e">
        <f t="shared" si="40"/>
        <v>#N/A</v>
      </c>
      <c r="O349" s="158" t="e">
        <f t="shared" si="41"/>
        <v>#N/A</v>
      </c>
      <c r="P349" s="81" t="e">
        <f t="shared" si="42"/>
        <v>#N/A</v>
      </c>
      <c r="Q349" s="82">
        <f t="shared" si="43"/>
        <v>0</v>
      </c>
      <c r="R349" s="85" t="e">
        <f t="shared" si="44"/>
        <v>#N/A</v>
      </c>
      <c r="S349" s="158" t="e">
        <f t="shared" si="45"/>
        <v>#N/A</v>
      </c>
      <c r="T349" s="81" t="e">
        <f t="shared" si="46"/>
        <v>#N/A</v>
      </c>
      <c r="U349" s="82">
        <f t="shared" si="47"/>
        <v>0</v>
      </c>
      <c r="V349" s="85" t="e">
        <f t="shared" si="48"/>
        <v>#N/A</v>
      </c>
      <c r="W349" s="158" t="e">
        <f t="shared" si="49"/>
        <v>#N/A</v>
      </c>
      <c r="X349" s="81" t="e">
        <f t="shared" si="50"/>
        <v>#N/A</v>
      </c>
      <c r="Y349" s="82">
        <f t="shared" si="51"/>
        <v>0</v>
      </c>
      <c r="Z349" s="85" t="e">
        <f t="shared" si="52"/>
        <v>#N/A</v>
      </c>
      <c r="AA349" s="158" t="e">
        <f t="shared" si="53"/>
        <v>#N/A</v>
      </c>
      <c r="AB349" s="153"/>
      <c r="AC349" s="87">
        <v>6</v>
      </c>
      <c r="AD349" s="362">
        <f t="shared" si="54"/>
        <v>12</v>
      </c>
      <c r="AE349" s="153"/>
      <c r="AF349" s="153"/>
      <c r="AG349" s="81"/>
      <c r="AH349" s="158"/>
      <c r="AI349" s="139"/>
      <c r="AJ349" s="139"/>
      <c r="AK349" s="350"/>
      <c r="AL349" s="350"/>
      <c r="AM349" s="2"/>
      <c r="AN349" s="2"/>
      <c r="AO349" s="2"/>
      <c r="AP349" s="45"/>
      <c r="AQ349" s="167"/>
      <c r="AR349" s="177">
        <v>1</v>
      </c>
      <c r="AS349" s="167"/>
      <c r="AT349" s="167"/>
      <c r="AU349" s="167"/>
      <c r="AV349" s="167"/>
      <c r="AW349" s="167"/>
      <c r="AX349" s="167"/>
      <c r="AY349" s="167"/>
      <c r="AZ349" s="202"/>
      <c r="BA349" s="202"/>
      <c r="BB349" s="167"/>
      <c r="BC349" s="167"/>
      <c r="BD349" s="167"/>
    </row>
    <row r="350" spans="1:56" ht="14.25" customHeight="1">
      <c r="A350" s="366" t="s">
        <v>1047</v>
      </c>
      <c r="B350" s="377" t="s">
        <v>1423</v>
      </c>
      <c r="C350" s="467" t="s">
        <v>1424</v>
      </c>
      <c r="D350" s="79"/>
      <c r="E350" s="79" t="e">
        <f>VLOOKUP(C350,AVE!B$1:GB4108,2,0)</f>
        <v>#N/A</v>
      </c>
      <c r="F350" s="153"/>
      <c r="G350" s="361">
        <f t="shared" si="33"/>
        <v>100</v>
      </c>
      <c r="H350" s="81">
        <f t="shared" si="34"/>
        <v>0</v>
      </c>
      <c r="I350" s="82">
        <f t="shared" si="35"/>
        <v>100</v>
      </c>
      <c r="J350" s="83" t="e">
        <f t="shared" si="36"/>
        <v>#N/A</v>
      </c>
      <c r="K350" s="158" t="e">
        <f t="shared" si="37"/>
        <v>#N/A</v>
      </c>
      <c r="L350" s="81" t="e">
        <f t="shared" si="38"/>
        <v>#N/A</v>
      </c>
      <c r="M350" s="82">
        <f t="shared" si="39"/>
        <v>0</v>
      </c>
      <c r="N350" s="85" t="e">
        <f t="shared" si="40"/>
        <v>#N/A</v>
      </c>
      <c r="O350" s="158" t="e">
        <f t="shared" si="41"/>
        <v>#N/A</v>
      </c>
      <c r="P350" s="81" t="e">
        <f t="shared" si="42"/>
        <v>#N/A</v>
      </c>
      <c r="Q350" s="82">
        <f t="shared" si="43"/>
        <v>0</v>
      </c>
      <c r="R350" s="85" t="e">
        <f t="shared" si="44"/>
        <v>#N/A</v>
      </c>
      <c r="S350" s="158" t="e">
        <f t="shared" si="45"/>
        <v>#N/A</v>
      </c>
      <c r="T350" s="81" t="e">
        <f t="shared" si="46"/>
        <v>#N/A</v>
      </c>
      <c r="U350" s="82">
        <f t="shared" si="47"/>
        <v>0</v>
      </c>
      <c r="V350" s="85" t="e">
        <f t="shared" si="48"/>
        <v>#N/A</v>
      </c>
      <c r="W350" s="158" t="e">
        <f t="shared" si="49"/>
        <v>#N/A</v>
      </c>
      <c r="X350" s="81" t="e">
        <f t="shared" si="50"/>
        <v>#N/A</v>
      </c>
      <c r="Y350" s="82">
        <f t="shared" si="51"/>
        <v>0</v>
      </c>
      <c r="Z350" s="85" t="e">
        <f t="shared" si="52"/>
        <v>#N/A</v>
      </c>
      <c r="AA350" s="158" t="e">
        <f t="shared" si="53"/>
        <v>#N/A</v>
      </c>
      <c r="AB350" s="153"/>
      <c r="AC350" s="87">
        <v>6</v>
      </c>
      <c r="AD350" s="362">
        <f t="shared" si="54"/>
        <v>12</v>
      </c>
      <c r="AE350" s="153"/>
      <c r="AF350" s="153"/>
      <c r="AG350" s="81"/>
      <c r="AH350" s="158"/>
      <c r="AI350" s="139"/>
      <c r="AJ350" s="139"/>
      <c r="AK350" s="350"/>
      <c r="AL350" s="350"/>
      <c r="AM350" s="2"/>
      <c r="AN350" s="2"/>
      <c r="AO350" s="2"/>
      <c r="AP350" s="45"/>
      <c r="AQ350" s="167"/>
      <c r="AR350" s="177">
        <v>100</v>
      </c>
      <c r="AS350" s="167"/>
      <c r="AT350" s="167"/>
      <c r="AU350" s="167"/>
      <c r="AV350" s="167"/>
      <c r="AW350" s="167"/>
      <c r="AX350" s="167"/>
      <c r="AY350" s="167"/>
      <c r="AZ350" s="202"/>
      <c r="BA350" s="202"/>
      <c r="BB350" s="167"/>
      <c r="BC350" s="167"/>
      <c r="BD350" s="167"/>
    </row>
    <row r="351" spans="1:56" ht="14.25" customHeight="1">
      <c r="A351" s="366" t="s">
        <v>1047</v>
      </c>
      <c r="B351" s="377">
        <v>2841</v>
      </c>
      <c r="C351" s="467" t="s">
        <v>1425</v>
      </c>
      <c r="D351" s="79"/>
      <c r="E351" s="79" t="e">
        <f>VLOOKUP(C351,AVE!B$1:GB4109,2,0)</f>
        <v>#N/A</v>
      </c>
      <c r="F351" s="153"/>
      <c r="G351" s="361">
        <f t="shared" si="33"/>
        <v>12</v>
      </c>
      <c r="H351" s="81">
        <f t="shared" si="34"/>
        <v>0</v>
      </c>
      <c r="I351" s="82">
        <f t="shared" si="35"/>
        <v>12</v>
      </c>
      <c r="J351" s="83" t="e">
        <f t="shared" si="36"/>
        <v>#N/A</v>
      </c>
      <c r="K351" s="158" t="e">
        <f t="shared" si="37"/>
        <v>#N/A</v>
      </c>
      <c r="L351" s="81" t="e">
        <f t="shared" si="38"/>
        <v>#N/A</v>
      </c>
      <c r="M351" s="82">
        <f t="shared" si="39"/>
        <v>0</v>
      </c>
      <c r="N351" s="85" t="e">
        <f t="shared" si="40"/>
        <v>#N/A</v>
      </c>
      <c r="O351" s="158" t="e">
        <f t="shared" si="41"/>
        <v>#N/A</v>
      </c>
      <c r="P351" s="81" t="e">
        <f t="shared" si="42"/>
        <v>#N/A</v>
      </c>
      <c r="Q351" s="82">
        <f t="shared" si="43"/>
        <v>0</v>
      </c>
      <c r="R351" s="85" t="e">
        <f t="shared" si="44"/>
        <v>#N/A</v>
      </c>
      <c r="S351" s="158" t="e">
        <f t="shared" si="45"/>
        <v>#N/A</v>
      </c>
      <c r="T351" s="81" t="e">
        <f t="shared" si="46"/>
        <v>#N/A</v>
      </c>
      <c r="U351" s="82">
        <f t="shared" si="47"/>
        <v>0</v>
      </c>
      <c r="V351" s="85" t="e">
        <f t="shared" si="48"/>
        <v>#N/A</v>
      </c>
      <c r="W351" s="158" t="e">
        <f t="shared" si="49"/>
        <v>#N/A</v>
      </c>
      <c r="X351" s="81" t="e">
        <f t="shared" si="50"/>
        <v>#N/A</v>
      </c>
      <c r="Y351" s="82">
        <f t="shared" si="51"/>
        <v>0</v>
      </c>
      <c r="Z351" s="85" t="e">
        <f t="shared" si="52"/>
        <v>#N/A</v>
      </c>
      <c r="AA351" s="158" t="e">
        <f t="shared" si="53"/>
        <v>#N/A</v>
      </c>
      <c r="AB351" s="153"/>
      <c r="AC351" s="87">
        <v>6</v>
      </c>
      <c r="AD351" s="362">
        <f t="shared" si="54"/>
        <v>12</v>
      </c>
      <c r="AE351" s="153"/>
      <c r="AF351" s="153"/>
      <c r="AG351" s="81"/>
      <c r="AH351" s="158"/>
      <c r="AI351" s="139"/>
      <c r="AJ351" s="139"/>
      <c r="AK351" s="350"/>
      <c r="AL351" s="350"/>
      <c r="AM351" s="2"/>
      <c r="AN351" s="2"/>
      <c r="AO351" s="2"/>
      <c r="AP351" s="45"/>
      <c r="AQ351" s="167"/>
      <c r="AR351" s="177">
        <v>12</v>
      </c>
      <c r="AS351" s="167"/>
      <c r="AT351" s="167"/>
      <c r="AU351" s="167"/>
      <c r="AV351" s="167"/>
      <c r="AW351" s="167"/>
      <c r="AX351" s="167"/>
      <c r="AY351" s="167"/>
      <c r="AZ351" s="202"/>
      <c r="BA351" s="202"/>
      <c r="BB351" s="167"/>
      <c r="BC351" s="167"/>
      <c r="BD351" s="167"/>
    </row>
    <row r="352" spans="1:56" ht="14.25" customHeight="1">
      <c r="A352" s="366" t="s">
        <v>1047</v>
      </c>
      <c r="B352" s="377">
        <v>2845</v>
      </c>
      <c r="C352" s="467" t="s">
        <v>1426</v>
      </c>
      <c r="D352" s="79"/>
      <c r="E352" s="79" t="e">
        <f>VLOOKUP(C352,AVE!B$1:GB4110,2,0)</f>
        <v>#N/A</v>
      </c>
      <c r="F352" s="153"/>
      <c r="G352" s="361">
        <f t="shared" si="33"/>
        <v>4</v>
      </c>
      <c r="H352" s="81">
        <f t="shared" si="34"/>
        <v>0</v>
      </c>
      <c r="I352" s="82">
        <f t="shared" si="35"/>
        <v>4</v>
      </c>
      <c r="J352" s="83" t="e">
        <f t="shared" si="36"/>
        <v>#N/A</v>
      </c>
      <c r="K352" s="158" t="e">
        <f t="shared" si="37"/>
        <v>#N/A</v>
      </c>
      <c r="L352" s="81" t="e">
        <f t="shared" si="38"/>
        <v>#N/A</v>
      </c>
      <c r="M352" s="82">
        <f t="shared" si="39"/>
        <v>0</v>
      </c>
      <c r="N352" s="85" t="e">
        <f t="shared" si="40"/>
        <v>#N/A</v>
      </c>
      <c r="O352" s="158" t="e">
        <f t="shared" si="41"/>
        <v>#N/A</v>
      </c>
      <c r="P352" s="81" t="e">
        <f t="shared" si="42"/>
        <v>#N/A</v>
      </c>
      <c r="Q352" s="82">
        <f t="shared" si="43"/>
        <v>0</v>
      </c>
      <c r="R352" s="85" t="e">
        <f t="shared" si="44"/>
        <v>#N/A</v>
      </c>
      <c r="S352" s="158" t="e">
        <f t="shared" si="45"/>
        <v>#N/A</v>
      </c>
      <c r="T352" s="81" t="e">
        <f t="shared" si="46"/>
        <v>#N/A</v>
      </c>
      <c r="U352" s="82">
        <f t="shared" si="47"/>
        <v>0</v>
      </c>
      <c r="V352" s="85" t="e">
        <f t="shared" si="48"/>
        <v>#N/A</v>
      </c>
      <c r="W352" s="158" t="e">
        <f t="shared" si="49"/>
        <v>#N/A</v>
      </c>
      <c r="X352" s="81" t="e">
        <f t="shared" si="50"/>
        <v>#N/A</v>
      </c>
      <c r="Y352" s="82">
        <f t="shared" si="51"/>
        <v>0</v>
      </c>
      <c r="Z352" s="85" t="e">
        <f t="shared" si="52"/>
        <v>#N/A</v>
      </c>
      <c r="AA352" s="158" t="e">
        <f t="shared" si="53"/>
        <v>#N/A</v>
      </c>
      <c r="AB352" s="153"/>
      <c r="AC352" s="87">
        <v>6</v>
      </c>
      <c r="AD352" s="362">
        <f t="shared" si="54"/>
        <v>12</v>
      </c>
      <c r="AE352" s="153"/>
      <c r="AF352" s="153"/>
      <c r="AG352" s="81"/>
      <c r="AH352" s="158"/>
      <c r="AI352" s="139"/>
      <c r="AJ352" s="139"/>
      <c r="AK352" s="350"/>
      <c r="AL352" s="350"/>
      <c r="AM352" s="2"/>
      <c r="AN352" s="2"/>
      <c r="AO352" s="2"/>
      <c r="AP352" s="45"/>
      <c r="AQ352" s="167"/>
      <c r="AR352" s="177">
        <v>4</v>
      </c>
      <c r="AS352" s="167"/>
      <c r="AT352" s="167"/>
      <c r="AU352" s="167"/>
      <c r="AV352" s="167"/>
      <c r="AW352" s="167"/>
      <c r="AX352" s="167"/>
      <c r="AY352" s="167"/>
      <c r="AZ352" s="202"/>
      <c r="BA352" s="202"/>
      <c r="BB352" s="167"/>
      <c r="BC352" s="167"/>
      <c r="BD352" s="167"/>
    </row>
    <row r="353" spans="1:56" ht="14.25" customHeight="1">
      <c r="A353" s="366" t="s">
        <v>1047</v>
      </c>
      <c r="B353" s="377">
        <v>2747</v>
      </c>
      <c r="C353" s="467" t="s">
        <v>1427</v>
      </c>
      <c r="D353" s="79"/>
      <c r="E353" s="79" t="e">
        <f>VLOOKUP(C353,AVE!B$1:GB4111,2,0)</f>
        <v>#N/A</v>
      </c>
      <c r="F353" s="153"/>
      <c r="G353" s="361">
        <f t="shared" si="33"/>
        <v>4</v>
      </c>
      <c r="H353" s="81">
        <f t="shared" si="34"/>
        <v>0</v>
      </c>
      <c r="I353" s="82">
        <f t="shared" si="35"/>
        <v>4</v>
      </c>
      <c r="J353" s="83" t="e">
        <f t="shared" si="36"/>
        <v>#N/A</v>
      </c>
      <c r="K353" s="158" t="e">
        <f t="shared" si="37"/>
        <v>#N/A</v>
      </c>
      <c r="L353" s="81" t="e">
        <f t="shared" si="38"/>
        <v>#N/A</v>
      </c>
      <c r="M353" s="82">
        <f t="shared" si="39"/>
        <v>0</v>
      </c>
      <c r="N353" s="85" t="e">
        <f t="shared" si="40"/>
        <v>#N/A</v>
      </c>
      <c r="O353" s="158" t="e">
        <f t="shared" si="41"/>
        <v>#N/A</v>
      </c>
      <c r="P353" s="81" t="e">
        <f t="shared" si="42"/>
        <v>#N/A</v>
      </c>
      <c r="Q353" s="82">
        <f t="shared" si="43"/>
        <v>0</v>
      </c>
      <c r="R353" s="85" t="e">
        <f t="shared" si="44"/>
        <v>#N/A</v>
      </c>
      <c r="S353" s="158" t="e">
        <f t="shared" si="45"/>
        <v>#N/A</v>
      </c>
      <c r="T353" s="81" t="e">
        <f t="shared" si="46"/>
        <v>#N/A</v>
      </c>
      <c r="U353" s="82">
        <f t="shared" si="47"/>
        <v>0</v>
      </c>
      <c r="V353" s="85" t="e">
        <f t="shared" si="48"/>
        <v>#N/A</v>
      </c>
      <c r="W353" s="158" t="e">
        <f t="shared" si="49"/>
        <v>#N/A</v>
      </c>
      <c r="X353" s="81" t="e">
        <f t="shared" si="50"/>
        <v>#N/A</v>
      </c>
      <c r="Y353" s="82">
        <f t="shared" si="51"/>
        <v>0</v>
      </c>
      <c r="Z353" s="85" t="e">
        <f t="shared" si="52"/>
        <v>#N/A</v>
      </c>
      <c r="AA353" s="158" t="e">
        <f t="shared" si="53"/>
        <v>#N/A</v>
      </c>
      <c r="AB353" s="153"/>
      <c r="AC353" s="87">
        <v>6</v>
      </c>
      <c r="AD353" s="362">
        <f t="shared" si="54"/>
        <v>12</v>
      </c>
      <c r="AE353" s="153"/>
      <c r="AF353" s="153"/>
      <c r="AG353" s="81"/>
      <c r="AH353" s="158"/>
      <c r="AI353" s="139"/>
      <c r="AJ353" s="139"/>
      <c r="AK353" s="350"/>
      <c r="AL353" s="350"/>
      <c r="AM353" s="2"/>
      <c r="AN353" s="2"/>
      <c r="AO353" s="2"/>
      <c r="AP353" s="45"/>
      <c r="AQ353" s="167"/>
      <c r="AR353" s="177">
        <v>4</v>
      </c>
      <c r="AS353" s="167"/>
      <c r="AT353" s="167"/>
      <c r="AU353" s="167"/>
      <c r="AV353" s="167"/>
      <c r="AW353" s="167"/>
      <c r="AX353" s="167"/>
      <c r="AY353" s="167"/>
      <c r="AZ353" s="202"/>
      <c r="BA353" s="202"/>
      <c r="BB353" s="167"/>
      <c r="BC353" s="167"/>
      <c r="BD353" s="167"/>
    </row>
    <row r="354" spans="1:56" ht="14.25" customHeight="1">
      <c r="A354" s="366"/>
      <c r="B354" s="377" t="s">
        <v>1428</v>
      </c>
      <c r="C354" s="160" t="s">
        <v>1429</v>
      </c>
      <c r="D354" s="79"/>
      <c r="E354" s="79" t="e">
        <f>VLOOKUP(C354,AVE!B$1:GB4114,2,0)</f>
        <v>#N/A</v>
      </c>
      <c r="F354" s="153"/>
      <c r="G354" s="361">
        <f t="shared" si="33"/>
        <v>90</v>
      </c>
      <c r="H354" s="81">
        <f t="shared" si="34"/>
        <v>0</v>
      </c>
      <c r="I354" s="82">
        <f t="shared" si="35"/>
        <v>40</v>
      </c>
      <c r="J354" s="83" t="e">
        <f t="shared" si="36"/>
        <v>#N/A</v>
      </c>
      <c r="K354" s="158" t="e">
        <f t="shared" si="37"/>
        <v>#N/A</v>
      </c>
      <c r="L354" s="81" t="e">
        <f t="shared" si="38"/>
        <v>#N/A</v>
      </c>
      <c r="M354" s="82">
        <f t="shared" si="39"/>
        <v>0</v>
      </c>
      <c r="N354" s="85" t="e">
        <f t="shared" si="40"/>
        <v>#N/A</v>
      </c>
      <c r="O354" s="158" t="e">
        <f t="shared" si="41"/>
        <v>#N/A</v>
      </c>
      <c r="P354" s="81" t="e">
        <f t="shared" si="42"/>
        <v>#N/A</v>
      </c>
      <c r="Q354" s="82">
        <f t="shared" si="43"/>
        <v>0</v>
      </c>
      <c r="R354" s="85" t="e">
        <f t="shared" si="44"/>
        <v>#N/A</v>
      </c>
      <c r="S354" s="158" t="e">
        <f t="shared" si="45"/>
        <v>#N/A</v>
      </c>
      <c r="T354" s="81" t="e">
        <f t="shared" si="46"/>
        <v>#N/A</v>
      </c>
      <c r="U354" s="82">
        <f t="shared" si="47"/>
        <v>25</v>
      </c>
      <c r="V354" s="85" t="e">
        <f t="shared" si="48"/>
        <v>#N/A</v>
      </c>
      <c r="W354" s="158" t="e">
        <f t="shared" si="49"/>
        <v>#N/A</v>
      </c>
      <c r="X354" s="81" t="e">
        <f t="shared" si="50"/>
        <v>#N/A</v>
      </c>
      <c r="Y354" s="82">
        <f t="shared" si="51"/>
        <v>25</v>
      </c>
      <c r="Z354" s="85" t="e">
        <f t="shared" si="52"/>
        <v>#N/A</v>
      </c>
      <c r="AA354" s="158" t="e">
        <f t="shared" si="53"/>
        <v>#N/A</v>
      </c>
      <c r="AB354" s="87"/>
      <c r="AC354" s="87">
        <v>6</v>
      </c>
      <c r="AD354" s="362">
        <f t="shared" si="54"/>
        <v>12</v>
      </c>
      <c r="AE354" s="87"/>
      <c r="AF354" s="154"/>
      <c r="AG354" s="405"/>
      <c r="AH354" s="158"/>
      <c r="AI354" s="139"/>
      <c r="AJ354" s="139"/>
      <c r="AK354" s="350"/>
      <c r="AL354" s="350"/>
      <c r="AM354" s="2"/>
      <c r="AN354" s="2"/>
      <c r="AO354" s="2"/>
      <c r="AP354" s="45"/>
      <c r="AQ354" s="167"/>
      <c r="AR354" s="177">
        <v>40</v>
      </c>
      <c r="AS354" s="167"/>
      <c r="AT354" s="167"/>
      <c r="AU354" s="167"/>
      <c r="AV354" s="167"/>
      <c r="AW354" s="167"/>
      <c r="AX354" s="167"/>
      <c r="AY354" s="177">
        <v>25</v>
      </c>
      <c r="AZ354" s="376"/>
      <c r="BA354" s="376"/>
      <c r="BB354" s="177">
        <v>25</v>
      </c>
      <c r="BC354" s="167"/>
      <c r="BD354" s="167"/>
    </row>
    <row r="355" spans="1:56" ht="14.25" customHeight="1">
      <c r="A355" s="366"/>
      <c r="B355" s="360"/>
      <c r="C355" s="160" t="s">
        <v>710</v>
      </c>
      <c r="D355" s="79"/>
      <c r="E355" s="79" t="e">
        <f>VLOOKUP(C355,AVE!B$1:GB4115,2,0)</f>
        <v>#N/A</v>
      </c>
      <c r="F355" s="153"/>
      <c r="G355" s="361">
        <f t="shared" si="33"/>
        <v>10</v>
      </c>
      <c r="H355" s="81">
        <f t="shared" si="34"/>
        <v>0</v>
      </c>
      <c r="I355" s="82">
        <f t="shared" si="35"/>
        <v>0</v>
      </c>
      <c r="J355" s="83" t="e">
        <f t="shared" si="36"/>
        <v>#N/A</v>
      </c>
      <c r="K355" s="158" t="e">
        <f t="shared" si="37"/>
        <v>#N/A</v>
      </c>
      <c r="L355" s="81" t="e">
        <f t="shared" si="38"/>
        <v>#N/A</v>
      </c>
      <c r="M355" s="82">
        <f t="shared" si="39"/>
        <v>0</v>
      </c>
      <c r="N355" s="85" t="e">
        <f t="shared" si="40"/>
        <v>#N/A</v>
      </c>
      <c r="O355" s="158" t="e">
        <f t="shared" si="41"/>
        <v>#N/A</v>
      </c>
      <c r="P355" s="81" t="e">
        <f t="shared" si="42"/>
        <v>#N/A</v>
      </c>
      <c r="Q355" s="82">
        <f t="shared" si="43"/>
        <v>0</v>
      </c>
      <c r="R355" s="85" t="e">
        <f t="shared" si="44"/>
        <v>#N/A</v>
      </c>
      <c r="S355" s="158" t="e">
        <f t="shared" si="45"/>
        <v>#N/A</v>
      </c>
      <c r="T355" s="81" t="e">
        <f t="shared" si="46"/>
        <v>#N/A</v>
      </c>
      <c r="U355" s="82">
        <f t="shared" si="47"/>
        <v>0</v>
      </c>
      <c r="V355" s="85" t="e">
        <f t="shared" si="48"/>
        <v>#N/A</v>
      </c>
      <c r="W355" s="158" t="e">
        <f t="shared" si="49"/>
        <v>#N/A</v>
      </c>
      <c r="X355" s="81" t="e">
        <f t="shared" si="50"/>
        <v>#N/A</v>
      </c>
      <c r="Y355" s="82">
        <f t="shared" si="51"/>
        <v>10</v>
      </c>
      <c r="Z355" s="85" t="e">
        <f t="shared" si="52"/>
        <v>#N/A</v>
      </c>
      <c r="AA355" s="158" t="e">
        <f t="shared" si="53"/>
        <v>#N/A</v>
      </c>
      <c r="AB355" s="87"/>
      <c r="AC355" s="87">
        <v>6</v>
      </c>
      <c r="AD355" s="362">
        <f t="shared" si="54"/>
        <v>12</v>
      </c>
      <c r="AE355" s="87"/>
      <c r="AF355" s="154"/>
      <c r="AG355" s="405"/>
      <c r="AH355" s="158"/>
      <c r="AI355" s="139"/>
      <c r="AJ355" s="139"/>
      <c r="AK355" s="350"/>
      <c r="AL355" s="350"/>
      <c r="AM355" s="2"/>
      <c r="AN355" s="2"/>
      <c r="AO355" s="2"/>
      <c r="AP355" s="45"/>
      <c r="AQ355" s="167"/>
      <c r="AR355" s="177"/>
      <c r="AS355" s="167"/>
      <c r="AT355" s="167"/>
      <c r="AU355" s="167"/>
      <c r="AV355" s="167"/>
      <c r="AW355" s="167"/>
      <c r="AX355" s="167"/>
      <c r="AY355" s="177"/>
      <c r="AZ355" s="376"/>
      <c r="BA355" s="376"/>
      <c r="BB355" s="177">
        <v>10</v>
      </c>
      <c r="BC355" s="167"/>
      <c r="BD355" s="167"/>
    </row>
    <row r="356" spans="1:56" ht="14.25" customHeight="1">
      <c r="A356" s="366"/>
      <c r="B356" s="351"/>
      <c r="C356" s="288" t="s">
        <v>1430</v>
      </c>
      <c r="D356" s="79"/>
      <c r="E356" s="79" t="e">
        <f>VLOOKUP(C356,AVE!B$1:GB4296,2,0)</f>
        <v>#N/A</v>
      </c>
      <c r="F356" s="153"/>
      <c r="G356" s="361">
        <f t="shared" si="33"/>
        <v>0</v>
      </c>
      <c r="H356" s="81">
        <f t="shared" si="34"/>
        <v>0</v>
      </c>
      <c r="I356" s="82">
        <f t="shared" si="35"/>
        <v>0</v>
      </c>
      <c r="J356" s="83" t="e">
        <f t="shared" si="36"/>
        <v>#N/A</v>
      </c>
      <c r="K356" s="158" t="e">
        <f t="shared" si="37"/>
        <v>#N/A</v>
      </c>
      <c r="L356" s="81" t="e">
        <f t="shared" si="38"/>
        <v>#N/A</v>
      </c>
      <c r="M356" s="82">
        <f t="shared" si="39"/>
        <v>0</v>
      </c>
      <c r="N356" s="85" t="e">
        <f t="shared" si="40"/>
        <v>#N/A</v>
      </c>
      <c r="O356" s="158" t="e">
        <f t="shared" si="41"/>
        <v>#N/A</v>
      </c>
      <c r="P356" s="81" t="e">
        <f t="shared" si="42"/>
        <v>#N/A</v>
      </c>
      <c r="Q356" s="82">
        <f t="shared" si="43"/>
        <v>0</v>
      </c>
      <c r="R356" s="85" t="e">
        <f t="shared" si="44"/>
        <v>#N/A</v>
      </c>
      <c r="S356" s="158" t="e">
        <f t="shared" si="45"/>
        <v>#N/A</v>
      </c>
      <c r="T356" s="81" t="e">
        <f t="shared" si="46"/>
        <v>#N/A</v>
      </c>
      <c r="U356" s="82">
        <f t="shared" si="47"/>
        <v>0</v>
      </c>
      <c r="V356" s="85" t="e">
        <f t="shared" si="48"/>
        <v>#N/A</v>
      </c>
      <c r="W356" s="158" t="e">
        <f t="shared" si="49"/>
        <v>#N/A</v>
      </c>
      <c r="X356" s="81" t="e">
        <f t="shared" si="50"/>
        <v>#N/A</v>
      </c>
      <c r="Y356" s="82">
        <f t="shared" si="51"/>
        <v>0</v>
      </c>
      <c r="Z356" s="85" t="e">
        <f t="shared" si="52"/>
        <v>#N/A</v>
      </c>
      <c r="AA356" s="158" t="e">
        <f t="shared" si="53"/>
        <v>#N/A</v>
      </c>
      <c r="AB356" s="87" t="e">
        <f>IF(AA356&lt;0,0,AA356/Z356)</f>
        <v>#N/A</v>
      </c>
      <c r="AC356" s="87">
        <v>6</v>
      </c>
      <c r="AD356" s="362">
        <f t="shared" si="54"/>
        <v>12</v>
      </c>
      <c r="AE356" s="87" t="e">
        <f>IF((AB356&lt;AC356),(AD356-AB356),0)</f>
        <v>#N/A</v>
      </c>
      <c r="AF356" s="154" t="e">
        <f>AE356*E356</f>
        <v>#N/A</v>
      </c>
      <c r="AG356" s="81"/>
      <c r="AH356" s="158"/>
      <c r="AI356" s="139"/>
      <c r="AJ356" s="139"/>
      <c r="AK356" s="350"/>
      <c r="AL356" s="350"/>
      <c r="AM356" s="2"/>
      <c r="AN356" s="2"/>
      <c r="AO356" s="2"/>
      <c r="AP356" s="45"/>
      <c r="AQ356" s="167"/>
      <c r="AR356" s="167"/>
      <c r="AS356" s="167"/>
      <c r="AT356" s="167"/>
      <c r="AU356" s="167"/>
      <c r="AV356" s="167"/>
      <c r="AW356" s="167"/>
      <c r="AX356" s="167"/>
      <c r="AY356" s="167"/>
      <c r="AZ356" s="202"/>
      <c r="BA356" s="202"/>
      <c r="BB356" s="167"/>
      <c r="BC356" s="167"/>
      <c r="BD356" s="167"/>
    </row>
    <row r="357" spans="1:56" ht="14.25" customHeight="1">
      <c r="A357" s="217"/>
      <c r="B357" s="270"/>
      <c r="C357" s="46" t="s">
        <v>1431</v>
      </c>
      <c r="D357" s="2"/>
      <c r="E357" s="2"/>
      <c r="F357" s="2"/>
      <c r="G357" s="361"/>
      <c r="H357" s="2"/>
      <c r="I357" s="82">
        <f t="shared" si="35"/>
        <v>0</v>
      </c>
      <c r="J357" s="2"/>
      <c r="K357" s="2"/>
      <c r="L357" s="2"/>
      <c r="M357" s="305"/>
      <c r="N357" s="2"/>
      <c r="O357" s="2"/>
      <c r="P357" s="2"/>
      <c r="Q357" s="82">
        <f t="shared" si="43"/>
        <v>0</v>
      </c>
      <c r="R357" s="2"/>
      <c r="S357" s="2"/>
      <c r="T357" s="2"/>
      <c r="U357" s="82">
        <f t="shared" si="47"/>
        <v>3</v>
      </c>
      <c r="V357" s="2"/>
      <c r="W357" s="1"/>
      <c r="X357" s="1"/>
      <c r="Y357" s="82">
        <f t="shared" si="51"/>
        <v>0</v>
      </c>
      <c r="Z357" s="1"/>
      <c r="AA357" s="1"/>
      <c r="AB357" s="2"/>
      <c r="AC357" s="2"/>
      <c r="AD357" s="2"/>
      <c r="AE357" s="2"/>
      <c r="AF357" s="2"/>
      <c r="AG357" s="3"/>
      <c r="AH357" s="1"/>
      <c r="AI357" s="139"/>
      <c r="AJ357" s="139"/>
      <c r="AK357" s="350"/>
      <c r="AL357" s="350"/>
      <c r="AM357" s="2"/>
      <c r="AN357" s="2"/>
      <c r="AO357" s="2"/>
      <c r="AP357" s="45"/>
      <c r="AQ357" s="167"/>
      <c r="AR357" s="167"/>
      <c r="AS357" s="167"/>
      <c r="AT357" s="167"/>
      <c r="AU357" s="167"/>
      <c r="AV357" s="167"/>
      <c r="AW357" s="167"/>
      <c r="AX357" s="167"/>
      <c r="AY357" s="177">
        <v>3</v>
      </c>
      <c r="AZ357" s="167"/>
      <c r="BA357" s="167"/>
      <c r="BB357" s="167"/>
      <c r="BC357" s="167"/>
      <c r="BD357" s="167"/>
    </row>
    <row r="358" spans="1:56" ht="14.25" customHeight="1">
      <c r="A358" s="217"/>
      <c r="B358" s="31" t="s">
        <v>1432</v>
      </c>
      <c r="C358" s="46" t="s">
        <v>1433</v>
      </c>
      <c r="D358" s="2"/>
      <c r="E358" s="2"/>
      <c r="F358" s="2"/>
      <c r="G358" s="361"/>
      <c r="H358" s="2"/>
      <c r="I358" s="142"/>
      <c r="J358" s="2"/>
      <c r="K358" s="2"/>
      <c r="L358" s="2"/>
      <c r="M358" s="305"/>
      <c r="N358" s="2"/>
      <c r="O358" s="2"/>
      <c r="P358" s="2"/>
      <c r="Q358" s="82"/>
      <c r="R358" s="2"/>
      <c r="S358" s="2"/>
      <c r="T358" s="2"/>
      <c r="U358" s="142"/>
      <c r="V358" s="2"/>
      <c r="W358" s="1"/>
      <c r="X358" s="1"/>
      <c r="Y358" s="82"/>
      <c r="Z358" s="1"/>
      <c r="AA358" s="1"/>
      <c r="AB358" s="2"/>
      <c r="AC358" s="2"/>
      <c r="AD358" s="2"/>
      <c r="AE358" s="2"/>
      <c r="AF358" s="2"/>
      <c r="AG358" s="3"/>
      <c r="AH358" s="1"/>
      <c r="AI358" s="139"/>
      <c r="AJ358" s="139"/>
      <c r="AK358" s="350"/>
      <c r="AL358" s="350"/>
      <c r="AM358" s="2"/>
      <c r="AN358" s="2"/>
      <c r="AO358" s="2"/>
      <c r="AP358" s="45"/>
      <c r="AQ358" s="167"/>
      <c r="AR358" s="167"/>
      <c r="AS358" s="167"/>
      <c r="AT358" s="167"/>
      <c r="AU358" s="167"/>
      <c r="AV358" s="167"/>
      <c r="AW358" s="167"/>
      <c r="AX358" s="167"/>
      <c r="AY358" s="177"/>
      <c r="AZ358" s="167"/>
      <c r="BA358" s="167"/>
      <c r="BB358" s="167"/>
      <c r="BC358" s="177">
        <v>50</v>
      </c>
      <c r="BD358" s="167"/>
    </row>
    <row r="359" spans="1:56" ht="14.25" customHeight="1">
      <c r="A359" s="217"/>
      <c r="B359" s="270"/>
      <c r="C359" s="2"/>
      <c r="D359" s="2"/>
      <c r="E359" s="2"/>
      <c r="F359" s="2"/>
      <c r="G359" s="361"/>
      <c r="H359" s="2"/>
      <c r="I359" s="2"/>
      <c r="J359" s="2"/>
      <c r="K359" s="2"/>
      <c r="L359" s="2"/>
      <c r="M359" s="305"/>
      <c r="N359" s="2"/>
      <c r="O359" s="2"/>
      <c r="P359" s="2"/>
      <c r="Q359" s="82">
        <f t="shared" ref="Q359:Q363" si="61">SUM(AT359:AX359)</f>
        <v>0</v>
      </c>
      <c r="R359" s="2"/>
      <c r="S359" s="2"/>
      <c r="T359" s="2"/>
      <c r="U359" s="468"/>
      <c r="V359" s="2"/>
      <c r="W359" s="1"/>
      <c r="X359" s="1"/>
      <c r="Y359" s="82">
        <f t="shared" ref="Y359:Y363" si="62">SUM(BA359:BB359)</f>
        <v>0</v>
      </c>
      <c r="Z359" s="1"/>
      <c r="AA359" s="1"/>
      <c r="AB359" s="2"/>
      <c r="AC359" s="2"/>
      <c r="AD359" s="2"/>
      <c r="AE359" s="2"/>
      <c r="AF359" s="2"/>
      <c r="AG359" s="3"/>
      <c r="AH359" s="1"/>
      <c r="AI359" s="139"/>
      <c r="AJ359" s="139"/>
      <c r="AK359" s="350"/>
      <c r="AL359" s="350"/>
      <c r="AM359" s="2"/>
      <c r="AN359" s="2"/>
      <c r="AO359" s="2"/>
      <c r="AP359" s="45"/>
      <c r="AQ359" s="167"/>
      <c r="AR359" s="167"/>
      <c r="AS359" s="167"/>
      <c r="AT359" s="167"/>
      <c r="AU359" s="167"/>
      <c r="AV359" s="167"/>
      <c r="AW359" s="167"/>
      <c r="AX359" s="167"/>
      <c r="AY359" s="167"/>
      <c r="AZ359" s="167"/>
      <c r="BA359" s="167"/>
      <c r="BB359" s="167"/>
      <c r="BC359" s="167"/>
      <c r="BD359" s="167"/>
    </row>
    <row r="360" spans="1:56" ht="14.25" customHeight="1">
      <c r="A360" s="217"/>
      <c r="B360" s="270"/>
      <c r="C360" s="2"/>
      <c r="D360" s="2"/>
      <c r="E360" s="2"/>
      <c r="F360" s="2"/>
      <c r="G360" s="361"/>
      <c r="H360" s="2"/>
      <c r="I360" s="2"/>
      <c r="J360" s="2"/>
      <c r="K360" s="2"/>
      <c r="L360" s="2"/>
      <c r="M360" s="305"/>
      <c r="N360" s="2"/>
      <c r="O360" s="2"/>
      <c r="P360" s="2"/>
      <c r="Q360" s="82">
        <f t="shared" si="61"/>
        <v>0</v>
      </c>
      <c r="R360" s="2"/>
      <c r="S360" s="2"/>
      <c r="T360" s="2"/>
      <c r="U360" s="468"/>
      <c r="V360" s="2"/>
      <c r="W360" s="1"/>
      <c r="X360" s="1"/>
      <c r="Y360" s="82">
        <f t="shared" si="62"/>
        <v>0</v>
      </c>
      <c r="Z360" s="1"/>
      <c r="AA360" s="1"/>
      <c r="AB360" s="2"/>
      <c r="AC360" s="2"/>
      <c r="AD360" s="2"/>
      <c r="AE360" s="2"/>
      <c r="AF360" s="2"/>
      <c r="AG360" s="3"/>
      <c r="AH360" s="1"/>
      <c r="AI360" s="139"/>
      <c r="AJ360" s="139"/>
      <c r="AK360" s="350"/>
      <c r="AL360" s="350"/>
      <c r="AM360" s="2"/>
      <c r="AN360" s="2"/>
      <c r="AO360" s="2"/>
      <c r="AP360" s="45"/>
      <c r="AQ360" s="167"/>
      <c r="AR360" s="167"/>
      <c r="AS360" s="167"/>
      <c r="AT360" s="167"/>
      <c r="AU360" s="167"/>
      <c r="AV360" s="167"/>
      <c r="AW360" s="167"/>
      <c r="AX360" s="167"/>
      <c r="AY360" s="167"/>
      <c r="AZ360" s="167"/>
      <c r="BA360" s="167"/>
      <c r="BB360" s="167"/>
      <c r="BC360" s="167"/>
      <c r="BD360" s="167"/>
    </row>
    <row r="361" spans="1:56" ht="14.25" customHeight="1">
      <c r="A361" s="217"/>
      <c r="B361" s="270"/>
      <c r="C361" s="2"/>
      <c r="D361" s="2"/>
      <c r="E361" s="2"/>
      <c r="F361" s="2"/>
      <c r="G361" s="361"/>
      <c r="H361" s="2"/>
      <c r="I361" s="2"/>
      <c r="J361" s="2"/>
      <c r="K361" s="2"/>
      <c r="L361" s="2"/>
      <c r="M361" s="305"/>
      <c r="N361" s="2"/>
      <c r="O361" s="2"/>
      <c r="P361" s="2"/>
      <c r="Q361" s="82">
        <f t="shared" si="61"/>
        <v>0</v>
      </c>
      <c r="R361" s="2"/>
      <c r="S361" s="2"/>
      <c r="T361" s="2"/>
      <c r="U361" s="468"/>
      <c r="V361" s="2"/>
      <c r="W361" s="1"/>
      <c r="X361" s="1"/>
      <c r="Y361" s="82">
        <f t="shared" si="62"/>
        <v>0</v>
      </c>
      <c r="Z361" s="1"/>
      <c r="AA361" s="1"/>
      <c r="AB361" s="2"/>
      <c r="AC361" s="2"/>
      <c r="AD361" s="2"/>
      <c r="AE361" s="2"/>
      <c r="AF361" s="2"/>
      <c r="AG361" s="3"/>
      <c r="AH361" s="1"/>
      <c r="AI361" s="139"/>
      <c r="AJ361" s="139"/>
      <c r="AK361" s="350"/>
      <c r="AL361" s="350"/>
      <c r="AM361" s="2"/>
      <c r="AN361" s="2"/>
      <c r="AO361" s="2"/>
      <c r="AP361" s="45"/>
      <c r="AQ361" s="167"/>
      <c r="AR361" s="167"/>
      <c r="AS361" s="167"/>
      <c r="AT361" s="167"/>
      <c r="AU361" s="167"/>
      <c r="AV361" s="167"/>
      <c r="AW361" s="167"/>
      <c r="AX361" s="167"/>
      <c r="AY361" s="167"/>
      <c r="AZ361" s="167"/>
      <c r="BA361" s="167"/>
      <c r="BB361" s="167"/>
      <c r="BC361" s="167"/>
      <c r="BD361" s="167"/>
    </row>
    <row r="362" spans="1:56" ht="14.25" customHeight="1">
      <c r="A362" s="217"/>
      <c r="B362" s="270"/>
      <c r="C362" s="2"/>
      <c r="D362" s="2"/>
      <c r="E362" s="2"/>
      <c r="F362" s="2"/>
      <c r="G362" s="361"/>
      <c r="H362" s="2"/>
      <c r="I362" s="2"/>
      <c r="J362" s="2"/>
      <c r="K362" s="2"/>
      <c r="L362" s="2"/>
      <c r="M362" s="305"/>
      <c r="N362" s="2"/>
      <c r="O362" s="2"/>
      <c r="P362" s="2"/>
      <c r="Q362" s="82">
        <f t="shared" si="61"/>
        <v>0</v>
      </c>
      <c r="R362" s="2"/>
      <c r="S362" s="2"/>
      <c r="T362" s="2"/>
      <c r="U362" s="468"/>
      <c r="V362" s="2"/>
      <c r="W362" s="1"/>
      <c r="X362" s="1"/>
      <c r="Y362" s="82">
        <f t="shared" si="62"/>
        <v>0</v>
      </c>
      <c r="Z362" s="1"/>
      <c r="AA362" s="1"/>
      <c r="AB362" s="2"/>
      <c r="AC362" s="2"/>
      <c r="AD362" s="2"/>
      <c r="AE362" s="2"/>
      <c r="AF362" s="2"/>
      <c r="AG362" s="3"/>
      <c r="AH362" s="1"/>
      <c r="AI362" s="139"/>
      <c r="AJ362" s="139"/>
      <c r="AK362" s="350"/>
      <c r="AL362" s="350"/>
      <c r="AM362" s="2"/>
      <c r="AN362" s="2"/>
      <c r="AO362" s="2"/>
      <c r="AP362" s="45"/>
      <c r="AQ362" s="167"/>
      <c r="AR362" s="167"/>
      <c r="AS362" s="167"/>
      <c r="AT362" s="167"/>
      <c r="AU362" s="167"/>
      <c r="AV362" s="167"/>
      <c r="AW362" s="167"/>
      <c r="AX362" s="167"/>
      <c r="AY362" s="167"/>
      <c r="AZ362" s="167"/>
      <c r="BA362" s="167"/>
      <c r="BB362" s="167"/>
      <c r="BC362" s="167"/>
      <c r="BD362" s="167"/>
    </row>
    <row r="363" spans="1:56" ht="14.25" customHeight="1">
      <c r="A363" s="217"/>
      <c r="B363" s="270"/>
      <c r="C363" s="2"/>
      <c r="D363" s="2"/>
      <c r="E363" s="2"/>
      <c r="F363" s="2"/>
      <c r="G363" s="361"/>
      <c r="H363" s="2"/>
      <c r="I363" s="2"/>
      <c r="J363" s="2"/>
      <c r="K363" s="2"/>
      <c r="L363" s="2"/>
      <c r="M363" s="305"/>
      <c r="N363" s="2"/>
      <c r="O363" s="2"/>
      <c r="P363" s="2"/>
      <c r="Q363" s="82">
        <f t="shared" si="61"/>
        <v>0</v>
      </c>
      <c r="R363" s="2"/>
      <c r="S363" s="2"/>
      <c r="T363" s="2"/>
      <c r="U363" s="468"/>
      <c r="V363" s="2"/>
      <c r="W363" s="1"/>
      <c r="X363" s="1"/>
      <c r="Y363" s="82">
        <f t="shared" si="62"/>
        <v>0</v>
      </c>
      <c r="Z363" s="1"/>
      <c r="AA363" s="1"/>
      <c r="AB363" s="2"/>
      <c r="AC363" s="2"/>
      <c r="AD363" s="2"/>
      <c r="AE363" s="2"/>
      <c r="AF363" s="2"/>
      <c r="AG363" s="3"/>
      <c r="AH363" s="1"/>
      <c r="AI363" s="139"/>
      <c r="AJ363" s="139"/>
      <c r="AK363" s="350"/>
      <c r="AL363" s="350"/>
      <c r="AM363" s="2"/>
      <c r="AN363" s="2"/>
      <c r="AO363" s="2"/>
      <c r="AP363" s="45"/>
      <c r="AQ363" s="167"/>
      <c r="AR363" s="167"/>
      <c r="AS363" s="167"/>
      <c r="AT363" s="167"/>
      <c r="AU363" s="167"/>
      <c r="AV363" s="167"/>
      <c r="AW363" s="167"/>
      <c r="AX363" s="167"/>
      <c r="AY363" s="167"/>
      <c r="AZ363" s="167"/>
      <c r="BA363" s="167"/>
      <c r="BB363" s="167"/>
      <c r="BC363" s="167"/>
      <c r="BD363" s="167"/>
    </row>
    <row r="364" spans="1:56" ht="14.25" customHeight="1">
      <c r="A364" s="217"/>
      <c r="B364" s="270"/>
      <c r="C364" s="2"/>
      <c r="D364" s="2"/>
      <c r="E364" s="2"/>
      <c r="F364" s="2"/>
      <c r="G364" s="361"/>
      <c r="H364" s="2"/>
      <c r="I364" s="2"/>
      <c r="J364" s="2"/>
      <c r="K364" s="2"/>
      <c r="L364" s="2"/>
      <c r="M364" s="305"/>
      <c r="N364" s="2"/>
      <c r="O364" s="2"/>
      <c r="P364" s="2"/>
      <c r="Q364" s="469"/>
      <c r="R364" s="2"/>
      <c r="S364" s="2"/>
      <c r="T364" s="2"/>
      <c r="U364" s="468"/>
      <c r="V364" s="2"/>
      <c r="W364" s="1"/>
      <c r="X364" s="1"/>
      <c r="Y364" s="1"/>
      <c r="Z364" s="1"/>
      <c r="AA364" s="1"/>
      <c r="AB364" s="2"/>
      <c r="AC364" s="2"/>
      <c r="AD364" s="2"/>
      <c r="AE364" s="2"/>
      <c r="AF364" s="2"/>
      <c r="AG364" s="3"/>
      <c r="AH364" s="1"/>
      <c r="AI364" s="139"/>
      <c r="AJ364" s="139"/>
      <c r="AK364" s="350"/>
      <c r="AL364" s="350"/>
      <c r="AM364" s="2"/>
      <c r="AN364" s="2"/>
      <c r="AO364" s="2"/>
      <c r="AP364" s="45"/>
      <c r="AQ364" s="167"/>
      <c r="AR364" s="167"/>
      <c r="AS364" s="167"/>
      <c r="AT364" s="167"/>
      <c r="AU364" s="167"/>
      <c r="AV364" s="167"/>
      <c r="AW364" s="167"/>
      <c r="AX364" s="167"/>
      <c r="AY364" s="167"/>
      <c r="AZ364" s="167"/>
      <c r="BA364" s="167"/>
      <c r="BB364" s="167"/>
      <c r="BC364" s="167"/>
      <c r="BD364" s="167"/>
    </row>
    <row r="365" spans="1:56" ht="14.25" customHeight="1">
      <c r="A365" s="217"/>
      <c r="B365" s="270"/>
      <c r="C365" s="2"/>
      <c r="D365" s="2"/>
      <c r="E365" s="2"/>
      <c r="F365" s="2"/>
      <c r="G365" s="361"/>
      <c r="H365" s="2"/>
      <c r="I365" s="2"/>
      <c r="J365" s="2"/>
      <c r="K365" s="2"/>
      <c r="L365" s="2"/>
      <c r="M365" s="305"/>
      <c r="N365" s="2"/>
      <c r="O365" s="2"/>
      <c r="P365" s="2"/>
      <c r="Q365" s="469"/>
      <c r="R365" s="2"/>
      <c r="S365" s="2"/>
      <c r="T365" s="2"/>
      <c r="U365" s="468"/>
      <c r="V365" s="2"/>
      <c r="W365" s="1"/>
      <c r="X365" s="1"/>
      <c r="Y365" s="1"/>
      <c r="Z365" s="1"/>
      <c r="AA365" s="1"/>
      <c r="AB365" s="2"/>
      <c r="AC365" s="2"/>
      <c r="AD365" s="2"/>
      <c r="AE365" s="2"/>
      <c r="AF365" s="2"/>
      <c r="AG365" s="3"/>
      <c r="AH365" s="1"/>
      <c r="AI365" s="139"/>
      <c r="AJ365" s="139"/>
      <c r="AK365" s="350"/>
      <c r="AL365" s="350"/>
      <c r="AM365" s="2"/>
      <c r="AN365" s="2"/>
      <c r="AO365" s="2"/>
      <c r="AP365" s="45"/>
      <c r="AQ365" s="167"/>
      <c r="AR365" s="167"/>
      <c r="AS365" s="167"/>
      <c r="AT365" s="167"/>
      <c r="AU365" s="167"/>
      <c r="AV365" s="167"/>
      <c r="AW365" s="167"/>
      <c r="AX365" s="167"/>
      <c r="AY365" s="167"/>
      <c r="AZ365" s="167"/>
      <c r="BA365" s="167"/>
      <c r="BB365" s="167"/>
      <c r="BC365" s="167"/>
      <c r="BD365" s="167"/>
    </row>
    <row r="366" spans="1:56" ht="14.25" customHeight="1">
      <c r="A366" s="217"/>
      <c r="B366" s="270"/>
      <c r="C366" s="2"/>
      <c r="D366" s="2"/>
      <c r="E366" s="2"/>
      <c r="F366" s="2"/>
      <c r="G366" s="361"/>
      <c r="H366" s="2"/>
      <c r="I366" s="2"/>
      <c r="J366" s="2"/>
      <c r="K366" s="2"/>
      <c r="L366" s="2"/>
      <c r="M366" s="305"/>
      <c r="N366" s="2"/>
      <c r="O366" s="2"/>
      <c r="P366" s="2"/>
      <c r="Q366" s="469"/>
      <c r="R366" s="2"/>
      <c r="S366" s="2"/>
      <c r="T366" s="2"/>
      <c r="U366" s="468"/>
      <c r="V366" s="2"/>
      <c r="W366" s="1"/>
      <c r="X366" s="1"/>
      <c r="Y366" s="1"/>
      <c r="Z366" s="1"/>
      <c r="AA366" s="1"/>
      <c r="AB366" s="2"/>
      <c r="AC366" s="2"/>
      <c r="AD366" s="2"/>
      <c r="AE366" s="2"/>
      <c r="AF366" s="2"/>
      <c r="AG366" s="3"/>
      <c r="AH366" s="1"/>
      <c r="AI366" s="139"/>
      <c r="AJ366" s="139"/>
      <c r="AK366" s="350"/>
      <c r="AL366" s="350"/>
      <c r="AM366" s="2"/>
      <c r="AN366" s="2"/>
      <c r="AO366" s="2"/>
      <c r="AP366" s="45"/>
      <c r="AQ366" s="167"/>
      <c r="AR366" s="167"/>
      <c r="AS366" s="167"/>
      <c r="AT366" s="167"/>
      <c r="AU366" s="167"/>
      <c r="AV366" s="167"/>
      <c r="AW366" s="167"/>
      <c r="AX366" s="167"/>
      <c r="AY366" s="167"/>
      <c r="AZ366" s="167"/>
      <c r="BA366" s="167"/>
      <c r="BB366" s="167"/>
      <c r="BC366" s="167"/>
      <c r="BD366" s="167"/>
    </row>
    <row r="367" spans="1:56" ht="14.25" customHeight="1">
      <c r="A367" s="217"/>
      <c r="B367" s="270"/>
      <c r="C367" s="2"/>
      <c r="D367" s="2"/>
      <c r="E367" s="2"/>
      <c r="F367" s="2"/>
      <c r="G367" s="361"/>
      <c r="H367" s="2"/>
      <c r="I367" s="2"/>
      <c r="J367" s="2"/>
      <c r="K367" s="2"/>
      <c r="L367" s="2"/>
      <c r="M367" s="305"/>
      <c r="N367" s="2"/>
      <c r="O367" s="2"/>
      <c r="P367" s="2"/>
      <c r="Q367" s="469"/>
      <c r="R367" s="2"/>
      <c r="S367" s="2"/>
      <c r="T367" s="2"/>
      <c r="U367" s="468"/>
      <c r="V367" s="2"/>
      <c r="W367" s="1"/>
      <c r="X367" s="1"/>
      <c r="Y367" s="1"/>
      <c r="Z367" s="1"/>
      <c r="AA367" s="1"/>
      <c r="AB367" s="2"/>
      <c r="AC367" s="2"/>
      <c r="AD367" s="2"/>
      <c r="AE367" s="2"/>
      <c r="AF367" s="2"/>
      <c r="AG367" s="3"/>
      <c r="AH367" s="1"/>
      <c r="AI367" s="139"/>
      <c r="AJ367" s="139"/>
      <c r="AK367" s="350"/>
      <c r="AL367" s="350"/>
      <c r="AM367" s="2"/>
      <c r="AN367" s="2"/>
      <c r="AO367" s="2"/>
      <c r="AP367" s="45"/>
      <c r="AQ367" s="167"/>
      <c r="AR367" s="167"/>
      <c r="AS367" s="167"/>
      <c r="AT367" s="167"/>
      <c r="AU367" s="167"/>
      <c r="AV367" s="167"/>
      <c r="AW367" s="167"/>
      <c r="AX367" s="167"/>
      <c r="AY367" s="167"/>
      <c r="AZ367" s="167"/>
      <c r="BA367" s="167"/>
      <c r="BB367" s="167"/>
      <c r="BC367" s="167"/>
      <c r="BD367" s="167"/>
    </row>
    <row r="368" spans="1:56" ht="14.25" customHeight="1">
      <c r="A368" s="217"/>
      <c r="B368" s="270"/>
      <c r="C368" s="2"/>
      <c r="D368" s="2"/>
      <c r="E368" s="2"/>
      <c r="F368" s="2"/>
      <c r="G368" s="361"/>
      <c r="H368" s="2"/>
      <c r="I368" s="2"/>
      <c r="J368" s="2"/>
      <c r="K368" s="2"/>
      <c r="L368" s="2"/>
      <c r="M368" s="305"/>
      <c r="N368" s="2"/>
      <c r="O368" s="2"/>
      <c r="P368" s="2"/>
      <c r="Q368" s="469"/>
      <c r="R368" s="2"/>
      <c r="S368" s="2"/>
      <c r="T368" s="2"/>
      <c r="U368" s="468"/>
      <c r="V368" s="2"/>
      <c r="W368" s="1"/>
      <c r="X368" s="1"/>
      <c r="Y368" s="1"/>
      <c r="Z368" s="1"/>
      <c r="AA368" s="1"/>
      <c r="AB368" s="2"/>
      <c r="AC368" s="2"/>
      <c r="AD368" s="2"/>
      <c r="AE368" s="2"/>
      <c r="AF368" s="2"/>
      <c r="AG368" s="3"/>
      <c r="AH368" s="1"/>
      <c r="AI368" s="139"/>
      <c r="AJ368" s="139"/>
      <c r="AK368" s="350"/>
      <c r="AL368" s="350"/>
      <c r="AM368" s="2"/>
      <c r="AN368" s="2"/>
      <c r="AO368" s="2"/>
      <c r="AP368" s="45"/>
      <c r="AQ368" s="167"/>
      <c r="AR368" s="167"/>
      <c r="AS368" s="167"/>
      <c r="AT368" s="167"/>
      <c r="AU368" s="167"/>
      <c r="AV368" s="167"/>
      <c r="AW368" s="167"/>
      <c r="AX368" s="167"/>
      <c r="AY368" s="167"/>
      <c r="AZ368" s="167"/>
      <c r="BA368" s="167"/>
      <c r="BB368" s="167"/>
      <c r="BC368" s="167"/>
      <c r="BD368" s="167"/>
    </row>
    <row r="369" spans="1:56" ht="14.25" customHeight="1">
      <c r="A369" s="217"/>
      <c r="B369" s="270"/>
      <c r="C369" s="2"/>
      <c r="D369" s="2"/>
      <c r="E369" s="2"/>
      <c r="F369" s="2"/>
      <c r="G369" s="361"/>
      <c r="H369" s="2"/>
      <c r="I369" s="2"/>
      <c r="J369" s="2"/>
      <c r="K369" s="2"/>
      <c r="L369" s="2"/>
      <c r="M369" s="305"/>
      <c r="N369" s="2"/>
      <c r="O369" s="2"/>
      <c r="P369" s="2"/>
      <c r="Q369" s="469"/>
      <c r="R369" s="2"/>
      <c r="S369" s="2"/>
      <c r="T369" s="2"/>
      <c r="U369" s="468"/>
      <c r="V369" s="2"/>
      <c r="W369" s="1"/>
      <c r="X369" s="1"/>
      <c r="Y369" s="1"/>
      <c r="Z369" s="1"/>
      <c r="AA369" s="1"/>
      <c r="AB369" s="2"/>
      <c r="AC369" s="2"/>
      <c r="AD369" s="2"/>
      <c r="AE369" s="2"/>
      <c r="AF369" s="2"/>
      <c r="AG369" s="3"/>
      <c r="AH369" s="1"/>
      <c r="AI369" s="139"/>
      <c r="AJ369" s="139"/>
      <c r="AK369" s="350"/>
      <c r="AL369" s="350"/>
      <c r="AM369" s="2"/>
      <c r="AN369" s="2"/>
      <c r="AO369" s="2"/>
      <c r="AP369" s="45"/>
      <c r="AQ369" s="167"/>
      <c r="AR369" s="167"/>
      <c r="AS369" s="167"/>
      <c r="AT369" s="167"/>
      <c r="AU369" s="167"/>
      <c r="AV369" s="167"/>
      <c r="AW369" s="167"/>
      <c r="AX369" s="167"/>
      <c r="AY369" s="167"/>
      <c r="AZ369" s="167"/>
      <c r="BA369" s="167"/>
      <c r="BB369" s="167"/>
      <c r="BC369" s="167"/>
      <c r="BD369" s="167"/>
    </row>
    <row r="370" spans="1:56" ht="14.25" customHeight="1">
      <c r="A370" s="217"/>
      <c r="B370" s="270"/>
      <c r="C370" s="2"/>
      <c r="D370" s="2"/>
      <c r="E370" s="2"/>
      <c r="F370" s="2"/>
      <c r="G370" s="361"/>
      <c r="H370" s="2"/>
      <c r="I370" s="2"/>
      <c r="J370" s="2"/>
      <c r="K370" s="2"/>
      <c r="L370" s="2"/>
      <c r="M370" s="305"/>
      <c r="N370" s="2"/>
      <c r="O370" s="2"/>
      <c r="P370" s="2"/>
      <c r="Q370" s="469"/>
      <c r="R370" s="2"/>
      <c r="S370" s="2"/>
      <c r="T370" s="2"/>
      <c r="U370" s="468"/>
      <c r="V370" s="2"/>
      <c r="W370" s="1"/>
      <c r="X370" s="1"/>
      <c r="Y370" s="1"/>
      <c r="Z370" s="1"/>
      <c r="AA370" s="1"/>
      <c r="AB370" s="2"/>
      <c r="AC370" s="2"/>
      <c r="AD370" s="2"/>
      <c r="AE370" s="2"/>
      <c r="AF370" s="2"/>
      <c r="AG370" s="3"/>
      <c r="AH370" s="1"/>
      <c r="AI370" s="139"/>
      <c r="AJ370" s="139"/>
      <c r="AK370" s="350"/>
      <c r="AL370" s="350"/>
      <c r="AM370" s="2"/>
      <c r="AN370" s="2"/>
      <c r="AO370" s="2"/>
      <c r="AP370" s="45"/>
      <c r="AQ370" s="167"/>
      <c r="AR370" s="167"/>
      <c r="AS370" s="167"/>
      <c r="AT370" s="167"/>
      <c r="AU370" s="167"/>
      <c r="AV370" s="167"/>
      <c r="AW370" s="167"/>
      <c r="AX370" s="167"/>
      <c r="AY370" s="167"/>
      <c r="AZ370" s="167"/>
      <c r="BA370" s="167"/>
      <c r="BB370" s="167"/>
      <c r="BC370" s="167"/>
      <c r="BD370" s="167"/>
    </row>
    <row r="371" spans="1:56" ht="14.25" customHeight="1">
      <c r="A371" s="217"/>
      <c r="B371" s="270"/>
      <c r="C371" s="2"/>
      <c r="D371" s="2"/>
      <c r="E371" s="2"/>
      <c r="F371" s="2"/>
      <c r="G371" s="361"/>
      <c r="H371" s="2"/>
      <c r="I371" s="2"/>
      <c r="J371" s="2"/>
      <c r="K371" s="2"/>
      <c r="L371" s="2"/>
      <c r="M371" s="305"/>
      <c r="N371" s="2"/>
      <c r="O371" s="2"/>
      <c r="P371" s="2"/>
      <c r="Q371" s="469"/>
      <c r="R371" s="2"/>
      <c r="S371" s="2"/>
      <c r="T371" s="2"/>
      <c r="U371" s="468"/>
      <c r="V371" s="2"/>
      <c r="W371" s="1"/>
      <c r="X371" s="1"/>
      <c r="Y371" s="1"/>
      <c r="Z371" s="1"/>
      <c r="AA371" s="1"/>
      <c r="AB371" s="2"/>
      <c r="AC371" s="2"/>
      <c r="AD371" s="2"/>
      <c r="AE371" s="2"/>
      <c r="AF371" s="2"/>
      <c r="AG371" s="3"/>
      <c r="AH371" s="1"/>
      <c r="AI371" s="139"/>
      <c r="AJ371" s="139"/>
      <c r="AK371" s="350"/>
      <c r="AL371" s="350"/>
      <c r="AM371" s="2"/>
      <c r="AN371" s="2"/>
      <c r="AO371" s="2"/>
      <c r="AP371" s="45"/>
      <c r="AQ371" s="167"/>
      <c r="AR371" s="167"/>
      <c r="AS371" s="167"/>
      <c r="AT371" s="167"/>
      <c r="AU371" s="167"/>
      <c r="AV371" s="167"/>
      <c r="AW371" s="167"/>
      <c r="AX371" s="167"/>
      <c r="AY371" s="167"/>
      <c r="AZ371" s="167"/>
      <c r="BA371" s="167"/>
      <c r="BB371" s="167"/>
      <c r="BC371" s="167"/>
      <c r="BD371" s="167"/>
    </row>
    <row r="372" spans="1:56" ht="14.25" customHeight="1">
      <c r="A372" s="217"/>
      <c r="B372" s="270"/>
      <c r="C372" s="2"/>
      <c r="D372" s="2"/>
      <c r="E372" s="2"/>
      <c r="F372" s="2"/>
      <c r="G372" s="361"/>
      <c r="H372" s="2"/>
      <c r="I372" s="2"/>
      <c r="J372" s="2"/>
      <c r="K372" s="2"/>
      <c r="L372" s="2"/>
      <c r="M372" s="305"/>
      <c r="N372" s="2"/>
      <c r="O372" s="2"/>
      <c r="P372" s="2"/>
      <c r="Q372" s="469"/>
      <c r="R372" s="2"/>
      <c r="S372" s="2"/>
      <c r="T372" s="2"/>
      <c r="U372" s="468"/>
      <c r="V372" s="2"/>
      <c r="W372" s="1"/>
      <c r="X372" s="1"/>
      <c r="Y372" s="1"/>
      <c r="Z372" s="1"/>
      <c r="AA372" s="1"/>
      <c r="AB372" s="2"/>
      <c r="AC372" s="2"/>
      <c r="AD372" s="2"/>
      <c r="AE372" s="2"/>
      <c r="AF372" s="2"/>
      <c r="AG372" s="3"/>
      <c r="AH372" s="1"/>
      <c r="AI372" s="139"/>
      <c r="AJ372" s="139"/>
      <c r="AK372" s="350"/>
      <c r="AL372" s="350"/>
      <c r="AM372" s="2"/>
      <c r="AN372" s="2"/>
      <c r="AO372" s="2"/>
      <c r="AP372" s="45"/>
      <c r="AQ372" s="167"/>
      <c r="AR372" s="167"/>
      <c r="AS372" s="167"/>
      <c r="AT372" s="167"/>
      <c r="AU372" s="167"/>
      <c r="AV372" s="167"/>
      <c r="AW372" s="167"/>
      <c r="AX372" s="167"/>
      <c r="AY372" s="167"/>
      <c r="AZ372" s="167"/>
      <c r="BA372" s="167"/>
      <c r="BB372" s="167"/>
      <c r="BC372" s="167"/>
      <c r="BD372" s="167"/>
    </row>
    <row r="373" spans="1:56" ht="14.25" customHeight="1">
      <c r="A373" s="217"/>
      <c r="B373" s="270"/>
      <c r="C373" s="2"/>
      <c r="D373" s="2"/>
      <c r="E373" s="2"/>
      <c r="F373" s="2"/>
      <c r="G373" s="361"/>
      <c r="H373" s="2"/>
      <c r="I373" s="2"/>
      <c r="J373" s="2"/>
      <c r="K373" s="2"/>
      <c r="L373" s="2"/>
      <c r="M373" s="305"/>
      <c r="N373" s="2"/>
      <c r="O373" s="2"/>
      <c r="P373" s="2"/>
      <c r="Q373" s="469"/>
      <c r="R373" s="2"/>
      <c r="S373" s="2"/>
      <c r="T373" s="2"/>
      <c r="U373" s="468"/>
      <c r="V373" s="2"/>
      <c r="W373" s="1"/>
      <c r="X373" s="1"/>
      <c r="Y373" s="1"/>
      <c r="Z373" s="1"/>
      <c r="AA373" s="1"/>
      <c r="AB373" s="2"/>
      <c r="AC373" s="2"/>
      <c r="AD373" s="2"/>
      <c r="AE373" s="2"/>
      <c r="AF373" s="2"/>
      <c r="AG373" s="3"/>
      <c r="AH373" s="1"/>
      <c r="AI373" s="139"/>
      <c r="AJ373" s="139"/>
      <c r="AK373" s="350"/>
      <c r="AL373" s="350"/>
      <c r="AM373" s="2"/>
      <c r="AN373" s="2"/>
      <c r="AO373" s="2"/>
      <c r="AP373" s="45"/>
      <c r="AQ373" s="167"/>
      <c r="AR373" s="167"/>
      <c r="AS373" s="167"/>
      <c r="AT373" s="167"/>
      <c r="AU373" s="167"/>
      <c r="AV373" s="167"/>
      <c r="AW373" s="167"/>
      <c r="AX373" s="167"/>
      <c r="AY373" s="167"/>
      <c r="AZ373" s="167"/>
      <c r="BA373" s="167"/>
      <c r="BB373" s="167"/>
      <c r="BC373" s="167"/>
      <c r="BD373" s="167"/>
    </row>
    <row r="374" spans="1:56" ht="14.25" customHeight="1">
      <c r="A374" s="217"/>
      <c r="B374" s="270"/>
      <c r="C374" s="2"/>
      <c r="D374" s="2"/>
      <c r="E374" s="2"/>
      <c r="F374" s="2"/>
      <c r="G374" s="361"/>
      <c r="H374" s="2"/>
      <c r="I374" s="2"/>
      <c r="J374" s="2"/>
      <c r="K374" s="2"/>
      <c r="L374" s="2"/>
      <c r="M374" s="305"/>
      <c r="N374" s="2"/>
      <c r="O374" s="2"/>
      <c r="P374" s="2"/>
      <c r="Q374" s="469"/>
      <c r="R374" s="2"/>
      <c r="S374" s="2"/>
      <c r="T374" s="2"/>
      <c r="U374" s="468"/>
      <c r="V374" s="2"/>
      <c r="W374" s="1"/>
      <c r="X374" s="1"/>
      <c r="Y374" s="1"/>
      <c r="Z374" s="1"/>
      <c r="AA374" s="1"/>
      <c r="AB374" s="2"/>
      <c r="AC374" s="2"/>
      <c r="AD374" s="2"/>
      <c r="AE374" s="2"/>
      <c r="AF374" s="2"/>
      <c r="AG374" s="3"/>
      <c r="AH374" s="1"/>
      <c r="AI374" s="139"/>
      <c r="AJ374" s="139"/>
      <c r="AK374" s="350"/>
      <c r="AL374" s="350"/>
      <c r="AM374" s="2"/>
      <c r="AN374" s="2"/>
      <c r="AO374" s="2"/>
      <c r="AP374" s="45"/>
      <c r="AQ374" s="167"/>
      <c r="AR374" s="167"/>
      <c r="AS374" s="167"/>
      <c r="AT374" s="167"/>
      <c r="AU374" s="167"/>
      <c r="AV374" s="167"/>
      <c r="AW374" s="167"/>
      <c r="AX374" s="167"/>
      <c r="AY374" s="167"/>
      <c r="AZ374" s="167"/>
      <c r="BA374" s="167"/>
      <c r="BB374" s="167"/>
      <c r="BC374" s="167"/>
      <c r="BD374" s="167"/>
    </row>
    <row r="375" spans="1:56" ht="14.25" customHeight="1">
      <c r="A375" s="217"/>
      <c r="B375" s="270"/>
      <c r="C375" s="2"/>
      <c r="D375" s="2"/>
      <c r="E375" s="2"/>
      <c r="F375" s="2"/>
      <c r="G375" s="361"/>
      <c r="H375" s="2"/>
      <c r="I375" s="2"/>
      <c r="J375" s="2"/>
      <c r="K375" s="2"/>
      <c r="L375" s="2"/>
      <c r="M375" s="305"/>
      <c r="N375" s="2"/>
      <c r="O375" s="2"/>
      <c r="P375" s="2"/>
      <c r="Q375" s="469"/>
      <c r="R375" s="2"/>
      <c r="S375" s="2"/>
      <c r="T375" s="2"/>
      <c r="U375" s="468"/>
      <c r="V375" s="2"/>
      <c r="W375" s="1"/>
      <c r="X375" s="1"/>
      <c r="Y375" s="1"/>
      <c r="Z375" s="1"/>
      <c r="AA375" s="1"/>
      <c r="AB375" s="2"/>
      <c r="AC375" s="2"/>
      <c r="AD375" s="2"/>
      <c r="AE375" s="2"/>
      <c r="AF375" s="2"/>
      <c r="AG375" s="3"/>
      <c r="AH375" s="1"/>
      <c r="AI375" s="139"/>
      <c r="AJ375" s="139"/>
      <c r="AK375" s="350"/>
      <c r="AL375" s="350"/>
      <c r="AM375" s="2"/>
      <c r="AN375" s="2"/>
      <c r="AO375" s="2"/>
      <c r="AP375" s="45"/>
      <c r="AQ375" s="167"/>
      <c r="AR375" s="167"/>
      <c r="AS375" s="167"/>
      <c r="AT375" s="167"/>
      <c r="AU375" s="167"/>
      <c r="AV375" s="167"/>
      <c r="AW375" s="167"/>
      <c r="AX375" s="167"/>
      <c r="AY375" s="167"/>
      <c r="AZ375" s="167"/>
      <c r="BA375" s="167"/>
      <c r="BB375" s="167"/>
      <c r="BC375" s="167"/>
      <c r="BD375" s="167"/>
    </row>
    <row r="376" spans="1:56" ht="14.25" customHeight="1">
      <c r="A376" s="217"/>
      <c r="B376" s="270"/>
      <c r="C376" s="2"/>
      <c r="D376" s="2"/>
      <c r="E376" s="2"/>
      <c r="F376" s="2"/>
      <c r="G376" s="361"/>
      <c r="H376" s="2"/>
      <c r="I376" s="2"/>
      <c r="J376" s="2"/>
      <c r="K376" s="2"/>
      <c r="L376" s="2"/>
      <c r="M376" s="305"/>
      <c r="N376" s="2"/>
      <c r="O376" s="2"/>
      <c r="P376" s="2"/>
      <c r="Q376" s="469"/>
      <c r="R376" s="2"/>
      <c r="S376" s="2"/>
      <c r="T376" s="2"/>
      <c r="U376" s="468"/>
      <c r="V376" s="2"/>
      <c r="W376" s="1"/>
      <c r="X376" s="1"/>
      <c r="Y376" s="1"/>
      <c r="Z376" s="1"/>
      <c r="AA376" s="1"/>
      <c r="AB376" s="2"/>
      <c r="AC376" s="2"/>
      <c r="AD376" s="2"/>
      <c r="AE376" s="2"/>
      <c r="AF376" s="2"/>
      <c r="AG376" s="3"/>
      <c r="AH376" s="1"/>
      <c r="AI376" s="139"/>
      <c r="AJ376" s="139"/>
      <c r="AK376" s="350"/>
      <c r="AL376" s="350"/>
      <c r="AM376" s="2"/>
      <c r="AN376" s="2"/>
      <c r="AO376" s="2"/>
      <c r="AP376" s="45"/>
      <c r="AQ376" s="167"/>
      <c r="AR376" s="167"/>
      <c r="AS376" s="167"/>
      <c r="AT376" s="167"/>
      <c r="AU376" s="167"/>
      <c r="AV376" s="167"/>
      <c r="AW376" s="167"/>
      <c r="AX376" s="167"/>
      <c r="AY376" s="167"/>
      <c r="AZ376" s="167"/>
      <c r="BA376" s="167"/>
      <c r="BB376" s="167"/>
      <c r="BC376" s="167"/>
      <c r="BD376" s="167"/>
    </row>
    <row r="377" spans="1:56" ht="14.25" customHeight="1">
      <c r="A377" s="217"/>
      <c r="B377" s="270"/>
      <c r="C377" s="2"/>
      <c r="D377" s="2"/>
      <c r="E377" s="2"/>
      <c r="F377" s="2"/>
      <c r="G377" s="361"/>
      <c r="H377" s="2"/>
      <c r="I377" s="2"/>
      <c r="J377" s="2"/>
      <c r="K377" s="2"/>
      <c r="L377" s="2"/>
      <c r="M377" s="305"/>
      <c r="N377" s="2"/>
      <c r="O377" s="2"/>
      <c r="P377" s="2"/>
      <c r="Q377" s="469"/>
      <c r="R377" s="2"/>
      <c r="S377" s="2"/>
      <c r="T377" s="2"/>
      <c r="U377" s="468"/>
      <c r="V377" s="2"/>
      <c r="W377" s="1"/>
      <c r="X377" s="1"/>
      <c r="Y377" s="1"/>
      <c r="Z377" s="1"/>
      <c r="AA377" s="1"/>
      <c r="AB377" s="2"/>
      <c r="AC377" s="2"/>
      <c r="AD377" s="2"/>
      <c r="AE377" s="2"/>
      <c r="AF377" s="2"/>
      <c r="AG377" s="3"/>
      <c r="AH377" s="1"/>
      <c r="AI377" s="139"/>
      <c r="AJ377" s="139"/>
      <c r="AK377" s="350"/>
      <c r="AL377" s="350"/>
      <c r="AM377" s="2"/>
      <c r="AN377" s="2"/>
      <c r="AO377" s="2"/>
      <c r="AP377" s="45"/>
      <c r="AQ377" s="167"/>
      <c r="AR377" s="167"/>
      <c r="AS377" s="167"/>
      <c r="AT377" s="167"/>
      <c r="AU377" s="167"/>
      <c r="AV377" s="167"/>
      <c r="AW377" s="167"/>
      <c r="AX377" s="167"/>
      <c r="AY377" s="167"/>
      <c r="AZ377" s="167"/>
      <c r="BA377" s="167"/>
      <c r="BB377" s="167"/>
      <c r="BC377" s="167"/>
      <c r="BD377" s="167"/>
    </row>
    <row r="378" spans="1:56" ht="14.25" customHeight="1">
      <c r="A378" s="217"/>
      <c r="B378" s="270"/>
      <c r="C378" s="2"/>
      <c r="D378" s="2"/>
      <c r="E378" s="2"/>
      <c r="F378" s="2"/>
      <c r="G378" s="361"/>
      <c r="H378" s="2"/>
      <c r="I378" s="2"/>
      <c r="J378" s="2"/>
      <c r="K378" s="2"/>
      <c r="L378" s="2"/>
      <c r="M378" s="305"/>
      <c r="N378" s="2"/>
      <c r="O378" s="2"/>
      <c r="P378" s="2"/>
      <c r="Q378" s="469"/>
      <c r="R378" s="2"/>
      <c r="S378" s="2"/>
      <c r="T378" s="2"/>
      <c r="U378" s="468"/>
      <c r="V378" s="2"/>
      <c r="W378" s="1"/>
      <c r="X378" s="1"/>
      <c r="Y378" s="1"/>
      <c r="Z378" s="1"/>
      <c r="AA378" s="1"/>
      <c r="AB378" s="2"/>
      <c r="AC378" s="2"/>
      <c r="AD378" s="2"/>
      <c r="AE378" s="2"/>
      <c r="AF378" s="2"/>
      <c r="AG378" s="3"/>
      <c r="AH378" s="1"/>
      <c r="AI378" s="139"/>
      <c r="AJ378" s="139"/>
      <c r="AK378" s="350"/>
      <c r="AL378" s="350"/>
      <c r="AM378" s="2"/>
      <c r="AN378" s="2"/>
      <c r="AO378" s="2"/>
      <c r="AP378" s="45"/>
      <c r="AQ378" s="167"/>
      <c r="AR378" s="167"/>
      <c r="AS378" s="167"/>
      <c r="AT378" s="167"/>
      <c r="AU378" s="167"/>
      <c r="AV378" s="167"/>
      <c r="AW378" s="167"/>
      <c r="AX378" s="167"/>
      <c r="AY378" s="167"/>
      <c r="AZ378" s="167"/>
      <c r="BA378" s="167"/>
      <c r="BB378" s="167"/>
      <c r="BC378" s="167"/>
      <c r="BD378" s="167"/>
    </row>
    <row r="379" spans="1:56" ht="14.25" customHeight="1">
      <c r="A379" s="217"/>
      <c r="B379" s="270"/>
      <c r="C379" s="2"/>
      <c r="D379" s="2"/>
      <c r="E379" s="2"/>
      <c r="F379" s="2"/>
      <c r="G379" s="361"/>
      <c r="H379" s="2"/>
      <c r="I379" s="2"/>
      <c r="J379" s="2"/>
      <c r="K379" s="2"/>
      <c r="L379" s="2"/>
      <c r="M379" s="305"/>
      <c r="N379" s="2"/>
      <c r="O379" s="2"/>
      <c r="P379" s="2"/>
      <c r="Q379" s="469"/>
      <c r="R379" s="2"/>
      <c r="S379" s="2"/>
      <c r="T379" s="2"/>
      <c r="U379" s="468"/>
      <c r="V379" s="2"/>
      <c r="W379" s="1"/>
      <c r="X379" s="1"/>
      <c r="Y379" s="1"/>
      <c r="Z379" s="1"/>
      <c r="AA379" s="1"/>
      <c r="AB379" s="2"/>
      <c r="AC379" s="2"/>
      <c r="AD379" s="2"/>
      <c r="AE379" s="2"/>
      <c r="AF379" s="2"/>
      <c r="AG379" s="3"/>
      <c r="AH379" s="1"/>
      <c r="AI379" s="139"/>
      <c r="AJ379" s="139"/>
      <c r="AK379" s="350"/>
      <c r="AL379" s="350"/>
      <c r="AM379" s="2"/>
      <c r="AN379" s="2"/>
      <c r="AO379" s="2"/>
      <c r="AP379" s="45"/>
      <c r="AQ379" s="167"/>
      <c r="AR379" s="167"/>
      <c r="AS379" s="167"/>
      <c r="AT379" s="167"/>
      <c r="AU379" s="167"/>
      <c r="AV379" s="167"/>
      <c r="AW379" s="167"/>
      <c r="AX379" s="167"/>
      <c r="AY379" s="167"/>
      <c r="AZ379" s="167"/>
      <c r="BA379" s="167"/>
      <c r="BB379" s="167"/>
      <c r="BC379" s="167"/>
      <c r="BD379" s="167"/>
    </row>
    <row r="380" spans="1:56" ht="14.25" customHeight="1">
      <c r="A380" s="217"/>
      <c r="B380" s="270"/>
      <c r="C380" s="2"/>
      <c r="D380" s="2"/>
      <c r="E380" s="2"/>
      <c r="F380" s="2"/>
      <c r="G380" s="361"/>
      <c r="H380" s="2"/>
      <c r="I380" s="2"/>
      <c r="J380" s="2"/>
      <c r="K380" s="2"/>
      <c r="L380" s="2"/>
      <c r="M380" s="305"/>
      <c r="N380" s="2"/>
      <c r="O380" s="2"/>
      <c r="P380" s="2"/>
      <c r="Q380" s="469"/>
      <c r="R380" s="2"/>
      <c r="S380" s="2"/>
      <c r="T380" s="2"/>
      <c r="U380" s="468"/>
      <c r="V380" s="2"/>
      <c r="W380" s="1"/>
      <c r="X380" s="1"/>
      <c r="Y380" s="1"/>
      <c r="Z380" s="1"/>
      <c r="AA380" s="1"/>
      <c r="AB380" s="2"/>
      <c r="AC380" s="2"/>
      <c r="AD380" s="2"/>
      <c r="AE380" s="2"/>
      <c r="AF380" s="2"/>
      <c r="AG380" s="3"/>
      <c r="AH380" s="1"/>
      <c r="AI380" s="139"/>
      <c r="AJ380" s="139"/>
      <c r="AK380" s="350"/>
      <c r="AL380" s="350"/>
      <c r="AM380" s="2"/>
      <c r="AN380" s="2"/>
      <c r="AO380" s="2"/>
      <c r="AP380" s="45"/>
      <c r="AQ380" s="167"/>
      <c r="AR380" s="167"/>
      <c r="AS380" s="167"/>
      <c r="AT380" s="167"/>
      <c r="AU380" s="167"/>
      <c r="AV380" s="167"/>
      <c r="AW380" s="167"/>
      <c r="AX380" s="167"/>
      <c r="AY380" s="167"/>
      <c r="AZ380" s="167"/>
      <c r="BA380" s="167"/>
      <c r="BB380" s="167"/>
      <c r="BC380" s="167"/>
      <c r="BD380" s="167"/>
    </row>
    <row r="381" spans="1:56" ht="14.25" customHeight="1">
      <c r="A381" s="217"/>
      <c r="B381" s="270"/>
      <c r="C381" s="2"/>
      <c r="D381" s="2"/>
      <c r="E381" s="2"/>
      <c r="F381" s="2"/>
      <c r="G381" s="470"/>
      <c r="H381" s="2"/>
      <c r="I381" s="2"/>
      <c r="J381" s="2"/>
      <c r="K381" s="2"/>
      <c r="L381" s="2"/>
      <c r="M381" s="305"/>
      <c r="N381" s="2"/>
      <c r="O381" s="2"/>
      <c r="P381" s="2"/>
      <c r="Q381" s="469"/>
      <c r="R381" s="2"/>
      <c r="S381" s="2"/>
      <c r="T381" s="2"/>
      <c r="U381" s="468"/>
      <c r="V381" s="2"/>
      <c r="W381" s="1"/>
      <c r="X381" s="1"/>
      <c r="Y381" s="1"/>
      <c r="Z381" s="1"/>
      <c r="AA381" s="1"/>
      <c r="AB381" s="2"/>
      <c r="AC381" s="2"/>
      <c r="AD381" s="2"/>
      <c r="AE381" s="2"/>
      <c r="AF381" s="2"/>
      <c r="AG381" s="3"/>
      <c r="AH381" s="1"/>
      <c r="AI381" s="139"/>
      <c r="AJ381" s="139"/>
      <c r="AK381" s="350"/>
      <c r="AL381" s="350"/>
      <c r="AM381" s="2"/>
      <c r="AN381" s="2"/>
      <c r="AO381" s="2"/>
      <c r="AP381" s="45"/>
      <c r="AQ381" s="167"/>
      <c r="AR381" s="167"/>
      <c r="AS381" s="167"/>
      <c r="AT381" s="167"/>
      <c r="AU381" s="167"/>
      <c r="AV381" s="167"/>
      <c r="AW381" s="167"/>
      <c r="AX381" s="167"/>
      <c r="AY381" s="167"/>
      <c r="AZ381" s="167"/>
      <c r="BA381" s="167"/>
      <c r="BB381" s="167"/>
      <c r="BC381" s="167"/>
      <c r="BD381" s="167"/>
    </row>
    <row r="382" spans="1:56" ht="14.25" customHeight="1">
      <c r="A382" s="217"/>
      <c r="B382" s="270"/>
      <c r="C382" s="2"/>
      <c r="D382" s="2"/>
      <c r="E382" s="2"/>
      <c r="F382" s="2"/>
      <c r="G382" s="470"/>
      <c r="H382" s="2"/>
      <c r="I382" s="2"/>
      <c r="J382" s="2"/>
      <c r="K382" s="2"/>
      <c r="L382" s="2"/>
      <c r="M382" s="305"/>
      <c r="N382" s="2"/>
      <c r="O382" s="2"/>
      <c r="P382" s="2"/>
      <c r="Q382" s="469"/>
      <c r="R382" s="2"/>
      <c r="S382" s="2"/>
      <c r="T382" s="2"/>
      <c r="U382" s="468"/>
      <c r="V382" s="2"/>
      <c r="W382" s="1"/>
      <c r="X382" s="1"/>
      <c r="Y382" s="1"/>
      <c r="Z382" s="1"/>
      <c r="AA382" s="1"/>
      <c r="AB382" s="2"/>
      <c r="AC382" s="2"/>
      <c r="AD382" s="2"/>
      <c r="AE382" s="2"/>
      <c r="AF382" s="2"/>
      <c r="AG382" s="3"/>
      <c r="AH382" s="1"/>
      <c r="AI382" s="139"/>
      <c r="AJ382" s="139"/>
      <c r="AK382" s="350"/>
      <c r="AL382" s="350"/>
      <c r="AM382" s="2"/>
      <c r="AN382" s="2"/>
      <c r="AO382" s="2"/>
      <c r="AP382" s="45"/>
      <c r="AQ382" s="167"/>
      <c r="AR382" s="167"/>
      <c r="AS382" s="167"/>
      <c r="AT382" s="167"/>
      <c r="AU382" s="167"/>
      <c r="AV382" s="167"/>
      <c r="AW382" s="167"/>
      <c r="AX382" s="167"/>
      <c r="AY382" s="167"/>
      <c r="AZ382" s="167"/>
      <c r="BA382" s="167"/>
      <c r="BB382" s="167"/>
      <c r="BC382" s="167"/>
      <c r="BD382" s="167"/>
    </row>
    <row r="383" spans="1:56" ht="14.25" customHeight="1">
      <c r="A383" s="217"/>
      <c r="B383" s="270"/>
      <c r="C383" s="2"/>
      <c r="D383" s="2"/>
      <c r="E383" s="2"/>
      <c r="F383" s="2"/>
      <c r="G383" s="470"/>
      <c r="H383" s="2"/>
      <c r="I383" s="2"/>
      <c r="J383" s="2"/>
      <c r="K383" s="2"/>
      <c r="L383" s="2"/>
      <c r="M383" s="305"/>
      <c r="N383" s="2"/>
      <c r="O383" s="2"/>
      <c r="P383" s="2"/>
      <c r="Q383" s="469"/>
      <c r="R383" s="2"/>
      <c r="S383" s="2"/>
      <c r="T383" s="2"/>
      <c r="U383" s="468"/>
      <c r="V383" s="2"/>
      <c r="W383" s="1"/>
      <c r="X383" s="1"/>
      <c r="Y383" s="1"/>
      <c r="Z383" s="1"/>
      <c r="AA383" s="1"/>
      <c r="AB383" s="2"/>
      <c r="AC383" s="2"/>
      <c r="AD383" s="2"/>
      <c r="AE383" s="2"/>
      <c r="AF383" s="2"/>
      <c r="AG383" s="3"/>
      <c r="AH383" s="1"/>
      <c r="AI383" s="139"/>
      <c r="AJ383" s="139"/>
      <c r="AK383" s="350"/>
      <c r="AL383" s="350"/>
      <c r="AM383" s="2"/>
      <c r="AN383" s="2"/>
      <c r="AO383" s="2"/>
      <c r="AP383" s="45"/>
      <c r="AQ383" s="167"/>
      <c r="AR383" s="167"/>
      <c r="AS383" s="167"/>
      <c r="AT383" s="167"/>
      <c r="AU383" s="167"/>
      <c r="AV383" s="167"/>
      <c r="AW383" s="167"/>
      <c r="AX383" s="167"/>
      <c r="AY383" s="167"/>
      <c r="AZ383" s="167"/>
      <c r="BA383" s="167"/>
      <c r="BB383" s="167"/>
      <c r="BC383" s="167"/>
      <c r="BD383" s="167"/>
    </row>
    <row r="384" spans="1:56" ht="14.25" customHeight="1">
      <c r="A384" s="217"/>
      <c r="B384" s="270"/>
      <c r="C384" s="2"/>
      <c r="D384" s="2"/>
      <c r="E384" s="2"/>
      <c r="F384" s="2"/>
      <c r="G384" s="470"/>
      <c r="H384" s="2"/>
      <c r="I384" s="2"/>
      <c r="J384" s="2"/>
      <c r="K384" s="2"/>
      <c r="L384" s="2"/>
      <c r="M384" s="305"/>
      <c r="N384" s="2"/>
      <c r="O384" s="2"/>
      <c r="P384" s="2"/>
      <c r="Q384" s="469"/>
      <c r="R384" s="2"/>
      <c r="S384" s="2"/>
      <c r="T384" s="2"/>
      <c r="U384" s="468"/>
      <c r="V384" s="2"/>
      <c r="W384" s="1"/>
      <c r="X384" s="1"/>
      <c r="Y384" s="1"/>
      <c r="Z384" s="1"/>
      <c r="AA384" s="1"/>
      <c r="AB384" s="2"/>
      <c r="AC384" s="2"/>
      <c r="AD384" s="2"/>
      <c r="AE384" s="2"/>
      <c r="AF384" s="2"/>
      <c r="AG384" s="3"/>
      <c r="AH384" s="1"/>
      <c r="AI384" s="139"/>
      <c r="AJ384" s="139"/>
      <c r="AK384" s="350"/>
      <c r="AL384" s="350"/>
      <c r="AM384" s="2"/>
      <c r="AN384" s="2"/>
      <c r="AO384" s="2"/>
      <c r="AP384" s="45"/>
      <c r="AQ384" s="167"/>
      <c r="AR384" s="167"/>
      <c r="AS384" s="167"/>
      <c r="AT384" s="167"/>
      <c r="AU384" s="167"/>
      <c r="AV384" s="167"/>
      <c r="AW384" s="167"/>
      <c r="AX384" s="167"/>
      <c r="AY384" s="167"/>
      <c r="AZ384" s="167"/>
      <c r="BA384" s="167"/>
      <c r="BB384" s="167"/>
      <c r="BC384" s="167"/>
      <c r="BD384" s="167"/>
    </row>
    <row r="385" spans="1:56" ht="14.25" customHeight="1">
      <c r="A385" s="217"/>
      <c r="B385" s="270"/>
      <c r="C385" s="2"/>
      <c r="D385" s="2"/>
      <c r="E385" s="2"/>
      <c r="F385" s="2"/>
      <c r="G385" s="470"/>
      <c r="H385" s="2"/>
      <c r="I385" s="2"/>
      <c r="J385" s="2"/>
      <c r="K385" s="2"/>
      <c r="L385" s="2"/>
      <c r="M385" s="305"/>
      <c r="N385" s="2"/>
      <c r="O385" s="2"/>
      <c r="P385" s="2"/>
      <c r="Q385" s="469"/>
      <c r="R385" s="2"/>
      <c r="S385" s="2"/>
      <c r="T385" s="2"/>
      <c r="U385" s="468"/>
      <c r="V385" s="2"/>
      <c r="W385" s="1"/>
      <c r="X385" s="1"/>
      <c r="Y385" s="1"/>
      <c r="Z385" s="1"/>
      <c r="AA385" s="1"/>
      <c r="AB385" s="2"/>
      <c r="AC385" s="2"/>
      <c r="AD385" s="2"/>
      <c r="AE385" s="2"/>
      <c r="AF385" s="2"/>
      <c r="AG385" s="3"/>
      <c r="AH385" s="1"/>
      <c r="AI385" s="139"/>
      <c r="AJ385" s="139"/>
      <c r="AK385" s="350"/>
      <c r="AL385" s="350"/>
      <c r="AM385" s="2"/>
      <c r="AN385" s="2"/>
      <c r="AO385" s="2"/>
      <c r="AP385" s="45"/>
      <c r="AQ385" s="167"/>
      <c r="AR385" s="167"/>
      <c r="AS385" s="167"/>
      <c r="AT385" s="167"/>
      <c r="AU385" s="167"/>
      <c r="AV385" s="167"/>
      <c r="AW385" s="167"/>
      <c r="AX385" s="167"/>
      <c r="AY385" s="167"/>
      <c r="AZ385" s="167"/>
      <c r="BA385" s="167"/>
      <c r="BB385" s="167"/>
      <c r="BC385" s="167"/>
      <c r="BD385" s="167"/>
    </row>
    <row r="386" spans="1:56" ht="14.25" customHeight="1">
      <c r="A386" s="217"/>
      <c r="B386" s="270"/>
      <c r="C386" s="2"/>
      <c r="D386" s="2"/>
      <c r="E386" s="2"/>
      <c r="F386" s="2"/>
      <c r="G386" s="470"/>
      <c r="H386" s="2"/>
      <c r="I386" s="2"/>
      <c r="J386" s="2"/>
      <c r="K386" s="2"/>
      <c r="L386" s="2"/>
      <c r="M386" s="305"/>
      <c r="N386" s="2"/>
      <c r="O386" s="2"/>
      <c r="P386" s="2"/>
      <c r="Q386" s="469"/>
      <c r="R386" s="2"/>
      <c r="S386" s="2"/>
      <c r="T386" s="2"/>
      <c r="U386" s="468"/>
      <c r="V386" s="2"/>
      <c r="W386" s="1"/>
      <c r="X386" s="1"/>
      <c r="Y386" s="1"/>
      <c r="Z386" s="1"/>
      <c r="AA386" s="1"/>
      <c r="AB386" s="2"/>
      <c r="AC386" s="2"/>
      <c r="AD386" s="2"/>
      <c r="AE386" s="2"/>
      <c r="AF386" s="2"/>
      <c r="AG386" s="3"/>
      <c r="AH386" s="1"/>
      <c r="AI386" s="139"/>
      <c r="AJ386" s="139"/>
      <c r="AK386" s="350"/>
      <c r="AL386" s="350"/>
      <c r="AM386" s="2"/>
      <c r="AN386" s="2"/>
      <c r="AO386" s="2"/>
      <c r="AP386" s="45"/>
      <c r="AQ386" s="167"/>
      <c r="AR386" s="167"/>
      <c r="AS386" s="167"/>
      <c r="AT386" s="167"/>
      <c r="AU386" s="167"/>
      <c r="AV386" s="167"/>
      <c r="AW386" s="167"/>
      <c r="AX386" s="167"/>
      <c r="AY386" s="167"/>
      <c r="AZ386" s="167"/>
      <c r="BA386" s="167"/>
      <c r="BB386" s="167"/>
      <c r="BC386" s="167"/>
      <c r="BD386" s="167"/>
    </row>
    <row r="387" spans="1:56" ht="14.25" customHeight="1">
      <c r="A387" s="217"/>
      <c r="B387" s="270"/>
      <c r="C387" s="2"/>
      <c r="D387" s="2"/>
      <c r="E387" s="2"/>
      <c r="F387" s="2"/>
      <c r="G387" s="470"/>
      <c r="H387" s="2"/>
      <c r="I387" s="2"/>
      <c r="J387" s="2"/>
      <c r="K387" s="2"/>
      <c r="L387" s="2"/>
      <c r="M387" s="305"/>
      <c r="N387" s="2"/>
      <c r="O387" s="2"/>
      <c r="P387" s="2"/>
      <c r="Q387" s="469"/>
      <c r="R387" s="2"/>
      <c r="S387" s="2"/>
      <c r="T387" s="2"/>
      <c r="U387" s="468"/>
      <c r="V387" s="2"/>
      <c r="W387" s="1"/>
      <c r="X387" s="1"/>
      <c r="Y387" s="1"/>
      <c r="Z387" s="1"/>
      <c r="AA387" s="1"/>
      <c r="AB387" s="2"/>
      <c r="AC387" s="2"/>
      <c r="AD387" s="2"/>
      <c r="AE387" s="2"/>
      <c r="AF387" s="2"/>
      <c r="AG387" s="3"/>
      <c r="AH387" s="1"/>
      <c r="AI387" s="139"/>
      <c r="AJ387" s="139"/>
      <c r="AK387" s="350"/>
      <c r="AL387" s="350"/>
      <c r="AM387" s="2"/>
      <c r="AN387" s="2"/>
      <c r="AO387" s="2"/>
      <c r="AP387" s="45"/>
      <c r="AQ387" s="167"/>
      <c r="AR387" s="167"/>
      <c r="AS387" s="167"/>
      <c r="AT387" s="167"/>
      <c r="AU387" s="167"/>
      <c r="AV387" s="167"/>
      <c r="AW387" s="167"/>
      <c r="AX387" s="167"/>
      <c r="AY387" s="167"/>
      <c r="AZ387" s="167"/>
      <c r="BA387" s="167"/>
      <c r="BB387" s="167"/>
      <c r="BC387" s="167"/>
      <c r="BD387" s="167"/>
    </row>
    <row r="388" spans="1:56" ht="14.25" customHeight="1">
      <c r="A388" s="217"/>
      <c r="B388" s="270"/>
      <c r="C388" s="2"/>
      <c r="D388" s="2"/>
      <c r="E388" s="2"/>
      <c r="F388" s="2"/>
      <c r="G388" s="470"/>
      <c r="H388" s="2"/>
      <c r="I388" s="2"/>
      <c r="J388" s="2"/>
      <c r="K388" s="2"/>
      <c r="L388" s="2"/>
      <c r="M388" s="305"/>
      <c r="N388" s="2"/>
      <c r="O388" s="2"/>
      <c r="P388" s="2"/>
      <c r="Q388" s="469"/>
      <c r="R388" s="2"/>
      <c r="S388" s="2"/>
      <c r="T388" s="2"/>
      <c r="U388" s="468"/>
      <c r="V388" s="2"/>
      <c r="W388" s="1"/>
      <c r="X388" s="1"/>
      <c r="Y388" s="1"/>
      <c r="Z388" s="1"/>
      <c r="AA388" s="1"/>
      <c r="AB388" s="2"/>
      <c r="AC388" s="2"/>
      <c r="AD388" s="2"/>
      <c r="AE388" s="2"/>
      <c r="AF388" s="2"/>
      <c r="AG388" s="3"/>
      <c r="AH388" s="1"/>
      <c r="AI388" s="139"/>
      <c r="AJ388" s="139"/>
      <c r="AK388" s="350"/>
      <c r="AL388" s="350"/>
      <c r="AM388" s="2"/>
      <c r="AN388" s="2"/>
      <c r="AO388" s="2"/>
      <c r="AP388" s="45"/>
      <c r="AQ388" s="167"/>
      <c r="AR388" s="167"/>
      <c r="AS388" s="167"/>
      <c r="AT388" s="167"/>
      <c r="AU388" s="167"/>
      <c r="AV388" s="167"/>
      <c r="AW388" s="167"/>
      <c r="AX388" s="167"/>
      <c r="AY388" s="167"/>
      <c r="AZ388" s="167"/>
      <c r="BA388" s="167"/>
      <c r="BB388" s="167"/>
      <c r="BC388" s="167"/>
      <c r="BD388" s="167"/>
    </row>
    <row r="389" spans="1:56" ht="14.25" customHeight="1">
      <c r="A389" s="217"/>
      <c r="B389" s="270"/>
      <c r="C389" s="2"/>
      <c r="D389" s="2"/>
      <c r="E389" s="2"/>
      <c r="F389" s="2"/>
      <c r="G389" s="470"/>
      <c r="H389" s="2"/>
      <c r="I389" s="2"/>
      <c r="J389" s="2"/>
      <c r="K389" s="2"/>
      <c r="L389" s="2"/>
      <c r="M389" s="305"/>
      <c r="N389" s="2"/>
      <c r="O389" s="2"/>
      <c r="P389" s="2"/>
      <c r="Q389" s="469"/>
      <c r="R389" s="2"/>
      <c r="S389" s="2"/>
      <c r="T389" s="2"/>
      <c r="U389" s="468"/>
      <c r="V389" s="2"/>
      <c r="W389" s="1"/>
      <c r="X389" s="1"/>
      <c r="Y389" s="1"/>
      <c r="Z389" s="1"/>
      <c r="AA389" s="1"/>
      <c r="AB389" s="2"/>
      <c r="AC389" s="2"/>
      <c r="AD389" s="2"/>
      <c r="AE389" s="2"/>
      <c r="AF389" s="2"/>
      <c r="AG389" s="3"/>
      <c r="AH389" s="1"/>
      <c r="AI389" s="139"/>
      <c r="AJ389" s="139"/>
      <c r="AK389" s="350"/>
      <c r="AL389" s="350"/>
      <c r="AM389" s="2"/>
      <c r="AN389" s="2"/>
      <c r="AO389" s="2"/>
      <c r="AP389" s="45"/>
      <c r="AQ389" s="167"/>
      <c r="AR389" s="167"/>
      <c r="AS389" s="167"/>
      <c r="AT389" s="167"/>
      <c r="AU389" s="167"/>
      <c r="AV389" s="167"/>
      <c r="AW389" s="167"/>
      <c r="AX389" s="167"/>
      <c r="AY389" s="167"/>
      <c r="AZ389" s="167"/>
      <c r="BA389" s="167"/>
      <c r="BB389" s="167"/>
      <c r="BC389" s="167"/>
      <c r="BD389" s="167"/>
    </row>
    <row r="390" spans="1:56" ht="14.25" customHeight="1">
      <c r="A390" s="217"/>
      <c r="B390" s="270"/>
      <c r="C390" s="2"/>
      <c r="D390" s="2"/>
      <c r="E390" s="2"/>
      <c r="F390" s="2"/>
      <c r="G390" s="470"/>
      <c r="H390" s="2"/>
      <c r="I390" s="2"/>
      <c r="J390" s="2"/>
      <c r="K390" s="2"/>
      <c r="L390" s="2"/>
      <c r="M390" s="305"/>
      <c r="N390" s="2"/>
      <c r="O390" s="2"/>
      <c r="P390" s="2"/>
      <c r="Q390" s="469"/>
      <c r="R390" s="2"/>
      <c r="S390" s="2"/>
      <c r="T390" s="2"/>
      <c r="U390" s="468"/>
      <c r="V390" s="2"/>
      <c r="W390" s="1"/>
      <c r="X390" s="1"/>
      <c r="Y390" s="1"/>
      <c r="Z390" s="1"/>
      <c r="AA390" s="1"/>
      <c r="AB390" s="2"/>
      <c r="AC390" s="2"/>
      <c r="AD390" s="2"/>
      <c r="AE390" s="2"/>
      <c r="AF390" s="2"/>
      <c r="AG390" s="3"/>
      <c r="AH390" s="1"/>
      <c r="AI390" s="139"/>
      <c r="AJ390" s="139"/>
      <c r="AK390" s="350"/>
      <c r="AL390" s="350"/>
      <c r="AM390" s="2"/>
      <c r="AN390" s="2"/>
      <c r="AO390" s="2"/>
      <c r="AP390" s="45"/>
      <c r="AQ390" s="167"/>
      <c r="AR390" s="167"/>
      <c r="AS390" s="167"/>
      <c r="AT390" s="167"/>
      <c r="AU390" s="167"/>
      <c r="AV390" s="167"/>
      <c r="AW390" s="167"/>
      <c r="AX390" s="167"/>
      <c r="AY390" s="167"/>
      <c r="AZ390" s="167"/>
      <c r="BA390" s="167"/>
      <c r="BB390" s="167"/>
      <c r="BC390" s="167"/>
      <c r="BD390" s="167"/>
    </row>
    <row r="391" spans="1:56" ht="14.25" customHeight="1">
      <c r="A391" s="217"/>
      <c r="B391" s="270"/>
      <c r="C391" s="2"/>
      <c r="D391" s="2"/>
      <c r="E391" s="2"/>
      <c r="F391" s="2"/>
      <c r="G391" s="470"/>
      <c r="H391" s="2"/>
      <c r="I391" s="2"/>
      <c r="J391" s="2"/>
      <c r="K391" s="2"/>
      <c r="L391" s="2"/>
      <c r="M391" s="305"/>
      <c r="N391" s="2"/>
      <c r="O391" s="2"/>
      <c r="P391" s="2"/>
      <c r="Q391" s="469"/>
      <c r="R391" s="2"/>
      <c r="S391" s="2"/>
      <c r="T391" s="2"/>
      <c r="U391" s="468"/>
      <c r="V391" s="2"/>
      <c r="W391" s="1"/>
      <c r="X391" s="1"/>
      <c r="Y391" s="1"/>
      <c r="Z391" s="1"/>
      <c r="AA391" s="1"/>
      <c r="AB391" s="2"/>
      <c r="AC391" s="2"/>
      <c r="AD391" s="2"/>
      <c r="AE391" s="2"/>
      <c r="AF391" s="2"/>
      <c r="AG391" s="3"/>
      <c r="AH391" s="1"/>
      <c r="AI391" s="139"/>
      <c r="AJ391" s="139"/>
      <c r="AK391" s="350"/>
      <c r="AL391" s="350"/>
      <c r="AM391" s="2"/>
      <c r="AN391" s="2"/>
      <c r="AO391" s="2"/>
      <c r="AP391" s="45"/>
      <c r="AQ391" s="167"/>
      <c r="AR391" s="167"/>
      <c r="AS391" s="167"/>
      <c r="AT391" s="167"/>
      <c r="AU391" s="167"/>
      <c r="AV391" s="167"/>
      <c r="AW391" s="167"/>
      <c r="AX391" s="167"/>
      <c r="AY391" s="167"/>
      <c r="AZ391" s="167"/>
      <c r="BA391" s="167"/>
      <c r="BB391" s="167"/>
      <c r="BC391" s="167"/>
      <c r="BD391" s="167"/>
    </row>
    <row r="392" spans="1:56" ht="14.25" customHeight="1">
      <c r="A392" s="217"/>
      <c r="B392" s="270"/>
      <c r="C392" s="2"/>
      <c r="D392" s="2"/>
      <c r="E392" s="2"/>
      <c r="F392" s="2"/>
      <c r="G392" s="470"/>
      <c r="H392" s="2"/>
      <c r="I392" s="2"/>
      <c r="J392" s="2"/>
      <c r="K392" s="2"/>
      <c r="L392" s="2"/>
      <c r="M392" s="305"/>
      <c r="N392" s="2"/>
      <c r="O392" s="2"/>
      <c r="P392" s="2"/>
      <c r="Q392" s="469"/>
      <c r="R392" s="2"/>
      <c r="S392" s="2"/>
      <c r="T392" s="2"/>
      <c r="U392" s="468"/>
      <c r="V392" s="2"/>
      <c r="W392" s="1"/>
      <c r="X392" s="1"/>
      <c r="Y392" s="1"/>
      <c r="Z392" s="1"/>
      <c r="AA392" s="1"/>
      <c r="AB392" s="2"/>
      <c r="AC392" s="2"/>
      <c r="AD392" s="2"/>
      <c r="AE392" s="2"/>
      <c r="AF392" s="2"/>
      <c r="AG392" s="3"/>
      <c r="AH392" s="1"/>
      <c r="AI392" s="139"/>
      <c r="AJ392" s="139"/>
      <c r="AK392" s="350"/>
      <c r="AL392" s="350"/>
      <c r="AM392" s="2"/>
      <c r="AN392" s="2"/>
      <c r="AO392" s="2"/>
      <c r="AP392" s="45"/>
      <c r="AQ392" s="167"/>
      <c r="AR392" s="167"/>
      <c r="AS392" s="167"/>
      <c r="AT392" s="167"/>
      <c r="AU392" s="167"/>
      <c r="AV392" s="167"/>
      <c r="AW392" s="167"/>
      <c r="AX392" s="167"/>
      <c r="AY392" s="167"/>
      <c r="AZ392" s="167"/>
      <c r="BA392" s="167"/>
      <c r="BB392" s="167"/>
      <c r="BC392" s="167"/>
      <c r="BD392" s="167"/>
    </row>
    <row r="393" spans="1:56" ht="14.25" customHeight="1">
      <c r="A393" s="217"/>
      <c r="B393" s="270"/>
      <c r="C393" s="2"/>
      <c r="D393" s="2"/>
      <c r="E393" s="2"/>
      <c r="F393" s="2"/>
      <c r="G393" s="470"/>
      <c r="H393" s="2"/>
      <c r="I393" s="2"/>
      <c r="J393" s="2"/>
      <c r="K393" s="2"/>
      <c r="L393" s="2"/>
      <c r="M393" s="305"/>
      <c r="N393" s="2"/>
      <c r="O393" s="2"/>
      <c r="P393" s="2"/>
      <c r="Q393" s="469"/>
      <c r="R393" s="2"/>
      <c r="S393" s="2"/>
      <c r="T393" s="2"/>
      <c r="U393" s="468"/>
      <c r="V393" s="2"/>
      <c r="W393" s="1"/>
      <c r="X393" s="1"/>
      <c r="Y393" s="1"/>
      <c r="Z393" s="1"/>
      <c r="AA393" s="1"/>
      <c r="AB393" s="2"/>
      <c r="AC393" s="2"/>
      <c r="AD393" s="2"/>
      <c r="AE393" s="2"/>
      <c r="AF393" s="2"/>
      <c r="AG393" s="3"/>
      <c r="AH393" s="1"/>
      <c r="AI393" s="139"/>
      <c r="AJ393" s="139"/>
      <c r="AK393" s="350"/>
      <c r="AL393" s="350"/>
      <c r="AM393" s="2"/>
      <c r="AN393" s="2"/>
      <c r="AO393" s="2"/>
      <c r="AP393" s="45"/>
      <c r="AQ393" s="167"/>
      <c r="AR393" s="167"/>
      <c r="AS393" s="167"/>
      <c r="AT393" s="167"/>
      <c r="AU393" s="167"/>
      <c r="AV393" s="167"/>
      <c r="AW393" s="167"/>
      <c r="AX393" s="167"/>
      <c r="AY393" s="167"/>
      <c r="AZ393" s="167"/>
      <c r="BA393" s="167"/>
      <c r="BB393" s="167"/>
      <c r="BC393" s="167"/>
      <c r="BD393" s="167"/>
    </row>
    <row r="394" spans="1:56" ht="14.25" customHeight="1">
      <c r="A394" s="217"/>
      <c r="B394" s="270"/>
      <c r="C394" s="2"/>
      <c r="D394" s="2"/>
      <c r="E394" s="2"/>
      <c r="F394" s="2"/>
      <c r="G394" s="470"/>
      <c r="H394" s="2"/>
      <c r="I394" s="2"/>
      <c r="J394" s="2"/>
      <c r="K394" s="2"/>
      <c r="L394" s="2"/>
      <c r="M394" s="305"/>
      <c r="N394" s="2"/>
      <c r="O394" s="2"/>
      <c r="P394" s="2"/>
      <c r="Q394" s="469"/>
      <c r="R394" s="2"/>
      <c r="S394" s="2"/>
      <c r="T394" s="2"/>
      <c r="U394" s="468"/>
      <c r="V394" s="2"/>
      <c r="W394" s="1"/>
      <c r="X394" s="1"/>
      <c r="Y394" s="1"/>
      <c r="Z394" s="1"/>
      <c r="AA394" s="1"/>
      <c r="AB394" s="2"/>
      <c r="AC394" s="2"/>
      <c r="AD394" s="2"/>
      <c r="AE394" s="2"/>
      <c r="AF394" s="2"/>
      <c r="AG394" s="3"/>
      <c r="AH394" s="1"/>
      <c r="AI394" s="139"/>
      <c r="AJ394" s="139"/>
      <c r="AK394" s="350"/>
      <c r="AL394" s="350"/>
      <c r="AM394" s="2"/>
      <c r="AN394" s="2"/>
      <c r="AO394" s="2"/>
      <c r="AP394" s="45"/>
      <c r="AQ394" s="167"/>
      <c r="AR394" s="167"/>
      <c r="AS394" s="167"/>
      <c r="AT394" s="167"/>
      <c r="AU394" s="167"/>
      <c r="AV394" s="167"/>
      <c r="AW394" s="167"/>
      <c r="AX394" s="167"/>
      <c r="AY394" s="167"/>
      <c r="AZ394" s="167"/>
      <c r="BA394" s="167"/>
      <c r="BB394" s="167"/>
      <c r="BC394" s="167"/>
      <c r="BD394" s="167"/>
    </row>
    <row r="395" spans="1:56" ht="14.25" customHeight="1">
      <c r="A395" s="217"/>
      <c r="B395" s="270"/>
      <c r="C395" s="2"/>
      <c r="D395" s="2"/>
      <c r="E395" s="2"/>
      <c r="F395" s="2"/>
      <c r="G395" s="470"/>
      <c r="H395" s="2"/>
      <c r="I395" s="2"/>
      <c r="J395" s="2"/>
      <c r="K395" s="2"/>
      <c r="L395" s="2"/>
      <c r="M395" s="305"/>
      <c r="N395" s="2"/>
      <c r="O395" s="2"/>
      <c r="P395" s="2"/>
      <c r="Q395" s="469"/>
      <c r="R395" s="2"/>
      <c r="S395" s="2"/>
      <c r="T395" s="2"/>
      <c r="U395" s="468"/>
      <c r="V395" s="2"/>
      <c r="W395" s="1"/>
      <c r="X395" s="1"/>
      <c r="Y395" s="1"/>
      <c r="Z395" s="1"/>
      <c r="AA395" s="1"/>
      <c r="AB395" s="2"/>
      <c r="AC395" s="2"/>
      <c r="AD395" s="2"/>
      <c r="AE395" s="2"/>
      <c r="AF395" s="2"/>
      <c r="AG395" s="3"/>
      <c r="AH395" s="1"/>
      <c r="AI395" s="139"/>
      <c r="AJ395" s="139"/>
      <c r="AK395" s="350"/>
      <c r="AL395" s="350"/>
      <c r="AM395" s="2"/>
      <c r="AN395" s="2"/>
      <c r="AO395" s="2"/>
      <c r="AP395" s="45"/>
      <c r="AQ395" s="167"/>
      <c r="AR395" s="167"/>
      <c r="AS395" s="167"/>
      <c r="AT395" s="167"/>
      <c r="AU395" s="167"/>
      <c r="AV395" s="167"/>
      <c r="AW395" s="167"/>
      <c r="AX395" s="167"/>
      <c r="AY395" s="167"/>
      <c r="AZ395" s="167"/>
      <c r="BA395" s="167"/>
      <c r="BB395" s="167"/>
      <c r="BC395" s="167"/>
      <c r="BD395" s="167"/>
    </row>
    <row r="396" spans="1:56" ht="14.25" customHeight="1">
      <c r="A396" s="217"/>
      <c r="B396" s="270"/>
      <c r="C396" s="2"/>
      <c r="D396" s="2"/>
      <c r="E396" s="2"/>
      <c r="F396" s="2"/>
      <c r="G396" s="470"/>
      <c r="H396" s="2"/>
      <c r="I396" s="2"/>
      <c r="J396" s="2"/>
      <c r="K396" s="2"/>
      <c r="L396" s="2"/>
      <c r="M396" s="305"/>
      <c r="N396" s="2"/>
      <c r="O396" s="2"/>
      <c r="P396" s="2"/>
      <c r="Q396" s="469"/>
      <c r="R396" s="2"/>
      <c r="S396" s="2"/>
      <c r="T396" s="2"/>
      <c r="U396" s="468"/>
      <c r="V396" s="2"/>
      <c r="W396" s="1"/>
      <c r="X396" s="1"/>
      <c r="Y396" s="1"/>
      <c r="Z396" s="1"/>
      <c r="AA396" s="1"/>
      <c r="AB396" s="2"/>
      <c r="AC396" s="2"/>
      <c r="AD396" s="2"/>
      <c r="AE396" s="2"/>
      <c r="AF396" s="2"/>
      <c r="AG396" s="3"/>
      <c r="AH396" s="1"/>
      <c r="AI396" s="139"/>
      <c r="AJ396" s="139"/>
      <c r="AK396" s="350"/>
      <c r="AL396" s="350"/>
      <c r="AM396" s="2"/>
      <c r="AN396" s="2"/>
      <c r="AO396" s="2"/>
      <c r="AP396" s="45"/>
      <c r="AQ396" s="167"/>
      <c r="AR396" s="167"/>
      <c r="AS396" s="167"/>
      <c r="AT396" s="167"/>
      <c r="AU396" s="167"/>
      <c r="AV396" s="167"/>
      <c r="AW396" s="167"/>
      <c r="AX396" s="167"/>
      <c r="AY396" s="167"/>
      <c r="AZ396" s="167"/>
      <c r="BA396" s="167"/>
      <c r="BB396" s="167"/>
      <c r="BC396" s="167"/>
      <c r="BD396" s="167"/>
    </row>
    <row r="397" spans="1:56" ht="14.25" customHeight="1">
      <c r="A397" s="217"/>
      <c r="B397" s="270"/>
      <c r="C397" s="2"/>
      <c r="D397" s="2"/>
      <c r="E397" s="2"/>
      <c r="F397" s="2"/>
      <c r="G397" s="470"/>
      <c r="H397" s="2"/>
      <c r="I397" s="2"/>
      <c r="J397" s="2"/>
      <c r="K397" s="2"/>
      <c r="L397" s="2"/>
      <c r="M397" s="305"/>
      <c r="N397" s="2"/>
      <c r="O397" s="2"/>
      <c r="P397" s="2"/>
      <c r="Q397" s="469"/>
      <c r="R397" s="2"/>
      <c r="S397" s="2"/>
      <c r="T397" s="2"/>
      <c r="U397" s="468"/>
      <c r="V397" s="2"/>
      <c r="W397" s="1"/>
      <c r="X397" s="1"/>
      <c r="Y397" s="1"/>
      <c r="Z397" s="1"/>
      <c r="AA397" s="1"/>
      <c r="AB397" s="2"/>
      <c r="AC397" s="2"/>
      <c r="AD397" s="2"/>
      <c r="AE397" s="2"/>
      <c r="AF397" s="2"/>
      <c r="AG397" s="3"/>
      <c r="AH397" s="1"/>
      <c r="AI397" s="139"/>
      <c r="AJ397" s="139"/>
      <c r="AK397" s="350"/>
      <c r="AL397" s="350"/>
      <c r="AM397" s="2"/>
      <c r="AN397" s="2"/>
      <c r="AO397" s="2"/>
      <c r="AP397" s="45"/>
      <c r="AQ397" s="167"/>
      <c r="AR397" s="167"/>
      <c r="AS397" s="167"/>
      <c r="AT397" s="167"/>
      <c r="AU397" s="167"/>
      <c r="AV397" s="167"/>
      <c r="AW397" s="167"/>
      <c r="AX397" s="167"/>
      <c r="AY397" s="167"/>
      <c r="AZ397" s="167"/>
      <c r="BA397" s="167"/>
      <c r="BB397" s="167"/>
      <c r="BC397" s="167"/>
      <c r="BD397" s="167"/>
    </row>
    <row r="398" spans="1:56" ht="14.25" customHeight="1">
      <c r="A398" s="217"/>
      <c r="B398" s="270"/>
      <c r="C398" s="2"/>
      <c r="D398" s="2"/>
      <c r="E398" s="2"/>
      <c r="F398" s="2"/>
      <c r="G398" s="470"/>
      <c r="H398" s="2"/>
      <c r="I398" s="2"/>
      <c r="J398" s="2"/>
      <c r="K398" s="2"/>
      <c r="L398" s="2"/>
      <c r="M398" s="305"/>
      <c r="N398" s="2"/>
      <c r="O398" s="2"/>
      <c r="P398" s="2"/>
      <c r="Q398" s="469"/>
      <c r="R398" s="2"/>
      <c r="S398" s="2"/>
      <c r="T398" s="2"/>
      <c r="U398" s="468"/>
      <c r="V398" s="2"/>
      <c r="W398" s="1"/>
      <c r="X398" s="1"/>
      <c r="Y398" s="1"/>
      <c r="Z398" s="1"/>
      <c r="AA398" s="1"/>
      <c r="AB398" s="2"/>
      <c r="AC398" s="2"/>
      <c r="AD398" s="2"/>
      <c r="AE398" s="2"/>
      <c r="AF398" s="2"/>
      <c r="AG398" s="3"/>
      <c r="AH398" s="1"/>
      <c r="AI398" s="139"/>
      <c r="AJ398" s="139"/>
      <c r="AK398" s="350"/>
      <c r="AL398" s="350"/>
      <c r="AM398" s="2"/>
      <c r="AN398" s="2"/>
      <c r="AO398" s="2"/>
      <c r="AP398" s="45"/>
      <c r="AQ398" s="167"/>
      <c r="AR398" s="167"/>
      <c r="AS398" s="167"/>
      <c r="AT398" s="167"/>
      <c r="AU398" s="167"/>
      <c r="AV398" s="167"/>
      <c r="AW398" s="167"/>
      <c r="AX398" s="167"/>
      <c r="AY398" s="167"/>
      <c r="AZ398" s="167"/>
      <c r="BA398" s="167"/>
      <c r="BB398" s="167"/>
      <c r="BC398" s="167"/>
      <c r="BD398" s="167"/>
    </row>
    <row r="399" spans="1:56" ht="14.25" customHeight="1">
      <c r="A399" s="217"/>
      <c r="B399" s="270"/>
      <c r="C399" s="2"/>
      <c r="D399" s="2"/>
      <c r="E399" s="2"/>
      <c r="F399" s="2"/>
      <c r="G399" s="470"/>
      <c r="H399" s="2"/>
      <c r="I399" s="2"/>
      <c r="J399" s="2"/>
      <c r="K399" s="2"/>
      <c r="L399" s="2"/>
      <c r="M399" s="305"/>
      <c r="N399" s="2"/>
      <c r="O399" s="2"/>
      <c r="P399" s="2"/>
      <c r="Q399" s="469"/>
      <c r="R399" s="2"/>
      <c r="S399" s="2"/>
      <c r="T399" s="2"/>
      <c r="U399" s="468"/>
      <c r="V399" s="2"/>
      <c r="W399" s="1"/>
      <c r="X399" s="1"/>
      <c r="Y399" s="1"/>
      <c r="Z399" s="1"/>
      <c r="AA399" s="1"/>
      <c r="AB399" s="2"/>
      <c r="AC399" s="2"/>
      <c r="AD399" s="2"/>
      <c r="AE399" s="2"/>
      <c r="AF399" s="2"/>
      <c r="AG399" s="3"/>
      <c r="AH399" s="1"/>
      <c r="AI399" s="139"/>
      <c r="AJ399" s="139"/>
      <c r="AK399" s="350"/>
      <c r="AL399" s="350"/>
      <c r="AM399" s="2"/>
      <c r="AN399" s="2"/>
      <c r="AO399" s="2"/>
      <c r="AP399" s="45"/>
      <c r="AQ399" s="167"/>
      <c r="AR399" s="167"/>
      <c r="AS399" s="167"/>
      <c r="AT399" s="167"/>
      <c r="AU399" s="167"/>
      <c r="AV399" s="167"/>
      <c r="AW399" s="167"/>
      <c r="AX399" s="167"/>
      <c r="AY399" s="167"/>
      <c r="AZ399" s="167"/>
      <c r="BA399" s="167"/>
      <c r="BB399" s="167"/>
      <c r="BC399" s="167"/>
      <c r="BD399" s="167"/>
    </row>
    <row r="400" spans="1:56" ht="14.25" customHeight="1">
      <c r="A400" s="217"/>
      <c r="B400" s="270"/>
      <c r="C400" s="2"/>
      <c r="D400" s="2"/>
      <c r="E400" s="2"/>
      <c r="F400" s="2"/>
      <c r="G400" s="470"/>
      <c r="H400" s="2"/>
      <c r="I400" s="2"/>
      <c r="J400" s="2"/>
      <c r="K400" s="2"/>
      <c r="L400" s="2"/>
      <c r="M400" s="305"/>
      <c r="N400" s="2"/>
      <c r="O400" s="2"/>
      <c r="P400" s="2"/>
      <c r="Q400" s="469"/>
      <c r="R400" s="2"/>
      <c r="S400" s="2"/>
      <c r="T400" s="2"/>
      <c r="U400" s="468"/>
      <c r="V400" s="2"/>
      <c r="W400" s="1"/>
      <c r="X400" s="1"/>
      <c r="Y400" s="1"/>
      <c r="Z400" s="1"/>
      <c r="AA400" s="1"/>
      <c r="AB400" s="2"/>
      <c r="AC400" s="2"/>
      <c r="AD400" s="2"/>
      <c r="AE400" s="2"/>
      <c r="AF400" s="2"/>
      <c r="AG400" s="3"/>
      <c r="AH400" s="1"/>
      <c r="AI400" s="139"/>
      <c r="AJ400" s="139"/>
      <c r="AK400" s="350"/>
      <c r="AL400" s="350"/>
      <c r="AM400" s="2"/>
      <c r="AN400" s="2"/>
      <c r="AO400" s="2"/>
      <c r="AP400" s="45"/>
      <c r="AQ400" s="167"/>
      <c r="AR400" s="167"/>
      <c r="AS400" s="167"/>
      <c r="AT400" s="167"/>
      <c r="AU400" s="167"/>
      <c r="AV400" s="167"/>
      <c r="AW400" s="167"/>
      <c r="AX400" s="167"/>
      <c r="AY400" s="167"/>
      <c r="AZ400" s="167"/>
      <c r="BA400" s="167"/>
      <c r="BB400" s="167"/>
      <c r="BC400" s="167"/>
      <c r="BD400" s="167"/>
    </row>
    <row r="401" spans="1:56" ht="14.25" customHeight="1">
      <c r="A401" s="217"/>
      <c r="B401" s="270"/>
      <c r="C401" s="2"/>
      <c r="D401" s="2"/>
      <c r="E401" s="2"/>
      <c r="F401" s="2"/>
      <c r="G401" s="470"/>
      <c r="H401" s="2"/>
      <c r="I401" s="2"/>
      <c r="J401" s="2"/>
      <c r="K401" s="2"/>
      <c r="L401" s="2"/>
      <c r="M401" s="305"/>
      <c r="N401" s="2"/>
      <c r="O401" s="2"/>
      <c r="P401" s="2"/>
      <c r="Q401" s="469"/>
      <c r="R401" s="2"/>
      <c r="S401" s="2"/>
      <c r="T401" s="2"/>
      <c r="U401" s="468"/>
      <c r="V401" s="2"/>
      <c r="W401" s="1"/>
      <c r="X401" s="1"/>
      <c r="Y401" s="1"/>
      <c r="Z401" s="1"/>
      <c r="AA401" s="1"/>
      <c r="AB401" s="2"/>
      <c r="AC401" s="2"/>
      <c r="AD401" s="2"/>
      <c r="AE401" s="2"/>
      <c r="AF401" s="2"/>
      <c r="AG401" s="3"/>
      <c r="AH401" s="1"/>
      <c r="AI401" s="139"/>
      <c r="AJ401" s="139"/>
      <c r="AK401" s="350"/>
      <c r="AL401" s="350"/>
      <c r="AM401" s="2"/>
      <c r="AN401" s="2"/>
      <c r="AO401" s="2"/>
      <c r="AP401" s="45"/>
      <c r="AQ401" s="167"/>
      <c r="AR401" s="167"/>
      <c r="AS401" s="167"/>
      <c r="AT401" s="167"/>
      <c r="AU401" s="167"/>
      <c r="AV401" s="167"/>
      <c r="AW401" s="167"/>
      <c r="AX401" s="167"/>
      <c r="AY401" s="167"/>
      <c r="AZ401" s="167"/>
      <c r="BA401" s="167"/>
      <c r="BB401" s="167"/>
      <c r="BC401" s="167"/>
      <c r="BD401" s="167"/>
    </row>
    <row r="402" spans="1:56" ht="14.25" customHeight="1">
      <c r="A402" s="217"/>
      <c r="B402" s="270"/>
      <c r="C402" s="2"/>
      <c r="D402" s="2"/>
      <c r="E402" s="2"/>
      <c r="F402" s="2"/>
      <c r="G402" s="470"/>
      <c r="H402" s="2"/>
      <c r="I402" s="2"/>
      <c r="J402" s="2"/>
      <c r="K402" s="2"/>
      <c r="L402" s="2"/>
      <c r="M402" s="305"/>
      <c r="N402" s="2"/>
      <c r="O402" s="2"/>
      <c r="P402" s="2"/>
      <c r="Q402" s="469"/>
      <c r="R402" s="2"/>
      <c r="S402" s="2"/>
      <c r="T402" s="2"/>
      <c r="U402" s="468"/>
      <c r="V402" s="2"/>
      <c r="W402" s="1"/>
      <c r="X402" s="1"/>
      <c r="Y402" s="1"/>
      <c r="Z402" s="1"/>
      <c r="AA402" s="1"/>
      <c r="AB402" s="2"/>
      <c r="AC402" s="2"/>
      <c r="AD402" s="2"/>
      <c r="AE402" s="2"/>
      <c r="AF402" s="2"/>
      <c r="AG402" s="3"/>
      <c r="AH402" s="1"/>
      <c r="AI402" s="139"/>
      <c r="AJ402" s="139"/>
      <c r="AK402" s="350"/>
      <c r="AL402" s="350"/>
      <c r="AM402" s="2"/>
      <c r="AN402" s="2"/>
      <c r="AO402" s="2"/>
      <c r="AP402" s="45"/>
      <c r="AQ402" s="167"/>
      <c r="AR402" s="167"/>
      <c r="AS402" s="167"/>
      <c r="AT402" s="167"/>
      <c r="AU402" s="167"/>
      <c r="AV402" s="167"/>
      <c r="AW402" s="167"/>
      <c r="AX402" s="167"/>
      <c r="AY402" s="167"/>
      <c r="AZ402" s="167"/>
      <c r="BA402" s="167"/>
      <c r="BB402" s="167"/>
      <c r="BC402" s="167"/>
      <c r="BD402" s="167"/>
    </row>
    <row r="403" spans="1:56" ht="14.25" customHeight="1">
      <c r="A403" s="217"/>
      <c r="B403" s="270"/>
      <c r="C403" s="2"/>
      <c r="D403" s="2"/>
      <c r="E403" s="2"/>
      <c r="F403" s="2"/>
      <c r="G403" s="470"/>
      <c r="H403" s="2"/>
      <c r="I403" s="2"/>
      <c r="J403" s="2"/>
      <c r="K403" s="2"/>
      <c r="L403" s="2"/>
      <c r="M403" s="305"/>
      <c r="N403" s="2"/>
      <c r="O403" s="2"/>
      <c r="P403" s="2"/>
      <c r="Q403" s="469"/>
      <c r="R403" s="2"/>
      <c r="S403" s="2"/>
      <c r="T403" s="2"/>
      <c r="U403" s="468"/>
      <c r="V403" s="2"/>
      <c r="W403" s="1"/>
      <c r="X403" s="1"/>
      <c r="Y403" s="1"/>
      <c r="Z403" s="1"/>
      <c r="AA403" s="1"/>
      <c r="AB403" s="2"/>
      <c r="AC403" s="2"/>
      <c r="AD403" s="2"/>
      <c r="AE403" s="2"/>
      <c r="AF403" s="2"/>
      <c r="AG403" s="3"/>
      <c r="AH403" s="1"/>
      <c r="AI403" s="139"/>
      <c r="AJ403" s="139"/>
      <c r="AK403" s="350"/>
      <c r="AL403" s="350"/>
      <c r="AM403" s="2"/>
      <c r="AN403" s="2"/>
      <c r="AO403" s="2"/>
      <c r="AP403" s="45"/>
      <c r="AQ403" s="167"/>
      <c r="AR403" s="167"/>
      <c r="AS403" s="167"/>
      <c r="AT403" s="167"/>
      <c r="AU403" s="167"/>
      <c r="AV403" s="167"/>
      <c r="AW403" s="167"/>
      <c r="AX403" s="167"/>
      <c r="AY403" s="167"/>
      <c r="AZ403" s="167"/>
      <c r="BA403" s="167"/>
      <c r="BB403" s="167"/>
      <c r="BC403" s="167"/>
      <c r="BD403" s="167"/>
    </row>
    <row r="404" spans="1:56" ht="14.25" customHeight="1">
      <c r="A404" s="217"/>
      <c r="B404" s="270"/>
      <c r="C404" s="2"/>
      <c r="D404" s="2"/>
      <c r="E404" s="2"/>
      <c r="F404" s="2"/>
      <c r="G404" s="470"/>
      <c r="H404" s="2"/>
      <c r="I404" s="2"/>
      <c r="J404" s="2"/>
      <c r="K404" s="2"/>
      <c r="L404" s="2"/>
      <c r="M404" s="305"/>
      <c r="N404" s="2"/>
      <c r="O404" s="2"/>
      <c r="P404" s="2"/>
      <c r="Q404" s="469"/>
      <c r="R404" s="2"/>
      <c r="S404" s="2"/>
      <c r="T404" s="2"/>
      <c r="U404" s="468"/>
      <c r="V404" s="2"/>
      <c r="W404" s="1"/>
      <c r="X404" s="1"/>
      <c r="Y404" s="1"/>
      <c r="Z404" s="1"/>
      <c r="AA404" s="1"/>
      <c r="AB404" s="2"/>
      <c r="AC404" s="2"/>
      <c r="AD404" s="2"/>
      <c r="AE404" s="2"/>
      <c r="AF404" s="2"/>
      <c r="AG404" s="3"/>
      <c r="AH404" s="1"/>
      <c r="AI404" s="139"/>
      <c r="AJ404" s="139"/>
      <c r="AK404" s="350"/>
      <c r="AL404" s="350"/>
      <c r="AM404" s="2"/>
      <c r="AN404" s="2"/>
      <c r="AO404" s="2"/>
      <c r="AP404" s="45"/>
      <c r="AQ404" s="167"/>
      <c r="AR404" s="167"/>
      <c r="AS404" s="167"/>
      <c r="AT404" s="167"/>
      <c r="AU404" s="167"/>
      <c r="AV404" s="167"/>
      <c r="AW404" s="167"/>
      <c r="AX404" s="167"/>
      <c r="AY404" s="167"/>
      <c r="AZ404" s="167"/>
      <c r="BA404" s="167"/>
      <c r="BB404" s="167"/>
      <c r="BC404" s="167"/>
      <c r="BD404" s="167"/>
    </row>
    <row r="405" spans="1:56" ht="14.25" customHeight="1">
      <c r="A405" s="217"/>
      <c r="B405" s="270"/>
      <c r="C405" s="2"/>
      <c r="D405" s="2"/>
      <c r="E405" s="2"/>
      <c r="F405" s="2"/>
      <c r="G405" s="470"/>
      <c r="H405" s="2"/>
      <c r="I405" s="2"/>
      <c r="J405" s="2"/>
      <c r="K405" s="2"/>
      <c r="L405" s="2"/>
      <c r="M405" s="305"/>
      <c r="N405" s="2"/>
      <c r="O405" s="2"/>
      <c r="P405" s="2"/>
      <c r="Q405" s="469"/>
      <c r="R405" s="2"/>
      <c r="S405" s="2"/>
      <c r="T405" s="2"/>
      <c r="U405" s="468"/>
      <c r="V405" s="2"/>
      <c r="W405" s="1"/>
      <c r="X405" s="1"/>
      <c r="Y405" s="1"/>
      <c r="Z405" s="1"/>
      <c r="AA405" s="1"/>
      <c r="AB405" s="2"/>
      <c r="AC405" s="2"/>
      <c r="AD405" s="2"/>
      <c r="AE405" s="2"/>
      <c r="AF405" s="2"/>
      <c r="AG405" s="3"/>
      <c r="AH405" s="1"/>
      <c r="AI405" s="139"/>
      <c r="AJ405" s="139"/>
      <c r="AK405" s="350"/>
      <c r="AL405" s="350"/>
      <c r="AM405" s="2"/>
      <c r="AN405" s="2"/>
      <c r="AO405" s="2"/>
      <c r="AP405" s="45"/>
      <c r="AQ405" s="167"/>
      <c r="AR405" s="167"/>
      <c r="AS405" s="167"/>
      <c r="AT405" s="167"/>
      <c r="AU405" s="167"/>
      <c r="AV405" s="167"/>
      <c r="AW405" s="167"/>
      <c r="AX405" s="167"/>
      <c r="AY405" s="167"/>
      <c r="AZ405" s="167"/>
      <c r="BA405" s="167"/>
      <c r="BB405" s="167"/>
      <c r="BC405" s="167"/>
      <c r="BD405" s="167"/>
    </row>
    <row r="406" spans="1:56" ht="14.25" customHeight="1">
      <c r="A406" s="217"/>
      <c r="B406" s="270"/>
      <c r="C406" s="2"/>
      <c r="D406" s="2"/>
      <c r="E406" s="2"/>
      <c r="F406" s="2"/>
      <c r="G406" s="470"/>
      <c r="H406" s="2"/>
      <c r="I406" s="2"/>
      <c r="J406" s="2"/>
      <c r="K406" s="2"/>
      <c r="L406" s="2"/>
      <c r="M406" s="305"/>
      <c r="N406" s="2"/>
      <c r="O406" s="2"/>
      <c r="P406" s="2"/>
      <c r="Q406" s="469"/>
      <c r="R406" s="2"/>
      <c r="S406" s="2"/>
      <c r="T406" s="2"/>
      <c r="U406" s="468"/>
      <c r="V406" s="2"/>
      <c r="W406" s="1"/>
      <c r="X406" s="1"/>
      <c r="Y406" s="1"/>
      <c r="Z406" s="1"/>
      <c r="AA406" s="1"/>
      <c r="AB406" s="2"/>
      <c r="AC406" s="2"/>
      <c r="AD406" s="2"/>
      <c r="AE406" s="2"/>
      <c r="AF406" s="2"/>
      <c r="AG406" s="3"/>
      <c r="AH406" s="1"/>
      <c r="AI406" s="139"/>
      <c r="AJ406" s="139"/>
      <c r="AK406" s="350"/>
      <c r="AL406" s="350"/>
      <c r="AM406" s="2"/>
      <c r="AN406" s="2"/>
      <c r="AO406" s="2"/>
      <c r="AP406" s="45"/>
      <c r="AQ406" s="167"/>
      <c r="AR406" s="167"/>
      <c r="AS406" s="167"/>
      <c r="AT406" s="167"/>
      <c r="AU406" s="167"/>
      <c r="AV406" s="167"/>
      <c r="AW406" s="167"/>
      <c r="AX406" s="167"/>
      <c r="AY406" s="167"/>
      <c r="AZ406" s="167"/>
      <c r="BA406" s="167"/>
      <c r="BB406" s="167"/>
      <c r="BC406" s="167"/>
      <c r="BD406" s="167"/>
    </row>
    <row r="407" spans="1:56" ht="14.25" customHeight="1">
      <c r="A407" s="217"/>
      <c r="B407" s="270"/>
      <c r="C407" s="2"/>
      <c r="D407" s="2"/>
      <c r="E407" s="2"/>
      <c r="F407" s="2"/>
      <c r="G407" s="470"/>
      <c r="H407" s="2"/>
      <c r="I407" s="2"/>
      <c r="J407" s="2"/>
      <c r="K407" s="2"/>
      <c r="L407" s="2"/>
      <c r="M407" s="305"/>
      <c r="N407" s="2"/>
      <c r="O407" s="2"/>
      <c r="P407" s="2"/>
      <c r="Q407" s="469"/>
      <c r="R407" s="2"/>
      <c r="S407" s="2"/>
      <c r="T407" s="2"/>
      <c r="U407" s="468"/>
      <c r="V407" s="2"/>
      <c r="W407" s="1"/>
      <c r="X407" s="1"/>
      <c r="Y407" s="1"/>
      <c r="Z407" s="1"/>
      <c r="AA407" s="1"/>
      <c r="AB407" s="2"/>
      <c r="AC407" s="2"/>
      <c r="AD407" s="2"/>
      <c r="AE407" s="2"/>
      <c r="AF407" s="2"/>
      <c r="AG407" s="3"/>
      <c r="AH407" s="1"/>
      <c r="AI407" s="139"/>
      <c r="AJ407" s="139"/>
      <c r="AK407" s="350"/>
      <c r="AL407" s="350"/>
      <c r="AM407" s="2"/>
      <c r="AN407" s="2"/>
      <c r="AO407" s="2"/>
      <c r="AP407" s="45"/>
      <c r="AQ407" s="167"/>
      <c r="AR407" s="167"/>
      <c r="AS407" s="167"/>
      <c r="AT407" s="167"/>
      <c r="AU407" s="167"/>
      <c r="AV407" s="167"/>
      <c r="AW407" s="167"/>
      <c r="AX407" s="167"/>
      <c r="AY407" s="167"/>
      <c r="AZ407" s="167"/>
      <c r="BA407" s="167"/>
      <c r="BB407" s="167"/>
      <c r="BC407" s="167"/>
      <c r="BD407" s="167"/>
    </row>
    <row r="408" spans="1:56" ht="14.25" customHeight="1">
      <c r="A408" s="217"/>
      <c r="B408" s="270"/>
      <c r="C408" s="2"/>
      <c r="D408" s="2"/>
      <c r="E408" s="2"/>
      <c r="F408" s="2"/>
      <c r="G408" s="470"/>
      <c r="H408" s="2"/>
      <c r="I408" s="2"/>
      <c r="J408" s="2"/>
      <c r="K408" s="2"/>
      <c r="L408" s="2"/>
      <c r="M408" s="305"/>
      <c r="N408" s="2"/>
      <c r="O408" s="2"/>
      <c r="P408" s="2"/>
      <c r="Q408" s="469"/>
      <c r="R408" s="2"/>
      <c r="S408" s="2"/>
      <c r="T408" s="2"/>
      <c r="U408" s="468"/>
      <c r="V408" s="2"/>
      <c r="W408" s="1"/>
      <c r="X408" s="1"/>
      <c r="Y408" s="1"/>
      <c r="Z408" s="1"/>
      <c r="AA408" s="1"/>
      <c r="AB408" s="2"/>
      <c r="AC408" s="2"/>
      <c r="AD408" s="2"/>
      <c r="AE408" s="2"/>
      <c r="AF408" s="2"/>
      <c r="AG408" s="3"/>
      <c r="AH408" s="1"/>
      <c r="AI408" s="139"/>
      <c r="AJ408" s="139"/>
      <c r="AK408" s="350"/>
      <c r="AL408" s="350"/>
      <c r="AM408" s="2"/>
      <c r="AN408" s="2"/>
      <c r="AO408" s="2"/>
      <c r="AP408" s="45"/>
      <c r="AQ408" s="167"/>
      <c r="AR408" s="167"/>
      <c r="AS408" s="167"/>
      <c r="AT408" s="167"/>
      <c r="AU408" s="167"/>
      <c r="AV408" s="167"/>
      <c r="AW408" s="167"/>
      <c r="AX408" s="167"/>
      <c r="AY408" s="167"/>
      <c r="AZ408" s="167"/>
      <c r="BA408" s="167"/>
      <c r="BB408" s="167"/>
      <c r="BC408" s="167"/>
      <c r="BD408" s="167"/>
    </row>
    <row r="409" spans="1:56" ht="14.25" customHeight="1">
      <c r="A409" s="217"/>
      <c r="B409" s="270"/>
      <c r="C409" s="2"/>
      <c r="D409" s="2"/>
      <c r="E409" s="2"/>
      <c r="F409" s="2"/>
      <c r="G409" s="470"/>
      <c r="H409" s="2"/>
      <c r="I409" s="2"/>
      <c r="J409" s="2"/>
      <c r="K409" s="2"/>
      <c r="L409" s="2"/>
      <c r="M409" s="305"/>
      <c r="N409" s="2"/>
      <c r="O409" s="2"/>
      <c r="P409" s="2"/>
      <c r="Q409" s="469"/>
      <c r="R409" s="2"/>
      <c r="S409" s="2"/>
      <c r="T409" s="2"/>
      <c r="U409" s="468"/>
      <c r="V409" s="2"/>
      <c r="W409" s="1"/>
      <c r="X409" s="1"/>
      <c r="Y409" s="1"/>
      <c r="Z409" s="1"/>
      <c r="AA409" s="1"/>
      <c r="AB409" s="2"/>
      <c r="AC409" s="2"/>
      <c r="AD409" s="2"/>
      <c r="AE409" s="2"/>
      <c r="AF409" s="2"/>
      <c r="AG409" s="3"/>
      <c r="AH409" s="1"/>
      <c r="AI409" s="139"/>
      <c r="AJ409" s="139"/>
      <c r="AK409" s="350"/>
      <c r="AL409" s="350"/>
      <c r="AM409" s="2"/>
      <c r="AN409" s="2"/>
      <c r="AO409" s="2"/>
      <c r="AP409" s="45"/>
      <c r="AQ409" s="167"/>
      <c r="AR409" s="167"/>
      <c r="AS409" s="167"/>
      <c r="AT409" s="167"/>
      <c r="AU409" s="167"/>
      <c r="AV409" s="167"/>
      <c r="AW409" s="167"/>
      <c r="AX409" s="167"/>
      <c r="AY409" s="167"/>
      <c r="AZ409" s="167"/>
      <c r="BA409" s="167"/>
      <c r="BB409" s="167"/>
      <c r="BC409" s="167"/>
      <c r="BD409" s="167"/>
    </row>
    <row r="410" spans="1:56" ht="14.25" customHeight="1">
      <c r="A410" s="217"/>
      <c r="B410" s="270"/>
      <c r="C410" s="2"/>
      <c r="D410" s="2"/>
      <c r="E410" s="2"/>
      <c r="F410" s="2"/>
      <c r="G410" s="470"/>
      <c r="H410" s="2"/>
      <c r="I410" s="2"/>
      <c r="J410" s="2"/>
      <c r="K410" s="2"/>
      <c r="L410" s="2"/>
      <c r="M410" s="305"/>
      <c r="N410" s="2"/>
      <c r="O410" s="2"/>
      <c r="P410" s="2"/>
      <c r="Q410" s="469"/>
      <c r="R410" s="2"/>
      <c r="S410" s="2"/>
      <c r="T410" s="2"/>
      <c r="U410" s="468"/>
      <c r="V410" s="2"/>
      <c r="W410" s="1"/>
      <c r="X410" s="1"/>
      <c r="Y410" s="1"/>
      <c r="Z410" s="1"/>
      <c r="AA410" s="1"/>
      <c r="AB410" s="2"/>
      <c r="AC410" s="2"/>
      <c r="AD410" s="2"/>
      <c r="AE410" s="2"/>
      <c r="AF410" s="2"/>
      <c r="AG410" s="3"/>
      <c r="AH410" s="1"/>
      <c r="AI410" s="139"/>
      <c r="AJ410" s="139"/>
      <c r="AK410" s="350"/>
      <c r="AL410" s="350"/>
      <c r="AM410" s="2"/>
      <c r="AN410" s="2"/>
      <c r="AO410" s="2"/>
      <c r="AP410" s="45"/>
      <c r="AQ410" s="167"/>
      <c r="AR410" s="167"/>
      <c r="AS410" s="167"/>
      <c r="AT410" s="167"/>
      <c r="AU410" s="167"/>
      <c r="AV410" s="167"/>
      <c r="AW410" s="167"/>
      <c r="AX410" s="167"/>
      <c r="AY410" s="167"/>
      <c r="AZ410" s="167"/>
      <c r="BA410" s="167"/>
      <c r="BB410" s="167"/>
      <c r="BC410" s="167"/>
      <c r="BD410" s="167"/>
    </row>
    <row r="411" spans="1:56" ht="14.25" customHeight="1">
      <c r="A411" s="217"/>
      <c r="B411" s="270"/>
      <c r="C411" s="2"/>
      <c r="D411" s="2"/>
      <c r="E411" s="2"/>
      <c r="F411" s="2"/>
      <c r="G411" s="470"/>
      <c r="H411" s="2"/>
      <c r="I411" s="2"/>
      <c r="J411" s="2"/>
      <c r="K411" s="2"/>
      <c r="L411" s="2"/>
      <c r="M411" s="305"/>
      <c r="N411" s="2"/>
      <c r="O411" s="2"/>
      <c r="P411" s="2"/>
      <c r="Q411" s="469"/>
      <c r="R411" s="2"/>
      <c r="S411" s="2"/>
      <c r="T411" s="2"/>
      <c r="U411" s="468"/>
      <c r="V411" s="2"/>
      <c r="W411" s="1"/>
      <c r="X411" s="1"/>
      <c r="Y411" s="1"/>
      <c r="Z411" s="1"/>
      <c r="AA411" s="1"/>
      <c r="AB411" s="2"/>
      <c r="AC411" s="2"/>
      <c r="AD411" s="2"/>
      <c r="AE411" s="2"/>
      <c r="AF411" s="2"/>
      <c r="AG411" s="3"/>
      <c r="AH411" s="1"/>
      <c r="AI411" s="139"/>
      <c r="AJ411" s="139"/>
      <c r="AK411" s="350"/>
      <c r="AL411" s="350"/>
      <c r="AM411" s="2"/>
      <c r="AN411" s="2"/>
      <c r="AO411" s="2"/>
      <c r="AP411" s="45"/>
      <c r="AQ411" s="167"/>
      <c r="AR411" s="167"/>
      <c r="AS411" s="167"/>
      <c r="AT411" s="167"/>
      <c r="AU411" s="167"/>
      <c r="AV411" s="167"/>
      <c r="AW411" s="167"/>
      <c r="AX411" s="167"/>
      <c r="AY411" s="167"/>
      <c r="AZ411" s="167"/>
      <c r="BA411" s="167"/>
      <c r="BB411" s="167"/>
      <c r="BC411" s="167"/>
      <c r="BD411" s="167"/>
    </row>
    <row r="412" spans="1:56" ht="14.25" customHeight="1">
      <c r="A412" s="217"/>
      <c r="B412" s="270"/>
      <c r="C412" s="2"/>
      <c r="D412" s="2"/>
      <c r="E412" s="2"/>
      <c r="F412" s="2"/>
      <c r="G412" s="470"/>
      <c r="H412" s="2"/>
      <c r="I412" s="2"/>
      <c r="J412" s="2"/>
      <c r="K412" s="2"/>
      <c r="L412" s="2"/>
      <c r="M412" s="305"/>
      <c r="N412" s="2"/>
      <c r="O412" s="2"/>
      <c r="P412" s="2"/>
      <c r="Q412" s="469"/>
      <c r="R412" s="2"/>
      <c r="S412" s="2"/>
      <c r="T412" s="2"/>
      <c r="U412" s="468"/>
      <c r="V412" s="2"/>
      <c r="W412" s="1"/>
      <c r="X412" s="1"/>
      <c r="Y412" s="1"/>
      <c r="Z412" s="1"/>
      <c r="AA412" s="1"/>
      <c r="AB412" s="2"/>
      <c r="AC412" s="2"/>
      <c r="AD412" s="2"/>
      <c r="AE412" s="2"/>
      <c r="AF412" s="2"/>
      <c r="AG412" s="3"/>
      <c r="AH412" s="1"/>
      <c r="AI412" s="139"/>
      <c r="AJ412" s="139"/>
      <c r="AK412" s="350"/>
      <c r="AL412" s="350"/>
      <c r="AM412" s="2"/>
      <c r="AN412" s="2"/>
      <c r="AO412" s="2"/>
      <c r="AP412" s="45"/>
      <c r="AQ412" s="167"/>
      <c r="AR412" s="167"/>
      <c r="AS412" s="167"/>
      <c r="AT412" s="167"/>
      <c r="AU412" s="167"/>
      <c r="AV412" s="167"/>
      <c r="AW412" s="167"/>
      <c r="AX412" s="167"/>
      <c r="AY412" s="167"/>
      <c r="AZ412" s="167"/>
      <c r="BA412" s="167"/>
      <c r="BB412" s="167"/>
      <c r="BC412" s="167"/>
      <c r="BD412" s="167"/>
    </row>
    <row r="413" spans="1:56" ht="14.25" customHeight="1">
      <c r="A413" s="217"/>
      <c r="B413" s="270"/>
      <c r="C413" s="2"/>
      <c r="D413" s="2"/>
      <c r="E413" s="2"/>
      <c r="F413" s="2"/>
      <c r="G413" s="470"/>
      <c r="H413" s="2"/>
      <c r="I413" s="2"/>
      <c r="J413" s="2"/>
      <c r="K413" s="2"/>
      <c r="L413" s="2"/>
      <c r="M413" s="305"/>
      <c r="N413" s="2"/>
      <c r="O413" s="2"/>
      <c r="P413" s="2"/>
      <c r="Q413" s="469"/>
      <c r="R413" s="2"/>
      <c r="S413" s="2"/>
      <c r="T413" s="2"/>
      <c r="U413" s="468"/>
      <c r="V413" s="2"/>
      <c r="W413" s="1"/>
      <c r="X413" s="1"/>
      <c r="Y413" s="1"/>
      <c r="Z413" s="1"/>
      <c r="AA413" s="1"/>
      <c r="AB413" s="2"/>
      <c r="AC413" s="2"/>
      <c r="AD413" s="2"/>
      <c r="AE413" s="2"/>
      <c r="AF413" s="2"/>
      <c r="AG413" s="3"/>
      <c r="AH413" s="1"/>
      <c r="AI413" s="139"/>
      <c r="AJ413" s="139"/>
      <c r="AK413" s="350"/>
      <c r="AL413" s="350"/>
      <c r="AM413" s="2"/>
      <c r="AN413" s="2"/>
      <c r="AO413" s="2"/>
      <c r="AP413" s="45"/>
      <c r="AQ413" s="167"/>
      <c r="AR413" s="167"/>
      <c r="AS413" s="167"/>
      <c r="AT413" s="167"/>
      <c r="AU413" s="167"/>
      <c r="AV413" s="167"/>
      <c r="AW413" s="167"/>
      <c r="AX413" s="167"/>
      <c r="AY413" s="167"/>
      <c r="AZ413" s="167"/>
      <c r="BA413" s="167"/>
      <c r="BB413" s="167"/>
      <c r="BC413" s="167"/>
      <c r="BD413" s="167"/>
    </row>
    <row r="414" spans="1:56" ht="14.25" customHeight="1">
      <c r="A414" s="217"/>
      <c r="B414" s="270"/>
      <c r="C414" s="2"/>
      <c r="D414" s="2"/>
      <c r="E414" s="2"/>
      <c r="F414" s="2"/>
      <c r="G414" s="470"/>
      <c r="H414" s="2"/>
      <c r="I414" s="2"/>
      <c r="J414" s="2"/>
      <c r="K414" s="2"/>
      <c r="L414" s="2"/>
      <c r="M414" s="305"/>
      <c r="N414" s="2"/>
      <c r="O414" s="2"/>
      <c r="P414" s="2"/>
      <c r="Q414" s="469"/>
      <c r="R414" s="2"/>
      <c r="S414" s="2"/>
      <c r="T414" s="2"/>
      <c r="U414" s="468"/>
      <c r="V414" s="2"/>
      <c r="W414" s="1"/>
      <c r="X414" s="1"/>
      <c r="Y414" s="1"/>
      <c r="Z414" s="1"/>
      <c r="AA414" s="1"/>
      <c r="AB414" s="2"/>
      <c r="AC414" s="2"/>
      <c r="AD414" s="2"/>
      <c r="AE414" s="2"/>
      <c r="AF414" s="2"/>
      <c r="AG414" s="3"/>
      <c r="AH414" s="1"/>
      <c r="AI414" s="139"/>
      <c r="AJ414" s="139"/>
      <c r="AK414" s="350"/>
      <c r="AL414" s="350"/>
      <c r="AM414" s="2"/>
      <c r="AN414" s="2"/>
      <c r="AO414" s="2"/>
      <c r="AP414" s="45"/>
      <c r="AQ414" s="167"/>
      <c r="AR414" s="167"/>
      <c r="AS414" s="167"/>
      <c r="AT414" s="167"/>
      <c r="AU414" s="167"/>
      <c r="AV414" s="167"/>
      <c r="AW414" s="167"/>
      <c r="AX414" s="167"/>
      <c r="AY414" s="167"/>
      <c r="AZ414" s="167"/>
      <c r="BA414" s="167"/>
      <c r="BB414" s="167"/>
      <c r="BC414" s="167"/>
      <c r="BD414" s="167"/>
    </row>
    <row r="415" spans="1:56" ht="14.25" customHeight="1">
      <c r="A415" s="217"/>
      <c r="B415" s="270"/>
      <c r="C415" s="2"/>
      <c r="D415" s="2"/>
      <c r="E415" s="2"/>
      <c r="F415" s="2"/>
      <c r="G415" s="470"/>
      <c r="H415" s="2"/>
      <c r="I415" s="2"/>
      <c r="J415" s="2"/>
      <c r="K415" s="2"/>
      <c r="L415" s="2"/>
      <c r="M415" s="305"/>
      <c r="N415" s="2"/>
      <c r="O415" s="2"/>
      <c r="P415" s="2"/>
      <c r="Q415" s="469"/>
      <c r="R415" s="2"/>
      <c r="S415" s="2"/>
      <c r="T415" s="2"/>
      <c r="U415" s="468"/>
      <c r="V415" s="2"/>
      <c r="W415" s="1"/>
      <c r="X415" s="1"/>
      <c r="Y415" s="1"/>
      <c r="Z415" s="1"/>
      <c r="AA415" s="1"/>
      <c r="AB415" s="2"/>
      <c r="AC415" s="2"/>
      <c r="AD415" s="2"/>
      <c r="AE415" s="2"/>
      <c r="AF415" s="2"/>
      <c r="AG415" s="3"/>
      <c r="AH415" s="1"/>
      <c r="AI415" s="139"/>
      <c r="AJ415" s="139"/>
      <c r="AK415" s="350"/>
      <c r="AL415" s="350"/>
      <c r="AM415" s="2"/>
      <c r="AN415" s="2"/>
      <c r="AO415" s="2"/>
      <c r="AP415" s="45"/>
      <c r="AQ415" s="167"/>
      <c r="AR415" s="167"/>
      <c r="AS415" s="167"/>
      <c r="AT415" s="167"/>
      <c r="AU415" s="167"/>
      <c r="AV415" s="167"/>
      <c r="AW415" s="167"/>
      <c r="AX415" s="167"/>
      <c r="AY415" s="167"/>
      <c r="AZ415" s="167"/>
      <c r="BA415" s="167"/>
      <c r="BB415" s="167"/>
      <c r="BC415" s="167"/>
      <c r="BD415" s="167"/>
    </row>
    <row r="416" spans="1:56" ht="14.25" customHeight="1">
      <c r="A416" s="217"/>
      <c r="B416" s="270"/>
      <c r="C416" s="2"/>
      <c r="D416" s="2"/>
      <c r="E416" s="2"/>
      <c r="F416" s="2"/>
      <c r="G416" s="470"/>
      <c r="H416" s="2"/>
      <c r="I416" s="2"/>
      <c r="J416" s="2"/>
      <c r="K416" s="2"/>
      <c r="L416" s="2"/>
      <c r="M416" s="305"/>
      <c r="N416" s="2"/>
      <c r="O416" s="2"/>
      <c r="P416" s="2"/>
      <c r="Q416" s="469"/>
      <c r="R416" s="2"/>
      <c r="S416" s="2"/>
      <c r="T416" s="2"/>
      <c r="U416" s="468"/>
      <c r="V416" s="2"/>
      <c r="W416" s="1"/>
      <c r="X416" s="1"/>
      <c r="Y416" s="1"/>
      <c r="Z416" s="1"/>
      <c r="AA416" s="1"/>
      <c r="AB416" s="2"/>
      <c r="AC416" s="2"/>
      <c r="AD416" s="2"/>
      <c r="AE416" s="2"/>
      <c r="AF416" s="2"/>
      <c r="AG416" s="3"/>
      <c r="AH416" s="1"/>
      <c r="AI416" s="139"/>
      <c r="AJ416" s="139"/>
      <c r="AK416" s="350"/>
      <c r="AL416" s="350"/>
      <c r="AM416" s="2"/>
      <c r="AN416" s="2"/>
      <c r="AO416" s="2"/>
      <c r="AP416" s="45"/>
      <c r="AQ416" s="167"/>
      <c r="AR416" s="167"/>
      <c r="AS416" s="167"/>
      <c r="AT416" s="167"/>
      <c r="AU416" s="167"/>
      <c r="AV416" s="167"/>
      <c r="AW416" s="167"/>
      <c r="AX416" s="167"/>
      <c r="AY416" s="167"/>
      <c r="AZ416" s="167"/>
      <c r="BA416" s="167"/>
      <c r="BB416" s="167"/>
      <c r="BC416" s="167"/>
      <c r="BD416" s="167"/>
    </row>
    <row r="417" spans="1:56" ht="14.25" customHeight="1">
      <c r="A417" s="217"/>
      <c r="B417" s="270"/>
      <c r="C417" s="2"/>
      <c r="D417" s="2"/>
      <c r="E417" s="2"/>
      <c r="F417" s="2"/>
      <c r="G417" s="470"/>
      <c r="H417" s="2"/>
      <c r="I417" s="2"/>
      <c r="J417" s="2"/>
      <c r="K417" s="2"/>
      <c r="L417" s="2"/>
      <c r="M417" s="305"/>
      <c r="N417" s="2"/>
      <c r="O417" s="2"/>
      <c r="P417" s="2"/>
      <c r="Q417" s="469"/>
      <c r="R417" s="2"/>
      <c r="S417" s="2"/>
      <c r="T417" s="2"/>
      <c r="U417" s="468"/>
      <c r="V417" s="2"/>
      <c r="W417" s="1"/>
      <c r="X417" s="1"/>
      <c r="Y417" s="1"/>
      <c r="Z417" s="1"/>
      <c r="AA417" s="1"/>
      <c r="AB417" s="2"/>
      <c r="AC417" s="2"/>
      <c r="AD417" s="2"/>
      <c r="AE417" s="2"/>
      <c r="AF417" s="2"/>
      <c r="AG417" s="3"/>
      <c r="AH417" s="1"/>
      <c r="AI417" s="139"/>
      <c r="AJ417" s="139"/>
      <c r="AK417" s="350"/>
      <c r="AL417" s="350"/>
      <c r="AM417" s="2"/>
      <c r="AN417" s="2"/>
      <c r="AO417" s="2"/>
      <c r="AP417" s="45"/>
      <c r="AQ417" s="167"/>
      <c r="AR417" s="167"/>
      <c r="AS417" s="167"/>
      <c r="AT417" s="167"/>
      <c r="AU417" s="167"/>
      <c r="AV417" s="167"/>
      <c r="AW417" s="167"/>
      <c r="AX417" s="167"/>
      <c r="AY417" s="167"/>
      <c r="AZ417" s="167"/>
      <c r="BA417" s="167"/>
      <c r="BB417" s="167"/>
      <c r="BC417" s="167"/>
      <c r="BD417" s="167"/>
    </row>
    <row r="418" spans="1:56" ht="14.25" customHeight="1">
      <c r="A418" s="217"/>
      <c r="B418" s="270"/>
      <c r="C418" s="2"/>
      <c r="D418" s="2"/>
      <c r="E418" s="2"/>
      <c r="F418" s="2"/>
      <c r="G418" s="470"/>
      <c r="H418" s="2"/>
      <c r="I418" s="2"/>
      <c r="J418" s="2"/>
      <c r="K418" s="2"/>
      <c r="L418" s="2"/>
      <c r="M418" s="305"/>
      <c r="N418" s="2"/>
      <c r="O418" s="2"/>
      <c r="P418" s="2"/>
      <c r="Q418" s="469"/>
      <c r="R418" s="2"/>
      <c r="S418" s="2"/>
      <c r="T418" s="2"/>
      <c r="U418" s="468"/>
      <c r="V418" s="2"/>
      <c r="W418" s="1"/>
      <c r="X418" s="1"/>
      <c r="Y418" s="1"/>
      <c r="Z418" s="1"/>
      <c r="AA418" s="1"/>
      <c r="AB418" s="2"/>
      <c r="AC418" s="2"/>
      <c r="AD418" s="2"/>
      <c r="AE418" s="2"/>
      <c r="AF418" s="2"/>
      <c r="AG418" s="3"/>
      <c r="AH418" s="1"/>
      <c r="AI418" s="139"/>
      <c r="AJ418" s="139"/>
      <c r="AK418" s="350"/>
      <c r="AL418" s="350"/>
      <c r="AM418" s="2"/>
      <c r="AN418" s="2"/>
      <c r="AO418" s="2"/>
      <c r="AP418" s="45"/>
      <c r="AQ418" s="167"/>
      <c r="AR418" s="167"/>
      <c r="AS418" s="167"/>
      <c r="AT418" s="167"/>
      <c r="AU418" s="167"/>
      <c r="AV418" s="167"/>
      <c r="AW418" s="167"/>
      <c r="AX418" s="167"/>
      <c r="AY418" s="167"/>
      <c r="AZ418" s="167"/>
      <c r="BA418" s="167"/>
      <c r="BB418" s="167"/>
      <c r="BC418" s="167"/>
      <c r="BD418" s="167"/>
    </row>
    <row r="419" spans="1:56" ht="14.25" customHeight="1">
      <c r="A419" s="217"/>
      <c r="B419" s="270"/>
      <c r="C419" s="2"/>
      <c r="D419" s="2"/>
      <c r="E419" s="2"/>
      <c r="F419" s="2"/>
      <c r="G419" s="470"/>
      <c r="H419" s="2"/>
      <c r="I419" s="2"/>
      <c r="J419" s="2"/>
      <c r="K419" s="2"/>
      <c r="L419" s="2"/>
      <c r="M419" s="305"/>
      <c r="N419" s="2"/>
      <c r="O419" s="2"/>
      <c r="P419" s="2"/>
      <c r="Q419" s="469"/>
      <c r="R419" s="2"/>
      <c r="S419" s="2"/>
      <c r="T419" s="2"/>
      <c r="U419" s="468"/>
      <c r="V419" s="2"/>
      <c r="W419" s="1"/>
      <c r="X419" s="1"/>
      <c r="Y419" s="1"/>
      <c r="Z419" s="1"/>
      <c r="AA419" s="1"/>
      <c r="AB419" s="2"/>
      <c r="AC419" s="2"/>
      <c r="AD419" s="2"/>
      <c r="AE419" s="2"/>
      <c r="AF419" s="2"/>
      <c r="AG419" s="3"/>
      <c r="AH419" s="1"/>
      <c r="AI419" s="139"/>
      <c r="AJ419" s="139"/>
      <c r="AK419" s="350"/>
      <c r="AL419" s="350"/>
      <c r="AM419" s="2"/>
      <c r="AN419" s="2"/>
      <c r="AO419" s="2"/>
      <c r="AP419" s="45"/>
      <c r="AQ419" s="167"/>
      <c r="AR419" s="167"/>
      <c r="AS419" s="167"/>
      <c r="AT419" s="167"/>
      <c r="AU419" s="167"/>
      <c r="AV419" s="167"/>
      <c r="AW419" s="167"/>
      <c r="AX419" s="167"/>
      <c r="AY419" s="167"/>
      <c r="AZ419" s="167"/>
      <c r="BA419" s="167"/>
      <c r="BB419" s="167"/>
      <c r="BC419" s="167"/>
      <c r="BD419" s="167"/>
    </row>
    <row r="420" spans="1:56" ht="14.25" customHeight="1">
      <c r="A420" s="217"/>
      <c r="B420" s="270"/>
      <c r="C420" s="2"/>
      <c r="D420" s="2"/>
      <c r="E420" s="2"/>
      <c r="F420" s="2"/>
      <c r="G420" s="470"/>
      <c r="H420" s="2"/>
      <c r="I420" s="2"/>
      <c r="J420" s="2"/>
      <c r="K420" s="2"/>
      <c r="L420" s="2"/>
      <c r="M420" s="305"/>
      <c r="N420" s="2"/>
      <c r="O420" s="2"/>
      <c r="P420" s="2"/>
      <c r="Q420" s="469"/>
      <c r="R420" s="2"/>
      <c r="S420" s="2"/>
      <c r="T420" s="2"/>
      <c r="U420" s="468"/>
      <c r="V420" s="2"/>
      <c r="W420" s="1"/>
      <c r="X420" s="1"/>
      <c r="Y420" s="1"/>
      <c r="Z420" s="1"/>
      <c r="AA420" s="1"/>
      <c r="AB420" s="2"/>
      <c r="AC420" s="2"/>
      <c r="AD420" s="2"/>
      <c r="AE420" s="2"/>
      <c r="AF420" s="2"/>
      <c r="AG420" s="3"/>
      <c r="AH420" s="1"/>
      <c r="AI420" s="139"/>
      <c r="AJ420" s="139"/>
      <c r="AK420" s="350"/>
      <c r="AL420" s="350"/>
      <c r="AM420" s="2"/>
      <c r="AN420" s="2"/>
      <c r="AO420" s="2"/>
      <c r="AP420" s="45"/>
      <c r="AQ420" s="167"/>
      <c r="AR420" s="167"/>
      <c r="AS420" s="167"/>
      <c r="AT420" s="167"/>
      <c r="AU420" s="167"/>
      <c r="AV420" s="167"/>
      <c r="AW420" s="167"/>
      <c r="AX420" s="167"/>
      <c r="AY420" s="167"/>
      <c r="AZ420" s="167"/>
      <c r="BA420" s="167"/>
      <c r="BB420" s="167"/>
      <c r="BC420" s="167"/>
      <c r="BD420" s="167"/>
    </row>
    <row r="421" spans="1:56" ht="14.25" customHeight="1">
      <c r="A421" s="217"/>
      <c r="B421" s="270"/>
      <c r="C421" s="2"/>
      <c r="D421" s="2"/>
      <c r="E421" s="2"/>
      <c r="F421" s="2"/>
      <c r="G421" s="470"/>
      <c r="H421" s="2"/>
      <c r="I421" s="2"/>
      <c r="J421" s="2"/>
      <c r="K421" s="2"/>
      <c r="L421" s="2"/>
      <c r="M421" s="305"/>
      <c r="N421" s="2"/>
      <c r="O421" s="2"/>
      <c r="P421" s="2"/>
      <c r="Q421" s="469"/>
      <c r="R421" s="2"/>
      <c r="S421" s="2"/>
      <c r="T421" s="2"/>
      <c r="U421" s="468"/>
      <c r="V421" s="2"/>
      <c r="W421" s="1"/>
      <c r="X421" s="1"/>
      <c r="Y421" s="1"/>
      <c r="Z421" s="1"/>
      <c r="AA421" s="1"/>
      <c r="AB421" s="2"/>
      <c r="AC421" s="2"/>
      <c r="AD421" s="2"/>
      <c r="AE421" s="2"/>
      <c r="AF421" s="2"/>
      <c r="AG421" s="3"/>
      <c r="AH421" s="1"/>
      <c r="AI421" s="139"/>
      <c r="AJ421" s="139"/>
      <c r="AK421" s="350"/>
      <c r="AL421" s="350"/>
      <c r="AM421" s="2"/>
      <c r="AN421" s="2"/>
      <c r="AO421" s="2"/>
      <c r="AP421" s="45"/>
      <c r="AQ421" s="167"/>
      <c r="AR421" s="167"/>
      <c r="AS421" s="167"/>
      <c r="AT421" s="167"/>
      <c r="AU421" s="167"/>
      <c r="AV421" s="167"/>
      <c r="AW421" s="167"/>
      <c r="AX421" s="167"/>
      <c r="AY421" s="167"/>
      <c r="AZ421" s="167"/>
      <c r="BA421" s="167"/>
      <c r="BB421" s="167"/>
      <c r="BC421" s="167"/>
      <c r="BD421" s="167"/>
    </row>
    <row r="422" spans="1:56" ht="14.25" customHeight="1">
      <c r="A422" s="217"/>
      <c r="B422" s="270"/>
      <c r="C422" s="2"/>
      <c r="D422" s="2"/>
      <c r="E422" s="2"/>
      <c r="F422" s="2"/>
      <c r="G422" s="470"/>
      <c r="H422" s="2"/>
      <c r="I422" s="2"/>
      <c r="J422" s="2"/>
      <c r="K422" s="2"/>
      <c r="L422" s="2"/>
      <c r="M422" s="305"/>
      <c r="N422" s="2"/>
      <c r="O422" s="2"/>
      <c r="P422" s="2"/>
      <c r="Q422" s="469"/>
      <c r="R422" s="2"/>
      <c r="S422" s="2"/>
      <c r="T422" s="2"/>
      <c r="U422" s="468"/>
      <c r="V422" s="2"/>
      <c r="W422" s="1"/>
      <c r="X422" s="1"/>
      <c r="Y422" s="1"/>
      <c r="Z422" s="1"/>
      <c r="AA422" s="1"/>
      <c r="AB422" s="2"/>
      <c r="AC422" s="2"/>
      <c r="AD422" s="2"/>
      <c r="AE422" s="2"/>
      <c r="AF422" s="2"/>
      <c r="AG422" s="3"/>
      <c r="AH422" s="1"/>
      <c r="AI422" s="139"/>
      <c r="AJ422" s="139"/>
      <c r="AK422" s="350"/>
      <c r="AL422" s="350"/>
      <c r="AM422" s="2"/>
      <c r="AN422" s="2"/>
      <c r="AO422" s="2"/>
      <c r="AP422" s="45"/>
      <c r="AQ422" s="167"/>
      <c r="AR422" s="167"/>
      <c r="AS422" s="167"/>
      <c r="AT422" s="167"/>
      <c r="AU422" s="167"/>
      <c r="AV422" s="167"/>
      <c r="AW422" s="167"/>
      <c r="AX422" s="167"/>
      <c r="AY422" s="167"/>
      <c r="AZ422" s="167"/>
      <c r="BA422" s="167"/>
      <c r="BB422" s="167"/>
      <c r="BC422" s="167"/>
      <c r="BD422" s="167"/>
    </row>
    <row r="423" spans="1:56" ht="14.25" customHeight="1">
      <c r="A423" s="217"/>
      <c r="B423" s="270"/>
      <c r="C423" s="2"/>
      <c r="D423" s="2"/>
      <c r="E423" s="2"/>
      <c r="F423" s="2"/>
      <c r="G423" s="470"/>
      <c r="H423" s="2"/>
      <c r="I423" s="2"/>
      <c r="J423" s="2"/>
      <c r="K423" s="2"/>
      <c r="L423" s="2"/>
      <c r="M423" s="305"/>
      <c r="N423" s="2"/>
      <c r="O423" s="2"/>
      <c r="P423" s="2"/>
      <c r="Q423" s="469"/>
      <c r="R423" s="2"/>
      <c r="S423" s="2"/>
      <c r="T423" s="2"/>
      <c r="U423" s="468"/>
      <c r="V423" s="2"/>
      <c r="W423" s="1"/>
      <c r="X423" s="1"/>
      <c r="Y423" s="1"/>
      <c r="Z423" s="1"/>
      <c r="AA423" s="1"/>
      <c r="AB423" s="2"/>
      <c r="AC423" s="2"/>
      <c r="AD423" s="2"/>
      <c r="AE423" s="2"/>
      <c r="AF423" s="2"/>
      <c r="AG423" s="3"/>
      <c r="AH423" s="1"/>
      <c r="AI423" s="139"/>
      <c r="AJ423" s="139"/>
      <c r="AK423" s="350"/>
      <c r="AL423" s="350"/>
      <c r="AM423" s="2"/>
      <c r="AN423" s="2"/>
      <c r="AO423" s="2"/>
      <c r="AP423" s="45"/>
      <c r="AQ423" s="167"/>
      <c r="AR423" s="167"/>
      <c r="AS423" s="167"/>
      <c r="AT423" s="167"/>
      <c r="AU423" s="167"/>
      <c r="AV423" s="167"/>
      <c r="AW423" s="167"/>
      <c r="AX423" s="167"/>
      <c r="AY423" s="167"/>
      <c r="AZ423" s="167"/>
      <c r="BA423" s="167"/>
      <c r="BB423" s="167"/>
      <c r="BC423" s="167"/>
      <c r="BD423" s="167"/>
    </row>
    <row r="424" spans="1:56" ht="14.25" customHeight="1">
      <c r="A424" s="217"/>
      <c r="B424" s="270"/>
      <c r="C424" s="2"/>
      <c r="D424" s="2"/>
      <c r="E424" s="2"/>
      <c r="F424" s="2"/>
      <c r="G424" s="470"/>
      <c r="H424" s="2"/>
      <c r="I424" s="2"/>
      <c r="J424" s="2"/>
      <c r="K424" s="2"/>
      <c r="L424" s="2"/>
      <c r="M424" s="305"/>
      <c r="N424" s="2"/>
      <c r="O424" s="2"/>
      <c r="P424" s="2"/>
      <c r="Q424" s="469"/>
      <c r="R424" s="2"/>
      <c r="S424" s="2"/>
      <c r="T424" s="2"/>
      <c r="U424" s="468"/>
      <c r="V424" s="2"/>
      <c r="W424" s="1"/>
      <c r="X424" s="1"/>
      <c r="Y424" s="1"/>
      <c r="Z424" s="1"/>
      <c r="AA424" s="1"/>
      <c r="AB424" s="2"/>
      <c r="AC424" s="2"/>
      <c r="AD424" s="2"/>
      <c r="AE424" s="2"/>
      <c r="AF424" s="2"/>
      <c r="AG424" s="3"/>
      <c r="AH424" s="1"/>
      <c r="AI424" s="139"/>
      <c r="AJ424" s="139"/>
      <c r="AK424" s="350"/>
      <c r="AL424" s="350"/>
      <c r="AM424" s="2"/>
      <c r="AN424" s="2"/>
      <c r="AO424" s="2"/>
      <c r="AP424" s="45"/>
      <c r="AQ424" s="167"/>
      <c r="AR424" s="167"/>
      <c r="AS424" s="167"/>
      <c r="AT424" s="167"/>
      <c r="AU424" s="167"/>
      <c r="AV424" s="167"/>
      <c r="AW424" s="167"/>
      <c r="AX424" s="167"/>
      <c r="AY424" s="167"/>
      <c r="AZ424" s="167"/>
      <c r="BA424" s="167"/>
      <c r="BB424" s="167"/>
      <c r="BC424" s="167"/>
      <c r="BD424" s="167"/>
    </row>
    <row r="425" spans="1:56" ht="14.25" customHeight="1">
      <c r="A425" s="217"/>
      <c r="B425" s="270"/>
      <c r="C425" s="2"/>
      <c r="D425" s="2"/>
      <c r="E425" s="2"/>
      <c r="F425" s="2"/>
      <c r="G425" s="470"/>
      <c r="H425" s="2"/>
      <c r="I425" s="2"/>
      <c r="J425" s="2"/>
      <c r="K425" s="2"/>
      <c r="L425" s="2"/>
      <c r="M425" s="305"/>
      <c r="N425" s="2"/>
      <c r="O425" s="2"/>
      <c r="P425" s="2"/>
      <c r="Q425" s="469"/>
      <c r="R425" s="2"/>
      <c r="S425" s="2"/>
      <c r="T425" s="2"/>
      <c r="U425" s="468"/>
      <c r="V425" s="2"/>
      <c r="W425" s="1"/>
      <c r="X425" s="1"/>
      <c r="Y425" s="1"/>
      <c r="Z425" s="1"/>
      <c r="AA425" s="1"/>
      <c r="AB425" s="2"/>
      <c r="AC425" s="2"/>
      <c r="AD425" s="2"/>
      <c r="AE425" s="2"/>
      <c r="AF425" s="2"/>
      <c r="AG425" s="3"/>
      <c r="AH425" s="1"/>
      <c r="AI425" s="139"/>
      <c r="AJ425" s="139"/>
      <c r="AK425" s="350"/>
      <c r="AL425" s="350"/>
      <c r="AM425" s="2"/>
      <c r="AN425" s="2"/>
      <c r="AO425" s="2"/>
      <c r="AP425" s="45"/>
      <c r="AQ425" s="167"/>
      <c r="AR425" s="167"/>
      <c r="AS425" s="167"/>
      <c r="AT425" s="167"/>
      <c r="AU425" s="167"/>
      <c r="AV425" s="167"/>
      <c r="AW425" s="167"/>
      <c r="AX425" s="167"/>
      <c r="AY425" s="167"/>
      <c r="AZ425" s="167"/>
      <c r="BA425" s="167"/>
      <c r="BB425" s="167"/>
      <c r="BC425" s="167"/>
      <c r="BD425" s="167"/>
    </row>
    <row r="426" spans="1:56" ht="14.25" customHeight="1">
      <c r="A426" s="217"/>
      <c r="B426" s="270"/>
      <c r="C426" s="2"/>
      <c r="D426" s="2"/>
      <c r="E426" s="2"/>
      <c r="F426" s="2"/>
      <c r="G426" s="470"/>
      <c r="H426" s="2"/>
      <c r="I426" s="2"/>
      <c r="J426" s="2"/>
      <c r="K426" s="2"/>
      <c r="L426" s="2"/>
      <c r="M426" s="305"/>
      <c r="N426" s="2"/>
      <c r="O426" s="2"/>
      <c r="P426" s="2"/>
      <c r="Q426" s="469"/>
      <c r="R426" s="2"/>
      <c r="S426" s="2"/>
      <c r="T426" s="2"/>
      <c r="U426" s="468"/>
      <c r="V426" s="2"/>
      <c r="W426" s="1"/>
      <c r="X426" s="1"/>
      <c r="Y426" s="1"/>
      <c r="Z426" s="1"/>
      <c r="AA426" s="1"/>
      <c r="AB426" s="2"/>
      <c r="AC426" s="2"/>
      <c r="AD426" s="2"/>
      <c r="AE426" s="2"/>
      <c r="AF426" s="2"/>
      <c r="AG426" s="3"/>
      <c r="AH426" s="1"/>
      <c r="AI426" s="139"/>
      <c r="AJ426" s="139"/>
      <c r="AK426" s="350"/>
      <c r="AL426" s="350"/>
      <c r="AM426" s="2"/>
      <c r="AN426" s="2"/>
      <c r="AO426" s="2"/>
      <c r="AP426" s="45"/>
      <c r="AQ426" s="167"/>
      <c r="AR426" s="167"/>
      <c r="AS426" s="167"/>
      <c r="AT426" s="167"/>
      <c r="AU426" s="167"/>
      <c r="AV426" s="167"/>
      <c r="AW426" s="167"/>
      <c r="AX426" s="167"/>
      <c r="AY426" s="167"/>
      <c r="AZ426" s="167"/>
      <c r="BA426" s="167"/>
      <c r="BB426" s="167"/>
      <c r="BC426" s="167"/>
      <c r="BD426" s="167"/>
    </row>
    <row r="427" spans="1:56" ht="14.25" customHeight="1">
      <c r="A427" s="217"/>
      <c r="B427" s="270"/>
      <c r="C427" s="2"/>
      <c r="D427" s="2"/>
      <c r="E427" s="2"/>
      <c r="F427" s="2"/>
      <c r="G427" s="470"/>
      <c r="H427" s="2"/>
      <c r="I427" s="2"/>
      <c r="J427" s="2"/>
      <c r="K427" s="2"/>
      <c r="L427" s="2"/>
      <c r="M427" s="305"/>
      <c r="N427" s="2"/>
      <c r="O427" s="2"/>
      <c r="P427" s="2"/>
      <c r="Q427" s="469"/>
      <c r="R427" s="2"/>
      <c r="S427" s="2"/>
      <c r="T427" s="2"/>
      <c r="U427" s="468"/>
      <c r="V427" s="2"/>
      <c r="W427" s="1"/>
      <c r="X427" s="1"/>
      <c r="Y427" s="1"/>
      <c r="Z427" s="1"/>
      <c r="AA427" s="1"/>
      <c r="AB427" s="2"/>
      <c r="AC427" s="2"/>
      <c r="AD427" s="2"/>
      <c r="AE427" s="2"/>
      <c r="AF427" s="2"/>
      <c r="AG427" s="3"/>
      <c r="AH427" s="1"/>
      <c r="AI427" s="139"/>
      <c r="AJ427" s="139"/>
      <c r="AK427" s="350"/>
      <c r="AL427" s="350"/>
      <c r="AM427" s="2"/>
      <c r="AN427" s="2"/>
      <c r="AO427" s="2"/>
      <c r="AP427" s="45"/>
      <c r="AQ427" s="167"/>
      <c r="AR427" s="167"/>
      <c r="AS427" s="167"/>
      <c r="AT427" s="167"/>
      <c r="AU427" s="167"/>
      <c r="AV427" s="167"/>
      <c r="AW427" s="167"/>
      <c r="AX427" s="167"/>
      <c r="AY427" s="167"/>
      <c r="AZ427" s="167"/>
      <c r="BA427" s="167"/>
      <c r="BB427" s="167"/>
      <c r="BC427" s="167"/>
      <c r="BD427" s="167"/>
    </row>
    <row r="428" spans="1:56" ht="14.25" customHeight="1">
      <c r="A428" s="217"/>
      <c r="B428" s="270"/>
      <c r="C428" s="2"/>
      <c r="D428" s="2"/>
      <c r="E428" s="2"/>
      <c r="F428" s="2"/>
      <c r="G428" s="470"/>
      <c r="H428" s="2"/>
      <c r="I428" s="2"/>
      <c r="J428" s="2"/>
      <c r="K428" s="2"/>
      <c r="L428" s="2"/>
      <c r="M428" s="305"/>
      <c r="N428" s="2"/>
      <c r="O428" s="2"/>
      <c r="P428" s="2"/>
      <c r="Q428" s="469"/>
      <c r="R428" s="2"/>
      <c r="S428" s="2"/>
      <c r="T428" s="2"/>
      <c r="U428" s="468"/>
      <c r="V428" s="2"/>
      <c r="W428" s="1"/>
      <c r="X428" s="1"/>
      <c r="Y428" s="1"/>
      <c r="Z428" s="1"/>
      <c r="AA428" s="1"/>
      <c r="AB428" s="2"/>
      <c r="AC428" s="2"/>
      <c r="AD428" s="2"/>
      <c r="AE428" s="2"/>
      <c r="AF428" s="2"/>
      <c r="AG428" s="3"/>
      <c r="AH428" s="1"/>
      <c r="AI428" s="139"/>
      <c r="AJ428" s="139"/>
      <c r="AK428" s="350"/>
      <c r="AL428" s="350"/>
      <c r="AM428" s="2"/>
      <c r="AN428" s="2"/>
      <c r="AO428" s="2"/>
      <c r="AP428" s="45"/>
      <c r="AQ428" s="167"/>
      <c r="AR428" s="167"/>
      <c r="AS428" s="167"/>
      <c r="AT428" s="167"/>
      <c r="AU428" s="167"/>
      <c r="AV428" s="167"/>
      <c r="AW428" s="167"/>
      <c r="AX428" s="167"/>
      <c r="AY428" s="167"/>
      <c r="AZ428" s="167"/>
      <c r="BA428" s="167"/>
      <c r="BB428" s="167"/>
      <c r="BC428" s="167"/>
      <c r="BD428" s="167"/>
    </row>
    <row r="429" spans="1:56" ht="14.25" customHeight="1">
      <c r="A429" s="217"/>
      <c r="B429" s="270"/>
      <c r="C429" s="2"/>
      <c r="D429" s="2"/>
      <c r="E429" s="2"/>
      <c r="F429" s="2"/>
      <c r="G429" s="470"/>
      <c r="H429" s="2"/>
      <c r="I429" s="2"/>
      <c r="J429" s="2"/>
      <c r="K429" s="2"/>
      <c r="L429" s="2"/>
      <c r="M429" s="305"/>
      <c r="N429" s="2"/>
      <c r="O429" s="2"/>
      <c r="P429" s="2"/>
      <c r="Q429" s="469"/>
      <c r="R429" s="2"/>
      <c r="S429" s="2"/>
      <c r="T429" s="2"/>
      <c r="U429" s="468"/>
      <c r="V429" s="2"/>
      <c r="W429" s="1"/>
      <c r="X429" s="1"/>
      <c r="Y429" s="1"/>
      <c r="Z429" s="1"/>
      <c r="AA429" s="1"/>
      <c r="AB429" s="2"/>
      <c r="AC429" s="2"/>
      <c r="AD429" s="2"/>
      <c r="AE429" s="2"/>
      <c r="AF429" s="2"/>
      <c r="AG429" s="3"/>
      <c r="AH429" s="1"/>
      <c r="AI429" s="139"/>
      <c r="AJ429" s="139"/>
      <c r="AK429" s="350"/>
      <c r="AL429" s="350"/>
      <c r="AM429" s="2"/>
      <c r="AN429" s="2"/>
      <c r="AO429" s="2"/>
      <c r="AP429" s="45"/>
      <c r="AQ429" s="167"/>
      <c r="AR429" s="167"/>
      <c r="AS429" s="167"/>
      <c r="AT429" s="167"/>
      <c r="AU429" s="167"/>
      <c r="AV429" s="167"/>
      <c r="AW429" s="167"/>
      <c r="AX429" s="167"/>
      <c r="AY429" s="167"/>
      <c r="AZ429" s="167"/>
      <c r="BA429" s="167"/>
      <c r="BB429" s="167"/>
      <c r="BC429" s="167"/>
      <c r="BD429" s="167"/>
    </row>
    <row r="430" spans="1:56" ht="14.25" customHeight="1">
      <c r="A430" s="217"/>
      <c r="B430" s="270"/>
      <c r="C430" s="2"/>
      <c r="D430" s="2"/>
      <c r="E430" s="2"/>
      <c r="F430" s="2"/>
      <c r="G430" s="470"/>
      <c r="H430" s="2"/>
      <c r="I430" s="2"/>
      <c r="J430" s="2"/>
      <c r="K430" s="2"/>
      <c r="L430" s="2"/>
      <c r="M430" s="305"/>
      <c r="N430" s="2"/>
      <c r="O430" s="2"/>
      <c r="P430" s="2"/>
      <c r="Q430" s="469"/>
      <c r="R430" s="2"/>
      <c r="S430" s="2"/>
      <c r="T430" s="2"/>
      <c r="U430" s="468"/>
      <c r="V430" s="2"/>
      <c r="W430" s="1"/>
      <c r="X430" s="1"/>
      <c r="Y430" s="1"/>
      <c r="Z430" s="1"/>
      <c r="AA430" s="1"/>
      <c r="AB430" s="2"/>
      <c r="AC430" s="2"/>
      <c r="AD430" s="2"/>
      <c r="AE430" s="2"/>
      <c r="AF430" s="2"/>
      <c r="AG430" s="3"/>
      <c r="AH430" s="1"/>
      <c r="AI430" s="139"/>
      <c r="AJ430" s="139"/>
      <c r="AK430" s="350"/>
      <c r="AL430" s="350"/>
      <c r="AM430" s="2"/>
      <c r="AN430" s="2"/>
      <c r="AO430" s="2"/>
      <c r="AP430" s="45"/>
      <c r="AQ430" s="167"/>
      <c r="AR430" s="167"/>
      <c r="AS430" s="167"/>
      <c r="AT430" s="167"/>
      <c r="AU430" s="167"/>
      <c r="AV430" s="167"/>
      <c r="AW430" s="167"/>
      <c r="AX430" s="167"/>
      <c r="AY430" s="167"/>
      <c r="AZ430" s="167"/>
      <c r="BA430" s="167"/>
      <c r="BB430" s="167"/>
      <c r="BC430" s="167"/>
      <c r="BD430" s="167"/>
    </row>
    <row r="431" spans="1:56" ht="14.25" customHeight="1">
      <c r="A431" s="217"/>
      <c r="B431" s="270"/>
      <c r="C431" s="2"/>
      <c r="D431" s="2"/>
      <c r="E431" s="2"/>
      <c r="F431" s="2"/>
      <c r="G431" s="470"/>
      <c r="H431" s="2"/>
      <c r="I431" s="2"/>
      <c r="J431" s="2"/>
      <c r="K431" s="2"/>
      <c r="L431" s="2"/>
      <c r="M431" s="305"/>
      <c r="N431" s="2"/>
      <c r="O431" s="2"/>
      <c r="P431" s="2"/>
      <c r="Q431" s="469"/>
      <c r="R431" s="2"/>
      <c r="S431" s="2"/>
      <c r="T431" s="2"/>
      <c r="U431" s="468"/>
      <c r="V431" s="2"/>
      <c r="W431" s="1"/>
      <c r="X431" s="1"/>
      <c r="Y431" s="1"/>
      <c r="Z431" s="1"/>
      <c r="AA431" s="1"/>
      <c r="AB431" s="2"/>
      <c r="AC431" s="2"/>
      <c r="AD431" s="2"/>
      <c r="AE431" s="2"/>
      <c r="AF431" s="2"/>
      <c r="AG431" s="3"/>
      <c r="AH431" s="1"/>
      <c r="AI431" s="139"/>
      <c r="AJ431" s="139"/>
      <c r="AK431" s="350"/>
      <c r="AL431" s="350"/>
      <c r="AM431" s="2"/>
      <c r="AN431" s="2"/>
      <c r="AO431" s="2"/>
      <c r="AP431" s="45"/>
      <c r="AQ431" s="167"/>
      <c r="AR431" s="167"/>
      <c r="AS431" s="167"/>
      <c r="AT431" s="167"/>
      <c r="AU431" s="167"/>
      <c r="AV431" s="167"/>
      <c r="AW431" s="167"/>
      <c r="AX431" s="167"/>
      <c r="AY431" s="167"/>
      <c r="AZ431" s="167"/>
      <c r="BA431" s="167"/>
      <c r="BB431" s="167"/>
      <c r="BC431" s="167"/>
      <c r="BD431" s="167"/>
    </row>
    <row r="432" spans="1:56" ht="14.25" customHeight="1">
      <c r="A432" s="217"/>
      <c r="B432" s="270"/>
      <c r="C432" s="2"/>
      <c r="D432" s="2"/>
      <c r="E432" s="2"/>
      <c r="F432" s="2"/>
      <c r="G432" s="470"/>
      <c r="H432" s="2"/>
      <c r="I432" s="2"/>
      <c r="J432" s="2"/>
      <c r="K432" s="2"/>
      <c r="L432" s="2"/>
      <c r="M432" s="305"/>
      <c r="N432" s="2"/>
      <c r="O432" s="2"/>
      <c r="P432" s="2"/>
      <c r="Q432" s="469"/>
      <c r="R432" s="2"/>
      <c r="S432" s="2"/>
      <c r="T432" s="2"/>
      <c r="U432" s="468"/>
      <c r="V432" s="2"/>
      <c r="W432" s="1"/>
      <c r="X432" s="1"/>
      <c r="Y432" s="1"/>
      <c r="Z432" s="1"/>
      <c r="AA432" s="1"/>
      <c r="AB432" s="2"/>
      <c r="AC432" s="2"/>
      <c r="AD432" s="2"/>
      <c r="AE432" s="2"/>
      <c r="AF432" s="2"/>
      <c r="AG432" s="3"/>
      <c r="AH432" s="1"/>
      <c r="AI432" s="139"/>
      <c r="AJ432" s="139"/>
      <c r="AK432" s="350"/>
      <c r="AL432" s="350"/>
      <c r="AM432" s="2"/>
      <c r="AN432" s="2"/>
      <c r="AO432" s="2"/>
      <c r="AP432" s="45"/>
      <c r="AQ432" s="167"/>
      <c r="AR432" s="167"/>
      <c r="AS432" s="167"/>
      <c r="AT432" s="167"/>
      <c r="AU432" s="167"/>
      <c r="AV432" s="167"/>
      <c r="AW432" s="167"/>
      <c r="AX432" s="167"/>
      <c r="AY432" s="167"/>
      <c r="AZ432" s="167"/>
      <c r="BA432" s="167"/>
      <c r="BB432" s="167"/>
      <c r="BC432" s="167"/>
      <c r="BD432" s="167"/>
    </row>
    <row r="433" spans="1:56" ht="14.25" customHeight="1">
      <c r="A433" s="217"/>
      <c r="B433" s="270"/>
      <c r="C433" s="2"/>
      <c r="D433" s="2"/>
      <c r="E433" s="2"/>
      <c r="F433" s="2"/>
      <c r="G433" s="470"/>
      <c r="H433" s="2"/>
      <c r="I433" s="2"/>
      <c r="J433" s="2"/>
      <c r="K433" s="2"/>
      <c r="L433" s="2"/>
      <c r="M433" s="305"/>
      <c r="N433" s="2"/>
      <c r="O433" s="2"/>
      <c r="P433" s="2"/>
      <c r="Q433" s="469"/>
      <c r="R433" s="2"/>
      <c r="S433" s="2"/>
      <c r="T433" s="2"/>
      <c r="U433" s="468"/>
      <c r="V433" s="2"/>
      <c r="W433" s="1"/>
      <c r="X433" s="1"/>
      <c r="Y433" s="1"/>
      <c r="Z433" s="1"/>
      <c r="AA433" s="1"/>
      <c r="AB433" s="2"/>
      <c r="AC433" s="2"/>
      <c r="AD433" s="2"/>
      <c r="AE433" s="2"/>
      <c r="AF433" s="2"/>
      <c r="AG433" s="3"/>
      <c r="AH433" s="1"/>
      <c r="AI433" s="139"/>
      <c r="AJ433" s="139"/>
      <c r="AK433" s="350"/>
      <c r="AL433" s="350"/>
      <c r="AM433" s="2"/>
      <c r="AN433" s="2"/>
      <c r="AO433" s="2"/>
      <c r="AP433" s="45"/>
      <c r="AQ433" s="167"/>
      <c r="AR433" s="167"/>
      <c r="AS433" s="167"/>
      <c r="AT433" s="167"/>
      <c r="AU433" s="167"/>
      <c r="AV433" s="167"/>
      <c r="AW433" s="167"/>
      <c r="AX433" s="167"/>
      <c r="AY433" s="167"/>
      <c r="AZ433" s="167"/>
      <c r="BA433" s="167"/>
      <c r="BB433" s="167"/>
      <c r="BC433" s="167"/>
      <c r="BD433" s="167"/>
    </row>
    <row r="434" spans="1:56" ht="14.25" customHeight="1">
      <c r="A434" s="217"/>
      <c r="B434" s="270"/>
      <c r="C434" s="2"/>
      <c r="D434" s="2"/>
      <c r="E434" s="2"/>
      <c r="F434" s="2"/>
      <c r="G434" s="470"/>
      <c r="H434" s="2"/>
      <c r="I434" s="2"/>
      <c r="J434" s="2"/>
      <c r="K434" s="2"/>
      <c r="L434" s="2"/>
      <c r="M434" s="305"/>
      <c r="N434" s="2"/>
      <c r="O434" s="2"/>
      <c r="P434" s="2"/>
      <c r="Q434" s="469"/>
      <c r="R434" s="2"/>
      <c r="S434" s="2"/>
      <c r="T434" s="2"/>
      <c r="U434" s="468"/>
      <c r="V434" s="2"/>
      <c r="W434" s="1"/>
      <c r="X434" s="1"/>
      <c r="Y434" s="1"/>
      <c r="Z434" s="1"/>
      <c r="AA434" s="1"/>
      <c r="AB434" s="2"/>
      <c r="AC434" s="2"/>
      <c r="AD434" s="2"/>
      <c r="AE434" s="2"/>
      <c r="AF434" s="2"/>
      <c r="AG434" s="3"/>
      <c r="AH434" s="1"/>
      <c r="AI434" s="139"/>
      <c r="AJ434" s="139"/>
      <c r="AK434" s="350"/>
      <c r="AL434" s="350"/>
      <c r="AM434" s="2"/>
      <c r="AN434" s="2"/>
      <c r="AO434" s="2"/>
      <c r="AP434" s="45"/>
      <c r="AQ434" s="167"/>
      <c r="AR434" s="167"/>
      <c r="AS434" s="167"/>
      <c r="AT434" s="167"/>
      <c r="AU434" s="167"/>
      <c r="AV434" s="167"/>
      <c r="AW434" s="167"/>
      <c r="AX434" s="167"/>
      <c r="AY434" s="167"/>
      <c r="AZ434" s="167"/>
      <c r="BA434" s="167"/>
      <c r="BB434" s="167"/>
      <c r="BC434" s="167"/>
      <c r="BD434" s="167"/>
    </row>
    <row r="435" spans="1:56" ht="14.25" customHeight="1">
      <c r="A435" s="217"/>
      <c r="B435" s="270"/>
      <c r="C435" s="2"/>
      <c r="D435" s="2"/>
      <c r="E435" s="2"/>
      <c r="F435" s="2"/>
      <c r="G435" s="470"/>
      <c r="H435" s="2"/>
      <c r="I435" s="2"/>
      <c r="J435" s="2"/>
      <c r="K435" s="2"/>
      <c r="L435" s="2"/>
      <c r="M435" s="305"/>
      <c r="N435" s="2"/>
      <c r="O435" s="2"/>
      <c r="P435" s="2"/>
      <c r="Q435" s="469"/>
      <c r="R435" s="2"/>
      <c r="S435" s="2"/>
      <c r="T435" s="2"/>
      <c r="U435" s="468"/>
      <c r="V435" s="2"/>
      <c r="W435" s="1"/>
      <c r="X435" s="1"/>
      <c r="Y435" s="1"/>
      <c r="Z435" s="1"/>
      <c r="AA435" s="1"/>
      <c r="AB435" s="2"/>
      <c r="AC435" s="2"/>
      <c r="AD435" s="2"/>
      <c r="AE435" s="2"/>
      <c r="AF435" s="2"/>
      <c r="AG435" s="3"/>
      <c r="AH435" s="1"/>
      <c r="AI435" s="139"/>
      <c r="AJ435" s="139"/>
      <c r="AK435" s="350"/>
      <c r="AL435" s="350"/>
      <c r="AM435" s="2"/>
      <c r="AN435" s="2"/>
      <c r="AO435" s="2"/>
      <c r="AP435" s="45"/>
      <c r="AQ435" s="167"/>
      <c r="AR435" s="167"/>
      <c r="AS435" s="167"/>
      <c r="AT435" s="167"/>
      <c r="AU435" s="167"/>
      <c r="AV435" s="167"/>
      <c r="AW435" s="167"/>
      <c r="AX435" s="167"/>
      <c r="AY435" s="167"/>
      <c r="AZ435" s="167"/>
      <c r="BA435" s="167"/>
      <c r="BB435" s="167"/>
      <c r="BC435" s="167"/>
      <c r="BD435" s="167"/>
    </row>
    <row r="436" spans="1:56" ht="14.25" customHeight="1">
      <c r="A436" s="217"/>
      <c r="B436" s="270"/>
      <c r="C436" s="2"/>
      <c r="D436" s="2"/>
      <c r="E436" s="2"/>
      <c r="F436" s="2"/>
      <c r="G436" s="470"/>
      <c r="H436" s="2"/>
      <c r="I436" s="2"/>
      <c r="J436" s="2"/>
      <c r="K436" s="2"/>
      <c r="L436" s="2"/>
      <c r="M436" s="305"/>
      <c r="N436" s="2"/>
      <c r="O436" s="2"/>
      <c r="P436" s="2"/>
      <c r="Q436" s="469"/>
      <c r="R436" s="2"/>
      <c r="S436" s="2"/>
      <c r="T436" s="2"/>
      <c r="U436" s="468"/>
      <c r="V436" s="2"/>
      <c r="W436" s="1"/>
      <c r="X436" s="1"/>
      <c r="Y436" s="1"/>
      <c r="Z436" s="1"/>
      <c r="AA436" s="1"/>
      <c r="AB436" s="2"/>
      <c r="AC436" s="2"/>
      <c r="AD436" s="2"/>
      <c r="AE436" s="2"/>
      <c r="AF436" s="2"/>
      <c r="AG436" s="3"/>
      <c r="AH436" s="1"/>
      <c r="AI436" s="139"/>
      <c r="AJ436" s="139"/>
      <c r="AK436" s="350"/>
      <c r="AL436" s="350"/>
      <c r="AM436" s="2"/>
      <c r="AN436" s="2"/>
      <c r="AO436" s="2"/>
      <c r="AP436" s="45"/>
      <c r="AQ436" s="167"/>
      <c r="AR436" s="167"/>
      <c r="AS436" s="167"/>
      <c r="AT436" s="167"/>
      <c r="AU436" s="167"/>
      <c r="AV436" s="167"/>
      <c r="AW436" s="167"/>
      <c r="AX436" s="167"/>
      <c r="AY436" s="167"/>
      <c r="AZ436" s="167"/>
      <c r="BA436" s="167"/>
      <c r="BB436" s="167"/>
      <c r="BC436" s="167"/>
      <c r="BD436" s="167"/>
    </row>
    <row r="437" spans="1:56" ht="14.25" customHeight="1">
      <c r="A437" s="217"/>
      <c r="B437" s="270"/>
      <c r="C437" s="2"/>
      <c r="D437" s="2"/>
      <c r="E437" s="2"/>
      <c r="F437" s="2"/>
      <c r="G437" s="470"/>
      <c r="H437" s="2"/>
      <c r="I437" s="2"/>
      <c r="J437" s="2"/>
      <c r="K437" s="2"/>
      <c r="L437" s="2"/>
      <c r="M437" s="305"/>
      <c r="N437" s="2"/>
      <c r="O437" s="2"/>
      <c r="P437" s="2"/>
      <c r="Q437" s="469"/>
      <c r="R437" s="2"/>
      <c r="S437" s="2"/>
      <c r="T437" s="2"/>
      <c r="U437" s="468"/>
      <c r="V437" s="2"/>
      <c r="W437" s="1"/>
      <c r="X437" s="1"/>
      <c r="Y437" s="1"/>
      <c r="Z437" s="1"/>
      <c r="AA437" s="1"/>
      <c r="AB437" s="2"/>
      <c r="AC437" s="2"/>
      <c r="AD437" s="2"/>
      <c r="AE437" s="2"/>
      <c r="AF437" s="2"/>
      <c r="AG437" s="3"/>
      <c r="AH437" s="1"/>
      <c r="AI437" s="139"/>
      <c r="AJ437" s="139"/>
      <c r="AK437" s="350"/>
      <c r="AL437" s="350"/>
      <c r="AM437" s="2"/>
      <c r="AN437" s="2"/>
      <c r="AO437" s="2"/>
      <c r="AP437" s="45"/>
      <c r="AQ437" s="167"/>
      <c r="AR437" s="167"/>
      <c r="AS437" s="167"/>
      <c r="AT437" s="167"/>
      <c r="AU437" s="167"/>
      <c r="AV437" s="167"/>
      <c r="AW437" s="167"/>
      <c r="AX437" s="167"/>
      <c r="AY437" s="167"/>
      <c r="AZ437" s="167"/>
      <c r="BA437" s="167"/>
      <c r="BB437" s="167"/>
      <c r="BC437" s="167"/>
      <c r="BD437" s="167"/>
    </row>
    <row r="438" spans="1:56" ht="14.25" customHeight="1">
      <c r="A438" s="217"/>
      <c r="B438" s="270"/>
      <c r="C438" s="2"/>
      <c r="D438" s="2"/>
      <c r="E438" s="2"/>
      <c r="F438" s="2"/>
      <c r="G438" s="470"/>
      <c r="H438" s="2"/>
      <c r="I438" s="2"/>
      <c r="J438" s="2"/>
      <c r="K438" s="2"/>
      <c r="L438" s="2"/>
      <c r="M438" s="305"/>
      <c r="N438" s="2"/>
      <c r="O438" s="2"/>
      <c r="P438" s="2"/>
      <c r="Q438" s="469"/>
      <c r="R438" s="2"/>
      <c r="S438" s="2"/>
      <c r="T438" s="2"/>
      <c r="U438" s="468"/>
      <c r="V438" s="2"/>
      <c r="W438" s="1"/>
      <c r="X438" s="1"/>
      <c r="Y438" s="1"/>
      <c r="Z438" s="1"/>
      <c r="AA438" s="1"/>
      <c r="AB438" s="2"/>
      <c r="AC438" s="2"/>
      <c r="AD438" s="2"/>
      <c r="AE438" s="2"/>
      <c r="AF438" s="2"/>
      <c r="AG438" s="3"/>
      <c r="AH438" s="1"/>
      <c r="AI438" s="139"/>
      <c r="AJ438" s="139"/>
      <c r="AK438" s="350"/>
      <c r="AL438" s="350"/>
      <c r="AM438" s="2"/>
      <c r="AN438" s="2"/>
      <c r="AO438" s="2"/>
      <c r="AP438" s="45"/>
      <c r="AQ438" s="167"/>
      <c r="AR438" s="167"/>
      <c r="AS438" s="167"/>
      <c r="AT438" s="167"/>
      <c r="AU438" s="167"/>
      <c r="AV438" s="167"/>
      <c r="AW438" s="167"/>
      <c r="AX438" s="167"/>
      <c r="AY438" s="167"/>
      <c r="AZ438" s="167"/>
      <c r="BA438" s="167"/>
      <c r="BB438" s="167"/>
      <c r="BC438" s="167"/>
      <c r="BD438" s="167"/>
    </row>
    <row r="439" spans="1:56" ht="14.25" customHeight="1">
      <c r="A439" s="217"/>
      <c r="B439" s="270"/>
      <c r="C439" s="2"/>
      <c r="D439" s="2"/>
      <c r="E439" s="2"/>
      <c r="F439" s="2"/>
      <c r="G439" s="470"/>
      <c r="H439" s="2"/>
      <c r="I439" s="2"/>
      <c r="J439" s="2"/>
      <c r="K439" s="2"/>
      <c r="L439" s="2"/>
      <c r="M439" s="305"/>
      <c r="N439" s="2"/>
      <c r="O439" s="2"/>
      <c r="P439" s="2"/>
      <c r="Q439" s="469"/>
      <c r="R439" s="2"/>
      <c r="S439" s="2"/>
      <c r="T439" s="2"/>
      <c r="U439" s="468"/>
      <c r="V439" s="2"/>
      <c r="W439" s="1"/>
      <c r="X439" s="1"/>
      <c r="Y439" s="1"/>
      <c r="Z439" s="1"/>
      <c r="AA439" s="1"/>
      <c r="AB439" s="2"/>
      <c r="AC439" s="2"/>
      <c r="AD439" s="2"/>
      <c r="AE439" s="2"/>
      <c r="AF439" s="2"/>
      <c r="AG439" s="3"/>
      <c r="AH439" s="1"/>
      <c r="AI439" s="139"/>
      <c r="AJ439" s="139"/>
      <c r="AK439" s="350"/>
      <c r="AL439" s="350"/>
      <c r="AM439" s="2"/>
      <c r="AN439" s="2"/>
      <c r="AO439" s="2"/>
      <c r="AP439" s="45"/>
      <c r="AQ439" s="167"/>
      <c r="AR439" s="167"/>
      <c r="AS439" s="167"/>
      <c r="AT439" s="167"/>
      <c r="AU439" s="167"/>
      <c r="AV439" s="167"/>
      <c r="AW439" s="167"/>
      <c r="AX439" s="167"/>
      <c r="AY439" s="167"/>
      <c r="AZ439" s="167"/>
      <c r="BA439" s="167"/>
      <c r="BB439" s="167"/>
      <c r="BC439" s="167"/>
      <c r="BD439" s="167"/>
    </row>
    <row r="440" spans="1:56" ht="14.25" customHeight="1">
      <c r="A440" s="217"/>
      <c r="B440" s="270"/>
      <c r="C440" s="2"/>
      <c r="D440" s="2"/>
      <c r="E440" s="2"/>
      <c r="F440" s="2"/>
      <c r="G440" s="470"/>
      <c r="H440" s="2"/>
      <c r="I440" s="2"/>
      <c r="J440" s="2"/>
      <c r="K440" s="2"/>
      <c r="L440" s="2"/>
      <c r="M440" s="305"/>
      <c r="N440" s="2"/>
      <c r="O440" s="2"/>
      <c r="P440" s="2"/>
      <c r="Q440" s="469"/>
      <c r="R440" s="2"/>
      <c r="S440" s="2"/>
      <c r="T440" s="2"/>
      <c r="U440" s="468"/>
      <c r="V440" s="2"/>
      <c r="W440" s="1"/>
      <c r="X440" s="1"/>
      <c r="Y440" s="1"/>
      <c r="Z440" s="1"/>
      <c r="AA440" s="1"/>
      <c r="AB440" s="2"/>
      <c r="AC440" s="2"/>
      <c r="AD440" s="2"/>
      <c r="AE440" s="2"/>
      <c r="AF440" s="2"/>
      <c r="AG440" s="3"/>
      <c r="AH440" s="1"/>
      <c r="AI440" s="139"/>
      <c r="AJ440" s="139"/>
      <c r="AK440" s="350"/>
      <c r="AL440" s="350"/>
      <c r="AM440" s="2"/>
      <c r="AN440" s="2"/>
      <c r="AO440" s="2"/>
      <c r="AP440" s="45"/>
      <c r="AQ440" s="167"/>
      <c r="AR440" s="167"/>
      <c r="AS440" s="167"/>
      <c r="AT440" s="167"/>
      <c r="AU440" s="167"/>
      <c r="AV440" s="167"/>
      <c r="AW440" s="167"/>
      <c r="AX440" s="167"/>
      <c r="AY440" s="167"/>
      <c r="AZ440" s="167"/>
      <c r="BA440" s="167"/>
      <c r="BB440" s="167"/>
      <c r="BC440" s="167"/>
      <c r="BD440" s="167"/>
    </row>
    <row r="441" spans="1:56" ht="14.25" customHeight="1">
      <c r="A441" s="217"/>
      <c r="B441" s="270"/>
      <c r="C441" s="2"/>
      <c r="D441" s="2"/>
      <c r="E441" s="2"/>
      <c r="F441" s="2"/>
      <c r="G441" s="470"/>
      <c r="H441" s="2"/>
      <c r="I441" s="2"/>
      <c r="J441" s="2"/>
      <c r="K441" s="2"/>
      <c r="L441" s="2"/>
      <c r="M441" s="305"/>
      <c r="N441" s="2"/>
      <c r="O441" s="2"/>
      <c r="P441" s="2"/>
      <c r="Q441" s="469"/>
      <c r="R441" s="2"/>
      <c r="S441" s="2"/>
      <c r="T441" s="2"/>
      <c r="U441" s="468"/>
      <c r="V441" s="2"/>
      <c r="W441" s="1"/>
      <c r="X441" s="1"/>
      <c r="Y441" s="1"/>
      <c r="Z441" s="1"/>
      <c r="AA441" s="1"/>
      <c r="AB441" s="2"/>
      <c r="AC441" s="2"/>
      <c r="AD441" s="2"/>
      <c r="AE441" s="2"/>
      <c r="AF441" s="2"/>
      <c r="AG441" s="3"/>
      <c r="AH441" s="1"/>
      <c r="AI441" s="139"/>
      <c r="AJ441" s="139"/>
      <c r="AK441" s="350"/>
      <c r="AL441" s="350"/>
      <c r="AM441" s="2"/>
      <c r="AN441" s="2"/>
      <c r="AO441" s="2"/>
      <c r="AP441" s="45"/>
      <c r="AQ441" s="167"/>
      <c r="AR441" s="167"/>
      <c r="AS441" s="167"/>
      <c r="AT441" s="167"/>
      <c r="AU441" s="167"/>
      <c r="AV441" s="167"/>
      <c r="AW441" s="167"/>
      <c r="AX441" s="167"/>
      <c r="AY441" s="167"/>
      <c r="AZ441" s="167"/>
      <c r="BA441" s="167"/>
      <c r="BB441" s="167"/>
      <c r="BC441" s="167"/>
      <c r="BD441" s="167"/>
    </row>
    <row r="442" spans="1:56" ht="14.25" customHeight="1">
      <c r="A442" s="217"/>
      <c r="B442" s="270"/>
      <c r="C442" s="2"/>
      <c r="D442" s="2"/>
      <c r="E442" s="2"/>
      <c r="F442" s="2"/>
      <c r="G442" s="470"/>
      <c r="H442" s="2"/>
      <c r="I442" s="2"/>
      <c r="J442" s="2"/>
      <c r="K442" s="2"/>
      <c r="L442" s="2"/>
      <c r="M442" s="305"/>
      <c r="N442" s="2"/>
      <c r="O442" s="2"/>
      <c r="P442" s="2"/>
      <c r="Q442" s="469"/>
      <c r="R442" s="2"/>
      <c r="S442" s="2"/>
      <c r="T442" s="2"/>
      <c r="U442" s="468"/>
      <c r="V442" s="2"/>
      <c r="W442" s="1"/>
      <c r="X442" s="1"/>
      <c r="Y442" s="1"/>
      <c r="Z442" s="1"/>
      <c r="AA442" s="1"/>
      <c r="AB442" s="2"/>
      <c r="AC442" s="2"/>
      <c r="AD442" s="2"/>
      <c r="AE442" s="2"/>
      <c r="AF442" s="2"/>
      <c r="AG442" s="3"/>
      <c r="AH442" s="1"/>
      <c r="AI442" s="139"/>
      <c r="AJ442" s="139"/>
      <c r="AK442" s="350"/>
      <c r="AL442" s="350"/>
      <c r="AM442" s="2"/>
      <c r="AN442" s="2"/>
      <c r="AO442" s="2"/>
      <c r="AP442" s="45"/>
      <c r="AQ442" s="167"/>
      <c r="AR442" s="167"/>
      <c r="AS442" s="167"/>
      <c r="AT442" s="167"/>
      <c r="AU442" s="167"/>
      <c r="AV442" s="167"/>
      <c r="AW442" s="167"/>
      <c r="AX442" s="167"/>
      <c r="AY442" s="167"/>
      <c r="AZ442" s="167"/>
      <c r="BA442" s="167"/>
      <c r="BB442" s="167"/>
      <c r="BC442" s="167"/>
      <c r="BD442" s="167"/>
    </row>
    <row r="443" spans="1:56" ht="14.25" customHeight="1">
      <c r="A443" s="217"/>
      <c r="B443" s="270"/>
      <c r="C443" s="2"/>
      <c r="D443" s="2"/>
      <c r="E443" s="2"/>
      <c r="F443" s="2"/>
      <c r="G443" s="470"/>
      <c r="H443" s="2"/>
      <c r="I443" s="2"/>
      <c r="J443" s="2"/>
      <c r="K443" s="2"/>
      <c r="L443" s="2"/>
      <c r="M443" s="305"/>
      <c r="N443" s="2"/>
      <c r="O443" s="2"/>
      <c r="P443" s="2"/>
      <c r="Q443" s="469"/>
      <c r="R443" s="2"/>
      <c r="S443" s="2"/>
      <c r="T443" s="2"/>
      <c r="U443" s="468"/>
      <c r="V443" s="2"/>
      <c r="W443" s="1"/>
      <c r="X443" s="1"/>
      <c r="Y443" s="1"/>
      <c r="Z443" s="1"/>
      <c r="AA443" s="1"/>
      <c r="AB443" s="2"/>
      <c r="AC443" s="2"/>
      <c r="AD443" s="2"/>
      <c r="AE443" s="2"/>
      <c r="AF443" s="2"/>
      <c r="AG443" s="3"/>
      <c r="AH443" s="1"/>
      <c r="AI443" s="139"/>
      <c r="AJ443" s="139"/>
      <c r="AK443" s="350"/>
      <c r="AL443" s="350"/>
      <c r="AM443" s="2"/>
      <c r="AN443" s="2"/>
      <c r="AO443" s="2"/>
      <c r="AP443" s="45"/>
      <c r="AQ443" s="167"/>
      <c r="AR443" s="167"/>
      <c r="AS443" s="167"/>
      <c r="AT443" s="167"/>
      <c r="AU443" s="167"/>
      <c r="AV443" s="167"/>
      <c r="AW443" s="167"/>
      <c r="AX443" s="167"/>
      <c r="AY443" s="167"/>
      <c r="AZ443" s="167"/>
      <c r="BA443" s="167"/>
      <c r="BB443" s="167"/>
      <c r="BC443" s="167"/>
      <c r="BD443" s="167"/>
    </row>
    <row r="444" spans="1:56" ht="14.25" customHeight="1">
      <c r="A444" s="217"/>
      <c r="B444" s="270"/>
      <c r="C444" s="2"/>
      <c r="D444" s="2"/>
      <c r="E444" s="2"/>
      <c r="F444" s="2"/>
      <c r="G444" s="470"/>
      <c r="H444" s="2"/>
      <c r="I444" s="2"/>
      <c r="J444" s="2"/>
      <c r="K444" s="2"/>
      <c r="L444" s="2"/>
      <c r="M444" s="305"/>
      <c r="N444" s="2"/>
      <c r="O444" s="2"/>
      <c r="P444" s="2"/>
      <c r="Q444" s="469"/>
      <c r="R444" s="2"/>
      <c r="S444" s="2"/>
      <c r="T444" s="2"/>
      <c r="U444" s="468"/>
      <c r="V444" s="2"/>
      <c r="W444" s="1"/>
      <c r="X444" s="1"/>
      <c r="Y444" s="1"/>
      <c r="Z444" s="1"/>
      <c r="AA444" s="1"/>
      <c r="AB444" s="2"/>
      <c r="AC444" s="2"/>
      <c r="AD444" s="2"/>
      <c r="AE444" s="2"/>
      <c r="AF444" s="2"/>
      <c r="AG444" s="3"/>
      <c r="AH444" s="1"/>
      <c r="AI444" s="139"/>
      <c r="AJ444" s="139"/>
      <c r="AK444" s="350"/>
      <c r="AL444" s="350"/>
      <c r="AM444" s="2"/>
      <c r="AN444" s="2"/>
      <c r="AO444" s="2"/>
      <c r="AP444" s="45"/>
      <c r="AQ444" s="167"/>
      <c r="AR444" s="167"/>
      <c r="AS444" s="167"/>
      <c r="AT444" s="167"/>
      <c r="AU444" s="167"/>
      <c r="AV444" s="167"/>
      <c r="AW444" s="167"/>
      <c r="AX444" s="167"/>
      <c r="AY444" s="167"/>
      <c r="AZ444" s="167"/>
      <c r="BA444" s="167"/>
      <c r="BB444" s="167"/>
      <c r="BC444" s="167"/>
      <c r="BD444" s="167"/>
    </row>
    <row r="445" spans="1:56" ht="14.25" customHeight="1">
      <c r="A445" s="217"/>
      <c r="B445" s="270"/>
      <c r="C445" s="2"/>
      <c r="D445" s="2"/>
      <c r="E445" s="2"/>
      <c r="F445" s="2"/>
      <c r="G445" s="470"/>
      <c r="H445" s="2"/>
      <c r="I445" s="2"/>
      <c r="J445" s="2"/>
      <c r="K445" s="2"/>
      <c r="L445" s="2"/>
      <c r="M445" s="305"/>
      <c r="N445" s="2"/>
      <c r="O445" s="2"/>
      <c r="P445" s="2"/>
      <c r="Q445" s="469"/>
      <c r="R445" s="2"/>
      <c r="S445" s="2"/>
      <c r="T445" s="2"/>
      <c r="U445" s="468"/>
      <c r="V445" s="2"/>
      <c r="W445" s="1"/>
      <c r="X445" s="1"/>
      <c r="Y445" s="1"/>
      <c r="Z445" s="1"/>
      <c r="AA445" s="1"/>
      <c r="AB445" s="2"/>
      <c r="AC445" s="2"/>
      <c r="AD445" s="2"/>
      <c r="AE445" s="2"/>
      <c r="AF445" s="2"/>
      <c r="AG445" s="3"/>
      <c r="AH445" s="1"/>
      <c r="AI445" s="139"/>
      <c r="AJ445" s="139"/>
      <c r="AK445" s="350"/>
      <c r="AL445" s="350"/>
      <c r="AM445" s="2"/>
      <c r="AN445" s="2"/>
      <c r="AO445" s="2"/>
      <c r="AP445" s="45"/>
      <c r="AQ445" s="167"/>
      <c r="AR445" s="167"/>
      <c r="AS445" s="167"/>
      <c r="AT445" s="167"/>
      <c r="AU445" s="167"/>
      <c r="AV445" s="167"/>
      <c r="AW445" s="167"/>
      <c r="AX445" s="167"/>
      <c r="AY445" s="167"/>
      <c r="AZ445" s="167"/>
      <c r="BA445" s="167"/>
      <c r="BB445" s="167"/>
      <c r="BC445" s="167"/>
      <c r="BD445" s="167"/>
    </row>
    <row r="446" spans="1:56" ht="14.25" customHeight="1">
      <c r="A446" s="217"/>
      <c r="B446" s="270"/>
      <c r="C446" s="2"/>
      <c r="D446" s="2"/>
      <c r="E446" s="2"/>
      <c r="F446" s="2"/>
      <c r="G446" s="470"/>
      <c r="H446" s="2"/>
      <c r="I446" s="2"/>
      <c r="J446" s="2"/>
      <c r="K446" s="2"/>
      <c r="L446" s="2"/>
      <c r="M446" s="305"/>
      <c r="N446" s="2"/>
      <c r="O446" s="2"/>
      <c r="P446" s="2"/>
      <c r="Q446" s="469"/>
      <c r="R446" s="2"/>
      <c r="S446" s="2"/>
      <c r="T446" s="2"/>
      <c r="U446" s="468"/>
      <c r="V446" s="2"/>
      <c r="W446" s="1"/>
      <c r="X446" s="1"/>
      <c r="Y446" s="1"/>
      <c r="Z446" s="1"/>
      <c r="AA446" s="1"/>
      <c r="AB446" s="2"/>
      <c r="AC446" s="2"/>
      <c r="AD446" s="2"/>
      <c r="AE446" s="2"/>
      <c r="AF446" s="2"/>
      <c r="AG446" s="3"/>
      <c r="AH446" s="1"/>
      <c r="AI446" s="139"/>
      <c r="AJ446" s="139"/>
      <c r="AK446" s="350"/>
      <c r="AL446" s="350"/>
      <c r="AM446" s="2"/>
      <c r="AN446" s="2"/>
      <c r="AO446" s="2"/>
      <c r="AP446" s="45"/>
      <c r="AQ446" s="167"/>
      <c r="AR446" s="167"/>
      <c r="AS446" s="167"/>
      <c r="AT446" s="167"/>
      <c r="AU446" s="167"/>
      <c r="AV446" s="167"/>
      <c r="AW446" s="167"/>
      <c r="AX446" s="167"/>
      <c r="AY446" s="167"/>
      <c r="AZ446" s="167"/>
      <c r="BA446" s="167"/>
      <c r="BB446" s="167"/>
      <c r="BC446" s="167"/>
      <c r="BD446" s="167"/>
    </row>
    <row r="447" spans="1:56" ht="14.25" customHeight="1">
      <c r="A447" s="217"/>
      <c r="B447" s="270"/>
      <c r="C447" s="2"/>
      <c r="D447" s="2"/>
      <c r="E447" s="2"/>
      <c r="F447" s="2"/>
      <c r="G447" s="470"/>
      <c r="H447" s="2"/>
      <c r="I447" s="2"/>
      <c r="J447" s="2"/>
      <c r="K447" s="2"/>
      <c r="L447" s="2"/>
      <c r="M447" s="305"/>
      <c r="N447" s="2"/>
      <c r="O447" s="2"/>
      <c r="P447" s="2"/>
      <c r="Q447" s="469"/>
      <c r="R447" s="2"/>
      <c r="S447" s="2"/>
      <c r="T447" s="2"/>
      <c r="U447" s="468"/>
      <c r="V447" s="2"/>
      <c r="W447" s="1"/>
      <c r="X447" s="1"/>
      <c r="Y447" s="1"/>
      <c r="Z447" s="1"/>
      <c r="AA447" s="1"/>
      <c r="AB447" s="2"/>
      <c r="AC447" s="2"/>
      <c r="AD447" s="2"/>
      <c r="AE447" s="2"/>
      <c r="AF447" s="2"/>
      <c r="AG447" s="3"/>
      <c r="AH447" s="1"/>
      <c r="AI447" s="139"/>
      <c r="AJ447" s="139"/>
      <c r="AK447" s="350"/>
      <c r="AL447" s="350"/>
      <c r="AM447" s="2"/>
      <c r="AN447" s="2"/>
      <c r="AO447" s="2"/>
      <c r="AP447" s="45"/>
      <c r="AQ447" s="167"/>
      <c r="AR447" s="167"/>
      <c r="AS447" s="167"/>
      <c r="AT447" s="167"/>
      <c r="AU447" s="167"/>
      <c r="AV447" s="167"/>
      <c r="AW447" s="167"/>
      <c r="AX447" s="167"/>
      <c r="AY447" s="167"/>
      <c r="AZ447" s="167"/>
      <c r="BA447" s="167"/>
      <c r="BB447" s="167"/>
      <c r="BC447" s="167"/>
      <c r="BD447" s="167"/>
    </row>
    <row r="448" spans="1:56" ht="14.25" customHeight="1">
      <c r="A448" s="217"/>
      <c r="B448" s="270"/>
      <c r="C448" s="2"/>
      <c r="D448" s="2"/>
      <c r="E448" s="2"/>
      <c r="F448" s="2"/>
      <c r="G448" s="470"/>
      <c r="H448" s="2"/>
      <c r="I448" s="2"/>
      <c r="J448" s="2"/>
      <c r="K448" s="2"/>
      <c r="L448" s="2"/>
      <c r="M448" s="305"/>
      <c r="N448" s="2"/>
      <c r="O448" s="2"/>
      <c r="P448" s="2"/>
      <c r="Q448" s="469"/>
      <c r="R448" s="2"/>
      <c r="S448" s="2"/>
      <c r="T448" s="2"/>
      <c r="U448" s="468"/>
      <c r="V448" s="2"/>
      <c r="W448" s="1"/>
      <c r="X448" s="1"/>
      <c r="Y448" s="1"/>
      <c r="Z448" s="1"/>
      <c r="AA448" s="1"/>
      <c r="AB448" s="2"/>
      <c r="AC448" s="2"/>
      <c r="AD448" s="2"/>
      <c r="AE448" s="2"/>
      <c r="AF448" s="2"/>
      <c r="AG448" s="3"/>
      <c r="AH448" s="1"/>
      <c r="AI448" s="139"/>
      <c r="AJ448" s="139"/>
      <c r="AK448" s="350"/>
      <c r="AL448" s="350"/>
      <c r="AM448" s="2"/>
      <c r="AN448" s="2"/>
      <c r="AO448" s="2"/>
      <c r="AP448" s="45"/>
      <c r="AQ448" s="167"/>
      <c r="AR448" s="167"/>
      <c r="AS448" s="167"/>
      <c r="AT448" s="167"/>
      <c r="AU448" s="167"/>
      <c r="AV448" s="167"/>
      <c r="AW448" s="167"/>
      <c r="AX448" s="167"/>
      <c r="AY448" s="167"/>
      <c r="AZ448" s="167"/>
      <c r="BA448" s="167"/>
      <c r="BB448" s="167"/>
      <c r="BC448" s="167"/>
      <c r="BD448" s="167"/>
    </row>
    <row r="449" spans="1:56" ht="14.25" customHeight="1">
      <c r="A449" s="217"/>
      <c r="B449" s="270"/>
      <c r="C449" s="2"/>
      <c r="D449" s="2"/>
      <c r="E449" s="2"/>
      <c r="F449" s="2"/>
      <c r="G449" s="470"/>
      <c r="H449" s="2"/>
      <c r="I449" s="2"/>
      <c r="J449" s="2"/>
      <c r="K449" s="2"/>
      <c r="L449" s="2"/>
      <c r="M449" s="305"/>
      <c r="N449" s="2"/>
      <c r="O449" s="2"/>
      <c r="P449" s="2"/>
      <c r="Q449" s="469"/>
      <c r="R449" s="2"/>
      <c r="S449" s="2"/>
      <c r="T449" s="2"/>
      <c r="U449" s="468"/>
      <c r="V449" s="2"/>
      <c r="W449" s="1"/>
      <c r="X449" s="1"/>
      <c r="Y449" s="1"/>
      <c r="Z449" s="1"/>
      <c r="AA449" s="1"/>
      <c r="AB449" s="2"/>
      <c r="AC449" s="2"/>
      <c r="AD449" s="2"/>
      <c r="AE449" s="2"/>
      <c r="AF449" s="2"/>
      <c r="AG449" s="3"/>
      <c r="AH449" s="1"/>
      <c r="AI449" s="139"/>
      <c r="AJ449" s="139"/>
      <c r="AK449" s="350"/>
      <c r="AL449" s="350"/>
      <c r="AM449" s="2"/>
      <c r="AN449" s="2"/>
      <c r="AO449" s="2"/>
      <c r="AP449" s="45"/>
      <c r="AQ449" s="167"/>
      <c r="AR449" s="167"/>
      <c r="AS449" s="167"/>
      <c r="AT449" s="167"/>
      <c r="AU449" s="167"/>
      <c r="AV449" s="167"/>
      <c r="AW449" s="167"/>
      <c r="AX449" s="167"/>
      <c r="AY449" s="167"/>
      <c r="AZ449" s="167"/>
      <c r="BA449" s="167"/>
      <c r="BB449" s="167"/>
      <c r="BC449" s="167"/>
      <c r="BD449" s="167"/>
    </row>
    <row r="450" spans="1:56" ht="14.25" customHeight="1">
      <c r="A450" s="217"/>
      <c r="B450" s="270"/>
      <c r="C450" s="2"/>
      <c r="D450" s="2"/>
      <c r="E450" s="2"/>
      <c r="F450" s="2"/>
      <c r="G450" s="470"/>
      <c r="H450" s="2"/>
      <c r="I450" s="2"/>
      <c r="J450" s="2"/>
      <c r="K450" s="2"/>
      <c r="L450" s="2"/>
      <c r="M450" s="305"/>
      <c r="N450" s="2"/>
      <c r="O450" s="2"/>
      <c r="P450" s="2"/>
      <c r="Q450" s="469"/>
      <c r="R450" s="2"/>
      <c r="S450" s="2"/>
      <c r="T450" s="2"/>
      <c r="U450" s="468"/>
      <c r="V450" s="2"/>
      <c r="W450" s="1"/>
      <c r="X450" s="1"/>
      <c r="Y450" s="1"/>
      <c r="Z450" s="1"/>
      <c r="AA450" s="1"/>
      <c r="AB450" s="2"/>
      <c r="AC450" s="2"/>
      <c r="AD450" s="2"/>
      <c r="AE450" s="2"/>
      <c r="AF450" s="2"/>
      <c r="AG450" s="3"/>
      <c r="AH450" s="1"/>
      <c r="AI450" s="139"/>
      <c r="AJ450" s="139"/>
      <c r="AK450" s="350"/>
      <c r="AL450" s="350"/>
      <c r="AM450" s="2"/>
      <c r="AN450" s="2"/>
      <c r="AO450" s="2"/>
      <c r="AP450" s="45"/>
      <c r="AQ450" s="167"/>
      <c r="AR450" s="167"/>
      <c r="AS450" s="167"/>
      <c r="AT450" s="167"/>
      <c r="AU450" s="167"/>
      <c r="AV450" s="167"/>
      <c r="AW450" s="167"/>
      <c r="AX450" s="167"/>
      <c r="AY450" s="167"/>
      <c r="AZ450" s="167"/>
      <c r="BA450" s="167"/>
      <c r="BB450" s="167"/>
      <c r="BC450" s="167"/>
      <c r="BD450" s="167"/>
    </row>
    <row r="451" spans="1:56" ht="14.25" customHeight="1">
      <c r="A451" s="217"/>
      <c r="B451" s="270"/>
      <c r="C451" s="2"/>
      <c r="D451" s="2"/>
      <c r="E451" s="2"/>
      <c r="F451" s="2"/>
      <c r="G451" s="470"/>
      <c r="H451" s="2"/>
      <c r="I451" s="2"/>
      <c r="J451" s="2"/>
      <c r="K451" s="2"/>
      <c r="L451" s="2"/>
      <c r="M451" s="305"/>
      <c r="N451" s="2"/>
      <c r="O451" s="2"/>
      <c r="P451" s="2"/>
      <c r="Q451" s="469"/>
      <c r="R451" s="2"/>
      <c r="S451" s="2"/>
      <c r="T451" s="2"/>
      <c r="U451" s="468"/>
      <c r="V451" s="2"/>
      <c r="W451" s="1"/>
      <c r="X451" s="1"/>
      <c r="Y451" s="1"/>
      <c r="Z451" s="1"/>
      <c r="AA451" s="1"/>
      <c r="AB451" s="2"/>
      <c r="AC451" s="2"/>
      <c r="AD451" s="2"/>
      <c r="AE451" s="2"/>
      <c r="AF451" s="2"/>
      <c r="AG451" s="3"/>
      <c r="AH451" s="1"/>
      <c r="AI451" s="139"/>
      <c r="AJ451" s="139"/>
      <c r="AK451" s="350"/>
      <c r="AL451" s="350"/>
      <c r="AM451" s="2"/>
      <c r="AN451" s="2"/>
      <c r="AO451" s="2"/>
      <c r="AP451" s="45"/>
      <c r="AQ451" s="167"/>
      <c r="AR451" s="167"/>
      <c r="AS451" s="167"/>
      <c r="AT451" s="167"/>
      <c r="AU451" s="167"/>
      <c r="AV451" s="167"/>
      <c r="AW451" s="167"/>
      <c r="AX451" s="167"/>
      <c r="AY451" s="167"/>
      <c r="AZ451" s="167"/>
      <c r="BA451" s="167"/>
      <c r="BB451" s="167"/>
      <c r="BC451" s="167"/>
      <c r="BD451" s="167"/>
    </row>
    <row r="452" spans="1:56" ht="14.25" customHeight="1">
      <c r="A452" s="217"/>
      <c r="B452" s="270"/>
      <c r="C452" s="2"/>
      <c r="D452" s="2"/>
      <c r="E452" s="2"/>
      <c r="F452" s="2"/>
      <c r="G452" s="470"/>
      <c r="H452" s="2"/>
      <c r="I452" s="2"/>
      <c r="J452" s="2"/>
      <c r="K452" s="2"/>
      <c r="L452" s="2"/>
      <c r="M452" s="305"/>
      <c r="N452" s="2"/>
      <c r="O452" s="2"/>
      <c r="P452" s="2"/>
      <c r="Q452" s="469"/>
      <c r="R452" s="2"/>
      <c r="S452" s="2"/>
      <c r="T452" s="2"/>
      <c r="U452" s="468"/>
      <c r="V452" s="2"/>
      <c r="W452" s="1"/>
      <c r="X452" s="1"/>
      <c r="Y452" s="1"/>
      <c r="Z452" s="1"/>
      <c r="AA452" s="1"/>
      <c r="AB452" s="2"/>
      <c r="AC452" s="2"/>
      <c r="AD452" s="2"/>
      <c r="AE452" s="2"/>
      <c r="AF452" s="2"/>
      <c r="AG452" s="3"/>
      <c r="AH452" s="1"/>
      <c r="AI452" s="139"/>
      <c r="AJ452" s="139"/>
      <c r="AK452" s="350"/>
      <c r="AL452" s="350"/>
      <c r="AM452" s="2"/>
      <c r="AN452" s="2"/>
      <c r="AO452" s="2"/>
      <c r="AP452" s="45"/>
      <c r="AQ452" s="167"/>
      <c r="AR452" s="167"/>
      <c r="AS452" s="167"/>
      <c r="AT452" s="167"/>
      <c r="AU452" s="167"/>
      <c r="AV452" s="167"/>
      <c r="AW452" s="167"/>
      <c r="AX452" s="167"/>
      <c r="AY452" s="167"/>
      <c r="AZ452" s="167"/>
      <c r="BA452" s="167"/>
      <c r="BB452" s="167"/>
      <c r="BC452" s="167"/>
      <c r="BD452" s="167"/>
    </row>
    <row r="453" spans="1:56" ht="14.25" customHeight="1">
      <c r="A453" s="217"/>
      <c r="B453" s="270"/>
      <c r="C453" s="2"/>
      <c r="D453" s="2"/>
      <c r="E453" s="2"/>
      <c r="F453" s="2"/>
      <c r="G453" s="470"/>
      <c r="H453" s="2"/>
      <c r="I453" s="2"/>
      <c r="J453" s="2"/>
      <c r="K453" s="2"/>
      <c r="L453" s="2"/>
      <c r="M453" s="305"/>
      <c r="N453" s="2"/>
      <c r="O453" s="2"/>
      <c r="P453" s="2"/>
      <c r="Q453" s="469"/>
      <c r="R453" s="2"/>
      <c r="S453" s="2"/>
      <c r="T453" s="2"/>
      <c r="U453" s="468"/>
      <c r="V453" s="2"/>
      <c r="W453" s="1"/>
      <c r="X453" s="1"/>
      <c r="Y453" s="1"/>
      <c r="Z453" s="1"/>
      <c r="AA453" s="1"/>
      <c r="AB453" s="2"/>
      <c r="AC453" s="2"/>
      <c r="AD453" s="2"/>
      <c r="AE453" s="2"/>
      <c r="AF453" s="2"/>
      <c r="AG453" s="3"/>
      <c r="AH453" s="1"/>
      <c r="AI453" s="139"/>
      <c r="AJ453" s="139"/>
      <c r="AK453" s="350"/>
      <c r="AL453" s="350"/>
      <c r="AM453" s="2"/>
      <c r="AN453" s="2"/>
      <c r="AO453" s="2"/>
      <c r="AP453" s="45"/>
      <c r="AQ453" s="167"/>
      <c r="AR453" s="167"/>
      <c r="AS453" s="167"/>
      <c r="AT453" s="167"/>
      <c r="AU453" s="167"/>
      <c r="AV453" s="167"/>
      <c r="AW453" s="167"/>
      <c r="AX453" s="167"/>
      <c r="AY453" s="167"/>
      <c r="AZ453" s="167"/>
      <c r="BA453" s="167"/>
      <c r="BB453" s="167"/>
      <c r="BC453" s="167"/>
      <c r="BD453" s="167"/>
    </row>
    <row r="454" spans="1:56" ht="14.25" customHeight="1">
      <c r="A454" s="217"/>
      <c r="B454" s="270"/>
      <c r="C454" s="2"/>
      <c r="D454" s="2"/>
      <c r="E454" s="2"/>
      <c r="F454" s="2"/>
      <c r="G454" s="470"/>
      <c r="H454" s="2"/>
      <c r="I454" s="2"/>
      <c r="J454" s="2"/>
      <c r="K454" s="2"/>
      <c r="L454" s="2"/>
      <c r="M454" s="305"/>
      <c r="N454" s="2"/>
      <c r="O454" s="2"/>
      <c r="P454" s="2"/>
      <c r="Q454" s="469"/>
      <c r="R454" s="2"/>
      <c r="S454" s="2"/>
      <c r="T454" s="2"/>
      <c r="U454" s="468"/>
      <c r="V454" s="2"/>
      <c r="W454" s="1"/>
      <c r="X454" s="1"/>
      <c r="Y454" s="1"/>
      <c r="Z454" s="1"/>
      <c r="AA454" s="1"/>
      <c r="AB454" s="2"/>
      <c r="AC454" s="2"/>
      <c r="AD454" s="2"/>
      <c r="AE454" s="2"/>
      <c r="AF454" s="2"/>
      <c r="AG454" s="3"/>
      <c r="AH454" s="1"/>
      <c r="AI454" s="139"/>
      <c r="AJ454" s="139"/>
      <c r="AK454" s="350"/>
      <c r="AL454" s="350"/>
      <c r="AM454" s="2"/>
      <c r="AN454" s="2"/>
      <c r="AO454" s="2"/>
      <c r="AP454" s="45"/>
      <c r="AQ454" s="167"/>
      <c r="AR454" s="167"/>
      <c r="AS454" s="167"/>
      <c r="AT454" s="167"/>
      <c r="AU454" s="167"/>
      <c r="AV454" s="167"/>
      <c r="AW454" s="167"/>
      <c r="AX454" s="167"/>
      <c r="AY454" s="167"/>
      <c r="AZ454" s="167"/>
      <c r="BA454" s="167"/>
      <c r="BB454" s="167"/>
      <c r="BC454" s="167"/>
      <c r="BD454" s="167"/>
    </row>
    <row r="455" spans="1:56" ht="14.25" customHeight="1">
      <c r="A455" s="217"/>
      <c r="B455" s="270"/>
      <c r="C455" s="2"/>
      <c r="D455" s="2"/>
      <c r="E455" s="2"/>
      <c r="F455" s="2"/>
      <c r="G455" s="470"/>
      <c r="H455" s="2"/>
      <c r="I455" s="2"/>
      <c r="J455" s="2"/>
      <c r="K455" s="2"/>
      <c r="L455" s="2"/>
      <c r="M455" s="305"/>
      <c r="N455" s="2"/>
      <c r="O455" s="2"/>
      <c r="P455" s="2"/>
      <c r="Q455" s="469"/>
      <c r="R455" s="2"/>
      <c r="S455" s="2"/>
      <c r="T455" s="2"/>
      <c r="U455" s="468"/>
      <c r="V455" s="2"/>
      <c r="W455" s="1"/>
      <c r="X455" s="1"/>
      <c r="Y455" s="1"/>
      <c r="Z455" s="1"/>
      <c r="AA455" s="1"/>
      <c r="AB455" s="2"/>
      <c r="AC455" s="2"/>
      <c r="AD455" s="2"/>
      <c r="AE455" s="2"/>
      <c r="AF455" s="2"/>
      <c r="AG455" s="3"/>
      <c r="AH455" s="1"/>
      <c r="AI455" s="139"/>
      <c r="AJ455" s="139"/>
      <c r="AK455" s="350"/>
      <c r="AL455" s="350"/>
      <c r="AM455" s="2"/>
      <c r="AN455" s="2"/>
      <c r="AO455" s="2"/>
      <c r="AP455" s="45"/>
      <c r="AQ455" s="167"/>
      <c r="AR455" s="167"/>
      <c r="AS455" s="167"/>
      <c r="AT455" s="167"/>
      <c r="AU455" s="167"/>
      <c r="AV455" s="167"/>
      <c r="AW455" s="167"/>
      <c r="AX455" s="167"/>
      <c r="AY455" s="167"/>
      <c r="AZ455" s="167"/>
      <c r="BA455" s="167"/>
      <c r="BB455" s="167"/>
      <c r="BC455" s="167"/>
      <c r="BD455" s="167"/>
    </row>
    <row r="456" spans="1:56" ht="14.25" customHeight="1">
      <c r="A456" s="217"/>
      <c r="B456" s="270"/>
      <c r="C456" s="2"/>
      <c r="D456" s="2"/>
      <c r="E456" s="2"/>
      <c r="F456" s="2"/>
      <c r="G456" s="470"/>
      <c r="H456" s="2"/>
      <c r="I456" s="2"/>
      <c r="J456" s="2"/>
      <c r="K456" s="2"/>
      <c r="L456" s="2"/>
      <c r="M456" s="305"/>
      <c r="N456" s="2"/>
      <c r="O456" s="2"/>
      <c r="P456" s="2"/>
      <c r="Q456" s="469"/>
      <c r="R456" s="2"/>
      <c r="S456" s="2"/>
      <c r="T456" s="2"/>
      <c r="U456" s="468"/>
      <c r="V456" s="2"/>
      <c r="W456" s="1"/>
      <c r="X456" s="1"/>
      <c r="Y456" s="1"/>
      <c r="Z456" s="1"/>
      <c r="AA456" s="1"/>
      <c r="AB456" s="2"/>
      <c r="AC456" s="2"/>
      <c r="AD456" s="2"/>
      <c r="AE456" s="2"/>
      <c r="AF456" s="2"/>
      <c r="AG456" s="3"/>
      <c r="AH456" s="1"/>
      <c r="AI456" s="139"/>
      <c r="AJ456" s="139"/>
      <c r="AK456" s="350"/>
      <c r="AL456" s="350"/>
      <c r="AM456" s="2"/>
      <c r="AN456" s="2"/>
      <c r="AO456" s="2"/>
      <c r="AP456" s="45"/>
      <c r="AQ456" s="167"/>
      <c r="AR456" s="167"/>
      <c r="AS456" s="167"/>
      <c r="AT456" s="167"/>
      <c r="AU456" s="167"/>
      <c r="AV456" s="167"/>
      <c r="AW456" s="167"/>
      <c r="AX456" s="167"/>
      <c r="AY456" s="167"/>
      <c r="AZ456" s="167"/>
      <c r="BA456" s="167"/>
      <c r="BB456" s="167"/>
      <c r="BC456" s="167"/>
      <c r="BD456" s="167"/>
    </row>
    <row r="457" spans="1:56" ht="14.25" customHeight="1">
      <c r="A457" s="217"/>
      <c r="B457" s="270"/>
      <c r="C457" s="2"/>
      <c r="D457" s="2"/>
      <c r="E457" s="2"/>
      <c r="F457" s="2"/>
      <c r="G457" s="470"/>
      <c r="H457" s="2"/>
      <c r="I457" s="2"/>
      <c r="J457" s="2"/>
      <c r="K457" s="2"/>
      <c r="L457" s="2"/>
      <c r="M457" s="305"/>
      <c r="N457" s="2"/>
      <c r="O457" s="2"/>
      <c r="P457" s="2"/>
      <c r="Q457" s="469"/>
      <c r="R457" s="2"/>
      <c r="S457" s="2"/>
      <c r="T457" s="2"/>
      <c r="U457" s="468"/>
      <c r="V457" s="2"/>
      <c r="W457" s="1"/>
      <c r="X457" s="1"/>
      <c r="Y457" s="1"/>
      <c r="Z457" s="1"/>
      <c r="AA457" s="1"/>
      <c r="AB457" s="2"/>
      <c r="AC457" s="2"/>
      <c r="AD457" s="2"/>
      <c r="AE457" s="2"/>
      <c r="AF457" s="2"/>
      <c r="AG457" s="3"/>
      <c r="AH457" s="1"/>
      <c r="AI457" s="139"/>
      <c r="AJ457" s="139"/>
      <c r="AK457" s="350"/>
      <c r="AL457" s="350"/>
      <c r="AM457" s="2"/>
      <c r="AN457" s="2"/>
      <c r="AO457" s="2"/>
      <c r="AP457" s="45"/>
      <c r="AQ457" s="167"/>
      <c r="AR457" s="167"/>
      <c r="AS457" s="167"/>
      <c r="AT457" s="167"/>
      <c r="AU457" s="167"/>
      <c r="AV457" s="167"/>
      <c r="AW457" s="167"/>
      <c r="AX457" s="167"/>
      <c r="AY457" s="167"/>
      <c r="AZ457" s="167"/>
      <c r="BA457" s="167"/>
      <c r="BB457" s="167"/>
      <c r="BC457" s="167"/>
      <c r="BD457" s="167"/>
    </row>
    <row r="458" spans="1:56" ht="14.25" customHeight="1">
      <c r="A458" s="217"/>
      <c r="B458" s="270"/>
      <c r="C458" s="2"/>
      <c r="D458" s="2"/>
      <c r="E458" s="2"/>
      <c r="F458" s="2"/>
      <c r="G458" s="470"/>
      <c r="H458" s="2"/>
      <c r="I458" s="2"/>
      <c r="J458" s="2"/>
      <c r="K458" s="2"/>
      <c r="L458" s="2"/>
      <c r="M458" s="305"/>
      <c r="N458" s="2"/>
      <c r="O458" s="2"/>
      <c r="P458" s="2"/>
      <c r="Q458" s="469"/>
      <c r="R458" s="2"/>
      <c r="S458" s="2"/>
      <c r="T458" s="2"/>
      <c r="U458" s="468"/>
      <c r="V458" s="2"/>
      <c r="W458" s="1"/>
      <c r="X458" s="1"/>
      <c r="Y458" s="1"/>
      <c r="Z458" s="1"/>
      <c r="AA458" s="1"/>
      <c r="AB458" s="2"/>
      <c r="AC458" s="2"/>
      <c r="AD458" s="2"/>
      <c r="AE458" s="2"/>
      <c r="AF458" s="2"/>
      <c r="AG458" s="3"/>
      <c r="AH458" s="1"/>
      <c r="AI458" s="139"/>
      <c r="AJ458" s="139"/>
      <c r="AK458" s="350"/>
      <c r="AL458" s="350"/>
      <c r="AM458" s="2"/>
      <c r="AN458" s="2"/>
      <c r="AO458" s="2"/>
      <c r="AP458" s="45"/>
      <c r="AQ458" s="167"/>
      <c r="AR458" s="167"/>
      <c r="AS458" s="167"/>
      <c r="AT458" s="167"/>
      <c r="AU458" s="167"/>
      <c r="AV458" s="167"/>
      <c r="AW458" s="167"/>
      <c r="AX458" s="167"/>
      <c r="AY458" s="167"/>
      <c r="AZ458" s="167"/>
      <c r="BA458" s="167"/>
      <c r="BB458" s="167"/>
      <c r="BC458" s="167"/>
      <c r="BD458" s="167"/>
    </row>
    <row r="459" spans="1:56" ht="14.25" customHeight="1">
      <c r="A459" s="217"/>
      <c r="B459" s="270"/>
      <c r="C459" s="2"/>
      <c r="D459" s="2"/>
      <c r="E459" s="2"/>
      <c r="F459" s="2"/>
      <c r="G459" s="470"/>
      <c r="H459" s="2"/>
      <c r="I459" s="2"/>
      <c r="J459" s="2"/>
      <c r="K459" s="2"/>
      <c r="L459" s="2"/>
      <c r="M459" s="305"/>
      <c r="N459" s="2"/>
      <c r="O459" s="2"/>
      <c r="P459" s="2"/>
      <c r="Q459" s="469"/>
      <c r="R459" s="2"/>
      <c r="S459" s="2"/>
      <c r="T459" s="2"/>
      <c r="U459" s="468"/>
      <c r="V459" s="2"/>
      <c r="W459" s="1"/>
      <c r="X459" s="1"/>
      <c r="Y459" s="1"/>
      <c r="Z459" s="1"/>
      <c r="AA459" s="1"/>
      <c r="AB459" s="2"/>
      <c r="AC459" s="2"/>
      <c r="AD459" s="2"/>
      <c r="AE459" s="2"/>
      <c r="AF459" s="2"/>
      <c r="AG459" s="3"/>
      <c r="AH459" s="1"/>
      <c r="AI459" s="139"/>
      <c r="AJ459" s="139"/>
      <c r="AK459" s="350"/>
      <c r="AL459" s="350"/>
      <c r="AM459" s="2"/>
      <c r="AN459" s="2"/>
      <c r="AO459" s="2"/>
      <c r="AP459" s="45"/>
      <c r="AQ459" s="167"/>
      <c r="AR459" s="167"/>
      <c r="AS459" s="167"/>
      <c r="AT459" s="167"/>
      <c r="AU459" s="167"/>
      <c r="AV459" s="167"/>
      <c r="AW459" s="167"/>
      <c r="AX459" s="167"/>
      <c r="AY459" s="167"/>
      <c r="AZ459" s="167"/>
      <c r="BA459" s="167"/>
      <c r="BB459" s="167"/>
      <c r="BC459" s="167"/>
      <c r="BD459" s="167"/>
    </row>
    <row r="460" spans="1:56" ht="14.25" customHeight="1">
      <c r="A460" s="217"/>
      <c r="B460" s="270"/>
      <c r="C460" s="2"/>
      <c r="D460" s="2"/>
      <c r="E460" s="2"/>
      <c r="F460" s="2"/>
      <c r="G460" s="470"/>
      <c r="H460" s="2"/>
      <c r="I460" s="2"/>
      <c r="J460" s="2"/>
      <c r="K460" s="2"/>
      <c r="L460" s="2"/>
      <c r="M460" s="305"/>
      <c r="N460" s="2"/>
      <c r="O460" s="2"/>
      <c r="P460" s="2"/>
      <c r="Q460" s="469"/>
      <c r="R460" s="2"/>
      <c r="S460" s="2"/>
      <c r="T460" s="2"/>
      <c r="U460" s="468"/>
      <c r="V460" s="2"/>
      <c r="W460" s="1"/>
      <c r="X460" s="1"/>
      <c r="Y460" s="1"/>
      <c r="Z460" s="1"/>
      <c r="AA460" s="1"/>
      <c r="AB460" s="2"/>
      <c r="AC460" s="2"/>
      <c r="AD460" s="2"/>
      <c r="AE460" s="2"/>
      <c r="AF460" s="2"/>
      <c r="AG460" s="3"/>
      <c r="AH460" s="1"/>
      <c r="AI460" s="139"/>
      <c r="AJ460" s="139"/>
      <c r="AK460" s="350"/>
      <c r="AL460" s="350"/>
      <c r="AM460" s="2"/>
      <c r="AN460" s="2"/>
      <c r="AO460" s="2"/>
      <c r="AP460" s="45"/>
      <c r="AQ460" s="167"/>
      <c r="AR460" s="167"/>
      <c r="AS460" s="167"/>
      <c r="AT460" s="167"/>
      <c r="AU460" s="167"/>
      <c r="AV460" s="167"/>
      <c r="AW460" s="167"/>
      <c r="AX460" s="167"/>
      <c r="AY460" s="167"/>
      <c r="AZ460" s="167"/>
      <c r="BA460" s="167"/>
      <c r="BB460" s="167"/>
      <c r="BC460" s="167"/>
      <c r="BD460" s="167"/>
    </row>
    <row r="461" spans="1:56" ht="14.25" customHeight="1">
      <c r="A461" s="217"/>
      <c r="B461" s="270"/>
      <c r="C461" s="2"/>
      <c r="D461" s="2"/>
      <c r="E461" s="2"/>
      <c r="F461" s="2"/>
      <c r="G461" s="470"/>
      <c r="H461" s="2"/>
      <c r="I461" s="2"/>
      <c r="J461" s="2"/>
      <c r="K461" s="2"/>
      <c r="L461" s="2"/>
      <c r="M461" s="305"/>
      <c r="N461" s="2"/>
      <c r="O461" s="2"/>
      <c r="P461" s="2"/>
      <c r="Q461" s="469"/>
      <c r="R461" s="2"/>
      <c r="S461" s="2"/>
      <c r="T461" s="2"/>
      <c r="U461" s="468"/>
      <c r="V461" s="2"/>
      <c r="W461" s="1"/>
      <c r="X461" s="1"/>
      <c r="Y461" s="1"/>
      <c r="Z461" s="1"/>
      <c r="AA461" s="1"/>
      <c r="AB461" s="2"/>
      <c r="AC461" s="2"/>
      <c r="AD461" s="2"/>
      <c r="AE461" s="2"/>
      <c r="AF461" s="2"/>
      <c r="AG461" s="3"/>
      <c r="AH461" s="1"/>
      <c r="AI461" s="139"/>
      <c r="AJ461" s="139"/>
      <c r="AK461" s="350"/>
      <c r="AL461" s="350"/>
      <c r="AM461" s="2"/>
      <c r="AN461" s="2"/>
      <c r="AO461" s="2"/>
      <c r="AP461" s="45"/>
      <c r="AQ461" s="167"/>
      <c r="AR461" s="167"/>
      <c r="AS461" s="167"/>
      <c r="AT461" s="167"/>
      <c r="AU461" s="167"/>
      <c r="AV461" s="167"/>
      <c r="AW461" s="167"/>
      <c r="AX461" s="167"/>
      <c r="AY461" s="167"/>
      <c r="AZ461" s="167"/>
      <c r="BA461" s="167"/>
      <c r="BB461" s="167"/>
      <c r="BC461" s="167"/>
      <c r="BD461" s="167"/>
    </row>
    <row r="462" spans="1:56" ht="14.25" customHeight="1">
      <c r="A462" s="217"/>
      <c r="B462" s="270"/>
      <c r="C462" s="2"/>
      <c r="D462" s="2"/>
      <c r="E462" s="2"/>
      <c r="F462" s="2"/>
      <c r="G462" s="470"/>
      <c r="H462" s="2"/>
      <c r="I462" s="2"/>
      <c r="J462" s="2"/>
      <c r="K462" s="2"/>
      <c r="L462" s="2"/>
      <c r="M462" s="305"/>
      <c r="N462" s="2"/>
      <c r="O462" s="2"/>
      <c r="P462" s="2"/>
      <c r="Q462" s="469"/>
      <c r="R462" s="2"/>
      <c r="S462" s="2"/>
      <c r="T462" s="2"/>
      <c r="U462" s="468"/>
      <c r="V462" s="2"/>
      <c r="W462" s="1"/>
      <c r="X462" s="1"/>
      <c r="Y462" s="1"/>
      <c r="Z462" s="1"/>
      <c r="AA462" s="1"/>
      <c r="AB462" s="2"/>
      <c r="AC462" s="2"/>
      <c r="AD462" s="2"/>
      <c r="AE462" s="2"/>
      <c r="AF462" s="2"/>
      <c r="AG462" s="3"/>
      <c r="AH462" s="1"/>
      <c r="AI462" s="139"/>
      <c r="AJ462" s="139"/>
      <c r="AK462" s="350"/>
      <c r="AL462" s="350"/>
      <c r="AM462" s="2"/>
      <c r="AN462" s="2"/>
      <c r="AO462" s="2"/>
      <c r="AP462" s="45"/>
      <c r="AQ462" s="167"/>
      <c r="AR462" s="167"/>
      <c r="AS462" s="167"/>
      <c r="AT462" s="167"/>
      <c r="AU462" s="167"/>
      <c r="AV462" s="167"/>
      <c r="AW462" s="167"/>
      <c r="AX462" s="167"/>
      <c r="AY462" s="167"/>
      <c r="AZ462" s="167"/>
      <c r="BA462" s="167"/>
      <c r="BB462" s="167"/>
      <c r="BC462" s="167"/>
      <c r="BD462" s="167"/>
    </row>
    <row r="463" spans="1:56" ht="14.25" customHeight="1">
      <c r="A463" s="217"/>
      <c r="B463" s="270"/>
      <c r="C463" s="2"/>
      <c r="D463" s="2"/>
      <c r="E463" s="2"/>
      <c r="F463" s="2"/>
      <c r="G463" s="470"/>
      <c r="H463" s="2"/>
      <c r="I463" s="2"/>
      <c r="J463" s="2"/>
      <c r="K463" s="2"/>
      <c r="L463" s="2"/>
      <c r="M463" s="305"/>
      <c r="N463" s="2"/>
      <c r="O463" s="2"/>
      <c r="P463" s="2"/>
      <c r="Q463" s="469"/>
      <c r="R463" s="2"/>
      <c r="S463" s="2"/>
      <c r="T463" s="2"/>
      <c r="U463" s="468"/>
      <c r="V463" s="2"/>
      <c r="W463" s="1"/>
      <c r="X463" s="1"/>
      <c r="Y463" s="1"/>
      <c r="Z463" s="1"/>
      <c r="AA463" s="1"/>
      <c r="AB463" s="2"/>
      <c r="AC463" s="2"/>
      <c r="AD463" s="2"/>
      <c r="AE463" s="2"/>
      <c r="AF463" s="2"/>
      <c r="AG463" s="3"/>
      <c r="AH463" s="1"/>
      <c r="AI463" s="139"/>
      <c r="AJ463" s="139"/>
      <c r="AK463" s="350"/>
      <c r="AL463" s="350"/>
      <c r="AM463" s="2"/>
      <c r="AN463" s="2"/>
      <c r="AO463" s="2"/>
      <c r="AP463" s="45"/>
      <c r="AQ463" s="167"/>
      <c r="AR463" s="167"/>
      <c r="AS463" s="167"/>
      <c r="AT463" s="167"/>
      <c r="AU463" s="167"/>
      <c r="AV463" s="167"/>
      <c r="AW463" s="167"/>
      <c r="AX463" s="167"/>
      <c r="AY463" s="167"/>
      <c r="AZ463" s="167"/>
      <c r="BA463" s="167"/>
      <c r="BB463" s="167"/>
      <c r="BC463" s="167"/>
      <c r="BD463" s="167"/>
    </row>
    <row r="464" spans="1:56" ht="14.25" customHeight="1">
      <c r="A464" s="217"/>
      <c r="B464" s="270"/>
      <c r="C464" s="2"/>
      <c r="D464" s="2"/>
      <c r="E464" s="2"/>
      <c r="F464" s="2"/>
      <c r="G464" s="470"/>
      <c r="H464" s="2"/>
      <c r="I464" s="2"/>
      <c r="J464" s="2"/>
      <c r="K464" s="2"/>
      <c r="L464" s="2"/>
      <c r="M464" s="305"/>
      <c r="N464" s="2"/>
      <c r="O464" s="2"/>
      <c r="P464" s="2"/>
      <c r="Q464" s="469"/>
      <c r="R464" s="2"/>
      <c r="S464" s="2"/>
      <c r="T464" s="2"/>
      <c r="U464" s="468"/>
      <c r="V464" s="2"/>
      <c r="W464" s="1"/>
      <c r="X464" s="1"/>
      <c r="Y464" s="1"/>
      <c r="Z464" s="1"/>
      <c r="AA464" s="1"/>
      <c r="AB464" s="2"/>
      <c r="AC464" s="2"/>
      <c r="AD464" s="2"/>
      <c r="AE464" s="2"/>
      <c r="AF464" s="2"/>
      <c r="AG464" s="3"/>
      <c r="AH464" s="1"/>
      <c r="AI464" s="139"/>
      <c r="AJ464" s="139"/>
      <c r="AK464" s="350"/>
      <c r="AL464" s="350"/>
      <c r="AM464" s="2"/>
      <c r="AN464" s="2"/>
      <c r="AO464" s="2"/>
      <c r="AP464" s="45"/>
      <c r="AQ464" s="167"/>
      <c r="AR464" s="167"/>
      <c r="AS464" s="167"/>
      <c r="AT464" s="167"/>
      <c r="AU464" s="167"/>
      <c r="AV464" s="167"/>
      <c r="AW464" s="167"/>
      <c r="AX464" s="167"/>
      <c r="AY464" s="167"/>
      <c r="AZ464" s="167"/>
      <c r="BA464" s="167"/>
      <c r="BB464" s="167"/>
      <c r="BC464" s="167"/>
      <c r="BD464" s="167"/>
    </row>
    <row r="465" spans="1:56" ht="14.25" customHeight="1">
      <c r="A465" s="217"/>
      <c r="B465" s="270"/>
      <c r="C465" s="2"/>
      <c r="D465" s="2"/>
      <c r="E465" s="2"/>
      <c r="F465" s="2"/>
      <c r="G465" s="470"/>
      <c r="H465" s="2"/>
      <c r="I465" s="2"/>
      <c r="J465" s="2"/>
      <c r="K465" s="2"/>
      <c r="L465" s="2"/>
      <c r="M465" s="305"/>
      <c r="N465" s="2"/>
      <c r="O465" s="2"/>
      <c r="P465" s="2"/>
      <c r="Q465" s="469"/>
      <c r="R465" s="2"/>
      <c r="S465" s="2"/>
      <c r="T465" s="2"/>
      <c r="U465" s="468"/>
      <c r="V465" s="2"/>
      <c r="W465" s="1"/>
      <c r="X465" s="1"/>
      <c r="Y465" s="1"/>
      <c r="Z465" s="1"/>
      <c r="AA465" s="1"/>
      <c r="AB465" s="2"/>
      <c r="AC465" s="2"/>
      <c r="AD465" s="2"/>
      <c r="AE465" s="2"/>
      <c r="AF465" s="2"/>
      <c r="AG465" s="3"/>
      <c r="AH465" s="1"/>
      <c r="AI465" s="139"/>
      <c r="AJ465" s="139"/>
      <c r="AK465" s="350"/>
      <c r="AL465" s="350"/>
      <c r="AM465" s="2"/>
      <c r="AN465" s="2"/>
      <c r="AO465" s="2"/>
      <c r="AP465" s="45"/>
      <c r="AQ465" s="167"/>
      <c r="AR465" s="167"/>
      <c r="AS465" s="167"/>
      <c r="AT465" s="167"/>
      <c r="AU465" s="167"/>
      <c r="AV465" s="167"/>
      <c r="AW465" s="167"/>
      <c r="AX465" s="167"/>
      <c r="AY465" s="167"/>
      <c r="AZ465" s="167"/>
      <c r="BA465" s="167"/>
      <c r="BB465" s="167"/>
      <c r="BC465" s="167"/>
      <c r="BD465" s="167"/>
    </row>
    <row r="466" spans="1:56" ht="14.25" customHeight="1">
      <c r="A466" s="217"/>
      <c r="B466" s="270"/>
      <c r="C466" s="2"/>
      <c r="D466" s="2"/>
      <c r="E466" s="2"/>
      <c r="F466" s="2"/>
      <c r="G466" s="470"/>
      <c r="H466" s="2"/>
      <c r="I466" s="2"/>
      <c r="J466" s="2"/>
      <c r="K466" s="2"/>
      <c r="L466" s="2"/>
      <c r="M466" s="305"/>
      <c r="N466" s="2"/>
      <c r="O466" s="2"/>
      <c r="P466" s="2"/>
      <c r="Q466" s="469"/>
      <c r="R466" s="2"/>
      <c r="S466" s="2"/>
      <c r="T466" s="2"/>
      <c r="U466" s="468"/>
      <c r="V466" s="2"/>
      <c r="W466" s="1"/>
      <c r="X466" s="1"/>
      <c r="Y466" s="1"/>
      <c r="Z466" s="1"/>
      <c r="AA466" s="1"/>
      <c r="AB466" s="2"/>
      <c r="AC466" s="2"/>
      <c r="AD466" s="2"/>
      <c r="AE466" s="2"/>
      <c r="AF466" s="2"/>
      <c r="AG466" s="3"/>
      <c r="AH466" s="1"/>
      <c r="AI466" s="139"/>
      <c r="AJ466" s="139"/>
      <c r="AK466" s="350"/>
      <c r="AL466" s="350"/>
      <c r="AM466" s="2"/>
      <c r="AN466" s="2"/>
      <c r="AO466" s="2"/>
      <c r="AP466" s="45"/>
      <c r="AQ466" s="167"/>
      <c r="AR466" s="167"/>
      <c r="AS466" s="167"/>
      <c r="AT466" s="167"/>
      <c r="AU466" s="167"/>
      <c r="AV466" s="167"/>
      <c r="AW466" s="167"/>
      <c r="AX466" s="167"/>
      <c r="AY466" s="167"/>
      <c r="AZ466" s="167"/>
      <c r="BA466" s="167"/>
      <c r="BB466" s="167"/>
      <c r="BC466" s="167"/>
      <c r="BD466" s="167"/>
    </row>
    <row r="467" spans="1:56" ht="14.25" customHeight="1">
      <c r="A467" s="217"/>
      <c r="B467" s="270"/>
      <c r="C467" s="2"/>
      <c r="D467" s="2"/>
      <c r="E467" s="2"/>
      <c r="F467" s="2"/>
      <c r="G467" s="470"/>
      <c r="H467" s="2"/>
      <c r="I467" s="2"/>
      <c r="J467" s="2"/>
      <c r="K467" s="2"/>
      <c r="L467" s="2"/>
      <c r="M467" s="305"/>
      <c r="N467" s="2"/>
      <c r="O467" s="2"/>
      <c r="P467" s="2"/>
      <c r="Q467" s="469"/>
      <c r="R467" s="2"/>
      <c r="S467" s="2"/>
      <c r="T467" s="2"/>
      <c r="U467" s="468"/>
      <c r="V467" s="2"/>
      <c r="W467" s="1"/>
      <c r="X467" s="1"/>
      <c r="Y467" s="1"/>
      <c r="Z467" s="1"/>
      <c r="AA467" s="1"/>
      <c r="AB467" s="2"/>
      <c r="AC467" s="2"/>
      <c r="AD467" s="2"/>
      <c r="AE467" s="2"/>
      <c r="AF467" s="2"/>
      <c r="AG467" s="3"/>
      <c r="AH467" s="1"/>
      <c r="AI467" s="139"/>
      <c r="AJ467" s="139"/>
      <c r="AK467" s="350"/>
      <c r="AL467" s="350"/>
      <c r="AM467" s="2"/>
      <c r="AN467" s="2"/>
      <c r="AO467" s="2"/>
      <c r="AP467" s="45"/>
      <c r="AQ467" s="167"/>
      <c r="AR467" s="167"/>
      <c r="AS467" s="167"/>
      <c r="AT467" s="167"/>
      <c r="AU467" s="167"/>
      <c r="AV467" s="167"/>
      <c r="AW467" s="167"/>
      <c r="AX467" s="167"/>
      <c r="AY467" s="167"/>
      <c r="AZ467" s="167"/>
      <c r="BA467" s="167"/>
      <c r="BB467" s="167"/>
      <c r="BC467" s="167"/>
      <c r="BD467" s="167"/>
    </row>
    <row r="468" spans="1:56" ht="14.25" customHeight="1">
      <c r="A468" s="217"/>
      <c r="B468" s="270"/>
      <c r="C468" s="2"/>
      <c r="D468" s="2"/>
      <c r="E468" s="2"/>
      <c r="F468" s="2"/>
      <c r="G468" s="470"/>
      <c r="H468" s="2"/>
      <c r="I468" s="2"/>
      <c r="J468" s="2"/>
      <c r="K468" s="2"/>
      <c r="L468" s="2"/>
      <c r="M468" s="305"/>
      <c r="N468" s="2"/>
      <c r="O468" s="2"/>
      <c r="P468" s="2"/>
      <c r="Q468" s="469"/>
      <c r="R468" s="2"/>
      <c r="S468" s="2"/>
      <c r="T468" s="2"/>
      <c r="U468" s="468"/>
      <c r="V468" s="2"/>
      <c r="W468" s="1"/>
      <c r="X468" s="1"/>
      <c r="Y468" s="1"/>
      <c r="Z468" s="1"/>
      <c r="AA468" s="1"/>
      <c r="AB468" s="2"/>
      <c r="AC468" s="2"/>
      <c r="AD468" s="2"/>
      <c r="AE468" s="2"/>
      <c r="AF468" s="2"/>
      <c r="AG468" s="3"/>
      <c r="AH468" s="1"/>
      <c r="AI468" s="139"/>
      <c r="AJ468" s="139"/>
      <c r="AK468" s="350"/>
      <c r="AL468" s="350"/>
      <c r="AM468" s="2"/>
      <c r="AN468" s="2"/>
      <c r="AO468" s="2"/>
      <c r="AP468" s="45"/>
      <c r="AQ468" s="167"/>
      <c r="AR468" s="167"/>
      <c r="AS468" s="167"/>
      <c r="AT468" s="167"/>
      <c r="AU468" s="167"/>
      <c r="AV468" s="167"/>
      <c r="AW468" s="167"/>
      <c r="AX468" s="167"/>
      <c r="AY468" s="167"/>
      <c r="AZ468" s="167"/>
      <c r="BA468" s="167"/>
      <c r="BB468" s="167"/>
      <c r="BC468" s="167"/>
      <c r="BD468" s="167"/>
    </row>
    <row r="469" spans="1:56" ht="14.25" customHeight="1">
      <c r="A469" s="217"/>
      <c r="B469" s="270"/>
      <c r="C469" s="2"/>
      <c r="D469" s="2"/>
      <c r="E469" s="2"/>
      <c r="F469" s="2"/>
      <c r="G469" s="470"/>
      <c r="H469" s="2"/>
      <c r="I469" s="2"/>
      <c r="J469" s="2"/>
      <c r="K469" s="2"/>
      <c r="L469" s="2"/>
      <c r="M469" s="305"/>
      <c r="N469" s="2"/>
      <c r="O469" s="2"/>
      <c r="P469" s="2"/>
      <c r="Q469" s="469"/>
      <c r="R469" s="2"/>
      <c r="S469" s="2"/>
      <c r="T469" s="2"/>
      <c r="U469" s="468"/>
      <c r="V469" s="2"/>
      <c r="W469" s="1"/>
      <c r="X469" s="1"/>
      <c r="Y469" s="1"/>
      <c r="Z469" s="1"/>
      <c r="AA469" s="1"/>
      <c r="AB469" s="2"/>
      <c r="AC469" s="2"/>
      <c r="AD469" s="2"/>
      <c r="AE469" s="2"/>
      <c r="AF469" s="2"/>
      <c r="AG469" s="3"/>
      <c r="AH469" s="1"/>
      <c r="AI469" s="139"/>
      <c r="AJ469" s="139"/>
      <c r="AK469" s="350"/>
      <c r="AL469" s="350"/>
      <c r="AM469" s="2"/>
      <c r="AN469" s="2"/>
      <c r="AO469" s="2"/>
      <c r="AP469" s="45"/>
      <c r="AQ469" s="167"/>
      <c r="AR469" s="167"/>
      <c r="AS469" s="167"/>
      <c r="AT469" s="167"/>
      <c r="AU469" s="167"/>
      <c r="AV469" s="167"/>
      <c r="AW469" s="167"/>
      <c r="AX469" s="167"/>
      <c r="AY469" s="167"/>
      <c r="AZ469" s="167"/>
      <c r="BA469" s="167"/>
      <c r="BB469" s="167"/>
      <c r="BC469" s="167"/>
      <c r="BD469" s="167"/>
    </row>
    <row r="470" spans="1:56" ht="14.25" customHeight="1">
      <c r="A470" s="217"/>
      <c r="B470" s="270"/>
      <c r="C470" s="2"/>
      <c r="D470" s="2"/>
      <c r="E470" s="2"/>
      <c r="F470" s="2"/>
      <c r="G470" s="470"/>
      <c r="H470" s="2"/>
      <c r="I470" s="2"/>
      <c r="J470" s="2"/>
      <c r="K470" s="2"/>
      <c r="L470" s="2"/>
      <c r="M470" s="305"/>
      <c r="N470" s="2"/>
      <c r="O470" s="2"/>
      <c r="P470" s="2"/>
      <c r="Q470" s="469"/>
      <c r="R470" s="2"/>
      <c r="S470" s="2"/>
      <c r="T470" s="2"/>
      <c r="U470" s="468"/>
      <c r="V470" s="2"/>
      <c r="W470" s="1"/>
      <c r="X470" s="1"/>
      <c r="Y470" s="1"/>
      <c r="Z470" s="1"/>
      <c r="AA470" s="1"/>
      <c r="AB470" s="2"/>
      <c r="AC470" s="2"/>
      <c r="AD470" s="2"/>
      <c r="AE470" s="2"/>
      <c r="AF470" s="2"/>
      <c r="AG470" s="3"/>
      <c r="AH470" s="1"/>
      <c r="AI470" s="139"/>
      <c r="AJ470" s="139"/>
      <c r="AK470" s="350"/>
      <c r="AL470" s="350"/>
      <c r="AM470" s="2"/>
      <c r="AN470" s="2"/>
      <c r="AO470" s="2"/>
      <c r="AP470" s="45"/>
      <c r="AQ470" s="167"/>
      <c r="AR470" s="167"/>
      <c r="AS470" s="167"/>
      <c r="AT470" s="167"/>
      <c r="AU470" s="167"/>
      <c r="AV470" s="167"/>
      <c r="AW470" s="167"/>
      <c r="AX470" s="167"/>
      <c r="AY470" s="167"/>
      <c r="AZ470" s="167"/>
      <c r="BA470" s="167"/>
      <c r="BB470" s="167"/>
      <c r="BC470" s="167"/>
      <c r="BD470" s="167"/>
    </row>
    <row r="471" spans="1:56" ht="14.25" customHeight="1">
      <c r="A471" s="217"/>
      <c r="B471" s="270"/>
      <c r="C471" s="2"/>
      <c r="D471" s="2"/>
      <c r="E471" s="2"/>
      <c r="F471" s="2"/>
      <c r="G471" s="470"/>
      <c r="H471" s="2"/>
      <c r="I471" s="2"/>
      <c r="J471" s="2"/>
      <c r="K471" s="2"/>
      <c r="L471" s="2"/>
      <c r="M471" s="305"/>
      <c r="N471" s="2"/>
      <c r="O471" s="2"/>
      <c r="P471" s="2"/>
      <c r="Q471" s="469"/>
      <c r="R471" s="2"/>
      <c r="S471" s="2"/>
      <c r="T471" s="2"/>
      <c r="U471" s="468"/>
      <c r="V471" s="2"/>
      <c r="W471" s="1"/>
      <c r="X471" s="1"/>
      <c r="Y471" s="1"/>
      <c r="Z471" s="1"/>
      <c r="AA471" s="1"/>
      <c r="AB471" s="2"/>
      <c r="AC471" s="2"/>
      <c r="AD471" s="2"/>
      <c r="AE471" s="2"/>
      <c r="AF471" s="2"/>
      <c r="AG471" s="3"/>
      <c r="AH471" s="1"/>
      <c r="AI471" s="139"/>
      <c r="AJ471" s="139"/>
      <c r="AK471" s="350"/>
      <c r="AL471" s="350"/>
      <c r="AM471" s="2"/>
      <c r="AN471" s="2"/>
      <c r="AO471" s="2"/>
      <c r="AP471" s="45"/>
      <c r="AQ471" s="167"/>
      <c r="AR471" s="167"/>
      <c r="AS471" s="167"/>
      <c r="AT471" s="167"/>
      <c r="AU471" s="167"/>
      <c r="AV471" s="167"/>
      <c r="AW471" s="167"/>
      <c r="AX471" s="167"/>
      <c r="AY471" s="167"/>
      <c r="AZ471" s="167"/>
      <c r="BA471" s="167"/>
      <c r="BB471" s="167"/>
      <c r="BC471" s="167"/>
      <c r="BD471" s="167"/>
    </row>
    <row r="472" spans="1:56" ht="14.25" customHeight="1">
      <c r="A472" s="217"/>
      <c r="B472" s="270"/>
      <c r="C472" s="2"/>
      <c r="D472" s="2"/>
      <c r="E472" s="2"/>
      <c r="F472" s="2"/>
      <c r="G472" s="470"/>
      <c r="H472" s="2"/>
      <c r="I472" s="2"/>
      <c r="J472" s="2"/>
      <c r="K472" s="2"/>
      <c r="L472" s="2"/>
      <c r="M472" s="305"/>
      <c r="N472" s="2"/>
      <c r="O472" s="2"/>
      <c r="P472" s="2"/>
      <c r="Q472" s="469"/>
      <c r="R472" s="2"/>
      <c r="S472" s="2"/>
      <c r="T472" s="2"/>
      <c r="U472" s="468"/>
      <c r="V472" s="2"/>
      <c r="W472" s="1"/>
      <c r="X472" s="1"/>
      <c r="Y472" s="1"/>
      <c r="Z472" s="1"/>
      <c r="AA472" s="1"/>
      <c r="AB472" s="2"/>
      <c r="AC472" s="2"/>
      <c r="AD472" s="2"/>
      <c r="AE472" s="2"/>
      <c r="AF472" s="2"/>
      <c r="AG472" s="3"/>
      <c r="AH472" s="1"/>
      <c r="AI472" s="139"/>
      <c r="AJ472" s="139"/>
      <c r="AK472" s="350"/>
      <c r="AL472" s="350"/>
      <c r="AM472" s="2"/>
      <c r="AN472" s="2"/>
      <c r="AO472" s="2"/>
      <c r="AP472" s="45"/>
      <c r="AQ472" s="167"/>
      <c r="AR472" s="167"/>
      <c r="AS472" s="167"/>
      <c r="AT472" s="167"/>
      <c r="AU472" s="167"/>
      <c r="AV472" s="167"/>
      <c r="AW472" s="167"/>
      <c r="AX472" s="167"/>
      <c r="AY472" s="167"/>
      <c r="AZ472" s="167"/>
      <c r="BA472" s="167"/>
      <c r="BB472" s="167"/>
      <c r="BC472" s="167"/>
      <c r="BD472" s="167"/>
    </row>
    <row r="473" spans="1:56" ht="14.25" customHeight="1">
      <c r="A473" s="217"/>
      <c r="B473" s="270"/>
      <c r="C473" s="2"/>
      <c r="D473" s="2"/>
      <c r="E473" s="2"/>
      <c r="F473" s="2"/>
      <c r="G473" s="470"/>
      <c r="H473" s="2"/>
      <c r="I473" s="2"/>
      <c r="J473" s="2"/>
      <c r="K473" s="2"/>
      <c r="L473" s="2"/>
      <c r="M473" s="305"/>
      <c r="N473" s="2"/>
      <c r="O473" s="2"/>
      <c r="P473" s="2"/>
      <c r="Q473" s="469"/>
      <c r="R473" s="2"/>
      <c r="S473" s="2"/>
      <c r="T473" s="2"/>
      <c r="U473" s="468"/>
      <c r="V473" s="2"/>
      <c r="W473" s="1"/>
      <c r="X473" s="1"/>
      <c r="Y473" s="1"/>
      <c r="Z473" s="1"/>
      <c r="AA473" s="1"/>
      <c r="AB473" s="2"/>
      <c r="AC473" s="2"/>
      <c r="AD473" s="2"/>
      <c r="AE473" s="2"/>
      <c r="AF473" s="2"/>
      <c r="AG473" s="3"/>
      <c r="AH473" s="1"/>
      <c r="AI473" s="139"/>
      <c r="AJ473" s="139"/>
      <c r="AK473" s="350"/>
      <c r="AL473" s="350"/>
      <c r="AM473" s="2"/>
      <c r="AN473" s="2"/>
      <c r="AO473" s="2"/>
      <c r="AP473" s="45"/>
      <c r="AQ473" s="167"/>
      <c r="AR473" s="167"/>
      <c r="AS473" s="167"/>
      <c r="AT473" s="167"/>
      <c r="AU473" s="167"/>
      <c r="AV473" s="167"/>
      <c r="AW473" s="167"/>
      <c r="AX473" s="167"/>
      <c r="AY473" s="167"/>
      <c r="AZ473" s="167"/>
      <c r="BA473" s="167"/>
      <c r="BB473" s="167"/>
      <c r="BC473" s="167"/>
      <c r="BD473" s="167"/>
    </row>
    <row r="474" spans="1:56" ht="14.25" customHeight="1">
      <c r="A474" s="217"/>
      <c r="B474" s="270"/>
      <c r="C474" s="2"/>
      <c r="D474" s="2"/>
      <c r="E474" s="2"/>
      <c r="F474" s="2"/>
      <c r="G474" s="470"/>
      <c r="H474" s="2"/>
      <c r="I474" s="2"/>
      <c r="J474" s="2"/>
      <c r="K474" s="2"/>
      <c r="L474" s="2"/>
      <c r="M474" s="305"/>
      <c r="N474" s="2"/>
      <c r="O474" s="2"/>
      <c r="P474" s="2"/>
      <c r="Q474" s="469"/>
      <c r="R474" s="2"/>
      <c r="S474" s="2"/>
      <c r="T474" s="2"/>
      <c r="U474" s="468"/>
      <c r="V474" s="2"/>
      <c r="W474" s="1"/>
      <c r="X474" s="1"/>
      <c r="Y474" s="1"/>
      <c r="Z474" s="1"/>
      <c r="AA474" s="1"/>
      <c r="AB474" s="2"/>
      <c r="AC474" s="2"/>
      <c r="AD474" s="2"/>
      <c r="AE474" s="2"/>
      <c r="AF474" s="2"/>
      <c r="AG474" s="3"/>
      <c r="AH474" s="1"/>
      <c r="AI474" s="139"/>
      <c r="AJ474" s="139"/>
      <c r="AK474" s="350"/>
      <c r="AL474" s="350"/>
      <c r="AM474" s="2"/>
      <c r="AN474" s="2"/>
      <c r="AO474" s="2"/>
      <c r="AP474" s="45"/>
      <c r="AQ474" s="167"/>
      <c r="AR474" s="167"/>
      <c r="AS474" s="167"/>
      <c r="AT474" s="167"/>
      <c r="AU474" s="167"/>
      <c r="AV474" s="167"/>
      <c r="AW474" s="167"/>
      <c r="AX474" s="167"/>
      <c r="AY474" s="167"/>
      <c r="AZ474" s="167"/>
      <c r="BA474" s="167"/>
      <c r="BB474" s="167"/>
      <c r="BC474" s="167"/>
      <c r="BD474" s="167"/>
    </row>
    <row r="475" spans="1:56" ht="14.25" customHeight="1">
      <c r="A475" s="217"/>
      <c r="B475" s="270"/>
      <c r="C475" s="2"/>
      <c r="D475" s="2"/>
      <c r="E475" s="2"/>
      <c r="F475" s="2"/>
      <c r="G475" s="470"/>
      <c r="H475" s="2"/>
      <c r="I475" s="2"/>
      <c r="J475" s="2"/>
      <c r="K475" s="2"/>
      <c r="L475" s="2"/>
      <c r="M475" s="305"/>
      <c r="N475" s="2"/>
      <c r="O475" s="2"/>
      <c r="P475" s="2"/>
      <c r="Q475" s="469"/>
      <c r="R475" s="2"/>
      <c r="S475" s="2"/>
      <c r="T475" s="2"/>
      <c r="U475" s="468"/>
      <c r="V475" s="2"/>
      <c r="W475" s="1"/>
      <c r="X475" s="1"/>
      <c r="Y475" s="1"/>
      <c r="Z475" s="1"/>
      <c r="AA475" s="1"/>
      <c r="AB475" s="2"/>
      <c r="AC475" s="2"/>
      <c r="AD475" s="2"/>
      <c r="AE475" s="2"/>
      <c r="AF475" s="2"/>
      <c r="AG475" s="3"/>
      <c r="AH475" s="1"/>
      <c r="AI475" s="139"/>
      <c r="AJ475" s="139"/>
      <c r="AK475" s="350"/>
      <c r="AL475" s="350"/>
      <c r="AM475" s="2"/>
      <c r="AN475" s="2"/>
      <c r="AO475" s="2"/>
      <c r="AP475" s="45"/>
      <c r="AQ475" s="167"/>
      <c r="AR475" s="167"/>
      <c r="AS475" s="167"/>
      <c r="AT475" s="167"/>
      <c r="AU475" s="167"/>
      <c r="AV475" s="167"/>
      <c r="AW475" s="167"/>
      <c r="AX475" s="167"/>
      <c r="AY475" s="167"/>
      <c r="AZ475" s="167"/>
      <c r="BA475" s="167"/>
      <c r="BB475" s="167"/>
      <c r="BC475" s="167"/>
      <c r="BD475" s="167"/>
    </row>
    <row r="476" spans="1:56" ht="14.25" customHeight="1">
      <c r="A476" s="217"/>
      <c r="B476" s="270"/>
      <c r="C476" s="2"/>
      <c r="D476" s="2"/>
      <c r="E476" s="2"/>
      <c r="F476" s="2"/>
      <c r="G476" s="470"/>
      <c r="H476" s="2"/>
      <c r="I476" s="2"/>
      <c r="J476" s="2"/>
      <c r="K476" s="2"/>
      <c r="L476" s="2"/>
      <c r="M476" s="305"/>
      <c r="N476" s="2"/>
      <c r="O476" s="2"/>
      <c r="P476" s="2"/>
      <c r="Q476" s="469"/>
      <c r="R476" s="2"/>
      <c r="S476" s="2"/>
      <c r="T476" s="2"/>
      <c r="U476" s="468"/>
      <c r="V476" s="2"/>
      <c r="W476" s="1"/>
      <c r="X476" s="1"/>
      <c r="Y476" s="1"/>
      <c r="Z476" s="1"/>
      <c r="AA476" s="1"/>
      <c r="AB476" s="2"/>
      <c r="AC476" s="2"/>
      <c r="AD476" s="2"/>
      <c r="AE476" s="2"/>
      <c r="AF476" s="2"/>
      <c r="AG476" s="3"/>
      <c r="AH476" s="1"/>
      <c r="AI476" s="139"/>
      <c r="AJ476" s="139"/>
      <c r="AK476" s="350"/>
      <c r="AL476" s="350"/>
      <c r="AM476" s="2"/>
      <c r="AN476" s="2"/>
      <c r="AO476" s="2"/>
      <c r="AP476" s="45"/>
      <c r="AQ476" s="167"/>
      <c r="AR476" s="167"/>
      <c r="AS476" s="167"/>
      <c r="AT476" s="167"/>
      <c r="AU476" s="167"/>
      <c r="AV476" s="167"/>
      <c r="AW476" s="167"/>
      <c r="AX476" s="167"/>
      <c r="AY476" s="167"/>
      <c r="AZ476" s="167"/>
      <c r="BA476" s="167"/>
      <c r="BB476" s="167"/>
      <c r="BC476" s="167"/>
      <c r="BD476" s="167"/>
    </row>
    <row r="477" spans="1:56" ht="14.25" customHeight="1">
      <c r="A477" s="217"/>
      <c r="B477" s="270"/>
      <c r="C477" s="2"/>
      <c r="D477" s="2"/>
      <c r="E477" s="2"/>
      <c r="F477" s="2"/>
      <c r="G477" s="470"/>
      <c r="H477" s="2"/>
      <c r="I477" s="2"/>
      <c r="J477" s="2"/>
      <c r="K477" s="2"/>
      <c r="L477" s="2"/>
      <c r="M477" s="305"/>
      <c r="N477" s="2"/>
      <c r="O477" s="2"/>
      <c r="P477" s="2"/>
      <c r="Q477" s="469"/>
      <c r="R477" s="2"/>
      <c r="S477" s="2"/>
      <c r="T477" s="2"/>
      <c r="U477" s="468"/>
      <c r="V477" s="2"/>
      <c r="W477" s="1"/>
      <c r="X477" s="1"/>
      <c r="Y477" s="1"/>
      <c r="Z477" s="1"/>
      <c r="AA477" s="1"/>
      <c r="AB477" s="2"/>
      <c r="AC477" s="2"/>
      <c r="AD477" s="2"/>
      <c r="AE477" s="2"/>
      <c r="AF477" s="2"/>
      <c r="AG477" s="3"/>
      <c r="AH477" s="1"/>
      <c r="AI477" s="139"/>
      <c r="AJ477" s="139"/>
      <c r="AK477" s="350"/>
      <c r="AL477" s="350"/>
      <c r="AM477" s="2"/>
      <c r="AN477" s="2"/>
      <c r="AO477" s="2"/>
      <c r="AP477" s="45"/>
      <c r="AQ477" s="167"/>
      <c r="AR477" s="167"/>
      <c r="AS477" s="167"/>
      <c r="AT477" s="167"/>
      <c r="AU477" s="167"/>
      <c r="AV477" s="167"/>
      <c r="AW477" s="167"/>
      <c r="AX477" s="167"/>
      <c r="AY477" s="167"/>
      <c r="AZ477" s="167"/>
      <c r="BA477" s="167"/>
      <c r="BB477" s="167"/>
      <c r="BC477" s="167"/>
      <c r="BD477" s="167"/>
    </row>
    <row r="478" spans="1:56" ht="14.25" customHeight="1">
      <c r="A478" s="217"/>
      <c r="B478" s="270"/>
      <c r="C478" s="2"/>
      <c r="D478" s="2"/>
      <c r="E478" s="2"/>
      <c r="F478" s="2"/>
      <c r="G478" s="470"/>
      <c r="H478" s="2"/>
      <c r="I478" s="2"/>
      <c r="J478" s="2"/>
      <c r="K478" s="2"/>
      <c r="L478" s="2"/>
      <c r="M478" s="305"/>
      <c r="N478" s="2"/>
      <c r="O478" s="2"/>
      <c r="P478" s="2"/>
      <c r="Q478" s="469"/>
      <c r="R478" s="2"/>
      <c r="S478" s="2"/>
      <c r="T478" s="2"/>
      <c r="U478" s="468"/>
      <c r="V478" s="2"/>
      <c r="W478" s="1"/>
      <c r="X478" s="1"/>
      <c r="Y478" s="1"/>
      <c r="Z478" s="1"/>
      <c r="AA478" s="1"/>
      <c r="AB478" s="2"/>
      <c r="AC478" s="2"/>
      <c r="AD478" s="2"/>
      <c r="AE478" s="2"/>
      <c r="AF478" s="2"/>
      <c r="AG478" s="3"/>
      <c r="AH478" s="1"/>
      <c r="AI478" s="139"/>
      <c r="AJ478" s="139"/>
      <c r="AK478" s="350"/>
      <c r="AL478" s="350"/>
      <c r="AM478" s="2"/>
      <c r="AN478" s="2"/>
      <c r="AO478" s="2"/>
      <c r="AP478" s="45"/>
      <c r="AQ478" s="167"/>
      <c r="AR478" s="167"/>
      <c r="AS478" s="167"/>
      <c r="AT478" s="167"/>
      <c r="AU478" s="167"/>
      <c r="AV478" s="167"/>
      <c r="AW478" s="167"/>
      <c r="AX478" s="167"/>
      <c r="AY478" s="167"/>
      <c r="AZ478" s="167"/>
      <c r="BA478" s="167"/>
      <c r="BB478" s="167"/>
      <c r="BC478" s="167"/>
      <c r="BD478" s="167"/>
    </row>
    <row r="479" spans="1:56" ht="14.25" customHeight="1">
      <c r="A479" s="217"/>
      <c r="B479" s="270"/>
      <c r="C479" s="2"/>
      <c r="D479" s="2"/>
      <c r="E479" s="2"/>
      <c r="F479" s="2"/>
      <c r="G479" s="470"/>
      <c r="H479" s="2"/>
      <c r="I479" s="2"/>
      <c r="J479" s="2"/>
      <c r="K479" s="2"/>
      <c r="L479" s="2"/>
      <c r="M479" s="305"/>
      <c r="N479" s="2"/>
      <c r="O479" s="2"/>
      <c r="P479" s="2"/>
      <c r="Q479" s="469"/>
      <c r="R479" s="2"/>
      <c r="S479" s="2"/>
      <c r="T479" s="2"/>
      <c r="U479" s="468"/>
      <c r="V479" s="2"/>
      <c r="W479" s="1"/>
      <c r="X479" s="1"/>
      <c r="Y479" s="1"/>
      <c r="Z479" s="1"/>
      <c r="AA479" s="1"/>
      <c r="AB479" s="2"/>
      <c r="AC479" s="2"/>
      <c r="AD479" s="2"/>
      <c r="AE479" s="2"/>
      <c r="AF479" s="2"/>
      <c r="AG479" s="3"/>
      <c r="AH479" s="1"/>
      <c r="AI479" s="139"/>
      <c r="AJ479" s="139"/>
      <c r="AK479" s="350"/>
      <c r="AL479" s="350"/>
      <c r="AM479" s="2"/>
      <c r="AN479" s="2"/>
      <c r="AO479" s="2"/>
      <c r="AP479" s="45"/>
      <c r="AQ479" s="167"/>
      <c r="AR479" s="167"/>
      <c r="AS479" s="167"/>
      <c r="AT479" s="167"/>
      <c r="AU479" s="167"/>
      <c r="AV479" s="167"/>
      <c r="AW479" s="167"/>
      <c r="AX479" s="167"/>
      <c r="AY479" s="167"/>
      <c r="AZ479" s="167"/>
      <c r="BA479" s="167"/>
      <c r="BB479" s="167"/>
      <c r="BC479" s="167"/>
      <c r="BD479" s="167"/>
    </row>
    <row r="480" spans="1:56" ht="14.25" customHeight="1">
      <c r="A480" s="217"/>
      <c r="B480" s="270"/>
      <c r="C480" s="2"/>
      <c r="D480" s="2"/>
      <c r="E480" s="2"/>
      <c r="F480" s="2"/>
      <c r="G480" s="470"/>
      <c r="H480" s="2"/>
      <c r="I480" s="2"/>
      <c r="J480" s="2"/>
      <c r="K480" s="2"/>
      <c r="L480" s="2"/>
      <c r="M480" s="305"/>
      <c r="N480" s="2"/>
      <c r="O480" s="2"/>
      <c r="P480" s="2"/>
      <c r="Q480" s="469"/>
      <c r="R480" s="2"/>
      <c r="S480" s="2"/>
      <c r="T480" s="2"/>
      <c r="U480" s="468"/>
      <c r="V480" s="2"/>
      <c r="W480" s="1"/>
      <c r="X480" s="1"/>
      <c r="Y480" s="1"/>
      <c r="Z480" s="1"/>
      <c r="AA480" s="1"/>
      <c r="AB480" s="2"/>
      <c r="AC480" s="2"/>
      <c r="AD480" s="2"/>
      <c r="AE480" s="2"/>
      <c r="AF480" s="2"/>
      <c r="AG480" s="3"/>
      <c r="AH480" s="1"/>
      <c r="AI480" s="139"/>
      <c r="AJ480" s="139"/>
      <c r="AK480" s="350"/>
      <c r="AL480" s="350"/>
      <c r="AM480" s="2"/>
      <c r="AN480" s="2"/>
      <c r="AO480" s="2"/>
      <c r="AP480" s="45"/>
      <c r="AQ480" s="167"/>
      <c r="AR480" s="167"/>
      <c r="AS480" s="167"/>
      <c r="AT480" s="167"/>
      <c r="AU480" s="167"/>
      <c r="AV480" s="167"/>
      <c r="AW480" s="167"/>
      <c r="AX480" s="167"/>
      <c r="AY480" s="167"/>
      <c r="AZ480" s="167"/>
      <c r="BA480" s="167"/>
      <c r="BB480" s="167"/>
      <c r="BC480" s="167"/>
      <c r="BD480" s="167"/>
    </row>
    <row r="481" spans="1:56" ht="14.25" customHeight="1">
      <c r="A481" s="217"/>
      <c r="B481" s="270"/>
      <c r="C481" s="2"/>
      <c r="D481" s="2"/>
      <c r="E481" s="2"/>
      <c r="F481" s="2"/>
      <c r="G481" s="470"/>
      <c r="H481" s="2"/>
      <c r="I481" s="2"/>
      <c r="J481" s="2"/>
      <c r="K481" s="2"/>
      <c r="L481" s="2"/>
      <c r="M481" s="305"/>
      <c r="N481" s="2"/>
      <c r="O481" s="2"/>
      <c r="P481" s="2"/>
      <c r="Q481" s="469"/>
      <c r="R481" s="2"/>
      <c r="S481" s="2"/>
      <c r="T481" s="2"/>
      <c r="U481" s="468"/>
      <c r="V481" s="2"/>
      <c r="W481" s="1"/>
      <c r="X481" s="1"/>
      <c r="Y481" s="1"/>
      <c r="Z481" s="1"/>
      <c r="AA481" s="1"/>
      <c r="AB481" s="2"/>
      <c r="AC481" s="2"/>
      <c r="AD481" s="2"/>
      <c r="AE481" s="2"/>
      <c r="AF481" s="2"/>
      <c r="AG481" s="3"/>
      <c r="AH481" s="1"/>
      <c r="AI481" s="139"/>
      <c r="AJ481" s="139"/>
      <c r="AK481" s="350"/>
      <c r="AL481" s="350"/>
      <c r="AM481" s="2"/>
      <c r="AN481" s="2"/>
      <c r="AO481" s="2"/>
      <c r="AP481" s="45"/>
      <c r="AQ481" s="167"/>
      <c r="AR481" s="167"/>
      <c r="AS481" s="167"/>
      <c r="AT481" s="167"/>
      <c r="AU481" s="167"/>
      <c r="AV481" s="167"/>
      <c r="AW481" s="167"/>
      <c r="AX481" s="167"/>
      <c r="AY481" s="167"/>
      <c r="AZ481" s="167"/>
      <c r="BA481" s="167"/>
      <c r="BB481" s="167"/>
      <c r="BC481" s="167"/>
      <c r="BD481" s="167"/>
    </row>
    <row r="482" spans="1:56" ht="14.25" customHeight="1">
      <c r="A482" s="217"/>
      <c r="B482" s="270"/>
      <c r="C482" s="2"/>
      <c r="D482" s="2"/>
      <c r="E482" s="2"/>
      <c r="F482" s="2"/>
      <c r="G482" s="470"/>
      <c r="H482" s="2"/>
      <c r="I482" s="2"/>
      <c r="J482" s="2"/>
      <c r="K482" s="2"/>
      <c r="L482" s="2"/>
      <c r="M482" s="305"/>
      <c r="N482" s="2"/>
      <c r="O482" s="2"/>
      <c r="P482" s="2"/>
      <c r="Q482" s="469"/>
      <c r="R482" s="2"/>
      <c r="S482" s="2"/>
      <c r="T482" s="2"/>
      <c r="U482" s="468"/>
      <c r="V482" s="2"/>
      <c r="W482" s="1"/>
      <c r="X482" s="1"/>
      <c r="Y482" s="1"/>
      <c r="Z482" s="1"/>
      <c r="AA482" s="1"/>
      <c r="AB482" s="2"/>
      <c r="AC482" s="2"/>
      <c r="AD482" s="2"/>
      <c r="AE482" s="2"/>
      <c r="AF482" s="2"/>
      <c r="AG482" s="3"/>
      <c r="AH482" s="1"/>
      <c r="AI482" s="139"/>
      <c r="AJ482" s="139"/>
      <c r="AK482" s="350"/>
      <c r="AL482" s="350"/>
      <c r="AM482" s="2"/>
      <c r="AN482" s="2"/>
      <c r="AO482" s="2"/>
      <c r="AP482" s="45"/>
      <c r="AQ482" s="167"/>
      <c r="AR482" s="167"/>
      <c r="AS482" s="167"/>
      <c r="AT482" s="167"/>
      <c r="AU482" s="167"/>
      <c r="AV482" s="167"/>
      <c r="AW482" s="167"/>
      <c r="AX482" s="167"/>
      <c r="AY482" s="167"/>
      <c r="AZ482" s="167"/>
      <c r="BA482" s="167"/>
      <c r="BB482" s="167"/>
      <c r="BC482" s="167"/>
      <c r="BD482" s="167"/>
    </row>
    <row r="483" spans="1:56" ht="14.25" customHeight="1">
      <c r="A483" s="217"/>
      <c r="B483" s="270"/>
      <c r="C483" s="2"/>
      <c r="D483" s="2"/>
      <c r="E483" s="2"/>
      <c r="F483" s="2"/>
      <c r="G483" s="470"/>
      <c r="H483" s="2"/>
      <c r="I483" s="2"/>
      <c r="J483" s="2"/>
      <c r="K483" s="2"/>
      <c r="L483" s="2"/>
      <c r="M483" s="305"/>
      <c r="N483" s="2"/>
      <c r="O483" s="2"/>
      <c r="P483" s="2"/>
      <c r="Q483" s="469"/>
      <c r="R483" s="2"/>
      <c r="S483" s="2"/>
      <c r="T483" s="2"/>
      <c r="U483" s="468"/>
      <c r="V483" s="2"/>
      <c r="W483" s="1"/>
      <c r="X483" s="1"/>
      <c r="Y483" s="1"/>
      <c r="Z483" s="1"/>
      <c r="AA483" s="1"/>
      <c r="AB483" s="2"/>
      <c r="AC483" s="2"/>
      <c r="AD483" s="2"/>
      <c r="AE483" s="2"/>
      <c r="AF483" s="2"/>
      <c r="AG483" s="3"/>
      <c r="AH483" s="1"/>
      <c r="AI483" s="139"/>
      <c r="AJ483" s="139"/>
      <c r="AK483" s="350"/>
      <c r="AL483" s="350"/>
      <c r="AM483" s="2"/>
      <c r="AN483" s="2"/>
      <c r="AO483" s="2"/>
      <c r="AP483" s="45"/>
      <c r="AQ483" s="167"/>
      <c r="AR483" s="167"/>
      <c r="AS483" s="167"/>
      <c r="AT483" s="167"/>
      <c r="AU483" s="167"/>
      <c r="AV483" s="167"/>
      <c r="AW483" s="167"/>
      <c r="AX483" s="167"/>
      <c r="AY483" s="167"/>
      <c r="AZ483" s="167"/>
      <c r="BA483" s="167"/>
      <c r="BB483" s="167"/>
      <c r="BC483" s="167"/>
      <c r="BD483" s="167"/>
    </row>
    <row r="484" spans="1:56" ht="14.25" customHeight="1">
      <c r="A484" s="217"/>
      <c r="B484" s="270"/>
      <c r="C484" s="2"/>
      <c r="D484" s="2"/>
      <c r="E484" s="2"/>
      <c r="F484" s="2"/>
      <c r="G484" s="470"/>
      <c r="H484" s="2"/>
      <c r="I484" s="2"/>
      <c r="J484" s="2"/>
      <c r="K484" s="2"/>
      <c r="L484" s="2"/>
      <c r="M484" s="305"/>
      <c r="N484" s="2"/>
      <c r="O484" s="2"/>
      <c r="P484" s="2"/>
      <c r="Q484" s="469"/>
      <c r="R484" s="2"/>
      <c r="S484" s="2"/>
      <c r="T484" s="2"/>
      <c r="U484" s="468"/>
      <c r="V484" s="2"/>
      <c r="W484" s="1"/>
      <c r="X484" s="1"/>
      <c r="Y484" s="1"/>
      <c r="Z484" s="1"/>
      <c r="AA484" s="1"/>
      <c r="AB484" s="2"/>
      <c r="AC484" s="2"/>
      <c r="AD484" s="2"/>
      <c r="AE484" s="2"/>
      <c r="AF484" s="2"/>
      <c r="AG484" s="3"/>
      <c r="AH484" s="1"/>
      <c r="AI484" s="139"/>
      <c r="AJ484" s="139"/>
      <c r="AK484" s="350"/>
      <c r="AL484" s="350"/>
      <c r="AM484" s="2"/>
      <c r="AN484" s="2"/>
      <c r="AO484" s="2"/>
      <c r="AP484" s="45"/>
      <c r="AQ484" s="167"/>
      <c r="AR484" s="167"/>
      <c r="AS484" s="167"/>
      <c r="AT484" s="167"/>
      <c r="AU484" s="167"/>
      <c r="AV484" s="167"/>
      <c r="AW484" s="167"/>
      <c r="AX484" s="167"/>
      <c r="AY484" s="167"/>
      <c r="AZ484" s="167"/>
      <c r="BA484" s="167"/>
      <c r="BB484" s="167"/>
      <c r="BC484" s="167"/>
      <c r="BD484" s="167"/>
    </row>
    <row r="485" spans="1:56" ht="14.25" customHeight="1">
      <c r="A485" s="217"/>
      <c r="B485" s="270"/>
      <c r="C485" s="2"/>
      <c r="D485" s="2"/>
      <c r="E485" s="2"/>
      <c r="F485" s="2"/>
      <c r="G485" s="470"/>
      <c r="H485" s="2"/>
      <c r="I485" s="2"/>
      <c r="J485" s="2"/>
      <c r="K485" s="2"/>
      <c r="L485" s="2"/>
      <c r="M485" s="305"/>
      <c r="N485" s="2"/>
      <c r="O485" s="2"/>
      <c r="P485" s="2"/>
      <c r="Q485" s="469"/>
      <c r="R485" s="2"/>
      <c r="S485" s="2"/>
      <c r="T485" s="2"/>
      <c r="U485" s="468"/>
      <c r="V485" s="2"/>
      <c r="W485" s="1"/>
      <c r="X485" s="1"/>
      <c r="Y485" s="1"/>
      <c r="Z485" s="1"/>
      <c r="AA485" s="1"/>
      <c r="AB485" s="2"/>
      <c r="AC485" s="2"/>
      <c r="AD485" s="2"/>
      <c r="AE485" s="2"/>
      <c r="AF485" s="2"/>
      <c r="AG485" s="3"/>
      <c r="AH485" s="1"/>
      <c r="AI485" s="139"/>
      <c r="AJ485" s="139"/>
      <c r="AK485" s="350"/>
      <c r="AL485" s="350"/>
      <c r="AM485" s="2"/>
      <c r="AN485" s="2"/>
      <c r="AO485" s="2"/>
      <c r="AP485" s="45"/>
      <c r="AQ485" s="167"/>
      <c r="AR485" s="167"/>
      <c r="AS485" s="167"/>
      <c r="AT485" s="167"/>
      <c r="AU485" s="167"/>
      <c r="AV485" s="167"/>
      <c r="AW485" s="167"/>
      <c r="AX485" s="167"/>
      <c r="AY485" s="167"/>
      <c r="AZ485" s="167"/>
      <c r="BA485" s="167"/>
      <c r="BB485" s="167"/>
      <c r="BC485" s="167"/>
      <c r="BD485" s="167"/>
    </row>
    <row r="486" spans="1:56" ht="14.25" customHeight="1">
      <c r="A486" s="217"/>
      <c r="B486" s="270"/>
      <c r="C486" s="2"/>
      <c r="D486" s="2"/>
      <c r="E486" s="2"/>
      <c r="F486" s="2"/>
      <c r="G486" s="470"/>
      <c r="H486" s="2"/>
      <c r="I486" s="2"/>
      <c r="J486" s="2"/>
      <c r="K486" s="2"/>
      <c r="L486" s="2"/>
      <c r="M486" s="305"/>
      <c r="N486" s="2"/>
      <c r="O486" s="2"/>
      <c r="P486" s="2"/>
      <c r="Q486" s="469"/>
      <c r="R486" s="2"/>
      <c r="S486" s="2"/>
      <c r="T486" s="2"/>
      <c r="U486" s="468"/>
      <c r="V486" s="2"/>
      <c r="W486" s="1"/>
      <c r="X486" s="1"/>
      <c r="Y486" s="1"/>
      <c r="Z486" s="1"/>
      <c r="AA486" s="1"/>
      <c r="AB486" s="2"/>
      <c r="AC486" s="2"/>
      <c r="AD486" s="2"/>
      <c r="AE486" s="2"/>
      <c r="AF486" s="2"/>
      <c r="AG486" s="3"/>
      <c r="AH486" s="1"/>
      <c r="AI486" s="139"/>
      <c r="AJ486" s="139"/>
      <c r="AK486" s="350"/>
      <c r="AL486" s="350"/>
      <c r="AM486" s="2"/>
      <c r="AN486" s="2"/>
      <c r="AO486" s="2"/>
      <c r="AP486" s="45"/>
      <c r="AQ486" s="167"/>
      <c r="AR486" s="167"/>
      <c r="AS486" s="167"/>
      <c r="AT486" s="167"/>
      <c r="AU486" s="167"/>
      <c r="AV486" s="167"/>
      <c r="AW486" s="167"/>
      <c r="AX486" s="167"/>
      <c r="AY486" s="167"/>
      <c r="AZ486" s="167"/>
      <c r="BA486" s="167"/>
      <c r="BB486" s="167"/>
      <c r="BC486" s="167"/>
      <c r="BD486" s="167"/>
    </row>
    <row r="487" spans="1:56" ht="14.25" customHeight="1">
      <c r="A487" s="217"/>
      <c r="B487" s="270"/>
      <c r="C487" s="2"/>
      <c r="D487" s="2"/>
      <c r="E487" s="2"/>
      <c r="F487" s="2"/>
      <c r="G487" s="470"/>
      <c r="H487" s="2"/>
      <c r="I487" s="2"/>
      <c r="J487" s="2"/>
      <c r="K487" s="2"/>
      <c r="L487" s="2"/>
      <c r="M487" s="305"/>
      <c r="N487" s="2"/>
      <c r="O487" s="2"/>
      <c r="P487" s="2"/>
      <c r="Q487" s="469"/>
      <c r="R487" s="2"/>
      <c r="S487" s="2"/>
      <c r="T487" s="2"/>
      <c r="U487" s="468"/>
      <c r="V487" s="2"/>
      <c r="W487" s="1"/>
      <c r="X487" s="1"/>
      <c r="Y487" s="1"/>
      <c r="Z487" s="1"/>
      <c r="AA487" s="1"/>
      <c r="AB487" s="2"/>
      <c r="AC487" s="2"/>
      <c r="AD487" s="2"/>
      <c r="AE487" s="2"/>
      <c r="AF487" s="2"/>
      <c r="AG487" s="3"/>
      <c r="AH487" s="1"/>
      <c r="AI487" s="139"/>
      <c r="AJ487" s="139"/>
      <c r="AK487" s="350"/>
      <c r="AL487" s="350"/>
      <c r="AM487" s="2"/>
      <c r="AN487" s="2"/>
      <c r="AO487" s="2"/>
      <c r="AP487" s="45"/>
      <c r="AQ487" s="167"/>
      <c r="AR487" s="167"/>
      <c r="AS487" s="167"/>
      <c r="AT487" s="167"/>
      <c r="AU487" s="167"/>
      <c r="AV487" s="167"/>
      <c r="AW487" s="167"/>
      <c r="AX487" s="167"/>
      <c r="AY487" s="167"/>
      <c r="AZ487" s="167"/>
      <c r="BA487" s="167"/>
      <c r="BB487" s="167"/>
      <c r="BC487" s="167"/>
      <c r="BD487" s="167"/>
    </row>
    <row r="488" spans="1:56" ht="14.25" customHeight="1">
      <c r="A488" s="217"/>
      <c r="B488" s="270"/>
      <c r="C488" s="2"/>
      <c r="D488" s="2"/>
      <c r="E488" s="2"/>
      <c r="F488" s="2"/>
      <c r="G488" s="470"/>
      <c r="H488" s="2"/>
      <c r="I488" s="2"/>
      <c r="J488" s="2"/>
      <c r="K488" s="2"/>
      <c r="L488" s="2"/>
      <c r="M488" s="305"/>
      <c r="N488" s="2"/>
      <c r="O488" s="2"/>
      <c r="P488" s="2"/>
      <c r="Q488" s="469"/>
      <c r="R488" s="2"/>
      <c r="S488" s="2"/>
      <c r="T488" s="2"/>
      <c r="U488" s="468"/>
      <c r="V488" s="2"/>
      <c r="W488" s="1"/>
      <c r="X488" s="1"/>
      <c r="Y488" s="1"/>
      <c r="Z488" s="1"/>
      <c r="AA488" s="1"/>
      <c r="AB488" s="2"/>
      <c r="AC488" s="2"/>
      <c r="AD488" s="2"/>
      <c r="AE488" s="2"/>
      <c r="AF488" s="2"/>
      <c r="AG488" s="3"/>
      <c r="AH488" s="1"/>
      <c r="AI488" s="139"/>
      <c r="AJ488" s="139"/>
      <c r="AK488" s="350"/>
      <c r="AL488" s="350"/>
      <c r="AM488" s="2"/>
      <c r="AN488" s="2"/>
      <c r="AO488" s="2"/>
      <c r="AP488" s="45"/>
      <c r="AQ488" s="167"/>
      <c r="AR488" s="167"/>
      <c r="AS488" s="167"/>
      <c r="AT488" s="167"/>
      <c r="AU488" s="167"/>
      <c r="AV488" s="167"/>
      <c r="AW488" s="167"/>
      <c r="AX488" s="167"/>
      <c r="AY488" s="167"/>
      <c r="AZ488" s="167"/>
      <c r="BA488" s="167"/>
      <c r="BB488" s="167"/>
      <c r="BC488" s="167"/>
      <c r="BD488" s="167"/>
    </row>
    <row r="489" spans="1:56" ht="14.25" customHeight="1">
      <c r="A489" s="217"/>
      <c r="B489" s="270"/>
      <c r="C489" s="2"/>
      <c r="D489" s="2"/>
      <c r="E489" s="2"/>
      <c r="F489" s="2"/>
      <c r="G489" s="470"/>
      <c r="H489" s="2"/>
      <c r="I489" s="2"/>
      <c r="J489" s="2"/>
      <c r="K489" s="2"/>
      <c r="L489" s="2"/>
      <c r="M489" s="305"/>
      <c r="N489" s="2"/>
      <c r="O489" s="2"/>
      <c r="P489" s="2"/>
      <c r="Q489" s="469"/>
      <c r="R489" s="2"/>
      <c r="S489" s="2"/>
      <c r="T489" s="2"/>
      <c r="U489" s="468"/>
      <c r="V489" s="2"/>
      <c r="W489" s="1"/>
      <c r="X489" s="1"/>
      <c r="Y489" s="1"/>
      <c r="Z489" s="1"/>
      <c r="AA489" s="1"/>
      <c r="AB489" s="2"/>
      <c r="AC489" s="2"/>
      <c r="AD489" s="2"/>
      <c r="AE489" s="2"/>
      <c r="AF489" s="2"/>
      <c r="AG489" s="3"/>
      <c r="AH489" s="1"/>
      <c r="AI489" s="139"/>
      <c r="AJ489" s="139"/>
      <c r="AK489" s="350"/>
      <c r="AL489" s="350"/>
      <c r="AM489" s="2"/>
      <c r="AN489" s="2"/>
      <c r="AO489" s="2"/>
      <c r="AP489" s="45"/>
      <c r="AQ489" s="167"/>
      <c r="AR489" s="167"/>
      <c r="AS489" s="167"/>
      <c r="AT489" s="167"/>
      <c r="AU489" s="167"/>
      <c r="AV489" s="167"/>
      <c r="AW489" s="167"/>
      <c r="AX489" s="167"/>
      <c r="AY489" s="167"/>
      <c r="AZ489" s="167"/>
      <c r="BA489" s="167"/>
      <c r="BB489" s="167"/>
      <c r="BC489" s="167"/>
      <c r="BD489" s="167"/>
    </row>
    <row r="490" spans="1:56" ht="14.25" customHeight="1">
      <c r="A490" s="217"/>
      <c r="B490" s="270"/>
      <c r="C490" s="2"/>
      <c r="D490" s="2"/>
      <c r="E490" s="2"/>
      <c r="F490" s="2"/>
      <c r="G490" s="470"/>
      <c r="H490" s="2"/>
      <c r="I490" s="2"/>
      <c r="J490" s="2"/>
      <c r="K490" s="2"/>
      <c r="L490" s="2"/>
      <c r="M490" s="305"/>
      <c r="N490" s="2"/>
      <c r="O490" s="2"/>
      <c r="P490" s="2"/>
      <c r="Q490" s="469"/>
      <c r="R490" s="2"/>
      <c r="S490" s="2"/>
      <c r="T490" s="2"/>
      <c r="U490" s="468"/>
      <c r="V490" s="2"/>
      <c r="W490" s="1"/>
      <c r="X490" s="1"/>
      <c r="Y490" s="1"/>
      <c r="Z490" s="1"/>
      <c r="AA490" s="1"/>
      <c r="AB490" s="2"/>
      <c r="AC490" s="2"/>
      <c r="AD490" s="2"/>
      <c r="AE490" s="2"/>
      <c r="AF490" s="2"/>
      <c r="AG490" s="3"/>
      <c r="AH490" s="1"/>
      <c r="AI490" s="139"/>
      <c r="AJ490" s="139"/>
      <c r="AK490" s="350"/>
      <c r="AL490" s="350"/>
      <c r="AM490" s="2"/>
      <c r="AN490" s="2"/>
      <c r="AO490" s="2"/>
      <c r="AP490" s="45"/>
      <c r="AQ490" s="167"/>
      <c r="AR490" s="167"/>
      <c r="AS490" s="167"/>
      <c r="AT490" s="167"/>
      <c r="AU490" s="167"/>
      <c r="AV490" s="167"/>
      <c r="AW490" s="167"/>
      <c r="AX490" s="167"/>
      <c r="AY490" s="167"/>
      <c r="AZ490" s="167"/>
      <c r="BA490" s="167"/>
      <c r="BB490" s="167"/>
      <c r="BC490" s="167"/>
      <c r="BD490" s="167"/>
    </row>
    <row r="491" spans="1:56" ht="14.25" customHeight="1">
      <c r="A491" s="217"/>
      <c r="B491" s="270"/>
      <c r="C491" s="2"/>
      <c r="D491" s="2"/>
      <c r="E491" s="2"/>
      <c r="F491" s="2"/>
      <c r="G491" s="470"/>
      <c r="H491" s="2"/>
      <c r="I491" s="2"/>
      <c r="J491" s="2"/>
      <c r="K491" s="2"/>
      <c r="L491" s="2"/>
      <c r="M491" s="305"/>
      <c r="N491" s="2"/>
      <c r="O491" s="2"/>
      <c r="P491" s="2"/>
      <c r="Q491" s="469"/>
      <c r="R491" s="2"/>
      <c r="S491" s="2"/>
      <c r="T491" s="2"/>
      <c r="U491" s="468"/>
      <c r="V491" s="2"/>
      <c r="W491" s="1"/>
      <c r="X491" s="1"/>
      <c r="Y491" s="1"/>
      <c r="Z491" s="1"/>
      <c r="AA491" s="1"/>
      <c r="AB491" s="2"/>
      <c r="AC491" s="2"/>
      <c r="AD491" s="2"/>
      <c r="AE491" s="2"/>
      <c r="AF491" s="2"/>
      <c r="AG491" s="3"/>
      <c r="AH491" s="1"/>
      <c r="AI491" s="139"/>
      <c r="AJ491" s="139"/>
      <c r="AK491" s="350"/>
      <c r="AL491" s="350"/>
      <c r="AM491" s="2"/>
      <c r="AN491" s="2"/>
      <c r="AO491" s="2"/>
      <c r="AP491" s="45"/>
      <c r="AQ491" s="167"/>
      <c r="AR491" s="167"/>
      <c r="AS491" s="167"/>
      <c r="AT491" s="167"/>
      <c r="AU491" s="167"/>
      <c r="AV491" s="167"/>
      <c r="AW491" s="167"/>
      <c r="AX491" s="167"/>
      <c r="AY491" s="167"/>
      <c r="AZ491" s="167"/>
      <c r="BA491" s="167"/>
      <c r="BB491" s="167"/>
      <c r="BC491" s="167"/>
      <c r="BD491" s="167"/>
    </row>
    <row r="492" spans="1:56" ht="14.25" customHeight="1">
      <c r="A492" s="217"/>
      <c r="B492" s="270"/>
      <c r="C492" s="2"/>
      <c r="D492" s="2"/>
      <c r="E492" s="2"/>
      <c r="F492" s="2"/>
      <c r="G492" s="470"/>
      <c r="H492" s="2"/>
      <c r="I492" s="2"/>
      <c r="J492" s="2"/>
      <c r="K492" s="2"/>
      <c r="L492" s="2"/>
      <c r="M492" s="305"/>
      <c r="N492" s="2"/>
      <c r="O492" s="2"/>
      <c r="P492" s="2"/>
      <c r="Q492" s="469"/>
      <c r="R492" s="2"/>
      <c r="S492" s="2"/>
      <c r="T492" s="2"/>
      <c r="U492" s="468"/>
      <c r="V492" s="2"/>
      <c r="W492" s="1"/>
      <c r="X492" s="1"/>
      <c r="Y492" s="1"/>
      <c r="Z492" s="1"/>
      <c r="AA492" s="1"/>
      <c r="AB492" s="2"/>
      <c r="AC492" s="2"/>
      <c r="AD492" s="2"/>
      <c r="AE492" s="2"/>
      <c r="AF492" s="2"/>
      <c r="AG492" s="3"/>
      <c r="AH492" s="1"/>
      <c r="AI492" s="139"/>
      <c r="AJ492" s="139"/>
      <c r="AK492" s="350"/>
      <c r="AL492" s="350"/>
      <c r="AM492" s="2"/>
      <c r="AN492" s="2"/>
      <c r="AO492" s="2"/>
      <c r="AP492" s="45"/>
      <c r="AQ492" s="167"/>
      <c r="AR492" s="167"/>
      <c r="AS492" s="167"/>
      <c r="AT492" s="167"/>
      <c r="AU492" s="167"/>
      <c r="AV492" s="167"/>
      <c r="AW492" s="167"/>
      <c r="AX492" s="167"/>
      <c r="AY492" s="167"/>
      <c r="AZ492" s="167"/>
      <c r="BA492" s="167"/>
      <c r="BB492" s="167"/>
      <c r="BC492" s="167"/>
      <c r="BD492" s="167"/>
    </row>
    <row r="493" spans="1:56" ht="14.25" customHeight="1">
      <c r="A493" s="217"/>
      <c r="B493" s="270"/>
      <c r="C493" s="2"/>
      <c r="D493" s="2"/>
      <c r="E493" s="2"/>
      <c r="F493" s="2"/>
      <c r="G493" s="470"/>
      <c r="H493" s="2"/>
      <c r="I493" s="2"/>
      <c r="J493" s="2"/>
      <c r="K493" s="2"/>
      <c r="L493" s="2"/>
      <c r="M493" s="305"/>
      <c r="N493" s="2"/>
      <c r="O493" s="2"/>
      <c r="P493" s="2"/>
      <c r="Q493" s="469"/>
      <c r="R493" s="2"/>
      <c r="S493" s="2"/>
      <c r="T493" s="2"/>
      <c r="U493" s="468"/>
      <c r="V493" s="2"/>
      <c r="W493" s="1"/>
      <c r="X493" s="1"/>
      <c r="Y493" s="1"/>
      <c r="Z493" s="1"/>
      <c r="AA493" s="1"/>
      <c r="AB493" s="2"/>
      <c r="AC493" s="2"/>
      <c r="AD493" s="2"/>
      <c r="AE493" s="2"/>
      <c r="AF493" s="2"/>
      <c r="AG493" s="3"/>
      <c r="AH493" s="1"/>
      <c r="AI493" s="139"/>
      <c r="AJ493" s="139"/>
      <c r="AK493" s="350"/>
      <c r="AL493" s="350"/>
      <c r="AM493" s="2"/>
      <c r="AN493" s="2"/>
      <c r="AO493" s="2"/>
      <c r="AP493" s="45"/>
      <c r="AQ493" s="167"/>
      <c r="AR493" s="167"/>
      <c r="AS493" s="167"/>
      <c r="AT493" s="167"/>
      <c r="AU493" s="167"/>
      <c r="AV493" s="167"/>
      <c r="AW493" s="167"/>
      <c r="AX493" s="167"/>
      <c r="AY493" s="167"/>
      <c r="AZ493" s="167"/>
      <c r="BA493" s="167"/>
      <c r="BB493" s="167"/>
      <c r="BC493" s="167"/>
      <c r="BD493" s="167"/>
    </row>
    <row r="494" spans="1:56" ht="14.25" customHeight="1">
      <c r="A494" s="217"/>
      <c r="B494" s="270"/>
      <c r="C494" s="2"/>
      <c r="D494" s="2"/>
      <c r="E494" s="2"/>
      <c r="F494" s="2"/>
      <c r="G494" s="470"/>
      <c r="H494" s="2"/>
      <c r="I494" s="2"/>
      <c r="J494" s="2"/>
      <c r="K494" s="2"/>
      <c r="L494" s="2"/>
      <c r="M494" s="305"/>
      <c r="N494" s="2"/>
      <c r="O494" s="2"/>
      <c r="P494" s="2"/>
      <c r="Q494" s="469"/>
      <c r="R494" s="2"/>
      <c r="S494" s="2"/>
      <c r="T494" s="2"/>
      <c r="U494" s="468"/>
      <c r="V494" s="2"/>
      <c r="W494" s="1"/>
      <c r="X494" s="1"/>
      <c r="Y494" s="1"/>
      <c r="Z494" s="1"/>
      <c r="AA494" s="1"/>
      <c r="AB494" s="2"/>
      <c r="AC494" s="2"/>
      <c r="AD494" s="2"/>
      <c r="AE494" s="2"/>
      <c r="AF494" s="2"/>
      <c r="AG494" s="3"/>
      <c r="AH494" s="1"/>
      <c r="AI494" s="139"/>
      <c r="AJ494" s="139"/>
      <c r="AK494" s="350"/>
      <c r="AL494" s="350"/>
      <c r="AM494" s="2"/>
      <c r="AN494" s="2"/>
      <c r="AO494" s="2"/>
      <c r="AP494" s="45"/>
      <c r="AQ494" s="167"/>
      <c r="AR494" s="167"/>
      <c r="AS494" s="167"/>
      <c r="AT494" s="167"/>
      <c r="AU494" s="167"/>
      <c r="AV494" s="167"/>
      <c r="AW494" s="167"/>
      <c r="AX494" s="167"/>
      <c r="AY494" s="167"/>
      <c r="AZ494" s="167"/>
      <c r="BA494" s="167"/>
      <c r="BB494" s="167"/>
      <c r="BC494" s="167"/>
      <c r="BD494" s="167"/>
    </row>
    <row r="495" spans="1:56" ht="14.25" customHeight="1">
      <c r="A495" s="217"/>
      <c r="B495" s="270"/>
      <c r="C495" s="2"/>
      <c r="D495" s="2"/>
      <c r="E495" s="2"/>
      <c r="F495" s="2"/>
      <c r="G495" s="470"/>
      <c r="H495" s="2"/>
      <c r="I495" s="2"/>
      <c r="J495" s="2"/>
      <c r="K495" s="2"/>
      <c r="L495" s="2"/>
      <c r="M495" s="305"/>
      <c r="N495" s="2"/>
      <c r="O495" s="2"/>
      <c r="P495" s="2"/>
      <c r="Q495" s="469"/>
      <c r="R495" s="2"/>
      <c r="S495" s="2"/>
      <c r="T495" s="2"/>
      <c r="U495" s="468"/>
      <c r="V495" s="2"/>
      <c r="W495" s="1"/>
      <c r="X495" s="1"/>
      <c r="Y495" s="1"/>
      <c r="Z495" s="1"/>
      <c r="AA495" s="1"/>
      <c r="AB495" s="2"/>
      <c r="AC495" s="2"/>
      <c r="AD495" s="2"/>
      <c r="AE495" s="2"/>
      <c r="AF495" s="2"/>
      <c r="AG495" s="3"/>
      <c r="AH495" s="1"/>
      <c r="AI495" s="139"/>
      <c r="AJ495" s="139"/>
      <c r="AK495" s="350"/>
      <c r="AL495" s="350"/>
      <c r="AM495" s="2"/>
      <c r="AN495" s="2"/>
      <c r="AO495" s="2"/>
      <c r="AP495" s="45"/>
      <c r="AQ495" s="167"/>
      <c r="AR495" s="167"/>
      <c r="AS495" s="167"/>
      <c r="AT495" s="167"/>
      <c r="AU495" s="167"/>
      <c r="AV495" s="167"/>
      <c r="AW495" s="167"/>
      <c r="AX495" s="167"/>
      <c r="AY495" s="167"/>
      <c r="AZ495" s="167"/>
      <c r="BA495" s="167"/>
      <c r="BB495" s="167"/>
      <c r="BC495" s="167"/>
      <c r="BD495" s="167"/>
    </row>
    <row r="496" spans="1:56" ht="14.25" customHeight="1">
      <c r="A496" s="217"/>
      <c r="B496" s="270"/>
      <c r="C496" s="2"/>
      <c r="D496" s="2"/>
      <c r="E496" s="2"/>
      <c r="F496" s="2"/>
      <c r="G496" s="470"/>
      <c r="H496" s="2"/>
      <c r="I496" s="2"/>
      <c r="J496" s="2"/>
      <c r="K496" s="2"/>
      <c r="L496" s="2"/>
      <c r="M496" s="305"/>
      <c r="N496" s="2"/>
      <c r="O496" s="2"/>
      <c r="P496" s="2"/>
      <c r="Q496" s="469"/>
      <c r="R496" s="2"/>
      <c r="S496" s="2"/>
      <c r="T496" s="2"/>
      <c r="U496" s="468"/>
      <c r="V496" s="2"/>
      <c r="W496" s="1"/>
      <c r="X496" s="1"/>
      <c r="Y496" s="1"/>
      <c r="Z496" s="1"/>
      <c r="AA496" s="1"/>
      <c r="AB496" s="2"/>
      <c r="AC496" s="2"/>
      <c r="AD496" s="2"/>
      <c r="AE496" s="2"/>
      <c r="AF496" s="2"/>
      <c r="AG496" s="3"/>
      <c r="AH496" s="1"/>
      <c r="AI496" s="139"/>
      <c r="AJ496" s="139"/>
      <c r="AK496" s="350"/>
      <c r="AL496" s="350"/>
      <c r="AM496" s="2"/>
      <c r="AN496" s="2"/>
      <c r="AO496" s="2"/>
      <c r="AP496" s="45"/>
      <c r="AQ496" s="167"/>
      <c r="AR496" s="167"/>
      <c r="AS496" s="167"/>
      <c r="AT496" s="167"/>
      <c r="AU496" s="167"/>
      <c r="AV496" s="167"/>
      <c r="AW496" s="167"/>
      <c r="AX496" s="167"/>
      <c r="AY496" s="167"/>
      <c r="AZ496" s="167"/>
      <c r="BA496" s="167"/>
      <c r="BB496" s="167"/>
      <c r="BC496" s="167"/>
      <c r="BD496" s="167"/>
    </row>
    <row r="497" spans="1:56" ht="14.25" customHeight="1">
      <c r="A497" s="217"/>
      <c r="B497" s="270"/>
      <c r="C497" s="2"/>
      <c r="D497" s="2"/>
      <c r="E497" s="2"/>
      <c r="F497" s="2"/>
      <c r="G497" s="470"/>
      <c r="H497" s="2"/>
      <c r="I497" s="2"/>
      <c r="J497" s="2"/>
      <c r="K497" s="2"/>
      <c r="L497" s="2"/>
      <c r="M497" s="305"/>
      <c r="N497" s="2"/>
      <c r="O497" s="2"/>
      <c r="P497" s="2"/>
      <c r="Q497" s="469"/>
      <c r="R497" s="2"/>
      <c r="S497" s="2"/>
      <c r="T497" s="2"/>
      <c r="U497" s="468"/>
      <c r="V497" s="2"/>
      <c r="W497" s="1"/>
      <c r="X497" s="1"/>
      <c r="Y497" s="1"/>
      <c r="Z497" s="1"/>
      <c r="AA497" s="1"/>
      <c r="AB497" s="2"/>
      <c r="AC497" s="2"/>
      <c r="AD497" s="2"/>
      <c r="AE497" s="2"/>
      <c r="AF497" s="2"/>
      <c r="AG497" s="3"/>
      <c r="AH497" s="1"/>
      <c r="AI497" s="139"/>
      <c r="AJ497" s="139"/>
      <c r="AK497" s="350"/>
      <c r="AL497" s="350"/>
      <c r="AM497" s="2"/>
      <c r="AN497" s="2"/>
      <c r="AO497" s="2"/>
      <c r="AP497" s="45"/>
      <c r="AQ497" s="167"/>
      <c r="AR497" s="167"/>
      <c r="AS497" s="167"/>
      <c r="AT497" s="167"/>
      <c r="AU497" s="167"/>
      <c r="AV497" s="167"/>
      <c r="AW497" s="167"/>
      <c r="AX497" s="167"/>
      <c r="AY497" s="167"/>
      <c r="AZ497" s="167"/>
      <c r="BA497" s="167"/>
      <c r="BB497" s="167"/>
      <c r="BC497" s="167"/>
      <c r="BD497" s="167"/>
    </row>
    <row r="498" spans="1:56" ht="14.25" customHeight="1">
      <c r="A498" s="217"/>
      <c r="B498" s="270"/>
      <c r="C498" s="2"/>
      <c r="D498" s="2"/>
      <c r="E498" s="2"/>
      <c r="F498" s="2"/>
      <c r="G498" s="470"/>
      <c r="H498" s="2"/>
      <c r="I498" s="2"/>
      <c r="J498" s="2"/>
      <c r="K498" s="2"/>
      <c r="L498" s="2"/>
      <c r="M498" s="305"/>
      <c r="N498" s="2"/>
      <c r="O498" s="2"/>
      <c r="P498" s="2"/>
      <c r="Q498" s="469"/>
      <c r="R498" s="2"/>
      <c r="S498" s="2"/>
      <c r="T498" s="2"/>
      <c r="U498" s="468"/>
      <c r="V498" s="2"/>
      <c r="W498" s="1"/>
      <c r="X498" s="1"/>
      <c r="Y498" s="1"/>
      <c r="Z498" s="1"/>
      <c r="AA498" s="1"/>
      <c r="AB498" s="2"/>
      <c r="AC498" s="2"/>
      <c r="AD498" s="2"/>
      <c r="AE498" s="2"/>
      <c r="AF498" s="2"/>
      <c r="AG498" s="3"/>
      <c r="AH498" s="1"/>
      <c r="AI498" s="139"/>
      <c r="AJ498" s="139"/>
      <c r="AK498" s="350"/>
      <c r="AL498" s="350"/>
      <c r="AM498" s="2"/>
      <c r="AN498" s="2"/>
      <c r="AO498" s="2"/>
      <c r="AP498" s="45"/>
      <c r="AQ498" s="167"/>
      <c r="AR498" s="167"/>
      <c r="AS498" s="167"/>
      <c r="AT498" s="167"/>
      <c r="AU498" s="167"/>
      <c r="AV498" s="167"/>
      <c r="AW498" s="167"/>
      <c r="AX498" s="167"/>
      <c r="AY498" s="167"/>
      <c r="AZ498" s="167"/>
      <c r="BA498" s="167"/>
      <c r="BB498" s="167"/>
      <c r="BC498" s="167"/>
      <c r="BD498" s="167"/>
    </row>
    <row r="499" spans="1:56" ht="14.25" customHeight="1">
      <c r="A499" s="217"/>
      <c r="B499" s="270"/>
      <c r="C499" s="2"/>
      <c r="D499" s="2"/>
      <c r="E499" s="2"/>
      <c r="F499" s="2"/>
      <c r="G499" s="470"/>
      <c r="H499" s="2"/>
      <c r="I499" s="2"/>
      <c r="J499" s="2"/>
      <c r="K499" s="2"/>
      <c r="L499" s="2"/>
      <c r="M499" s="305"/>
      <c r="N499" s="2"/>
      <c r="O499" s="2"/>
      <c r="P499" s="2"/>
      <c r="Q499" s="469"/>
      <c r="R499" s="2"/>
      <c r="S499" s="2"/>
      <c r="T499" s="2"/>
      <c r="U499" s="468"/>
      <c r="V499" s="2"/>
      <c r="W499" s="1"/>
      <c r="X499" s="1"/>
      <c r="Y499" s="1"/>
      <c r="Z499" s="1"/>
      <c r="AA499" s="1"/>
      <c r="AB499" s="2"/>
      <c r="AC499" s="2"/>
      <c r="AD499" s="2"/>
      <c r="AE499" s="2"/>
      <c r="AF499" s="2"/>
      <c r="AG499" s="3"/>
      <c r="AH499" s="1"/>
      <c r="AI499" s="139"/>
      <c r="AJ499" s="139"/>
      <c r="AK499" s="350"/>
      <c r="AL499" s="350"/>
      <c r="AM499" s="2"/>
      <c r="AN499" s="2"/>
      <c r="AO499" s="2"/>
      <c r="AP499" s="45"/>
      <c r="AQ499" s="167"/>
      <c r="AR499" s="167"/>
      <c r="AS499" s="167"/>
      <c r="AT499" s="167"/>
      <c r="AU499" s="167"/>
      <c r="AV499" s="167"/>
      <c r="AW499" s="167"/>
      <c r="AX499" s="167"/>
      <c r="AY499" s="167"/>
      <c r="AZ499" s="167"/>
      <c r="BA499" s="167"/>
      <c r="BB499" s="167"/>
      <c r="BC499" s="167"/>
      <c r="BD499" s="167"/>
    </row>
    <row r="500" spans="1:56" ht="14.25" customHeight="1">
      <c r="A500" s="217"/>
      <c r="B500" s="270"/>
      <c r="C500" s="2"/>
      <c r="D500" s="2"/>
      <c r="E500" s="2"/>
      <c r="F500" s="2"/>
      <c r="G500" s="470"/>
      <c r="H500" s="2"/>
      <c r="I500" s="2"/>
      <c r="J500" s="2"/>
      <c r="K500" s="2"/>
      <c r="L500" s="2"/>
      <c r="M500" s="305"/>
      <c r="N500" s="2"/>
      <c r="O500" s="2"/>
      <c r="P500" s="2"/>
      <c r="Q500" s="469"/>
      <c r="R500" s="2"/>
      <c r="S500" s="2"/>
      <c r="T500" s="2"/>
      <c r="U500" s="468"/>
      <c r="V500" s="2"/>
      <c r="W500" s="1"/>
      <c r="X500" s="1"/>
      <c r="Y500" s="1"/>
      <c r="Z500" s="1"/>
      <c r="AA500" s="1"/>
      <c r="AB500" s="2"/>
      <c r="AC500" s="2"/>
      <c r="AD500" s="2"/>
      <c r="AE500" s="2"/>
      <c r="AF500" s="2"/>
      <c r="AG500" s="3"/>
      <c r="AH500" s="1"/>
      <c r="AI500" s="139"/>
      <c r="AJ500" s="139"/>
      <c r="AK500" s="350"/>
      <c r="AL500" s="350"/>
      <c r="AM500" s="2"/>
      <c r="AN500" s="2"/>
      <c r="AO500" s="2"/>
      <c r="AP500" s="45"/>
      <c r="AQ500" s="167"/>
      <c r="AR500" s="167"/>
      <c r="AS500" s="167"/>
      <c r="AT500" s="167"/>
      <c r="AU500" s="167"/>
      <c r="AV500" s="167"/>
      <c r="AW500" s="167"/>
      <c r="AX500" s="167"/>
      <c r="AY500" s="167"/>
      <c r="AZ500" s="167"/>
      <c r="BA500" s="167"/>
      <c r="BB500" s="167"/>
      <c r="BC500" s="167"/>
      <c r="BD500" s="167"/>
    </row>
    <row r="501" spans="1:56" ht="14.25" customHeight="1">
      <c r="A501" s="217"/>
      <c r="B501" s="270"/>
      <c r="C501" s="2"/>
      <c r="D501" s="2"/>
      <c r="E501" s="2"/>
      <c r="F501" s="2"/>
      <c r="G501" s="470"/>
      <c r="H501" s="2"/>
      <c r="I501" s="2"/>
      <c r="J501" s="2"/>
      <c r="K501" s="2"/>
      <c r="L501" s="2"/>
      <c r="M501" s="305"/>
      <c r="N501" s="2"/>
      <c r="O501" s="2"/>
      <c r="P501" s="2"/>
      <c r="Q501" s="469"/>
      <c r="R501" s="2"/>
      <c r="S501" s="2"/>
      <c r="T501" s="2"/>
      <c r="U501" s="468"/>
      <c r="V501" s="2"/>
      <c r="W501" s="1"/>
      <c r="X501" s="1"/>
      <c r="Y501" s="1"/>
      <c r="Z501" s="1"/>
      <c r="AA501" s="1"/>
      <c r="AB501" s="2"/>
      <c r="AC501" s="2"/>
      <c r="AD501" s="2"/>
      <c r="AE501" s="2"/>
      <c r="AF501" s="2"/>
      <c r="AG501" s="3"/>
      <c r="AH501" s="1"/>
      <c r="AI501" s="139"/>
      <c r="AJ501" s="139"/>
      <c r="AK501" s="350"/>
      <c r="AL501" s="350"/>
      <c r="AM501" s="2"/>
      <c r="AN501" s="2"/>
      <c r="AO501" s="2"/>
      <c r="AP501" s="45"/>
      <c r="AQ501" s="167"/>
      <c r="AR501" s="167"/>
      <c r="AS501" s="167"/>
      <c r="AT501" s="167"/>
      <c r="AU501" s="167"/>
      <c r="AV501" s="167"/>
      <c r="AW501" s="167"/>
      <c r="AX501" s="167"/>
      <c r="AY501" s="167"/>
      <c r="AZ501" s="167"/>
      <c r="BA501" s="167"/>
      <c r="BB501" s="167"/>
      <c r="BC501" s="167"/>
      <c r="BD501" s="167"/>
    </row>
    <row r="502" spans="1:56" ht="14.25" customHeight="1">
      <c r="A502" s="217"/>
      <c r="B502" s="270"/>
      <c r="C502" s="2"/>
      <c r="D502" s="2"/>
      <c r="E502" s="2"/>
      <c r="F502" s="2"/>
      <c r="G502" s="470"/>
      <c r="H502" s="2"/>
      <c r="I502" s="2"/>
      <c r="J502" s="2"/>
      <c r="K502" s="2"/>
      <c r="L502" s="2"/>
      <c r="M502" s="305"/>
      <c r="N502" s="2"/>
      <c r="O502" s="2"/>
      <c r="P502" s="2"/>
      <c r="Q502" s="469"/>
      <c r="R502" s="2"/>
      <c r="S502" s="2"/>
      <c r="T502" s="2"/>
      <c r="U502" s="468"/>
      <c r="V502" s="2"/>
      <c r="W502" s="1"/>
      <c r="X502" s="1"/>
      <c r="Y502" s="1"/>
      <c r="Z502" s="1"/>
      <c r="AA502" s="1"/>
      <c r="AB502" s="2"/>
      <c r="AC502" s="2"/>
      <c r="AD502" s="2"/>
      <c r="AE502" s="2"/>
      <c r="AF502" s="2"/>
      <c r="AG502" s="3"/>
      <c r="AH502" s="1"/>
      <c r="AI502" s="139"/>
      <c r="AJ502" s="139"/>
      <c r="AK502" s="350"/>
      <c r="AL502" s="350"/>
      <c r="AM502" s="2"/>
      <c r="AN502" s="2"/>
      <c r="AO502" s="2"/>
      <c r="AP502" s="45"/>
      <c r="AQ502" s="167"/>
      <c r="AR502" s="167"/>
      <c r="AS502" s="167"/>
      <c r="AT502" s="167"/>
      <c r="AU502" s="167"/>
      <c r="AV502" s="167"/>
      <c r="AW502" s="167"/>
      <c r="AX502" s="167"/>
      <c r="AY502" s="167"/>
      <c r="AZ502" s="167"/>
      <c r="BA502" s="167"/>
      <c r="BB502" s="167"/>
      <c r="BC502" s="167"/>
      <c r="BD502" s="167"/>
    </row>
    <row r="503" spans="1:56" ht="14.25" customHeight="1">
      <c r="A503" s="217"/>
      <c r="B503" s="270"/>
      <c r="C503" s="2"/>
      <c r="D503" s="2"/>
      <c r="E503" s="2"/>
      <c r="F503" s="2"/>
      <c r="G503" s="470"/>
      <c r="H503" s="2"/>
      <c r="I503" s="2"/>
      <c r="J503" s="2"/>
      <c r="K503" s="2"/>
      <c r="L503" s="2"/>
      <c r="M503" s="305"/>
      <c r="N503" s="2"/>
      <c r="O503" s="2"/>
      <c r="P503" s="2"/>
      <c r="Q503" s="469"/>
      <c r="R503" s="2"/>
      <c r="S503" s="2"/>
      <c r="T503" s="2"/>
      <c r="U503" s="468"/>
      <c r="V503" s="2"/>
      <c r="W503" s="1"/>
      <c r="X503" s="1"/>
      <c r="Y503" s="1"/>
      <c r="Z503" s="1"/>
      <c r="AA503" s="1"/>
      <c r="AB503" s="2"/>
      <c r="AC503" s="2"/>
      <c r="AD503" s="2"/>
      <c r="AE503" s="2"/>
      <c r="AF503" s="2"/>
      <c r="AG503" s="3"/>
      <c r="AH503" s="1"/>
      <c r="AI503" s="139"/>
      <c r="AJ503" s="139"/>
      <c r="AK503" s="350"/>
      <c r="AL503" s="350"/>
      <c r="AM503" s="2"/>
      <c r="AN503" s="2"/>
      <c r="AO503" s="2"/>
      <c r="AP503" s="45"/>
      <c r="AQ503" s="167"/>
      <c r="AR503" s="167"/>
      <c r="AS503" s="167"/>
      <c r="AT503" s="167"/>
      <c r="AU503" s="167"/>
      <c r="AV503" s="167"/>
      <c r="AW503" s="167"/>
      <c r="AX503" s="167"/>
      <c r="AY503" s="167"/>
      <c r="AZ503" s="167"/>
      <c r="BA503" s="167"/>
      <c r="BB503" s="167"/>
      <c r="BC503" s="167"/>
      <c r="BD503" s="167"/>
    </row>
    <row r="504" spans="1:56" ht="14.25" customHeight="1">
      <c r="A504" s="217"/>
      <c r="B504" s="270"/>
      <c r="C504" s="2"/>
      <c r="D504" s="2"/>
      <c r="E504" s="2"/>
      <c r="F504" s="2"/>
      <c r="G504" s="470"/>
      <c r="H504" s="2"/>
      <c r="I504" s="2"/>
      <c r="J504" s="2"/>
      <c r="K504" s="2"/>
      <c r="L504" s="2"/>
      <c r="M504" s="305"/>
      <c r="N504" s="2"/>
      <c r="O504" s="2"/>
      <c r="P504" s="2"/>
      <c r="Q504" s="469"/>
      <c r="R504" s="2"/>
      <c r="S504" s="2"/>
      <c r="T504" s="2"/>
      <c r="U504" s="468"/>
      <c r="V504" s="2"/>
      <c r="W504" s="1"/>
      <c r="X504" s="1"/>
      <c r="Y504" s="1"/>
      <c r="Z504" s="1"/>
      <c r="AA504" s="1"/>
      <c r="AB504" s="2"/>
      <c r="AC504" s="2"/>
      <c r="AD504" s="2"/>
      <c r="AE504" s="2"/>
      <c r="AF504" s="2"/>
      <c r="AG504" s="3"/>
      <c r="AH504" s="1"/>
      <c r="AI504" s="139"/>
      <c r="AJ504" s="139"/>
      <c r="AK504" s="350"/>
      <c r="AL504" s="350"/>
      <c r="AM504" s="2"/>
      <c r="AN504" s="2"/>
      <c r="AO504" s="2"/>
      <c r="AP504" s="45"/>
      <c r="AQ504" s="167"/>
      <c r="AR504" s="167"/>
      <c r="AS504" s="167"/>
      <c r="AT504" s="167"/>
      <c r="AU504" s="167"/>
      <c r="AV504" s="167"/>
      <c r="AW504" s="167"/>
      <c r="AX504" s="167"/>
      <c r="AY504" s="167"/>
      <c r="AZ504" s="167"/>
      <c r="BA504" s="167"/>
      <c r="BB504" s="167"/>
      <c r="BC504" s="167"/>
      <c r="BD504" s="167"/>
    </row>
    <row r="505" spans="1:56" ht="14.25" customHeight="1">
      <c r="A505" s="217"/>
      <c r="B505" s="270"/>
      <c r="C505" s="2"/>
      <c r="D505" s="2"/>
      <c r="E505" s="2"/>
      <c r="F505" s="2"/>
      <c r="G505" s="470"/>
      <c r="H505" s="2"/>
      <c r="I505" s="2"/>
      <c r="J505" s="2"/>
      <c r="K505" s="2"/>
      <c r="L505" s="2"/>
      <c r="M505" s="305"/>
      <c r="N505" s="2"/>
      <c r="O505" s="2"/>
      <c r="P505" s="2"/>
      <c r="Q505" s="469"/>
      <c r="R505" s="2"/>
      <c r="S505" s="2"/>
      <c r="T505" s="2"/>
      <c r="U505" s="468"/>
      <c r="V505" s="2"/>
      <c r="W505" s="1"/>
      <c r="X505" s="1"/>
      <c r="Y505" s="1"/>
      <c r="Z505" s="1"/>
      <c r="AA505" s="1"/>
      <c r="AB505" s="2"/>
      <c r="AC505" s="2"/>
      <c r="AD505" s="2"/>
      <c r="AE505" s="2"/>
      <c r="AF505" s="2"/>
      <c r="AG505" s="3"/>
      <c r="AH505" s="1"/>
      <c r="AI505" s="139"/>
      <c r="AJ505" s="139"/>
      <c r="AK505" s="350"/>
      <c r="AL505" s="350"/>
      <c r="AM505" s="2"/>
      <c r="AN505" s="2"/>
      <c r="AO505" s="2"/>
      <c r="AP505" s="45"/>
      <c r="AQ505" s="167"/>
      <c r="AR505" s="167"/>
      <c r="AS505" s="167"/>
      <c r="AT505" s="167"/>
      <c r="AU505" s="167"/>
      <c r="AV505" s="167"/>
      <c r="AW505" s="167"/>
      <c r="AX505" s="167"/>
      <c r="AY505" s="167"/>
      <c r="AZ505" s="167"/>
      <c r="BA505" s="167"/>
      <c r="BB505" s="167"/>
      <c r="BC505" s="167"/>
      <c r="BD505" s="167"/>
    </row>
    <row r="506" spans="1:56" ht="14.25" customHeight="1">
      <c r="A506" s="217"/>
      <c r="B506" s="270"/>
      <c r="C506" s="2"/>
      <c r="D506" s="2"/>
      <c r="E506" s="2"/>
      <c r="F506" s="2"/>
      <c r="G506" s="470"/>
      <c r="H506" s="2"/>
      <c r="I506" s="2"/>
      <c r="J506" s="2"/>
      <c r="K506" s="2"/>
      <c r="L506" s="2"/>
      <c r="M506" s="305"/>
      <c r="N506" s="2"/>
      <c r="O506" s="2"/>
      <c r="P506" s="2"/>
      <c r="Q506" s="469"/>
      <c r="R506" s="2"/>
      <c r="S506" s="2"/>
      <c r="T506" s="2"/>
      <c r="U506" s="468"/>
      <c r="V506" s="2"/>
      <c r="W506" s="1"/>
      <c r="X506" s="1"/>
      <c r="Y506" s="1"/>
      <c r="Z506" s="1"/>
      <c r="AA506" s="1"/>
      <c r="AB506" s="2"/>
      <c r="AC506" s="2"/>
      <c r="AD506" s="2"/>
      <c r="AE506" s="2"/>
      <c r="AF506" s="2"/>
      <c r="AG506" s="3"/>
      <c r="AH506" s="1"/>
      <c r="AI506" s="139"/>
      <c r="AJ506" s="139"/>
      <c r="AK506" s="350"/>
      <c r="AL506" s="350"/>
      <c r="AM506" s="2"/>
      <c r="AN506" s="2"/>
      <c r="AO506" s="2"/>
      <c r="AP506" s="45"/>
      <c r="AQ506" s="167"/>
      <c r="AR506" s="167"/>
      <c r="AS506" s="167"/>
      <c r="AT506" s="167"/>
      <c r="AU506" s="167"/>
      <c r="AV506" s="167"/>
      <c r="AW506" s="167"/>
      <c r="AX506" s="167"/>
      <c r="AY506" s="167"/>
      <c r="AZ506" s="167"/>
      <c r="BA506" s="167"/>
      <c r="BB506" s="167"/>
      <c r="BC506" s="167"/>
      <c r="BD506" s="167"/>
    </row>
    <row r="507" spans="1:56" ht="14.25" customHeight="1">
      <c r="A507" s="217"/>
      <c r="B507" s="270"/>
      <c r="C507" s="2"/>
      <c r="D507" s="2"/>
      <c r="E507" s="2"/>
      <c r="F507" s="2"/>
      <c r="G507" s="470"/>
      <c r="H507" s="2"/>
      <c r="I507" s="2"/>
      <c r="J507" s="2"/>
      <c r="K507" s="2"/>
      <c r="L507" s="2"/>
      <c r="M507" s="305"/>
      <c r="N507" s="2"/>
      <c r="O507" s="2"/>
      <c r="P507" s="2"/>
      <c r="Q507" s="469"/>
      <c r="R507" s="2"/>
      <c r="S507" s="2"/>
      <c r="T507" s="2"/>
      <c r="U507" s="468"/>
      <c r="V507" s="2"/>
      <c r="W507" s="1"/>
      <c r="X507" s="1"/>
      <c r="Y507" s="1"/>
      <c r="Z507" s="1"/>
      <c r="AA507" s="1"/>
      <c r="AB507" s="2"/>
      <c r="AC507" s="2"/>
      <c r="AD507" s="2"/>
      <c r="AE507" s="2"/>
      <c r="AF507" s="2"/>
      <c r="AG507" s="3"/>
      <c r="AH507" s="1"/>
      <c r="AI507" s="139"/>
      <c r="AJ507" s="139"/>
      <c r="AK507" s="350"/>
      <c r="AL507" s="350"/>
      <c r="AM507" s="2"/>
      <c r="AN507" s="2"/>
      <c r="AO507" s="2"/>
      <c r="AP507" s="45"/>
      <c r="AQ507" s="167"/>
      <c r="AR507" s="167"/>
      <c r="AS507" s="167"/>
      <c r="AT507" s="167"/>
      <c r="AU507" s="167"/>
      <c r="AV507" s="167"/>
      <c r="AW507" s="167"/>
      <c r="AX507" s="167"/>
      <c r="AY507" s="167"/>
      <c r="AZ507" s="167"/>
      <c r="BA507" s="167"/>
      <c r="BB507" s="167"/>
      <c r="BC507" s="167"/>
      <c r="BD507" s="167"/>
    </row>
    <row r="508" spans="1:56" ht="14.25" customHeight="1">
      <c r="A508" s="217"/>
      <c r="B508" s="270"/>
      <c r="C508" s="2"/>
      <c r="D508" s="2"/>
      <c r="E508" s="2"/>
      <c r="F508" s="2"/>
      <c r="G508" s="470"/>
      <c r="H508" s="2"/>
      <c r="I508" s="2"/>
      <c r="J508" s="2"/>
      <c r="K508" s="2"/>
      <c r="L508" s="2"/>
      <c r="M508" s="305"/>
      <c r="N508" s="2"/>
      <c r="O508" s="2"/>
      <c r="P508" s="2"/>
      <c r="Q508" s="469"/>
      <c r="R508" s="2"/>
      <c r="S508" s="2"/>
      <c r="T508" s="2"/>
      <c r="U508" s="468"/>
      <c r="V508" s="2"/>
      <c r="W508" s="1"/>
      <c r="X508" s="1"/>
      <c r="Y508" s="1"/>
      <c r="Z508" s="1"/>
      <c r="AA508" s="1"/>
      <c r="AB508" s="2"/>
      <c r="AC508" s="2"/>
      <c r="AD508" s="2"/>
      <c r="AE508" s="2"/>
      <c r="AF508" s="2"/>
      <c r="AG508" s="3"/>
      <c r="AH508" s="1"/>
      <c r="AI508" s="139"/>
      <c r="AJ508" s="139"/>
      <c r="AK508" s="350"/>
      <c r="AL508" s="350"/>
      <c r="AM508" s="2"/>
      <c r="AN508" s="2"/>
      <c r="AO508" s="2"/>
      <c r="AP508" s="45"/>
      <c r="AQ508" s="167"/>
      <c r="AR508" s="167"/>
      <c r="AS508" s="167"/>
      <c r="AT508" s="167"/>
      <c r="AU508" s="167"/>
      <c r="AV508" s="167"/>
      <c r="AW508" s="167"/>
      <c r="AX508" s="167"/>
      <c r="AY508" s="167"/>
      <c r="AZ508" s="167"/>
      <c r="BA508" s="167"/>
      <c r="BB508" s="167"/>
      <c r="BC508" s="167"/>
      <c r="BD508" s="167"/>
    </row>
    <row r="509" spans="1:56" ht="14.25" customHeight="1">
      <c r="A509" s="217"/>
      <c r="B509" s="270"/>
      <c r="C509" s="2"/>
      <c r="D509" s="2"/>
      <c r="E509" s="2"/>
      <c r="F509" s="2"/>
      <c r="G509" s="470"/>
      <c r="H509" s="2"/>
      <c r="I509" s="2"/>
      <c r="J509" s="2"/>
      <c r="K509" s="2"/>
      <c r="L509" s="2"/>
      <c r="M509" s="305"/>
      <c r="N509" s="2"/>
      <c r="O509" s="2"/>
      <c r="P509" s="2"/>
      <c r="Q509" s="469"/>
      <c r="R509" s="2"/>
      <c r="S509" s="2"/>
      <c r="T509" s="2"/>
      <c r="U509" s="468"/>
      <c r="V509" s="2"/>
      <c r="W509" s="1"/>
      <c r="X509" s="1"/>
      <c r="Y509" s="1"/>
      <c r="Z509" s="1"/>
      <c r="AA509" s="1"/>
      <c r="AB509" s="2"/>
      <c r="AC509" s="2"/>
      <c r="AD509" s="2"/>
      <c r="AE509" s="2"/>
      <c r="AF509" s="2"/>
      <c r="AG509" s="3"/>
      <c r="AH509" s="1"/>
      <c r="AI509" s="139"/>
      <c r="AJ509" s="139"/>
      <c r="AK509" s="350"/>
      <c r="AL509" s="350"/>
      <c r="AM509" s="2"/>
      <c r="AN509" s="2"/>
      <c r="AO509" s="2"/>
      <c r="AP509" s="45"/>
      <c r="AQ509" s="167"/>
      <c r="AR509" s="167"/>
      <c r="AS509" s="167"/>
      <c r="AT509" s="167"/>
      <c r="AU509" s="167"/>
      <c r="AV509" s="167"/>
      <c r="AW509" s="167"/>
      <c r="AX509" s="167"/>
      <c r="AY509" s="167"/>
      <c r="AZ509" s="167"/>
      <c r="BA509" s="167"/>
      <c r="BB509" s="167"/>
      <c r="BC509" s="167"/>
      <c r="BD509" s="167"/>
    </row>
    <row r="510" spans="1:56" ht="14.25" customHeight="1">
      <c r="A510" s="217"/>
      <c r="B510" s="270"/>
      <c r="C510" s="2"/>
      <c r="D510" s="2"/>
      <c r="E510" s="2"/>
      <c r="F510" s="2"/>
      <c r="G510" s="470"/>
      <c r="H510" s="2"/>
      <c r="I510" s="2"/>
      <c r="J510" s="2"/>
      <c r="K510" s="2"/>
      <c r="L510" s="2"/>
      <c r="M510" s="305"/>
      <c r="N510" s="2"/>
      <c r="O510" s="2"/>
      <c r="P510" s="2"/>
      <c r="Q510" s="469"/>
      <c r="R510" s="2"/>
      <c r="S510" s="2"/>
      <c r="T510" s="2"/>
      <c r="U510" s="468"/>
      <c r="V510" s="2"/>
      <c r="W510" s="1"/>
      <c r="X510" s="1"/>
      <c r="Y510" s="1"/>
      <c r="Z510" s="1"/>
      <c r="AA510" s="1"/>
      <c r="AB510" s="2"/>
      <c r="AC510" s="2"/>
      <c r="AD510" s="2"/>
      <c r="AE510" s="2"/>
      <c r="AF510" s="2"/>
      <c r="AG510" s="3"/>
      <c r="AH510" s="1"/>
      <c r="AI510" s="139"/>
      <c r="AJ510" s="139"/>
      <c r="AK510" s="350"/>
      <c r="AL510" s="350"/>
      <c r="AM510" s="2"/>
      <c r="AN510" s="2"/>
      <c r="AO510" s="2"/>
      <c r="AP510" s="45"/>
      <c r="AQ510" s="167"/>
      <c r="AR510" s="167"/>
      <c r="AS510" s="167"/>
      <c r="AT510" s="167"/>
      <c r="AU510" s="167"/>
      <c r="AV510" s="167"/>
      <c r="AW510" s="167"/>
      <c r="AX510" s="167"/>
      <c r="AY510" s="167"/>
      <c r="AZ510" s="167"/>
      <c r="BA510" s="167"/>
      <c r="BB510" s="167"/>
      <c r="BC510" s="167"/>
      <c r="BD510" s="167"/>
    </row>
    <row r="511" spans="1:56" ht="14.25" customHeight="1">
      <c r="A511" s="217"/>
      <c r="B511" s="270"/>
      <c r="C511" s="2"/>
      <c r="D511" s="2"/>
      <c r="E511" s="2"/>
      <c r="F511" s="2"/>
      <c r="G511" s="470"/>
      <c r="H511" s="2"/>
      <c r="I511" s="2"/>
      <c r="J511" s="2"/>
      <c r="K511" s="2"/>
      <c r="L511" s="2"/>
      <c r="M511" s="305"/>
      <c r="N511" s="2"/>
      <c r="O511" s="2"/>
      <c r="P511" s="2"/>
      <c r="Q511" s="469"/>
      <c r="R511" s="2"/>
      <c r="S511" s="2"/>
      <c r="T511" s="2"/>
      <c r="U511" s="468"/>
      <c r="V511" s="2"/>
      <c r="W511" s="1"/>
      <c r="X511" s="1"/>
      <c r="Y511" s="1"/>
      <c r="Z511" s="1"/>
      <c r="AA511" s="1"/>
      <c r="AB511" s="2"/>
      <c r="AC511" s="2"/>
      <c r="AD511" s="2"/>
      <c r="AE511" s="2"/>
      <c r="AF511" s="2"/>
      <c r="AG511" s="3"/>
      <c r="AH511" s="1"/>
      <c r="AI511" s="139"/>
      <c r="AJ511" s="139"/>
      <c r="AK511" s="350"/>
      <c r="AL511" s="350"/>
      <c r="AM511" s="2"/>
      <c r="AN511" s="2"/>
      <c r="AO511" s="2"/>
      <c r="AP511" s="45"/>
      <c r="AQ511" s="167"/>
      <c r="AR511" s="167"/>
      <c r="AS511" s="167"/>
      <c r="AT511" s="167"/>
      <c r="AU511" s="167"/>
      <c r="AV511" s="167"/>
      <c r="AW511" s="167"/>
      <c r="AX511" s="167"/>
      <c r="AY511" s="167"/>
      <c r="AZ511" s="167"/>
      <c r="BA511" s="167"/>
      <c r="BB511" s="167"/>
      <c r="BC511" s="167"/>
      <c r="BD511" s="167"/>
    </row>
    <row r="512" spans="1:56" ht="14.25" customHeight="1">
      <c r="A512" s="217"/>
      <c r="B512" s="270"/>
      <c r="C512" s="2"/>
      <c r="D512" s="2"/>
      <c r="E512" s="2"/>
      <c r="F512" s="2"/>
      <c r="G512" s="470"/>
      <c r="H512" s="2"/>
      <c r="I512" s="2"/>
      <c r="J512" s="2"/>
      <c r="K512" s="2"/>
      <c r="L512" s="2"/>
      <c r="M512" s="305"/>
      <c r="N512" s="2"/>
      <c r="O512" s="2"/>
      <c r="P512" s="2"/>
      <c r="Q512" s="469"/>
      <c r="R512" s="2"/>
      <c r="S512" s="2"/>
      <c r="T512" s="2"/>
      <c r="U512" s="468"/>
      <c r="V512" s="2"/>
      <c r="W512" s="1"/>
      <c r="X512" s="1"/>
      <c r="Y512" s="1"/>
      <c r="Z512" s="1"/>
      <c r="AA512" s="1"/>
      <c r="AB512" s="2"/>
      <c r="AC512" s="2"/>
      <c r="AD512" s="2"/>
      <c r="AE512" s="2"/>
      <c r="AF512" s="2"/>
      <c r="AG512" s="3"/>
      <c r="AH512" s="1"/>
      <c r="AI512" s="139"/>
      <c r="AJ512" s="139"/>
      <c r="AK512" s="350"/>
      <c r="AL512" s="350"/>
      <c r="AM512" s="2"/>
      <c r="AN512" s="2"/>
      <c r="AO512" s="2"/>
      <c r="AP512" s="45"/>
      <c r="AQ512" s="167"/>
      <c r="AR512" s="167"/>
      <c r="AS512" s="167"/>
      <c r="AT512" s="167"/>
      <c r="AU512" s="167"/>
      <c r="AV512" s="167"/>
      <c r="AW512" s="167"/>
      <c r="AX512" s="167"/>
      <c r="AY512" s="167"/>
      <c r="AZ512" s="167"/>
      <c r="BA512" s="167"/>
      <c r="BB512" s="167"/>
      <c r="BC512" s="167"/>
      <c r="BD512" s="167"/>
    </row>
    <row r="513" spans="1:56" ht="14.25" customHeight="1">
      <c r="A513" s="217"/>
      <c r="B513" s="270"/>
      <c r="C513" s="2"/>
      <c r="D513" s="2"/>
      <c r="E513" s="2"/>
      <c r="F513" s="2"/>
      <c r="G513" s="470"/>
      <c r="H513" s="2"/>
      <c r="I513" s="2"/>
      <c r="J513" s="2"/>
      <c r="K513" s="2"/>
      <c r="L513" s="2"/>
      <c r="M513" s="305"/>
      <c r="N513" s="2"/>
      <c r="O513" s="2"/>
      <c r="P513" s="2"/>
      <c r="Q513" s="469"/>
      <c r="R513" s="2"/>
      <c r="S513" s="2"/>
      <c r="T513" s="2"/>
      <c r="U513" s="468"/>
      <c r="V513" s="2"/>
      <c r="W513" s="1"/>
      <c r="X513" s="1"/>
      <c r="Y513" s="1"/>
      <c r="Z513" s="1"/>
      <c r="AA513" s="1"/>
      <c r="AB513" s="2"/>
      <c r="AC513" s="2"/>
      <c r="AD513" s="2"/>
      <c r="AE513" s="2"/>
      <c r="AF513" s="2"/>
      <c r="AG513" s="3"/>
      <c r="AH513" s="1"/>
      <c r="AI513" s="139"/>
      <c r="AJ513" s="139"/>
      <c r="AK513" s="350"/>
      <c r="AL513" s="350"/>
      <c r="AM513" s="2"/>
      <c r="AN513" s="2"/>
      <c r="AO513" s="2"/>
      <c r="AP513" s="45"/>
      <c r="AQ513" s="167"/>
      <c r="AR513" s="167"/>
      <c r="AS513" s="167"/>
      <c r="AT513" s="167"/>
      <c r="AU513" s="167"/>
      <c r="AV513" s="167"/>
      <c r="AW513" s="167"/>
      <c r="AX513" s="167"/>
      <c r="AY513" s="167"/>
      <c r="AZ513" s="167"/>
      <c r="BA513" s="167"/>
      <c r="BB513" s="167"/>
      <c r="BC513" s="167"/>
      <c r="BD513" s="167"/>
    </row>
    <row r="514" spans="1:56" ht="14.25" customHeight="1">
      <c r="A514" s="217"/>
      <c r="B514" s="270"/>
      <c r="C514" s="2"/>
      <c r="D514" s="2"/>
      <c r="E514" s="2"/>
      <c r="F514" s="2"/>
      <c r="G514" s="470"/>
      <c r="H514" s="2"/>
      <c r="I514" s="2"/>
      <c r="J514" s="2"/>
      <c r="K514" s="2"/>
      <c r="L514" s="2"/>
      <c r="M514" s="305"/>
      <c r="N514" s="2"/>
      <c r="O514" s="2"/>
      <c r="P514" s="2"/>
      <c r="Q514" s="469"/>
      <c r="R514" s="2"/>
      <c r="S514" s="2"/>
      <c r="T514" s="2"/>
      <c r="U514" s="468"/>
      <c r="V514" s="2"/>
      <c r="W514" s="1"/>
      <c r="X514" s="1"/>
      <c r="Y514" s="1"/>
      <c r="Z514" s="1"/>
      <c r="AA514" s="1"/>
      <c r="AB514" s="2"/>
      <c r="AC514" s="2"/>
      <c r="AD514" s="2"/>
      <c r="AE514" s="2"/>
      <c r="AF514" s="2"/>
      <c r="AG514" s="3"/>
      <c r="AH514" s="1"/>
      <c r="AI514" s="139"/>
      <c r="AJ514" s="139"/>
      <c r="AK514" s="350"/>
      <c r="AL514" s="350"/>
      <c r="AM514" s="2"/>
      <c r="AN514" s="2"/>
      <c r="AO514" s="2"/>
      <c r="AP514" s="45"/>
      <c r="AQ514" s="167"/>
      <c r="AR514" s="167"/>
      <c r="AS514" s="167"/>
      <c r="AT514" s="167"/>
      <c r="AU514" s="167"/>
      <c r="AV514" s="167"/>
      <c r="AW514" s="167"/>
      <c r="AX514" s="167"/>
      <c r="AY514" s="167"/>
      <c r="AZ514" s="167"/>
      <c r="BA514" s="167"/>
      <c r="BB514" s="167"/>
      <c r="BC514" s="167"/>
      <c r="BD514" s="167"/>
    </row>
    <row r="515" spans="1:56" ht="14.25" customHeight="1">
      <c r="A515" s="217"/>
      <c r="B515" s="270"/>
      <c r="C515" s="2"/>
      <c r="D515" s="2"/>
      <c r="E515" s="2"/>
      <c r="F515" s="2"/>
      <c r="G515" s="470"/>
      <c r="H515" s="2"/>
      <c r="I515" s="2"/>
      <c r="J515" s="2"/>
      <c r="K515" s="2"/>
      <c r="L515" s="2"/>
      <c r="M515" s="305"/>
      <c r="N515" s="2"/>
      <c r="O515" s="2"/>
      <c r="P515" s="2"/>
      <c r="Q515" s="469"/>
      <c r="R515" s="2"/>
      <c r="S515" s="2"/>
      <c r="T515" s="2"/>
      <c r="U515" s="468"/>
      <c r="V515" s="2"/>
      <c r="W515" s="1"/>
      <c r="X515" s="1"/>
      <c r="Y515" s="1"/>
      <c r="Z515" s="1"/>
      <c r="AA515" s="1"/>
      <c r="AB515" s="2"/>
      <c r="AC515" s="2"/>
      <c r="AD515" s="2"/>
      <c r="AE515" s="2"/>
      <c r="AF515" s="2"/>
      <c r="AG515" s="3"/>
      <c r="AH515" s="1"/>
      <c r="AI515" s="139"/>
      <c r="AJ515" s="139"/>
      <c r="AK515" s="350"/>
      <c r="AL515" s="350"/>
      <c r="AM515" s="2"/>
      <c r="AN515" s="2"/>
      <c r="AO515" s="2"/>
      <c r="AP515" s="45"/>
      <c r="AQ515" s="167"/>
      <c r="AR515" s="167"/>
      <c r="AS515" s="167"/>
      <c r="AT515" s="167"/>
      <c r="AU515" s="167"/>
      <c r="AV515" s="167"/>
      <c r="AW515" s="167"/>
      <c r="AX515" s="167"/>
      <c r="AY515" s="167"/>
      <c r="AZ515" s="167"/>
      <c r="BA515" s="167"/>
      <c r="BB515" s="167"/>
      <c r="BC515" s="167"/>
      <c r="BD515" s="167"/>
    </row>
    <row r="516" spans="1:56" ht="14.25" customHeight="1">
      <c r="A516" s="217"/>
      <c r="B516" s="270"/>
      <c r="C516" s="2"/>
      <c r="D516" s="2"/>
      <c r="E516" s="2"/>
      <c r="F516" s="2"/>
      <c r="G516" s="470"/>
      <c r="H516" s="2"/>
      <c r="I516" s="2"/>
      <c r="J516" s="2"/>
      <c r="K516" s="2"/>
      <c r="L516" s="2"/>
      <c r="M516" s="305"/>
      <c r="N516" s="2"/>
      <c r="O516" s="2"/>
      <c r="P516" s="2"/>
      <c r="Q516" s="469"/>
      <c r="R516" s="2"/>
      <c r="S516" s="2"/>
      <c r="T516" s="2"/>
      <c r="U516" s="468"/>
      <c r="V516" s="2"/>
      <c r="W516" s="1"/>
      <c r="X516" s="1"/>
      <c r="Y516" s="1"/>
      <c r="Z516" s="1"/>
      <c r="AA516" s="1"/>
      <c r="AB516" s="2"/>
      <c r="AC516" s="2"/>
      <c r="AD516" s="2"/>
      <c r="AE516" s="2"/>
      <c r="AF516" s="2"/>
      <c r="AG516" s="3"/>
      <c r="AH516" s="1"/>
      <c r="AI516" s="139"/>
      <c r="AJ516" s="139"/>
      <c r="AK516" s="350"/>
      <c r="AL516" s="350"/>
      <c r="AM516" s="2"/>
      <c r="AN516" s="2"/>
      <c r="AO516" s="2"/>
      <c r="AP516" s="45"/>
      <c r="AQ516" s="167"/>
      <c r="AR516" s="167"/>
      <c r="AS516" s="167"/>
      <c r="AT516" s="167"/>
      <c r="AU516" s="167"/>
      <c r="AV516" s="167"/>
      <c r="AW516" s="167"/>
      <c r="AX516" s="167"/>
      <c r="AY516" s="167"/>
      <c r="AZ516" s="167"/>
      <c r="BA516" s="167"/>
      <c r="BB516" s="167"/>
      <c r="BC516" s="167"/>
      <c r="BD516" s="167"/>
    </row>
    <row r="517" spans="1:56" ht="14.25" customHeight="1">
      <c r="A517" s="217"/>
      <c r="B517" s="270"/>
      <c r="C517" s="2"/>
      <c r="D517" s="2"/>
      <c r="E517" s="2"/>
      <c r="F517" s="2"/>
      <c r="G517" s="470"/>
      <c r="H517" s="2"/>
      <c r="I517" s="2"/>
      <c r="J517" s="2"/>
      <c r="K517" s="2"/>
      <c r="L517" s="2"/>
      <c r="M517" s="305"/>
      <c r="N517" s="2"/>
      <c r="O517" s="2"/>
      <c r="P517" s="2"/>
      <c r="Q517" s="469"/>
      <c r="R517" s="2"/>
      <c r="S517" s="2"/>
      <c r="T517" s="2"/>
      <c r="U517" s="468"/>
      <c r="V517" s="2"/>
      <c r="W517" s="1"/>
      <c r="X517" s="1"/>
      <c r="Y517" s="1"/>
      <c r="Z517" s="1"/>
      <c r="AA517" s="1"/>
      <c r="AB517" s="2"/>
      <c r="AC517" s="2"/>
      <c r="AD517" s="2"/>
      <c r="AE517" s="2"/>
      <c r="AF517" s="2"/>
      <c r="AG517" s="3"/>
      <c r="AH517" s="1"/>
      <c r="AI517" s="139"/>
      <c r="AJ517" s="139"/>
      <c r="AK517" s="350"/>
      <c r="AL517" s="350"/>
      <c r="AM517" s="2"/>
      <c r="AN517" s="2"/>
      <c r="AO517" s="2"/>
      <c r="AP517" s="45"/>
      <c r="AQ517" s="167"/>
      <c r="AR517" s="167"/>
      <c r="AS517" s="167"/>
      <c r="AT517" s="167"/>
      <c r="AU517" s="167"/>
      <c r="AV517" s="167"/>
      <c r="AW517" s="167"/>
      <c r="AX517" s="167"/>
      <c r="AY517" s="167"/>
      <c r="AZ517" s="167"/>
      <c r="BA517" s="167"/>
      <c r="BB517" s="167"/>
      <c r="BC517" s="167"/>
      <c r="BD517" s="167"/>
    </row>
    <row r="518" spans="1:56" ht="14.25" customHeight="1">
      <c r="A518" s="217"/>
      <c r="B518" s="270"/>
      <c r="C518" s="2"/>
      <c r="D518" s="2"/>
      <c r="E518" s="2"/>
      <c r="F518" s="2"/>
      <c r="G518" s="470"/>
      <c r="H518" s="2"/>
      <c r="I518" s="2"/>
      <c r="J518" s="2"/>
      <c r="K518" s="2"/>
      <c r="L518" s="2"/>
      <c r="M518" s="305"/>
      <c r="N518" s="2"/>
      <c r="O518" s="2"/>
      <c r="P518" s="2"/>
      <c r="Q518" s="469"/>
      <c r="R518" s="2"/>
      <c r="S518" s="2"/>
      <c r="T518" s="2"/>
      <c r="U518" s="468"/>
      <c r="V518" s="2"/>
      <c r="W518" s="1"/>
      <c r="X518" s="1"/>
      <c r="Y518" s="1"/>
      <c r="Z518" s="1"/>
      <c r="AA518" s="1"/>
      <c r="AB518" s="2"/>
      <c r="AC518" s="2"/>
      <c r="AD518" s="2"/>
      <c r="AE518" s="2"/>
      <c r="AF518" s="2"/>
      <c r="AG518" s="3"/>
      <c r="AH518" s="1"/>
      <c r="AI518" s="139"/>
      <c r="AJ518" s="139"/>
      <c r="AK518" s="350"/>
      <c r="AL518" s="350"/>
      <c r="AM518" s="2"/>
      <c r="AN518" s="2"/>
      <c r="AO518" s="2"/>
      <c r="AP518" s="45"/>
      <c r="AQ518" s="167"/>
      <c r="AR518" s="167"/>
      <c r="AS518" s="167"/>
      <c r="AT518" s="167"/>
      <c r="AU518" s="167"/>
      <c r="AV518" s="167"/>
      <c r="AW518" s="167"/>
      <c r="AX518" s="167"/>
      <c r="AY518" s="167"/>
      <c r="AZ518" s="167"/>
      <c r="BA518" s="167"/>
      <c r="BB518" s="167"/>
      <c r="BC518" s="167"/>
      <c r="BD518" s="167"/>
    </row>
    <row r="519" spans="1:56" ht="14.25" customHeight="1">
      <c r="A519" s="217"/>
      <c r="B519" s="270"/>
      <c r="C519" s="2"/>
      <c r="D519" s="2"/>
      <c r="E519" s="2"/>
      <c r="F519" s="2"/>
      <c r="G519" s="470"/>
      <c r="H519" s="2"/>
      <c r="I519" s="2"/>
      <c r="J519" s="2"/>
      <c r="K519" s="2"/>
      <c r="L519" s="2"/>
      <c r="M519" s="305"/>
      <c r="N519" s="2"/>
      <c r="O519" s="2"/>
      <c r="P519" s="2"/>
      <c r="Q519" s="469"/>
      <c r="R519" s="2"/>
      <c r="S519" s="2"/>
      <c r="T519" s="2"/>
      <c r="U519" s="468"/>
      <c r="V519" s="2"/>
      <c r="W519" s="1"/>
      <c r="X519" s="1"/>
      <c r="Y519" s="1"/>
      <c r="Z519" s="1"/>
      <c r="AA519" s="1"/>
      <c r="AB519" s="2"/>
      <c r="AC519" s="2"/>
      <c r="AD519" s="2"/>
      <c r="AE519" s="2"/>
      <c r="AF519" s="2"/>
      <c r="AG519" s="3"/>
      <c r="AH519" s="1"/>
      <c r="AI519" s="139"/>
      <c r="AJ519" s="139"/>
      <c r="AK519" s="350"/>
      <c r="AL519" s="350"/>
      <c r="AM519" s="2"/>
      <c r="AN519" s="2"/>
      <c r="AO519" s="2"/>
      <c r="AP519" s="45"/>
      <c r="AQ519" s="167"/>
      <c r="AR519" s="167"/>
      <c r="AS519" s="167"/>
      <c r="AT519" s="167"/>
      <c r="AU519" s="167"/>
      <c r="AV519" s="167"/>
      <c r="AW519" s="167"/>
      <c r="AX519" s="167"/>
      <c r="AY519" s="167"/>
      <c r="AZ519" s="167"/>
      <c r="BA519" s="167"/>
      <c r="BB519" s="167"/>
      <c r="BC519" s="167"/>
      <c r="BD519" s="167"/>
    </row>
    <row r="520" spans="1:56" ht="14.25" customHeight="1">
      <c r="A520" s="217"/>
      <c r="B520" s="270"/>
      <c r="C520" s="2"/>
      <c r="D520" s="2"/>
      <c r="E520" s="2"/>
      <c r="F520" s="2"/>
      <c r="G520" s="470"/>
      <c r="H520" s="2"/>
      <c r="I520" s="2"/>
      <c r="J520" s="2"/>
      <c r="K520" s="2"/>
      <c r="L520" s="2"/>
      <c r="M520" s="305"/>
      <c r="N520" s="2"/>
      <c r="O520" s="2"/>
      <c r="P520" s="2"/>
      <c r="Q520" s="469"/>
      <c r="R520" s="2"/>
      <c r="S520" s="2"/>
      <c r="T520" s="2"/>
      <c r="U520" s="468"/>
      <c r="V520" s="2"/>
      <c r="W520" s="1"/>
      <c r="X520" s="1"/>
      <c r="Y520" s="1"/>
      <c r="Z520" s="1"/>
      <c r="AA520" s="1"/>
      <c r="AB520" s="2"/>
      <c r="AC520" s="2"/>
      <c r="AD520" s="2"/>
      <c r="AE520" s="2"/>
      <c r="AF520" s="2"/>
      <c r="AG520" s="3"/>
      <c r="AH520" s="1"/>
      <c r="AI520" s="139"/>
      <c r="AJ520" s="139"/>
      <c r="AK520" s="350"/>
      <c r="AL520" s="350"/>
      <c r="AM520" s="2"/>
      <c r="AN520" s="2"/>
      <c r="AO520" s="2"/>
      <c r="AP520" s="45"/>
      <c r="AQ520" s="167"/>
      <c r="AR520" s="167"/>
      <c r="AS520" s="167"/>
      <c r="AT520" s="167"/>
      <c r="AU520" s="167"/>
      <c r="AV520" s="167"/>
      <c r="AW520" s="167"/>
      <c r="AX520" s="167"/>
      <c r="AY520" s="167"/>
      <c r="AZ520" s="167"/>
      <c r="BA520" s="167"/>
      <c r="BB520" s="167"/>
      <c r="BC520" s="167"/>
      <c r="BD520" s="167"/>
    </row>
    <row r="521" spans="1:56" ht="14.25" customHeight="1">
      <c r="A521" s="217"/>
      <c r="B521" s="270"/>
      <c r="C521" s="2"/>
      <c r="D521" s="2"/>
      <c r="E521" s="2"/>
      <c r="F521" s="2"/>
      <c r="G521" s="470"/>
      <c r="H521" s="2"/>
      <c r="I521" s="2"/>
      <c r="J521" s="2"/>
      <c r="K521" s="2"/>
      <c r="L521" s="2"/>
      <c r="M521" s="305"/>
      <c r="N521" s="2"/>
      <c r="O521" s="2"/>
      <c r="P521" s="2"/>
      <c r="Q521" s="469"/>
      <c r="R521" s="2"/>
      <c r="S521" s="2"/>
      <c r="T521" s="2"/>
      <c r="U521" s="468"/>
      <c r="V521" s="2"/>
      <c r="W521" s="1"/>
      <c r="X521" s="1"/>
      <c r="Y521" s="1"/>
      <c r="Z521" s="1"/>
      <c r="AA521" s="1"/>
      <c r="AB521" s="2"/>
      <c r="AC521" s="2"/>
      <c r="AD521" s="2"/>
      <c r="AE521" s="2"/>
      <c r="AF521" s="2"/>
      <c r="AG521" s="3"/>
      <c r="AH521" s="1"/>
      <c r="AI521" s="139"/>
      <c r="AJ521" s="139"/>
      <c r="AK521" s="350"/>
      <c r="AL521" s="350"/>
      <c r="AM521" s="2"/>
      <c r="AN521" s="2"/>
      <c r="AO521" s="2"/>
      <c r="AP521" s="45"/>
      <c r="AQ521" s="167"/>
      <c r="AR521" s="167"/>
      <c r="AS521" s="167"/>
      <c r="AT521" s="167"/>
      <c r="AU521" s="167"/>
      <c r="AV521" s="167"/>
      <c r="AW521" s="167"/>
      <c r="AX521" s="167"/>
      <c r="AY521" s="167"/>
      <c r="AZ521" s="167"/>
      <c r="BA521" s="167"/>
      <c r="BB521" s="167"/>
      <c r="BC521" s="167"/>
      <c r="BD521" s="167"/>
    </row>
    <row r="522" spans="1:56" ht="14.25" customHeight="1">
      <c r="A522" s="217"/>
      <c r="B522" s="270"/>
      <c r="C522" s="2"/>
      <c r="D522" s="2"/>
      <c r="E522" s="2"/>
      <c r="F522" s="2"/>
      <c r="G522" s="470"/>
      <c r="H522" s="2"/>
      <c r="I522" s="2"/>
      <c r="J522" s="2"/>
      <c r="K522" s="2"/>
      <c r="L522" s="2"/>
      <c r="M522" s="305"/>
      <c r="N522" s="2"/>
      <c r="O522" s="2"/>
      <c r="P522" s="2"/>
      <c r="Q522" s="469"/>
      <c r="R522" s="2"/>
      <c r="S522" s="2"/>
      <c r="T522" s="2"/>
      <c r="U522" s="468"/>
      <c r="V522" s="2"/>
      <c r="W522" s="1"/>
      <c r="X522" s="1"/>
      <c r="Y522" s="1"/>
      <c r="Z522" s="1"/>
      <c r="AA522" s="1"/>
      <c r="AB522" s="2"/>
      <c r="AC522" s="2"/>
      <c r="AD522" s="2"/>
      <c r="AE522" s="2"/>
      <c r="AF522" s="2"/>
      <c r="AG522" s="3"/>
      <c r="AH522" s="1"/>
      <c r="AI522" s="139"/>
      <c r="AJ522" s="139"/>
      <c r="AK522" s="350"/>
      <c r="AL522" s="350"/>
      <c r="AM522" s="2"/>
      <c r="AN522" s="2"/>
      <c r="AO522" s="2"/>
      <c r="AP522" s="45"/>
      <c r="AQ522" s="167"/>
      <c r="AR522" s="167"/>
      <c r="AS522" s="167"/>
      <c r="AT522" s="167"/>
      <c r="AU522" s="167"/>
      <c r="AV522" s="167"/>
      <c r="AW522" s="167"/>
      <c r="AX522" s="167"/>
      <c r="AY522" s="167"/>
      <c r="AZ522" s="167"/>
      <c r="BA522" s="167"/>
      <c r="BB522" s="167"/>
      <c r="BC522" s="167"/>
      <c r="BD522" s="167"/>
    </row>
    <row r="523" spans="1:56" ht="14.25" customHeight="1">
      <c r="A523" s="217"/>
      <c r="B523" s="270"/>
      <c r="C523" s="2"/>
      <c r="D523" s="2"/>
      <c r="E523" s="2"/>
      <c r="F523" s="2"/>
      <c r="G523" s="470"/>
      <c r="H523" s="2"/>
      <c r="I523" s="2"/>
      <c r="J523" s="2"/>
      <c r="K523" s="2"/>
      <c r="L523" s="2"/>
      <c r="M523" s="305"/>
      <c r="N523" s="2"/>
      <c r="O523" s="2"/>
      <c r="P523" s="2"/>
      <c r="Q523" s="469"/>
      <c r="R523" s="2"/>
      <c r="S523" s="2"/>
      <c r="T523" s="2"/>
      <c r="U523" s="468"/>
      <c r="V523" s="2"/>
      <c r="W523" s="1"/>
      <c r="X523" s="1"/>
      <c r="Y523" s="1"/>
      <c r="Z523" s="1"/>
      <c r="AA523" s="1"/>
      <c r="AB523" s="2"/>
      <c r="AC523" s="2"/>
      <c r="AD523" s="2"/>
      <c r="AE523" s="2"/>
      <c r="AF523" s="2"/>
      <c r="AG523" s="3"/>
      <c r="AH523" s="1"/>
      <c r="AI523" s="139"/>
      <c r="AJ523" s="139"/>
      <c r="AK523" s="350"/>
      <c r="AL523" s="350"/>
      <c r="AM523" s="2"/>
      <c r="AN523" s="2"/>
      <c r="AO523" s="2"/>
      <c r="AP523" s="45"/>
      <c r="AQ523" s="167"/>
      <c r="AR523" s="167"/>
      <c r="AS523" s="167"/>
      <c r="AT523" s="167"/>
      <c r="AU523" s="167"/>
      <c r="AV523" s="167"/>
      <c r="AW523" s="167"/>
      <c r="AX523" s="167"/>
      <c r="AY523" s="167"/>
      <c r="AZ523" s="167"/>
      <c r="BA523" s="167"/>
      <c r="BB523" s="167"/>
      <c r="BC523" s="167"/>
      <c r="BD523" s="167"/>
    </row>
    <row r="524" spans="1:56" ht="14.25" customHeight="1">
      <c r="A524" s="217"/>
      <c r="B524" s="270"/>
      <c r="C524" s="2"/>
      <c r="D524" s="2"/>
      <c r="E524" s="2"/>
      <c r="F524" s="2"/>
      <c r="G524" s="470"/>
      <c r="H524" s="2"/>
      <c r="I524" s="2"/>
      <c r="J524" s="2"/>
      <c r="K524" s="2"/>
      <c r="L524" s="2"/>
      <c r="M524" s="305"/>
      <c r="N524" s="2"/>
      <c r="O524" s="2"/>
      <c r="P524" s="2"/>
      <c r="Q524" s="469"/>
      <c r="R524" s="2"/>
      <c r="S524" s="2"/>
      <c r="T524" s="2"/>
      <c r="U524" s="468"/>
      <c r="V524" s="2"/>
      <c r="W524" s="1"/>
      <c r="X524" s="1"/>
      <c r="Y524" s="1"/>
      <c r="Z524" s="1"/>
      <c r="AA524" s="1"/>
      <c r="AB524" s="2"/>
      <c r="AC524" s="2"/>
      <c r="AD524" s="2"/>
      <c r="AE524" s="2"/>
      <c r="AF524" s="2"/>
      <c r="AG524" s="3"/>
      <c r="AH524" s="1"/>
      <c r="AI524" s="139"/>
      <c r="AJ524" s="139"/>
      <c r="AK524" s="350"/>
      <c r="AL524" s="350"/>
      <c r="AM524" s="2"/>
      <c r="AN524" s="2"/>
      <c r="AO524" s="2"/>
      <c r="AP524" s="45"/>
      <c r="AQ524" s="167"/>
      <c r="AR524" s="167"/>
      <c r="AS524" s="167"/>
      <c r="AT524" s="167"/>
      <c r="AU524" s="167"/>
      <c r="AV524" s="167"/>
      <c r="AW524" s="167"/>
      <c r="AX524" s="167"/>
      <c r="AY524" s="167"/>
      <c r="AZ524" s="167"/>
      <c r="BA524" s="167"/>
      <c r="BB524" s="167"/>
      <c r="BC524" s="167"/>
      <c r="BD524" s="167"/>
    </row>
    <row r="525" spans="1:56" ht="14.25" customHeight="1">
      <c r="A525" s="217"/>
      <c r="B525" s="270"/>
      <c r="C525" s="2"/>
      <c r="D525" s="2"/>
      <c r="E525" s="2"/>
      <c r="F525" s="2"/>
      <c r="G525" s="470"/>
      <c r="H525" s="2"/>
      <c r="I525" s="2"/>
      <c r="J525" s="2"/>
      <c r="K525" s="2"/>
      <c r="L525" s="2"/>
      <c r="M525" s="305"/>
      <c r="N525" s="2"/>
      <c r="O525" s="2"/>
      <c r="P525" s="2"/>
      <c r="Q525" s="469"/>
      <c r="R525" s="2"/>
      <c r="S525" s="2"/>
      <c r="T525" s="2"/>
      <c r="U525" s="468"/>
      <c r="V525" s="2"/>
      <c r="W525" s="1"/>
      <c r="X525" s="1"/>
      <c r="Y525" s="1"/>
      <c r="Z525" s="1"/>
      <c r="AA525" s="1"/>
      <c r="AB525" s="2"/>
      <c r="AC525" s="2"/>
      <c r="AD525" s="2"/>
      <c r="AE525" s="2"/>
      <c r="AF525" s="2"/>
      <c r="AG525" s="3"/>
      <c r="AH525" s="1"/>
      <c r="AI525" s="139"/>
      <c r="AJ525" s="139"/>
      <c r="AK525" s="350"/>
      <c r="AL525" s="350"/>
      <c r="AM525" s="2"/>
      <c r="AN525" s="2"/>
      <c r="AO525" s="2"/>
      <c r="AP525" s="45"/>
      <c r="AQ525" s="167"/>
      <c r="AR525" s="167"/>
      <c r="AS525" s="167"/>
      <c r="AT525" s="167"/>
      <c r="AU525" s="167"/>
      <c r="AV525" s="167"/>
      <c r="AW525" s="167"/>
      <c r="AX525" s="167"/>
      <c r="AY525" s="167"/>
      <c r="AZ525" s="167"/>
      <c r="BA525" s="167"/>
      <c r="BB525" s="167"/>
      <c r="BC525" s="167"/>
      <c r="BD525" s="167"/>
    </row>
    <row r="526" spans="1:56" ht="14.25" customHeight="1">
      <c r="A526" s="217"/>
      <c r="B526" s="270"/>
      <c r="C526" s="2"/>
      <c r="D526" s="2"/>
      <c r="E526" s="2"/>
      <c r="F526" s="2"/>
      <c r="G526" s="470"/>
      <c r="H526" s="2"/>
      <c r="I526" s="2"/>
      <c r="J526" s="2"/>
      <c r="K526" s="2"/>
      <c r="L526" s="2"/>
      <c r="M526" s="305"/>
      <c r="N526" s="2"/>
      <c r="O526" s="2"/>
      <c r="P526" s="2"/>
      <c r="Q526" s="469"/>
      <c r="R526" s="2"/>
      <c r="S526" s="2"/>
      <c r="T526" s="2"/>
      <c r="U526" s="468"/>
      <c r="V526" s="2"/>
      <c r="W526" s="1"/>
      <c r="X526" s="1"/>
      <c r="Y526" s="1"/>
      <c r="Z526" s="1"/>
      <c r="AA526" s="1"/>
      <c r="AB526" s="2"/>
      <c r="AC526" s="2"/>
      <c r="AD526" s="2"/>
      <c r="AE526" s="2"/>
      <c r="AF526" s="2"/>
      <c r="AG526" s="3"/>
      <c r="AH526" s="1"/>
      <c r="AI526" s="139"/>
      <c r="AJ526" s="139"/>
      <c r="AK526" s="350"/>
      <c r="AL526" s="350"/>
      <c r="AM526" s="2"/>
      <c r="AN526" s="2"/>
      <c r="AO526" s="2"/>
      <c r="AP526" s="45"/>
      <c r="AQ526" s="167"/>
      <c r="AR526" s="167"/>
      <c r="AS526" s="167"/>
      <c r="AT526" s="167"/>
      <c r="AU526" s="167"/>
      <c r="AV526" s="167"/>
      <c r="AW526" s="167"/>
      <c r="AX526" s="167"/>
      <c r="AY526" s="167"/>
      <c r="AZ526" s="167"/>
      <c r="BA526" s="167"/>
      <c r="BB526" s="167"/>
      <c r="BC526" s="167"/>
      <c r="BD526" s="167"/>
    </row>
    <row r="527" spans="1:56" ht="14.25" customHeight="1">
      <c r="A527" s="217"/>
      <c r="B527" s="270"/>
      <c r="C527" s="2"/>
      <c r="D527" s="2"/>
      <c r="E527" s="2"/>
      <c r="F527" s="2"/>
      <c r="G527" s="470"/>
      <c r="H527" s="2"/>
      <c r="I527" s="2"/>
      <c r="J527" s="2"/>
      <c r="K527" s="2"/>
      <c r="L527" s="2"/>
      <c r="M527" s="305"/>
      <c r="N527" s="2"/>
      <c r="O527" s="2"/>
      <c r="P527" s="2"/>
      <c r="Q527" s="469"/>
      <c r="R527" s="2"/>
      <c r="S527" s="2"/>
      <c r="T527" s="2"/>
      <c r="U527" s="468"/>
      <c r="V527" s="2"/>
      <c r="W527" s="1"/>
      <c r="X527" s="1"/>
      <c r="Y527" s="1"/>
      <c r="Z527" s="1"/>
      <c r="AA527" s="1"/>
      <c r="AB527" s="2"/>
      <c r="AC527" s="2"/>
      <c r="AD527" s="2"/>
      <c r="AE527" s="2"/>
      <c r="AF527" s="2"/>
      <c r="AG527" s="3"/>
      <c r="AH527" s="1"/>
      <c r="AI527" s="139"/>
      <c r="AJ527" s="139"/>
      <c r="AK527" s="350"/>
      <c r="AL527" s="350"/>
      <c r="AM527" s="2"/>
      <c r="AN527" s="2"/>
      <c r="AO527" s="2"/>
      <c r="AP527" s="45"/>
      <c r="AQ527" s="167"/>
      <c r="AR527" s="167"/>
      <c r="AS527" s="167"/>
      <c r="AT527" s="167"/>
      <c r="AU527" s="167"/>
      <c r="AV527" s="167"/>
      <c r="AW527" s="167"/>
      <c r="AX527" s="167"/>
      <c r="AY527" s="167"/>
      <c r="AZ527" s="167"/>
      <c r="BA527" s="167"/>
      <c r="BB527" s="167"/>
      <c r="BC527" s="167"/>
      <c r="BD527" s="167"/>
    </row>
    <row r="528" spans="1:56" ht="14.25" customHeight="1">
      <c r="A528" s="217"/>
      <c r="B528" s="270"/>
      <c r="C528" s="2"/>
      <c r="D528" s="2"/>
      <c r="E528" s="2"/>
      <c r="F528" s="2"/>
      <c r="G528" s="470"/>
      <c r="H528" s="2"/>
      <c r="I528" s="2"/>
      <c r="J528" s="2"/>
      <c r="K528" s="2"/>
      <c r="L528" s="2"/>
      <c r="M528" s="305"/>
      <c r="N528" s="2"/>
      <c r="O528" s="2"/>
      <c r="P528" s="2"/>
      <c r="Q528" s="469"/>
      <c r="R528" s="2"/>
      <c r="S528" s="2"/>
      <c r="T528" s="2"/>
      <c r="U528" s="468"/>
      <c r="V528" s="2"/>
      <c r="W528" s="1"/>
      <c r="X528" s="1"/>
      <c r="Y528" s="1"/>
      <c r="Z528" s="1"/>
      <c r="AA528" s="1"/>
      <c r="AB528" s="2"/>
      <c r="AC528" s="2"/>
      <c r="AD528" s="2"/>
      <c r="AE528" s="2"/>
      <c r="AF528" s="2"/>
      <c r="AG528" s="3"/>
      <c r="AH528" s="1"/>
      <c r="AI528" s="139"/>
      <c r="AJ528" s="139"/>
      <c r="AK528" s="350"/>
      <c r="AL528" s="350"/>
      <c r="AM528" s="2"/>
      <c r="AN528" s="2"/>
      <c r="AO528" s="2"/>
      <c r="AP528" s="45"/>
      <c r="AQ528" s="167"/>
      <c r="AR528" s="167"/>
      <c r="AS528" s="167"/>
      <c r="AT528" s="167"/>
      <c r="AU528" s="167"/>
      <c r="AV528" s="167"/>
      <c r="AW528" s="167"/>
      <c r="AX528" s="167"/>
      <c r="AY528" s="167"/>
      <c r="AZ528" s="167"/>
      <c r="BA528" s="167"/>
      <c r="BB528" s="167"/>
      <c r="BC528" s="167"/>
      <c r="BD528" s="167"/>
    </row>
    <row r="529" spans="1:56" ht="14.25" customHeight="1">
      <c r="A529" s="217"/>
      <c r="B529" s="270"/>
      <c r="C529" s="2"/>
      <c r="D529" s="2"/>
      <c r="E529" s="2"/>
      <c r="F529" s="2"/>
      <c r="G529" s="470"/>
      <c r="H529" s="2"/>
      <c r="I529" s="2"/>
      <c r="J529" s="2"/>
      <c r="K529" s="2"/>
      <c r="L529" s="2"/>
      <c r="M529" s="305"/>
      <c r="N529" s="2"/>
      <c r="O529" s="2"/>
      <c r="P529" s="2"/>
      <c r="Q529" s="469"/>
      <c r="R529" s="2"/>
      <c r="S529" s="2"/>
      <c r="T529" s="2"/>
      <c r="U529" s="468"/>
      <c r="V529" s="2"/>
      <c r="W529" s="1"/>
      <c r="X529" s="1"/>
      <c r="Y529" s="1"/>
      <c r="Z529" s="1"/>
      <c r="AA529" s="1"/>
      <c r="AB529" s="2"/>
      <c r="AC529" s="2"/>
      <c r="AD529" s="2"/>
      <c r="AE529" s="2"/>
      <c r="AF529" s="2"/>
      <c r="AG529" s="3"/>
      <c r="AH529" s="1"/>
      <c r="AI529" s="139"/>
      <c r="AJ529" s="139"/>
      <c r="AK529" s="350"/>
      <c r="AL529" s="350"/>
      <c r="AM529" s="2"/>
      <c r="AN529" s="2"/>
      <c r="AO529" s="2"/>
      <c r="AP529" s="45"/>
      <c r="AQ529" s="167"/>
      <c r="AR529" s="167"/>
      <c r="AS529" s="167"/>
      <c r="AT529" s="167"/>
      <c r="AU529" s="167"/>
      <c r="AV529" s="167"/>
      <c r="AW529" s="167"/>
      <c r="AX529" s="167"/>
      <c r="AY529" s="167"/>
      <c r="AZ529" s="167"/>
      <c r="BA529" s="167"/>
      <c r="BB529" s="167"/>
      <c r="BC529" s="167"/>
      <c r="BD529" s="167"/>
    </row>
    <row r="530" spans="1:56" ht="14.25" customHeight="1">
      <c r="A530" s="217"/>
      <c r="B530" s="270"/>
      <c r="C530" s="2"/>
      <c r="D530" s="2"/>
      <c r="E530" s="2"/>
      <c r="F530" s="2"/>
      <c r="G530" s="470"/>
      <c r="H530" s="2"/>
      <c r="I530" s="2"/>
      <c r="J530" s="2"/>
      <c r="K530" s="2"/>
      <c r="L530" s="2"/>
      <c r="M530" s="305"/>
      <c r="N530" s="2"/>
      <c r="O530" s="2"/>
      <c r="P530" s="2"/>
      <c r="Q530" s="469"/>
      <c r="R530" s="2"/>
      <c r="S530" s="2"/>
      <c r="T530" s="2"/>
      <c r="U530" s="468"/>
      <c r="V530" s="2"/>
      <c r="W530" s="1"/>
      <c r="X530" s="1"/>
      <c r="Y530" s="1"/>
      <c r="Z530" s="1"/>
      <c r="AA530" s="1"/>
      <c r="AB530" s="2"/>
      <c r="AC530" s="2"/>
      <c r="AD530" s="2"/>
      <c r="AE530" s="2"/>
      <c r="AF530" s="2"/>
      <c r="AG530" s="3"/>
      <c r="AH530" s="1"/>
      <c r="AI530" s="139"/>
      <c r="AJ530" s="139"/>
      <c r="AK530" s="350"/>
      <c r="AL530" s="350"/>
      <c r="AM530" s="2"/>
      <c r="AN530" s="2"/>
      <c r="AO530" s="2"/>
      <c r="AP530" s="45"/>
      <c r="AQ530" s="167"/>
      <c r="AR530" s="167"/>
      <c r="AS530" s="167"/>
      <c r="AT530" s="167"/>
      <c r="AU530" s="167"/>
      <c r="AV530" s="167"/>
      <c r="AW530" s="167"/>
      <c r="AX530" s="167"/>
      <c r="AY530" s="167"/>
      <c r="AZ530" s="167"/>
      <c r="BA530" s="167"/>
      <c r="BB530" s="167"/>
      <c r="BC530" s="167"/>
      <c r="BD530" s="167"/>
    </row>
    <row r="531" spans="1:56" ht="14.25" customHeight="1">
      <c r="A531" s="217"/>
      <c r="B531" s="270"/>
      <c r="C531" s="2"/>
      <c r="D531" s="2"/>
      <c r="E531" s="2"/>
      <c r="F531" s="2"/>
      <c r="G531" s="470"/>
      <c r="H531" s="2"/>
      <c r="I531" s="2"/>
      <c r="J531" s="2"/>
      <c r="K531" s="2"/>
      <c r="L531" s="2"/>
      <c r="M531" s="305"/>
      <c r="N531" s="2"/>
      <c r="O531" s="2"/>
      <c r="P531" s="2"/>
      <c r="Q531" s="469"/>
      <c r="R531" s="2"/>
      <c r="S531" s="2"/>
      <c r="T531" s="2"/>
      <c r="U531" s="468"/>
      <c r="V531" s="2"/>
      <c r="W531" s="1"/>
      <c r="X531" s="1"/>
      <c r="Y531" s="1"/>
      <c r="Z531" s="1"/>
      <c r="AA531" s="1"/>
      <c r="AB531" s="2"/>
      <c r="AC531" s="2"/>
      <c r="AD531" s="2"/>
      <c r="AE531" s="2"/>
      <c r="AF531" s="2"/>
      <c r="AG531" s="3"/>
      <c r="AH531" s="1"/>
      <c r="AI531" s="139"/>
      <c r="AJ531" s="139"/>
      <c r="AK531" s="350"/>
      <c r="AL531" s="350"/>
      <c r="AM531" s="2"/>
      <c r="AN531" s="2"/>
      <c r="AO531" s="2"/>
      <c r="AP531" s="45"/>
      <c r="AQ531" s="167"/>
      <c r="AR531" s="167"/>
      <c r="AS531" s="167"/>
      <c r="AT531" s="167"/>
      <c r="AU531" s="167"/>
      <c r="AV531" s="167"/>
      <c r="AW531" s="167"/>
      <c r="AX531" s="167"/>
      <c r="AY531" s="167"/>
      <c r="AZ531" s="167"/>
      <c r="BA531" s="167"/>
      <c r="BB531" s="167"/>
      <c r="BC531" s="167"/>
      <c r="BD531" s="167"/>
    </row>
    <row r="532" spans="1:56" ht="14.25" customHeight="1">
      <c r="A532" s="217"/>
      <c r="B532" s="270"/>
      <c r="C532" s="2"/>
      <c r="D532" s="2"/>
      <c r="E532" s="2"/>
      <c r="F532" s="2"/>
      <c r="G532" s="470"/>
      <c r="H532" s="2"/>
      <c r="I532" s="2"/>
      <c r="J532" s="2"/>
      <c r="K532" s="2"/>
      <c r="L532" s="2"/>
      <c r="M532" s="305"/>
      <c r="N532" s="2"/>
      <c r="O532" s="2"/>
      <c r="P532" s="2"/>
      <c r="Q532" s="469"/>
      <c r="R532" s="2"/>
      <c r="S532" s="2"/>
      <c r="T532" s="2"/>
      <c r="U532" s="468"/>
      <c r="V532" s="2"/>
      <c r="W532" s="1"/>
      <c r="X532" s="1"/>
      <c r="Y532" s="1"/>
      <c r="Z532" s="1"/>
      <c r="AA532" s="1"/>
      <c r="AB532" s="2"/>
      <c r="AC532" s="2"/>
      <c r="AD532" s="2"/>
      <c r="AE532" s="2"/>
      <c r="AF532" s="2"/>
      <c r="AG532" s="3"/>
      <c r="AH532" s="1"/>
      <c r="AI532" s="139"/>
      <c r="AJ532" s="139"/>
      <c r="AK532" s="350"/>
      <c r="AL532" s="350"/>
      <c r="AM532" s="2"/>
      <c r="AN532" s="2"/>
      <c r="AO532" s="2"/>
      <c r="AP532" s="45"/>
      <c r="AQ532" s="167"/>
      <c r="AR532" s="167"/>
      <c r="AS532" s="167"/>
      <c r="AT532" s="167"/>
      <c r="AU532" s="167"/>
      <c r="AV532" s="167"/>
      <c r="AW532" s="167"/>
      <c r="AX532" s="167"/>
      <c r="AY532" s="167"/>
      <c r="AZ532" s="167"/>
      <c r="BA532" s="167"/>
      <c r="BB532" s="167"/>
      <c r="BC532" s="167"/>
      <c r="BD532" s="167"/>
    </row>
    <row r="533" spans="1:56" ht="14.25" customHeight="1">
      <c r="A533" s="217"/>
      <c r="B533" s="270"/>
      <c r="C533" s="2"/>
      <c r="D533" s="2"/>
      <c r="E533" s="2"/>
      <c r="F533" s="2"/>
      <c r="G533" s="470"/>
      <c r="H533" s="2"/>
      <c r="I533" s="2"/>
      <c r="J533" s="2"/>
      <c r="K533" s="2"/>
      <c r="L533" s="2"/>
      <c r="M533" s="305"/>
      <c r="N533" s="2"/>
      <c r="O533" s="2"/>
      <c r="P533" s="2"/>
      <c r="Q533" s="469"/>
      <c r="R533" s="2"/>
      <c r="S533" s="2"/>
      <c r="T533" s="2"/>
      <c r="U533" s="468"/>
      <c r="V533" s="2"/>
      <c r="W533" s="1"/>
      <c r="X533" s="1"/>
      <c r="Y533" s="1"/>
      <c r="Z533" s="1"/>
      <c r="AA533" s="1"/>
      <c r="AB533" s="2"/>
      <c r="AC533" s="2"/>
      <c r="AD533" s="2"/>
      <c r="AE533" s="2"/>
      <c r="AF533" s="2"/>
      <c r="AG533" s="3"/>
      <c r="AH533" s="1"/>
      <c r="AI533" s="139"/>
      <c r="AJ533" s="139"/>
      <c r="AK533" s="350"/>
      <c r="AL533" s="350"/>
      <c r="AM533" s="2"/>
      <c r="AN533" s="2"/>
      <c r="AO533" s="2"/>
      <c r="AP533" s="45"/>
      <c r="AQ533" s="167"/>
      <c r="AR533" s="167"/>
      <c r="AS533" s="167"/>
      <c r="AT533" s="167"/>
      <c r="AU533" s="167"/>
      <c r="AV533" s="167"/>
      <c r="AW533" s="167"/>
      <c r="AX533" s="167"/>
      <c r="AY533" s="167"/>
      <c r="AZ533" s="167"/>
      <c r="BA533" s="167"/>
      <c r="BB533" s="167"/>
      <c r="BC533" s="167"/>
      <c r="BD533" s="167"/>
    </row>
    <row r="534" spans="1:56" ht="14.25" customHeight="1">
      <c r="A534" s="217"/>
      <c r="B534" s="270"/>
      <c r="C534" s="2"/>
      <c r="D534" s="2"/>
      <c r="E534" s="2"/>
      <c r="F534" s="2"/>
      <c r="G534" s="470"/>
      <c r="H534" s="2"/>
      <c r="I534" s="2"/>
      <c r="J534" s="2"/>
      <c r="K534" s="2"/>
      <c r="L534" s="2"/>
      <c r="M534" s="305"/>
      <c r="N534" s="2"/>
      <c r="O534" s="2"/>
      <c r="P534" s="2"/>
      <c r="Q534" s="469"/>
      <c r="R534" s="2"/>
      <c r="S534" s="2"/>
      <c r="T534" s="2"/>
      <c r="U534" s="468"/>
      <c r="V534" s="2"/>
      <c r="W534" s="1"/>
      <c r="X534" s="1"/>
      <c r="Y534" s="1"/>
      <c r="Z534" s="1"/>
      <c r="AA534" s="1"/>
      <c r="AB534" s="2"/>
      <c r="AC534" s="2"/>
      <c r="AD534" s="2"/>
      <c r="AE534" s="2"/>
      <c r="AF534" s="2"/>
      <c r="AG534" s="3"/>
      <c r="AH534" s="1"/>
      <c r="AI534" s="139"/>
      <c r="AJ534" s="139"/>
      <c r="AK534" s="350"/>
      <c r="AL534" s="350"/>
      <c r="AM534" s="2"/>
      <c r="AN534" s="2"/>
      <c r="AO534" s="2"/>
      <c r="AP534" s="45"/>
      <c r="AQ534" s="167"/>
      <c r="AR534" s="167"/>
      <c r="AS534" s="167"/>
      <c r="AT534" s="167"/>
      <c r="AU534" s="167"/>
      <c r="AV534" s="167"/>
      <c r="AW534" s="167"/>
      <c r="AX534" s="167"/>
      <c r="AY534" s="167"/>
      <c r="AZ534" s="167"/>
      <c r="BA534" s="167"/>
      <c r="BB534" s="167"/>
      <c r="BC534" s="167"/>
      <c r="BD534" s="167"/>
    </row>
    <row r="535" spans="1:56" ht="14.25" customHeight="1">
      <c r="A535" s="217"/>
      <c r="B535" s="270"/>
      <c r="C535" s="2"/>
      <c r="D535" s="2"/>
      <c r="E535" s="2"/>
      <c r="F535" s="2"/>
      <c r="G535" s="470"/>
      <c r="H535" s="2"/>
      <c r="I535" s="2"/>
      <c r="J535" s="2"/>
      <c r="K535" s="2"/>
      <c r="L535" s="2"/>
      <c r="M535" s="305"/>
      <c r="N535" s="2"/>
      <c r="O535" s="2"/>
      <c r="P535" s="2"/>
      <c r="Q535" s="469"/>
      <c r="R535" s="2"/>
      <c r="S535" s="2"/>
      <c r="T535" s="2"/>
      <c r="U535" s="468"/>
      <c r="V535" s="2"/>
      <c r="W535" s="1"/>
      <c r="X535" s="1"/>
      <c r="Y535" s="1"/>
      <c r="Z535" s="1"/>
      <c r="AA535" s="1"/>
      <c r="AB535" s="2"/>
      <c r="AC535" s="2"/>
      <c r="AD535" s="2"/>
      <c r="AE535" s="2"/>
      <c r="AF535" s="2"/>
      <c r="AG535" s="3"/>
      <c r="AH535" s="1"/>
      <c r="AI535" s="139"/>
      <c r="AJ535" s="139"/>
      <c r="AK535" s="350"/>
      <c r="AL535" s="350"/>
      <c r="AM535" s="2"/>
      <c r="AN535" s="2"/>
      <c r="AO535" s="2"/>
      <c r="AP535" s="45"/>
      <c r="AQ535" s="167"/>
      <c r="AR535" s="167"/>
      <c r="AS535" s="167"/>
      <c r="AT535" s="167"/>
      <c r="AU535" s="167"/>
      <c r="AV535" s="167"/>
      <c r="AW535" s="167"/>
      <c r="AX535" s="167"/>
      <c r="AY535" s="167"/>
      <c r="AZ535" s="167"/>
      <c r="BA535" s="167"/>
      <c r="BB535" s="167"/>
      <c r="BC535" s="167"/>
      <c r="BD535" s="167"/>
    </row>
    <row r="536" spans="1:56" ht="14.25" customHeight="1">
      <c r="A536" s="217"/>
      <c r="B536" s="270"/>
      <c r="C536" s="2"/>
      <c r="D536" s="2"/>
      <c r="E536" s="2"/>
      <c r="F536" s="2"/>
      <c r="G536" s="470"/>
      <c r="H536" s="2"/>
      <c r="I536" s="2"/>
      <c r="J536" s="2"/>
      <c r="K536" s="2"/>
      <c r="L536" s="2"/>
      <c r="M536" s="305"/>
      <c r="N536" s="2"/>
      <c r="O536" s="2"/>
      <c r="P536" s="2"/>
      <c r="Q536" s="469"/>
      <c r="R536" s="2"/>
      <c r="S536" s="2"/>
      <c r="T536" s="2"/>
      <c r="U536" s="468"/>
      <c r="V536" s="2"/>
      <c r="W536" s="1"/>
      <c r="X536" s="1"/>
      <c r="Y536" s="1"/>
      <c r="Z536" s="1"/>
      <c r="AA536" s="1"/>
      <c r="AB536" s="2"/>
      <c r="AC536" s="2"/>
      <c r="AD536" s="2"/>
      <c r="AE536" s="2"/>
      <c r="AF536" s="2"/>
      <c r="AG536" s="3"/>
      <c r="AH536" s="1"/>
      <c r="AI536" s="139"/>
      <c r="AJ536" s="139"/>
      <c r="AK536" s="350"/>
      <c r="AL536" s="350"/>
      <c r="AM536" s="2"/>
      <c r="AN536" s="2"/>
      <c r="AO536" s="2"/>
      <c r="AP536" s="45"/>
      <c r="AQ536" s="167"/>
      <c r="AR536" s="167"/>
      <c r="AS536" s="167"/>
      <c r="AT536" s="167"/>
      <c r="AU536" s="167"/>
      <c r="AV536" s="167"/>
      <c r="AW536" s="167"/>
      <c r="AX536" s="167"/>
      <c r="AY536" s="167"/>
      <c r="AZ536" s="167"/>
      <c r="BA536" s="167"/>
      <c r="BB536" s="167"/>
      <c r="BC536" s="167"/>
      <c r="BD536" s="167"/>
    </row>
    <row r="537" spans="1:56" ht="14.25" customHeight="1">
      <c r="A537" s="217"/>
      <c r="B537" s="270"/>
      <c r="C537" s="2"/>
      <c r="D537" s="2"/>
      <c r="E537" s="2"/>
      <c r="F537" s="2"/>
      <c r="G537" s="470"/>
      <c r="H537" s="2"/>
      <c r="I537" s="2"/>
      <c r="J537" s="2"/>
      <c r="K537" s="2"/>
      <c r="L537" s="2"/>
      <c r="M537" s="305"/>
      <c r="N537" s="2"/>
      <c r="O537" s="2"/>
      <c r="P537" s="2"/>
      <c r="Q537" s="469"/>
      <c r="R537" s="2"/>
      <c r="S537" s="2"/>
      <c r="T537" s="2"/>
      <c r="U537" s="468"/>
      <c r="V537" s="2"/>
      <c r="W537" s="1"/>
      <c r="X537" s="1"/>
      <c r="Y537" s="1"/>
      <c r="Z537" s="1"/>
      <c r="AA537" s="1"/>
      <c r="AB537" s="2"/>
      <c r="AC537" s="2"/>
      <c r="AD537" s="2"/>
      <c r="AE537" s="2"/>
      <c r="AF537" s="2"/>
      <c r="AG537" s="3"/>
      <c r="AH537" s="1"/>
      <c r="AI537" s="139"/>
      <c r="AJ537" s="139"/>
      <c r="AK537" s="350"/>
      <c r="AL537" s="350"/>
      <c r="AM537" s="2"/>
      <c r="AN537" s="2"/>
      <c r="AO537" s="2"/>
      <c r="AP537" s="45"/>
      <c r="AQ537" s="167"/>
      <c r="AR537" s="167"/>
      <c r="AS537" s="167"/>
      <c r="AT537" s="167"/>
      <c r="AU537" s="167"/>
      <c r="AV537" s="167"/>
      <c r="AW537" s="167"/>
      <c r="AX537" s="167"/>
      <c r="AY537" s="167"/>
      <c r="AZ537" s="167"/>
      <c r="BA537" s="167"/>
      <c r="BB537" s="167"/>
      <c r="BC537" s="167"/>
      <c r="BD537" s="167"/>
    </row>
    <row r="538" spans="1:56" ht="14.25" customHeight="1">
      <c r="A538" s="217"/>
      <c r="B538" s="270"/>
      <c r="C538" s="2"/>
      <c r="D538" s="2"/>
      <c r="E538" s="2"/>
      <c r="F538" s="2"/>
      <c r="G538" s="470"/>
      <c r="H538" s="2"/>
      <c r="I538" s="2"/>
      <c r="J538" s="2"/>
      <c r="K538" s="2"/>
      <c r="L538" s="2"/>
      <c r="M538" s="305"/>
      <c r="N538" s="2"/>
      <c r="O538" s="2"/>
      <c r="P538" s="2"/>
      <c r="Q538" s="469"/>
      <c r="R538" s="2"/>
      <c r="S538" s="2"/>
      <c r="T538" s="2"/>
      <c r="U538" s="468"/>
      <c r="V538" s="2"/>
      <c r="W538" s="1"/>
      <c r="X538" s="1"/>
      <c r="Y538" s="1"/>
      <c r="Z538" s="1"/>
      <c r="AA538" s="1"/>
      <c r="AB538" s="2"/>
      <c r="AC538" s="2"/>
      <c r="AD538" s="2"/>
      <c r="AE538" s="2"/>
      <c r="AF538" s="2"/>
      <c r="AG538" s="3"/>
      <c r="AH538" s="1"/>
      <c r="AI538" s="139"/>
      <c r="AJ538" s="139"/>
      <c r="AK538" s="350"/>
      <c r="AL538" s="350"/>
      <c r="AM538" s="2"/>
      <c r="AN538" s="2"/>
      <c r="AO538" s="2"/>
      <c r="AP538" s="45"/>
      <c r="AQ538" s="167"/>
      <c r="AR538" s="167"/>
      <c r="AS538" s="167"/>
      <c r="AT538" s="167"/>
      <c r="AU538" s="167"/>
      <c r="AV538" s="167"/>
      <c r="AW538" s="167"/>
      <c r="AX538" s="167"/>
      <c r="AY538" s="167"/>
      <c r="AZ538" s="167"/>
      <c r="BA538" s="167"/>
      <c r="BB538" s="167"/>
      <c r="BC538" s="167"/>
      <c r="BD538" s="167"/>
    </row>
    <row r="539" spans="1:56" ht="14.25" customHeight="1">
      <c r="A539" s="217"/>
      <c r="B539" s="270"/>
      <c r="C539" s="2"/>
      <c r="D539" s="2"/>
      <c r="E539" s="2"/>
      <c r="F539" s="2"/>
      <c r="G539" s="470"/>
      <c r="H539" s="2"/>
      <c r="I539" s="2"/>
      <c r="J539" s="2"/>
      <c r="K539" s="2"/>
      <c r="L539" s="2"/>
      <c r="M539" s="305"/>
      <c r="N539" s="2"/>
      <c r="O539" s="2"/>
      <c r="P539" s="2"/>
      <c r="Q539" s="469"/>
      <c r="R539" s="2"/>
      <c r="S539" s="2"/>
      <c r="T539" s="2"/>
      <c r="U539" s="468"/>
      <c r="V539" s="2"/>
      <c r="W539" s="1"/>
      <c r="X539" s="1"/>
      <c r="Y539" s="1"/>
      <c r="Z539" s="1"/>
      <c r="AA539" s="1"/>
      <c r="AB539" s="2"/>
      <c r="AC539" s="2"/>
      <c r="AD539" s="2"/>
      <c r="AE539" s="2"/>
      <c r="AF539" s="2"/>
      <c r="AG539" s="3"/>
      <c r="AH539" s="1"/>
      <c r="AI539" s="139"/>
      <c r="AJ539" s="139"/>
      <c r="AK539" s="350"/>
      <c r="AL539" s="350"/>
      <c r="AM539" s="2"/>
      <c r="AN539" s="2"/>
      <c r="AO539" s="2"/>
      <c r="AP539" s="45"/>
      <c r="AQ539" s="167"/>
      <c r="AR539" s="167"/>
      <c r="AS539" s="167"/>
      <c r="AT539" s="167"/>
      <c r="AU539" s="167"/>
      <c r="AV539" s="167"/>
      <c r="AW539" s="167"/>
      <c r="AX539" s="167"/>
      <c r="AY539" s="167"/>
      <c r="AZ539" s="167"/>
      <c r="BA539" s="167"/>
      <c r="BB539" s="167"/>
      <c r="BC539" s="167"/>
      <c r="BD539" s="167"/>
    </row>
    <row r="540" spans="1:56" ht="14.25" customHeight="1">
      <c r="A540" s="217"/>
      <c r="B540" s="270"/>
      <c r="C540" s="2"/>
      <c r="D540" s="2"/>
      <c r="E540" s="2"/>
      <c r="F540" s="2"/>
      <c r="G540" s="470"/>
      <c r="H540" s="2"/>
      <c r="I540" s="2"/>
      <c r="J540" s="2"/>
      <c r="K540" s="2"/>
      <c r="L540" s="2"/>
      <c r="M540" s="305"/>
      <c r="N540" s="2"/>
      <c r="O540" s="2"/>
      <c r="P540" s="2"/>
      <c r="Q540" s="469"/>
      <c r="R540" s="2"/>
      <c r="S540" s="2"/>
      <c r="T540" s="2"/>
      <c r="U540" s="468"/>
      <c r="V540" s="2"/>
      <c r="W540" s="1"/>
      <c r="X540" s="1"/>
      <c r="Y540" s="1"/>
      <c r="Z540" s="1"/>
      <c r="AA540" s="1"/>
      <c r="AB540" s="2"/>
      <c r="AC540" s="2"/>
      <c r="AD540" s="2"/>
      <c r="AE540" s="2"/>
      <c r="AF540" s="2"/>
      <c r="AG540" s="3"/>
      <c r="AH540" s="1"/>
      <c r="AI540" s="139"/>
      <c r="AJ540" s="139"/>
      <c r="AK540" s="350"/>
      <c r="AL540" s="350"/>
      <c r="AM540" s="2"/>
      <c r="AN540" s="2"/>
      <c r="AO540" s="2"/>
      <c r="AP540" s="45"/>
      <c r="AQ540" s="167"/>
      <c r="AR540" s="167"/>
      <c r="AS540" s="167"/>
      <c r="AT540" s="167"/>
      <c r="AU540" s="167"/>
      <c r="AV540" s="167"/>
      <c r="AW540" s="167"/>
      <c r="AX540" s="167"/>
      <c r="AY540" s="167"/>
      <c r="AZ540" s="167"/>
      <c r="BA540" s="167"/>
      <c r="BB540" s="167"/>
      <c r="BC540" s="167"/>
      <c r="BD540" s="167"/>
    </row>
    <row r="541" spans="1:56" ht="14.25" customHeight="1">
      <c r="A541" s="217"/>
      <c r="B541" s="270"/>
      <c r="C541" s="2"/>
      <c r="D541" s="2"/>
      <c r="E541" s="2"/>
      <c r="F541" s="2"/>
      <c r="G541" s="470"/>
      <c r="H541" s="2"/>
      <c r="I541" s="2"/>
      <c r="J541" s="2"/>
      <c r="K541" s="2"/>
      <c r="L541" s="2"/>
      <c r="M541" s="305"/>
      <c r="N541" s="2"/>
      <c r="O541" s="2"/>
      <c r="P541" s="2"/>
      <c r="Q541" s="469"/>
      <c r="R541" s="2"/>
      <c r="S541" s="2"/>
      <c r="T541" s="2"/>
      <c r="U541" s="468"/>
      <c r="V541" s="2"/>
      <c r="W541" s="1"/>
      <c r="X541" s="1"/>
      <c r="Y541" s="1"/>
      <c r="Z541" s="1"/>
      <c r="AA541" s="1"/>
      <c r="AB541" s="2"/>
      <c r="AC541" s="2"/>
      <c r="AD541" s="2"/>
      <c r="AE541" s="2"/>
      <c r="AF541" s="2"/>
      <c r="AG541" s="3"/>
      <c r="AH541" s="1"/>
      <c r="AI541" s="139"/>
      <c r="AJ541" s="139"/>
      <c r="AK541" s="350"/>
      <c r="AL541" s="350"/>
      <c r="AM541" s="2"/>
      <c r="AN541" s="2"/>
      <c r="AO541" s="2"/>
      <c r="AP541" s="45"/>
      <c r="AQ541" s="167"/>
      <c r="AR541" s="167"/>
      <c r="AS541" s="167"/>
      <c r="AT541" s="167"/>
      <c r="AU541" s="167"/>
      <c r="AV541" s="167"/>
      <c r="AW541" s="167"/>
      <c r="AX541" s="167"/>
      <c r="AY541" s="167"/>
      <c r="AZ541" s="167"/>
      <c r="BA541" s="167"/>
      <c r="BB541" s="167"/>
      <c r="BC541" s="167"/>
      <c r="BD541" s="167"/>
    </row>
    <row r="542" spans="1:56" ht="14.25" customHeight="1">
      <c r="A542" s="217"/>
      <c r="B542" s="270"/>
      <c r="C542" s="2"/>
      <c r="D542" s="2"/>
      <c r="E542" s="2"/>
      <c r="F542" s="2"/>
      <c r="G542" s="470"/>
      <c r="H542" s="2"/>
      <c r="I542" s="2"/>
      <c r="J542" s="2"/>
      <c r="K542" s="2"/>
      <c r="L542" s="2"/>
      <c r="M542" s="305"/>
      <c r="N542" s="2"/>
      <c r="O542" s="2"/>
      <c r="P542" s="2"/>
      <c r="Q542" s="469"/>
      <c r="R542" s="2"/>
      <c r="S542" s="2"/>
      <c r="T542" s="2"/>
      <c r="U542" s="468"/>
      <c r="V542" s="2"/>
      <c r="W542" s="1"/>
      <c r="X542" s="1"/>
      <c r="Y542" s="1"/>
      <c r="Z542" s="1"/>
      <c r="AA542" s="1"/>
      <c r="AB542" s="2"/>
      <c r="AC542" s="2"/>
      <c r="AD542" s="2"/>
      <c r="AE542" s="2"/>
      <c r="AF542" s="2"/>
      <c r="AG542" s="3"/>
      <c r="AH542" s="1"/>
      <c r="AI542" s="139"/>
      <c r="AJ542" s="139"/>
      <c r="AK542" s="350"/>
      <c r="AL542" s="350"/>
      <c r="AM542" s="2"/>
      <c r="AN542" s="2"/>
      <c r="AO542" s="2"/>
      <c r="AP542" s="45"/>
      <c r="AQ542" s="167"/>
      <c r="AR542" s="167"/>
      <c r="AS542" s="167"/>
      <c r="AT542" s="167"/>
      <c r="AU542" s="167"/>
      <c r="AV542" s="167"/>
      <c r="AW542" s="167"/>
      <c r="AX542" s="167"/>
      <c r="AY542" s="167"/>
      <c r="AZ542" s="167"/>
      <c r="BA542" s="167"/>
      <c r="BB542" s="167"/>
      <c r="BC542" s="167"/>
      <c r="BD542" s="167"/>
    </row>
    <row r="543" spans="1:56" ht="14.25" customHeight="1">
      <c r="A543" s="217"/>
      <c r="B543" s="270"/>
      <c r="C543" s="2"/>
      <c r="D543" s="2"/>
      <c r="E543" s="2"/>
      <c r="F543" s="2"/>
      <c r="G543" s="470"/>
      <c r="H543" s="2"/>
      <c r="I543" s="2"/>
      <c r="J543" s="2"/>
      <c r="K543" s="2"/>
      <c r="L543" s="2"/>
      <c r="M543" s="305"/>
      <c r="N543" s="2"/>
      <c r="O543" s="2"/>
      <c r="P543" s="2"/>
      <c r="Q543" s="469"/>
      <c r="R543" s="2"/>
      <c r="S543" s="2"/>
      <c r="T543" s="2"/>
      <c r="U543" s="468"/>
      <c r="V543" s="2"/>
      <c r="W543" s="1"/>
      <c r="X543" s="1"/>
      <c r="Y543" s="1"/>
      <c r="Z543" s="1"/>
      <c r="AA543" s="1"/>
      <c r="AB543" s="2"/>
      <c r="AC543" s="2"/>
      <c r="AD543" s="2"/>
      <c r="AE543" s="2"/>
      <c r="AF543" s="2"/>
      <c r="AG543" s="3"/>
      <c r="AH543" s="1"/>
      <c r="AI543" s="139"/>
      <c r="AJ543" s="139"/>
      <c r="AK543" s="350"/>
      <c r="AL543" s="350"/>
      <c r="AM543" s="2"/>
      <c r="AN543" s="2"/>
      <c r="AO543" s="2"/>
      <c r="AP543" s="45"/>
      <c r="AQ543" s="167"/>
      <c r="AR543" s="167"/>
      <c r="AS543" s="167"/>
      <c r="AT543" s="167"/>
      <c r="AU543" s="167"/>
      <c r="AV543" s="167"/>
      <c r="AW543" s="167"/>
      <c r="AX543" s="167"/>
      <c r="AY543" s="167"/>
      <c r="AZ543" s="167"/>
      <c r="BA543" s="167"/>
      <c r="BB543" s="167"/>
      <c r="BC543" s="167"/>
      <c r="BD543" s="167"/>
    </row>
    <row r="544" spans="1:56" ht="14.25" customHeight="1">
      <c r="A544" s="217"/>
      <c r="B544" s="270"/>
      <c r="C544" s="2"/>
      <c r="D544" s="2"/>
      <c r="E544" s="2"/>
      <c r="F544" s="2"/>
      <c r="G544" s="470"/>
      <c r="H544" s="2"/>
      <c r="I544" s="2"/>
      <c r="J544" s="2"/>
      <c r="K544" s="2"/>
      <c r="L544" s="2"/>
      <c r="M544" s="305"/>
      <c r="N544" s="2"/>
      <c r="O544" s="2"/>
      <c r="P544" s="2"/>
      <c r="Q544" s="469"/>
      <c r="R544" s="2"/>
      <c r="S544" s="2"/>
      <c r="T544" s="2"/>
      <c r="U544" s="468"/>
      <c r="V544" s="2"/>
      <c r="W544" s="1"/>
      <c r="X544" s="1"/>
      <c r="Y544" s="1"/>
      <c r="Z544" s="1"/>
      <c r="AA544" s="1"/>
      <c r="AB544" s="2"/>
      <c r="AC544" s="2"/>
      <c r="AD544" s="2"/>
      <c r="AE544" s="2"/>
      <c r="AF544" s="2"/>
      <c r="AG544" s="3"/>
      <c r="AH544" s="1"/>
      <c r="AI544" s="139"/>
      <c r="AJ544" s="139"/>
      <c r="AK544" s="350"/>
      <c r="AL544" s="350"/>
      <c r="AM544" s="2"/>
      <c r="AN544" s="2"/>
      <c r="AO544" s="2"/>
      <c r="AP544" s="45"/>
      <c r="AQ544" s="167"/>
      <c r="AR544" s="167"/>
      <c r="AS544" s="167"/>
      <c r="AT544" s="167"/>
      <c r="AU544" s="167"/>
      <c r="AV544" s="167"/>
      <c r="AW544" s="167"/>
      <c r="AX544" s="167"/>
      <c r="AY544" s="167"/>
      <c r="AZ544" s="167"/>
      <c r="BA544" s="167"/>
      <c r="BB544" s="167"/>
      <c r="BC544" s="167"/>
      <c r="BD544" s="167"/>
    </row>
    <row r="545" spans="1:56" ht="14.25" customHeight="1">
      <c r="A545" s="217"/>
      <c r="B545" s="270"/>
      <c r="C545" s="2"/>
      <c r="D545" s="2"/>
      <c r="E545" s="2"/>
      <c r="F545" s="2"/>
      <c r="G545" s="470"/>
      <c r="H545" s="2"/>
      <c r="I545" s="2"/>
      <c r="J545" s="2"/>
      <c r="K545" s="2"/>
      <c r="L545" s="2"/>
      <c r="M545" s="305"/>
      <c r="N545" s="2"/>
      <c r="O545" s="2"/>
      <c r="P545" s="2"/>
      <c r="Q545" s="469"/>
      <c r="R545" s="2"/>
      <c r="S545" s="2"/>
      <c r="T545" s="2"/>
      <c r="U545" s="468"/>
      <c r="V545" s="2"/>
      <c r="W545" s="1"/>
      <c r="X545" s="1"/>
      <c r="Y545" s="1"/>
      <c r="Z545" s="1"/>
      <c r="AA545" s="1"/>
      <c r="AB545" s="2"/>
      <c r="AC545" s="2"/>
      <c r="AD545" s="2"/>
      <c r="AE545" s="2"/>
      <c r="AF545" s="2"/>
      <c r="AG545" s="3"/>
      <c r="AH545" s="1"/>
      <c r="AI545" s="139"/>
      <c r="AJ545" s="139"/>
      <c r="AK545" s="350"/>
      <c r="AL545" s="350"/>
      <c r="AM545" s="2"/>
      <c r="AN545" s="2"/>
      <c r="AO545" s="2"/>
      <c r="AP545" s="45"/>
      <c r="AQ545" s="167"/>
      <c r="AR545" s="167"/>
      <c r="AS545" s="167"/>
      <c r="AT545" s="167"/>
      <c r="AU545" s="167"/>
      <c r="AV545" s="167"/>
      <c r="AW545" s="167"/>
      <c r="AX545" s="167"/>
      <c r="AY545" s="167"/>
      <c r="AZ545" s="167"/>
      <c r="BA545" s="167"/>
      <c r="BB545" s="167"/>
      <c r="BC545" s="167"/>
      <c r="BD545" s="167"/>
    </row>
    <row r="546" spans="1:56" ht="14.25" customHeight="1">
      <c r="A546" s="217"/>
      <c r="B546" s="270"/>
      <c r="C546" s="2"/>
      <c r="D546" s="2"/>
      <c r="E546" s="2"/>
      <c r="F546" s="2"/>
      <c r="G546" s="470"/>
      <c r="H546" s="2"/>
      <c r="I546" s="2"/>
      <c r="J546" s="2"/>
      <c r="K546" s="2"/>
      <c r="L546" s="2"/>
      <c r="M546" s="305"/>
      <c r="N546" s="2"/>
      <c r="O546" s="2"/>
      <c r="P546" s="2"/>
      <c r="Q546" s="469"/>
      <c r="R546" s="2"/>
      <c r="S546" s="2"/>
      <c r="T546" s="2"/>
      <c r="U546" s="468"/>
      <c r="V546" s="2"/>
      <c r="W546" s="1"/>
      <c r="X546" s="1"/>
      <c r="Y546" s="1"/>
      <c r="Z546" s="1"/>
      <c r="AA546" s="1"/>
      <c r="AB546" s="2"/>
      <c r="AC546" s="2"/>
      <c r="AD546" s="2"/>
      <c r="AE546" s="2"/>
      <c r="AF546" s="2"/>
      <c r="AG546" s="3"/>
      <c r="AH546" s="1"/>
      <c r="AI546" s="139"/>
      <c r="AJ546" s="139"/>
      <c r="AK546" s="350"/>
      <c r="AL546" s="350"/>
      <c r="AM546" s="2"/>
      <c r="AN546" s="2"/>
      <c r="AO546" s="2"/>
      <c r="AP546" s="45"/>
      <c r="AQ546" s="167"/>
      <c r="AR546" s="167"/>
      <c r="AS546" s="167"/>
      <c r="AT546" s="167"/>
      <c r="AU546" s="167"/>
      <c r="AV546" s="167"/>
      <c r="AW546" s="167"/>
      <c r="AX546" s="167"/>
      <c r="AY546" s="167"/>
      <c r="AZ546" s="167"/>
      <c r="BA546" s="167"/>
      <c r="BB546" s="167"/>
      <c r="BC546" s="167"/>
      <c r="BD546" s="167"/>
    </row>
    <row r="547" spans="1:56" ht="14.25" customHeight="1">
      <c r="A547" s="217"/>
      <c r="B547" s="270"/>
      <c r="C547" s="2"/>
      <c r="D547" s="2"/>
      <c r="E547" s="2"/>
      <c r="F547" s="2"/>
      <c r="G547" s="470"/>
      <c r="H547" s="2"/>
      <c r="I547" s="2"/>
      <c r="J547" s="2"/>
      <c r="K547" s="2"/>
      <c r="L547" s="2"/>
      <c r="M547" s="305"/>
      <c r="N547" s="2"/>
      <c r="O547" s="2"/>
      <c r="P547" s="2"/>
      <c r="Q547" s="469"/>
      <c r="R547" s="2"/>
      <c r="S547" s="2"/>
      <c r="T547" s="2"/>
      <c r="U547" s="468"/>
      <c r="V547" s="2"/>
      <c r="W547" s="1"/>
      <c r="X547" s="1"/>
      <c r="Y547" s="1"/>
      <c r="Z547" s="1"/>
      <c r="AA547" s="1"/>
      <c r="AB547" s="2"/>
      <c r="AC547" s="2"/>
      <c r="AD547" s="2"/>
      <c r="AE547" s="2"/>
      <c r="AF547" s="2"/>
      <c r="AG547" s="3"/>
      <c r="AH547" s="1"/>
      <c r="AI547" s="139"/>
      <c r="AJ547" s="139"/>
      <c r="AK547" s="350"/>
      <c r="AL547" s="350"/>
      <c r="AM547" s="2"/>
      <c r="AN547" s="2"/>
      <c r="AO547" s="2"/>
      <c r="AP547" s="45"/>
      <c r="AQ547" s="167"/>
      <c r="AR547" s="167"/>
      <c r="AS547" s="167"/>
      <c r="AT547" s="167"/>
      <c r="AU547" s="167"/>
      <c r="AV547" s="167"/>
      <c r="AW547" s="167"/>
      <c r="AX547" s="167"/>
      <c r="AY547" s="167"/>
      <c r="AZ547" s="167"/>
      <c r="BA547" s="167"/>
      <c r="BB547" s="167"/>
      <c r="BC547" s="167"/>
      <c r="BD547" s="167"/>
    </row>
    <row r="548" spans="1:56" ht="14.25" customHeight="1">
      <c r="A548" s="217"/>
      <c r="B548" s="270"/>
      <c r="C548" s="2"/>
      <c r="D548" s="2"/>
      <c r="E548" s="2"/>
      <c r="F548" s="2"/>
      <c r="G548" s="470"/>
      <c r="H548" s="2"/>
      <c r="I548" s="2"/>
      <c r="J548" s="2"/>
      <c r="K548" s="2"/>
      <c r="L548" s="2"/>
      <c r="M548" s="305"/>
      <c r="N548" s="2"/>
      <c r="O548" s="2"/>
      <c r="P548" s="2"/>
      <c r="Q548" s="469"/>
      <c r="R548" s="2"/>
      <c r="S548" s="2"/>
      <c r="T548" s="2"/>
      <c r="U548" s="468"/>
      <c r="V548" s="2"/>
      <c r="W548" s="1"/>
      <c r="X548" s="1"/>
      <c r="Y548" s="1"/>
      <c r="Z548" s="1"/>
      <c r="AA548" s="1"/>
      <c r="AB548" s="2"/>
      <c r="AC548" s="2"/>
      <c r="AD548" s="2"/>
      <c r="AE548" s="2"/>
      <c r="AF548" s="2"/>
      <c r="AG548" s="3"/>
      <c r="AH548" s="1"/>
      <c r="AI548" s="139"/>
      <c r="AJ548" s="139"/>
      <c r="AK548" s="350"/>
      <c r="AL548" s="350"/>
      <c r="AM548" s="2"/>
      <c r="AN548" s="2"/>
      <c r="AO548" s="2"/>
      <c r="AP548" s="45"/>
      <c r="AQ548" s="167"/>
      <c r="AR548" s="167"/>
      <c r="AS548" s="167"/>
      <c r="AT548" s="167"/>
      <c r="AU548" s="167"/>
      <c r="AV548" s="167"/>
      <c r="AW548" s="167"/>
      <c r="AX548" s="167"/>
      <c r="AY548" s="167"/>
      <c r="AZ548" s="167"/>
      <c r="BA548" s="167"/>
      <c r="BB548" s="167"/>
      <c r="BC548" s="167"/>
      <c r="BD548" s="167"/>
    </row>
    <row r="549" spans="1:56" ht="14.25" customHeight="1">
      <c r="A549" s="217"/>
      <c r="B549" s="270"/>
      <c r="C549" s="2"/>
      <c r="D549" s="2"/>
      <c r="E549" s="2"/>
      <c r="F549" s="2"/>
      <c r="G549" s="470"/>
      <c r="H549" s="2"/>
      <c r="I549" s="2"/>
      <c r="J549" s="2"/>
      <c r="K549" s="2"/>
      <c r="L549" s="2"/>
      <c r="M549" s="305"/>
      <c r="N549" s="2"/>
      <c r="O549" s="2"/>
      <c r="P549" s="2"/>
      <c r="Q549" s="469"/>
      <c r="R549" s="2"/>
      <c r="S549" s="2"/>
      <c r="T549" s="2"/>
      <c r="U549" s="468"/>
      <c r="V549" s="2"/>
      <c r="W549" s="1"/>
      <c r="X549" s="1"/>
      <c r="Y549" s="1"/>
      <c r="Z549" s="1"/>
      <c r="AA549" s="1"/>
      <c r="AB549" s="2"/>
      <c r="AC549" s="2"/>
      <c r="AD549" s="2"/>
      <c r="AE549" s="2"/>
      <c r="AF549" s="2"/>
      <c r="AG549" s="3"/>
      <c r="AH549" s="1"/>
      <c r="AI549" s="139"/>
      <c r="AJ549" s="139"/>
      <c r="AK549" s="350"/>
      <c r="AL549" s="350"/>
      <c r="AM549" s="2"/>
      <c r="AN549" s="2"/>
      <c r="AO549" s="2"/>
      <c r="AP549" s="45"/>
      <c r="AQ549" s="167"/>
      <c r="AR549" s="167"/>
      <c r="AS549" s="167"/>
      <c r="AT549" s="167"/>
      <c r="AU549" s="167"/>
      <c r="AV549" s="167"/>
      <c r="AW549" s="167"/>
      <c r="AX549" s="167"/>
      <c r="AY549" s="167"/>
      <c r="AZ549" s="167"/>
      <c r="BA549" s="167"/>
      <c r="BB549" s="167"/>
      <c r="BC549" s="167"/>
      <c r="BD549" s="167"/>
    </row>
    <row r="550" spans="1:56" ht="14.25" customHeight="1">
      <c r="A550" s="217"/>
      <c r="B550" s="270"/>
      <c r="C550" s="2"/>
      <c r="D550" s="2"/>
      <c r="E550" s="2"/>
      <c r="F550" s="2"/>
      <c r="G550" s="470"/>
      <c r="H550" s="2"/>
      <c r="I550" s="2"/>
      <c r="J550" s="2"/>
      <c r="K550" s="2"/>
      <c r="L550" s="2"/>
      <c r="M550" s="305"/>
      <c r="N550" s="2"/>
      <c r="O550" s="2"/>
      <c r="P550" s="2"/>
      <c r="Q550" s="469"/>
      <c r="R550" s="2"/>
      <c r="S550" s="2"/>
      <c r="T550" s="2"/>
      <c r="U550" s="468"/>
      <c r="V550" s="2"/>
      <c r="W550" s="1"/>
      <c r="X550" s="1"/>
      <c r="Y550" s="1"/>
      <c r="Z550" s="1"/>
      <c r="AA550" s="1"/>
      <c r="AB550" s="2"/>
      <c r="AC550" s="2"/>
      <c r="AD550" s="2"/>
      <c r="AE550" s="2"/>
      <c r="AF550" s="2"/>
      <c r="AG550" s="3"/>
      <c r="AH550" s="1"/>
      <c r="AI550" s="139"/>
      <c r="AJ550" s="139"/>
      <c r="AK550" s="350"/>
      <c r="AL550" s="350"/>
      <c r="AM550" s="2"/>
      <c r="AN550" s="2"/>
      <c r="AO550" s="2"/>
      <c r="AP550" s="45"/>
      <c r="AQ550" s="167"/>
      <c r="AR550" s="167"/>
      <c r="AS550" s="167"/>
      <c r="AT550" s="167"/>
      <c r="AU550" s="167"/>
      <c r="AV550" s="167"/>
      <c r="AW550" s="167"/>
      <c r="AX550" s="167"/>
      <c r="AY550" s="167"/>
      <c r="AZ550" s="167"/>
      <c r="BA550" s="167"/>
      <c r="BB550" s="167"/>
      <c r="BC550" s="167"/>
      <c r="BD550" s="167"/>
    </row>
    <row r="551" spans="1:56" ht="14.25" customHeight="1">
      <c r="A551" s="217"/>
      <c r="B551" s="270"/>
      <c r="C551" s="2"/>
      <c r="D551" s="2"/>
      <c r="E551" s="2"/>
      <c r="F551" s="2"/>
      <c r="G551" s="470"/>
      <c r="H551" s="2"/>
      <c r="I551" s="2"/>
      <c r="J551" s="2"/>
      <c r="K551" s="2"/>
      <c r="L551" s="2"/>
      <c r="M551" s="305"/>
      <c r="N551" s="2"/>
      <c r="O551" s="2"/>
      <c r="P551" s="2"/>
      <c r="Q551" s="469"/>
      <c r="R551" s="2"/>
      <c r="S551" s="2"/>
      <c r="T551" s="2"/>
      <c r="U551" s="468"/>
      <c r="V551" s="2"/>
      <c r="W551" s="1"/>
      <c r="X551" s="1"/>
      <c r="Y551" s="1"/>
      <c r="Z551" s="1"/>
      <c r="AA551" s="1"/>
      <c r="AB551" s="2"/>
      <c r="AC551" s="2"/>
      <c r="AD551" s="2"/>
      <c r="AE551" s="2"/>
      <c r="AF551" s="2"/>
      <c r="AG551" s="3"/>
      <c r="AH551" s="1"/>
      <c r="AI551" s="139"/>
      <c r="AJ551" s="139"/>
      <c r="AK551" s="350"/>
      <c r="AL551" s="350"/>
      <c r="AM551" s="2"/>
      <c r="AN551" s="2"/>
      <c r="AO551" s="2"/>
      <c r="AP551" s="45"/>
      <c r="AQ551" s="167"/>
      <c r="AR551" s="167"/>
      <c r="AS551" s="167"/>
      <c r="AT551" s="167"/>
      <c r="AU551" s="167"/>
      <c r="AV551" s="167"/>
      <c r="AW551" s="167"/>
      <c r="AX551" s="167"/>
      <c r="AY551" s="167"/>
      <c r="AZ551" s="167"/>
      <c r="BA551" s="167"/>
      <c r="BB551" s="167"/>
      <c r="BC551" s="167"/>
      <c r="BD551" s="167"/>
    </row>
    <row r="552" spans="1:56" ht="14.25" customHeight="1">
      <c r="A552" s="217"/>
      <c r="B552" s="270"/>
      <c r="C552" s="2"/>
      <c r="D552" s="2"/>
      <c r="E552" s="2"/>
      <c r="F552" s="2"/>
      <c r="G552" s="470"/>
      <c r="H552" s="2"/>
      <c r="I552" s="2"/>
      <c r="J552" s="2"/>
      <c r="K552" s="2"/>
      <c r="L552" s="2"/>
      <c r="M552" s="305"/>
      <c r="N552" s="2"/>
      <c r="O552" s="2"/>
      <c r="P552" s="2"/>
      <c r="Q552" s="469"/>
      <c r="R552" s="2"/>
      <c r="S552" s="2"/>
      <c r="T552" s="2"/>
      <c r="U552" s="468"/>
      <c r="V552" s="2"/>
      <c r="W552" s="1"/>
      <c r="X552" s="1"/>
      <c r="Y552" s="1"/>
      <c r="Z552" s="1"/>
      <c r="AA552" s="1"/>
      <c r="AB552" s="2"/>
      <c r="AC552" s="2"/>
      <c r="AD552" s="2"/>
      <c r="AE552" s="2"/>
      <c r="AF552" s="2"/>
      <c r="AG552" s="3"/>
      <c r="AH552" s="1"/>
      <c r="AI552" s="139"/>
      <c r="AJ552" s="139"/>
      <c r="AK552" s="350"/>
      <c r="AL552" s="350"/>
      <c r="AM552" s="2"/>
      <c r="AN552" s="2"/>
      <c r="AO552" s="2"/>
      <c r="AP552" s="45"/>
      <c r="AQ552" s="167"/>
      <c r="AR552" s="167"/>
      <c r="AS552" s="167"/>
      <c r="AT552" s="167"/>
      <c r="AU552" s="167"/>
      <c r="AV552" s="167"/>
      <c r="AW552" s="167"/>
      <c r="AX552" s="167"/>
      <c r="AY552" s="167"/>
      <c r="AZ552" s="167"/>
      <c r="BA552" s="167"/>
      <c r="BB552" s="167"/>
      <c r="BC552" s="167"/>
      <c r="BD552" s="167"/>
    </row>
    <row r="553" spans="1:56" ht="14.25" customHeight="1">
      <c r="A553" s="217"/>
      <c r="B553" s="270"/>
      <c r="C553" s="2"/>
      <c r="D553" s="2"/>
      <c r="E553" s="2"/>
      <c r="F553" s="2"/>
      <c r="G553" s="470"/>
      <c r="H553" s="2"/>
      <c r="I553" s="2"/>
      <c r="J553" s="2"/>
      <c r="K553" s="2"/>
      <c r="L553" s="2"/>
      <c r="M553" s="305"/>
      <c r="N553" s="2"/>
      <c r="O553" s="2"/>
      <c r="P553" s="2"/>
      <c r="Q553" s="469"/>
      <c r="R553" s="2"/>
      <c r="S553" s="2"/>
      <c r="T553" s="2"/>
      <c r="U553" s="468"/>
      <c r="V553" s="2"/>
      <c r="W553" s="1"/>
      <c r="X553" s="1"/>
      <c r="Y553" s="1"/>
      <c r="Z553" s="1"/>
      <c r="AA553" s="1"/>
      <c r="AB553" s="2"/>
      <c r="AC553" s="2"/>
      <c r="AD553" s="2"/>
      <c r="AE553" s="2"/>
      <c r="AF553" s="2"/>
      <c r="AG553" s="3"/>
      <c r="AH553" s="1"/>
      <c r="AI553" s="139"/>
      <c r="AJ553" s="139"/>
      <c r="AK553" s="350"/>
      <c r="AL553" s="350"/>
      <c r="AM553" s="2"/>
      <c r="AN553" s="2"/>
      <c r="AO553" s="2"/>
      <c r="AP553" s="45"/>
      <c r="AQ553" s="167"/>
      <c r="AR553" s="167"/>
      <c r="AS553" s="167"/>
      <c r="AT553" s="167"/>
      <c r="AU553" s="167"/>
      <c r="AV553" s="167"/>
      <c r="AW553" s="167"/>
      <c r="AX553" s="167"/>
      <c r="AY553" s="167"/>
      <c r="AZ553" s="167"/>
      <c r="BA553" s="167"/>
      <c r="BB553" s="167"/>
      <c r="BC553" s="167"/>
      <c r="BD553" s="167"/>
    </row>
    <row r="554" spans="1:56" ht="14.25" customHeight="1">
      <c r="A554" s="217"/>
      <c r="B554" s="270"/>
      <c r="C554" s="2"/>
      <c r="D554" s="2"/>
      <c r="E554" s="2"/>
      <c r="F554" s="2"/>
      <c r="G554" s="470"/>
      <c r="H554" s="2"/>
      <c r="I554" s="2"/>
      <c r="J554" s="2"/>
      <c r="K554" s="2"/>
      <c r="L554" s="2"/>
      <c r="M554" s="305"/>
      <c r="N554" s="2"/>
      <c r="O554" s="2"/>
      <c r="P554" s="2"/>
      <c r="Q554" s="469"/>
      <c r="R554" s="2"/>
      <c r="S554" s="2"/>
      <c r="T554" s="2"/>
      <c r="U554" s="468"/>
      <c r="V554" s="2"/>
      <c r="W554" s="1"/>
      <c r="X554" s="1"/>
      <c r="Y554" s="1"/>
      <c r="Z554" s="1"/>
      <c r="AA554" s="1"/>
      <c r="AB554" s="2"/>
      <c r="AC554" s="2"/>
      <c r="AD554" s="2"/>
      <c r="AE554" s="2"/>
      <c r="AF554" s="2"/>
      <c r="AG554" s="3"/>
      <c r="AH554" s="1"/>
      <c r="AI554" s="139"/>
      <c r="AJ554" s="139"/>
      <c r="AK554" s="350"/>
      <c r="AL554" s="350"/>
      <c r="AM554" s="2"/>
      <c r="AN554" s="2"/>
      <c r="AO554" s="2"/>
      <c r="AP554" s="45"/>
      <c r="AQ554" s="167"/>
      <c r="AR554" s="167"/>
      <c r="AS554" s="167"/>
      <c r="AT554" s="167"/>
      <c r="AU554" s="167"/>
      <c r="AV554" s="167"/>
      <c r="AW554" s="167"/>
      <c r="AX554" s="167"/>
      <c r="AY554" s="167"/>
      <c r="AZ554" s="167"/>
      <c r="BA554" s="167"/>
      <c r="BB554" s="167"/>
      <c r="BC554" s="167"/>
      <c r="BD554" s="167"/>
    </row>
    <row r="555" spans="1:56" ht="14.25" customHeight="1">
      <c r="A555" s="217"/>
      <c r="B555" s="270"/>
      <c r="C555" s="2"/>
      <c r="D555" s="2"/>
      <c r="E555" s="2"/>
      <c r="F555" s="2"/>
      <c r="G555" s="470"/>
      <c r="H555" s="2"/>
      <c r="I555" s="2"/>
      <c r="J555" s="2"/>
      <c r="K555" s="2"/>
      <c r="L555" s="2"/>
      <c r="M555" s="305"/>
      <c r="N555" s="2"/>
      <c r="O555" s="2"/>
      <c r="P555" s="2"/>
      <c r="Q555" s="469"/>
      <c r="R555" s="2"/>
      <c r="S555" s="2"/>
      <c r="T555" s="2"/>
      <c r="U555" s="468"/>
      <c r="V555" s="2"/>
      <c r="W555" s="1"/>
      <c r="X555" s="1"/>
      <c r="Y555" s="1"/>
      <c r="Z555" s="1"/>
      <c r="AA555" s="1"/>
      <c r="AB555" s="2"/>
      <c r="AC555" s="2"/>
      <c r="AD555" s="2"/>
      <c r="AE555" s="2"/>
      <c r="AF555" s="2"/>
      <c r="AG555" s="3"/>
      <c r="AH555" s="1"/>
      <c r="AI555" s="139"/>
      <c r="AJ555" s="139"/>
      <c r="AK555" s="350"/>
      <c r="AL555" s="350"/>
      <c r="AM555" s="2"/>
      <c r="AN555" s="2"/>
      <c r="AO555" s="2"/>
      <c r="AP555" s="45"/>
      <c r="AQ555" s="167"/>
      <c r="AR555" s="167"/>
      <c r="AS555" s="167"/>
      <c r="AT555" s="167"/>
      <c r="AU555" s="167"/>
      <c r="AV555" s="167"/>
      <c r="AW555" s="167"/>
      <c r="AX555" s="167"/>
      <c r="AY555" s="167"/>
      <c r="AZ555" s="167"/>
      <c r="BA555" s="167"/>
      <c r="BB555" s="167"/>
      <c r="BC555" s="167"/>
      <c r="BD555" s="167"/>
    </row>
    <row r="556" spans="1:56" ht="14.25" customHeight="1">
      <c r="A556" s="217"/>
      <c r="B556" s="270"/>
      <c r="C556" s="2"/>
      <c r="D556" s="2"/>
      <c r="E556" s="2"/>
      <c r="F556" s="2"/>
      <c r="G556" s="470"/>
      <c r="H556" s="2"/>
      <c r="I556" s="2"/>
      <c r="J556" s="2"/>
      <c r="K556" s="2"/>
      <c r="L556" s="2"/>
      <c r="M556" s="305"/>
      <c r="N556" s="2"/>
      <c r="O556" s="2"/>
      <c r="P556" s="2"/>
      <c r="Q556" s="469"/>
      <c r="R556" s="2"/>
      <c r="S556" s="2"/>
      <c r="T556" s="2"/>
      <c r="U556" s="468"/>
      <c r="V556" s="2"/>
      <c r="W556" s="1"/>
      <c r="X556" s="1"/>
      <c r="Y556" s="1"/>
      <c r="Z556" s="1"/>
      <c r="AA556" s="1"/>
      <c r="AB556" s="2"/>
      <c r="AC556" s="2"/>
      <c r="AD556" s="2"/>
      <c r="AE556" s="2"/>
      <c r="AF556" s="2"/>
      <c r="AG556" s="3"/>
      <c r="AH556" s="1"/>
      <c r="AI556" s="139"/>
      <c r="AJ556" s="139"/>
      <c r="AK556" s="350"/>
      <c r="AL556" s="350"/>
      <c r="AM556" s="2"/>
      <c r="AN556" s="2"/>
      <c r="AO556" s="2"/>
      <c r="AP556" s="45"/>
      <c r="AQ556" s="167"/>
      <c r="AR556" s="167"/>
      <c r="AS556" s="167"/>
      <c r="AT556" s="167"/>
      <c r="AU556" s="167"/>
      <c r="AV556" s="167"/>
      <c r="AW556" s="167"/>
      <c r="AX556" s="167"/>
      <c r="AY556" s="167"/>
      <c r="AZ556" s="167"/>
      <c r="BA556" s="167"/>
      <c r="BB556" s="167"/>
      <c r="BC556" s="167"/>
      <c r="BD556" s="167"/>
    </row>
    <row r="557" spans="1:56" ht="14.25" customHeight="1">
      <c r="A557" s="217"/>
      <c r="B557" s="270"/>
      <c r="C557" s="2"/>
      <c r="D557" s="2"/>
      <c r="E557" s="2"/>
      <c r="F557" s="2"/>
      <c r="G557" s="470"/>
      <c r="H557" s="2"/>
      <c r="I557" s="2"/>
      <c r="J557" s="2"/>
      <c r="K557" s="2"/>
      <c r="L557" s="2"/>
      <c r="M557" s="305"/>
      <c r="N557" s="2"/>
      <c r="O557" s="2"/>
      <c r="P557" s="2"/>
      <c r="Q557" s="469"/>
      <c r="R557" s="2"/>
      <c r="S557" s="2"/>
      <c r="T557" s="2"/>
      <c r="U557" s="468"/>
      <c r="V557" s="2"/>
      <c r="W557" s="1"/>
      <c r="X557" s="1"/>
      <c r="Y557" s="1"/>
      <c r="Z557" s="1"/>
      <c r="AA557" s="1"/>
      <c r="AB557" s="2"/>
      <c r="AC557" s="2"/>
      <c r="AD557" s="2"/>
      <c r="AE557" s="2"/>
      <c r="AF557" s="2"/>
      <c r="AG557" s="3"/>
      <c r="AH557" s="1"/>
      <c r="AI557" s="139"/>
      <c r="AJ557" s="139"/>
      <c r="AK557" s="350"/>
      <c r="AL557" s="350"/>
      <c r="AM557" s="2"/>
      <c r="AN557" s="2"/>
      <c r="AO557" s="2"/>
      <c r="AP557" s="45"/>
      <c r="AQ557" s="167"/>
      <c r="AR557" s="167"/>
      <c r="AS557" s="167"/>
      <c r="AT557" s="167"/>
      <c r="AU557" s="167"/>
      <c r="AV557" s="167"/>
      <c r="AW557" s="167"/>
      <c r="AX557" s="167"/>
      <c r="AY557" s="167"/>
      <c r="AZ557" s="167"/>
      <c r="BA557" s="167"/>
      <c r="BB557" s="167"/>
      <c r="BC557" s="167"/>
      <c r="BD557" s="167"/>
    </row>
    <row r="558" spans="1:56" ht="14.25" customHeight="1">
      <c r="A558" s="217"/>
      <c r="B558" s="270"/>
      <c r="C558" s="2"/>
      <c r="D558" s="2"/>
      <c r="E558" s="2"/>
      <c r="F558" s="2"/>
      <c r="G558" s="470"/>
      <c r="H558" s="2"/>
      <c r="I558" s="2"/>
      <c r="J558" s="2"/>
      <c r="K558" s="2"/>
      <c r="L558" s="2"/>
      <c r="M558" s="305"/>
      <c r="N558" s="2"/>
      <c r="O558" s="2"/>
      <c r="P558" s="2"/>
      <c r="Q558" s="469"/>
      <c r="R558" s="2"/>
      <c r="S558" s="2"/>
      <c r="T558" s="2"/>
      <c r="U558" s="468"/>
      <c r="V558" s="2"/>
      <c r="W558" s="1"/>
      <c r="X558" s="1"/>
      <c r="Y558" s="1"/>
      <c r="Z558" s="1"/>
      <c r="AA558" s="1"/>
      <c r="AB558" s="2"/>
      <c r="AC558" s="2"/>
      <c r="AD558" s="2"/>
      <c r="AE558" s="2"/>
      <c r="AF558" s="2"/>
      <c r="AG558" s="3"/>
      <c r="AH558" s="1"/>
      <c r="AI558" s="139"/>
      <c r="AJ558" s="139"/>
      <c r="AK558" s="350"/>
      <c r="AL558" s="350"/>
      <c r="AM558" s="2"/>
      <c r="AN558" s="2"/>
      <c r="AO558" s="2"/>
      <c r="AP558" s="45"/>
      <c r="AQ558" s="167"/>
      <c r="AR558" s="167"/>
      <c r="AS558" s="167"/>
      <c r="AT558" s="167"/>
      <c r="AU558" s="167"/>
      <c r="AV558" s="167"/>
      <c r="AW558" s="167"/>
      <c r="AX558" s="167"/>
      <c r="AY558" s="167"/>
      <c r="AZ558" s="167"/>
      <c r="BA558" s="167"/>
      <c r="BB558" s="167"/>
      <c r="BC558" s="167"/>
      <c r="BD558" s="167"/>
    </row>
    <row r="559" spans="1:56" ht="14.25" customHeight="1">
      <c r="A559" s="217"/>
      <c r="B559" s="270"/>
      <c r="C559" s="2"/>
      <c r="D559" s="2"/>
      <c r="E559" s="2"/>
      <c r="F559" s="2"/>
      <c r="G559" s="470"/>
      <c r="H559" s="2"/>
      <c r="I559" s="2"/>
      <c r="J559" s="2"/>
      <c r="K559" s="2"/>
      <c r="L559" s="2"/>
      <c r="M559" s="305"/>
      <c r="N559" s="2"/>
      <c r="O559" s="2"/>
      <c r="P559" s="2"/>
      <c r="Q559" s="469"/>
      <c r="R559" s="2"/>
      <c r="S559" s="2"/>
      <c r="T559" s="2"/>
      <c r="U559" s="468"/>
      <c r="V559" s="2"/>
      <c r="W559" s="1"/>
      <c r="X559" s="1"/>
      <c r="Y559" s="1"/>
      <c r="Z559" s="1"/>
      <c r="AA559" s="1"/>
      <c r="AB559" s="2"/>
      <c r="AC559" s="2"/>
      <c r="AD559" s="2"/>
      <c r="AE559" s="2"/>
      <c r="AF559" s="2"/>
      <c r="AG559" s="3"/>
      <c r="AH559" s="1"/>
      <c r="AI559" s="139"/>
      <c r="AJ559" s="139"/>
      <c r="AK559" s="350"/>
      <c r="AL559" s="350"/>
      <c r="AM559" s="2"/>
      <c r="AN559" s="2"/>
      <c r="AO559" s="2"/>
      <c r="AP559" s="45"/>
      <c r="AQ559" s="167"/>
      <c r="AR559" s="167"/>
      <c r="AS559" s="167"/>
      <c r="AT559" s="167"/>
      <c r="AU559" s="167"/>
      <c r="AV559" s="167"/>
      <c r="AW559" s="167"/>
      <c r="AX559" s="167"/>
      <c r="AY559" s="167"/>
      <c r="AZ559" s="167"/>
      <c r="BA559" s="167"/>
      <c r="BB559" s="167"/>
      <c r="BC559" s="167"/>
      <c r="BD559" s="167"/>
    </row>
    <row r="560" spans="1:56" ht="14.25" customHeight="1">
      <c r="A560" s="217"/>
      <c r="B560" s="270"/>
      <c r="C560" s="2"/>
      <c r="D560" s="2"/>
      <c r="E560" s="2"/>
      <c r="F560" s="2"/>
      <c r="G560" s="470"/>
      <c r="H560" s="2"/>
      <c r="I560" s="2"/>
      <c r="J560" s="2"/>
      <c r="K560" s="2"/>
      <c r="L560" s="2"/>
      <c r="M560" s="305"/>
      <c r="N560" s="2"/>
      <c r="O560" s="2"/>
      <c r="P560" s="2"/>
      <c r="Q560" s="469"/>
      <c r="R560" s="2"/>
      <c r="S560" s="2"/>
      <c r="T560" s="2"/>
      <c r="U560" s="468"/>
      <c r="V560" s="2"/>
      <c r="W560" s="1"/>
      <c r="X560" s="1"/>
      <c r="Y560" s="1"/>
      <c r="Z560" s="1"/>
      <c r="AA560" s="1"/>
      <c r="AB560" s="2"/>
      <c r="AC560" s="2"/>
      <c r="AD560" s="2"/>
      <c r="AE560" s="2"/>
      <c r="AF560" s="2"/>
      <c r="AG560" s="3"/>
      <c r="AH560" s="1"/>
      <c r="AI560" s="139"/>
      <c r="AJ560" s="139"/>
      <c r="AK560" s="350"/>
      <c r="AL560" s="350"/>
      <c r="AM560" s="2"/>
      <c r="AN560" s="2"/>
      <c r="AO560" s="2"/>
      <c r="AP560" s="45"/>
      <c r="AQ560" s="167"/>
      <c r="AR560" s="167"/>
      <c r="AS560" s="167"/>
      <c r="AT560" s="167"/>
      <c r="AU560" s="167"/>
      <c r="AV560" s="167"/>
      <c r="AW560" s="167"/>
      <c r="AX560" s="167"/>
      <c r="AY560" s="167"/>
      <c r="AZ560" s="167"/>
      <c r="BA560" s="167"/>
      <c r="BB560" s="167"/>
      <c r="BC560" s="167"/>
      <c r="BD560" s="167"/>
    </row>
    <row r="561" spans="1:56" ht="14.25" customHeight="1">
      <c r="A561" s="217"/>
      <c r="B561" s="270"/>
      <c r="C561" s="2"/>
      <c r="D561" s="2"/>
      <c r="E561" s="2"/>
      <c r="F561" s="2"/>
      <c r="G561" s="470"/>
      <c r="H561" s="2"/>
      <c r="I561" s="2"/>
      <c r="J561" s="2"/>
      <c r="K561" s="2"/>
      <c r="L561" s="2"/>
      <c r="M561" s="305"/>
      <c r="N561" s="2"/>
      <c r="O561" s="2"/>
      <c r="P561" s="2"/>
      <c r="Q561" s="469"/>
      <c r="R561" s="2"/>
      <c r="S561" s="2"/>
      <c r="T561" s="2"/>
      <c r="U561" s="468"/>
      <c r="V561" s="2"/>
      <c r="W561" s="1"/>
      <c r="X561" s="1"/>
      <c r="Y561" s="1"/>
      <c r="Z561" s="1"/>
      <c r="AA561" s="1"/>
      <c r="AB561" s="2"/>
      <c r="AC561" s="2"/>
      <c r="AD561" s="2"/>
      <c r="AE561" s="2"/>
      <c r="AF561" s="2"/>
      <c r="AG561" s="3"/>
      <c r="AH561" s="1"/>
      <c r="AI561" s="139"/>
      <c r="AJ561" s="139"/>
      <c r="AK561" s="350"/>
      <c r="AL561" s="350"/>
      <c r="AM561" s="2"/>
      <c r="AN561" s="2"/>
      <c r="AO561" s="2"/>
      <c r="AP561" s="45"/>
      <c r="AQ561" s="167"/>
      <c r="AR561" s="167"/>
      <c r="AS561" s="167"/>
      <c r="AT561" s="167"/>
      <c r="AU561" s="167"/>
      <c r="AV561" s="167"/>
      <c r="AW561" s="167"/>
      <c r="AX561" s="167"/>
      <c r="AY561" s="167"/>
      <c r="AZ561" s="167"/>
      <c r="BA561" s="167"/>
      <c r="BB561" s="167"/>
      <c r="BC561" s="167"/>
      <c r="BD561" s="167"/>
    </row>
    <row r="562" spans="1:56" ht="14.25" customHeight="1">
      <c r="A562" s="217"/>
      <c r="B562" s="270"/>
      <c r="C562" s="2"/>
      <c r="D562" s="2"/>
      <c r="E562" s="2"/>
      <c r="F562" s="2"/>
      <c r="G562" s="470"/>
      <c r="H562" s="2"/>
      <c r="I562" s="2"/>
      <c r="J562" s="2"/>
      <c r="K562" s="2"/>
      <c r="L562" s="2"/>
      <c r="M562" s="305"/>
      <c r="N562" s="2"/>
      <c r="O562" s="2"/>
      <c r="P562" s="2"/>
      <c r="Q562" s="469"/>
      <c r="R562" s="2"/>
      <c r="S562" s="2"/>
      <c r="T562" s="2"/>
      <c r="U562" s="468"/>
      <c r="V562" s="2"/>
      <c r="W562" s="1"/>
      <c r="X562" s="1"/>
      <c r="Y562" s="1"/>
      <c r="Z562" s="1"/>
      <c r="AA562" s="1"/>
      <c r="AB562" s="2"/>
      <c r="AC562" s="2"/>
      <c r="AD562" s="2"/>
      <c r="AE562" s="2"/>
      <c r="AF562" s="2"/>
      <c r="AG562" s="3"/>
      <c r="AH562" s="1"/>
      <c r="AI562" s="139"/>
      <c r="AJ562" s="139"/>
      <c r="AK562" s="350"/>
      <c r="AL562" s="350"/>
      <c r="AM562" s="2"/>
      <c r="AN562" s="2"/>
      <c r="AO562" s="2"/>
      <c r="AP562" s="45"/>
      <c r="AQ562" s="167"/>
      <c r="AR562" s="167"/>
      <c r="AS562" s="167"/>
      <c r="AT562" s="167"/>
      <c r="AU562" s="167"/>
      <c r="AV562" s="167"/>
      <c r="AW562" s="167"/>
      <c r="AX562" s="167"/>
      <c r="AY562" s="167"/>
      <c r="AZ562" s="167"/>
      <c r="BA562" s="167"/>
      <c r="BB562" s="167"/>
      <c r="BC562" s="167"/>
      <c r="BD562" s="167"/>
    </row>
    <row r="563" spans="1:56" ht="14.25" customHeight="1">
      <c r="A563" s="217"/>
      <c r="B563" s="270"/>
      <c r="C563" s="2"/>
      <c r="D563" s="2"/>
      <c r="E563" s="2"/>
      <c r="F563" s="2"/>
      <c r="G563" s="470"/>
      <c r="H563" s="2"/>
      <c r="I563" s="2"/>
      <c r="J563" s="2"/>
      <c r="K563" s="2"/>
      <c r="L563" s="2"/>
      <c r="M563" s="305"/>
      <c r="N563" s="2"/>
      <c r="O563" s="2"/>
      <c r="P563" s="2"/>
      <c r="Q563" s="469"/>
      <c r="R563" s="2"/>
      <c r="S563" s="2"/>
      <c r="T563" s="2"/>
      <c r="U563" s="468"/>
      <c r="V563" s="2"/>
      <c r="W563" s="1"/>
      <c r="X563" s="1"/>
      <c r="Y563" s="1"/>
      <c r="Z563" s="1"/>
      <c r="AA563" s="1"/>
      <c r="AB563" s="2"/>
      <c r="AC563" s="2"/>
      <c r="AD563" s="2"/>
      <c r="AE563" s="2"/>
      <c r="AF563" s="2"/>
      <c r="AG563" s="3"/>
      <c r="AH563" s="1"/>
      <c r="AI563" s="139"/>
      <c r="AJ563" s="139"/>
      <c r="AK563" s="350"/>
      <c r="AL563" s="350"/>
      <c r="AM563" s="2"/>
      <c r="AN563" s="2"/>
      <c r="AO563" s="2"/>
      <c r="AP563" s="45"/>
      <c r="AQ563" s="167"/>
      <c r="AR563" s="167"/>
      <c r="AS563" s="167"/>
      <c r="AT563" s="167"/>
      <c r="AU563" s="167"/>
      <c r="AV563" s="167"/>
      <c r="AW563" s="167"/>
      <c r="AX563" s="167"/>
      <c r="AY563" s="167"/>
      <c r="AZ563" s="167"/>
      <c r="BA563" s="167"/>
      <c r="BB563" s="167"/>
      <c r="BC563" s="167"/>
      <c r="BD563" s="167"/>
    </row>
    <row r="564" spans="1:56" ht="14.25" customHeight="1">
      <c r="A564" s="217"/>
      <c r="B564" s="270"/>
      <c r="C564" s="2"/>
      <c r="D564" s="2"/>
      <c r="E564" s="2"/>
      <c r="F564" s="2"/>
      <c r="G564" s="470"/>
      <c r="H564" s="2"/>
      <c r="I564" s="2"/>
      <c r="J564" s="2"/>
      <c r="K564" s="2"/>
      <c r="L564" s="2"/>
      <c r="M564" s="305"/>
      <c r="N564" s="2"/>
      <c r="O564" s="2"/>
      <c r="P564" s="2"/>
      <c r="Q564" s="469"/>
      <c r="R564" s="2"/>
      <c r="S564" s="2"/>
      <c r="T564" s="2"/>
      <c r="U564" s="468"/>
      <c r="V564" s="2"/>
      <c r="W564" s="1"/>
      <c r="X564" s="1"/>
      <c r="Y564" s="1"/>
      <c r="Z564" s="1"/>
      <c r="AA564" s="1"/>
      <c r="AB564" s="2"/>
      <c r="AC564" s="2"/>
      <c r="AD564" s="2"/>
      <c r="AE564" s="2"/>
      <c r="AF564" s="2"/>
      <c r="AG564" s="3"/>
      <c r="AH564" s="1"/>
      <c r="AI564" s="139"/>
      <c r="AJ564" s="139"/>
      <c r="AK564" s="350"/>
      <c r="AL564" s="350"/>
      <c r="AM564" s="2"/>
      <c r="AN564" s="2"/>
      <c r="AO564" s="2"/>
      <c r="AP564" s="45"/>
      <c r="AQ564" s="167"/>
      <c r="AR564" s="167"/>
      <c r="AS564" s="167"/>
      <c r="AT564" s="167"/>
      <c r="AU564" s="167"/>
      <c r="AV564" s="167"/>
      <c r="AW564" s="167"/>
      <c r="AX564" s="167"/>
      <c r="AY564" s="167"/>
      <c r="AZ564" s="167"/>
      <c r="BA564" s="167"/>
      <c r="BB564" s="167"/>
      <c r="BC564" s="167"/>
      <c r="BD564" s="167"/>
    </row>
    <row r="565" spans="1:56" ht="14.25" customHeight="1">
      <c r="A565" s="217"/>
      <c r="B565" s="270"/>
      <c r="C565" s="2"/>
      <c r="D565" s="2"/>
      <c r="E565" s="2"/>
      <c r="F565" s="2"/>
      <c r="G565" s="470"/>
      <c r="H565" s="2"/>
      <c r="I565" s="2"/>
      <c r="J565" s="2"/>
      <c r="K565" s="2"/>
      <c r="L565" s="2"/>
      <c r="M565" s="305"/>
      <c r="N565" s="2"/>
      <c r="O565" s="2"/>
      <c r="P565" s="2"/>
      <c r="Q565" s="469"/>
      <c r="R565" s="2"/>
      <c r="S565" s="2"/>
      <c r="T565" s="2"/>
      <c r="U565" s="468"/>
      <c r="V565" s="2"/>
      <c r="W565" s="1"/>
      <c r="X565" s="1"/>
      <c r="Y565" s="1"/>
      <c r="Z565" s="1"/>
      <c r="AA565" s="1"/>
      <c r="AB565" s="2"/>
      <c r="AC565" s="2"/>
      <c r="AD565" s="2"/>
      <c r="AE565" s="2"/>
      <c r="AF565" s="2"/>
      <c r="AG565" s="3"/>
      <c r="AH565" s="1"/>
      <c r="AI565" s="139"/>
      <c r="AJ565" s="139"/>
      <c r="AK565" s="350"/>
      <c r="AL565" s="350"/>
      <c r="AM565" s="2"/>
      <c r="AN565" s="2"/>
      <c r="AO565" s="2"/>
      <c r="AP565" s="45"/>
      <c r="AQ565" s="167"/>
      <c r="AR565" s="167"/>
      <c r="AS565" s="167"/>
      <c r="AT565" s="167"/>
      <c r="AU565" s="167"/>
      <c r="AV565" s="167"/>
      <c r="AW565" s="167"/>
      <c r="AX565" s="167"/>
      <c r="AY565" s="167"/>
      <c r="AZ565" s="167"/>
      <c r="BA565" s="167"/>
      <c r="BB565" s="167"/>
      <c r="BC565" s="167"/>
      <c r="BD565" s="167"/>
    </row>
    <row r="566" spans="1:56" ht="14.25" customHeight="1">
      <c r="A566" s="217"/>
      <c r="B566" s="270"/>
      <c r="C566" s="2"/>
      <c r="D566" s="2"/>
      <c r="E566" s="2"/>
      <c r="F566" s="2"/>
      <c r="G566" s="470"/>
      <c r="H566" s="2"/>
      <c r="I566" s="2"/>
      <c r="J566" s="2"/>
      <c r="K566" s="2"/>
      <c r="L566" s="2"/>
      <c r="M566" s="305"/>
      <c r="N566" s="2"/>
      <c r="O566" s="2"/>
      <c r="P566" s="2"/>
      <c r="Q566" s="469"/>
      <c r="R566" s="2"/>
      <c r="S566" s="2"/>
      <c r="T566" s="2"/>
      <c r="U566" s="468"/>
      <c r="V566" s="2"/>
      <c r="W566" s="1"/>
      <c r="X566" s="1"/>
      <c r="Y566" s="1"/>
      <c r="Z566" s="1"/>
      <c r="AA566" s="1"/>
      <c r="AB566" s="2"/>
      <c r="AC566" s="2"/>
      <c r="AD566" s="2"/>
      <c r="AE566" s="2"/>
      <c r="AF566" s="2"/>
      <c r="AG566" s="3"/>
      <c r="AH566" s="1"/>
      <c r="AI566" s="139"/>
      <c r="AJ566" s="139"/>
      <c r="AK566" s="350"/>
      <c r="AL566" s="350"/>
      <c r="AM566" s="2"/>
      <c r="AN566" s="2"/>
      <c r="AO566" s="2"/>
      <c r="AP566" s="45"/>
      <c r="AQ566" s="167"/>
      <c r="AR566" s="167"/>
      <c r="AS566" s="167"/>
      <c r="AT566" s="167"/>
      <c r="AU566" s="167"/>
      <c r="AV566" s="167"/>
      <c r="AW566" s="167"/>
      <c r="AX566" s="167"/>
      <c r="AY566" s="167"/>
      <c r="AZ566" s="167"/>
      <c r="BA566" s="167"/>
      <c r="BB566" s="167"/>
      <c r="BC566" s="167"/>
      <c r="BD566" s="167"/>
    </row>
    <row r="567" spans="1:56" ht="14.25" customHeight="1">
      <c r="A567" s="217"/>
      <c r="B567" s="270"/>
      <c r="C567" s="2"/>
      <c r="D567" s="2"/>
      <c r="E567" s="2"/>
      <c r="F567" s="2"/>
      <c r="G567" s="470"/>
      <c r="H567" s="2"/>
      <c r="I567" s="2"/>
      <c r="J567" s="2"/>
      <c r="K567" s="2"/>
      <c r="L567" s="2"/>
      <c r="M567" s="305"/>
      <c r="N567" s="2"/>
      <c r="O567" s="2"/>
      <c r="P567" s="2"/>
      <c r="Q567" s="469"/>
      <c r="R567" s="2"/>
      <c r="S567" s="2"/>
      <c r="T567" s="2"/>
      <c r="U567" s="468"/>
      <c r="V567" s="2"/>
      <c r="W567" s="1"/>
      <c r="X567" s="1"/>
      <c r="Y567" s="1"/>
      <c r="Z567" s="1"/>
      <c r="AA567" s="1"/>
      <c r="AB567" s="2"/>
      <c r="AC567" s="2"/>
      <c r="AD567" s="2"/>
      <c r="AE567" s="2"/>
      <c r="AF567" s="2"/>
      <c r="AG567" s="3"/>
      <c r="AH567" s="1"/>
      <c r="AI567" s="139"/>
      <c r="AJ567" s="139"/>
      <c r="AK567" s="350"/>
      <c r="AL567" s="350"/>
      <c r="AM567" s="2"/>
      <c r="AN567" s="2"/>
      <c r="AO567" s="2"/>
      <c r="AP567" s="45"/>
      <c r="AQ567" s="167"/>
      <c r="AR567" s="167"/>
      <c r="AS567" s="167"/>
      <c r="AT567" s="167"/>
      <c r="AU567" s="167"/>
      <c r="AV567" s="167"/>
      <c r="AW567" s="167"/>
      <c r="AX567" s="167"/>
      <c r="AY567" s="167"/>
      <c r="AZ567" s="167"/>
      <c r="BA567" s="167"/>
      <c r="BB567" s="167"/>
      <c r="BC567" s="167"/>
      <c r="BD567" s="167"/>
    </row>
    <row r="568" spans="1:56" ht="14.25" customHeight="1">
      <c r="A568" s="217"/>
      <c r="B568" s="270"/>
      <c r="C568" s="2"/>
      <c r="D568" s="2"/>
      <c r="E568" s="2"/>
      <c r="F568" s="2"/>
      <c r="G568" s="470"/>
      <c r="H568" s="2"/>
      <c r="I568" s="2"/>
      <c r="J568" s="2"/>
      <c r="K568" s="2"/>
      <c r="L568" s="2"/>
      <c r="M568" s="305"/>
      <c r="N568" s="2"/>
      <c r="O568" s="2"/>
      <c r="P568" s="2"/>
      <c r="Q568" s="469"/>
      <c r="R568" s="2"/>
      <c r="S568" s="2"/>
      <c r="T568" s="2"/>
      <c r="U568" s="468"/>
      <c r="V568" s="2"/>
      <c r="W568" s="1"/>
      <c r="X568" s="1"/>
      <c r="Y568" s="1"/>
      <c r="Z568" s="1"/>
      <c r="AA568" s="1"/>
      <c r="AB568" s="2"/>
      <c r="AC568" s="2"/>
      <c r="AD568" s="2"/>
      <c r="AE568" s="2"/>
      <c r="AF568" s="2"/>
      <c r="AG568" s="3"/>
      <c r="AH568" s="1"/>
      <c r="AI568" s="139"/>
      <c r="AJ568" s="139"/>
      <c r="AK568" s="350"/>
      <c r="AL568" s="350"/>
      <c r="AM568" s="2"/>
      <c r="AN568" s="2"/>
      <c r="AO568" s="2"/>
      <c r="AP568" s="45"/>
      <c r="AQ568" s="167"/>
      <c r="AR568" s="167"/>
      <c r="AS568" s="167"/>
      <c r="AT568" s="167"/>
      <c r="AU568" s="167"/>
      <c r="AV568" s="167"/>
      <c r="AW568" s="167"/>
      <c r="AX568" s="167"/>
      <c r="AY568" s="167"/>
      <c r="AZ568" s="167"/>
      <c r="BA568" s="167"/>
      <c r="BB568" s="167"/>
      <c r="BC568" s="167"/>
      <c r="BD568" s="167"/>
    </row>
    <row r="569" spans="1:56" ht="14.25" customHeight="1">
      <c r="A569" s="217"/>
      <c r="B569" s="270"/>
      <c r="C569" s="2"/>
      <c r="D569" s="2"/>
      <c r="E569" s="2"/>
      <c r="F569" s="2"/>
      <c r="G569" s="470"/>
      <c r="H569" s="2"/>
      <c r="I569" s="2"/>
      <c r="J569" s="2"/>
      <c r="K569" s="2"/>
      <c r="L569" s="2"/>
      <c r="M569" s="305"/>
      <c r="N569" s="2"/>
      <c r="O569" s="2"/>
      <c r="P569" s="2"/>
      <c r="Q569" s="469"/>
      <c r="R569" s="2"/>
      <c r="S569" s="2"/>
      <c r="T569" s="2"/>
      <c r="U569" s="468"/>
      <c r="V569" s="2"/>
      <c r="W569" s="1"/>
      <c r="X569" s="1"/>
      <c r="Y569" s="1"/>
      <c r="Z569" s="1"/>
      <c r="AA569" s="1"/>
      <c r="AB569" s="2"/>
      <c r="AC569" s="2"/>
      <c r="AD569" s="2"/>
      <c r="AE569" s="2"/>
      <c r="AF569" s="2"/>
      <c r="AG569" s="3"/>
      <c r="AH569" s="1"/>
      <c r="AI569" s="139"/>
      <c r="AJ569" s="139"/>
      <c r="AK569" s="350"/>
      <c r="AL569" s="350"/>
      <c r="AM569" s="2"/>
      <c r="AN569" s="2"/>
      <c r="AO569" s="2"/>
      <c r="AP569" s="45"/>
      <c r="AQ569" s="167"/>
      <c r="AR569" s="167"/>
      <c r="AS569" s="167"/>
      <c r="AT569" s="167"/>
      <c r="AU569" s="167"/>
      <c r="AV569" s="167"/>
      <c r="AW569" s="167"/>
      <c r="AX569" s="167"/>
      <c r="AY569" s="167"/>
      <c r="AZ569" s="167"/>
      <c r="BA569" s="167"/>
      <c r="BB569" s="167"/>
      <c r="BC569" s="167"/>
      <c r="BD569" s="167"/>
    </row>
    <row r="570" spans="1:56" ht="14.25" customHeight="1">
      <c r="A570" s="217"/>
      <c r="B570" s="270"/>
      <c r="C570" s="2"/>
      <c r="D570" s="2"/>
      <c r="E570" s="2"/>
      <c r="F570" s="2"/>
      <c r="G570" s="470"/>
      <c r="H570" s="2"/>
      <c r="I570" s="2"/>
      <c r="J570" s="2"/>
      <c r="K570" s="2"/>
      <c r="L570" s="2"/>
      <c r="M570" s="305"/>
      <c r="N570" s="2"/>
      <c r="O570" s="2"/>
      <c r="P570" s="2"/>
      <c r="Q570" s="469"/>
      <c r="R570" s="2"/>
      <c r="S570" s="2"/>
      <c r="T570" s="2"/>
      <c r="U570" s="468"/>
      <c r="V570" s="2"/>
      <c r="W570" s="1"/>
      <c r="X570" s="1"/>
      <c r="Y570" s="1"/>
      <c r="Z570" s="1"/>
      <c r="AA570" s="1"/>
      <c r="AB570" s="2"/>
      <c r="AC570" s="2"/>
      <c r="AD570" s="2"/>
      <c r="AE570" s="2"/>
      <c r="AF570" s="2"/>
      <c r="AG570" s="3"/>
      <c r="AH570" s="1"/>
      <c r="AI570" s="139"/>
      <c r="AJ570" s="139"/>
      <c r="AK570" s="350"/>
      <c r="AL570" s="350"/>
      <c r="AM570" s="2"/>
      <c r="AN570" s="2"/>
      <c r="AO570" s="2"/>
      <c r="AP570" s="45"/>
      <c r="AQ570" s="167"/>
      <c r="AR570" s="167"/>
      <c r="AS570" s="167"/>
      <c r="AT570" s="167"/>
      <c r="AU570" s="167"/>
      <c r="AV570" s="167"/>
      <c r="AW570" s="167"/>
      <c r="AX570" s="167"/>
      <c r="AY570" s="167"/>
      <c r="AZ570" s="167"/>
      <c r="BA570" s="167"/>
      <c r="BB570" s="167"/>
      <c r="BC570" s="167"/>
      <c r="BD570" s="167"/>
    </row>
    <row r="571" spans="1:56" ht="14.25" customHeight="1">
      <c r="A571" s="217"/>
      <c r="B571" s="270"/>
      <c r="C571" s="2"/>
      <c r="D571" s="2"/>
      <c r="E571" s="2"/>
      <c r="F571" s="2"/>
      <c r="G571" s="470"/>
      <c r="H571" s="2"/>
      <c r="I571" s="2"/>
      <c r="J571" s="2"/>
      <c r="K571" s="2"/>
      <c r="L571" s="2"/>
      <c r="M571" s="305"/>
      <c r="N571" s="2"/>
      <c r="O571" s="2"/>
      <c r="P571" s="2"/>
      <c r="Q571" s="469"/>
      <c r="R571" s="2"/>
      <c r="S571" s="2"/>
      <c r="T571" s="2"/>
      <c r="U571" s="468"/>
      <c r="V571" s="2"/>
      <c r="W571" s="1"/>
      <c r="X571" s="1"/>
      <c r="Y571" s="1"/>
      <c r="Z571" s="1"/>
      <c r="AA571" s="1"/>
      <c r="AB571" s="2"/>
      <c r="AC571" s="2"/>
      <c r="AD571" s="2"/>
      <c r="AE571" s="2"/>
      <c r="AF571" s="2"/>
      <c r="AG571" s="3"/>
      <c r="AH571" s="1"/>
      <c r="AI571" s="139"/>
      <c r="AJ571" s="139"/>
      <c r="AK571" s="350"/>
      <c r="AL571" s="350"/>
      <c r="AM571" s="2"/>
      <c r="AN571" s="2"/>
      <c r="AO571" s="2"/>
      <c r="AP571" s="45"/>
      <c r="AQ571" s="167"/>
      <c r="AR571" s="167"/>
      <c r="AS571" s="167"/>
      <c r="AT571" s="167"/>
      <c r="AU571" s="167"/>
      <c r="AV571" s="167"/>
      <c r="AW571" s="167"/>
      <c r="AX571" s="167"/>
      <c r="AY571" s="167"/>
      <c r="AZ571" s="167"/>
      <c r="BA571" s="167"/>
      <c r="BB571" s="167"/>
      <c r="BC571" s="167"/>
      <c r="BD571" s="167"/>
    </row>
    <row r="572" spans="1:56" ht="14.25" customHeight="1">
      <c r="A572" s="217"/>
      <c r="B572" s="270"/>
      <c r="C572" s="2"/>
      <c r="D572" s="2"/>
      <c r="E572" s="2"/>
      <c r="F572" s="2"/>
      <c r="G572" s="470"/>
      <c r="H572" s="2"/>
      <c r="I572" s="2"/>
      <c r="J572" s="2"/>
      <c r="K572" s="2"/>
      <c r="L572" s="2"/>
      <c r="M572" s="305"/>
      <c r="N572" s="2"/>
      <c r="O572" s="2"/>
      <c r="P572" s="2"/>
      <c r="Q572" s="469"/>
      <c r="R572" s="2"/>
      <c r="S572" s="2"/>
      <c r="T572" s="2"/>
      <c r="U572" s="468"/>
      <c r="V572" s="2"/>
      <c r="W572" s="1"/>
      <c r="X572" s="1"/>
      <c r="Y572" s="1"/>
      <c r="Z572" s="1"/>
      <c r="AA572" s="1"/>
      <c r="AB572" s="2"/>
      <c r="AC572" s="2"/>
      <c r="AD572" s="2"/>
      <c r="AE572" s="2"/>
      <c r="AF572" s="2"/>
      <c r="AG572" s="3"/>
      <c r="AH572" s="1"/>
      <c r="AI572" s="139"/>
      <c r="AJ572" s="139"/>
      <c r="AK572" s="350"/>
      <c r="AL572" s="350"/>
      <c r="AM572" s="2"/>
      <c r="AN572" s="2"/>
      <c r="AO572" s="2"/>
      <c r="AP572" s="45"/>
      <c r="AQ572" s="167"/>
      <c r="AR572" s="167"/>
      <c r="AS572" s="167"/>
      <c r="AT572" s="167"/>
      <c r="AU572" s="167"/>
      <c r="AV572" s="167"/>
      <c r="AW572" s="167"/>
      <c r="AX572" s="167"/>
      <c r="AY572" s="167"/>
      <c r="AZ572" s="167"/>
      <c r="BA572" s="167"/>
      <c r="BB572" s="167"/>
      <c r="BC572" s="167"/>
      <c r="BD572" s="167"/>
    </row>
    <row r="573" spans="1:56" ht="14.25" customHeight="1">
      <c r="A573" s="217"/>
      <c r="B573" s="270"/>
      <c r="C573" s="2"/>
      <c r="D573" s="2"/>
      <c r="E573" s="2"/>
      <c r="F573" s="2"/>
      <c r="G573" s="470"/>
      <c r="H573" s="2"/>
      <c r="I573" s="2"/>
      <c r="J573" s="2"/>
      <c r="K573" s="2"/>
      <c r="L573" s="2"/>
      <c r="M573" s="305"/>
      <c r="N573" s="2"/>
      <c r="O573" s="2"/>
      <c r="P573" s="2"/>
      <c r="Q573" s="469"/>
      <c r="R573" s="2"/>
      <c r="S573" s="2"/>
      <c r="T573" s="2"/>
      <c r="U573" s="468"/>
      <c r="V573" s="2"/>
      <c r="W573" s="1"/>
      <c r="X573" s="1"/>
      <c r="Y573" s="1"/>
      <c r="Z573" s="1"/>
      <c r="AA573" s="1"/>
      <c r="AB573" s="2"/>
      <c r="AC573" s="2"/>
      <c r="AD573" s="2"/>
      <c r="AE573" s="2"/>
      <c r="AF573" s="2"/>
      <c r="AG573" s="3"/>
      <c r="AH573" s="1"/>
      <c r="AI573" s="139"/>
      <c r="AJ573" s="139"/>
      <c r="AK573" s="350"/>
      <c r="AL573" s="350"/>
      <c r="AM573" s="2"/>
      <c r="AN573" s="2"/>
      <c r="AO573" s="2"/>
      <c r="AP573" s="45"/>
      <c r="AQ573" s="167"/>
      <c r="AR573" s="167"/>
      <c r="AS573" s="167"/>
      <c r="AT573" s="167"/>
      <c r="AU573" s="167"/>
      <c r="AV573" s="167"/>
      <c r="AW573" s="167"/>
      <c r="AX573" s="167"/>
      <c r="AY573" s="167"/>
      <c r="AZ573" s="167"/>
      <c r="BA573" s="167"/>
      <c r="BB573" s="167"/>
      <c r="BC573" s="167"/>
      <c r="BD573" s="167"/>
    </row>
    <row r="574" spans="1:56" ht="14.25" customHeight="1">
      <c r="A574" s="217"/>
      <c r="B574" s="270"/>
      <c r="C574" s="2"/>
      <c r="D574" s="2"/>
      <c r="E574" s="2"/>
      <c r="F574" s="2"/>
      <c r="G574" s="470"/>
      <c r="H574" s="2"/>
      <c r="I574" s="2"/>
      <c r="J574" s="2"/>
      <c r="K574" s="2"/>
      <c r="L574" s="2"/>
      <c r="M574" s="305"/>
      <c r="N574" s="2"/>
      <c r="O574" s="2"/>
      <c r="P574" s="2"/>
      <c r="Q574" s="469"/>
      <c r="R574" s="2"/>
      <c r="S574" s="2"/>
      <c r="T574" s="2"/>
      <c r="U574" s="468"/>
      <c r="V574" s="2"/>
      <c r="W574" s="1"/>
      <c r="X574" s="1"/>
      <c r="Y574" s="1"/>
      <c r="Z574" s="1"/>
      <c r="AA574" s="1"/>
      <c r="AB574" s="2"/>
      <c r="AC574" s="2"/>
      <c r="AD574" s="2"/>
      <c r="AE574" s="2"/>
      <c r="AF574" s="2"/>
      <c r="AG574" s="3"/>
      <c r="AH574" s="1"/>
      <c r="AI574" s="139"/>
      <c r="AJ574" s="139"/>
      <c r="AK574" s="350"/>
      <c r="AL574" s="350"/>
      <c r="AM574" s="2"/>
      <c r="AN574" s="2"/>
      <c r="AO574" s="2"/>
      <c r="AP574" s="45"/>
      <c r="AQ574" s="167"/>
      <c r="AR574" s="167"/>
      <c r="AS574" s="167"/>
      <c r="AT574" s="167"/>
      <c r="AU574" s="167"/>
      <c r="AV574" s="167"/>
      <c r="AW574" s="167"/>
      <c r="AX574" s="167"/>
      <c r="AY574" s="167"/>
      <c r="AZ574" s="167"/>
      <c r="BA574" s="167"/>
      <c r="BB574" s="167"/>
      <c r="BC574" s="167"/>
      <c r="BD574" s="167"/>
    </row>
    <row r="575" spans="1:56" ht="14.25" customHeight="1">
      <c r="A575" s="217"/>
      <c r="B575" s="270"/>
      <c r="C575" s="2"/>
      <c r="D575" s="2"/>
      <c r="E575" s="2"/>
      <c r="F575" s="2"/>
      <c r="G575" s="470"/>
      <c r="H575" s="2"/>
      <c r="I575" s="2"/>
      <c r="J575" s="2"/>
      <c r="K575" s="2"/>
      <c r="L575" s="2"/>
      <c r="M575" s="305"/>
      <c r="N575" s="2"/>
      <c r="O575" s="2"/>
      <c r="P575" s="2"/>
      <c r="Q575" s="469"/>
      <c r="R575" s="2"/>
      <c r="S575" s="2"/>
      <c r="T575" s="2"/>
      <c r="U575" s="468"/>
      <c r="V575" s="2"/>
      <c r="W575" s="1"/>
      <c r="X575" s="1"/>
      <c r="Y575" s="1"/>
      <c r="Z575" s="1"/>
      <c r="AA575" s="1"/>
      <c r="AB575" s="2"/>
      <c r="AC575" s="2"/>
      <c r="AD575" s="2"/>
      <c r="AE575" s="2"/>
      <c r="AF575" s="2"/>
      <c r="AG575" s="3"/>
      <c r="AH575" s="1"/>
      <c r="AI575" s="139"/>
      <c r="AJ575" s="139"/>
      <c r="AK575" s="350"/>
      <c r="AL575" s="350"/>
      <c r="AM575" s="2"/>
      <c r="AN575" s="2"/>
      <c r="AO575" s="2"/>
      <c r="AP575" s="45"/>
      <c r="AQ575" s="167"/>
      <c r="AR575" s="167"/>
      <c r="AS575" s="167"/>
      <c r="AT575" s="167"/>
      <c r="AU575" s="167"/>
      <c r="AV575" s="167"/>
      <c r="AW575" s="167"/>
      <c r="AX575" s="167"/>
      <c r="AY575" s="167"/>
      <c r="AZ575" s="167"/>
      <c r="BA575" s="167"/>
      <c r="BB575" s="167"/>
      <c r="BC575" s="167"/>
      <c r="BD575" s="167"/>
    </row>
    <row r="576" spans="1:56" ht="14.25" customHeight="1">
      <c r="A576" s="217"/>
      <c r="B576" s="270"/>
      <c r="C576" s="2"/>
      <c r="D576" s="2"/>
      <c r="E576" s="2"/>
      <c r="F576" s="2"/>
      <c r="G576" s="470"/>
      <c r="H576" s="2"/>
      <c r="I576" s="2"/>
      <c r="J576" s="2"/>
      <c r="K576" s="2"/>
      <c r="L576" s="2"/>
      <c r="M576" s="305"/>
      <c r="N576" s="2"/>
      <c r="O576" s="2"/>
      <c r="P576" s="2"/>
      <c r="Q576" s="469"/>
      <c r="R576" s="2"/>
      <c r="S576" s="2"/>
      <c r="T576" s="2"/>
      <c r="U576" s="468"/>
      <c r="V576" s="2"/>
      <c r="W576" s="1"/>
      <c r="X576" s="1"/>
      <c r="Y576" s="1"/>
      <c r="Z576" s="1"/>
      <c r="AA576" s="1"/>
      <c r="AB576" s="2"/>
      <c r="AC576" s="2"/>
      <c r="AD576" s="2"/>
      <c r="AE576" s="2"/>
      <c r="AF576" s="2"/>
      <c r="AG576" s="3"/>
      <c r="AH576" s="1"/>
      <c r="AI576" s="139"/>
      <c r="AJ576" s="139"/>
      <c r="AK576" s="350"/>
      <c r="AL576" s="350"/>
      <c r="AM576" s="2"/>
      <c r="AN576" s="2"/>
      <c r="AO576" s="2"/>
      <c r="AP576" s="45"/>
      <c r="AQ576" s="167"/>
      <c r="AR576" s="167"/>
      <c r="AS576" s="167"/>
      <c r="AT576" s="167"/>
      <c r="AU576" s="167"/>
      <c r="AV576" s="167"/>
      <c r="AW576" s="167"/>
      <c r="AX576" s="167"/>
      <c r="AY576" s="167"/>
      <c r="AZ576" s="167"/>
      <c r="BA576" s="167"/>
      <c r="BB576" s="167"/>
      <c r="BC576" s="167"/>
      <c r="BD576" s="167"/>
    </row>
    <row r="577" spans="1:56" ht="14.25" customHeight="1">
      <c r="A577" s="217"/>
      <c r="B577" s="270"/>
      <c r="C577" s="2"/>
      <c r="D577" s="2"/>
      <c r="E577" s="2"/>
      <c r="F577" s="2"/>
      <c r="G577" s="470"/>
      <c r="H577" s="2"/>
      <c r="I577" s="2"/>
      <c r="J577" s="2"/>
      <c r="K577" s="2"/>
      <c r="L577" s="2"/>
      <c r="M577" s="305"/>
      <c r="N577" s="2"/>
      <c r="O577" s="2"/>
      <c r="P577" s="2"/>
      <c r="Q577" s="469"/>
      <c r="R577" s="2"/>
      <c r="S577" s="2"/>
      <c r="T577" s="2"/>
      <c r="U577" s="468"/>
      <c r="V577" s="2"/>
      <c r="W577" s="1"/>
      <c r="X577" s="1"/>
      <c r="Y577" s="1"/>
      <c r="Z577" s="1"/>
      <c r="AA577" s="1"/>
      <c r="AB577" s="2"/>
      <c r="AC577" s="2"/>
      <c r="AD577" s="2"/>
      <c r="AE577" s="2"/>
      <c r="AF577" s="2"/>
      <c r="AG577" s="3"/>
      <c r="AH577" s="1"/>
      <c r="AI577" s="139"/>
      <c r="AJ577" s="139"/>
      <c r="AK577" s="350"/>
      <c r="AL577" s="350"/>
      <c r="AM577" s="2"/>
      <c r="AN577" s="2"/>
      <c r="AO577" s="2"/>
      <c r="AP577" s="45"/>
      <c r="AQ577" s="167"/>
      <c r="AR577" s="167"/>
      <c r="AS577" s="167"/>
      <c r="AT577" s="167"/>
      <c r="AU577" s="167"/>
      <c r="AV577" s="167"/>
      <c r="AW577" s="167"/>
      <c r="AX577" s="167"/>
      <c r="AY577" s="167"/>
      <c r="AZ577" s="167"/>
      <c r="BA577" s="167"/>
      <c r="BB577" s="167"/>
      <c r="BC577" s="167"/>
      <c r="BD577" s="167"/>
    </row>
    <row r="578" spans="1:56" ht="14.25" customHeight="1">
      <c r="A578" s="217"/>
      <c r="B578" s="270"/>
      <c r="C578" s="2"/>
      <c r="D578" s="2"/>
      <c r="E578" s="2"/>
      <c r="F578" s="2"/>
      <c r="G578" s="470"/>
      <c r="H578" s="2"/>
      <c r="I578" s="2"/>
      <c r="J578" s="2"/>
      <c r="K578" s="2"/>
      <c r="L578" s="2"/>
      <c r="M578" s="305"/>
      <c r="N578" s="2"/>
      <c r="O578" s="2"/>
      <c r="P578" s="2"/>
      <c r="Q578" s="469"/>
      <c r="R578" s="2"/>
      <c r="S578" s="2"/>
      <c r="T578" s="2"/>
      <c r="U578" s="468"/>
      <c r="V578" s="2"/>
      <c r="W578" s="1"/>
      <c r="X578" s="1"/>
      <c r="Y578" s="1"/>
      <c r="Z578" s="1"/>
      <c r="AA578" s="1"/>
      <c r="AB578" s="2"/>
      <c r="AC578" s="2"/>
      <c r="AD578" s="2"/>
      <c r="AE578" s="2"/>
      <c r="AF578" s="2"/>
      <c r="AG578" s="3"/>
      <c r="AH578" s="1"/>
      <c r="AI578" s="139"/>
      <c r="AJ578" s="139"/>
      <c r="AK578" s="350"/>
      <c r="AL578" s="350"/>
      <c r="AM578" s="2"/>
      <c r="AN578" s="2"/>
      <c r="AO578" s="2"/>
      <c r="AP578" s="45"/>
      <c r="AQ578" s="167"/>
      <c r="AR578" s="167"/>
      <c r="AS578" s="167"/>
      <c r="AT578" s="167"/>
      <c r="AU578" s="167"/>
      <c r="AV578" s="167"/>
      <c r="AW578" s="167"/>
      <c r="AX578" s="167"/>
      <c r="AY578" s="167"/>
      <c r="AZ578" s="167"/>
      <c r="BA578" s="167"/>
      <c r="BB578" s="167"/>
      <c r="BC578" s="167"/>
      <c r="BD578" s="167"/>
    </row>
    <row r="579" spans="1:56" ht="14.25" customHeight="1">
      <c r="A579" s="217"/>
      <c r="B579" s="270"/>
      <c r="C579" s="2"/>
      <c r="D579" s="2"/>
      <c r="E579" s="2"/>
      <c r="F579" s="2"/>
      <c r="G579" s="470"/>
      <c r="H579" s="2"/>
      <c r="I579" s="2"/>
      <c r="J579" s="2"/>
      <c r="K579" s="2"/>
      <c r="L579" s="2"/>
      <c r="M579" s="305"/>
      <c r="N579" s="2"/>
      <c r="O579" s="2"/>
      <c r="P579" s="2"/>
      <c r="Q579" s="469"/>
      <c r="R579" s="2"/>
      <c r="S579" s="2"/>
      <c r="T579" s="2"/>
      <c r="U579" s="468"/>
      <c r="V579" s="2"/>
      <c r="W579" s="1"/>
      <c r="X579" s="1"/>
      <c r="Y579" s="1"/>
      <c r="Z579" s="1"/>
      <c r="AA579" s="1"/>
      <c r="AB579" s="2"/>
      <c r="AC579" s="2"/>
      <c r="AD579" s="2"/>
      <c r="AE579" s="2"/>
      <c r="AF579" s="2"/>
      <c r="AG579" s="3"/>
      <c r="AH579" s="1"/>
      <c r="AI579" s="139"/>
      <c r="AJ579" s="139"/>
      <c r="AK579" s="350"/>
      <c r="AL579" s="350"/>
      <c r="AM579" s="2"/>
      <c r="AN579" s="2"/>
      <c r="AO579" s="2"/>
      <c r="AP579" s="45"/>
      <c r="AQ579" s="167"/>
      <c r="AR579" s="167"/>
      <c r="AS579" s="167"/>
      <c r="AT579" s="167"/>
      <c r="AU579" s="167"/>
      <c r="AV579" s="167"/>
      <c r="AW579" s="167"/>
      <c r="AX579" s="167"/>
      <c r="AY579" s="167"/>
      <c r="AZ579" s="167"/>
      <c r="BA579" s="167"/>
      <c r="BB579" s="167"/>
      <c r="BC579" s="167"/>
      <c r="BD579" s="167"/>
    </row>
    <row r="580" spans="1:56" ht="14.25" customHeight="1">
      <c r="A580" s="217"/>
      <c r="B580" s="270"/>
      <c r="C580" s="2"/>
      <c r="D580" s="2"/>
      <c r="E580" s="2"/>
      <c r="F580" s="2"/>
      <c r="G580" s="470"/>
      <c r="H580" s="2"/>
      <c r="I580" s="2"/>
      <c r="J580" s="2"/>
      <c r="K580" s="2"/>
      <c r="L580" s="2"/>
      <c r="M580" s="305"/>
      <c r="N580" s="2"/>
      <c r="O580" s="2"/>
      <c r="P580" s="2"/>
      <c r="Q580" s="469"/>
      <c r="R580" s="2"/>
      <c r="S580" s="2"/>
      <c r="T580" s="2"/>
      <c r="U580" s="468"/>
      <c r="V580" s="2"/>
      <c r="W580" s="1"/>
      <c r="X580" s="1"/>
      <c r="Y580" s="1"/>
      <c r="Z580" s="1"/>
      <c r="AA580" s="1"/>
      <c r="AB580" s="2"/>
      <c r="AC580" s="2"/>
      <c r="AD580" s="2"/>
      <c r="AE580" s="2"/>
      <c r="AF580" s="2"/>
      <c r="AG580" s="3"/>
      <c r="AH580" s="1"/>
      <c r="AI580" s="139"/>
      <c r="AJ580" s="139"/>
      <c r="AK580" s="350"/>
      <c r="AL580" s="350"/>
      <c r="AM580" s="2"/>
      <c r="AN580" s="2"/>
      <c r="AO580" s="2"/>
      <c r="AP580" s="45"/>
      <c r="AQ580" s="167"/>
      <c r="AR580" s="167"/>
      <c r="AS580" s="167"/>
      <c r="AT580" s="167"/>
      <c r="AU580" s="167"/>
      <c r="AV580" s="167"/>
      <c r="AW580" s="167"/>
      <c r="AX580" s="167"/>
      <c r="AY580" s="167"/>
      <c r="AZ580" s="167"/>
      <c r="BA580" s="167"/>
      <c r="BB580" s="167"/>
      <c r="BC580" s="167"/>
      <c r="BD580" s="167"/>
    </row>
    <row r="581" spans="1:56" ht="14.25" customHeight="1">
      <c r="A581" s="217"/>
      <c r="B581" s="270"/>
      <c r="C581" s="2"/>
      <c r="D581" s="2"/>
      <c r="E581" s="2"/>
      <c r="F581" s="2"/>
      <c r="G581" s="470"/>
      <c r="H581" s="2"/>
      <c r="I581" s="2"/>
      <c r="J581" s="2"/>
      <c r="K581" s="2"/>
      <c r="L581" s="2"/>
      <c r="M581" s="305"/>
      <c r="N581" s="2"/>
      <c r="O581" s="2"/>
      <c r="P581" s="2"/>
      <c r="Q581" s="469"/>
      <c r="R581" s="2"/>
      <c r="S581" s="2"/>
      <c r="T581" s="2"/>
      <c r="U581" s="468"/>
      <c r="V581" s="2"/>
      <c r="W581" s="1"/>
      <c r="X581" s="1"/>
      <c r="Y581" s="1"/>
      <c r="Z581" s="1"/>
      <c r="AA581" s="1"/>
      <c r="AB581" s="2"/>
      <c r="AC581" s="2"/>
      <c r="AD581" s="2"/>
      <c r="AE581" s="2"/>
      <c r="AF581" s="2"/>
      <c r="AG581" s="3"/>
      <c r="AH581" s="1"/>
      <c r="AI581" s="139"/>
      <c r="AJ581" s="139"/>
      <c r="AK581" s="350"/>
      <c r="AL581" s="350"/>
      <c r="AM581" s="2"/>
      <c r="AN581" s="2"/>
      <c r="AO581" s="2"/>
      <c r="AP581" s="45"/>
      <c r="AQ581" s="167"/>
      <c r="AR581" s="167"/>
      <c r="AS581" s="167"/>
      <c r="AT581" s="167"/>
      <c r="AU581" s="167"/>
      <c r="AV581" s="167"/>
      <c r="AW581" s="167"/>
      <c r="AX581" s="167"/>
      <c r="AY581" s="167"/>
      <c r="AZ581" s="167"/>
      <c r="BA581" s="167"/>
      <c r="BB581" s="167"/>
      <c r="BC581" s="167"/>
      <c r="BD581" s="167"/>
    </row>
    <row r="582" spans="1:56" ht="14.25" customHeight="1">
      <c r="A582" s="217"/>
      <c r="B582" s="270"/>
      <c r="C582" s="2"/>
      <c r="D582" s="2"/>
      <c r="E582" s="2"/>
      <c r="F582" s="2"/>
      <c r="G582" s="470"/>
      <c r="H582" s="2"/>
      <c r="I582" s="2"/>
      <c r="J582" s="2"/>
      <c r="K582" s="2"/>
      <c r="L582" s="2"/>
      <c r="M582" s="305"/>
      <c r="N582" s="2"/>
      <c r="O582" s="2"/>
      <c r="P582" s="2"/>
      <c r="Q582" s="469"/>
      <c r="R582" s="2"/>
      <c r="S582" s="2"/>
      <c r="T582" s="2"/>
      <c r="U582" s="468"/>
      <c r="V582" s="2"/>
      <c r="W582" s="1"/>
      <c r="X582" s="1"/>
      <c r="Y582" s="1"/>
      <c r="Z582" s="1"/>
      <c r="AA582" s="1"/>
      <c r="AB582" s="2"/>
      <c r="AC582" s="2"/>
      <c r="AD582" s="2"/>
      <c r="AE582" s="2"/>
      <c r="AF582" s="2"/>
      <c r="AG582" s="3"/>
      <c r="AH582" s="1"/>
      <c r="AI582" s="139"/>
      <c r="AJ582" s="139"/>
      <c r="AK582" s="350"/>
      <c r="AL582" s="350"/>
      <c r="AM582" s="2"/>
      <c r="AN582" s="2"/>
      <c r="AO582" s="2"/>
      <c r="AP582" s="45"/>
      <c r="AQ582" s="167"/>
      <c r="AR582" s="167"/>
      <c r="AS582" s="167"/>
      <c r="AT582" s="167"/>
      <c r="AU582" s="167"/>
      <c r="AV582" s="167"/>
      <c r="AW582" s="167"/>
      <c r="AX582" s="167"/>
      <c r="AY582" s="167"/>
      <c r="AZ582" s="167"/>
      <c r="BA582" s="167"/>
      <c r="BB582" s="167"/>
      <c r="BC582" s="167"/>
      <c r="BD582" s="167"/>
    </row>
    <row r="583" spans="1:56" ht="14.25" customHeight="1">
      <c r="A583" s="217"/>
      <c r="B583" s="270"/>
      <c r="C583" s="2"/>
      <c r="D583" s="2"/>
      <c r="E583" s="2"/>
      <c r="F583" s="2"/>
      <c r="G583" s="470"/>
      <c r="H583" s="2"/>
      <c r="I583" s="2"/>
      <c r="J583" s="2"/>
      <c r="K583" s="2"/>
      <c r="L583" s="2"/>
      <c r="M583" s="305"/>
      <c r="N583" s="2"/>
      <c r="O583" s="2"/>
      <c r="P583" s="2"/>
      <c r="Q583" s="469"/>
      <c r="R583" s="2"/>
      <c r="S583" s="2"/>
      <c r="T583" s="2"/>
      <c r="U583" s="468"/>
      <c r="V583" s="2"/>
      <c r="W583" s="1"/>
      <c r="X583" s="1"/>
      <c r="Y583" s="1"/>
      <c r="Z583" s="1"/>
      <c r="AA583" s="1"/>
      <c r="AB583" s="2"/>
      <c r="AC583" s="2"/>
      <c r="AD583" s="2"/>
      <c r="AE583" s="2"/>
      <c r="AF583" s="2"/>
      <c r="AG583" s="3"/>
      <c r="AH583" s="1"/>
      <c r="AI583" s="139"/>
      <c r="AJ583" s="139"/>
      <c r="AK583" s="350"/>
      <c r="AL583" s="350"/>
      <c r="AM583" s="2"/>
      <c r="AN583" s="2"/>
      <c r="AO583" s="2"/>
      <c r="AP583" s="45"/>
      <c r="AQ583" s="167"/>
      <c r="AR583" s="167"/>
      <c r="AS583" s="167"/>
      <c r="AT583" s="167"/>
      <c r="AU583" s="167"/>
      <c r="AV583" s="167"/>
      <c r="AW583" s="167"/>
      <c r="AX583" s="167"/>
      <c r="AY583" s="167"/>
      <c r="AZ583" s="167"/>
      <c r="BA583" s="167"/>
      <c r="BB583" s="167"/>
      <c r="BC583" s="167"/>
      <c r="BD583" s="167"/>
    </row>
    <row r="584" spans="1:56" ht="14.25" customHeight="1">
      <c r="A584" s="217"/>
      <c r="B584" s="270"/>
      <c r="C584" s="2"/>
      <c r="D584" s="2"/>
      <c r="E584" s="2"/>
      <c r="F584" s="2"/>
      <c r="G584" s="470"/>
      <c r="H584" s="2"/>
      <c r="I584" s="2"/>
      <c r="J584" s="2"/>
      <c r="K584" s="2"/>
      <c r="L584" s="2"/>
      <c r="M584" s="305"/>
      <c r="N584" s="2"/>
      <c r="O584" s="2"/>
      <c r="P584" s="2"/>
      <c r="Q584" s="469"/>
      <c r="R584" s="2"/>
      <c r="S584" s="2"/>
      <c r="T584" s="2"/>
      <c r="U584" s="468"/>
      <c r="V584" s="2"/>
      <c r="W584" s="1"/>
      <c r="X584" s="1"/>
      <c r="Y584" s="1"/>
      <c r="Z584" s="1"/>
      <c r="AA584" s="1"/>
      <c r="AB584" s="2"/>
      <c r="AC584" s="2"/>
      <c r="AD584" s="2"/>
      <c r="AE584" s="2"/>
      <c r="AF584" s="2"/>
      <c r="AG584" s="3"/>
      <c r="AH584" s="1"/>
      <c r="AI584" s="139"/>
      <c r="AJ584" s="139"/>
      <c r="AK584" s="350"/>
      <c r="AL584" s="350"/>
      <c r="AM584" s="2"/>
      <c r="AN584" s="2"/>
      <c r="AO584" s="2"/>
      <c r="AP584" s="45"/>
      <c r="AQ584" s="167"/>
      <c r="AR584" s="167"/>
      <c r="AS584" s="167"/>
      <c r="AT584" s="167"/>
      <c r="AU584" s="167"/>
      <c r="AV584" s="167"/>
      <c r="AW584" s="167"/>
      <c r="AX584" s="167"/>
      <c r="AY584" s="167"/>
      <c r="AZ584" s="167"/>
      <c r="BA584" s="167"/>
      <c r="BB584" s="167"/>
      <c r="BC584" s="167"/>
      <c r="BD584" s="167"/>
    </row>
    <row r="585" spans="1:56" ht="14.25" customHeight="1">
      <c r="A585" s="217"/>
      <c r="B585" s="270"/>
      <c r="C585" s="2"/>
      <c r="D585" s="2"/>
      <c r="E585" s="2"/>
      <c r="F585" s="2"/>
      <c r="G585" s="470"/>
      <c r="H585" s="2"/>
      <c r="I585" s="2"/>
      <c r="J585" s="2"/>
      <c r="K585" s="2"/>
      <c r="L585" s="2"/>
      <c r="M585" s="305"/>
      <c r="N585" s="2"/>
      <c r="O585" s="2"/>
      <c r="P585" s="2"/>
      <c r="Q585" s="469"/>
      <c r="R585" s="2"/>
      <c r="S585" s="2"/>
      <c r="T585" s="2"/>
      <c r="U585" s="468"/>
      <c r="V585" s="2"/>
      <c r="W585" s="1"/>
      <c r="X585" s="1"/>
      <c r="Y585" s="1"/>
      <c r="Z585" s="1"/>
      <c r="AA585" s="1"/>
      <c r="AB585" s="2"/>
      <c r="AC585" s="2"/>
      <c r="AD585" s="2"/>
      <c r="AE585" s="2"/>
      <c r="AF585" s="2"/>
      <c r="AG585" s="3"/>
      <c r="AH585" s="1"/>
      <c r="AI585" s="139"/>
      <c r="AJ585" s="139"/>
      <c r="AK585" s="350"/>
      <c r="AL585" s="350"/>
      <c r="AM585" s="2"/>
      <c r="AN585" s="2"/>
      <c r="AO585" s="2"/>
      <c r="AP585" s="45"/>
      <c r="AQ585" s="167"/>
      <c r="AR585" s="167"/>
      <c r="AS585" s="167"/>
      <c r="AT585" s="167"/>
      <c r="AU585" s="167"/>
      <c r="AV585" s="167"/>
      <c r="AW585" s="167"/>
      <c r="AX585" s="167"/>
      <c r="AY585" s="167"/>
      <c r="AZ585" s="167"/>
      <c r="BA585" s="167"/>
      <c r="BB585" s="167"/>
      <c r="BC585" s="167"/>
      <c r="BD585" s="167"/>
    </row>
    <row r="586" spans="1:56" ht="14.25" customHeight="1">
      <c r="A586" s="217"/>
      <c r="B586" s="270"/>
      <c r="C586" s="2"/>
      <c r="D586" s="2"/>
      <c r="E586" s="2"/>
      <c r="F586" s="2"/>
      <c r="G586" s="470"/>
      <c r="H586" s="2"/>
      <c r="I586" s="2"/>
      <c r="J586" s="2"/>
      <c r="K586" s="2"/>
      <c r="L586" s="2"/>
      <c r="M586" s="305"/>
      <c r="N586" s="2"/>
      <c r="O586" s="2"/>
      <c r="P586" s="2"/>
      <c r="Q586" s="469"/>
      <c r="R586" s="2"/>
      <c r="S586" s="2"/>
      <c r="T586" s="2"/>
      <c r="U586" s="468"/>
      <c r="V586" s="2"/>
      <c r="W586" s="1"/>
      <c r="X586" s="1"/>
      <c r="Y586" s="1"/>
      <c r="Z586" s="1"/>
      <c r="AA586" s="1"/>
      <c r="AB586" s="2"/>
      <c r="AC586" s="2"/>
      <c r="AD586" s="2"/>
      <c r="AE586" s="2"/>
      <c r="AF586" s="2"/>
      <c r="AG586" s="3"/>
      <c r="AH586" s="1"/>
      <c r="AI586" s="139"/>
      <c r="AJ586" s="139"/>
      <c r="AK586" s="350"/>
      <c r="AL586" s="350"/>
      <c r="AM586" s="2"/>
      <c r="AN586" s="2"/>
      <c r="AO586" s="2"/>
      <c r="AP586" s="45"/>
      <c r="AQ586" s="167"/>
      <c r="AR586" s="167"/>
      <c r="AS586" s="167"/>
      <c r="AT586" s="167"/>
      <c r="AU586" s="167"/>
      <c r="AV586" s="167"/>
      <c r="AW586" s="167"/>
      <c r="AX586" s="167"/>
      <c r="AY586" s="167"/>
      <c r="AZ586" s="167"/>
      <c r="BA586" s="167"/>
      <c r="BB586" s="167"/>
      <c r="BC586" s="167"/>
      <c r="BD586" s="167"/>
    </row>
    <row r="587" spans="1:56" ht="14.25" customHeight="1">
      <c r="A587" s="217"/>
      <c r="B587" s="270"/>
      <c r="C587" s="2"/>
      <c r="D587" s="2"/>
      <c r="E587" s="2"/>
      <c r="F587" s="2"/>
      <c r="G587" s="470"/>
      <c r="H587" s="2"/>
      <c r="I587" s="2"/>
      <c r="J587" s="2"/>
      <c r="K587" s="2"/>
      <c r="L587" s="2"/>
      <c r="M587" s="305"/>
      <c r="N587" s="2"/>
      <c r="O587" s="2"/>
      <c r="P587" s="2"/>
      <c r="Q587" s="469"/>
      <c r="R587" s="2"/>
      <c r="S587" s="2"/>
      <c r="T587" s="2"/>
      <c r="U587" s="468"/>
      <c r="V587" s="2"/>
      <c r="W587" s="1"/>
      <c r="X587" s="1"/>
      <c r="Y587" s="1"/>
      <c r="Z587" s="1"/>
      <c r="AA587" s="1"/>
      <c r="AB587" s="2"/>
      <c r="AC587" s="2"/>
      <c r="AD587" s="2"/>
      <c r="AE587" s="2"/>
      <c r="AF587" s="2"/>
      <c r="AG587" s="3"/>
      <c r="AH587" s="1"/>
      <c r="AI587" s="139"/>
      <c r="AJ587" s="139"/>
      <c r="AK587" s="350"/>
      <c r="AL587" s="350"/>
      <c r="AM587" s="2"/>
      <c r="AN587" s="2"/>
      <c r="AO587" s="2"/>
      <c r="AP587" s="45"/>
      <c r="AQ587" s="167"/>
      <c r="AR587" s="167"/>
      <c r="AS587" s="167"/>
      <c r="AT587" s="167"/>
      <c r="AU587" s="167"/>
      <c r="AV587" s="167"/>
      <c r="AW587" s="167"/>
      <c r="AX587" s="167"/>
      <c r="AY587" s="167"/>
      <c r="AZ587" s="167"/>
      <c r="BA587" s="167"/>
      <c r="BB587" s="167"/>
      <c r="BC587" s="167"/>
      <c r="BD587" s="167"/>
    </row>
    <row r="588" spans="1:56" ht="14.25" customHeight="1">
      <c r="A588" s="217"/>
      <c r="B588" s="270"/>
      <c r="C588" s="2"/>
      <c r="D588" s="2"/>
      <c r="E588" s="2"/>
      <c r="F588" s="2"/>
      <c r="G588" s="470"/>
      <c r="H588" s="2"/>
      <c r="I588" s="2"/>
      <c r="J588" s="2"/>
      <c r="K588" s="2"/>
      <c r="L588" s="2"/>
      <c r="M588" s="305"/>
      <c r="N588" s="2"/>
      <c r="O588" s="2"/>
      <c r="P588" s="2"/>
      <c r="Q588" s="469"/>
      <c r="R588" s="2"/>
      <c r="S588" s="2"/>
      <c r="T588" s="2"/>
      <c r="U588" s="468"/>
      <c r="V588" s="2"/>
      <c r="W588" s="1"/>
      <c r="X588" s="1"/>
      <c r="Y588" s="1"/>
      <c r="Z588" s="1"/>
      <c r="AA588" s="1"/>
      <c r="AB588" s="2"/>
      <c r="AC588" s="2"/>
      <c r="AD588" s="2"/>
      <c r="AE588" s="2"/>
      <c r="AF588" s="2"/>
      <c r="AG588" s="3"/>
      <c r="AH588" s="1"/>
      <c r="AI588" s="139"/>
      <c r="AJ588" s="139"/>
      <c r="AK588" s="350"/>
      <c r="AL588" s="350"/>
      <c r="AM588" s="2"/>
      <c r="AN588" s="2"/>
      <c r="AO588" s="2"/>
      <c r="AP588" s="45"/>
      <c r="AQ588" s="167"/>
      <c r="AR588" s="167"/>
      <c r="AS588" s="167"/>
      <c r="AT588" s="167"/>
      <c r="AU588" s="167"/>
      <c r="AV588" s="167"/>
      <c r="AW588" s="167"/>
      <c r="AX588" s="167"/>
      <c r="AY588" s="167"/>
      <c r="AZ588" s="167"/>
      <c r="BA588" s="167"/>
      <c r="BB588" s="167"/>
      <c r="BC588" s="167"/>
      <c r="BD588" s="167"/>
    </row>
    <row r="589" spans="1:56" ht="14.25" customHeight="1">
      <c r="A589" s="217"/>
      <c r="B589" s="270"/>
      <c r="C589" s="2"/>
      <c r="D589" s="2"/>
      <c r="E589" s="2"/>
      <c r="F589" s="2"/>
      <c r="G589" s="470"/>
      <c r="H589" s="2"/>
      <c r="I589" s="2"/>
      <c r="J589" s="2"/>
      <c r="K589" s="2"/>
      <c r="L589" s="2"/>
      <c r="M589" s="305"/>
      <c r="N589" s="2"/>
      <c r="O589" s="2"/>
      <c r="P589" s="2"/>
      <c r="Q589" s="469"/>
      <c r="R589" s="2"/>
      <c r="S589" s="2"/>
      <c r="T589" s="2"/>
      <c r="U589" s="468"/>
      <c r="V589" s="2"/>
      <c r="W589" s="1"/>
      <c r="X589" s="1"/>
      <c r="Y589" s="1"/>
      <c r="Z589" s="1"/>
      <c r="AA589" s="1"/>
      <c r="AB589" s="2"/>
      <c r="AC589" s="2"/>
      <c r="AD589" s="2"/>
      <c r="AE589" s="2"/>
      <c r="AF589" s="2"/>
      <c r="AG589" s="3"/>
      <c r="AH589" s="1"/>
      <c r="AI589" s="139"/>
      <c r="AJ589" s="139"/>
      <c r="AK589" s="350"/>
      <c r="AL589" s="350"/>
      <c r="AM589" s="2"/>
      <c r="AN589" s="2"/>
      <c r="AO589" s="2"/>
      <c r="AP589" s="45"/>
      <c r="AQ589" s="167"/>
      <c r="AR589" s="167"/>
      <c r="AS589" s="167"/>
      <c r="AT589" s="167"/>
      <c r="AU589" s="167"/>
      <c r="AV589" s="167"/>
      <c r="AW589" s="167"/>
      <c r="AX589" s="167"/>
      <c r="AY589" s="167"/>
      <c r="AZ589" s="167"/>
      <c r="BA589" s="167"/>
      <c r="BB589" s="167"/>
      <c r="BC589" s="167"/>
      <c r="BD589" s="167"/>
    </row>
    <row r="590" spans="1:56" ht="14.25" customHeight="1">
      <c r="A590" s="217"/>
      <c r="B590" s="270"/>
      <c r="C590" s="2"/>
      <c r="D590" s="2"/>
      <c r="E590" s="2"/>
      <c r="F590" s="2"/>
      <c r="G590" s="470"/>
      <c r="H590" s="2"/>
      <c r="I590" s="2"/>
      <c r="J590" s="2"/>
      <c r="K590" s="2"/>
      <c r="L590" s="2"/>
      <c r="M590" s="305"/>
      <c r="N590" s="2"/>
      <c r="O590" s="2"/>
      <c r="P590" s="2"/>
      <c r="Q590" s="469"/>
      <c r="R590" s="2"/>
      <c r="S590" s="2"/>
      <c r="T590" s="2"/>
      <c r="U590" s="468"/>
      <c r="V590" s="2"/>
      <c r="W590" s="1"/>
      <c r="X590" s="1"/>
      <c r="Y590" s="1"/>
      <c r="Z590" s="1"/>
      <c r="AA590" s="1"/>
      <c r="AB590" s="2"/>
      <c r="AC590" s="2"/>
      <c r="AD590" s="2"/>
      <c r="AE590" s="2"/>
      <c r="AF590" s="2"/>
      <c r="AG590" s="3"/>
      <c r="AH590" s="1"/>
      <c r="AI590" s="139"/>
      <c r="AJ590" s="139"/>
      <c r="AK590" s="350"/>
      <c r="AL590" s="350"/>
      <c r="AM590" s="2"/>
      <c r="AN590" s="2"/>
      <c r="AO590" s="2"/>
      <c r="AP590" s="45"/>
      <c r="AQ590" s="167"/>
      <c r="AR590" s="167"/>
      <c r="AS590" s="167"/>
      <c r="AT590" s="167"/>
      <c r="AU590" s="167"/>
      <c r="AV590" s="167"/>
      <c r="AW590" s="167"/>
      <c r="AX590" s="167"/>
      <c r="AY590" s="167"/>
      <c r="AZ590" s="167"/>
      <c r="BA590" s="167"/>
      <c r="BB590" s="167"/>
      <c r="BC590" s="167"/>
      <c r="BD590" s="167"/>
    </row>
    <row r="591" spans="1:56" ht="14.25" customHeight="1">
      <c r="A591" s="217"/>
      <c r="B591" s="270"/>
      <c r="C591" s="2"/>
      <c r="D591" s="2"/>
      <c r="E591" s="2"/>
      <c r="F591" s="2"/>
      <c r="G591" s="470"/>
      <c r="H591" s="2"/>
      <c r="I591" s="2"/>
      <c r="J591" s="2"/>
      <c r="K591" s="2"/>
      <c r="L591" s="2"/>
      <c r="M591" s="305"/>
      <c r="N591" s="2"/>
      <c r="O591" s="2"/>
      <c r="P591" s="2"/>
      <c r="Q591" s="469"/>
      <c r="R591" s="2"/>
      <c r="S591" s="2"/>
      <c r="T591" s="2"/>
      <c r="U591" s="468"/>
      <c r="V591" s="2"/>
      <c r="W591" s="1"/>
      <c r="X591" s="1"/>
      <c r="Y591" s="1"/>
      <c r="Z591" s="1"/>
      <c r="AA591" s="1"/>
      <c r="AB591" s="2"/>
      <c r="AC591" s="2"/>
      <c r="AD591" s="2"/>
      <c r="AE591" s="2"/>
      <c r="AF591" s="2"/>
      <c r="AG591" s="3"/>
      <c r="AH591" s="1"/>
      <c r="AI591" s="139"/>
      <c r="AJ591" s="139"/>
      <c r="AK591" s="350"/>
      <c r="AL591" s="350"/>
      <c r="AM591" s="2"/>
      <c r="AN591" s="2"/>
      <c r="AO591" s="2"/>
      <c r="AP591" s="45"/>
      <c r="AQ591" s="167"/>
      <c r="AR591" s="167"/>
      <c r="AS591" s="167"/>
      <c r="AT591" s="167"/>
      <c r="AU591" s="167"/>
      <c r="AV591" s="167"/>
      <c r="AW591" s="167"/>
      <c r="AX591" s="167"/>
      <c r="AY591" s="167"/>
      <c r="AZ591" s="167"/>
      <c r="BA591" s="167"/>
      <c r="BB591" s="167"/>
      <c r="BC591" s="167"/>
      <c r="BD591" s="167"/>
    </row>
    <row r="592" spans="1:56" ht="14.25" customHeight="1">
      <c r="A592" s="217"/>
      <c r="B592" s="270"/>
      <c r="C592" s="2"/>
      <c r="D592" s="2"/>
      <c r="E592" s="2"/>
      <c r="F592" s="2"/>
      <c r="G592" s="470"/>
      <c r="H592" s="2"/>
      <c r="I592" s="2"/>
      <c r="J592" s="2"/>
      <c r="K592" s="2"/>
      <c r="L592" s="2"/>
      <c r="M592" s="305"/>
      <c r="N592" s="2"/>
      <c r="O592" s="2"/>
      <c r="P592" s="2"/>
      <c r="Q592" s="469"/>
      <c r="R592" s="2"/>
      <c r="S592" s="2"/>
      <c r="T592" s="2"/>
      <c r="U592" s="468"/>
      <c r="V592" s="2"/>
      <c r="W592" s="1"/>
      <c r="X592" s="1"/>
      <c r="Y592" s="1"/>
      <c r="Z592" s="1"/>
      <c r="AA592" s="1"/>
      <c r="AB592" s="2"/>
      <c r="AC592" s="2"/>
      <c r="AD592" s="2"/>
      <c r="AE592" s="2"/>
      <c r="AF592" s="2"/>
      <c r="AG592" s="3"/>
      <c r="AH592" s="1"/>
      <c r="AI592" s="139"/>
      <c r="AJ592" s="139"/>
      <c r="AK592" s="350"/>
      <c r="AL592" s="350"/>
      <c r="AM592" s="2"/>
      <c r="AN592" s="2"/>
      <c r="AO592" s="2"/>
      <c r="AP592" s="45"/>
      <c r="AQ592" s="167"/>
      <c r="AR592" s="167"/>
      <c r="AS592" s="167"/>
      <c r="AT592" s="167"/>
      <c r="AU592" s="167"/>
      <c r="AV592" s="167"/>
      <c r="AW592" s="167"/>
      <c r="AX592" s="167"/>
      <c r="AY592" s="167"/>
      <c r="AZ592" s="167"/>
      <c r="BA592" s="167"/>
      <c r="BB592" s="167"/>
      <c r="BC592" s="167"/>
      <c r="BD592" s="167"/>
    </row>
    <row r="593" spans="1:56" ht="14.25" customHeight="1">
      <c r="A593" s="217"/>
      <c r="B593" s="270"/>
      <c r="C593" s="2"/>
      <c r="D593" s="2"/>
      <c r="E593" s="2"/>
      <c r="F593" s="2"/>
      <c r="G593" s="470"/>
      <c r="H593" s="2"/>
      <c r="I593" s="2"/>
      <c r="J593" s="2"/>
      <c r="K593" s="2"/>
      <c r="L593" s="2"/>
      <c r="M593" s="305"/>
      <c r="N593" s="2"/>
      <c r="O593" s="2"/>
      <c r="P593" s="2"/>
      <c r="Q593" s="469"/>
      <c r="R593" s="2"/>
      <c r="S593" s="2"/>
      <c r="T593" s="2"/>
      <c r="U593" s="468"/>
      <c r="V593" s="2"/>
      <c r="W593" s="1"/>
      <c r="X593" s="1"/>
      <c r="Y593" s="1"/>
      <c r="Z593" s="1"/>
      <c r="AA593" s="1"/>
      <c r="AB593" s="2"/>
      <c r="AC593" s="2"/>
      <c r="AD593" s="2"/>
      <c r="AE593" s="2"/>
      <c r="AF593" s="2"/>
      <c r="AG593" s="3"/>
      <c r="AH593" s="1"/>
      <c r="AI593" s="139"/>
      <c r="AJ593" s="139"/>
      <c r="AK593" s="350"/>
      <c r="AL593" s="350"/>
      <c r="AM593" s="2"/>
      <c r="AN593" s="2"/>
      <c r="AO593" s="2"/>
      <c r="AP593" s="45"/>
      <c r="AQ593" s="167"/>
      <c r="AR593" s="167"/>
      <c r="AS593" s="167"/>
      <c r="AT593" s="167"/>
      <c r="AU593" s="167"/>
      <c r="AV593" s="167"/>
      <c r="AW593" s="167"/>
      <c r="AX593" s="167"/>
      <c r="AY593" s="167"/>
      <c r="AZ593" s="167"/>
      <c r="BA593" s="167"/>
      <c r="BB593" s="167"/>
      <c r="BC593" s="167"/>
      <c r="BD593" s="167"/>
    </row>
    <row r="594" spans="1:56" ht="14.25" customHeight="1">
      <c r="A594" s="217"/>
      <c r="B594" s="270"/>
      <c r="C594" s="2"/>
      <c r="D594" s="2"/>
      <c r="E594" s="2"/>
      <c r="F594" s="2"/>
      <c r="G594" s="470"/>
      <c r="H594" s="2"/>
      <c r="I594" s="2"/>
      <c r="J594" s="2"/>
      <c r="K594" s="2"/>
      <c r="L594" s="2"/>
      <c r="M594" s="305"/>
      <c r="N594" s="2"/>
      <c r="O594" s="2"/>
      <c r="P594" s="2"/>
      <c r="Q594" s="469"/>
      <c r="R594" s="2"/>
      <c r="S594" s="2"/>
      <c r="T594" s="2"/>
      <c r="U594" s="468"/>
      <c r="V594" s="2"/>
      <c r="W594" s="1"/>
      <c r="X594" s="1"/>
      <c r="Y594" s="1"/>
      <c r="Z594" s="1"/>
      <c r="AA594" s="1"/>
      <c r="AB594" s="2"/>
      <c r="AC594" s="2"/>
      <c r="AD594" s="2"/>
      <c r="AE594" s="2"/>
      <c r="AF594" s="2"/>
      <c r="AG594" s="3"/>
      <c r="AH594" s="1"/>
      <c r="AI594" s="139"/>
      <c r="AJ594" s="139"/>
      <c r="AK594" s="350"/>
      <c r="AL594" s="350"/>
      <c r="AM594" s="2"/>
      <c r="AN594" s="2"/>
      <c r="AO594" s="2"/>
      <c r="AP594" s="45"/>
      <c r="AQ594" s="167"/>
      <c r="AR594" s="167"/>
      <c r="AS594" s="167"/>
      <c r="AT594" s="167"/>
      <c r="AU594" s="167"/>
      <c r="AV594" s="167"/>
      <c r="AW594" s="167"/>
      <c r="AX594" s="167"/>
      <c r="AY594" s="167"/>
      <c r="AZ594" s="167"/>
      <c r="BA594" s="167"/>
      <c r="BB594" s="167"/>
      <c r="BC594" s="167"/>
      <c r="BD594" s="167"/>
    </row>
    <row r="595" spans="1:56" ht="14.25" customHeight="1">
      <c r="A595" s="217"/>
      <c r="B595" s="270"/>
      <c r="C595" s="2"/>
      <c r="D595" s="2"/>
      <c r="E595" s="2"/>
      <c r="F595" s="2"/>
      <c r="G595" s="470"/>
      <c r="H595" s="2"/>
      <c r="I595" s="2"/>
      <c r="J595" s="2"/>
      <c r="K595" s="2"/>
      <c r="L595" s="2"/>
      <c r="M595" s="305"/>
      <c r="N595" s="2"/>
      <c r="O595" s="2"/>
      <c r="P595" s="2"/>
      <c r="Q595" s="469"/>
      <c r="R595" s="2"/>
      <c r="S595" s="2"/>
      <c r="T595" s="2"/>
      <c r="U595" s="468"/>
      <c r="V595" s="2"/>
      <c r="W595" s="1"/>
      <c r="X595" s="1"/>
      <c r="Y595" s="1"/>
      <c r="Z595" s="1"/>
      <c r="AA595" s="1"/>
      <c r="AB595" s="2"/>
      <c r="AC595" s="2"/>
      <c r="AD595" s="2"/>
      <c r="AE595" s="2"/>
      <c r="AF595" s="2"/>
      <c r="AG595" s="3"/>
      <c r="AH595" s="1"/>
      <c r="AI595" s="139"/>
      <c r="AJ595" s="139"/>
      <c r="AK595" s="350"/>
      <c r="AL595" s="350"/>
      <c r="AM595" s="2"/>
      <c r="AN595" s="2"/>
      <c r="AO595" s="2"/>
      <c r="AP595" s="45"/>
      <c r="AQ595" s="167"/>
      <c r="AR595" s="167"/>
      <c r="AS595" s="167"/>
      <c r="AT595" s="167"/>
      <c r="AU595" s="167"/>
      <c r="AV595" s="167"/>
      <c r="AW595" s="167"/>
      <c r="AX595" s="167"/>
      <c r="AY595" s="167"/>
      <c r="AZ595" s="167"/>
      <c r="BA595" s="167"/>
      <c r="BB595" s="167"/>
      <c r="BC595" s="167"/>
      <c r="BD595" s="167"/>
    </row>
    <row r="596" spans="1:56" ht="14.25" customHeight="1">
      <c r="A596" s="217"/>
      <c r="B596" s="270"/>
      <c r="C596" s="2"/>
      <c r="D596" s="2"/>
      <c r="E596" s="2"/>
      <c r="F596" s="2"/>
      <c r="G596" s="470"/>
      <c r="H596" s="2"/>
      <c r="I596" s="2"/>
      <c r="J596" s="2"/>
      <c r="K596" s="2"/>
      <c r="L596" s="2"/>
      <c r="M596" s="305"/>
      <c r="N596" s="2"/>
      <c r="O596" s="2"/>
      <c r="P596" s="2"/>
      <c r="Q596" s="469"/>
      <c r="R596" s="2"/>
      <c r="S596" s="2"/>
      <c r="T596" s="2"/>
      <c r="U596" s="468"/>
      <c r="V596" s="2"/>
      <c r="W596" s="1"/>
      <c r="X596" s="1"/>
      <c r="Y596" s="1"/>
      <c r="Z596" s="1"/>
      <c r="AA596" s="1"/>
      <c r="AB596" s="2"/>
      <c r="AC596" s="2"/>
      <c r="AD596" s="2"/>
      <c r="AE596" s="2"/>
      <c r="AF596" s="2"/>
      <c r="AG596" s="3"/>
      <c r="AH596" s="1"/>
      <c r="AI596" s="139"/>
      <c r="AJ596" s="139"/>
      <c r="AK596" s="350"/>
      <c r="AL596" s="350"/>
      <c r="AM596" s="2"/>
      <c r="AN596" s="2"/>
      <c r="AO596" s="2"/>
      <c r="AP596" s="45"/>
      <c r="AQ596" s="167"/>
      <c r="AR596" s="167"/>
      <c r="AS596" s="167"/>
      <c r="AT596" s="167"/>
      <c r="AU596" s="167"/>
      <c r="AV596" s="167"/>
      <c r="AW596" s="167"/>
      <c r="AX596" s="167"/>
      <c r="AY596" s="167"/>
      <c r="AZ596" s="167"/>
      <c r="BA596" s="167"/>
      <c r="BB596" s="167"/>
      <c r="BC596" s="167"/>
      <c r="BD596" s="167"/>
    </row>
    <row r="597" spans="1:56" ht="14.25" customHeight="1">
      <c r="A597" s="217"/>
      <c r="B597" s="270"/>
      <c r="C597" s="2"/>
      <c r="D597" s="2"/>
      <c r="E597" s="2"/>
      <c r="F597" s="2"/>
      <c r="G597" s="470"/>
      <c r="H597" s="2"/>
      <c r="I597" s="2"/>
      <c r="J597" s="2"/>
      <c r="K597" s="2"/>
      <c r="L597" s="2"/>
      <c r="M597" s="305"/>
      <c r="N597" s="2"/>
      <c r="O597" s="2"/>
      <c r="P597" s="2"/>
      <c r="Q597" s="469"/>
      <c r="R597" s="2"/>
      <c r="S597" s="2"/>
      <c r="T597" s="2"/>
      <c r="U597" s="468"/>
      <c r="V597" s="2"/>
      <c r="W597" s="1"/>
      <c r="X597" s="1"/>
      <c r="Y597" s="1"/>
      <c r="Z597" s="1"/>
      <c r="AA597" s="1"/>
      <c r="AB597" s="2"/>
      <c r="AC597" s="2"/>
      <c r="AD597" s="2"/>
      <c r="AE597" s="2"/>
      <c r="AF597" s="2"/>
      <c r="AG597" s="3"/>
      <c r="AH597" s="1"/>
      <c r="AI597" s="139"/>
      <c r="AJ597" s="139"/>
      <c r="AK597" s="350"/>
      <c r="AL597" s="350"/>
      <c r="AM597" s="2"/>
      <c r="AN597" s="2"/>
      <c r="AO597" s="2"/>
      <c r="AP597" s="45"/>
      <c r="AQ597" s="167"/>
      <c r="AR597" s="167"/>
      <c r="AS597" s="167"/>
      <c r="AT597" s="167"/>
      <c r="AU597" s="167"/>
      <c r="AV597" s="167"/>
      <c r="AW597" s="167"/>
      <c r="AX597" s="167"/>
      <c r="AY597" s="167"/>
      <c r="AZ597" s="167"/>
      <c r="BA597" s="167"/>
      <c r="BB597" s="167"/>
      <c r="BC597" s="167"/>
      <c r="BD597" s="167"/>
    </row>
    <row r="598" spans="1:56" ht="14.25" customHeight="1">
      <c r="A598" s="217"/>
      <c r="B598" s="270"/>
      <c r="C598" s="2"/>
      <c r="D598" s="2"/>
      <c r="E598" s="2"/>
      <c r="F598" s="2"/>
      <c r="G598" s="470"/>
      <c r="H598" s="2"/>
      <c r="I598" s="2"/>
      <c r="J598" s="2"/>
      <c r="K598" s="2"/>
      <c r="L598" s="2"/>
      <c r="M598" s="305"/>
      <c r="N598" s="2"/>
      <c r="O598" s="2"/>
      <c r="P598" s="2"/>
      <c r="Q598" s="469"/>
      <c r="R598" s="2"/>
      <c r="S598" s="2"/>
      <c r="T598" s="2"/>
      <c r="U598" s="468"/>
      <c r="V598" s="2"/>
      <c r="W598" s="1"/>
      <c r="X598" s="1"/>
      <c r="Y598" s="1"/>
      <c r="Z598" s="1"/>
      <c r="AA598" s="1"/>
      <c r="AB598" s="2"/>
      <c r="AC598" s="2"/>
      <c r="AD598" s="2"/>
      <c r="AE598" s="2"/>
      <c r="AF598" s="2"/>
      <c r="AG598" s="3"/>
      <c r="AH598" s="1"/>
      <c r="AI598" s="139"/>
      <c r="AJ598" s="139"/>
      <c r="AK598" s="350"/>
      <c r="AL598" s="350"/>
      <c r="AM598" s="2"/>
      <c r="AN598" s="2"/>
      <c r="AO598" s="2"/>
      <c r="AP598" s="45"/>
      <c r="AQ598" s="167"/>
      <c r="AR598" s="167"/>
      <c r="AS598" s="167"/>
      <c r="AT598" s="167"/>
      <c r="AU598" s="167"/>
      <c r="AV598" s="167"/>
      <c r="AW598" s="167"/>
      <c r="AX598" s="167"/>
      <c r="AY598" s="167"/>
      <c r="AZ598" s="167"/>
      <c r="BA598" s="167"/>
      <c r="BB598" s="167"/>
      <c r="BC598" s="167"/>
      <c r="BD598" s="167"/>
    </row>
    <row r="599" spans="1:56" ht="14.25" customHeight="1">
      <c r="A599" s="217"/>
      <c r="B599" s="270"/>
      <c r="C599" s="2"/>
      <c r="D599" s="2"/>
      <c r="E599" s="2"/>
      <c r="F599" s="2"/>
      <c r="G599" s="470"/>
      <c r="H599" s="2"/>
      <c r="I599" s="2"/>
      <c r="J599" s="2"/>
      <c r="K599" s="2"/>
      <c r="L599" s="2"/>
      <c r="M599" s="305"/>
      <c r="N599" s="2"/>
      <c r="O599" s="2"/>
      <c r="P599" s="2"/>
      <c r="Q599" s="469"/>
      <c r="R599" s="2"/>
      <c r="S599" s="2"/>
      <c r="T599" s="2"/>
      <c r="U599" s="468"/>
      <c r="V599" s="2"/>
      <c r="W599" s="1"/>
      <c r="X599" s="1"/>
      <c r="Y599" s="1"/>
      <c r="Z599" s="1"/>
      <c r="AA599" s="1"/>
      <c r="AB599" s="2"/>
      <c r="AC599" s="2"/>
      <c r="AD599" s="2"/>
      <c r="AE599" s="2"/>
      <c r="AF599" s="2"/>
      <c r="AG599" s="3"/>
      <c r="AH599" s="1"/>
      <c r="AI599" s="139"/>
      <c r="AJ599" s="139"/>
      <c r="AK599" s="350"/>
      <c r="AL599" s="350"/>
      <c r="AM599" s="2"/>
      <c r="AN599" s="2"/>
      <c r="AO599" s="2"/>
      <c r="AP599" s="45"/>
      <c r="AQ599" s="167"/>
      <c r="AR599" s="167"/>
      <c r="AS599" s="167"/>
      <c r="AT599" s="167"/>
      <c r="AU599" s="167"/>
      <c r="AV599" s="167"/>
      <c r="AW599" s="167"/>
      <c r="AX599" s="167"/>
      <c r="AY599" s="167"/>
      <c r="AZ599" s="167"/>
      <c r="BA599" s="167"/>
      <c r="BB599" s="167"/>
      <c r="BC599" s="167"/>
      <c r="BD599" s="167"/>
    </row>
    <row r="600" spans="1:56" ht="14.25" customHeight="1">
      <c r="A600" s="217"/>
      <c r="B600" s="270"/>
      <c r="C600" s="2"/>
      <c r="D600" s="2"/>
      <c r="E600" s="2"/>
      <c r="F600" s="2"/>
      <c r="G600" s="470"/>
      <c r="H600" s="2"/>
      <c r="I600" s="2"/>
      <c r="J600" s="2"/>
      <c r="K600" s="2"/>
      <c r="L600" s="2"/>
      <c r="M600" s="305"/>
      <c r="N600" s="2"/>
      <c r="O600" s="2"/>
      <c r="P600" s="2"/>
      <c r="Q600" s="469"/>
      <c r="R600" s="2"/>
      <c r="S600" s="2"/>
      <c r="T600" s="2"/>
      <c r="U600" s="468"/>
      <c r="V600" s="2"/>
      <c r="W600" s="1"/>
      <c r="X600" s="1"/>
      <c r="Y600" s="1"/>
      <c r="Z600" s="1"/>
      <c r="AA600" s="1"/>
      <c r="AB600" s="2"/>
      <c r="AC600" s="2"/>
      <c r="AD600" s="2"/>
      <c r="AE600" s="2"/>
      <c r="AF600" s="2"/>
      <c r="AG600" s="3"/>
      <c r="AH600" s="1"/>
      <c r="AI600" s="139"/>
      <c r="AJ600" s="139"/>
      <c r="AK600" s="350"/>
      <c r="AL600" s="350"/>
      <c r="AM600" s="2"/>
      <c r="AN600" s="2"/>
      <c r="AO600" s="2"/>
      <c r="AP600" s="45"/>
      <c r="AQ600" s="167"/>
      <c r="AR600" s="167"/>
      <c r="AS600" s="167"/>
      <c r="AT600" s="167"/>
      <c r="AU600" s="167"/>
      <c r="AV600" s="167"/>
      <c r="AW600" s="167"/>
      <c r="AX600" s="167"/>
      <c r="AY600" s="167"/>
      <c r="AZ600" s="167"/>
      <c r="BA600" s="167"/>
      <c r="BB600" s="167"/>
      <c r="BC600" s="167"/>
      <c r="BD600" s="167"/>
    </row>
    <row r="601" spans="1:56" ht="14.25" customHeight="1">
      <c r="A601" s="217"/>
      <c r="B601" s="270"/>
      <c r="C601" s="2"/>
      <c r="D601" s="2"/>
      <c r="E601" s="2"/>
      <c r="F601" s="2"/>
      <c r="G601" s="470"/>
      <c r="H601" s="2"/>
      <c r="I601" s="2"/>
      <c r="J601" s="2"/>
      <c r="K601" s="2"/>
      <c r="L601" s="2"/>
      <c r="M601" s="305"/>
      <c r="N601" s="2"/>
      <c r="O601" s="2"/>
      <c r="P601" s="2"/>
      <c r="Q601" s="469"/>
      <c r="R601" s="2"/>
      <c r="S601" s="2"/>
      <c r="T601" s="2"/>
      <c r="U601" s="468"/>
      <c r="V601" s="2"/>
      <c r="W601" s="1"/>
      <c r="X601" s="1"/>
      <c r="Y601" s="1"/>
      <c r="Z601" s="1"/>
      <c r="AA601" s="1"/>
      <c r="AB601" s="2"/>
      <c r="AC601" s="2"/>
      <c r="AD601" s="2"/>
      <c r="AE601" s="2"/>
      <c r="AF601" s="2"/>
      <c r="AG601" s="3"/>
      <c r="AH601" s="1"/>
      <c r="AI601" s="139"/>
      <c r="AJ601" s="139"/>
      <c r="AK601" s="350"/>
      <c r="AL601" s="350"/>
      <c r="AM601" s="2"/>
      <c r="AN601" s="2"/>
      <c r="AO601" s="2"/>
      <c r="AP601" s="45"/>
      <c r="AQ601" s="167"/>
      <c r="AR601" s="167"/>
      <c r="AS601" s="167"/>
      <c r="AT601" s="167"/>
      <c r="AU601" s="167"/>
      <c r="AV601" s="167"/>
      <c r="AW601" s="167"/>
      <c r="AX601" s="167"/>
      <c r="AY601" s="167"/>
      <c r="AZ601" s="167"/>
      <c r="BA601" s="167"/>
      <c r="BB601" s="167"/>
      <c r="BC601" s="167"/>
      <c r="BD601" s="167"/>
    </row>
    <row r="602" spans="1:56" ht="14.25" customHeight="1">
      <c r="A602" s="217"/>
      <c r="B602" s="270"/>
      <c r="C602" s="2"/>
      <c r="D602" s="2"/>
      <c r="E602" s="2"/>
      <c r="F602" s="2"/>
      <c r="G602" s="470"/>
      <c r="H602" s="2"/>
      <c r="I602" s="2"/>
      <c r="J602" s="2"/>
      <c r="K602" s="2"/>
      <c r="L602" s="2"/>
      <c r="M602" s="305"/>
      <c r="N602" s="2"/>
      <c r="O602" s="2"/>
      <c r="P602" s="2"/>
      <c r="Q602" s="469"/>
      <c r="R602" s="2"/>
      <c r="S602" s="2"/>
      <c r="T602" s="2"/>
      <c r="U602" s="468"/>
      <c r="V602" s="2"/>
      <c r="W602" s="1"/>
      <c r="X602" s="1"/>
      <c r="Y602" s="1"/>
      <c r="Z602" s="1"/>
      <c r="AA602" s="1"/>
      <c r="AB602" s="2"/>
      <c r="AC602" s="2"/>
      <c r="AD602" s="2"/>
      <c r="AE602" s="2"/>
      <c r="AF602" s="2"/>
      <c r="AG602" s="3"/>
      <c r="AH602" s="1"/>
      <c r="AI602" s="139"/>
      <c r="AJ602" s="139"/>
      <c r="AK602" s="350"/>
      <c r="AL602" s="350"/>
      <c r="AM602" s="2"/>
      <c r="AN602" s="2"/>
      <c r="AO602" s="2"/>
      <c r="AP602" s="45"/>
      <c r="AQ602" s="167"/>
      <c r="AR602" s="167"/>
      <c r="AS602" s="167"/>
      <c r="AT602" s="167"/>
      <c r="AU602" s="167"/>
      <c r="AV602" s="167"/>
      <c r="AW602" s="167"/>
      <c r="AX602" s="167"/>
      <c r="AY602" s="167"/>
      <c r="AZ602" s="167"/>
      <c r="BA602" s="167"/>
      <c r="BB602" s="167"/>
      <c r="BC602" s="167"/>
      <c r="BD602" s="167"/>
    </row>
    <row r="603" spans="1:56" ht="14.25" customHeight="1">
      <c r="A603" s="217"/>
      <c r="B603" s="270"/>
      <c r="C603" s="2"/>
      <c r="D603" s="2"/>
      <c r="E603" s="2"/>
      <c r="F603" s="2"/>
      <c r="G603" s="470"/>
      <c r="H603" s="2"/>
      <c r="I603" s="2"/>
      <c r="J603" s="2"/>
      <c r="K603" s="2"/>
      <c r="L603" s="2"/>
      <c r="M603" s="305"/>
      <c r="N603" s="2"/>
      <c r="O603" s="2"/>
      <c r="P603" s="2"/>
      <c r="Q603" s="469"/>
      <c r="R603" s="2"/>
      <c r="S603" s="2"/>
      <c r="T603" s="2"/>
      <c r="U603" s="468"/>
      <c r="V603" s="2"/>
      <c r="W603" s="1"/>
      <c r="X603" s="1"/>
      <c r="Y603" s="1"/>
      <c r="Z603" s="1"/>
      <c r="AA603" s="1"/>
      <c r="AB603" s="2"/>
      <c r="AC603" s="2"/>
      <c r="AD603" s="2"/>
      <c r="AE603" s="2"/>
      <c r="AF603" s="2"/>
      <c r="AG603" s="3"/>
      <c r="AH603" s="1"/>
      <c r="AI603" s="139"/>
      <c r="AJ603" s="139"/>
      <c r="AK603" s="350"/>
      <c r="AL603" s="350"/>
      <c r="AM603" s="2"/>
      <c r="AN603" s="2"/>
      <c r="AO603" s="2"/>
      <c r="AP603" s="45"/>
      <c r="AQ603" s="167"/>
      <c r="AR603" s="167"/>
      <c r="AS603" s="167"/>
      <c r="AT603" s="167"/>
      <c r="AU603" s="167"/>
      <c r="AV603" s="167"/>
      <c r="AW603" s="167"/>
      <c r="AX603" s="167"/>
      <c r="AY603" s="167"/>
      <c r="AZ603" s="167"/>
      <c r="BA603" s="167"/>
      <c r="BB603" s="167"/>
      <c r="BC603" s="167"/>
      <c r="BD603" s="167"/>
    </row>
    <row r="604" spans="1:56" ht="14.25" customHeight="1">
      <c r="A604" s="217"/>
      <c r="B604" s="270"/>
      <c r="C604" s="2"/>
      <c r="D604" s="2"/>
      <c r="E604" s="2"/>
      <c r="F604" s="2"/>
      <c r="G604" s="470"/>
      <c r="H604" s="2"/>
      <c r="I604" s="2"/>
      <c r="J604" s="2"/>
      <c r="K604" s="2"/>
      <c r="L604" s="2"/>
      <c r="M604" s="305"/>
      <c r="N604" s="2"/>
      <c r="O604" s="2"/>
      <c r="P604" s="2"/>
      <c r="Q604" s="469"/>
      <c r="R604" s="2"/>
      <c r="S604" s="2"/>
      <c r="T604" s="2"/>
      <c r="U604" s="468"/>
      <c r="V604" s="2"/>
      <c r="W604" s="1"/>
      <c r="X604" s="1"/>
      <c r="Y604" s="1"/>
      <c r="Z604" s="1"/>
      <c r="AA604" s="1"/>
      <c r="AB604" s="2"/>
      <c r="AC604" s="2"/>
      <c r="AD604" s="2"/>
      <c r="AE604" s="2"/>
      <c r="AF604" s="2"/>
      <c r="AG604" s="3"/>
      <c r="AH604" s="1"/>
      <c r="AI604" s="139"/>
      <c r="AJ604" s="139"/>
      <c r="AK604" s="350"/>
      <c r="AL604" s="350"/>
      <c r="AM604" s="2"/>
      <c r="AN604" s="2"/>
      <c r="AO604" s="2"/>
      <c r="AP604" s="45"/>
      <c r="AQ604" s="167"/>
      <c r="AR604" s="167"/>
      <c r="AS604" s="167"/>
      <c r="AT604" s="167"/>
      <c r="AU604" s="167"/>
      <c r="AV604" s="167"/>
      <c r="AW604" s="167"/>
      <c r="AX604" s="167"/>
      <c r="AY604" s="167"/>
      <c r="AZ604" s="167"/>
      <c r="BA604" s="167"/>
      <c r="BB604" s="167"/>
      <c r="BC604" s="167"/>
      <c r="BD604" s="167"/>
    </row>
    <row r="605" spans="1:56" ht="14.25" customHeight="1">
      <c r="A605" s="217"/>
      <c r="B605" s="270"/>
      <c r="C605" s="2"/>
      <c r="D605" s="2"/>
      <c r="E605" s="2"/>
      <c r="F605" s="2"/>
      <c r="G605" s="470"/>
      <c r="H605" s="2"/>
      <c r="I605" s="2"/>
      <c r="J605" s="2"/>
      <c r="K605" s="2"/>
      <c r="L605" s="2"/>
      <c r="M605" s="305"/>
      <c r="N605" s="2"/>
      <c r="O605" s="2"/>
      <c r="P605" s="2"/>
      <c r="Q605" s="469"/>
      <c r="R605" s="2"/>
      <c r="S605" s="2"/>
      <c r="T605" s="2"/>
      <c r="U605" s="468"/>
      <c r="V605" s="2"/>
      <c r="W605" s="1"/>
      <c r="X605" s="1"/>
      <c r="Y605" s="1"/>
      <c r="Z605" s="1"/>
      <c r="AA605" s="1"/>
      <c r="AB605" s="2"/>
      <c r="AC605" s="2"/>
      <c r="AD605" s="2"/>
      <c r="AE605" s="2"/>
      <c r="AF605" s="2"/>
      <c r="AG605" s="3"/>
      <c r="AH605" s="1"/>
      <c r="AI605" s="139"/>
      <c r="AJ605" s="139"/>
      <c r="AK605" s="350"/>
      <c r="AL605" s="350"/>
      <c r="AM605" s="2"/>
      <c r="AN605" s="2"/>
      <c r="AO605" s="2"/>
      <c r="AP605" s="45"/>
      <c r="AQ605" s="167"/>
      <c r="AR605" s="167"/>
      <c r="AS605" s="167"/>
      <c r="AT605" s="167"/>
      <c r="AU605" s="167"/>
      <c r="AV605" s="167"/>
      <c r="AW605" s="167"/>
      <c r="AX605" s="167"/>
      <c r="AY605" s="167"/>
      <c r="AZ605" s="167"/>
      <c r="BA605" s="167"/>
      <c r="BB605" s="167"/>
      <c r="BC605" s="167"/>
      <c r="BD605" s="167"/>
    </row>
    <row r="606" spans="1:56" ht="14.25" customHeight="1">
      <c r="A606" s="217"/>
      <c r="B606" s="270"/>
      <c r="C606" s="2"/>
      <c r="D606" s="2"/>
      <c r="E606" s="2"/>
      <c r="F606" s="2"/>
      <c r="G606" s="470"/>
      <c r="H606" s="2"/>
      <c r="I606" s="2"/>
      <c r="J606" s="2"/>
      <c r="K606" s="2"/>
      <c r="L606" s="2"/>
      <c r="M606" s="305"/>
      <c r="N606" s="2"/>
      <c r="O606" s="2"/>
      <c r="P606" s="2"/>
      <c r="Q606" s="469"/>
      <c r="R606" s="2"/>
      <c r="S606" s="2"/>
      <c r="T606" s="2"/>
      <c r="U606" s="468"/>
      <c r="V606" s="2"/>
      <c r="W606" s="1"/>
      <c r="X606" s="1"/>
      <c r="Y606" s="1"/>
      <c r="Z606" s="1"/>
      <c r="AA606" s="1"/>
      <c r="AB606" s="2"/>
      <c r="AC606" s="2"/>
      <c r="AD606" s="2"/>
      <c r="AE606" s="2"/>
      <c r="AF606" s="2"/>
      <c r="AG606" s="3"/>
      <c r="AH606" s="1"/>
      <c r="AI606" s="139"/>
      <c r="AJ606" s="139"/>
      <c r="AK606" s="350"/>
      <c r="AL606" s="350"/>
      <c r="AM606" s="2"/>
      <c r="AN606" s="2"/>
      <c r="AO606" s="2"/>
      <c r="AP606" s="45"/>
      <c r="AQ606" s="167"/>
      <c r="AR606" s="167"/>
      <c r="AS606" s="167"/>
      <c r="AT606" s="167"/>
      <c r="AU606" s="167"/>
      <c r="AV606" s="167"/>
      <c r="AW606" s="167"/>
      <c r="AX606" s="167"/>
      <c r="AY606" s="167"/>
      <c r="AZ606" s="167"/>
      <c r="BA606" s="167"/>
      <c r="BB606" s="167"/>
      <c r="BC606" s="167"/>
      <c r="BD606" s="167"/>
    </row>
    <row r="607" spans="1:56" ht="14.25" customHeight="1">
      <c r="A607" s="217"/>
      <c r="B607" s="270"/>
      <c r="C607" s="2"/>
      <c r="D607" s="2"/>
      <c r="E607" s="2"/>
      <c r="F607" s="2"/>
      <c r="G607" s="470"/>
      <c r="H607" s="2"/>
      <c r="I607" s="2"/>
      <c r="J607" s="2"/>
      <c r="K607" s="2"/>
      <c r="L607" s="2"/>
      <c r="M607" s="305"/>
      <c r="N607" s="2"/>
      <c r="O607" s="2"/>
      <c r="P607" s="2"/>
      <c r="Q607" s="469"/>
      <c r="R607" s="2"/>
      <c r="S607" s="2"/>
      <c r="T607" s="2"/>
      <c r="U607" s="468"/>
      <c r="V607" s="2"/>
      <c r="W607" s="1"/>
      <c r="X607" s="1"/>
      <c r="Y607" s="1"/>
      <c r="Z607" s="1"/>
      <c r="AA607" s="1"/>
      <c r="AB607" s="2"/>
      <c r="AC607" s="2"/>
      <c r="AD607" s="2"/>
      <c r="AE607" s="2"/>
      <c r="AF607" s="2"/>
      <c r="AG607" s="3"/>
      <c r="AH607" s="1"/>
      <c r="AI607" s="139"/>
      <c r="AJ607" s="139"/>
      <c r="AK607" s="350"/>
      <c r="AL607" s="350"/>
      <c r="AM607" s="2"/>
      <c r="AN607" s="2"/>
      <c r="AO607" s="2"/>
      <c r="AP607" s="45"/>
      <c r="AQ607" s="167"/>
      <c r="AR607" s="167"/>
      <c r="AS607" s="167"/>
      <c r="AT607" s="167"/>
      <c r="AU607" s="167"/>
      <c r="AV607" s="167"/>
      <c r="AW607" s="167"/>
      <c r="AX607" s="167"/>
      <c r="AY607" s="167"/>
      <c r="AZ607" s="167"/>
      <c r="BA607" s="167"/>
      <c r="BB607" s="167"/>
      <c r="BC607" s="167"/>
      <c r="BD607" s="167"/>
    </row>
    <row r="608" spans="1:56" ht="14.25" customHeight="1">
      <c r="A608" s="217"/>
      <c r="B608" s="270"/>
      <c r="C608" s="2"/>
      <c r="D608" s="2"/>
      <c r="E608" s="2"/>
      <c r="F608" s="2"/>
      <c r="G608" s="470"/>
      <c r="H608" s="2"/>
      <c r="I608" s="2"/>
      <c r="J608" s="2"/>
      <c r="K608" s="2"/>
      <c r="L608" s="2"/>
      <c r="M608" s="305"/>
      <c r="N608" s="2"/>
      <c r="O608" s="2"/>
      <c r="P608" s="2"/>
      <c r="Q608" s="469"/>
      <c r="R608" s="2"/>
      <c r="S608" s="2"/>
      <c r="T608" s="2"/>
      <c r="U608" s="468"/>
      <c r="V608" s="2"/>
      <c r="W608" s="1"/>
      <c r="X608" s="1"/>
      <c r="Y608" s="1"/>
      <c r="Z608" s="1"/>
      <c r="AA608" s="1"/>
      <c r="AB608" s="2"/>
      <c r="AC608" s="2"/>
      <c r="AD608" s="2"/>
      <c r="AE608" s="2"/>
      <c r="AF608" s="2"/>
      <c r="AG608" s="3"/>
      <c r="AH608" s="1"/>
      <c r="AI608" s="139"/>
      <c r="AJ608" s="139"/>
      <c r="AK608" s="350"/>
      <c r="AL608" s="350"/>
      <c r="AM608" s="2"/>
      <c r="AN608" s="2"/>
      <c r="AO608" s="2"/>
      <c r="AP608" s="45"/>
      <c r="AQ608" s="167"/>
      <c r="AR608" s="167"/>
      <c r="AS608" s="167"/>
      <c r="AT608" s="167"/>
      <c r="AU608" s="167"/>
      <c r="AV608" s="167"/>
      <c r="AW608" s="167"/>
      <c r="AX608" s="167"/>
      <c r="AY608" s="167"/>
      <c r="AZ608" s="167"/>
      <c r="BA608" s="167"/>
      <c r="BB608" s="167"/>
      <c r="BC608" s="167"/>
      <c r="BD608" s="167"/>
    </row>
    <row r="609" spans="1:56" ht="14.25" customHeight="1">
      <c r="A609" s="217"/>
      <c r="B609" s="270"/>
      <c r="C609" s="2"/>
      <c r="D609" s="2"/>
      <c r="E609" s="2"/>
      <c r="F609" s="2"/>
      <c r="G609" s="470"/>
      <c r="H609" s="2"/>
      <c r="I609" s="2"/>
      <c r="J609" s="2"/>
      <c r="K609" s="2"/>
      <c r="L609" s="2"/>
      <c r="M609" s="305"/>
      <c r="N609" s="2"/>
      <c r="O609" s="2"/>
      <c r="P609" s="2"/>
      <c r="Q609" s="469"/>
      <c r="R609" s="2"/>
      <c r="S609" s="2"/>
      <c r="T609" s="2"/>
      <c r="U609" s="468"/>
      <c r="V609" s="2"/>
      <c r="W609" s="1"/>
      <c r="X609" s="1"/>
      <c r="Y609" s="1"/>
      <c r="Z609" s="1"/>
      <c r="AA609" s="1"/>
      <c r="AB609" s="2"/>
      <c r="AC609" s="2"/>
      <c r="AD609" s="2"/>
      <c r="AE609" s="2"/>
      <c r="AF609" s="2"/>
      <c r="AG609" s="3"/>
      <c r="AH609" s="1"/>
      <c r="AI609" s="139"/>
      <c r="AJ609" s="139"/>
      <c r="AK609" s="350"/>
      <c r="AL609" s="350"/>
      <c r="AM609" s="2"/>
      <c r="AN609" s="2"/>
      <c r="AO609" s="2"/>
      <c r="AP609" s="45"/>
      <c r="AQ609" s="167"/>
      <c r="AR609" s="167"/>
      <c r="AS609" s="167"/>
      <c r="AT609" s="167"/>
      <c r="AU609" s="167"/>
      <c r="AV609" s="167"/>
      <c r="AW609" s="167"/>
      <c r="AX609" s="167"/>
      <c r="AY609" s="167"/>
      <c r="AZ609" s="167"/>
      <c r="BA609" s="167"/>
      <c r="BB609" s="167"/>
      <c r="BC609" s="167"/>
      <c r="BD609" s="167"/>
    </row>
    <row r="610" spans="1:56" ht="14.25" customHeight="1">
      <c r="A610" s="217"/>
      <c r="B610" s="270"/>
      <c r="C610" s="2"/>
      <c r="D610" s="2"/>
      <c r="E610" s="2"/>
      <c r="F610" s="2"/>
      <c r="G610" s="470"/>
      <c r="H610" s="2"/>
      <c r="I610" s="2"/>
      <c r="J610" s="2"/>
      <c r="K610" s="2"/>
      <c r="L610" s="2"/>
      <c r="M610" s="305"/>
      <c r="N610" s="2"/>
      <c r="O610" s="2"/>
      <c r="P610" s="2"/>
      <c r="Q610" s="469"/>
      <c r="R610" s="2"/>
      <c r="S610" s="2"/>
      <c r="T610" s="2"/>
      <c r="U610" s="468"/>
      <c r="V610" s="2"/>
      <c r="W610" s="1"/>
      <c r="X610" s="1"/>
      <c r="Y610" s="1"/>
      <c r="Z610" s="1"/>
      <c r="AA610" s="1"/>
      <c r="AB610" s="2"/>
      <c r="AC610" s="2"/>
      <c r="AD610" s="2"/>
      <c r="AE610" s="2"/>
      <c r="AF610" s="2"/>
      <c r="AG610" s="3"/>
      <c r="AH610" s="1"/>
      <c r="AI610" s="139"/>
      <c r="AJ610" s="139"/>
      <c r="AK610" s="350"/>
      <c r="AL610" s="350"/>
      <c r="AM610" s="2"/>
      <c r="AN610" s="2"/>
      <c r="AO610" s="2"/>
      <c r="AP610" s="45"/>
      <c r="AQ610" s="167"/>
      <c r="AR610" s="167"/>
      <c r="AS610" s="167"/>
      <c r="AT610" s="167"/>
      <c r="AU610" s="167"/>
      <c r="AV610" s="167"/>
      <c r="AW610" s="167"/>
      <c r="AX610" s="167"/>
      <c r="AY610" s="167"/>
      <c r="AZ610" s="167"/>
      <c r="BA610" s="167"/>
      <c r="BB610" s="167"/>
      <c r="BC610" s="167"/>
      <c r="BD610" s="167"/>
    </row>
    <row r="611" spans="1:56" ht="14.25" customHeight="1">
      <c r="A611" s="217"/>
      <c r="B611" s="270"/>
      <c r="C611" s="2"/>
      <c r="D611" s="2"/>
      <c r="E611" s="2"/>
      <c r="F611" s="2"/>
      <c r="G611" s="470"/>
      <c r="H611" s="2"/>
      <c r="I611" s="2"/>
      <c r="J611" s="2"/>
      <c r="K611" s="2"/>
      <c r="L611" s="2"/>
      <c r="M611" s="305"/>
      <c r="N611" s="2"/>
      <c r="O611" s="2"/>
      <c r="P611" s="2"/>
      <c r="Q611" s="469"/>
      <c r="R611" s="2"/>
      <c r="S611" s="2"/>
      <c r="T611" s="2"/>
      <c r="U611" s="468"/>
      <c r="V611" s="2"/>
      <c r="W611" s="1"/>
      <c r="X611" s="1"/>
      <c r="Y611" s="1"/>
      <c r="Z611" s="1"/>
      <c r="AA611" s="1"/>
      <c r="AB611" s="2"/>
      <c r="AC611" s="2"/>
      <c r="AD611" s="2"/>
      <c r="AE611" s="2"/>
      <c r="AF611" s="2"/>
      <c r="AG611" s="3"/>
      <c r="AH611" s="1"/>
      <c r="AI611" s="139"/>
      <c r="AJ611" s="139"/>
      <c r="AK611" s="350"/>
      <c r="AL611" s="350"/>
      <c r="AM611" s="2"/>
      <c r="AN611" s="2"/>
      <c r="AO611" s="2"/>
      <c r="AP611" s="45"/>
      <c r="AQ611" s="167"/>
      <c r="AR611" s="167"/>
      <c r="AS611" s="167"/>
      <c r="AT611" s="167"/>
      <c r="AU611" s="167"/>
      <c r="AV611" s="167"/>
      <c r="AW611" s="167"/>
      <c r="AX611" s="167"/>
      <c r="AY611" s="167"/>
      <c r="AZ611" s="167"/>
      <c r="BA611" s="167"/>
      <c r="BB611" s="167"/>
      <c r="BC611" s="167"/>
      <c r="BD611" s="167"/>
    </row>
    <row r="612" spans="1:56" ht="14.25" customHeight="1">
      <c r="A612" s="217"/>
      <c r="B612" s="270"/>
      <c r="C612" s="2"/>
      <c r="D612" s="2"/>
      <c r="E612" s="2"/>
      <c r="F612" s="2"/>
      <c r="G612" s="470"/>
      <c r="H612" s="2"/>
      <c r="I612" s="2"/>
      <c r="J612" s="2"/>
      <c r="K612" s="2"/>
      <c r="L612" s="2"/>
      <c r="M612" s="305"/>
      <c r="N612" s="2"/>
      <c r="O612" s="2"/>
      <c r="P612" s="2"/>
      <c r="Q612" s="469"/>
      <c r="R612" s="2"/>
      <c r="S612" s="2"/>
      <c r="T612" s="2"/>
      <c r="U612" s="468"/>
      <c r="V612" s="2"/>
      <c r="W612" s="1"/>
      <c r="X612" s="1"/>
      <c r="Y612" s="1"/>
      <c r="Z612" s="1"/>
      <c r="AA612" s="1"/>
      <c r="AB612" s="2"/>
      <c r="AC612" s="2"/>
      <c r="AD612" s="2"/>
      <c r="AE612" s="2"/>
      <c r="AF612" s="2"/>
      <c r="AG612" s="3"/>
      <c r="AH612" s="1"/>
      <c r="AI612" s="139"/>
      <c r="AJ612" s="139"/>
      <c r="AK612" s="350"/>
      <c r="AL612" s="350"/>
      <c r="AM612" s="2"/>
      <c r="AN612" s="2"/>
      <c r="AO612" s="2"/>
      <c r="AP612" s="45"/>
      <c r="AQ612" s="167"/>
      <c r="AR612" s="167"/>
      <c r="AS612" s="167"/>
      <c r="AT612" s="167"/>
      <c r="AU612" s="167"/>
      <c r="AV612" s="167"/>
      <c r="AW612" s="167"/>
      <c r="AX612" s="167"/>
      <c r="AY612" s="167"/>
      <c r="AZ612" s="167"/>
      <c r="BA612" s="167"/>
      <c r="BB612" s="167"/>
      <c r="BC612" s="167"/>
      <c r="BD612" s="167"/>
    </row>
    <row r="613" spans="1:56" ht="14.25" customHeight="1">
      <c r="A613" s="217"/>
      <c r="B613" s="270"/>
      <c r="C613" s="2"/>
      <c r="D613" s="2"/>
      <c r="E613" s="2"/>
      <c r="F613" s="2"/>
      <c r="G613" s="470"/>
      <c r="H613" s="2"/>
      <c r="I613" s="2"/>
      <c r="J613" s="2"/>
      <c r="K613" s="2"/>
      <c r="L613" s="2"/>
      <c r="M613" s="305"/>
      <c r="N613" s="2"/>
      <c r="O613" s="2"/>
      <c r="P613" s="2"/>
      <c r="Q613" s="469"/>
      <c r="R613" s="2"/>
      <c r="S613" s="2"/>
      <c r="T613" s="2"/>
      <c r="U613" s="468"/>
      <c r="V613" s="2"/>
      <c r="W613" s="1"/>
      <c r="X613" s="1"/>
      <c r="Y613" s="1"/>
      <c r="Z613" s="1"/>
      <c r="AA613" s="1"/>
      <c r="AB613" s="2"/>
      <c r="AC613" s="2"/>
      <c r="AD613" s="2"/>
      <c r="AE613" s="2"/>
      <c r="AF613" s="2"/>
      <c r="AG613" s="3"/>
      <c r="AH613" s="1"/>
      <c r="AI613" s="139"/>
      <c r="AJ613" s="139"/>
      <c r="AK613" s="350"/>
      <c r="AL613" s="350"/>
      <c r="AM613" s="2"/>
      <c r="AN613" s="2"/>
      <c r="AO613" s="2"/>
      <c r="AP613" s="45"/>
      <c r="AQ613" s="167"/>
      <c r="AR613" s="167"/>
      <c r="AS613" s="167"/>
      <c r="AT613" s="167"/>
      <c r="AU613" s="167"/>
      <c r="AV613" s="167"/>
      <c r="AW613" s="167"/>
      <c r="AX613" s="167"/>
      <c r="AY613" s="167"/>
      <c r="AZ613" s="167"/>
      <c r="BA613" s="167"/>
      <c r="BB613" s="167"/>
      <c r="BC613" s="167"/>
      <c r="BD613" s="167"/>
    </row>
    <row r="614" spans="1:56" ht="14.25" customHeight="1">
      <c r="A614" s="217"/>
      <c r="B614" s="270"/>
      <c r="C614" s="2"/>
      <c r="D614" s="2"/>
      <c r="E614" s="2"/>
      <c r="F614" s="2"/>
      <c r="G614" s="470"/>
      <c r="H614" s="2"/>
      <c r="I614" s="2"/>
      <c r="J614" s="2"/>
      <c r="K614" s="2"/>
      <c r="L614" s="2"/>
      <c r="M614" s="305"/>
      <c r="N614" s="2"/>
      <c r="O614" s="2"/>
      <c r="P614" s="2"/>
      <c r="Q614" s="469"/>
      <c r="R614" s="2"/>
      <c r="S614" s="2"/>
      <c r="T614" s="2"/>
      <c r="U614" s="468"/>
      <c r="V614" s="2"/>
      <c r="W614" s="1"/>
      <c r="X614" s="1"/>
      <c r="Y614" s="1"/>
      <c r="Z614" s="1"/>
      <c r="AA614" s="1"/>
      <c r="AB614" s="2"/>
      <c r="AC614" s="2"/>
      <c r="AD614" s="2"/>
      <c r="AE614" s="2"/>
      <c r="AF614" s="2"/>
      <c r="AG614" s="3"/>
      <c r="AH614" s="1"/>
      <c r="AI614" s="139"/>
      <c r="AJ614" s="139"/>
      <c r="AK614" s="350"/>
      <c r="AL614" s="350"/>
      <c r="AM614" s="2"/>
      <c r="AN614" s="2"/>
      <c r="AO614" s="2"/>
      <c r="AP614" s="45"/>
      <c r="AQ614" s="167"/>
      <c r="AR614" s="167"/>
      <c r="AS614" s="167"/>
      <c r="AT614" s="167"/>
      <c r="AU614" s="167"/>
      <c r="AV614" s="167"/>
      <c r="AW614" s="167"/>
      <c r="AX614" s="167"/>
      <c r="AY614" s="167"/>
      <c r="AZ614" s="167"/>
      <c r="BA614" s="167"/>
      <c r="BB614" s="167"/>
      <c r="BC614" s="167"/>
      <c r="BD614" s="167"/>
    </row>
    <row r="615" spans="1:56" ht="14.25" customHeight="1">
      <c r="A615" s="217"/>
      <c r="B615" s="270"/>
      <c r="C615" s="2"/>
      <c r="D615" s="2"/>
      <c r="E615" s="2"/>
      <c r="F615" s="2"/>
      <c r="G615" s="470"/>
      <c r="H615" s="2"/>
      <c r="I615" s="2"/>
      <c r="J615" s="2"/>
      <c r="K615" s="2"/>
      <c r="L615" s="2"/>
      <c r="M615" s="305"/>
      <c r="N615" s="2"/>
      <c r="O615" s="2"/>
      <c r="P615" s="2"/>
      <c r="Q615" s="469"/>
      <c r="R615" s="2"/>
      <c r="S615" s="2"/>
      <c r="T615" s="2"/>
      <c r="U615" s="468"/>
      <c r="V615" s="2"/>
      <c r="W615" s="1"/>
      <c r="X615" s="1"/>
      <c r="Y615" s="1"/>
      <c r="Z615" s="1"/>
      <c r="AA615" s="1"/>
      <c r="AB615" s="2"/>
      <c r="AC615" s="2"/>
      <c r="AD615" s="2"/>
      <c r="AE615" s="2"/>
      <c r="AF615" s="2"/>
      <c r="AG615" s="3"/>
      <c r="AH615" s="1"/>
      <c r="AI615" s="139"/>
      <c r="AJ615" s="139"/>
      <c r="AK615" s="350"/>
      <c r="AL615" s="350"/>
      <c r="AM615" s="2"/>
      <c r="AN615" s="2"/>
      <c r="AO615" s="2"/>
      <c r="AP615" s="45"/>
      <c r="AQ615" s="167"/>
      <c r="AR615" s="167"/>
      <c r="AS615" s="167"/>
      <c r="AT615" s="167"/>
      <c r="AU615" s="167"/>
      <c r="AV615" s="167"/>
      <c r="AW615" s="167"/>
      <c r="AX615" s="167"/>
      <c r="AY615" s="167"/>
      <c r="AZ615" s="167"/>
      <c r="BA615" s="167"/>
      <c r="BB615" s="167"/>
      <c r="BC615" s="167"/>
      <c r="BD615" s="167"/>
    </row>
    <row r="616" spans="1:56" ht="14.25" customHeight="1">
      <c r="A616" s="217"/>
      <c r="B616" s="270"/>
      <c r="C616" s="2"/>
      <c r="D616" s="2"/>
      <c r="E616" s="2"/>
      <c r="F616" s="2"/>
      <c r="G616" s="470"/>
      <c r="H616" s="2"/>
      <c r="I616" s="2"/>
      <c r="J616" s="2"/>
      <c r="K616" s="2"/>
      <c r="L616" s="2"/>
      <c r="M616" s="305"/>
      <c r="N616" s="2"/>
      <c r="O616" s="2"/>
      <c r="P616" s="2"/>
      <c r="Q616" s="469"/>
      <c r="R616" s="2"/>
      <c r="S616" s="2"/>
      <c r="T616" s="2"/>
      <c r="U616" s="468"/>
      <c r="V616" s="2"/>
      <c r="W616" s="1"/>
      <c r="X616" s="1"/>
      <c r="Y616" s="1"/>
      <c r="Z616" s="1"/>
      <c r="AA616" s="1"/>
      <c r="AB616" s="2"/>
      <c r="AC616" s="2"/>
      <c r="AD616" s="2"/>
      <c r="AE616" s="2"/>
      <c r="AF616" s="2"/>
      <c r="AG616" s="3"/>
      <c r="AH616" s="1"/>
      <c r="AI616" s="139"/>
      <c r="AJ616" s="139"/>
      <c r="AK616" s="350"/>
      <c r="AL616" s="350"/>
      <c r="AM616" s="2"/>
      <c r="AN616" s="2"/>
      <c r="AO616" s="2"/>
      <c r="AP616" s="45"/>
      <c r="AQ616" s="167"/>
      <c r="AR616" s="167"/>
      <c r="AS616" s="167"/>
      <c r="AT616" s="167"/>
      <c r="AU616" s="167"/>
      <c r="AV616" s="167"/>
      <c r="AW616" s="167"/>
      <c r="AX616" s="167"/>
      <c r="AY616" s="167"/>
      <c r="AZ616" s="167"/>
      <c r="BA616" s="167"/>
      <c r="BB616" s="167"/>
      <c r="BC616" s="167"/>
      <c r="BD616" s="167"/>
    </row>
    <row r="617" spans="1:56" ht="14.25" customHeight="1">
      <c r="A617" s="217"/>
      <c r="B617" s="270"/>
      <c r="C617" s="2"/>
      <c r="D617" s="2"/>
      <c r="E617" s="2"/>
      <c r="F617" s="2"/>
      <c r="G617" s="470"/>
      <c r="H617" s="2"/>
      <c r="I617" s="2"/>
      <c r="J617" s="2"/>
      <c r="K617" s="2"/>
      <c r="L617" s="2"/>
      <c r="M617" s="305"/>
      <c r="N617" s="2"/>
      <c r="O617" s="2"/>
      <c r="P617" s="2"/>
      <c r="Q617" s="469"/>
      <c r="R617" s="2"/>
      <c r="S617" s="2"/>
      <c r="T617" s="2"/>
      <c r="U617" s="468"/>
      <c r="V617" s="2"/>
      <c r="W617" s="1"/>
      <c r="X617" s="1"/>
      <c r="Y617" s="1"/>
      <c r="Z617" s="1"/>
      <c r="AA617" s="1"/>
      <c r="AB617" s="2"/>
      <c r="AC617" s="2"/>
      <c r="AD617" s="2"/>
      <c r="AE617" s="2"/>
      <c r="AF617" s="2"/>
      <c r="AG617" s="3"/>
      <c r="AH617" s="1"/>
      <c r="AI617" s="139"/>
      <c r="AJ617" s="139"/>
      <c r="AK617" s="350"/>
      <c r="AL617" s="350"/>
      <c r="AM617" s="2"/>
      <c r="AN617" s="2"/>
      <c r="AO617" s="2"/>
      <c r="AP617" s="45"/>
      <c r="AQ617" s="167"/>
      <c r="AR617" s="167"/>
      <c r="AS617" s="167"/>
      <c r="AT617" s="167"/>
      <c r="AU617" s="167"/>
      <c r="AV617" s="167"/>
      <c r="AW617" s="167"/>
      <c r="AX617" s="167"/>
      <c r="AY617" s="167"/>
      <c r="AZ617" s="167"/>
      <c r="BA617" s="167"/>
      <c r="BB617" s="167"/>
      <c r="BC617" s="167"/>
      <c r="BD617" s="167"/>
    </row>
    <row r="618" spans="1:56" ht="14.25" customHeight="1">
      <c r="A618" s="217"/>
      <c r="B618" s="270"/>
      <c r="C618" s="2"/>
      <c r="D618" s="2"/>
      <c r="E618" s="2"/>
      <c r="F618" s="2"/>
      <c r="G618" s="470"/>
      <c r="H618" s="2"/>
      <c r="I618" s="2"/>
      <c r="J618" s="2"/>
      <c r="K618" s="2"/>
      <c r="L618" s="2"/>
      <c r="M618" s="305"/>
      <c r="N618" s="2"/>
      <c r="O618" s="2"/>
      <c r="P618" s="2"/>
      <c r="Q618" s="469"/>
      <c r="R618" s="2"/>
      <c r="S618" s="2"/>
      <c r="T618" s="2"/>
      <c r="U618" s="468"/>
      <c r="V618" s="2"/>
      <c r="W618" s="1"/>
      <c r="X618" s="1"/>
      <c r="Y618" s="1"/>
      <c r="Z618" s="1"/>
      <c r="AA618" s="1"/>
      <c r="AB618" s="2"/>
      <c r="AC618" s="2"/>
      <c r="AD618" s="2"/>
      <c r="AE618" s="2"/>
      <c r="AF618" s="2"/>
      <c r="AG618" s="3"/>
      <c r="AH618" s="1"/>
      <c r="AI618" s="139"/>
      <c r="AJ618" s="139"/>
      <c r="AK618" s="350"/>
      <c r="AL618" s="350"/>
      <c r="AM618" s="2"/>
      <c r="AN618" s="2"/>
      <c r="AO618" s="2"/>
      <c r="AP618" s="45"/>
      <c r="AQ618" s="167"/>
      <c r="AR618" s="167"/>
      <c r="AS618" s="167"/>
      <c r="AT618" s="167"/>
      <c r="AU618" s="167"/>
      <c r="AV618" s="167"/>
      <c r="AW618" s="167"/>
      <c r="AX618" s="167"/>
      <c r="AY618" s="167"/>
      <c r="AZ618" s="167"/>
      <c r="BA618" s="167"/>
      <c r="BB618" s="167"/>
      <c r="BC618" s="167"/>
      <c r="BD618" s="167"/>
    </row>
    <row r="619" spans="1:56" ht="14.25" customHeight="1">
      <c r="A619" s="217"/>
      <c r="B619" s="270"/>
      <c r="C619" s="2"/>
      <c r="D619" s="2"/>
      <c r="E619" s="2"/>
      <c r="F619" s="2"/>
      <c r="G619" s="470"/>
      <c r="H619" s="2"/>
      <c r="I619" s="2"/>
      <c r="J619" s="2"/>
      <c r="K619" s="2"/>
      <c r="L619" s="2"/>
      <c r="M619" s="305"/>
      <c r="N619" s="2"/>
      <c r="O619" s="2"/>
      <c r="P619" s="2"/>
      <c r="Q619" s="469"/>
      <c r="R619" s="2"/>
      <c r="S619" s="2"/>
      <c r="T619" s="2"/>
      <c r="U619" s="468"/>
      <c r="V619" s="2"/>
      <c r="W619" s="1"/>
      <c r="X619" s="1"/>
      <c r="Y619" s="1"/>
      <c r="Z619" s="1"/>
      <c r="AA619" s="1"/>
      <c r="AB619" s="2"/>
      <c r="AC619" s="2"/>
      <c r="AD619" s="2"/>
      <c r="AE619" s="2"/>
      <c r="AF619" s="2"/>
      <c r="AG619" s="3"/>
      <c r="AH619" s="1"/>
      <c r="AI619" s="139"/>
      <c r="AJ619" s="139"/>
      <c r="AK619" s="350"/>
      <c r="AL619" s="350"/>
      <c r="AM619" s="2"/>
      <c r="AN619" s="2"/>
      <c r="AO619" s="2"/>
      <c r="AP619" s="45"/>
      <c r="AQ619" s="167"/>
      <c r="AR619" s="167"/>
      <c r="AS619" s="167"/>
      <c r="AT619" s="167"/>
      <c r="AU619" s="167"/>
      <c r="AV619" s="167"/>
      <c r="AW619" s="167"/>
      <c r="AX619" s="167"/>
      <c r="AY619" s="167"/>
      <c r="AZ619" s="167"/>
      <c r="BA619" s="167"/>
      <c r="BB619" s="167"/>
      <c r="BC619" s="167"/>
      <c r="BD619" s="167"/>
    </row>
    <row r="620" spans="1:56" ht="14.25" customHeight="1">
      <c r="A620" s="217"/>
      <c r="B620" s="270"/>
      <c r="C620" s="2"/>
      <c r="D620" s="2"/>
      <c r="E620" s="2"/>
      <c r="F620" s="2"/>
      <c r="G620" s="470"/>
      <c r="H620" s="2"/>
      <c r="I620" s="2"/>
      <c r="J620" s="2"/>
      <c r="K620" s="2"/>
      <c r="L620" s="2"/>
      <c r="M620" s="305"/>
      <c r="N620" s="2"/>
      <c r="O620" s="2"/>
      <c r="P620" s="2"/>
      <c r="Q620" s="469"/>
      <c r="R620" s="2"/>
      <c r="S620" s="2"/>
      <c r="T620" s="2"/>
      <c r="U620" s="468"/>
      <c r="V620" s="2"/>
      <c r="W620" s="1"/>
      <c r="X620" s="1"/>
      <c r="Y620" s="1"/>
      <c r="Z620" s="1"/>
      <c r="AA620" s="1"/>
      <c r="AB620" s="2"/>
      <c r="AC620" s="2"/>
      <c r="AD620" s="2"/>
      <c r="AE620" s="2"/>
      <c r="AF620" s="2"/>
      <c r="AG620" s="3"/>
      <c r="AH620" s="1"/>
      <c r="AI620" s="139"/>
      <c r="AJ620" s="139"/>
      <c r="AK620" s="350"/>
      <c r="AL620" s="350"/>
      <c r="AM620" s="2"/>
      <c r="AN620" s="2"/>
      <c r="AO620" s="2"/>
      <c r="AP620" s="45"/>
      <c r="AQ620" s="167"/>
      <c r="AR620" s="167"/>
      <c r="AS620" s="167"/>
      <c r="AT620" s="167"/>
      <c r="AU620" s="167"/>
      <c r="AV620" s="167"/>
      <c r="AW620" s="167"/>
      <c r="AX620" s="167"/>
      <c r="AY620" s="167"/>
      <c r="AZ620" s="167"/>
      <c r="BA620" s="167"/>
      <c r="BB620" s="167"/>
      <c r="BC620" s="167"/>
      <c r="BD620" s="167"/>
    </row>
    <row r="621" spans="1:56" ht="14.25" customHeight="1">
      <c r="A621" s="217"/>
      <c r="B621" s="270"/>
      <c r="C621" s="2"/>
      <c r="D621" s="2"/>
      <c r="E621" s="2"/>
      <c r="F621" s="2"/>
      <c r="G621" s="470"/>
      <c r="H621" s="2"/>
      <c r="I621" s="2"/>
      <c r="J621" s="2"/>
      <c r="K621" s="2"/>
      <c r="L621" s="2"/>
      <c r="M621" s="305"/>
      <c r="N621" s="2"/>
      <c r="O621" s="2"/>
      <c r="P621" s="2"/>
      <c r="Q621" s="469"/>
      <c r="R621" s="2"/>
      <c r="S621" s="2"/>
      <c r="T621" s="2"/>
      <c r="U621" s="468"/>
      <c r="V621" s="2"/>
      <c r="W621" s="1"/>
      <c r="X621" s="1"/>
      <c r="Y621" s="1"/>
      <c r="Z621" s="1"/>
      <c r="AA621" s="1"/>
      <c r="AB621" s="2"/>
      <c r="AC621" s="2"/>
      <c r="AD621" s="2"/>
      <c r="AE621" s="2"/>
      <c r="AF621" s="2"/>
      <c r="AG621" s="3"/>
      <c r="AH621" s="1"/>
      <c r="AI621" s="139"/>
      <c r="AJ621" s="139"/>
      <c r="AK621" s="350"/>
      <c r="AL621" s="350"/>
      <c r="AM621" s="2"/>
      <c r="AN621" s="2"/>
      <c r="AO621" s="2"/>
      <c r="AP621" s="45"/>
      <c r="AQ621" s="167"/>
      <c r="AR621" s="167"/>
      <c r="AS621" s="167"/>
      <c r="AT621" s="167"/>
      <c r="AU621" s="167"/>
      <c r="AV621" s="167"/>
      <c r="AW621" s="167"/>
      <c r="AX621" s="167"/>
      <c r="AY621" s="167"/>
      <c r="AZ621" s="167"/>
      <c r="BA621" s="167"/>
      <c r="BB621" s="167"/>
      <c r="BC621" s="167"/>
      <c r="BD621" s="167"/>
    </row>
    <row r="622" spans="1:56" ht="14.25" customHeight="1">
      <c r="A622" s="217"/>
      <c r="B622" s="270"/>
      <c r="C622" s="2"/>
      <c r="D622" s="2"/>
      <c r="E622" s="2"/>
      <c r="F622" s="2"/>
      <c r="G622" s="470"/>
      <c r="H622" s="2"/>
      <c r="I622" s="2"/>
      <c r="J622" s="2"/>
      <c r="K622" s="2"/>
      <c r="L622" s="2"/>
      <c r="M622" s="305"/>
      <c r="N622" s="2"/>
      <c r="O622" s="2"/>
      <c r="P622" s="2"/>
      <c r="Q622" s="469"/>
      <c r="R622" s="2"/>
      <c r="S622" s="2"/>
      <c r="T622" s="2"/>
      <c r="U622" s="468"/>
      <c r="V622" s="2"/>
      <c r="W622" s="1"/>
      <c r="X622" s="1"/>
      <c r="Y622" s="1"/>
      <c r="Z622" s="1"/>
      <c r="AA622" s="1"/>
      <c r="AB622" s="2"/>
      <c r="AC622" s="2"/>
      <c r="AD622" s="2"/>
      <c r="AE622" s="2"/>
      <c r="AF622" s="2"/>
      <c r="AG622" s="3"/>
      <c r="AH622" s="1"/>
      <c r="AI622" s="139"/>
      <c r="AJ622" s="139"/>
      <c r="AK622" s="350"/>
      <c r="AL622" s="350"/>
      <c r="AM622" s="2"/>
      <c r="AN622" s="2"/>
      <c r="AO622" s="2"/>
      <c r="AP622" s="45"/>
      <c r="AQ622" s="167"/>
      <c r="AR622" s="167"/>
      <c r="AS622" s="167"/>
      <c r="AT622" s="167"/>
      <c r="AU622" s="167"/>
      <c r="AV622" s="167"/>
      <c r="AW622" s="167"/>
      <c r="AX622" s="167"/>
      <c r="AY622" s="167"/>
      <c r="AZ622" s="167"/>
      <c r="BA622" s="167"/>
      <c r="BB622" s="167"/>
      <c r="BC622" s="167"/>
      <c r="BD622" s="167"/>
    </row>
    <row r="623" spans="1:56" ht="14.25" customHeight="1">
      <c r="A623" s="217"/>
      <c r="B623" s="270"/>
      <c r="C623" s="2"/>
      <c r="D623" s="2"/>
      <c r="E623" s="2"/>
      <c r="F623" s="2"/>
      <c r="G623" s="470"/>
      <c r="H623" s="2"/>
      <c r="I623" s="2"/>
      <c r="J623" s="2"/>
      <c r="K623" s="2"/>
      <c r="L623" s="2"/>
      <c r="M623" s="305"/>
      <c r="N623" s="2"/>
      <c r="O623" s="2"/>
      <c r="P623" s="2"/>
      <c r="Q623" s="469"/>
      <c r="R623" s="2"/>
      <c r="S623" s="2"/>
      <c r="T623" s="2"/>
      <c r="U623" s="468"/>
      <c r="V623" s="2"/>
      <c r="W623" s="1"/>
      <c r="X623" s="1"/>
      <c r="Y623" s="1"/>
      <c r="Z623" s="1"/>
      <c r="AA623" s="1"/>
      <c r="AB623" s="2"/>
      <c r="AC623" s="2"/>
      <c r="AD623" s="2"/>
      <c r="AE623" s="2"/>
      <c r="AF623" s="2"/>
      <c r="AG623" s="3"/>
      <c r="AH623" s="1"/>
      <c r="AI623" s="139"/>
      <c r="AJ623" s="139"/>
      <c r="AK623" s="350"/>
      <c r="AL623" s="350"/>
      <c r="AM623" s="2"/>
      <c r="AN623" s="2"/>
      <c r="AO623" s="2"/>
      <c r="AP623" s="45"/>
      <c r="AQ623" s="167"/>
      <c r="AR623" s="167"/>
      <c r="AS623" s="167"/>
      <c r="AT623" s="167"/>
      <c r="AU623" s="167"/>
      <c r="AV623" s="167"/>
      <c r="AW623" s="167"/>
      <c r="AX623" s="167"/>
      <c r="AY623" s="167"/>
      <c r="AZ623" s="167"/>
      <c r="BA623" s="167"/>
      <c r="BB623" s="167"/>
      <c r="BC623" s="167"/>
      <c r="BD623" s="167"/>
    </row>
    <row r="624" spans="1:56" ht="14.25" customHeight="1">
      <c r="A624" s="217"/>
      <c r="B624" s="270"/>
      <c r="C624" s="2"/>
      <c r="D624" s="2"/>
      <c r="E624" s="2"/>
      <c r="F624" s="2"/>
      <c r="G624" s="470"/>
      <c r="H624" s="2"/>
      <c r="I624" s="2"/>
      <c r="J624" s="2"/>
      <c r="K624" s="2"/>
      <c r="L624" s="2"/>
      <c r="M624" s="305"/>
      <c r="N624" s="2"/>
      <c r="O624" s="2"/>
      <c r="P624" s="2"/>
      <c r="Q624" s="469"/>
      <c r="R624" s="2"/>
      <c r="S624" s="2"/>
      <c r="T624" s="2"/>
      <c r="U624" s="468"/>
      <c r="V624" s="2"/>
      <c r="W624" s="1"/>
      <c r="X624" s="1"/>
      <c r="Y624" s="1"/>
      <c r="Z624" s="1"/>
      <c r="AA624" s="1"/>
      <c r="AB624" s="2"/>
      <c r="AC624" s="2"/>
      <c r="AD624" s="2"/>
      <c r="AE624" s="2"/>
      <c r="AF624" s="2"/>
      <c r="AG624" s="3"/>
      <c r="AH624" s="1"/>
      <c r="AI624" s="139"/>
      <c r="AJ624" s="139"/>
      <c r="AK624" s="350"/>
      <c r="AL624" s="350"/>
      <c r="AM624" s="2"/>
      <c r="AN624" s="2"/>
      <c r="AO624" s="2"/>
      <c r="AP624" s="45"/>
      <c r="AQ624" s="167"/>
      <c r="AR624" s="167"/>
      <c r="AS624" s="167"/>
      <c r="AT624" s="167"/>
      <c r="AU624" s="167"/>
      <c r="AV624" s="167"/>
      <c r="AW624" s="167"/>
      <c r="AX624" s="167"/>
      <c r="AY624" s="167"/>
      <c r="AZ624" s="167"/>
      <c r="BA624" s="167"/>
      <c r="BB624" s="167"/>
      <c r="BC624" s="167"/>
      <c r="BD624" s="167"/>
    </row>
    <row r="625" spans="1:56" ht="14.25" customHeight="1">
      <c r="A625" s="217"/>
      <c r="B625" s="270"/>
      <c r="C625" s="2"/>
      <c r="D625" s="2"/>
      <c r="E625" s="2"/>
      <c r="F625" s="2"/>
      <c r="G625" s="470"/>
      <c r="H625" s="2"/>
      <c r="I625" s="2"/>
      <c r="J625" s="2"/>
      <c r="K625" s="2"/>
      <c r="L625" s="2"/>
      <c r="M625" s="305"/>
      <c r="N625" s="2"/>
      <c r="O625" s="2"/>
      <c r="P625" s="2"/>
      <c r="Q625" s="469"/>
      <c r="R625" s="2"/>
      <c r="S625" s="2"/>
      <c r="T625" s="2"/>
      <c r="U625" s="468"/>
      <c r="V625" s="2"/>
      <c r="W625" s="1"/>
      <c r="X625" s="1"/>
      <c r="Y625" s="1"/>
      <c r="Z625" s="1"/>
      <c r="AA625" s="1"/>
      <c r="AB625" s="2"/>
      <c r="AC625" s="2"/>
      <c r="AD625" s="2"/>
      <c r="AE625" s="2"/>
      <c r="AF625" s="2"/>
      <c r="AG625" s="3"/>
      <c r="AH625" s="1"/>
      <c r="AI625" s="139"/>
      <c r="AJ625" s="139"/>
      <c r="AK625" s="350"/>
      <c r="AL625" s="350"/>
      <c r="AM625" s="2"/>
      <c r="AN625" s="2"/>
      <c r="AO625" s="2"/>
      <c r="AP625" s="45"/>
      <c r="AQ625" s="167"/>
      <c r="AR625" s="167"/>
      <c r="AS625" s="167"/>
      <c r="AT625" s="167"/>
      <c r="AU625" s="167"/>
      <c r="AV625" s="167"/>
      <c r="AW625" s="167"/>
      <c r="AX625" s="167"/>
      <c r="AY625" s="167"/>
      <c r="AZ625" s="167"/>
      <c r="BA625" s="167"/>
      <c r="BB625" s="167"/>
      <c r="BC625" s="167"/>
      <c r="BD625" s="167"/>
    </row>
    <row r="626" spans="1:56" ht="14.25" customHeight="1">
      <c r="A626" s="217"/>
      <c r="B626" s="270"/>
      <c r="C626" s="2"/>
      <c r="D626" s="2"/>
      <c r="E626" s="2"/>
      <c r="F626" s="2"/>
      <c r="G626" s="470"/>
      <c r="H626" s="2"/>
      <c r="I626" s="2"/>
      <c r="J626" s="2"/>
      <c r="K626" s="2"/>
      <c r="L626" s="2"/>
      <c r="M626" s="305"/>
      <c r="N626" s="2"/>
      <c r="O626" s="2"/>
      <c r="P626" s="2"/>
      <c r="Q626" s="469"/>
      <c r="R626" s="2"/>
      <c r="S626" s="2"/>
      <c r="T626" s="2"/>
      <c r="U626" s="468"/>
      <c r="V626" s="2"/>
      <c r="W626" s="1"/>
      <c r="X626" s="1"/>
      <c r="Y626" s="1"/>
      <c r="Z626" s="1"/>
      <c r="AA626" s="1"/>
      <c r="AB626" s="2"/>
      <c r="AC626" s="2"/>
      <c r="AD626" s="2"/>
      <c r="AE626" s="2"/>
      <c r="AF626" s="2"/>
      <c r="AG626" s="3"/>
      <c r="AH626" s="1"/>
      <c r="AI626" s="139"/>
      <c r="AJ626" s="139"/>
      <c r="AK626" s="350"/>
      <c r="AL626" s="350"/>
      <c r="AM626" s="2"/>
      <c r="AN626" s="2"/>
      <c r="AO626" s="2"/>
      <c r="AP626" s="45"/>
      <c r="AQ626" s="167"/>
      <c r="AR626" s="167"/>
      <c r="AS626" s="167"/>
      <c r="AT626" s="167"/>
      <c r="AU626" s="167"/>
      <c r="AV626" s="167"/>
      <c r="AW626" s="167"/>
      <c r="AX626" s="167"/>
      <c r="AY626" s="167"/>
      <c r="AZ626" s="167"/>
      <c r="BA626" s="167"/>
      <c r="BB626" s="167"/>
      <c r="BC626" s="167"/>
      <c r="BD626" s="167"/>
    </row>
    <row r="627" spans="1:56" ht="14.25" customHeight="1">
      <c r="A627" s="217"/>
      <c r="B627" s="270"/>
      <c r="C627" s="2"/>
      <c r="D627" s="2"/>
      <c r="E627" s="2"/>
      <c r="F627" s="2"/>
      <c r="G627" s="470"/>
      <c r="H627" s="2"/>
      <c r="I627" s="2"/>
      <c r="J627" s="2"/>
      <c r="K627" s="2"/>
      <c r="L627" s="2"/>
      <c r="M627" s="305"/>
      <c r="N627" s="2"/>
      <c r="O627" s="2"/>
      <c r="P627" s="2"/>
      <c r="Q627" s="469"/>
      <c r="R627" s="2"/>
      <c r="S627" s="2"/>
      <c r="T627" s="2"/>
      <c r="U627" s="468"/>
      <c r="V627" s="2"/>
      <c r="W627" s="1"/>
      <c r="X627" s="1"/>
      <c r="Y627" s="1"/>
      <c r="Z627" s="1"/>
      <c r="AA627" s="1"/>
      <c r="AB627" s="2"/>
      <c r="AC627" s="2"/>
      <c r="AD627" s="2"/>
      <c r="AE627" s="2"/>
      <c r="AF627" s="2"/>
      <c r="AG627" s="3"/>
      <c r="AH627" s="1"/>
      <c r="AI627" s="139"/>
      <c r="AJ627" s="139"/>
      <c r="AK627" s="350"/>
      <c r="AL627" s="350"/>
      <c r="AM627" s="2"/>
      <c r="AN627" s="2"/>
      <c r="AO627" s="2"/>
      <c r="AP627" s="45"/>
      <c r="AQ627" s="167"/>
      <c r="AR627" s="167"/>
      <c r="AS627" s="167"/>
      <c r="AT627" s="167"/>
      <c r="AU627" s="167"/>
      <c r="AV627" s="167"/>
      <c r="AW627" s="167"/>
      <c r="AX627" s="167"/>
      <c r="AY627" s="167"/>
      <c r="AZ627" s="167"/>
      <c r="BA627" s="167"/>
      <c r="BB627" s="167"/>
      <c r="BC627" s="167"/>
      <c r="BD627" s="167"/>
    </row>
    <row r="628" spans="1:56" ht="14.25" customHeight="1">
      <c r="A628" s="217"/>
      <c r="B628" s="270"/>
      <c r="C628" s="2"/>
      <c r="D628" s="2"/>
      <c r="E628" s="2"/>
      <c r="F628" s="2"/>
      <c r="G628" s="470"/>
      <c r="H628" s="2"/>
      <c r="I628" s="2"/>
      <c r="J628" s="2"/>
      <c r="K628" s="2"/>
      <c r="L628" s="2"/>
      <c r="M628" s="305"/>
      <c r="N628" s="2"/>
      <c r="O628" s="2"/>
      <c r="P628" s="2"/>
      <c r="Q628" s="469"/>
      <c r="R628" s="2"/>
      <c r="S628" s="2"/>
      <c r="T628" s="2"/>
      <c r="U628" s="468"/>
      <c r="V628" s="2"/>
      <c r="W628" s="1"/>
      <c r="X628" s="1"/>
      <c r="Y628" s="1"/>
      <c r="Z628" s="1"/>
      <c r="AA628" s="1"/>
      <c r="AB628" s="2"/>
      <c r="AC628" s="2"/>
      <c r="AD628" s="2"/>
      <c r="AE628" s="2"/>
      <c r="AF628" s="2"/>
      <c r="AG628" s="3"/>
      <c r="AH628" s="1"/>
      <c r="AI628" s="139"/>
      <c r="AJ628" s="139"/>
      <c r="AK628" s="350"/>
      <c r="AL628" s="350"/>
      <c r="AM628" s="2"/>
      <c r="AN628" s="2"/>
      <c r="AO628" s="2"/>
      <c r="AP628" s="45"/>
      <c r="AQ628" s="167"/>
      <c r="AR628" s="167"/>
      <c r="AS628" s="167"/>
      <c r="AT628" s="167"/>
      <c r="AU628" s="167"/>
      <c r="AV628" s="167"/>
      <c r="AW628" s="167"/>
      <c r="AX628" s="167"/>
      <c r="AY628" s="167"/>
      <c r="AZ628" s="167"/>
      <c r="BA628" s="167"/>
      <c r="BB628" s="167"/>
      <c r="BC628" s="167"/>
      <c r="BD628" s="167"/>
    </row>
    <row r="629" spans="1:56" ht="14.25" customHeight="1">
      <c r="A629" s="217"/>
      <c r="B629" s="270"/>
      <c r="C629" s="2"/>
      <c r="D629" s="2"/>
      <c r="E629" s="2"/>
      <c r="F629" s="2"/>
      <c r="G629" s="470"/>
      <c r="H629" s="2"/>
      <c r="I629" s="2"/>
      <c r="J629" s="2"/>
      <c r="K629" s="2"/>
      <c r="L629" s="2"/>
      <c r="M629" s="305"/>
      <c r="N629" s="2"/>
      <c r="O629" s="2"/>
      <c r="P629" s="2"/>
      <c r="Q629" s="469"/>
      <c r="R629" s="2"/>
      <c r="S629" s="2"/>
      <c r="T629" s="2"/>
      <c r="U629" s="468"/>
      <c r="V629" s="2"/>
      <c r="W629" s="1"/>
      <c r="X629" s="1"/>
      <c r="Y629" s="1"/>
      <c r="Z629" s="1"/>
      <c r="AA629" s="1"/>
      <c r="AB629" s="2"/>
      <c r="AC629" s="2"/>
      <c r="AD629" s="2"/>
      <c r="AE629" s="2"/>
      <c r="AF629" s="2"/>
      <c r="AG629" s="3"/>
      <c r="AH629" s="1"/>
      <c r="AI629" s="139"/>
      <c r="AJ629" s="139"/>
      <c r="AK629" s="350"/>
      <c r="AL629" s="350"/>
      <c r="AM629" s="2"/>
      <c r="AN629" s="2"/>
      <c r="AO629" s="2"/>
      <c r="AP629" s="45"/>
      <c r="AQ629" s="167"/>
      <c r="AR629" s="167"/>
      <c r="AS629" s="167"/>
      <c r="AT629" s="167"/>
      <c r="AU629" s="167"/>
      <c r="AV629" s="167"/>
      <c r="AW629" s="167"/>
      <c r="AX629" s="167"/>
      <c r="AY629" s="167"/>
      <c r="AZ629" s="167"/>
      <c r="BA629" s="167"/>
      <c r="BB629" s="167"/>
      <c r="BC629" s="167"/>
      <c r="BD629" s="167"/>
    </row>
    <row r="630" spans="1:56" ht="14.25" customHeight="1">
      <c r="A630" s="217"/>
      <c r="B630" s="270"/>
      <c r="C630" s="2"/>
      <c r="D630" s="2"/>
      <c r="E630" s="2"/>
      <c r="F630" s="2"/>
      <c r="G630" s="470"/>
      <c r="H630" s="2"/>
      <c r="I630" s="2"/>
      <c r="J630" s="2"/>
      <c r="K630" s="2"/>
      <c r="L630" s="2"/>
      <c r="M630" s="305"/>
      <c r="N630" s="2"/>
      <c r="O630" s="2"/>
      <c r="P630" s="2"/>
      <c r="Q630" s="469"/>
      <c r="R630" s="2"/>
      <c r="S630" s="2"/>
      <c r="T630" s="2"/>
      <c r="U630" s="468"/>
      <c r="V630" s="2"/>
      <c r="W630" s="1"/>
      <c r="X630" s="1"/>
      <c r="Y630" s="1"/>
      <c r="Z630" s="1"/>
      <c r="AA630" s="1"/>
      <c r="AB630" s="2"/>
      <c r="AC630" s="2"/>
      <c r="AD630" s="2"/>
      <c r="AE630" s="2"/>
      <c r="AF630" s="2"/>
      <c r="AG630" s="3"/>
      <c r="AH630" s="1"/>
      <c r="AI630" s="139"/>
      <c r="AJ630" s="139"/>
      <c r="AK630" s="350"/>
      <c r="AL630" s="350"/>
      <c r="AM630" s="2"/>
      <c r="AN630" s="2"/>
      <c r="AO630" s="2"/>
      <c r="AP630" s="45"/>
      <c r="AQ630" s="167"/>
      <c r="AR630" s="167"/>
      <c r="AS630" s="167"/>
      <c r="AT630" s="167"/>
      <c r="AU630" s="167"/>
      <c r="AV630" s="167"/>
      <c r="AW630" s="167"/>
      <c r="AX630" s="167"/>
      <c r="AY630" s="167"/>
      <c r="AZ630" s="167"/>
      <c r="BA630" s="167"/>
      <c r="BB630" s="167"/>
      <c r="BC630" s="167"/>
      <c r="BD630" s="167"/>
    </row>
    <row r="631" spans="1:56" ht="14.25" customHeight="1">
      <c r="A631" s="217"/>
      <c r="B631" s="270"/>
      <c r="C631" s="2"/>
      <c r="D631" s="2"/>
      <c r="E631" s="2"/>
      <c r="F631" s="2"/>
      <c r="G631" s="470"/>
      <c r="H631" s="2"/>
      <c r="I631" s="2"/>
      <c r="J631" s="2"/>
      <c r="K631" s="2"/>
      <c r="L631" s="2"/>
      <c r="M631" s="305"/>
      <c r="N631" s="2"/>
      <c r="O631" s="2"/>
      <c r="P631" s="2"/>
      <c r="Q631" s="469"/>
      <c r="R631" s="2"/>
      <c r="S631" s="2"/>
      <c r="T631" s="2"/>
      <c r="U631" s="468"/>
      <c r="V631" s="2"/>
      <c r="W631" s="1"/>
      <c r="X631" s="1"/>
      <c r="Y631" s="1"/>
      <c r="Z631" s="1"/>
      <c r="AA631" s="1"/>
      <c r="AB631" s="2"/>
      <c r="AC631" s="2"/>
      <c r="AD631" s="2"/>
      <c r="AE631" s="2"/>
      <c r="AF631" s="2"/>
      <c r="AG631" s="3"/>
      <c r="AH631" s="1"/>
      <c r="AI631" s="139"/>
      <c r="AJ631" s="139"/>
      <c r="AK631" s="350"/>
      <c r="AL631" s="350"/>
      <c r="AM631" s="2"/>
      <c r="AN631" s="2"/>
      <c r="AO631" s="2"/>
      <c r="AP631" s="45"/>
      <c r="AQ631" s="167"/>
      <c r="AR631" s="167"/>
      <c r="AS631" s="167"/>
      <c r="AT631" s="167"/>
      <c r="AU631" s="167"/>
      <c r="AV631" s="167"/>
      <c r="AW631" s="167"/>
      <c r="AX631" s="167"/>
      <c r="AY631" s="167"/>
      <c r="AZ631" s="167"/>
      <c r="BA631" s="167"/>
      <c r="BB631" s="167"/>
      <c r="BC631" s="167"/>
      <c r="BD631" s="167"/>
    </row>
    <row r="632" spans="1:56" ht="14.25" customHeight="1">
      <c r="A632" s="217"/>
      <c r="B632" s="270"/>
      <c r="C632" s="2"/>
      <c r="D632" s="2"/>
      <c r="E632" s="2"/>
      <c r="F632" s="2"/>
      <c r="G632" s="470"/>
      <c r="H632" s="2"/>
      <c r="I632" s="2"/>
      <c r="J632" s="2"/>
      <c r="K632" s="2"/>
      <c r="L632" s="2"/>
      <c r="M632" s="305"/>
      <c r="N632" s="2"/>
      <c r="O632" s="2"/>
      <c r="P632" s="2"/>
      <c r="Q632" s="469"/>
      <c r="R632" s="2"/>
      <c r="S632" s="2"/>
      <c r="T632" s="2"/>
      <c r="U632" s="468"/>
      <c r="V632" s="2"/>
      <c r="W632" s="1"/>
      <c r="X632" s="1"/>
      <c r="Y632" s="1"/>
      <c r="Z632" s="1"/>
      <c r="AA632" s="1"/>
      <c r="AB632" s="2"/>
      <c r="AC632" s="2"/>
      <c r="AD632" s="2"/>
      <c r="AE632" s="2"/>
      <c r="AF632" s="2"/>
      <c r="AG632" s="3"/>
      <c r="AH632" s="1"/>
      <c r="AI632" s="139"/>
      <c r="AJ632" s="139"/>
      <c r="AK632" s="350"/>
      <c r="AL632" s="350"/>
      <c r="AM632" s="2"/>
      <c r="AN632" s="2"/>
      <c r="AO632" s="2"/>
      <c r="AP632" s="45"/>
      <c r="AQ632" s="167"/>
      <c r="AR632" s="167"/>
      <c r="AS632" s="167"/>
      <c r="AT632" s="167"/>
      <c r="AU632" s="167"/>
      <c r="AV632" s="167"/>
      <c r="AW632" s="167"/>
      <c r="AX632" s="167"/>
      <c r="AY632" s="167"/>
      <c r="AZ632" s="167"/>
      <c r="BA632" s="167"/>
      <c r="BB632" s="167"/>
      <c r="BC632" s="167"/>
      <c r="BD632" s="167"/>
    </row>
    <row r="633" spans="1:56" ht="14.25" customHeight="1">
      <c r="A633" s="217"/>
      <c r="B633" s="270"/>
      <c r="C633" s="2"/>
      <c r="D633" s="2"/>
      <c r="E633" s="2"/>
      <c r="F633" s="2"/>
      <c r="G633" s="470"/>
      <c r="H633" s="2"/>
      <c r="I633" s="2"/>
      <c r="J633" s="2"/>
      <c r="K633" s="2"/>
      <c r="L633" s="2"/>
      <c r="M633" s="305"/>
      <c r="N633" s="2"/>
      <c r="O633" s="2"/>
      <c r="P633" s="2"/>
      <c r="Q633" s="469"/>
      <c r="R633" s="2"/>
      <c r="S633" s="2"/>
      <c r="T633" s="2"/>
      <c r="U633" s="468"/>
      <c r="V633" s="2"/>
      <c r="W633" s="1"/>
      <c r="X633" s="1"/>
      <c r="Y633" s="1"/>
      <c r="Z633" s="1"/>
      <c r="AA633" s="1"/>
      <c r="AB633" s="2"/>
      <c r="AC633" s="2"/>
      <c r="AD633" s="2"/>
      <c r="AE633" s="2"/>
      <c r="AF633" s="2"/>
      <c r="AG633" s="3"/>
      <c r="AH633" s="1"/>
      <c r="AI633" s="139"/>
      <c r="AJ633" s="139"/>
      <c r="AK633" s="350"/>
      <c r="AL633" s="350"/>
      <c r="AM633" s="2"/>
      <c r="AN633" s="2"/>
      <c r="AO633" s="2"/>
      <c r="AP633" s="45"/>
      <c r="AQ633" s="167"/>
      <c r="AR633" s="167"/>
      <c r="AS633" s="167"/>
      <c r="AT633" s="167"/>
      <c r="AU633" s="167"/>
      <c r="AV633" s="167"/>
      <c r="AW633" s="167"/>
      <c r="AX633" s="167"/>
      <c r="AY633" s="167"/>
      <c r="AZ633" s="167"/>
      <c r="BA633" s="167"/>
      <c r="BB633" s="167"/>
      <c r="BC633" s="167"/>
      <c r="BD633" s="167"/>
    </row>
    <row r="634" spans="1:56" ht="14.25" customHeight="1">
      <c r="A634" s="217"/>
      <c r="B634" s="270"/>
      <c r="C634" s="2"/>
      <c r="D634" s="2"/>
      <c r="E634" s="2"/>
      <c r="F634" s="2"/>
      <c r="G634" s="470"/>
      <c r="H634" s="2"/>
      <c r="I634" s="2"/>
      <c r="J634" s="2"/>
      <c r="K634" s="2"/>
      <c r="L634" s="2"/>
      <c r="M634" s="305"/>
      <c r="N634" s="2"/>
      <c r="O634" s="2"/>
      <c r="P634" s="2"/>
      <c r="Q634" s="469"/>
      <c r="R634" s="2"/>
      <c r="S634" s="2"/>
      <c r="T634" s="2"/>
      <c r="U634" s="468"/>
      <c r="V634" s="2"/>
      <c r="W634" s="1"/>
      <c r="X634" s="1"/>
      <c r="Y634" s="1"/>
      <c r="Z634" s="1"/>
      <c r="AA634" s="1"/>
      <c r="AB634" s="2"/>
      <c r="AC634" s="2"/>
      <c r="AD634" s="2"/>
      <c r="AE634" s="2"/>
      <c r="AF634" s="2"/>
      <c r="AG634" s="3"/>
      <c r="AH634" s="1"/>
      <c r="AI634" s="139"/>
      <c r="AJ634" s="139"/>
      <c r="AK634" s="350"/>
      <c r="AL634" s="350"/>
      <c r="AM634" s="2"/>
      <c r="AN634" s="2"/>
      <c r="AO634" s="2"/>
      <c r="AP634" s="45"/>
      <c r="AQ634" s="167"/>
      <c r="AR634" s="167"/>
      <c r="AS634" s="167"/>
      <c r="AT634" s="167"/>
      <c r="AU634" s="167"/>
      <c r="AV634" s="167"/>
      <c r="AW634" s="167"/>
      <c r="AX634" s="167"/>
      <c r="AY634" s="167"/>
      <c r="AZ634" s="167"/>
      <c r="BA634" s="167"/>
      <c r="BB634" s="167"/>
      <c r="BC634" s="167"/>
      <c r="BD634" s="167"/>
    </row>
    <row r="635" spans="1:56" ht="14.25" customHeight="1">
      <c r="A635" s="217"/>
      <c r="B635" s="270"/>
      <c r="C635" s="2"/>
      <c r="D635" s="2"/>
      <c r="E635" s="2"/>
      <c r="F635" s="2"/>
      <c r="G635" s="470"/>
      <c r="H635" s="2"/>
      <c r="I635" s="2"/>
      <c r="J635" s="2"/>
      <c r="K635" s="2"/>
      <c r="L635" s="2"/>
      <c r="M635" s="305"/>
      <c r="N635" s="2"/>
      <c r="O635" s="2"/>
      <c r="P635" s="2"/>
      <c r="Q635" s="469"/>
      <c r="R635" s="2"/>
      <c r="S635" s="2"/>
      <c r="T635" s="2"/>
      <c r="U635" s="468"/>
      <c r="V635" s="2"/>
      <c r="W635" s="1"/>
      <c r="X635" s="1"/>
      <c r="Y635" s="1"/>
      <c r="Z635" s="1"/>
      <c r="AA635" s="1"/>
      <c r="AB635" s="2"/>
      <c r="AC635" s="2"/>
      <c r="AD635" s="2"/>
      <c r="AE635" s="2"/>
      <c r="AF635" s="2"/>
      <c r="AG635" s="3"/>
      <c r="AH635" s="1"/>
      <c r="AI635" s="139"/>
      <c r="AJ635" s="139"/>
      <c r="AK635" s="350"/>
      <c r="AL635" s="350"/>
      <c r="AM635" s="2"/>
      <c r="AN635" s="2"/>
      <c r="AO635" s="2"/>
      <c r="AP635" s="45"/>
      <c r="AQ635" s="167"/>
      <c r="AR635" s="167"/>
      <c r="AS635" s="167"/>
      <c r="AT635" s="167"/>
      <c r="AU635" s="167"/>
      <c r="AV635" s="167"/>
      <c r="AW635" s="167"/>
      <c r="AX635" s="167"/>
      <c r="AY635" s="167"/>
      <c r="AZ635" s="167"/>
      <c r="BA635" s="167"/>
      <c r="BB635" s="167"/>
      <c r="BC635" s="167"/>
      <c r="BD635" s="167"/>
    </row>
    <row r="636" spans="1:56" ht="14.25" customHeight="1">
      <c r="A636" s="217"/>
      <c r="B636" s="270"/>
      <c r="C636" s="2"/>
      <c r="D636" s="2"/>
      <c r="E636" s="2"/>
      <c r="F636" s="2"/>
      <c r="G636" s="470"/>
      <c r="H636" s="2"/>
      <c r="I636" s="2"/>
      <c r="J636" s="2"/>
      <c r="K636" s="2"/>
      <c r="L636" s="2"/>
      <c r="M636" s="305"/>
      <c r="N636" s="2"/>
      <c r="O636" s="2"/>
      <c r="P636" s="2"/>
      <c r="Q636" s="469"/>
      <c r="R636" s="2"/>
      <c r="S636" s="2"/>
      <c r="T636" s="2"/>
      <c r="U636" s="468"/>
      <c r="V636" s="2"/>
      <c r="W636" s="1"/>
      <c r="X636" s="1"/>
      <c r="Y636" s="1"/>
      <c r="Z636" s="1"/>
      <c r="AA636" s="1"/>
      <c r="AB636" s="2"/>
      <c r="AC636" s="2"/>
      <c r="AD636" s="2"/>
      <c r="AE636" s="2"/>
      <c r="AF636" s="2"/>
      <c r="AG636" s="3"/>
      <c r="AH636" s="1"/>
      <c r="AI636" s="139"/>
      <c r="AJ636" s="139"/>
      <c r="AK636" s="350"/>
      <c r="AL636" s="350"/>
      <c r="AM636" s="2"/>
      <c r="AN636" s="2"/>
      <c r="AO636" s="2"/>
      <c r="AP636" s="45"/>
      <c r="AQ636" s="167"/>
      <c r="AR636" s="167"/>
      <c r="AS636" s="167"/>
      <c r="AT636" s="167"/>
      <c r="AU636" s="167"/>
      <c r="AV636" s="167"/>
      <c r="AW636" s="167"/>
      <c r="AX636" s="167"/>
      <c r="AY636" s="167"/>
      <c r="AZ636" s="167"/>
      <c r="BA636" s="167"/>
      <c r="BB636" s="167"/>
      <c r="BC636" s="167"/>
      <c r="BD636" s="167"/>
    </row>
    <row r="637" spans="1:56" ht="14.25" customHeight="1">
      <c r="A637" s="217"/>
      <c r="B637" s="270"/>
      <c r="C637" s="2"/>
      <c r="D637" s="2"/>
      <c r="E637" s="2"/>
      <c r="F637" s="2"/>
      <c r="G637" s="470"/>
      <c r="H637" s="2"/>
      <c r="I637" s="2"/>
      <c r="J637" s="2"/>
      <c r="K637" s="2"/>
      <c r="L637" s="2"/>
      <c r="M637" s="305"/>
      <c r="N637" s="2"/>
      <c r="O637" s="2"/>
      <c r="P637" s="2"/>
      <c r="Q637" s="469"/>
      <c r="R637" s="2"/>
      <c r="S637" s="2"/>
      <c r="T637" s="2"/>
      <c r="U637" s="468"/>
      <c r="V637" s="2"/>
      <c r="W637" s="1"/>
      <c r="X637" s="1"/>
      <c r="Y637" s="1"/>
      <c r="Z637" s="1"/>
      <c r="AA637" s="1"/>
      <c r="AB637" s="2"/>
      <c r="AC637" s="2"/>
      <c r="AD637" s="2"/>
      <c r="AE637" s="2"/>
      <c r="AF637" s="2"/>
      <c r="AG637" s="3"/>
      <c r="AH637" s="1"/>
      <c r="AI637" s="139"/>
      <c r="AJ637" s="139"/>
      <c r="AK637" s="350"/>
      <c r="AL637" s="350"/>
      <c r="AM637" s="2"/>
      <c r="AN637" s="2"/>
      <c r="AO637" s="2"/>
      <c r="AP637" s="45"/>
      <c r="AQ637" s="167"/>
      <c r="AR637" s="167"/>
      <c r="AS637" s="167"/>
      <c r="AT637" s="167"/>
      <c r="AU637" s="167"/>
      <c r="AV637" s="167"/>
      <c r="AW637" s="167"/>
      <c r="AX637" s="167"/>
      <c r="AY637" s="167"/>
      <c r="AZ637" s="167"/>
      <c r="BA637" s="167"/>
      <c r="BB637" s="167"/>
      <c r="BC637" s="167"/>
      <c r="BD637" s="167"/>
    </row>
    <row r="638" spans="1:56" ht="14.25" customHeight="1">
      <c r="A638" s="217"/>
      <c r="B638" s="270"/>
      <c r="C638" s="2"/>
      <c r="D638" s="2"/>
      <c r="E638" s="2"/>
      <c r="F638" s="2"/>
      <c r="G638" s="470"/>
      <c r="H638" s="2"/>
      <c r="I638" s="2"/>
      <c r="J638" s="2"/>
      <c r="K638" s="2"/>
      <c r="L638" s="2"/>
      <c r="M638" s="305"/>
      <c r="N638" s="2"/>
      <c r="O638" s="2"/>
      <c r="P638" s="2"/>
      <c r="Q638" s="469"/>
      <c r="R638" s="2"/>
      <c r="S638" s="2"/>
      <c r="T638" s="2"/>
      <c r="U638" s="468"/>
      <c r="V638" s="2"/>
      <c r="W638" s="1"/>
      <c r="X638" s="1"/>
      <c r="Y638" s="1"/>
      <c r="Z638" s="1"/>
      <c r="AA638" s="1"/>
      <c r="AB638" s="2"/>
      <c r="AC638" s="2"/>
      <c r="AD638" s="2"/>
      <c r="AE638" s="2"/>
      <c r="AF638" s="2"/>
      <c r="AG638" s="3"/>
      <c r="AH638" s="1"/>
      <c r="AI638" s="139"/>
      <c r="AJ638" s="139"/>
      <c r="AK638" s="350"/>
      <c r="AL638" s="350"/>
      <c r="AM638" s="2"/>
      <c r="AN638" s="2"/>
      <c r="AO638" s="2"/>
      <c r="AP638" s="45"/>
      <c r="AQ638" s="167"/>
      <c r="AR638" s="167"/>
      <c r="AS638" s="167"/>
      <c r="AT638" s="167"/>
      <c r="AU638" s="167"/>
      <c r="AV638" s="167"/>
      <c r="AW638" s="167"/>
      <c r="AX638" s="167"/>
      <c r="AY638" s="167"/>
      <c r="AZ638" s="167"/>
      <c r="BA638" s="167"/>
      <c r="BB638" s="167"/>
      <c r="BC638" s="167"/>
      <c r="BD638" s="167"/>
    </row>
    <row r="639" spans="1:56" ht="14.25" customHeight="1">
      <c r="A639" s="217"/>
      <c r="B639" s="270"/>
      <c r="C639" s="2"/>
      <c r="D639" s="2"/>
      <c r="E639" s="2"/>
      <c r="F639" s="2"/>
      <c r="G639" s="470"/>
      <c r="H639" s="2"/>
      <c r="I639" s="2"/>
      <c r="J639" s="2"/>
      <c r="K639" s="2"/>
      <c r="L639" s="2"/>
      <c r="M639" s="305"/>
      <c r="N639" s="2"/>
      <c r="O639" s="2"/>
      <c r="P639" s="2"/>
      <c r="Q639" s="469"/>
      <c r="R639" s="2"/>
      <c r="S639" s="2"/>
      <c r="T639" s="2"/>
      <c r="U639" s="468"/>
      <c r="V639" s="2"/>
      <c r="W639" s="1"/>
      <c r="X639" s="1"/>
      <c r="Y639" s="1"/>
      <c r="Z639" s="1"/>
      <c r="AA639" s="1"/>
      <c r="AB639" s="2"/>
      <c r="AC639" s="2"/>
      <c r="AD639" s="2"/>
      <c r="AE639" s="2"/>
      <c r="AF639" s="2"/>
      <c r="AG639" s="3"/>
      <c r="AH639" s="1"/>
      <c r="AI639" s="139"/>
      <c r="AJ639" s="139"/>
      <c r="AK639" s="350"/>
      <c r="AL639" s="350"/>
      <c r="AM639" s="2"/>
      <c r="AN639" s="2"/>
      <c r="AO639" s="2"/>
      <c r="AP639" s="45"/>
      <c r="AQ639" s="167"/>
      <c r="AR639" s="167"/>
      <c r="AS639" s="167"/>
      <c r="AT639" s="167"/>
      <c r="AU639" s="167"/>
      <c r="AV639" s="167"/>
      <c r="AW639" s="167"/>
      <c r="AX639" s="167"/>
      <c r="AY639" s="167"/>
      <c r="AZ639" s="167"/>
      <c r="BA639" s="167"/>
      <c r="BB639" s="167"/>
      <c r="BC639" s="167"/>
      <c r="BD639" s="167"/>
    </row>
    <row r="640" spans="1:56" ht="14.25" customHeight="1">
      <c r="A640" s="217"/>
      <c r="B640" s="270"/>
      <c r="C640" s="2"/>
      <c r="D640" s="2"/>
      <c r="E640" s="2"/>
      <c r="F640" s="2"/>
      <c r="G640" s="470"/>
      <c r="H640" s="2"/>
      <c r="I640" s="2"/>
      <c r="J640" s="2"/>
      <c r="K640" s="2"/>
      <c r="L640" s="2"/>
      <c r="M640" s="305"/>
      <c r="N640" s="2"/>
      <c r="O640" s="2"/>
      <c r="P640" s="2"/>
      <c r="Q640" s="469"/>
      <c r="R640" s="2"/>
      <c r="S640" s="2"/>
      <c r="T640" s="2"/>
      <c r="U640" s="468"/>
      <c r="V640" s="2"/>
      <c r="W640" s="1"/>
      <c r="X640" s="1"/>
      <c r="Y640" s="1"/>
      <c r="Z640" s="1"/>
      <c r="AA640" s="1"/>
      <c r="AB640" s="2"/>
      <c r="AC640" s="2"/>
      <c r="AD640" s="2"/>
      <c r="AE640" s="2"/>
      <c r="AF640" s="2"/>
      <c r="AG640" s="3"/>
      <c r="AH640" s="1"/>
      <c r="AI640" s="139"/>
      <c r="AJ640" s="139"/>
      <c r="AK640" s="350"/>
      <c r="AL640" s="350"/>
      <c r="AM640" s="2"/>
      <c r="AN640" s="2"/>
      <c r="AO640" s="2"/>
      <c r="AP640" s="45"/>
      <c r="AQ640" s="167"/>
      <c r="AR640" s="167"/>
      <c r="AS640" s="167"/>
      <c r="AT640" s="167"/>
      <c r="AU640" s="167"/>
      <c r="AV640" s="167"/>
      <c r="AW640" s="167"/>
      <c r="AX640" s="167"/>
      <c r="AY640" s="167"/>
      <c r="AZ640" s="167"/>
      <c r="BA640" s="167"/>
      <c r="BB640" s="167"/>
      <c r="BC640" s="167"/>
      <c r="BD640" s="167"/>
    </row>
    <row r="641" spans="1:56" ht="14.25" customHeight="1">
      <c r="A641" s="217"/>
      <c r="B641" s="270"/>
      <c r="C641" s="2"/>
      <c r="D641" s="2"/>
      <c r="E641" s="2"/>
      <c r="F641" s="2"/>
      <c r="G641" s="470"/>
      <c r="H641" s="2"/>
      <c r="I641" s="2"/>
      <c r="J641" s="2"/>
      <c r="K641" s="2"/>
      <c r="L641" s="2"/>
      <c r="M641" s="305"/>
      <c r="N641" s="2"/>
      <c r="O641" s="2"/>
      <c r="P641" s="2"/>
      <c r="Q641" s="469"/>
      <c r="R641" s="2"/>
      <c r="S641" s="2"/>
      <c r="T641" s="2"/>
      <c r="U641" s="468"/>
      <c r="V641" s="2"/>
      <c r="W641" s="1"/>
      <c r="X641" s="1"/>
      <c r="Y641" s="1"/>
      <c r="Z641" s="1"/>
      <c r="AA641" s="1"/>
      <c r="AB641" s="2"/>
      <c r="AC641" s="2"/>
      <c r="AD641" s="2"/>
      <c r="AE641" s="2"/>
      <c r="AF641" s="2"/>
      <c r="AG641" s="3"/>
      <c r="AH641" s="1"/>
      <c r="AI641" s="139"/>
      <c r="AJ641" s="139"/>
      <c r="AK641" s="350"/>
      <c r="AL641" s="350"/>
      <c r="AM641" s="2"/>
      <c r="AN641" s="2"/>
      <c r="AO641" s="2"/>
      <c r="AP641" s="45"/>
      <c r="AQ641" s="167"/>
      <c r="AR641" s="167"/>
      <c r="AS641" s="167"/>
      <c r="AT641" s="167"/>
      <c r="AU641" s="167"/>
      <c r="AV641" s="167"/>
      <c r="AW641" s="167"/>
      <c r="AX641" s="167"/>
      <c r="AY641" s="167"/>
      <c r="AZ641" s="167"/>
      <c r="BA641" s="167"/>
      <c r="BB641" s="167"/>
      <c r="BC641" s="167"/>
      <c r="BD641" s="167"/>
    </row>
    <row r="642" spans="1:56" ht="14.25" customHeight="1">
      <c r="A642" s="217"/>
      <c r="B642" s="270"/>
      <c r="C642" s="2"/>
      <c r="D642" s="2"/>
      <c r="E642" s="2"/>
      <c r="F642" s="2"/>
      <c r="G642" s="470"/>
      <c r="H642" s="2"/>
      <c r="I642" s="2"/>
      <c r="J642" s="2"/>
      <c r="K642" s="2"/>
      <c r="L642" s="2"/>
      <c r="M642" s="305"/>
      <c r="N642" s="2"/>
      <c r="O642" s="2"/>
      <c r="P642" s="2"/>
      <c r="Q642" s="469"/>
      <c r="R642" s="2"/>
      <c r="S642" s="2"/>
      <c r="T642" s="2"/>
      <c r="U642" s="468"/>
      <c r="V642" s="2"/>
      <c r="W642" s="1"/>
      <c r="X642" s="1"/>
      <c r="Y642" s="1"/>
      <c r="Z642" s="1"/>
      <c r="AA642" s="1"/>
      <c r="AB642" s="2"/>
      <c r="AC642" s="2"/>
      <c r="AD642" s="2"/>
      <c r="AE642" s="2"/>
      <c r="AF642" s="2"/>
      <c r="AG642" s="3"/>
      <c r="AH642" s="1"/>
      <c r="AI642" s="139"/>
      <c r="AJ642" s="139"/>
      <c r="AK642" s="350"/>
      <c r="AL642" s="350"/>
      <c r="AM642" s="2"/>
      <c r="AN642" s="2"/>
      <c r="AO642" s="2"/>
      <c r="AP642" s="45"/>
      <c r="AQ642" s="167"/>
      <c r="AR642" s="167"/>
      <c r="AS642" s="167"/>
      <c r="AT642" s="167"/>
      <c r="AU642" s="167"/>
      <c r="AV642" s="167"/>
      <c r="AW642" s="167"/>
      <c r="AX642" s="167"/>
      <c r="AY642" s="167"/>
      <c r="AZ642" s="167"/>
      <c r="BA642" s="167"/>
      <c r="BB642" s="167"/>
      <c r="BC642" s="167"/>
      <c r="BD642" s="167"/>
    </row>
    <row r="643" spans="1:56" ht="14.25" customHeight="1">
      <c r="A643" s="217"/>
      <c r="B643" s="270"/>
      <c r="C643" s="2"/>
      <c r="D643" s="2"/>
      <c r="E643" s="2"/>
      <c r="F643" s="2"/>
      <c r="G643" s="470"/>
      <c r="H643" s="2"/>
      <c r="I643" s="2"/>
      <c r="J643" s="2"/>
      <c r="K643" s="2"/>
      <c r="L643" s="2"/>
      <c r="M643" s="305"/>
      <c r="N643" s="2"/>
      <c r="O643" s="2"/>
      <c r="P643" s="2"/>
      <c r="Q643" s="469"/>
      <c r="R643" s="2"/>
      <c r="S643" s="2"/>
      <c r="T643" s="2"/>
      <c r="U643" s="468"/>
      <c r="V643" s="2"/>
      <c r="W643" s="1"/>
      <c r="X643" s="1"/>
      <c r="Y643" s="1"/>
      <c r="Z643" s="1"/>
      <c r="AA643" s="1"/>
      <c r="AB643" s="2"/>
      <c r="AC643" s="2"/>
      <c r="AD643" s="2"/>
      <c r="AE643" s="2"/>
      <c r="AF643" s="2"/>
      <c r="AG643" s="3"/>
      <c r="AH643" s="1"/>
      <c r="AI643" s="139"/>
      <c r="AJ643" s="139"/>
      <c r="AK643" s="350"/>
      <c r="AL643" s="350"/>
      <c r="AM643" s="2"/>
      <c r="AN643" s="2"/>
      <c r="AO643" s="2"/>
      <c r="AP643" s="45"/>
      <c r="AQ643" s="167"/>
      <c r="AR643" s="167"/>
      <c r="AS643" s="167"/>
      <c r="AT643" s="167"/>
      <c r="AU643" s="167"/>
      <c r="AV643" s="167"/>
      <c r="AW643" s="167"/>
      <c r="AX643" s="167"/>
      <c r="AY643" s="167"/>
      <c r="AZ643" s="167"/>
      <c r="BA643" s="167"/>
      <c r="BB643" s="167"/>
      <c r="BC643" s="167"/>
      <c r="BD643" s="167"/>
    </row>
    <row r="644" spans="1:56" ht="14.25" customHeight="1">
      <c r="A644" s="217"/>
      <c r="B644" s="270"/>
      <c r="C644" s="2"/>
      <c r="D644" s="2"/>
      <c r="E644" s="2"/>
      <c r="F644" s="2"/>
      <c r="G644" s="470"/>
      <c r="H644" s="2"/>
      <c r="I644" s="2"/>
      <c r="J644" s="2"/>
      <c r="K644" s="2"/>
      <c r="L644" s="2"/>
      <c r="M644" s="305"/>
      <c r="N644" s="2"/>
      <c r="O644" s="2"/>
      <c r="P644" s="2"/>
      <c r="Q644" s="469"/>
      <c r="R644" s="2"/>
      <c r="S644" s="2"/>
      <c r="T644" s="2"/>
      <c r="U644" s="468"/>
      <c r="V644" s="2"/>
      <c r="W644" s="1"/>
      <c r="X644" s="1"/>
      <c r="Y644" s="1"/>
      <c r="Z644" s="1"/>
      <c r="AA644" s="1"/>
      <c r="AB644" s="2"/>
      <c r="AC644" s="2"/>
      <c r="AD644" s="2"/>
      <c r="AE644" s="2"/>
      <c r="AF644" s="2"/>
      <c r="AG644" s="3"/>
      <c r="AH644" s="1"/>
      <c r="AI644" s="139"/>
      <c r="AJ644" s="139"/>
      <c r="AK644" s="350"/>
      <c r="AL644" s="350"/>
      <c r="AM644" s="2"/>
      <c r="AN644" s="2"/>
      <c r="AO644" s="2"/>
      <c r="AP644" s="45"/>
      <c r="AQ644" s="167"/>
      <c r="AR644" s="167"/>
      <c r="AS644" s="167"/>
      <c r="AT644" s="167"/>
      <c r="AU644" s="167"/>
      <c r="AV644" s="167"/>
      <c r="AW644" s="167"/>
      <c r="AX644" s="167"/>
      <c r="AY644" s="167"/>
      <c r="AZ644" s="167"/>
      <c r="BA644" s="167"/>
      <c r="BB644" s="167"/>
      <c r="BC644" s="167"/>
      <c r="BD644" s="167"/>
    </row>
    <row r="645" spans="1:56" ht="14.25" customHeight="1">
      <c r="A645" s="217"/>
      <c r="B645" s="270"/>
      <c r="C645" s="2"/>
      <c r="D645" s="2"/>
      <c r="E645" s="2"/>
      <c r="F645" s="2"/>
      <c r="G645" s="470"/>
      <c r="H645" s="2"/>
      <c r="I645" s="2"/>
      <c r="J645" s="2"/>
      <c r="K645" s="2"/>
      <c r="L645" s="2"/>
      <c r="M645" s="305"/>
      <c r="N645" s="2"/>
      <c r="O645" s="2"/>
      <c r="P645" s="2"/>
      <c r="Q645" s="469"/>
      <c r="R645" s="2"/>
      <c r="S645" s="2"/>
      <c r="T645" s="2"/>
      <c r="U645" s="468"/>
      <c r="V645" s="2"/>
      <c r="W645" s="1"/>
      <c r="X645" s="1"/>
      <c r="Y645" s="1"/>
      <c r="Z645" s="1"/>
      <c r="AA645" s="1"/>
      <c r="AB645" s="2"/>
      <c r="AC645" s="2"/>
      <c r="AD645" s="2"/>
      <c r="AE645" s="2"/>
      <c r="AF645" s="2"/>
      <c r="AG645" s="3"/>
      <c r="AH645" s="1"/>
      <c r="AI645" s="139"/>
      <c r="AJ645" s="139"/>
      <c r="AK645" s="350"/>
      <c r="AL645" s="350"/>
      <c r="AM645" s="2"/>
      <c r="AN645" s="2"/>
      <c r="AO645" s="2"/>
      <c r="AP645" s="45"/>
      <c r="AQ645" s="167"/>
      <c r="AR645" s="167"/>
      <c r="AS645" s="167"/>
      <c r="AT645" s="167"/>
      <c r="AU645" s="167"/>
      <c r="AV645" s="167"/>
      <c r="AW645" s="167"/>
      <c r="AX645" s="167"/>
      <c r="AY645" s="167"/>
      <c r="AZ645" s="167"/>
      <c r="BA645" s="167"/>
      <c r="BB645" s="167"/>
      <c r="BC645" s="167"/>
      <c r="BD645" s="167"/>
    </row>
    <row r="646" spans="1:56" ht="14.25" customHeight="1">
      <c r="A646" s="217"/>
      <c r="B646" s="270"/>
      <c r="C646" s="2"/>
      <c r="D646" s="2"/>
      <c r="E646" s="2"/>
      <c r="F646" s="2"/>
      <c r="G646" s="470"/>
      <c r="H646" s="2"/>
      <c r="I646" s="2"/>
      <c r="J646" s="2"/>
      <c r="K646" s="2"/>
      <c r="L646" s="2"/>
      <c r="M646" s="305"/>
      <c r="N646" s="2"/>
      <c r="O646" s="2"/>
      <c r="P646" s="2"/>
      <c r="Q646" s="469"/>
      <c r="R646" s="2"/>
      <c r="S646" s="2"/>
      <c r="T646" s="2"/>
      <c r="U646" s="468"/>
      <c r="V646" s="2"/>
      <c r="W646" s="1"/>
      <c r="X646" s="1"/>
      <c r="Y646" s="1"/>
      <c r="Z646" s="1"/>
      <c r="AA646" s="1"/>
      <c r="AB646" s="2"/>
      <c r="AC646" s="2"/>
      <c r="AD646" s="2"/>
      <c r="AE646" s="2"/>
      <c r="AF646" s="2"/>
      <c r="AG646" s="3"/>
      <c r="AH646" s="1"/>
      <c r="AI646" s="139"/>
      <c r="AJ646" s="139"/>
      <c r="AK646" s="350"/>
      <c r="AL646" s="350"/>
      <c r="AM646" s="2"/>
      <c r="AN646" s="2"/>
      <c r="AO646" s="2"/>
      <c r="AP646" s="45"/>
      <c r="AQ646" s="167"/>
      <c r="AR646" s="167"/>
      <c r="AS646" s="167"/>
      <c r="AT646" s="167"/>
      <c r="AU646" s="167"/>
      <c r="AV646" s="167"/>
      <c r="AW646" s="167"/>
      <c r="AX646" s="167"/>
      <c r="AY646" s="167"/>
      <c r="AZ646" s="167"/>
      <c r="BA646" s="167"/>
      <c r="BB646" s="167"/>
      <c r="BC646" s="167"/>
      <c r="BD646" s="167"/>
    </row>
    <row r="647" spans="1:56" ht="14.25" customHeight="1">
      <c r="A647" s="217"/>
      <c r="B647" s="270"/>
      <c r="C647" s="2"/>
      <c r="D647" s="2"/>
      <c r="E647" s="2"/>
      <c r="F647" s="2"/>
      <c r="G647" s="470"/>
      <c r="H647" s="2"/>
      <c r="I647" s="2"/>
      <c r="J647" s="2"/>
      <c r="K647" s="2"/>
      <c r="L647" s="2"/>
      <c r="M647" s="305"/>
      <c r="N647" s="2"/>
      <c r="O647" s="2"/>
      <c r="P647" s="2"/>
      <c r="Q647" s="469"/>
      <c r="R647" s="2"/>
      <c r="S647" s="2"/>
      <c r="T647" s="2"/>
      <c r="U647" s="468"/>
      <c r="V647" s="2"/>
      <c r="W647" s="1"/>
      <c r="X647" s="1"/>
      <c r="Y647" s="1"/>
      <c r="Z647" s="1"/>
      <c r="AA647" s="1"/>
      <c r="AB647" s="2"/>
      <c r="AC647" s="2"/>
      <c r="AD647" s="2"/>
      <c r="AE647" s="2"/>
      <c r="AF647" s="2"/>
      <c r="AG647" s="3"/>
      <c r="AH647" s="1"/>
      <c r="AI647" s="139"/>
      <c r="AJ647" s="139"/>
      <c r="AK647" s="350"/>
      <c r="AL647" s="350"/>
      <c r="AM647" s="2"/>
      <c r="AN647" s="2"/>
      <c r="AO647" s="2"/>
      <c r="AP647" s="45"/>
      <c r="AQ647" s="167"/>
      <c r="AR647" s="167"/>
      <c r="AS647" s="167"/>
      <c r="AT647" s="167"/>
      <c r="AU647" s="167"/>
      <c r="AV647" s="167"/>
      <c r="AW647" s="167"/>
      <c r="AX647" s="167"/>
      <c r="AY647" s="167"/>
      <c r="AZ647" s="167"/>
      <c r="BA647" s="167"/>
      <c r="BB647" s="167"/>
      <c r="BC647" s="167"/>
      <c r="BD647" s="167"/>
    </row>
    <row r="648" spans="1:56" ht="14.25" customHeight="1">
      <c r="A648" s="217"/>
      <c r="B648" s="270"/>
      <c r="C648" s="2"/>
      <c r="D648" s="2"/>
      <c r="E648" s="2"/>
      <c r="F648" s="2"/>
      <c r="G648" s="470"/>
      <c r="H648" s="2"/>
      <c r="I648" s="2"/>
      <c r="J648" s="2"/>
      <c r="K648" s="2"/>
      <c r="L648" s="2"/>
      <c r="M648" s="305"/>
      <c r="N648" s="2"/>
      <c r="O648" s="2"/>
      <c r="P648" s="2"/>
      <c r="Q648" s="469"/>
      <c r="R648" s="2"/>
      <c r="S648" s="2"/>
      <c r="T648" s="2"/>
      <c r="U648" s="468"/>
      <c r="V648" s="2"/>
      <c r="W648" s="1"/>
      <c r="X648" s="1"/>
      <c r="Y648" s="1"/>
      <c r="Z648" s="1"/>
      <c r="AA648" s="1"/>
      <c r="AB648" s="2"/>
      <c r="AC648" s="2"/>
      <c r="AD648" s="2"/>
      <c r="AE648" s="2"/>
      <c r="AF648" s="2"/>
      <c r="AG648" s="3"/>
      <c r="AH648" s="1"/>
      <c r="AI648" s="139"/>
      <c r="AJ648" s="139"/>
      <c r="AK648" s="350"/>
      <c r="AL648" s="350"/>
      <c r="AM648" s="2"/>
      <c r="AN648" s="2"/>
      <c r="AO648" s="2"/>
      <c r="AP648" s="45"/>
      <c r="AQ648" s="167"/>
      <c r="AR648" s="167"/>
      <c r="AS648" s="167"/>
      <c r="AT648" s="167"/>
      <c r="AU648" s="167"/>
      <c r="AV648" s="167"/>
      <c r="AW648" s="167"/>
      <c r="AX648" s="167"/>
      <c r="AY648" s="167"/>
      <c r="AZ648" s="167"/>
      <c r="BA648" s="167"/>
      <c r="BB648" s="167"/>
      <c r="BC648" s="167"/>
      <c r="BD648" s="167"/>
    </row>
    <row r="649" spans="1:56" ht="14.25" customHeight="1">
      <c r="A649" s="217"/>
      <c r="B649" s="270"/>
      <c r="C649" s="2"/>
      <c r="D649" s="2"/>
      <c r="E649" s="2"/>
      <c r="F649" s="2"/>
      <c r="G649" s="470"/>
      <c r="H649" s="2"/>
      <c r="I649" s="2"/>
      <c r="J649" s="2"/>
      <c r="K649" s="2"/>
      <c r="L649" s="2"/>
      <c r="M649" s="305"/>
      <c r="N649" s="2"/>
      <c r="O649" s="2"/>
      <c r="P649" s="2"/>
      <c r="Q649" s="469"/>
      <c r="R649" s="2"/>
      <c r="S649" s="2"/>
      <c r="T649" s="2"/>
      <c r="U649" s="468"/>
      <c r="V649" s="2"/>
      <c r="W649" s="1"/>
      <c r="X649" s="1"/>
      <c r="Y649" s="1"/>
      <c r="Z649" s="1"/>
      <c r="AA649" s="1"/>
      <c r="AB649" s="2"/>
      <c r="AC649" s="2"/>
      <c r="AD649" s="2"/>
      <c r="AE649" s="2"/>
      <c r="AF649" s="2"/>
      <c r="AG649" s="3"/>
      <c r="AH649" s="1"/>
      <c r="AI649" s="139"/>
      <c r="AJ649" s="139"/>
      <c r="AK649" s="350"/>
      <c r="AL649" s="350"/>
      <c r="AM649" s="2"/>
      <c r="AN649" s="2"/>
      <c r="AO649" s="2"/>
      <c r="AP649" s="45"/>
      <c r="AQ649" s="167"/>
      <c r="AR649" s="167"/>
      <c r="AS649" s="167"/>
      <c r="AT649" s="167"/>
      <c r="AU649" s="167"/>
      <c r="AV649" s="167"/>
      <c r="AW649" s="167"/>
      <c r="AX649" s="167"/>
      <c r="AY649" s="167"/>
      <c r="AZ649" s="167"/>
      <c r="BA649" s="167"/>
      <c r="BB649" s="167"/>
      <c r="BC649" s="167"/>
      <c r="BD649" s="167"/>
    </row>
    <row r="650" spans="1:56" ht="14.25" customHeight="1">
      <c r="A650" s="217"/>
      <c r="B650" s="270"/>
      <c r="C650" s="2"/>
      <c r="D650" s="2"/>
      <c r="E650" s="2"/>
      <c r="F650" s="2"/>
      <c r="G650" s="470"/>
      <c r="H650" s="2"/>
      <c r="I650" s="2"/>
      <c r="J650" s="2"/>
      <c r="K650" s="2"/>
      <c r="L650" s="2"/>
      <c r="M650" s="305"/>
      <c r="N650" s="2"/>
      <c r="O650" s="2"/>
      <c r="P650" s="2"/>
      <c r="Q650" s="469"/>
      <c r="R650" s="2"/>
      <c r="S650" s="2"/>
      <c r="T650" s="2"/>
      <c r="U650" s="468"/>
      <c r="V650" s="2"/>
      <c r="W650" s="1"/>
      <c r="X650" s="1"/>
      <c r="Y650" s="1"/>
      <c r="Z650" s="1"/>
      <c r="AA650" s="1"/>
      <c r="AB650" s="2"/>
      <c r="AC650" s="2"/>
      <c r="AD650" s="2"/>
      <c r="AE650" s="2"/>
      <c r="AF650" s="2"/>
      <c r="AG650" s="3"/>
      <c r="AH650" s="1"/>
      <c r="AI650" s="139"/>
      <c r="AJ650" s="139"/>
      <c r="AK650" s="350"/>
      <c r="AL650" s="350"/>
      <c r="AM650" s="2"/>
      <c r="AN650" s="2"/>
      <c r="AO650" s="2"/>
      <c r="AP650" s="45"/>
      <c r="AQ650" s="167"/>
      <c r="AR650" s="167"/>
      <c r="AS650" s="167"/>
      <c r="AT650" s="167"/>
      <c r="AU650" s="167"/>
      <c r="AV650" s="167"/>
      <c r="AW650" s="167"/>
      <c r="AX650" s="167"/>
      <c r="AY650" s="167"/>
      <c r="AZ650" s="167"/>
      <c r="BA650" s="167"/>
      <c r="BB650" s="167"/>
      <c r="BC650" s="167"/>
      <c r="BD650" s="167"/>
    </row>
    <row r="651" spans="1:56" ht="14.25" customHeight="1">
      <c r="A651" s="217"/>
      <c r="B651" s="270"/>
      <c r="C651" s="2"/>
      <c r="D651" s="2"/>
      <c r="E651" s="2"/>
      <c r="F651" s="2"/>
      <c r="G651" s="470"/>
      <c r="H651" s="2"/>
      <c r="I651" s="2"/>
      <c r="J651" s="2"/>
      <c r="K651" s="2"/>
      <c r="L651" s="2"/>
      <c r="M651" s="305"/>
      <c r="N651" s="2"/>
      <c r="O651" s="2"/>
      <c r="P651" s="2"/>
      <c r="Q651" s="469"/>
      <c r="R651" s="2"/>
      <c r="S651" s="2"/>
      <c r="T651" s="2"/>
      <c r="U651" s="468"/>
      <c r="V651" s="2"/>
      <c r="W651" s="1"/>
      <c r="X651" s="1"/>
      <c r="Y651" s="1"/>
      <c r="Z651" s="1"/>
      <c r="AA651" s="1"/>
      <c r="AB651" s="2"/>
      <c r="AC651" s="2"/>
      <c r="AD651" s="2"/>
      <c r="AE651" s="2"/>
      <c r="AF651" s="2"/>
      <c r="AG651" s="3"/>
      <c r="AH651" s="1"/>
      <c r="AI651" s="139"/>
      <c r="AJ651" s="139"/>
      <c r="AK651" s="350"/>
      <c r="AL651" s="350"/>
      <c r="AM651" s="2"/>
      <c r="AN651" s="2"/>
      <c r="AO651" s="2"/>
      <c r="AP651" s="45"/>
      <c r="AQ651" s="167"/>
      <c r="AR651" s="167"/>
      <c r="AS651" s="167"/>
      <c r="AT651" s="167"/>
      <c r="AU651" s="167"/>
      <c r="AV651" s="167"/>
      <c r="AW651" s="167"/>
      <c r="AX651" s="167"/>
      <c r="AY651" s="167"/>
      <c r="AZ651" s="167"/>
      <c r="BA651" s="167"/>
      <c r="BB651" s="167"/>
      <c r="BC651" s="167"/>
      <c r="BD651" s="167"/>
    </row>
    <row r="652" spans="1:56" ht="14.25" customHeight="1">
      <c r="A652" s="217"/>
      <c r="B652" s="270"/>
      <c r="C652" s="2"/>
      <c r="D652" s="2"/>
      <c r="E652" s="2"/>
      <c r="F652" s="2"/>
      <c r="G652" s="470"/>
      <c r="H652" s="2"/>
      <c r="I652" s="2"/>
      <c r="J652" s="2"/>
      <c r="K652" s="2"/>
      <c r="L652" s="2"/>
      <c r="M652" s="305"/>
      <c r="N652" s="2"/>
      <c r="O652" s="2"/>
      <c r="P652" s="2"/>
      <c r="Q652" s="469"/>
      <c r="R652" s="2"/>
      <c r="S652" s="2"/>
      <c r="T652" s="2"/>
      <c r="U652" s="468"/>
      <c r="V652" s="2"/>
      <c r="W652" s="1"/>
      <c r="X652" s="1"/>
      <c r="Y652" s="1"/>
      <c r="Z652" s="1"/>
      <c r="AA652" s="1"/>
      <c r="AB652" s="2"/>
      <c r="AC652" s="2"/>
      <c r="AD652" s="2"/>
      <c r="AE652" s="2"/>
      <c r="AF652" s="2"/>
      <c r="AG652" s="3"/>
      <c r="AH652" s="1"/>
      <c r="AI652" s="139"/>
      <c r="AJ652" s="139"/>
      <c r="AK652" s="350"/>
      <c r="AL652" s="350"/>
      <c r="AM652" s="2"/>
      <c r="AN652" s="2"/>
      <c r="AO652" s="2"/>
      <c r="AP652" s="45"/>
      <c r="AQ652" s="167"/>
      <c r="AR652" s="167"/>
      <c r="AS652" s="167"/>
      <c r="AT652" s="167"/>
      <c r="AU652" s="167"/>
      <c r="AV652" s="167"/>
      <c r="AW652" s="167"/>
      <c r="AX652" s="167"/>
      <c r="AY652" s="167"/>
      <c r="AZ652" s="167"/>
      <c r="BA652" s="167"/>
      <c r="BB652" s="167"/>
      <c r="BC652" s="167"/>
      <c r="BD652" s="167"/>
    </row>
    <row r="653" spans="1:56" ht="14.25" customHeight="1">
      <c r="A653" s="217"/>
      <c r="B653" s="270"/>
      <c r="C653" s="2"/>
      <c r="D653" s="2"/>
      <c r="E653" s="2"/>
      <c r="F653" s="2"/>
      <c r="G653" s="470"/>
      <c r="H653" s="2"/>
      <c r="I653" s="2"/>
      <c r="J653" s="2"/>
      <c r="K653" s="2"/>
      <c r="L653" s="2"/>
      <c r="M653" s="305"/>
      <c r="N653" s="2"/>
      <c r="O653" s="2"/>
      <c r="P653" s="2"/>
      <c r="Q653" s="469"/>
      <c r="R653" s="2"/>
      <c r="S653" s="2"/>
      <c r="T653" s="2"/>
      <c r="U653" s="468"/>
      <c r="V653" s="2"/>
      <c r="W653" s="1"/>
      <c r="X653" s="1"/>
      <c r="Y653" s="1"/>
      <c r="Z653" s="1"/>
      <c r="AA653" s="1"/>
      <c r="AB653" s="2"/>
      <c r="AC653" s="2"/>
      <c r="AD653" s="2"/>
      <c r="AE653" s="2"/>
      <c r="AF653" s="2"/>
      <c r="AG653" s="3"/>
      <c r="AH653" s="1"/>
      <c r="AI653" s="139"/>
      <c r="AJ653" s="139"/>
      <c r="AK653" s="350"/>
      <c r="AL653" s="350"/>
      <c r="AM653" s="2"/>
      <c r="AN653" s="2"/>
      <c r="AO653" s="2"/>
      <c r="AP653" s="45"/>
      <c r="AQ653" s="167"/>
      <c r="AR653" s="167"/>
      <c r="AS653" s="167"/>
      <c r="AT653" s="167"/>
      <c r="AU653" s="167"/>
      <c r="AV653" s="167"/>
      <c r="AW653" s="167"/>
      <c r="AX653" s="167"/>
      <c r="AY653" s="167"/>
      <c r="AZ653" s="167"/>
      <c r="BA653" s="167"/>
      <c r="BB653" s="167"/>
      <c r="BC653" s="167"/>
      <c r="BD653" s="167"/>
    </row>
    <row r="654" spans="1:56" ht="14.25" customHeight="1">
      <c r="A654" s="217"/>
      <c r="B654" s="270"/>
      <c r="C654" s="2"/>
      <c r="D654" s="2"/>
      <c r="E654" s="2"/>
      <c r="F654" s="2"/>
      <c r="G654" s="470"/>
      <c r="H654" s="2"/>
      <c r="I654" s="2"/>
      <c r="J654" s="2"/>
      <c r="K654" s="2"/>
      <c r="L654" s="2"/>
      <c r="M654" s="305"/>
      <c r="N654" s="2"/>
      <c r="O654" s="2"/>
      <c r="P654" s="2"/>
      <c r="Q654" s="469"/>
      <c r="R654" s="2"/>
      <c r="S654" s="2"/>
      <c r="T654" s="2"/>
      <c r="U654" s="468"/>
      <c r="V654" s="2"/>
      <c r="W654" s="1"/>
      <c r="X654" s="1"/>
      <c r="Y654" s="1"/>
      <c r="Z654" s="1"/>
      <c r="AA654" s="1"/>
      <c r="AB654" s="2"/>
      <c r="AC654" s="2"/>
      <c r="AD654" s="2"/>
      <c r="AE654" s="2"/>
      <c r="AF654" s="2"/>
      <c r="AG654" s="3"/>
      <c r="AH654" s="1"/>
      <c r="AI654" s="139"/>
      <c r="AJ654" s="139"/>
      <c r="AK654" s="350"/>
      <c r="AL654" s="350"/>
      <c r="AM654" s="2"/>
      <c r="AN654" s="2"/>
      <c r="AO654" s="2"/>
      <c r="AP654" s="45"/>
      <c r="AQ654" s="167"/>
      <c r="AR654" s="167"/>
      <c r="AS654" s="167"/>
      <c r="AT654" s="167"/>
      <c r="AU654" s="167"/>
      <c r="AV654" s="167"/>
      <c r="AW654" s="167"/>
      <c r="AX654" s="167"/>
      <c r="AY654" s="167"/>
      <c r="AZ654" s="167"/>
      <c r="BA654" s="167"/>
      <c r="BB654" s="167"/>
      <c r="BC654" s="167"/>
      <c r="BD654" s="167"/>
    </row>
    <row r="655" spans="1:56" ht="14.25" customHeight="1">
      <c r="A655" s="217"/>
      <c r="B655" s="270"/>
      <c r="C655" s="2"/>
      <c r="D655" s="2"/>
      <c r="E655" s="2"/>
      <c r="F655" s="2"/>
      <c r="G655" s="470"/>
      <c r="H655" s="2"/>
      <c r="I655" s="2"/>
      <c r="J655" s="2"/>
      <c r="K655" s="2"/>
      <c r="L655" s="2"/>
      <c r="M655" s="305"/>
      <c r="N655" s="2"/>
      <c r="O655" s="2"/>
      <c r="P655" s="2"/>
      <c r="Q655" s="469"/>
      <c r="R655" s="2"/>
      <c r="S655" s="2"/>
      <c r="T655" s="2"/>
      <c r="U655" s="468"/>
      <c r="V655" s="2"/>
      <c r="W655" s="1"/>
      <c r="X655" s="1"/>
      <c r="Y655" s="1"/>
      <c r="Z655" s="1"/>
      <c r="AA655" s="1"/>
      <c r="AB655" s="2"/>
      <c r="AC655" s="2"/>
      <c r="AD655" s="2"/>
      <c r="AE655" s="2"/>
      <c r="AF655" s="2"/>
      <c r="AG655" s="3"/>
      <c r="AH655" s="1"/>
      <c r="AI655" s="139"/>
      <c r="AJ655" s="139"/>
      <c r="AK655" s="350"/>
      <c r="AL655" s="350"/>
      <c r="AM655" s="2"/>
      <c r="AN655" s="2"/>
      <c r="AO655" s="2"/>
      <c r="AP655" s="45"/>
      <c r="AQ655" s="167"/>
      <c r="AR655" s="167"/>
      <c r="AS655" s="167"/>
      <c r="AT655" s="167"/>
      <c r="AU655" s="167"/>
      <c r="AV655" s="167"/>
      <c r="AW655" s="167"/>
      <c r="AX655" s="167"/>
      <c r="AY655" s="167"/>
      <c r="AZ655" s="167"/>
      <c r="BA655" s="167"/>
      <c r="BB655" s="167"/>
      <c r="BC655" s="167"/>
      <c r="BD655" s="167"/>
    </row>
    <row r="656" spans="1:56" ht="14.25" customHeight="1">
      <c r="A656" s="217"/>
      <c r="B656" s="270"/>
      <c r="C656" s="2"/>
      <c r="D656" s="2"/>
      <c r="E656" s="2"/>
      <c r="F656" s="2"/>
      <c r="G656" s="470"/>
      <c r="H656" s="2"/>
      <c r="I656" s="2"/>
      <c r="J656" s="2"/>
      <c r="K656" s="2"/>
      <c r="L656" s="2"/>
      <c r="M656" s="305"/>
      <c r="N656" s="2"/>
      <c r="O656" s="2"/>
      <c r="P656" s="2"/>
      <c r="Q656" s="469"/>
      <c r="R656" s="2"/>
      <c r="S656" s="2"/>
      <c r="T656" s="2"/>
      <c r="U656" s="468"/>
      <c r="V656" s="2"/>
      <c r="W656" s="1"/>
      <c r="X656" s="1"/>
      <c r="Y656" s="1"/>
      <c r="Z656" s="1"/>
      <c r="AA656" s="1"/>
      <c r="AB656" s="2"/>
      <c r="AC656" s="2"/>
      <c r="AD656" s="2"/>
      <c r="AE656" s="2"/>
      <c r="AF656" s="2"/>
      <c r="AG656" s="3"/>
      <c r="AH656" s="1"/>
      <c r="AI656" s="139"/>
      <c r="AJ656" s="139"/>
      <c r="AK656" s="350"/>
      <c r="AL656" s="350"/>
      <c r="AM656" s="2"/>
      <c r="AN656" s="2"/>
      <c r="AO656" s="2"/>
      <c r="AP656" s="45"/>
      <c r="AQ656" s="167"/>
      <c r="AR656" s="167"/>
      <c r="AS656" s="167"/>
      <c r="AT656" s="167"/>
      <c r="AU656" s="167"/>
      <c r="AV656" s="167"/>
      <c r="AW656" s="167"/>
      <c r="AX656" s="167"/>
      <c r="AY656" s="167"/>
      <c r="AZ656" s="167"/>
      <c r="BA656" s="167"/>
      <c r="BB656" s="167"/>
      <c r="BC656" s="167"/>
      <c r="BD656" s="167"/>
    </row>
    <row r="657" spans="1:56" ht="14.25" customHeight="1">
      <c r="A657" s="217"/>
      <c r="B657" s="270"/>
      <c r="C657" s="2"/>
      <c r="D657" s="2"/>
      <c r="E657" s="2"/>
      <c r="F657" s="2"/>
      <c r="G657" s="470"/>
      <c r="H657" s="2"/>
      <c r="I657" s="2"/>
      <c r="J657" s="2"/>
      <c r="K657" s="2"/>
      <c r="L657" s="2"/>
      <c r="M657" s="305"/>
      <c r="N657" s="2"/>
      <c r="O657" s="2"/>
      <c r="P657" s="2"/>
      <c r="Q657" s="469"/>
      <c r="R657" s="2"/>
      <c r="S657" s="2"/>
      <c r="T657" s="2"/>
      <c r="U657" s="468"/>
      <c r="V657" s="2"/>
      <c r="W657" s="1"/>
      <c r="X657" s="1"/>
      <c r="Y657" s="1"/>
      <c r="Z657" s="1"/>
      <c r="AA657" s="1"/>
      <c r="AB657" s="2"/>
      <c r="AC657" s="2"/>
      <c r="AD657" s="2"/>
      <c r="AE657" s="2"/>
      <c r="AF657" s="2"/>
      <c r="AG657" s="3"/>
      <c r="AH657" s="1"/>
      <c r="AI657" s="139"/>
      <c r="AJ657" s="139"/>
      <c r="AK657" s="350"/>
      <c r="AL657" s="350"/>
      <c r="AM657" s="2"/>
      <c r="AN657" s="2"/>
      <c r="AO657" s="2"/>
      <c r="AP657" s="45"/>
      <c r="AQ657" s="167"/>
      <c r="AR657" s="167"/>
      <c r="AS657" s="167"/>
      <c r="AT657" s="167"/>
      <c r="AU657" s="167"/>
      <c r="AV657" s="167"/>
      <c r="AW657" s="167"/>
      <c r="AX657" s="167"/>
      <c r="AY657" s="167"/>
      <c r="AZ657" s="167"/>
      <c r="BA657" s="167"/>
      <c r="BB657" s="167"/>
      <c r="BC657" s="167"/>
      <c r="BD657" s="167"/>
    </row>
    <row r="658" spans="1:56" ht="14.25" customHeight="1">
      <c r="A658" s="217"/>
      <c r="B658" s="270"/>
      <c r="C658" s="2"/>
      <c r="D658" s="2"/>
      <c r="E658" s="2"/>
      <c r="F658" s="2"/>
      <c r="G658" s="470"/>
      <c r="H658" s="2"/>
      <c r="I658" s="2"/>
      <c r="J658" s="2"/>
      <c r="K658" s="2"/>
      <c r="L658" s="2"/>
      <c r="M658" s="305"/>
      <c r="N658" s="2"/>
      <c r="O658" s="2"/>
      <c r="P658" s="2"/>
      <c r="Q658" s="469"/>
      <c r="R658" s="2"/>
      <c r="S658" s="2"/>
      <c r="T658" s="2"/>
      <c r="U658" s="468"/>
      <c r="V658" s="2"/>
      <c r="W658" s="1"/>
      <c r="X658" s="1"/>
      <c r="Y658" s="1"/>
      <c r="Z658" s="1"/>
      <c r="AA658" s="1"/>
      <c r="AB658" s="2"/>
      <c r="AC658" s="2"/>
      <c r="AD658" s="2"/>
      <c r="AE658" s="2"/>
      <c r="AF658" s="2"/>
      <c r="AG658" s="3"/>
      <c r="AH658" s="1"/>
      <c r="AI658" s="139"/>
      <c r="AJ658" s="139"/>
      <c r="AK658" s="350"/>
      <c r="AL658" s="350"/>
      <c r="AM658" s="2"/>
      <c r="AN658" s="2"/>
      <c r="AO658" s="2"/>
      <c r="AP658" s="45"/>
      <c r="AQ658" s="167"/>
      <c r="AR658" s="167"/>
      <c r="AS658" s="167"/>
      <c r="AT658" s="167"/>
      <c r="AU658" s="167"/>
      <c r="AV658" s="167"/>
      <c r="AW658" s="167"/>
      <c r="AX658" s="167"/>
      <c r="AY658" s="167"/>
      <c r="AZ658" s="167"/>
      <c r="BA658" s="167"/>
      <c r="BB658" s="167"/>
      <c r="BC658" s="167"/>
      <c r="BD658" s="167"/>
    </row>
    <row r="659" spans="1:56" ht="14.25" customHeight="1">
      <c r="A659" s="217"/>
      <c r="B659" s="270"/>
      <c r="C659" s="2"/>
      <c r="D659" s="2"/>
      <c r="E659" s="2"/>
      <c r="F659" s="2"/>
      <c r="G659" s="470"/>
      <c r="H659" s="2"/>
      <c r="I659" s="2"/>
      <c r="J659" s="2"/>
      <c r="K659" s="2"/>
      <c r="L659" s="2"/>
      <c r="M659" s="305"/>
      <c r="N659" s="2"/>
      <c r="O659" s="2"/>
      <c r="P659" s="2"/>
      <c r="Q659" s="469"/>
      <c r="R659" s="2"/>
      <c r="S659" s="2"/>
      <c r="T659" s="2"/>
      <c r="U659" s="468"/>
      <c r="V659" s="2"/>
      <c r="W659" s="1"/>
      <c r="X659" s="1"/>
      <c r="Y659" s="1"/>
      <c r="Z659" s="1"/>
      <c r="AA659" s="1"/>
      <c r="AB659" s="2"/>
      <c r="AC659" s="2"/>
      <c r="AD659" s="2"/>
      <c r="AE659" s="2"/>
      <c r="AF659" s="2"/>
      <c r="AG659" s="3"/>
      <c r="AH659" s="1"/>
      <c r="AI659" s="139"/>
      <c r="AJ659" s="139"/>
      <c r="AK659" s="350"/>
      <c r="AL659" s="350"/>
      <c r="AM659" s="2"/>
      <c r="AN659" s="2"/>
      <c r="AO659" s="2"/>
      <c r="AP659" s="45"/>
      <c r="AQ659" s="167"/>
      <c r="AR659" s="167"/>
      <c r="AS659" s="167"/>
      <c r="AT659" s="167"/>
      <c r="AU659" s="167"/>
      <c r="AV659" s="167"/>
      <c r="AW659" s="167"/>
      <c r="AX659" s="167"/>
      <c r="AY659" s="167"/>
      <c r="AZ659" s="167"/>
      <c r="BA659" s="167"/>
      <c r="BB659" s="167"/>
      <c r="BC659" s="167"/>
      <c r="BD659" s="167"/>
    </row>
    <row r="660" spans="1:56" ht="14.25" customHeight="1">
      <c r="A660" s="217"/>
      <c r="B660" s="270"/>
      <c r="C660" s="2"/>
      <c r="D660" s="2"/>
      <c r="E660" s="2"/>
      <c r="F660" s="2"/>
      <c r="G660" s="470"/>
      <c r="H660" s="2"/>
      <c r="I660" s="2"/>
      <c r="J660" s="2"/>
      <c r="K660" s="2"/>
      <c r="L660" s="2"/>
      <c r="M660" s="305"/>
      <c r="N660" s="2"/>
      <c r="O660" s="2"/>
      <c r="P660" s="2"/>
      <c r="Q660" s="469"/>
      <c r="R660" s="2"/>
      <c r="S660" s="2"/>
      <c r="T660" s="2"/>
      <c r="U660" s="468"/>
      <c r="V660" s="2"/>
      <c r="W660" s="1"/>
      <c r="X660" s="1"/>
      <c r="Y660" s="1"/>
      <c r="Z660" s="1"/>
      <c r="AA660" s="1"/>
      <c r="AB660" s="2"/>
      <c r="AC660" s="2"/>
      <c r="AD660" s="2"/>
      <c r="AE660" s="2"/>
      <c r="AF660" s="2"/>
      <c r="AG660" s="3"/>
      <c r="AH660" s="1"/>
      <c r="AI660" s="139"/>
      <c r="AJ660" s="139"/>
      <c r="AK660" s="350"/>
      <c r="AL660" s="350"/>
      <c r="AM660" s="2"/>
      <c r="AN660" s="2"/>
      <c r="AO660" s="2"/>
      <c r="AP660" s="45"/>
      <c r="AQ660" s="167"/>
      <c r="AR660" s="167"/>
      <c r="AS660" s="167"/>
      <c r="AT660" s="167"/>
      <c r="AU660" s="167"/>
      <c r="AV660" s="167"/>
      <c r="AW660" s="167"/>
      <c r="AX660" s="167"/>
      <c r="AY660" s="167"/>
      <c r="AZ660" s="167"/>
      <c r="BA660" s="167"/>
      <c r="BB660" s="167"/>
      <c r="BC660" s="167"/>
      <c r="BD660" s="167"/>
    </row>
    <row r="661" spans="1:56" ht="14.25" customHeight="1">
      <c r="A661" s="217"/>
      <c r="B661" s="270"/>
      <c r="C661" s="2"/>
      <c r="D661" s="2"/>
      <c r="E661" s="2"/>
      <c r="F661" s="2"/>
      <c r="G661" s="470"/>
      <c r="H661" s="2"/>
      <c r="I661" s="2"/>
      <c r="J661" s="2"/>
      <c r="K661" s="2"/>
      <c r="L661" s="2"/>
      <c r="M661" s="305"/>
      <c r="N661" s="2"/>
      <c r="O661" s="2"/>
      <c r="P661" s="2"/>
      <c r="Q661" s="469"/>
      <c r="R661" s="2"/>
      <c r="S661" s="2"/>
      <c r="T661" s="2"/>
      <c r="U661" s="468"/>
      <c r="V661" s="2"/>
      <c r="W661" s="1"/>
      <c r="X661" s="1"/>
      <c r="Y661" s="1"/>
      <c r="Z661" s="1"/>
      <c r="AA661" s="1"/>
      <c r="AB661" s="2"/>
      <c r="AC661" s="2"/>
      <c r="AD661" s="2"/>
      <c r="AE661" s="2"/>
      <c r="AF661" s="2"/>
      <c r="AG661" s="3"/>
      <c r="AH661" s="1"/>
      <c r="AI661" s="139"/>
      <c r="AJ661" s="139"/>
      <c r="AK661" s="350"/>
      <c r="AL661" s="350"/>
      <c r="AM661" s="2"/>
      <c r="AN661" s="2"/>
      <c r="AO661" s="2"/>
      <c r="AP661" s="45"/>
      <c r="AQ661" s="167"/>
      <c r="AR661" s="167"/>
      <c r="AS661" s="167"/>
      <c r="AT661" s="167"/>
      <c r="AU661" s="167"/>
      <c r="AV661" s="167"/>
      <c r="AW661" s="167"/>
      <c r="AX661" s="167"/>
      <c r="AY661" s="167"/>
      <c r="AZ661" s="167"/>
      <c r="BA661" s="167"/>
      <c r="BB661" s="167"/>
      <c r="BC661" s="167"/>
      <c r="BD661" s="167"/>
    </row>
    <row r="662" spans="1:56" ht="14.25" customHeight="1">
      <c r="A662" s="217"/>
      <c r="B662" s="270"/>
      <c r="C662" s="2"/>
      <c r="D662" s="2"/>
      <c r="E662" s="2"/>
      <c r="F662" s="2"/>
      <c r="G662" s="470"/>
      <c r="H662" s="2"/>
      <c r="I662" s="2"/>
      <c r="J662" s="2"/>
      <c r="K662" s="2"/>
      <c r="L662" s="2"/>
      <c r="M662" s="305"/>
      <c r="N662" s="2"/>
      <c r="O662" s="2"/>
      <c r="P662" s="2"/>
      <c r="Q662" s="469"/>
      <c r="R662" s="2"/>
      <c r="S662" s="2"/>
      <c r="T662" s="2"/>
      <c r="U662" s="468"/>
      <c r="V662" s="2"/>
      <c r="W662" s="1"/>
      <c r="X662" s="1"/>
      <c r="Y662" s="1"/>
      <c r="Z662" s="1"/>
      <c r="AA662" s="1"/>
      <c r="AB662" s="2"/>
      <c r="AC662" s="2"/>
      <c r="AD662" s="2"/>
      <c r="AE662" s="2"/>
      <c r="AF662" s="2"/>
      <c r="AG662" s="3"/>
      <c r="AH662" s="1"/>
      <c r="AI662" s="139"/>
      <c r="AJ662" s="139"/>
      <c r="AK662" s="350"/>
      <c r="AL662" s="350"/>
      <c r="AM662" s="2"/>
      <c r="AN662" s="2"/>
      <c r="AO662" s="2"/>
      <c r="AP662" s="45"/>
      <c r="AQ662" s="167"/>
      <c r="AR662" s="167"/>
      <c r="AS662" s="167"/>
      <c r="AT662" s="167"/>
      <c r="AU662" s="167"/>
      <c r="AV662" s="167"/>
      <c r="AW662" s="167"/>
      <c r="AX662" s="167"/>
      <c r="AY662" s="167"/>
      <c r="AZ662" s="167"/>
      <c r="BA662" s="167"/>
      <c r="BB662" s="167"/>
      <c r="BC662" s="167"/>
      <c r="BD662" s="167"/>
    </row>
    <row r="663" spans="1:56" ht="14.25" customHeight="1">
      <c r="A663" s="217"/>
      <c r="B663" s="270"/>
      <c r="C663" s="2"/>
      <c r="D663" s="2"/>
      <c r="E663" s="2"/>
      <c r="F663" s="2"/>
      <c r="G663" s="470"/>
      <c r="H663" s="2"/>
      <c r="I663" s="2"/>
      <c r="J663" s="2"/>
      <c r="K663" s="2"/>
      <c r="L663" s="2"/>
      <c r="M663" s="305"/>
      <c r="N663" s="2"/>
      <c r="O663" s="2"/>
      <c r="P663" s="2"/>
      <c r="Q663" s="469"/>
      <c r="R663" s="2"/>
      <c r="S663" s="2"/>
      <c r="T663" s="2"/>
      <c r="U663" s="468"/>
      <c r="V663" s="2"/>
      <c r="W663" s="1"/>
      <c r="X663" s="1"/>
      <c r="Y663" s="1"/>
      <c r="Z663" s="1"/>
      <c r="AA663" s="1"/>
      <c r="AB663" s="2"/>
      <c r="AC663" s="2"/>
      <c r="AD663" s="2"/>
      <c r="AE663" s="2"/>
      <c r="AF663" s="2"/>
      <c r="AG663" s="3"/>
      <c r="AH663" s="1"/>
      <c r="AI663" s="139"/>
      <c r="AJ663" s="139"/>
      <c r="AK663" s="350"/>
      <c r="AL663" s="350"/>
      <c r="AM663" s="2"/>
      <c r="AN663" s="2"/>
      <c r="AO663" s="2"/>
      <c r="AP663" s="45"/>
      <c r="AQ663" s="167"/>
      <c r="AR663" s="167"/>
      <c r="AS663" s="167"/>
      <c r="AT663" s="167"/>
      <c r="AU663" s="167"/>
      <c r="AV663" s="167"/>
      <c r="AW663" s="167"/>
      <c r="AX663" s="167"/>
      <c r="AY663" s="167"/>
      <c r="AZ663" s="167"/>
      <c r="BA663" s="167"/>
      <c r="BB663" s="167"/>
      <c r="BC663" s="167"/>
      <c r="BD663" s="167"/>
    </row>
    <row r="664" spans="1:56" ht="14.25" customHeight="1">
      <c r="A664" s="217"/>
      <c r="B664" s="270"/>
      <c r="C664" s="2"/>
      <c r="D664" s="2"/>
      <c r="E664" s="2"/>
      <c r="F664" s="2"/>
      <c r="G664" s="470"/>
      <c r="H664" s="2"/>
      <c r="I664" s="2"/>
      <c r="J664" s="2"/>
      <c r="K664" s="2"/>
      <c r="L664" s="2"/>
      <c r="M664" s="305"/>
      <c r="N664" s="2"/>
      <c r="O664" s="2"/>
      <c r="P664" s="2"/>
      <c r="Q664" s="469"/>
      <c r="R664" s="2"/>
      <c r="S664" s="2"/>
      <c r="T664" s="2"/>
      <c r="U664" s="468"/>
      <c r="V664" s="2"/>
      <c r="W664" s="1"/>
      <c r="X664" s="1"/>
      <c r="Y664" s="1"/>
      <c r="Z664" s="1"/>
      <c r="AA664" s="1"/>
      <c r="AB664" s="2"/>
      <c r="AC664" s="2"/>
      <c r="AD664" s="2"/>
      <c r="AE664" s="2"/>
      <c r="AF664" s="2"/>
      <c r="AG664" s="3"/>
      <c r="AH664" s="1"/>
      <c r="AI664" s="139"/>
      <c r="AJ664" s="139"/>
      <c r="AK664" s="350"/>
      <c r="AL664" s="350"/>
      <c r="AM664" s="2"/>
      <c r="AN664" s="2"/>
      <c r="AO664" s="2"/>
      <c r="AP664" s="45"/>
      <c r="AQ664" s="167"/>
      <c r="AR664" s="167"/>
      <c r="AS664" s="167"/>
      <c r="AT664" s="167"/>
      <c r="AU664" s="167"/>
      <c r="AV664" s="167"/>
      <c r="AW664" s="167"/>
      <c r="AX664" s="167"/>
      <c r="AY664" s="167"/>
      <c r="AZ664" s="167"/>
      <c r="BA664" s="167"/>
      <c r="BB664" s="167"/>
      <c r="BC664" s="167"/>
      <c r="BD664" s="167"/>
    </row>
    <row r="665" spans="1:56" ht="14.25" customHeight="1">
      <c r="A665" s="217"/>
      <c r="B665" s="270"/>
      <c r="C665" s="2"/>
      <c r="D665" s="2"/>
      <c r="E665" s="2"/>
      <c r="F665" s="2"/>
      <c r="G665" s="470"/>
      <c r="H665" s="2"/>
      <c r="I665" s="2"/>
      <c r="J665" s="2"/>
      <c r="K665" s="2"/>
      <c r="L665" s="2"/>
      <c r="M665" s="305"/>
      <c r="N665" s="2"/>
      <c r="O665" s="2"/>
      <c r="P665" s="2"/>
      <c r="Q665" s="469"/>
      <c r="R665" s="2"/>
      <c r="S665" s="2"/>
      <c r="T665" s="2"/>
      <c r="U665" s="468"/>
      <c r="V665" s="2"/>
      <c r="W665" s="1"/>
      <c r="X665" s="1"/>
      <c r="Y665" s="1"/>
      <c r="Z665" s="1"/>
      <c r="AA665" s="1"/>
      <c r="AB665" s="2"/>
      <c r="AC665" s="2"/>
      <c r="AD665" s="2"/>
      <c r="AE665" s="2"/>
      <c r="AF665" s="2"/>
      <c r="AG665" s="3"/>
      <c r="AH665" s="1"/>
      <c r="AI665" s="139"/>
      <c r="AJ665" s="139"/>
      <c r="AK665" s="350"/>
      <c r="AL665" s="350"/>
      <c r="AM665" s="2"/>
      <c r="AN665" s="2"/>
      <c r="AO665" s="2"/>
      <c r="AP665" s="45"/>
      <c r="AQ665" s="167"/>
      <c r="AR665" s="167"/>
      <c r="AS665" s="167"/>
      <c r="AT665" s="167"/>
      <c r="AU665" s="167"/>
      <c r="AV665" s="167"/>
      <c r="AW665" s="167"/>
      <c r="AX665" s="167"/>
      <c r="AY665" s="167"/>
      <c r="AZ665" s="167"/>
      <c r="BA665" s="167"/>
      <c r="BB665" s="167"/>
      <c r="BC665" s="167"/>
      <c r="BD665" s="167"/>
    </row>
    <row r="666" spans="1:56" ht="14.25" customHeight="1">
      <c r="A666" s="217"/>
      <c r="B666" s="270"/>
      <c r="C666" s="2"/>
      <c r="D666" s="2"/>
      <c r="E666" s="2"/>
      <c r="F666" s="2"/>
      <c r="G666" s="470"/>
      <c r="H666" s="2"/>
      <c r="I666" s="2"/>
      <c r="J666" s="2"/>
      <c r="K666" s="2"/>
      <c r="L666" s="2"/>
      <c r="M666" s="305"/>
      <c r="N666" s="2"/>
      <c r="O666" s="2"/>
      <c r="P666" s="2"/>
      <c r="Q666" s="469"/>
      <c r="R666" s="2"/>
      <c r="S666" s="2"/>
      <c r="T666" s="2"/>
      <c r="U666" s="468"/>
      <c r="V666" s="2"/>
      <c r="W666" s="1"/>
      <c r="X666" s="1"/>
      <c r="Y666" s="1"/>
      <c r="Z666" s="1"/>
      <c r="AA666" s="1"/>
      <c r="AB666" s="2"/>
      <c r="AC666" s="2"/>
      <c r="AD666" s="2"/>
      <c r="AE666" s="2"/>
      <c r="AF666" s="2"/>
      <c r="AG666" s="3"/>
      <c r="AH666" s="1"/>
      <c r="AI666" s="139"/>
      <c r="AJ666" s="139"/>
      <c r="AK666" s="350"/>
      <c r="AL666" s="350"/>
      <c r="AM666" s="2"/>
      <c r="AN666" s="2"/>
      <c r="AO666" s="2"/>
      <c r="AP666" s="45"/>
      <c r="AQ666" s="167"/>
      <c r="AR666" s="167"/>
      <c r="AS666" s="167"/>
      <c r="AT666" s="167"/>
      <c r="AU666" s="167"/>
      <c r="AV666" s="167"/>
      <c r="AW666" s="167"/>
      <c r="AX666" s="167"/>
      <c r="AY666" s="167"/>
      <c r="AZ666" s="167"/>
      <c r="BA666" s="167"/>
      <c r="BB666" s="167"/>
      <c r="BC666" s="167"/>
      <c r="BD666" s="167"/>
    </row>
    <row r="667" spans="1:56" ht="14.25" customHeight="1">
      <c r="A667" s="217"/>
      <c r="B667" s="270"/>
      <c r="C667" s="2"/>
      <c r="D667" s="2"/>
      <c r="E667" s="2"/>
      <c r="F667" s="2"/>
      <c r="G667" s="470"/>
      <c r="H667" s="2"/>
      <c r="I667" s="2"/>
      <c r="J667" s="2"/>
      <c r="K667" s="2"/>
      <c r="L667" s="2"/>
      <c r="M667" s="305"/>
      <c r="N667" s="2"/>
      <c r="O667" s="2"/>
      <c r="P667" s="2"/>
      <c r="Q667" s="469"/>
      <c r="R667" s="2"/>
      <c r="S667" s="2"/>
      <c r="T667" s="2"/>
      <c r="U667" s="468"/>
      <c r="V667" s="2"/>
      <c r="W667" s="1"/>
      <c r="X667" s="1"/>
      <c r="Y667" s="1"/>
      <c r="Z667" s="1"/>
      <c r="AA667" s="1"/>
      <c r="AB667" s="2"/>
      <c r="AC667" s="2"/>
      <c r="AD667" s="2"/>
      <c r="AE667" s="2"/>
      <c r="AF667" s="2"/>
      <c r="AG667" s="3"/>
      <c r="AH667" s="1"/>
      <c r="AI667" s="139"/>
      <c r="AJ667" s="139"/>
      <c r="AK667" s="350"/>
      <c r="AL667" s="350"/>
      <c r="AM667" s="2"/>
      <c r="AN667" s="2"/>
      <c r="AO667" s="2"/>
      <c r="AP667" s="45"/>
      <c r="AQ667" s="167"/>
      <c r="AR667" s="167"/>
      <c r="AS667" s="167"/>
      <c r="AT667" s="167"/>
      <c r="AU667" s="167"/>
      <c r="AV667" s="167"/>
      <c r="AW667" s="167"/>
      <c r="AX667" s="167"/>
      <c r="AY667" s="167"/>
      <c r="AZ667" s="167"/>
      <c r="BA667" s="167"/>
      <c r="BB667" s="167"/>
      <c r="BC667" s="167"/>
      <c r="BD667" s="167"/>
    </row>
    <row r="668" spans="1:56" ht="14.25" customHeight="1">
      <c r="A668" s="217"/>
      <c r="B668" s="270"/>
      <c r="C668" s="2"/>
      <c r="D668" s="2"/>
      <c r="E668" s="2"/>
      <c r="F668" s="2"/>
      <c r="G668" s="470"/>
      <c r="H668" s="2"/>
      <c r="I668" s="2"/>
      <c r="J668" s="2"/>
      <c r="K668" s="2"/>
      <c r="L668" s="2"/>
      <c r="M668" s="305"/>
      <c r="N668" s="2"/>
      <c r="O668" s="2"/>
      <c r="P668" s="2"/>
      <c r="Q668" s="469"/>
      <c r="R668" s="2"/>
      <c r="S668" s="2"/>
      <c r="T668" s="2"/>
      <c r="U668" s="468"/>
      <c r="V668" s="2"/>
      <c r="W668" s="1"/>
      <c r="X668" s="1"/>
      <c r="Y668" s="1"/>
      <c r="Z668" s="1"/>
      <c r="AA668" s="1"/>
      <c r="AB668" s="2"/>
      <c r="AC668" s="2"/>
      <c r="AD668" s="2"/>
      <c r="AE668" s="2"/>
      <c r="AF668" s="2"/>
      <c r="AG668" s="3"/>
      <c r="AH668" s="1"/>
      <c r="AI668" s="139"/>
      <c r="AJ668" s="139"/>
      <c r="AK668" s="350"/>
      <c r="AL668" s="350"/>
      <c r="AM668" s="2"/>
      <c r="AN668" s="2"/>
      <c r="AO668" s="2"/>
      <c r="AP668" s="45"/>
      <c r="AQ668" s="167"/>
      <c r="AR668" s="167"/>
      <c r="AS668" s="167"/>
      <c r="AT668" s="167"/>
      <c r="AU668" s="167"/>
      <c r="AV668" s="167"/>
      <c r="AW668" s="167"/>
      <c r="AX668" s="167"/>
      <c r="AY668" s="167"/>
      <c r="AZ668" s="167"/>
      <c r="BA668" s="167"/>
      <c r="BB668" s="167"/>
      <c r="BC668" s="167"/>
      <c r="BD668" s="167"/>
    </row>
    <row r="669" spans="1:56" ht="14.25" customHeight="1">
      <c r="A669" s="217"/>
      <c r="B669" s="270"/>
      <c r="C669" s="2"/>
      <c r="D669" s="2"/>
      <c r="E669" s="2"/>
      <c r="F669" s="2"/>
      <c r="G669" s="470"/>
      <c r="H669" s="2"/>
      <c r="I669" s="2"/>
      <c r="J669" s="2"/>
      <c r="K669" s="2"/>
      <c r="L669" s="2"/>
      <c r="M669" s="305"/>
      <c r="N669" s="2"/>
      <c r="O669" s="2"/>
      <c r="P669" s="2"/>
      <c r="Q669" s="469"/>
      <c r="R669" s="2"/>
      <c r="S669" s="2"/>
      <c r="T669" s="2"/>
      <c r="U669" s="468"/>
      <c r="V669" s="2"/>
      <c r="W669" s="1"/>
      <c r="X669" s="1"/>
      <c r="Y669" s="1"/>
      <c r="Z669" s="1"/>
      <c r="AA669" s="1"/>
      <c r="AB669" s="2"/>
      <c r="AC669" s="2"/>
      <c r="AD669" s="2"/>
      <c r="AE669" s="2"/>
      <c r="AF669" s="2"/>
      <c r="AG669" s="3"/>
      <c r="AH669" s="1"/>
      <c r="AI669" s="139"/>
      <c r="AJ669" s="139"/>
      <c r="AK669" s="350"/>
      <c r="AL669" s="350"/>
      <c r="AM669" s="2"/>
      <c r="AN669" s="2"/>
      <c r="AO669" s="2"/>
      <c r="AP669" s="45"/>
      <c r="AQ669" s="167"/>
      <c r="AR669" s="167"/>
      <c r="AS669" s="167"/>
      <c r="AT669" s="167"/>
      <c r="AU669" s="167"/>
      <c r="AV669" s="167"/>
      <c r="AW669" s="167"/>
      <c r="AX669" s="167"/>
      <c r="AY669" s="167"/>
      <c r="AZ669" s="167"/>
      <c r="BA669" s="167"/>
      <c r="BB669" s="167"/>
      <c r="BC669" s="167"/>
      <c r="BD669" s="167"/>
    </row>
    <row r="670" spans="1:56" ht="14.25" customHeight="1">
      <c r="A670" s="217"/>
      <c r="B670" s="270"/>
      <c r="C670" s="2"/>
      <c r="D670" s="2"/>
      <c r="E670" s="2"/>
      <c r="F670" s="2"/>
      <c r="G670" s="470"/>
      <c r="H670" s="2"/>
      <c r="I670" s="2"/>
      <c r="J670" s="2"/>
      <c r="K670" s="2"/>
      <c r="L670" s="2"/>
      <c r="M670" s="305"/>
      <c r="N670" s="2"/>
      <c r="O670" s="2"/>
      <c r="P670" s="2"/>
      <c r="Q670" s="469"/>
      <c r="R670" s="2"/>
      <c r="S670" s="2"/>
      <c r="T670" s="2"/>
      <c r="U670" s="468"/>
      <c r="V670" s="2"/>
      <c r="W670" s="1"/>
      <c r="X670" s="1"/>
      <c r="Y670" s="1"/>
      <c r="Z670" s="1"/>
      <c r="AA670" s="1"/>
      <c r="AB670" s="2"/>
      <c r="AC670" s="2"/>
      <c r="AD670" s="2"/>
      <c r="AE670" s="2"/>
      <c r="AF670" s="2"/>
      <c r="AG670" s="3"/>
      <c r="AH670" s="1"/>
      <c r="AI670" s="139"/>
      <c r="AJ670" s="139"/>
      <c r="AK670" s="350"/>
      <c r="AL670" s="350"/>
      <c r="AM670" s="2"/>
      <c r="AN670" s="2"/>
      <c r="AO670" s="2"/>
      <c r="AP670" s="45"/>
      <c r="AQ670" s="167"/>
      <c r="AR670" s="167"/>
      <c r="AS670" s="167"/>
      <c r="AT670" s="167"/>
      <c r="AU670" s="167"/>
      <c r="AV670" s="167"/>
      <c r="AW670" s="167"/>
      <c r="AX670" s="167"/>
      <c r="AY670" s="167"/>
      <c r="AZ670" s="167"/>
      <c r="BA670" s="167"/>
      <c r="BB670" s="167"/>
      <c r="BC670" s="167"/>
      <c r="BD670" s="167"/>
    </row>
    <row r="671" spans="1:56" ht="14.25" customHeight="1">
      <c r="A671" s="217"/>
      <c r="B671" s="270"/>
      <c r="C671" s="2"/>
      <c r="D671" s="2"/>
      <c r="E671" s="2"/>
      <c r="F671" s="2"/>
      <c r="G671" s="470"/>
      <c r="H671" s="2"/>
      <c r="I671" s="2"/>
      <c r="J671" s="2"/>
      <c r="K671" s="2"/>
      <c r="L671" s="2"/>
      <c r="M671" s="305"/>
      <c r="N671" s="2"/>
      <c r="O671" s="2"/>
      <c r="P671" s="2"/>
      <c r="Q671" s="469"/>
      <c r="R671" s="2"/>
      <c r="S671" s="2"/>
      <c r="T671" s="2"/>
      <c r="U671" s="468"/>
      <c r="V671" s="2"/>
      <c r="W671" s="1"/>
      <c r="X671" s="1"/>
      <c r="Y671" s="1"/>
      <c r="Z671" s="1"/>
      <c r="AA671" s="1"/>
      <c r="AB671" s="2"/>
      <c r="AC671" s="2"/>
      <c r="AD671" s="2"/>
      <c r="AE671" s="2"/>
      <c r="AF671" s="2"/>
      <c r="AG671" s="3"/>
      <c r="AH671" s="1"/>
      <c r="AI671" s="139"/>
      <c r="AJ671" s="139"/>
      <c r="AK671" s="350"/>
      <c r="AL671" s="350"/>
      <c r="AM671" s="2"/>
      <c r="AN671" s="2"/>
      <c r="AO671" s="2"/>
      <c r="AP671" s="45"/>
      <c r="AQ671" s="167"/>
      <c r="AR671" s="167"/>
      <c r="AS671" s="167"/>
      <c r="AT671" s="167"/>
      <c r="AU671" s="167"/>
      <c r="AV671" s="167"/>
      <c r="AW671" s="167"/>
      <c r="AX671" s="167"/>
      <c r="AY671" s="167"/>
      <c r="AZ671" s="167"/>
      <c r="BA671" s="167"/>
      <c r="BB671" s="167"/>
      <c r="BC671" s="167"/>
      <c r="BD671" s="167"/>
    </row>
    <row r="672" spans="1:56" ht="14.25" customHeight="1">
      <c r="A672" s="217"/>
      <c r="B672" s="270"/>
      <c r="C672" s="2"/>
      <c r="D672" s="2"/>
      <c r="E672" s="2"/>
      <c r="F672" s="2"/>
      <c r="G672" s="470"/>
      <c r="H672" s="2"/>
      <c r="I672" s="2"/>
      <c r="J672" s="2"/>
      <c r="K672" s="2"/>
      <c r="L672" s="2"/>
      <c r="M672" s="305"/>
      <c r="N672" s="2"/>
      <c r="O672" s="2"/>
      <c r="P672" s="2"/>
      <c r="Q672" s="469"/>
      <c r="R672" s="2"/>
      <c r="S672" s="2"/>
      <c r="T672" s="2"/>
      <c r="U672" s="468"/>
      <c r="V672" s="2"/>
      <c r="W672" s="1"/>
      <c r="X672" s="1"/>
      <c r="Y672" s="1"/>
      <c r="Z672" s="1"/>
      <c r="AA672" s="1"/>
      <c r="AB672" s="2"/>
      <c r="AC672" s="2"/>
      <c r="AD672" s="2"/>
      <c r="AE672" s="2"/>
      <c r="AF672" s="2"/>
      <c r="AG672" s="3"/>
      <c r="AH672" s="1"/>
      <c r="AI672" s="139"/>
      <c r="AJ672" s="139"/>
      <c r="AK672" s="350"/>
      <c r="AL672" s="350"/>
      <c r="AM672" s="2"/>
      <c r="AN672" s="2"/>
      <c r="AO672" s="2"/>
      <c r="AP672" s="45"/>
      <c r="AQ672" s="167"/>
      <c r="AR672" s="167"/>
      <c r="AS672" s="167"/>
      <c r="AT672" s="167"/>
      <c r="AU672" s="167"/>
      <c r="AV672" s="167"/>
      <c r="AW672" s="167"/>
      <c r="AX672" s="167"/>
      <c r="AY672" s="167"/>
      <c r="AZ672" s="167"/>
      <c r="BA672" s="167"/>
      <c r="BB672" s="167"/>
      <c r="BC672" s="167"/>
      <c r="BD672" s="167"/>
    </row>
    <row r="673" spans="1:56" ht="14.25" customHeight="1">
      <c r="A673" s="217"/>
      <c r="B673" s="270"/>
      <c r="C673" s="2"/>
      <c r="D673" s="2"/>
      <c r="E673" s="2"/>
      <c r="F673" s="2"/>
      <c r="G673" s="470"/>
      <c r="H673" s="2"/>
      <c r="I673" s="2"/>
      <c r="J673" s="2"/>
      <c r="K673" s="2"/>
      <c r="L673" s="2"/>
      <c r="M673" s="305"/>
      <c r="N673" s="2"/>
      <c r="O673" s="2"/>
      <c r="P673" s="2"/>
      <c r="Q673" s="469"/>
      <c r="R673" s="2"/>
      <c r="S673" s="2"/>
      <c r="T673" s="2"/>
      <c r="U673" s="468"/>
      <c r="V673" s="2"/>
      <c r="W673" s="1"/>
      <c r="X673" s="1"/>
      <c r="Y673" s="1"/>
      <c r="Z673" s="1"/>
      <c r="AA673" s="1"/>
      <c r="AB673" s="2"/>
      <c r="AC673" s="2"/>
      <c r="AD673" s="2"/>
      <c r="AE673" s="2"/>
      <c r="AF673" s="2"/>
      <c r="AG673" s="3"/>
      <c r="AH673" s="1"/>
      <c r="AI673" s="139"/>
      <c r="AJ673" s="139"/>
      <c r="AK673" s="350"/>
      <c r="AL673" s="350"/>
      <c r="AM673" s="2"/>
      <c r="AN673" s="2"/>
      <c r="AO673" s="2"/>
      <c r="AP673" s="45"/>
      <c r="AQ673" s="167"/>
      <c r="AR673" s="167"/>
      <c r="AS673" s="167"/>
      <c r="AT673" s="167"/>
      <c r="AU673" s="167"/>
      <c r="AV673" s="167"/>
      <c r="AW673" s="167"/>
      <c r="AX673" s="167"/>
      <c r="AY673" s="167"/>
      <c r="AZ673" s="167"/>
      <c r="BA673" s="167"/>
      <c r="BB673" s="167"/>
      <c r="BC673" s="167"/>
      <c r="BD673" s="167"/>
    </row>
    <row r="674" spans="1:56" ht="14.25" customHeight="1">
      <c r="A674" s="217"/>
      <c r="B674" s="270"/>
      <c r="C674" s="2"/>
      <c r="D674" s="2"/>
      <c r="E674" s="2"/>
      <c r="F674" s="2"/>
      <c r="G674" s="470"/>
      <c r="H674" s="2"/>
      <c r="I674" s="2"/>
      <c r="J674" s="2"/>
      <c r="K674" s="2"/>
      <c r="L674" s="2"/>
      <c r="M674" s="305"/>
      <c r="N674" s="2"/>
      <c r="O674" s="2"/>
      <c r="P674" s="2"/>
      <c r="Q674" s="469"/>
      <c r="R674" s="2"/>
      <c r="S674" s="2"/>
      <c r="T674" s="2"/>
      <c r="U674" s="468"/>
      <c r="V674" s="2"/>
      <c r="W674" s="1"/>
      <c r="X674" s="1"/>
      <c r="Y674" s="1"/>
      <c r="Z674" s="1"/>
      <c r="AA674" s="1"/>
      <c r="AB674" s="2"/>
      <c r="AC674" s="2"/>
      <c r="AD674" s="2"/>
      <c r="AE674" s="2"/>
      <c r="AF674" s="2"/>
      <c r="AG674" s="3"/>
      <c r="AH674" s="1"/>
      <c r="AI674" s="139"/>
      <c r="AJ674" s="139"/>
      <c r="AK674" s="350"/>
      <c r="AL674" s="350"/>
      <c r="AM674" s="2"/>
      <c r="AN674" s="2"/>
      <c r="AO674" s="2"/>
      <c r="AP674" s="45"/>
      <c r="AQ674" s="167"/>
      <c r="AR674" s="167"/>
      <c r="AS674" s="167"/>
      <c r="AT674" s="167"/>
      <c r="AU674" s="167"/>
      <c r="AV674" s="167"/>
      <c r="AW674" s="167"/>
      <c r="AX674" s="167"/>
      <c r="AY674" s="167"/>
      <c r="AZ674" s="167"/>
      <c r="BA674" s="167"/>
      <c r="BB674" s="167"/>
      <c r="BC674" s="167"/>
      <c r="BD674" s="167"/>
    </row>
    <row r="675" spans="1:56" ht="14.25" customHeight="1">
      <c r="A675" s="217"/>
      <c r="B675" s="270"/>
      <c r="C675" s="2"/>
      <c r="D675" s="2"/>
      <c r="E675" s="2"/>
      <c r="F675" s="2"/>
      <c r="G675" s="470"/>
      <c r="H675" s="2"/>
      <c r="I675" s="2"/>
      <c r="J675" s="2"/>
      <c r="K675" s="2"/>
      <c r="L675" s="2"/>
      <c r="M675" s="305"/>
      <c r="N675" s="2"/>
      <c r="O675" s="2"/>
      <c r="P675" s="2"/>
      <c r="Q675" s="469"/>
      <c r="R675" s="2"/>
      <c r="S675" s="2"/>
      <c r="T675" s="2"/>
      <c r="U675" s="468"/>
      <c r="V675" s="2"/>
      <c r="W675" s="1"/>
      <c r="X675" s="1"/>
      <c r="Y675" s="1"/>
      <c r="Z675" s="1"/>
      <c r="AA675" s="1"/>
      <c r="AB675" s="2"/>
      <c r="AC675" s="2"/>
      <c r="AD675" s="2"/>
      <c r="AE675" s="2"/>
      <c r="AF675" s="2"/>
      <c r="AG675" s="3"/>
      <c r="AH675" s="1"/>
      <c r="AI675" s="139"/>
      <c r="AJ675" s="139"/>
      <c r="AK675" s="350"/>
      <c r="AL675" s="350"/>
      <c r="AM675" s="2"/>
      <c r="AN675" s="2"/>
      <c r="AO675" s="2"/>
      <c r="AP675" s="45"/>
      <c r="AQ675" s="167"/>
      <c r="AR675" s="167"/>
      <c r="AS675" s="167"/>
      <c r="AT675" s="167"/>
      <c r="AU675" s="167"/>
      <c r="AV675" s="167"/>
      <c r="AW675" s="167"/>
      <c r="AX675" s="167"/>
      <c r="AY675" s="167"/>
      <c r="AZ675" s="167"/>
      <c r="BA675" s="167"/>
      <c r="BB675" s="167"/>
      <c r="BC675" s="167"/>
      <c r="BD675" s="167"/>
    </row>
    <row r="676" spans="1:56" ht="14.25" customHeight="1">
      <c r="A676" s="217"/>
      <c r="B676" s="270"/>
      <c r="C676" s="2"/>
      <c r="D676" s="2"/>
      <c r="E676" s="2"/>
      <c r="F676" s="2"/>
      <c r="G676" s="470"/>
      <c r="H676" s="2"/>
      <c r="I676" s="2"/>
      <c r="J676" s="2"/>
      <c r="K676" s="2"/>
      <c r="L676" s="2"/>
      <c r="M676" s="305"/>
      <c r="N676" s="2"/>
      <c r="O676" s="2"/>
      <c r="P676" s="2"/>
      <c r="Q676" s="469"/>
      <c r="R676" s="2"/>
      <c r="S676" s="2"/>
      <c r="T676" s="2"/>
      <c r="U676" s="468"/>
      <c r="V676" s="2"/>
      <c r="W676" s="1"/>
      <c r="X676" s="1"/>
      <c r="Y676" s="1"/>
      <c r="Z676" s="1"/>
      <c r="AA676" s="1"/>
      <c r="AB676" s="2"/>
      <c r="AC676" s="2"/>
      <c r="AD676" s="2"/>
      <c r="AE676" s="2"/>
      <c r="AF676" s="2"/>
      <c r="AG676" s="3"/>
      <c r="AH676" s="1"/>
      <c r="AI676" s="139"/>
      <c r="AJ676" s="139"/>
      <c r="AK676" s="350"/>
      <c r="AL676" s="350"/>
      <c r="AM676" s="2"/>
      <c r="AN676" s="2"/>
      <c r="AO676" s="2"/>
      <c r="AP676" s="45"/>
      <c r="AQ676" s="167"/>
      <c r="AR676" s="167"/>
      <c r="AS676" s="167"/>
      <c r="AT676" s="167"/>
      <c r="AU676" s="167"/>
      <c r="AV676" s="167"/>
      <c r="AW676" s="167"/>
      <c r="AX676" s="167"/>
      <c r="AY676" s="167"/>
      <c r="AZ676" s="167"/>
      <c r="BA676" s="167"/>
      <c r="BB676" s="167"/>
      <c r="BC676" s="167"/>
      <c r="BD676" s="167"/>
    </row>
    <row r="677" spans="1:56" ht="14.25" customHeight="1">
      <c r="A677" s="217"/>
      <c r="B677" s="270"/>
      <c r="C677" s="2"/>
      <c r="D677" s="2"/>
      <c r="E677" s="2"/>
      <c r="F677" s="2"/>
      <c r="G677" s="470"/>
      <c r="H677" s="2"/>
      <c r="I677" s="2"/>
      <c r="J677" s="2"/>
      <c r="K677" s="2"/>
      <c r="L677" s="2"/>
      <c r="M677" s="305"/>
      <c r="N677" s="2"/>
      <c r="O677" s="2"/>
      <c r="P677" s="2"/>
      <c r="Q677" s="469"/>
      <c r="R677" s="2"/>
      <c r="S677" s="2"/>
      <c r="T677" s="2"/>
      <c r="U677" s="468"/>
      <c r="V677" s="2"/>
      <c r="W677" s="1"/>
      <c r="X677" s="1"/>
      <c r="Y677" s="1"/>
      <c r="Z677" s="1"/>
      <c r="AA677" s="1"/>
      <c r="AB677" s="2"/>
      <c r="AC677" s="2"/>
      <c r="AD677" s="2"/>
      <c r="AE677" s="2"/>
      <c r="AF677" s="2"/>
      <c r="AG677" s="3"/>
      <c r="AH677" s="1"/>
      <c r="AI677" s="139"/>
      <c r="AJ677" s="139"/>
      <c r="AK677" s="350"/>
      <c r="AL677" s="350"/>
      <c r="AM677" s="2"/>
      <c r="AN677" s="2"/>
      <c r="AO677" s="2"/>
      <c r="AP677" s="45"/>
      <c r="AQ677" s="167"/>
      <c r="AR677" s="167"/>
      <c r="AS677" s="167"/>
      <c r="AT677" s="167"/>
      <c r="AU677" s="167"/>
      <c r="AV677" s="167"/>
      <c r="AW677" s="167"/>
      <c r="AX677" s="167"/>
      <c r="AY677" s="167"/>
      <c r="AZ677" s="167"/>
      <c r="BA677" s="167"/>
      <c r="BB677" s="167"/>
      <c r="BC677" s="167"/>
      <c r="BD677" s="167"/>
    </row>
    <row r="678" spans="1:56" ht="14.25" customHeight="1">
      <c r="A678" s="217"/>
      <c r="B678" s="270"/>
      <c r="C678" s="2"/>
      <c r="D678" s="2"/>
      <c r="E678" s="2"/>
      <c r="F678" s="2"/>
      <c r="G678" s="470"/>
      <c r="H678" s="2"/>
      <c r="I678" s="2"/>
      <c r="J678" s="2"/>
      <c r="K678" s="2"/>
      <c r="L678" s="2"/>
      <c r="M678" s="305"/>
      <c r="N678" s="2"/>
      <c r="O678" s="2"/>
      <c r="P678" s="2"/>
      <c r="Q678" s="469"/>
      <c r="R678" s="2"/>
      <c r="S678" s="2"/>
      <c r="T678" s="2"/>
      <c r="U678" s="468"/>
      <c r="V678" s="2"/>
      <c r="W678" s="1"/>
      <c r="X678" s="1"/>
      <c r="Y678" s="1"/>
      <c r="Z678" s="1"/>
      <c r="AA678" s="1"/>
      <c r="AB678" s="2"/>
      <c r="AC678" s="2"/>
      <c r="AD678" s="2"/>
      <c r="AE678" s="2"/>
      <c r="AF678" s="2"/>
      <c r="AG678" s="3"/>
      <c r="AH678" s="1"/>
      <c r="AI678" s="139"/>
      <c r="AJ678" s="139"/>
      <c r="AK678" s="350"/>
      <c r="AL678" s="350"/>
      <c r="AM678" s="2"/>
      <c r="AN678" s="2"/>
      <c r="AO678" s="2"/>
      <c r="AP678" s="45"/>
      <c r="AQ678" s="167"/>
      <c r="AR678" s="167"/>
      <c r="AS678" s="167"/>
      <c r="AT678" s="167"/>
      <c r="AU678" s="167"/>
      <c r="AV678" s="167"/>
      <c r="AW678" s="167"/>
      <c r="AX678" s="167"/>
      <c r="AY678" s="167"/>
      <c r="AZ678" s="167"/>
      <c r="BA678" s="167"/>
      <c r="BB678" s="167"/>
      <c r="BC678" s="167"/>
      <c r="BD678" s="167"/>
    </row>
    <row r="679" spans="1:56" ht="14.25" customHeight="1">
      <c r="A679" s="217"/>
      <c r="B679" s="270"/>
      <c r="C679" s="2"/>
      <c r="D679" s="2"/>
      <c r="E679" s="2"/>
      <c r="F679" s="2"/>
      <c r="G679" s="470"/>
      <c r="H679" s="2"/>
      <c r="I679" s="2"/>
      <c r="J679" s="2"/>
      <c r="K679" s="2"/>
      <c r="L679" s="2"/>
      <c r="M679" s="305"/>
      <c r="N679" s="2"/>
      <c r="O679" s="2"/>
      <c r="P679" s="2"/>
      <c r="Q679" s="469"/>
      <c r="R679" s="2"/>
      <c r="S679" s="2"/>
      <c r="T679" s="2"/>
      <c r="U679" s="468"/>
      <c r="V679" s="2"/>
      <c r="W679" s="1"/>
      <c r="X679" s="1"/>
      <c r="Y679" s="1"/>
      <c r="Z679" s="1"/>
      <c r="AA679" s="1"/>
      <c r="AB679" s="2"/>
      <c r="AC679" s="2"/>
      <c r="AD679" s="2"/>
      <c r="AE679" s="2"/>
      <c r="AF679" s="2"/>
      <c r="AG679" s="3"/>
      <c r="AH679" s="1"/>
      <c r="AI679" s="139"/>
      <c r="AJ679" s="139"/>
      <c r="AK679" s="350"/>
      <c r="AL679" s="350"/>
      <c r="AM679" s="2"/>
      <c r="AN679" s="2"/>
      <c r="AO679" s="2"/>
      <c r="AP679" s="45"/>
      <c r="AQ679" s="167"/>
      <c r="AR679" s="167"/>
      <c r="AS679" s="167"/>
      <c r="AT679" s="167"/>
      <c r="AU679" s="167"/>
      <c r="AV679" s="167"/>
      <c r="AW679" s="167"/>
      <c r="AX679" s="167"/>
      <c r="AY679" s="167"/>
      <c r="AZ679" s="167"/>
      <c r="BA679" s="167"/>
      <c r="BB679" s="167"/>
      <c r="BC679" s="167"/>
      <c r="BD679" s="167"/>
    </row>
    <row r="680" spans="1:56" ht="14.25" customHeight="1">
      <c r="A680" s="217"/>
      <c r="B680" s="270"/>
      <c r="C680" s="2"/>
      <c r="D680" s="2"/>
      <c r="E680" s="2"/>
      <c r="F680" s="2"/>
      <c r="G680" s="470"/>
      <c r="H680" s="2"/>
      <c r="I680" s="2"/>
      <c r="J680" s="2"/>
      <c r="K680" s="2"/>
      <c r="L680" s="2"/>
      <c r="M680" s="305"/>
      <c r="N680" s="2"/>
      <c r="O680" s="2"/>
      <c r="P680" s="2"/>
      <c r="Q680" s="469"/>
      <c r="R680" s="2"/>
      <c r="S680" s="2"/>
      <c r="T680" s="2"/>
      <c r="U680" s="468"/>
      <c r="V680" s="2"/>
      <c r="W680" s="1"/>
      <c r="X680" s="1"/>
      <c r="Y680" s="1"/>
      <c r="Z680" s="1"/>
      <c r="AA680" s="1"/>
      <c r="AB680" s="2"/>
      <c r="AC680" s="2"/>
      <c r="AD680" s="2"/>
      <c r="AE680" s="2"/>
      <c r="AF680" s="2"/>
      <c r="AG680" s="3"/>
      <c r="AH680" s="1"/>
      <c r="AI680" s="139"/>
      <c r="AJ680" s="139"/>
      <c r="AK680" s="350"/>
      <c r="AL680" s="350"/>
      <c r="AM680" s="2"/>
      <c r="AN680" s="2"/>
      <c r="AO680" s="2"/>
      <c r="AP680" s="45"/>
      <c r="AQ680" s="167"/>
      <c r="AR680" s="167"/>
      <c r="AS680" s="167"/>
      <c r="AT680" s="167"/>
      <c r="AU680" s="167"/>
      <c r="AV680" s="167"/>
      <c r="AW680" s="167"/>
      <c r="AX680" s="167"/>
      <c r="AY680" s="167"/>
      <c r="AZ680" s="167"/>
      <c r="BA680" s="167"/>
      <c r="BB680" s="167"/>
      <c r="BC680" s="167"/>
      <c r="BD680" s="167"/>
    </row>
    <row r="681" spans="1:56" ht="14.25" customHeight="1">
      <c r="A681" s="217"/>
      <c r="B681" s="270"/>
      <c r="C681" s="2"/>
      <c r="D681" s="2"/>
      <c r="E681" s="2"/>
      <c r="F681" s="2"/>
      <c r="G681" s="470"/>
      <c r="H681" s="2"/>
      <c r="I681" s="2"/>
      <c r="J681" s="2"/>
      <c r="K681" s="2"/>
      <c r="L681" s="2"/>
      <c r="M681" s="305"/>
      <c r="N681" s="2"/>
      <c r="O681" s="2"/>
      <c r="P681" s="2"/>
      <c r="Q681" s="469"/>
      <c r="R681" s="2"/>
      <c r="S681" s="2"/>
      <c r="T681" s="2"/>
      <c r="U681" s="468"/>
      <c r="V681" s="2"/>
      <c r="W681" s="1"/>
      <c r="X681" s="1"/>
      <c r="Y681" s="1"/>
      <c r="Z681" s="1"/>
      <c r="AA681" s="1"/>
      <c r="AB681" s="2"/>
      <c r="AC681" s="2"/>
      <c r="AD681" s="2"/>
      <c r="AE681" s="2"/>
      <c r="AF681" s="2"/>
      <c r="AG681" s="3"/>
      <c r="AH681" s="1"/>
      <c r="AI681" s="139"/>
      <c r="AJ681" s="139"/>
      <c r="AK681" s="350"/>
      <c r="AL681" s="350"/>
      <c r="AM681" s="2"/>
      <c r="AN681" s="2"/>
      <c r="AO681" s="2"/>
      <c r="AP681" s="45"/>
      <c r="AQ681" s="167"/>
      <c r="AR681" s="167"/>
      <c r="AS681" s="167"/>
      <c r="AT681" s="167"/>
      <c r="AU681" s="167"/>
      <c r="AV681" s="167"/>
      <c r="AW681" s="167"/>
      <c r="AX681" s="167"/>
      <c r="AY681" s="167"/>
      <c r="AZ681" s="167"/>
      <c r="BA681" s="167"/>
      <c r="BB681" s="167"/>
      <c r="BC681" s="167"/>
      <c r="BD681" s="167"/>
    </row>
    <row r="682" spans="1:56" ht="14.25" customHeight="1">
      <c r="A682" s="217"/>
      <c r="B682" s="270"/>
      <c r="C682" s="2"/>
      <c r="D682" s="2"/>
      <c r="E682" s="2"/>
      <c r="F682" s="2"/>
      <c r="G682" s="470"/>
      <c r="H682" s="2"/>
      <c r="I682" s="2"/>
      <c r="J682" s="2"/>
      <c r="K682" s="2"/>
      <c r="L682" s="2"/>
      <c r="M682" s="305"/>
      <c r="N682" s="2"/>
      <c r="O682" s="2"/>
      <c r="P682" s="2"/>
      <c r="Q682" s="469"/>
      <c r="R682" s="2"/>
      <c r="S682" s="2"/>
      <c r="T682" s="2"/>
      <c r="U682" s="468"/>
      <c r="V682" s="2"/>
      <c r="W682" s="1"/>
      <c r="X682" s="1"/>
      <c r="Y682" s="1"/>
      <c r="Z682" s="1"/>
      <c r="AA682" s="1"/>
      <c r="AB682" s="2"/>
      <c r="AC682" s="2"/>
      <c r="AD682" s="2"/>
      <c r="AE682" s="2"/>
      <c r="AF682" s="2"/>
      <c r="AG682" s="3"/>
      <c r="AH682" s="1"/>
      <c r="AI682" s="139"/>
      <c r="AJ682" s="139"/>
      <c r="AK682" s="350"/>
      <c r="AL682" s="350"/>
      <c r="AM682" s="2"/>
      <c r="AN682" s="2"/>
      <c r="AO682" s="2"/>
      <c r="AP682" s="45"/>
      <c r="AQ682" s="167"/>
      <c r="AR682" s="167"/>
      <c r="AS682" s="167"/>
      <c r="AT682" s="167"/>
      <c r="AU682" s="167"/>
      <c r="AV682" s="167"/>
      <c r="AW682" s="167"/>
      <c r="AX682" s="167"/>
      <c r="AY682" s="167"/>
      <c r="AZ682" s="167"/>
      <c r="BA682" s="167"/>
      <c r="BB682" s="167"/>
      <c r="BC682" s="167"/>
      <c r="BD682" s="167"/>
    </row>
    <row r="683" spans="1:56" ht="14.25" customHeight="1">
      <c r="A683" s="217"/>
      <c r="B683" s="270"/>
      <c r="C683" s="2"/>
      <c r="D683" s="2"/>
      <c r="E683" s="2"/>
      <c r="F683" s="2"/>
      <c r="G683" s="470"/>
      <c r="H683" s="2"/>
      <c r="I683" s="2"/>
      <c r="J683" s="2"/>
      <c r="K683" s="2"/>
      <c r="L683" s="2"/>
      <c r="M683" s="305"/>
      <c r="N683" s="2"/>
      <c r="O683" s="2"/>
      <c r="P683" s="2"/>
      <c r="Q683" s="469"/>
      <c r="R683" s="2"/>
      <c r="S683" s="2"/>
      <c r="T683" s="2"/>
      <c r="U683" s="468"/>
      <c r="V683" s="2"/>
      <c r="W683" s="1"/>
      <c r="X683" s="1"/>
      <c r="Y683" s="1"/>
      <c r="Z683" s="1"/>
      <c r="AA683" s="1"/>
      <c r="AB683" s="2"/>
      <c r="AC683" s="2"/>
      <c r="AD683" s="2"/>
      <c r="AE683" s="2"/>
      <c r="AF683" s="2"/>
      <c r="AG683" s="3"/>
      <c r="AH683" s="1"/>
      <c r="AI683" s="139"/>
      <c r="AJ683" s="139"/>
      <c r="AK683" s="350"/>
      <c r="AL683" s="350"/>
      <c r="AM683" s="2"/>
      <c r="AN683" s="2"/>
      <c r="AO683" s="2"/>
      <c r="AP683" s="45"/>
      <c r="AQ683" s="167"/>
      <c r="AR683" s="167"/>
      <c r="AS683" s="167"/>
      <c r="AT683" s="167"/>
      <c r="AU683" s="167"/>
      <c r="AV683" s="167"/>
      <c r="AW683" s="167"/>
      <c r="AX683" s="167"/>
      <c r="AY683" s="167"/>
      <c r="AZ683" s="167"/>
      <c r="BA683" s="167"/>
      <c r="BB683" s="167"/>
      <c r="BC683" s="167"/>
      <c r="BD683" s="167"/>
    </row>
    <row r="684" spans="1:56" ht="14.25" customHeight="1">
      <c r="A684" s="217"/>
      <c r="B684" s="270"/>
      <c r="C684" s="2"/>
      <c r="D684" s="2"/>
      <c r="E684" s="2"/>
      <c r="F684" s="2"/>
      <c r="G684" s="470"/>
      <c r="H684" s="2"/>
      <c r="I684" s="2"/>
      <c r="J684" s="2"/>
      <c r="K684" s="2"/>
      <c r="L684" s="2"/>
      <c r="M684" s="305"/>
      <c r="N684" s="2"/>
      <c r="O684" s="2"/>
      <c r="P684" s="2"/>
      <c r="Q684" s="469"/>
      <c r="R684" s="2"/>
      <c r="S684" s="2"/>
      <c r="T684" s="2"/>
      <c r="U684" s="468"/>
      <c r="V684" s="2"/>
      <c r="W684" s="1"/>
      <c r="X684" s="1"/>
      <c r="Y684" s="1"/>
      <c r="Z684" s="1"/>
      <c r="AA684" s="1"/>
      <c r="AB684" s="2"/>
      <c r="AC684" s="2"/>
      <c r="AD684" s="2"/>
      <c r="AE684" s="2"/>
      <c r="AF684" s="2"/>
      <c r="AG684" s="3"/>
      <c r="AH684" s="1"/>
      <c r="AI684" s="139"/>
      <c r="AJ684" s="139"/>
      <c r="AK684" s="350"/>
      <c r="AL684" s="350"/>
      <c r="AM684" s="2"/>
      <c r="AN684" s="2"/>
      <c r="AO684" s="2"/>
      <c r="AP684" s="45"/>
      <c r="AQ684" s="167"/>
      <c r="AR684" s="167"/>
      <c r="AS684" s="167"/>
      <c r="AT684" s="167"/>
      <c r="AU684" s="167"/>
      <c r="AV684" s="167"/>
      <c r="AW684" s="167"/>
      <c r="AX684" s="167"/>
      <c r="AY684" s="167"/>
      <c r="AZ684" s="167"/>
      <c r="BA684" s="167"/>
      <c r="BB684" s="167"/>
      <c r="BC684" s="167"/>
      <c r="BD684" s="167"/>
    </row>
    <row r="685" spans="1:56" ht="14.25" customHeight="1">
      <c r="A685" s="217"/>
      <c r="B685" s="270"/>
      <c r="C685" s="2"/>
      <c r="D685" s="2"/>
      <c r="E685" s="2"/>
      <c r="F685" s="2"/>
      <c r="G685" s="470"/>
      <c r="H685" s="2"/>
      <c r="I685" s="2"/>
      <c r="J685" s="2"/>
      <c r="K685" s="2"/>
      <c r="L685" s="2"/>
      <c r="M685" s="305"/>
      <c r="N685" s="2"/>
      <c r="O685" s="2"/>
      <c r="P685" s="2"/>
      <c r="Q685" s="469"/>
      <c r="R685" s="2"/>
      <c r="S685" s="2"/>
      <c r="T685" s="2"/>
      <c r="U685" s="468"/>
      <c r="V685" s="2"/>
      <c r="W685" s="1"/>
      <c r="X685" s="1"/>
      <c r="Y685" s="1"/>
      <c r="Z685" s="1"/>
      <c r="AA685" s="1"/>
      <c r="AB685" s="2"/>
      <c r="AC685" s="2"/>
      <c r="AD685" s="2"/>
      <c r="AE685" s="2"/>
      <c r="AF685" s="2"/>
      <c r="AG685" s="3"/>
      <c r="AH685" s="1"/>
      <c r="AI685" s="139"/>
      <c r="AJ685" s="139"/>
      <c r="AK685" s="350"/>
      <c r="AL685" s="350"/>
      <c r="AM685" s="2"/>
      <c r="AN685" s="2"/>
      <c r="AO685" s="2"/>
      <c r="AP685" s="45"/>
      <c r="AQ685" s="167"/>
      <c r="AR685" s="167"/>
      <c r="AS685" s="167"/>
      <c r="AT685" s="167"/>
      <c r="AU685" s="167"/>
      <c r="AV685" s="167"/>
      <c r="AW685" s="167"/>
      <c r="AX685" s="167"/>
      <c r="AY685" s="167"/>
      <c r="AZ685" s="167"/>
      <c r="BA685" s="167"/>
      <c r="BB685" s="167"/>
      <c r="BC685" s="167"/>
      <c r="BD685" s="167"/>
    </row>
    <row r="686" spans="1:56" ht="14.25" customHeight="1">
      <c r="A686" s="217"/>
      <c r="B686" s="270"/>
      <c r="C686" s="2"/>
      <c r="D686" s="2"/>
      <c r="E686" s="2"/>
      <c r="F686" s="2"/>
      <c r="G686" s="470"/>
      <c r="H686" s="2"/>
      <c r="I686" s="2"/>
      <c r="J686" s="2"/>
      <c r="K686" s="2"/>
      <c r="L686" s="2"/>
      <c r="M686" s="305"/>
      <c r="N686" s="2"/>
      <c r="O686" s="2"/>
      <c r="P686" s="2"/>
      <c r="Q686" s="469"/>
      <c r="R686" s="2"/>
      <c r="S686" s="2"/>
      <c r="T686" s="2"/>
      <c r="U686" s="468"/>
      <c r="V686" s="2"/>
      <c r="W686" s="1"/>
      <c r="X686" s="1"/>
      <c r="Y686" s="1"/>
      <c r="Z686" s="1"/>
      <c r="AA686" s="1"/>
      <c r="AB686" s="2"/>
      <c r="AC686" s="2"/>
      <c r="AD686" s="2"/>
      <c r="AE686" s="2"/>
      <c r="AF686" s="2"/>
      <c r="AG686" s="3"/>
      <c r="AH686" s="1"/>
      <c r="AI686" s="139"/>
      <c r="AJ686" s="139"/>
      <c r="AK686" s="350"/>
      <c r="AL686" s="350"/>
      <c r="AM686" s="2"/>
      <c r="AN686" s="2"/>
      <c r="AO686" s="2"/>
      <c r="AP686" s="45"/>
      <c r="AQ686" s="167"/>
      <c r="AR686" s="167"/>
      <c r="AS686" s="167"/>
      <c r="AT686" s="167"/>
      <c r="AU686" s="167"/>
      <c r="AV686" s="167"/>
      <c r="AW686" s="167"/>
      <c r="AX686" s="167"/>
      <c r="AY686" s="167"/>
      <c r="AZ686" s="167"/>
      <c r="BA686" s="167"/>
      <c r="BB686" s="167"/>
      <c r="BC686" s="167"/>
      <c r="BD686" s="167"/>
    </row>
    <row r="687" spans="1:56" ht="14.25" customHeight="1">
      <c r="A687" s="217"/>
      <c r="B687" s="270"/>
      <c r="C687" s="2"/>
      <c r="D687" s="2"/>
      <c r="E687" s="2"/>
      <c r="F687" s="2"/>
      <c r="G687" s="470"/>
      <c r="H687" s="2"/>
      <c r="I687" s="2"/>
      <c r="J687" s="2"/>
      <c r="K687" s="2"/>
      <c r="L687" s="2"/>
      <c r="M687" s="305"/>
      <c r="N687" s="2"/>
      <c r="O687" s="2"/>
      <c r="P687" s="2"/>
      <c r="Q687" s="469"/>
      <c r="R687" s="2"/>
      <c r="S687" s="2"/>
      <c r="T687" s="2"/>
      <c r="U687" s="468"/>
      <c r="V687" s="2"/>
      <c r="W687" s="1"/>
      <c r="X687" s="1"/>
      <c r="Y687" s="1"/>
      <c r="Z687" s="1"/>
      <c r="AA687" s="1"/>
      <c r="AB687" s="2"/>
      <c r="AC687" s="2"/>
      <c r="AD687" s="2"/>
      <c r="AE687" s="2"/>
      <c r="AF687" s="2"/>
      <c r="AG687" s="3"/>
      <c r="AH687" s="1"/>
      <c r="AI687" s="139"/>
      <c r="AJ687" s="139"/>
      <c r="AK687" s="350"/>
      <c r="AL687" s="350"/>
      <c r="AM687" s="2"/>
      <c r="AN687" s="2"/>
      <c r="AO687" s="2"/>
      <c r="AP687" s="45"/>
      <c r="AQ687" s="167"/>
      <c r="AR687" s="167"/>
      <c r="AS687" s="167"/>
      <c r="AT687" s="167"/>
      <c r="AU687" s="167"/>
      <c r="AV687" s="167"/>
      <c r="AW687" s="167"/>
      <c r="AX687" s="167"/>
      <c r="AY687" s="167"/>
      <c r="AZ687" s="167"/>
      <c r="BA687" s="167"/>
      <c r="BB687" s="167"/>
      <c r="BC687" s="167"/>
      <c r="BD687" s="167"/>
    </row>
    <row r="688" spans="1:56" ht="14.25" customHeight="1">
      <c r="A688" s="217"/>
      <c r="B688" s="270"/>
      <c r="C688" s="2"/>
      <c r="D688" s="2"/>
      <c r="E688" s="2"/>
      <c r="F688" s="2"/>
      <c r="G688" s="470"/>
      <c r="H688" s="2"/>
      <c r="I688" s="2"/>
      <c r="J688" s="2"/>
      <c r="K688" s="2"/>
      <c r="L688" s="2"/>
      <c r="M688" s="305"/>
      <c r="N688" s="2"/>
      <c r="O688" s="2"/>
      <c r="P688" s="2"/>
      <c r="Q688" s="469"/>
      <c r="R688" s="2"/>
      <c r="S688" s="2"/>
      <c r="T688" s="2"/>
      <c r="U688" s="468"/>
      <c r="V688" s="2"/>
      <c r="W688" s="1"/>
      <c r="X688" s="1"/>
      <c r="Y688" s="1"/>
      <c r="Z688" s="1"/>
      <c r="AA688" s="1"/>
      <c r="AB688" s="2"/>
      <c r="AC688" s="2"/>
      <c r="AD688" s="2"/>
      <c r="AE688" s="2"/>
      <c r="AF688" s="2"/>
      <c r="AG688" s="3"/>
      <c r="AH688" s="1"/>
      <c r="AI688" s="139"/>
      <c r="AJ688" s="139"/>
      <c r="AK688" s="350"/>
      <c r="AL688" s="350"/>
      <c r="AM688" s="2"/>
      <c r="AN688" s="2"/>
      <c r="AO688" s="2"/>
      <c r="AP688" s="45"/>
      <c r="AQ688" s="167"/>
      <c r="AR688" s="167"/>
      <c r="AS688" s="167"/>
      <c r="AT688" s="167"/>
      <c r="AU688" s="167"/>
      <c r="AV688" s="167"/>
      <c r="AW688" s="167"/>
      <c r="AX688" s="167"/>
      <c r="AY688" s="167"/>
      <c r="AZ688" s="167"/>
      <c r="BA688" s="167"/>
      <c r="BB688" s="167"/>
      <c r="BC688" s="167"/>
      <c r="BD688" s="167"/>
    </row>
    <row r="689" spans="1:56" ht="14.25" customHeight="1">
      <c r="A689" s="217"/>
      <c r="B689" s="270"/>
      <c r="C689" s="2"/>
      <c r="D689" s="2"/>
      <c r="E689" s="2"/>
      <c r="F689" s="2"/>
      <c r="G689" s="470"/>
      <c r="H689" s="2"/>
      <c r="I689" s="2"/>
      <c r="J689" s="2"/>
      <c r="K689" s="2"/>
      <c r="L689" s="2"/>
      <c r="M689" s="305"/>
      <c r="N689" s="2"/>
      <c r="O689" s="2"/>
      <c r="P689" s="2"/>
      <c r="Q689" s="469"/>
      <c r="R689" s="2"/>
      <c r="S689" s="2"/>
      <c r="T689" s="2"/>
      <c r="U689" s="468"/>
      <c r="V689" s="2"/>
      <c r="W689" s="1"/>
      <c r="X689" s="1"/>
      <c r="Y689" s="1"/>
      <c r="Z689" s="1"/>
      <c r="AA689" s="1"/>
      <c r="AB689" s="2"/>
      <c r="AC689" s="2"/>
      <c r="AD689" s="2"/>
      <c r="AE689" s="2"/>
      <c r="AF689" s="2"/>
      <c r="AG689" s="3"/>
      <c r="AH689" s="1"/>
      <c r="AI689" s="139"/>
      <c r="AJ689" s="139"/>
      <c r="AK689" s="350"/>
      <c r="AL689" s="350"/>
      <c r="AM689" s="2"/>
      <c r="AN689" s="2"/>
      <c r="AO689" s="2"/>
      <c r="AP689" s="45"/>
      <c r="AQ689" s="167"/>
      <c r="AR689" s="167"/>
      <c r="AS689" s="167"/>
      <c r="AT689" s="167"/>
      <c r="AU689" s="167"/>
      <c r="AV689" s="167"/>
      <c r="AW689" s="167"/>
      <c r="AX689" s="167"/>
      <c r="AY689" s="167"/>
      <c r="AZ689" s="167"/>
      <c r="BA689" s="167"/>
      <c r="BB689" s="167"/>
      <c r="BC689" s="167"/>
      <c r="BD689" s="167"/>
    </row>
    <row r="690" spans="1:56" ht="14.25" customHeight="1">
      <c r="A690" s="217"/>
      <c r="B690" s="270"/>
      <c r="C690" s="2"/>
      <c r="D690" s="2"/>
      <c r="E690" s="2"/>
      <c r="F690" s="2"/>
      <c r="G690" s="470"/>
      <c r="H690" s="2"/>
      <c r="I690" s="2"/>
      <c r="J690" s="2"/>
      <c r="K690" s="2"/>
      <c r="L690" s="2"/>
      <c r="M690" s="305"/>
      <c r="N690" s="2"/>
      <c r="O690" s="2"/>
      <c r="P690" s="2"/>
      <c r="Q690" s="469"/>
      <c r="R690" s="2"/>
      <c r="S690" s="2"/>
      <c r="T690" s="2"/>
      <c r="U690" s="468"/>
      <c r="V690" s="2"/>
      <c r="W690" s="1"/>
      <c r="X690" s="1"/>
      <c r="Y690" s="1"/>
      <c r="Z690" s="1"/>
      <c r="AA690" s="1"/>
      <c r="AB690" s="2"/>
      <c r="AC690" s="2"/>
      <c r="AD690" s="2"/>
      <c r="AE690" s="2"/>
      <c r="AF690" s="2"/>
      <c r="AG690" s="3"/>
      <c r="AH690" s="1"/>
      <c r="AI690" s="139"/>
      <c r="AJ690" s="139"/>
      <c r="AK690" s="350"/>
      <c r="AL690" s="350"/>
      <c r="AM690" s="2"/>
      <c r="AN690" s="2"/>
      <c r="AO690" s="2"/>
      <c r="AP690" s="45"/>
      <c r="AQ690" s="167"/>
      <c r="AR690" s="167"/>
      <c r="AS690" s="167"/>
      <c r="AT690" s="167"/>
      <c r="AU690" s="167"/>
      <c r="AV690" s="167"/>
      <c r="AW690" s="167"/>
      <c r="AX690" s="167"/>
      <c r="AY690" s="167"/>
      <c r="AZ690" s="167"/>
      <c r="BA690" s="167"/>
      <c r="BB690" s="167"/>
      <c r="BC690" s="167"/>
      <c r="BD690" s="167"/>
    </row>
    <row r="691" spans="1:56" ht="14.25" customHeight="1">
      <c r="A691" s="217"/>
      <c r="B691" s="270"/>
      <c r="C691" s="2"/>
      <c r="D691" s="2"/>
      <c r="E691" s="2"/>
      <c r="F691" s="2"/>
      <c r="G691" s="470"/>
      <c r="H691" s="2"/>
      <c r="I691" s="2"/>
      <c r="J691" s="2"/>
      <c r="K691" s="2"/>
      <c r="L691" s="2"/>
      <c r="M691" s="305"/>
      <c r="N691" s="2"/>
      <c r="O691" s="2"/>
      <c r="P691" s="2"/>
      <c r="Q691" s="469"/>
      <c r="R691" s="2"/>
      <c r="S691" s="2"/>
      <c r="T691" s="2"/>
      <c r="U691" s="468"/>
      <c r="V691" s="2"/>
      <c r="W691" s="1"/>
      <c r="X691" s="1"/>
      <c r="Y691" s="1"/>
      <c r="Z691" s="1"/>
      <c r="AA691" s="1"/>
      <c r="AB691" s="2"/>
      <c r="AC691" s="2"/>
      <c r="AD691" s="2"/>
      <c r="AE691" s="2"/>
      <c r="AF691" s="2"/>
      <c r="AG691" s="3"/>
      <c r="AH691" s="1"/>
      <c r="AI691" s="139"/>
      <c r="AJ691" s="139"/>
      <c r="AK691" s="350"/>
      <c r="AL691" s="350"/>
      <c r="AM691" s="2"/>
      <c r="AN691" s="2"/>
      <c r="AO691" s="2"/>
      <c r="AP691" s="45"/>
      <c r="AQ691" s="167"/>
      <c r="AR691" s="167"/>
      <c r="AS691" s="167"/>
      <c r="AT691" s="167"/>
      <c r="AU691" s="167"/>
      <c r="AV691" s="167"/>
      <c r="AW691" s="167"/>
      <c r="AX691" s="167"/>
      <c r="AY691" s="167"/>
      <c r="AZ691" s="167"/>
      <c r="BA691" s="167"/>
      <c r="BB691" s="167"/>
      <c r="BC691" s="167"/>
      <c r="BD691" s="167"/>
    </row>
    <row r="692" spans="1:56" ht="14.25" customHeight="1">
      <c r="A692" s="217"/>
      <c r="B692" s="270"/>
      <c r="C692" s="2"/>
      <c r="D692" s="2"/>
      <c r="E692" s="2"/>
      <c r="F692" s="2"/>
      <c r="G692" s="470"/>
      <c r="H692" s="2"/>
      <c r="I692" s="2"/>
      <c r="J692" s="2"/>
      <c r="K692" s="2"/>
      <c r="L692" s="2"/>
      <c r="M692" s="305"/>
      <c r="N692" s="2"/>
      <c r="O692" s="2"/>
      <c r="P692" s="2"/>
      <c r="Q692" s="469"/>
      <c r="R692" s="2"/>
      <c r="S692" s="2"/>
      <c r="T692" s="2"/>
      <c r="U692" s="468"/>
      <c r="V692" s="2"/>
      <c r="W692" s="1"/>
      <c r="X692" s="1"/>
      <c r="Y692" s="1"/>
      <c r="Z692" s="1"/>
      <c r="AA692" s="1"/>
      <c r="AB692" s="2"/>
      <c r="AC692" s="2"/>
      <c r="AD692" s="2"/>
      <c r="AE692" s="2"/>
      <c r="AF692" s="2"/>
      <c r="AG692" s="3"/>
      <c r="AH692" s="1"/>
      <c r="AI692" s="139"/>
      <c r="AJ692" s="139"/>
      <c r="AK692" s="350"/>
      <c r="AL692" s="350"/>
      <c r="AM692" s="2"/>
      <c r="AN692" s="2"/>
      <c r="AO692" s="2"/>
      <c r="AP692" s="45"/>
      <c r="AQ692" s="167"/>
      <c r="AR692" s="167"/>
      <c r="AS692" s="167"/>
      <c r="AT692" s="167"/>
      <c r="AU692" s="167"/>
      <c r="AV692" s="167"/>
      <c r="AW692" s="167"/>
      <c r="AX692" s="167"/>
      <c r="AY692" s="167"/>
      <c r="AZ692" s="167"/>
      <c r="BA692" s="167"/>
      <c r="BB692" s="167"/>
      <c r="BC692" s="167"/>
      <c r="BD692" s="167"/>
    </row>
    <row r="693" spans="1:56" ht="14.25" customHeight="1">
      <c r="A693" s="217"/>
      <c r="B693" s="270"/>
      <c r="C693" s="2"/>
      <c r="D693" s="2"/>
      <c r="E693" s="2"/>
      <c r="F693" s="2"/>
      <c r="G693" s="470"/>
      <c r="H693" s="2"/>
      <c r="I693" s="2"/>
      <c r="J693" s="2"/>
      <c r="K693" s="2"/>
      <c r="L693" s="2"/>
      <c r="M693" s="305"/>
      <c r="N693" s="2"/>
      <c r="O693" s="2"/>
      <c r="P693" s="2"/>
      <c r="Q693" s="469"/>
      <c r="R693" s="2"/>
      <c r="S693" s="2"/>
      <c r="T693" s="2"/>
      <c r="U693" s="468"/>
      <c r="V693" s="2"/>
      <c r="W693" s="1"/>
      <c r="X693" s="1"/>
      <c r="Y693" s="1"/>
      <c r="Z693" s="1"/>
      <c r="AA693" s="1"/>
      <c r="AB693" s="2"/>
      <c r="AC693" s="2"/>
      <c r="AD693" s="2"/>
      <c r="AE693" s="2"/>
      <c r="AF693" s="2"/>
      <c r="AG693" s="3"/>
      <c r="AH693" s="1"/>
      <c r="AI693" s="139"/>
      <c r="AJ693" s="139"/>
      <c r="AK693" s="350"/>
      <c r="AL693" s="350"/>
      <c r="AM693" s="2"/>
      <c r="AN693" s="2"/>
      <c r="AO693" s="2"/>
      <c r="AP693" s="45"/>
      <c r="AQ693" s="167"/>
      <c r="AR693" s="167"/>
      <c r="AS693" s="167"/>
      <c r="AT693" s="167"/>
      <c r="AU693" s="167"/>
      <c r="AV693" s="167"/>
      <c r="AW693" s="167"/>
      <c r="AX693" s="167"/>
      <c r="AY693" s="167"/>
      <c r="AZ693" s="167"/>
      <c r="BA693" s="167"/>
      <c r="BB693" s="167"/>
      <c r="BC693" s="167"/>
      <c r="BD693" s="167"/>
    </row>
    <row r="694" spans="1:56" ht="14.25" customHeight="1">
      <c r="A694" s="217"/>
      <c r="B694" s="270"/>
      <c r="C694" s="2"/>
      <c r="D694" s="2"/>
      <c r="E694" s="2"/>
      <c r="F694" s="2"/>
      <c r="G694" s="470"/>
      <c r="H694" s="2"/>
      <c r="I694" s="2"/>
      <c r="J694" s="2"/>
      <c r="K694" s="2"/>
      <c r="L694" s="2"/>
      <c r="M694" s="305"/>
      <c r="N694" s="2"/>
      <c r="O694" s="2"/>
      <c r="P694" s="2"/>
      <c r="Q694" s="469"/>
      <c r="R694" s="2"/>
      <c r="S694" s="2"/>
      <c r="T694" s="2"/>
      <c r="U694" s="468"/>
      <c r="V694" s="2"/>
      <c r="W694" s="1"/>
      <c r="X694" s="1"/>
      <c r="Y694" s="1"/>
      <c r="Z694" s="1"/>
      <c r="AA694" s="1"/>
      <c r="AB694" s="2"/>
      <c r="AC694" s="2"/>
      <c r="AD694" s="2"/>
      <c r="AE694" s="2"/>
      <c r="AF694" s="2"/>
      <c r="AG694" s="3"/>
      <c r="AH694" s="1"/>
      <c r="AI694" s="139"/>
      <c r="AJ694" s="139"/>
      <c r="AK694" s="350"/>
      <c r="AL694" s="350"/>
      <c r="AM694" s="2"/>
      <c r="AN694" s="2"/>
      <c r="AO694" s="2"/>
      <c r="AP694" s="45"/>
      <c r="AQ694" s="167"/>
      <c r="AR694" s="167"/>
      <c r="AS694" s="167"/>
      <c r="AT694" s="167"/>
      <c r="AU694" s="167"/>
      <c r="AV694" s="167"/>
      <c r="AW694" s="167"/>
      <c r="AX694" s="167"/>
      <c r="AY694" s="167"/>
      <c r="AZ694" s="167"/>
      <c r="BA694" s="167"/>
      <c r="BB694" s="167"/>
      <c r="BC694" s="167"/>
      <c r="BD694" s="167"/>
    </row>
    <row r="695" spans="1:56" ht="14.25" customHeight="1">
      <c r="A695" s="217"/>
      <c r="B695" s="270"/>
      <c r="C695" s="2"/>
      <c r="D695" s="2"/>
      <c r="E695" s="2"/>
      <c r="F695" s="2"/>
      <c r="G695" s="470"/>
      <c r="H695" s="2"/>
      <c r="I695" s="2"/>
      <c r="J695" s="2"/>
      <c r="K695" s="2"/>
      <c r="L695" s="2"/>
      <c r="M695" s="305"/>
      <c r="N695" s="2"/>
      <c r="O695" s="2"/>
      <c r="P695" s="2"/>
      <c r="Q695" s="469"/>
      <c r="R695" s="2"/>
      <c r="S695" s="2"/>
      <c r="T695" s="2"/>
      <c r="U695" s="468"/>
      <c r="V695" s="2"/>
      <c r="W695" s="1"/>
      <c r="X695" s="1"/>
      <c r="Y695" s="1"/>
      <c r="Z695" s="1"/>
      <c r="AA695" s="1"/>
      <c r="AB695" s="2"/>
      <c r="AC695" s="2"/>
      <c r="AD695" s="2"/>
      <c r="AE695" s="2"/>
      <c r="AF695" s="2"/>
      <c r="AG695" s="3"/>
      <c r="AH695" s="1"/>
      <c r="AI695" s="139"/>
      <c r="AJ695" s="139"/>
      <c r="AK695" s="350"/>
      <c r="AL695" s="350"/>
      <c r="AM695" s="2"/>
      <c r="AN695" s="2"/>
      <c r="AO695" s="2"/>
      <c r="AP695" s="45"/>
      <c r="AQ695" s="167"/>
      <c r="AR695" s="167"/>
      <c r="AS695" s="167"/>
      <c r="AT695" s="167"/>
      <c r="AU695" s="167"/>
      <c r="AV695" s="167"/>
      <c r="AW695" s="167"/>
      <c r="AX695" s="167"/>
      <c r="AY695" s="167"/>
      <c r="AZ695" s="167"/>
      <c r="BA695" s="167"/>
      <c r="BB695" s="167"/>
      <c r="BC695" s="167"/>
      <c r="BD695" s="167"/>
    </row>
    <row r="696" spans="1:56" ht="14.25" customHeight="1">
      <c r="A696" s="217"/>
      <c r="B696" s="270"/>
      <c r="C696" s="2"/>
      <c r="D696" s="2"/>
      <c r="E696" s="2"/>
      <c r="F696" s="2"/>
      <c r="G696" s="470"/>
      <c r="H696" s="2"/>
      <c r="I696" s="2"/>
      <c r="J696" s="2"/>
      <c r="K696" s="2"/>
      <c r="L696" s="2"/>
      <c r="M696" s="305"/>
      <c r="N696" s="2"/>
      <c r="O696" s="2"/>
      <c r="P696" s="2"/>
      <c r="Q696" s="469"/>
      <c r="R696" s="2"/>
      <c r="S696" s="2"/>
      <c r="T696" s="2"/>
      <c r="U696" s="468"/>
      <c r="V696" s="2"/>
      <c r="W696" s="1"/>
      <c r="X696" s="1"/>
      <c r="Y696" s="1"/>
      <c r="Z696" s="1"/>
      <c r="AA696" s="1"/>
      <c r="AB696" s="2"/>
      <c r="AC696" s="2"/>
      <c r="AD696" s="2"/>
      <c r="AE696" s="2"/>
      <c r="AF696" s="2"/>
      <c r="AG696" s="3"/>
      <c r="AH696" s="1"/>
      <c r="AI696" s="139"/>
      <c r="AJ696" s="139"/>
      <c r="AK696" s="350"/>
      <c r="AL696" s="350"/>
      <c r="AM696" s="2"/>
      <c r="AN696" s="2"/>
      <c r="AO696" s="2"/>
      <c r="AP696" s="45"/>
      <c r="AQ696" s="167"/>
      <c r="AR696" s="167"/>
      <c r="AS696" s="167"/>
      <c r="AT696" s="167"/>
      <c r="AU696" s="167"/>
      <c r="AV696" s="167"/>
      <c r="AW696" s="167"/>
      <c r="AX696" s="167"/>
      <c r="AY696" s="167"/>
      <c r="AZ696" s="167"/>
      <c r="BA696" s="167"/>
      <c r="BB696" s="167"/>
      <c r="BC696" s="167"/>
      <c r="BD696" s="167"/>
    </row>
    <row r="697" spans="1:56" ht="14.25" customHeight="1">
      <c r="A697" s="217"/>
      <c r="B697" s="270"/>
      <c r="C697" s="2"/>
      <c r="D697" s="2"/>
      <c r="E697" s="2"/>
      <c r="F697" s="2"/>
      <c r="G697" s="470"/>
      <c r="H697" s="2"/>
      <c r="I697" s="2"/>
      <c r="J697" s="2"/>
      <c r="K697" s="2"/>
      <c r="L697" s="2"/>
      <c r="M697" s="305"/>
      <c r="N697" s="2"/>
      <c r="O697" s="2"/>
      <c r="P697" s="2"/>
      <c r="Q697" s="469"/>
      <c r="R697" s="2"/>
      <c r="S697" s="2"/>
      <c r="T697" s="2"/>
      <c r="U697" s="468"/>
      <c r="V697" s="2"/>
      <c r="W697" s="1"/>
      <c r="X697" s="1"/>
      <c r="Y697" s="1"/>
      <c r="Z697" s="1"/>
      <c r="AA697" s="1"/>
      <c r="AB697" s="2"/>
      <c r="AC697" s="2"/>
      <c r="AD697" s="2"/>
      <c r="AE697" s="2"/>
      <c r="AF697" s="2"/>
      <c r="AG697" s="3"/>
      <c r="AH697" s="1"/>
      <c r="AI697" s="139"/>
      <c r="AJ697" s="139"/>
      <c r="AK697" s="350"/>
      <c r="AL697" s="350"/>
      <c r="AM697" s="2"/>
      <c r="AN697" s="2"/>
      <c r="AO697" s="2"/>
      <c r="AP697" s="45"/>
      <c r="AQ697" s="167"/>
      <c r="AR697" s="167"/>
      <c r="AS697" s="167"/>
      <c r="AT697" s="167"/>
      <c r="AU697" s="167"/>
      <c r="AV697" s="167"/>
      <c r="AW697" s="167"/>
      <c r="AX697" s="167"/>
      <c r="AY697" s="167"/>
      <c r="AZ697" s="167"/>
      <c r="BA697" s="167"/>
      <c r="BB697" s="167"/>
      <c r="BC697" s="167"/>
      <c r="BD697" s="167"/>
    </row>
    <row r="698" spans="1:56" ht="14.25" customHeight="1">
      <c r="A698" s="217"/>
      <c r="B698" s="270"/>
      <c r="C698" s="2"/>
      <c r="D698" s="2"/>
      <c r="E698" s="2"/>
      <c r="F698" s="2"/>
      <c r="G698" s="470"/>
      <c r="H698" s="2"/>
      <c r="I698" s="2"/>
      <c r="J698" s="2"/>
      <c r="K698" s="2"/>
      <c r="L698" s="2"/>
      <c r="M698" s="305"/>
      <c r="N698" s="2"/>
      <c r="O698" s="2"/>
      <c r="P698" s="2"/>
      <c r="Q698" s="469"/>
      <c r="R698" s="2"/>
      <c r="S698" s="2"/>
      <c r="T698" s="2"/>
      <c r="U698" s="468"/>
      <c r="V698" s="2"/>
      <c r="W698" s="1"/>
      <c r="X698" s="1"/>
      <c r="Y698" s="1"/>
      <c r="Z698" s="1"/>
      <c r="AA698" s="1"/>
      <c r="AB698" s="2"/>
      <c r="AC698" s="2"/>
      <c r="AD698" s="2"/>
      <c r="AE698" s="2"/>
      <c r="AF698" s="2"/>
      <c r="AG698" s="3"/>
      <c r="AH698" s="1"/>
      <c r="AI698" s="139"/>
      <c r="AJ698" s="139"/>
      <c r="AK698" s="350"/>
      <c r="AL698" s="350"/>
      <c r="AM698" s="2"/>
      <c r="AN698" s="2"/>
      <c r="AO698" s="2"/>
      <c r="AP698" s="45"/>
      <c r="AQ698" s="167"/>
      <c r="AR698" s="167"/>
      <c r="AS698" s="167"/>
      <c r="AT698" s="167"/>
      <c r="AU698" s="167"/>
      <c r="AV698" s="167"/>
      <c r="AW698" s="167"/>
      <c r="AX698" s="167"/>
      <c r="AY698" s="167"/>
      <c r="AZ698" s="167"/>
      <c r="BA698" s="167"/>
      <c r="BB698" s="167"/>
      <c r="BC698" s="167"/>
      <c r="BD698" s="167"/>
    </row>
    <row r="699" spans="1:56" ht="14.25" customHeight="1">
      <c r="A699" s="217"/>
      <c r="B699" s="270"/>
      <c r="C699" s="2"/>
      <c r="D699" s="2"/>
      <c r="E699" s="2"/>
      <c r="F699" s="2"/>
      <c r="G699" s="470"/>
      <c r="H699" s="2"/>
      <c r="I699" s="2"/>
      <c r="J699" s="2"/>
      <c r="K699" s="2"/>
      <c r="L699" s="2"/>
      <c r="M699" s="305"/>
      <c r="N699" s="2"/>
      <c r="O699" s="2"/>
      <c r="P699" s="2"/>
      <c r="Q699" s="469"/>
      <c r="R699" s="2"/>
      <c r="S699" s="2"/>
      <c r="T699" s="2"/>
      <c r="U699" s="468"/>
      <c r="V699" s="2"/>
      <c r="W699" s="1"/>
      <c r="X699" s="1"/>
      <c r="Y699" s="1"/>
      <c r="Z699" s="1"/>
      <c r="AA699" s="1"/>
      <c r="AB699" s="2"/>
      <c r="AC699" s="2"/>
      <c r="AD699" s="2"/>
      <c r="AE699" s="2"/>
      <c r="AF699" s="2"/>
      <c r="AG699" s="3"/>
      <c r="AH699" s="1"/>
      <c r="AI699" s="139"/>
      <c r="AJ699" s="139"/>
      <c r="AK699" s="350"/>
      <c r="AL699" s="350"/>
      <c r="AM699" s="2"/>
      <c r="AN699" s="2"/>
      <c r="AO699" s="2"/>
      <c r="AP699" s="45"/>
      <c r="AQ699" s="167"/>
      <c r="AR699" s="167"/>
      <c r="AS699" s="167"/>
      <c r="AT699" s="167"/>
      <c r="AU699" s="167"/>
      <c r="AV699" s="167"/>
      <c r="AW699" s="167"/>
      <c r="AX699" s="167"/>
      <c r="AY699" s="167"/>
      <c r="AZ699" s="167"/>
      <c r="BA699" s="167"/>
      <c r="BB699" s="167"/>
      <c r="BC699" s="167"/>
      <c r="BD699" s="167"/>
    </row>
    <row r="700" spans="1:56" ht="14.25" customHeight="1">
      <c r="A700" s="217"/>
      <c r="B700" s="270"/>
      <c r="C700" s="2"/>
      <c r="D700" s="2"/>
      <c r="E700" s="2"/>
      <c r="F700" s="2"/>
      <c r="G700" s="470"/>
      <c r="H700" s="2"/>
      <c r="I700" s="2"/>
      <c r="J700" s="2"/>
      <c r="K700" s="2"/>
      <c r="L700" s="2"/>
      <c r="M700" s="305"/>
      <c r="N700" s="2"/>
      <c r="O700" s="2"/>
      <c r="P700" s="2"/>
      <c r="Q700" s="469"/>
      <c r="R700" s="2"/>
      <c r="S700" s="2"/>
      <c r="T700" s="2"/>
      <c r="U700" s="468"/>
      <c r="V700" s="2"/>
      <c r="W700" s="1"/>
      <c r="X700" s="1"/>
      <c r="Y700" s="1"/>
      <c r="Z700" s="1"/>
      <c r="AA700" s="1"/>
      <c r="AB700" s="2"/>
      <c r="AC700" s="2"/>
      <c r="AD700" s="2"/>
      <c r="AE700" s="2"/>
      <c r="AF700" s="2"/>
      <c r="AG700" s="3"/>
      <c r="AH700" s="1"/>
      <c r="AI700" s="139"/>
      <c r="AJ700" s="139"/>
      <c r="AK700" s="350"/>
      <c r="AL700" s="350"/>
      <c r="AM700" s="2"/>
      <c r="AN700" s="2"/>
      <c r="AO700" s="2"/>
      <c r="AP700" s="45"/>
      <c r="AQ700" s="167"/>
      <c r="AR700" s="167"/>
      <c r="AS700" s="167"/>
      <c r="AT700" s="167"/>
      <c r="AU700" s="167"/>
      <c r="AV700" s="167"/>
      <c r="AW700" s="167"/>
      <c r="AX700" s="167"/>
      <c r="AY700" s="167"/>
      <c r="AZ700" s="167"/>
      <c r="BA700" s="167"/>
      <c r="BB700" s="167"/>
      <c r="BC700" s="167"/>
      <c r="BD700" s="167"/>
    </row>
    <row r="701" spans="1:56" ht="14.25" customHeight="1">
      <c r="A701" s="217"/>
      <c r="B701" s="270"/>
      <c r="C701" s="2"/>
      <c r="D701" s="2"/>
      <c r="E701" s="2"/>
      <c r="F701" s="2"/>
      <c r="G701" s="470"/>
      <c r="H701" s="2"/>
      <c r="I701" s="2"/>
      <c r="J701" s="2"/>
      <c r="K701" s="2"/>
      <c r="L701" s="2"/>
      <c r="M701" s="305"/>
      <c r="N701" s="2"/>
      <c r="O701" s="2"/>
      <c r="P701" s="2"/>
      <c r="Q701" s="469"/>
      <c r="R701" s="2"/>
      <c r="S701" s="2"/>
      <c r="T701" s="2"/>
      <c r="U701" s="468"/>
      <c r="V701" s="2"/>
      <c r="W701" s="1"/>
      <c r="X701" s="1"/>
      <c r="Y701" s="1"/>
      <c r="Z701" s="1"/>
      <c r="AA701" s="1"/>
      <c r="AB701" s="2"/>
      <c r="AC701" s="2"/>
      <c r="AD701" s="2"/>
      <c r="AE701" s="2"/>
      <c r="AF701" s="2"/>
      <c r="AG701" s="3"/>
      <c r="AH701" s="1"/>
      <c r="AI701" s="139"/>
      <c r="AJ701" s="139"/>
      <c r="AK701" s="350"/>
      <c r="AL701" s="350"/>
      <c r="AM701" s="2"/>
      <c r="AN701" s="2"/>
      <c r="AO701" s="2"/>
      <c r="AP701" s="45"/>
      <c r="AQ701" s="167"/>
      <c r="AR701" s="167"/>
      <c r="AS701" s="167"/>
      <c r="AT701" s="167"/>
      <c r="AU701" s="167"/>
      <c r="AV701" s="167"/>
      <c r="AW701" s="167"/>
      <c r="AX701" s="167"/>
      <c r="AY701" s="167"/>
      <c r="AZ701" s="167"/>
      <c r="BA701" s="167"/>
      <c r="BB701" s="167"/>
      <c r="BC701" s="167"/>
      <c r="BD701" s="167"/>
    </row>
    <row r="702" spans="1:56" ht="14.25" customHeight="1">
      <c r="A702" s="217"/>
      <c r="B702" s="270"/>
      <c r="C702" s="2"/>
      <c r="D702" s="2"/>
      <c r="E702" s="2"/>
      <c r="F702" s="2"/>
      <c r="G702" s="470"/>
      <c r="H702" s="2"/>
      <c r="I702" s="2"/>
      <c r="J702" s="2"/>
      <c r="K702" s="2"/>
      <c r="L702" s="2"/>
      <c r="M702" s="305"/>
      <c r="N702" s="2"/>
      <c r="O702" s="2"/>
      <c r="P702" s="2"/>
      <c r="Q702" s="469"/>
      <c r="R702" s="2"/>
      <c r="S702" s="2"/>
      <c r="T702" s="2"/>
      <c r="U702" s="468"/>
      <c r="V702" s="2"/>
      <c r="W702" s="1"/>
      <c r="X702" s="1"/>
      <c r="Y702" s="1"/>
      <c r="Z702" s="1"/>
      <c r="AA702" s="1"/>
      <c r="AB702" s="2"/>
      <c r="AC702" s="2"/>
      <c r="AD702" s="2"/>
      <c r="AE702" s="2"/>
      <c r="AF702" s="2"/>
      <c r="AG702" s="3"/>
      <c r="AH702" s="1"/>
      <c r="AI702" s="139"/>
      <c r="AJ702" s="139"/>
      <c r="AK702" s="350"/>
      <c r="AL702" s="350"/>
      <c r="AM702" s="2"/>
      <c r="AN702" s="2"/>
      <c r="AO702" s="2"/>
      <c r="AP702" s="45"/>
      <c r="AQ702" s="167"/>
      <c r="AR702" s="167"/>
      <c r="AS702" s="167"/>
      <c r="AT702" s="167"/>
      <c r="AU702" s="167"/>
      <c r="AV702" s="167"/>
      <c r="AW702" s="167"/>
      <c r="AX702" s="167"/>
      <c r="AY702" s="167"/>
      <c r="AZ702" s="167"/>
      <c r="BA702" s="167"/>
      <c r="BB702" s="167"/>
      <c r="BC702" s="167"/>
      <c r="BD702" s="167"/>
    </row>
    <row r="703" spans="1:56" ht="14.25" customHeight="1">
      <c r="A703" s="217"/>
      <c r="B703" s="270"/>
      <c r="C703" s="2"/>
      <c r="D703" s="2"/>
      <c r="E703" s="2"/>
      <c r="F703" s="2"/>
      <c r="G703" s="470"/>
      <c r="H703" s="2"/>
      <c r="I703" s="2"/>
      <c r="J703" s="2"/>
      <c r="K703" s="2"/>
      <c r="L703" s="2"/>
      <c r="M703" s="305"/>
      <c r="N703" s="2"/>
      <c r="O703" s="2"/>
      <c r="P703" s="2"/>
      <c r="Q703" s="469"/>
      <c r="R703" s="2"/>
      <c r="S703" s="2"/>
      <c r="T703" s="2"/>
      <c r="U703" s="468"/>
      <c r="V703" s="2"/>
      <c r="W703" s="1"/>
      <c r="X703" s="1"/>
      <c r="Y703" s="1"/>
      <c r="Z703" s="1"/>
      <c r="AA703" s="1"/>
      <c r="AB703" s="2"/>
      <c r="AC703" s="2"/>
      <c r="AD703" s="2"/>
      <c r="AE703" s="2"/>
      <c r="AF703" s="2"/>
      <c r="AG703" s="3"/>
      <c r="AH703" s="1"/>
      <c r="AI703" s="139"/>
      <c r="AJ703" s="139"/>
      <c r="AK703" s="350"/>
      <c r="AL703" s="350"/>
      <c r="AM703" s="2"/>
      <c r="AN703" s="2"/>
      <c r="AO703" s="2"/>
      <c r="AP703" s="45"/>
      <c r="AQ703" s="167"/>
      <c r="AR703" s="167"/>
      <c r="AS703" s="167"/>
      <c r="AT703" s="167"/>
      <c r="AU703" s="167"/>
      <c r="AV703" s="167"/>
      <c r="AW703" s="167"/>
      <c r="AX703" s="167"/>
      <c r="AY703" s="167"/>
      <c r="AZ703" s="167"/>
      <c r="BA703" s="167"/>
      <c r="BB703" s="167"/>
      <c r="BC703" s="167"/>
      <c r="BD703" s="167"/>
    </row>
    <row r="704" spans="1:56" ht="14.25" customHeight="1">
      <c r="A704" s="217"/>
      <c r="B704" s="270"/>
      <c r="C704" s="2"/>
      <c r="D704" s="2"/>
      <c r="E704" s="2"/>
      <c r="F704" s="2"/>
      <c r="G704" s="470"/>
      <c r="H704" s="2"/>
      <c r="I704" s="2"/>
      <c r="J704" s="2"/>
      <c r="K704" s="2"/>
      <c r="L704" s="2"/>
      <c r="M704" s="305"/>
      <c r="N704" s="2"/>
      <c r="O704" s="2"/>
      <c r="P704" s="2"/>
      <c r="Q704" s="469"/>
      <c r="R704" s="2"/>
      <c r="S704" s="2"/>
      <c r="T704" s="2"/>
      <c r="U704" s="468"/>
      <c r="V704" s="2"/>
      <c r="W704" s="1"/>
      <c r="X704" s="1"/>
      <c r="Y704" s="1"/>
      <c r="Z704" s="1"/>
      <c r="AA704" s="1"/>
      <c r="AB704" s="2"/>
      <c r="AC704" s="2"/>
      <c r="AD704" s="2"/>
      <c r="AE704" s="2"/>
      <c r="AF704" s="2"/>
      <c r="AG704" s="3"/>
      <c r="AH704" s="1"/>
      <c r="AI704" s="139"/>
      <c r="AJ704" s="139"/>
      <c r="AK704" s="350"/>
      <c r="AL704" s="350"/>
      <c r="AM704" s="2"/>
      <c r="AN704" s="2"/>
      <c r="AO704" s="2"/>
      <c r="AP704" s="45"/>
      <c r="AQ704" s="167"/>
      <c r="AR704" s="167"/>
      <c r="AS704" s="167"/>
      <c r="AT704" s="167"/>
      <c r="AU704" s="167"/>
      <c r="AV704" s="167"/>
      <c r="AW704" s="167"/>
      <c r="AX704" s="167"/>
      <c r="AY704" s="167"/>
      <c r="AZ704" s="167"/>
      <c r="BA704" s="167"/>
      <c r="BB704" s="167"/>
      <c r="BC704" s="167"/>
      <c r="BD704" s="167"/>
    </row>
    <row r="705" spans="1:56" ht="14.25" customHeight="1">
      <c r="A705" s="217"/>
      <c r="B705" s="270"/>
      <c r="C705" s="2"/>
      <c r="D705" s="2"/>
      <c r="E705" s="2"/>
      <c r="F705" s="2"/>
      <c r="G705" s="470"/>
      <c r="H705" s="2"/>
      <c r="I705" s="2"/>
      <c r="J705" s="2"/>
      <c r="K705" s="2"/>
      <c r="L705" s="2"/>
      <c r="M705" s="305"/>
      <c r="N705" s="2"/>
      <c r="O705" s="2"/>
      <c r="P705" s="2"/>
      <c r="Q705" s="469"/>
      <c r="R705" s="2"/>
      <c r="S705" s="2"/>
      <c r="T705" s="2"/>
      <c r="U705" s="468"/>
      <c r="V705" s="2"/>
      <c r="W705" s="1"/>
      <c r="X705" s="1"/>
      <c r="Y705" s="1"/>
      <c r="Z705" s="1"/>
      <c r="AA705" s="1"/>
      <c r="AB705" s="2"/>
      <c r="AC705" s="2"/>
      <c r="AD705" s="2"/>
      <c r="AE705" s="2"/>
      <c r="AF705" s="2"/>
      <c r="AG705" s="3"/>
      <c r="AH705" s="1"/>
      <c r="AI705" s="139"/>
      <c r="AJ705" s="139"/>
      <c r="AK705" s="350"/>
      <c r="AL705" s="350"/>
      <c r="AM705" s="2"/>
      <c r="AN705" s="2"/>
      <c r="AO705" s="2"/>
      <c r="AP705" s="45"/>
      <c r="AQ705" s="167"/>
      <c r="AR705" s="167"/>
      <c r="AS705" s="167"/>
      <c r="AT705" s="167"/>
      <c r="AU705" s="167"/>
      <c r="AV705" s="167"/>
      <c r="AW705" s="167"/>
      <c r="AX705" s="167"/>
      <c r="AY705" s="167"/>
      <c r="AZ705" s="167"/>
      <c r="BA705" s="167"/>
      <c r="BB705" s="167"/>
      <c r="BC705" s="167"/>
      <c r="BD705" s="167"/>
    </row>
    <row r="706" spans="1:56" ht="14.25" customHeight="1">
      <c r="A706" s="217"/>
      <c r="B706" s="270"/>
      <c r="C706" s="2"/>
      <c r="D706" s="2"/>
      <c r="E706" s="2"/>
      <c r="F706" s="2"/>
      <c r="G706" s="470"/>
      <c r="H706" s="2"/>
      <c r="I706" s="2"/>
      <c r="J706" s="2"/>
      <c r="K706" s="2"/>
      <c r="L706" s="2"/>
      <c r="M706" s="305"/>
      <c r="N706" s="2"/>
      <c r="O706" s="2"/>
      <c r="P706" s="2"/>
      <c r="Q706" s="469"/>
      <c r="R706" s="2"/>
      <c r="S706" s="2"/>
      <c r="T706" s="2"/>
      <c r="U706" s="468"/>
      <c r="V706" s="2"/>
      <c r="W706" s="1"/>
      <c r="X706" s="1"/>
      <c r="Y706" s="1"/>
      <c r="Z706" s="1"/>
      <c r="AA706" s="1"/>
      <c r="AB706" s="2"/>
      <c r="AC706" s="2"/>
      <c r="AD706" s="2"/>
      <c r="AE706" s="2"/>
      <c r="AF706" s="2"/>
      <c r="AG706" s="3"/>
      <c r="AH706" s="1"/>
      <c r="AI706" s="139"/>
      <c r="AJ706" s="139"/>
      <c r="AK706" s="350"/>
      <c r="AL706" s="350"/>
      <c r="AM706" s="2"/>
      <c r="AN706" s="2"/>
      <c r="AO706" s="2"/>
      <c r="AP706" s="45"/>
      <c r="AQ706" s="167"/>
      <c r="AR706" s="167"/>
      <c r="AS706" s="167"/>
      <c r="AT706" s="167"/>
      <c r="AU706" s="167"/>
      <c r="AV706" s="167"/>
      <c r="AW706" s="167"/>
      <c r="AX706" s="167"/>
      <c r="AY706" s="167"/>
      <c r="AZ706" s="167"/>
      <c r="BA706" s="167"/>
      <c r="BB706" s="167"/>
      <c r="BC706" s="167"/>
      <c r="BD706" s="167"/>
    </row>
    <row r="707" spans="1:56" ht="14.25" customHeight="1">
      <c r="A707" s="217"/>
      <c r="B707" s="270"/>
      <c r="C707" s="2"/>
      <c r="D707" s="2"/>
      <c r="E707" s="2"/>
      <c r="F707" s="2"/>
      <c r="G707" s="470"/>
      <c r="H707" s="2"/>
      <c r="I707" s="2"/>
      <c r="J707" s="2"/>
      <c r="K707" s="2"/>
      <c r="L707" s="2"/>
      <c r="M707" s="305"/>
      <c r="N707" s="2"/>
      <c r="O707" s="2"/>
      <c r="P707" s="2"/>
      <c r="Q707" s="469"/>
      <c r="R707" s="2"/>
      <c r="S707" s="2"/>
      <c r="T707" s="2"/>
      <c r="U707" s="468"/>
      <c r="V707" s="2"/>
      <c r="W707" s="1"/>
      <c r="X707" s="1"/>
      <c r="Y707" s="1"/>
      <c r="Z707" s="1"/>
      <c r="AA707" s="1"/>
      <c r="AB707" s="2"/>
      <c r="AC707" s="2"/>
      <c r="AD707" s="2"/>
      <c r="AE707" s="2"/>
      <c r="AF707" s="2"/>
      <c r="AG707" s="3"/>
      <c r="AH707" s="1"/>
      <c r="AI707" s="139"/>
      <c r="AJ707" s="139"/>
      <c r="AK707" s="350"/>
      <c r="AL707" s="350"/>
      <c r="AM707" s="2"/>
      <c r="AN707" s="2"/>
      <c r="AO707" s="2"/>
      <c r="AP707" s="45"/>
      <c r="AQ707" s="167"/>
      <c r="AR707" s="167"/>
      <c r="AS707" s="167"/>
      <c r="AT707" s="167"/>
      <c r="AU707" s="167"/>
      <c r="AV707" s="167"/>
      <c r="AW707" s="167"/>
      <c r="AX707" s="167"/>
      <c r="AY707" s="167"/>
      <c r="AZ707" s="167"/>
      <c r="BA707" s="167"/>
      <c r="BB707" s="167"/>
      <c r="BC707" s="167"/>
      <c r="BD707" s="167"/>
    </row>
    <row r="708" spans="1:56" ht="14.25" customHeight="1">
      <c r="A708" s="217"/>
      <c r="B708" s="270"/>
      <c r="C708" s="2"/>
      <c r="D708" s="2"/>
      <c r="E708" s="2"/>
      <c r="F708" s="2"/>
      <c r="G708" s="470"/>
      <c r="H708" s="2"/>
      <c r="I708" s="2"/>
      <c r="J708" s="2"/>
      <c r="K708" s="2"/>
      <c r="L708" s="2"/>
      <c r="M708" s="305"/>
      <c r="N708" s="2"/>
      <c r="O708" s="2"/>
      <c r="P708" s="2"/>
      <c r="Q708" s="469"/>
      <c r="R708" s="2"/>
      <c r="S708" s="2"/>
      <c r="T708" s="2"/>
      <c r="U708" s="468"/>
      <c r="V708" s="2"/>
      <c r="W708" s="1"/>
      <c r="X708" s="1"/>
      <c r="Y708" s="1"/>
      <c r="Z708" s="1"/>
      <c r="AA708" s="1"/>
      <c r="AB708" s="2"/>
      <c r="AC708" s="2"/>
      <c r="AD708" s="2"/>
      <c r="AE708" s="2"/>
      <c r="AF708" s="2"/>
      <c r="AG708" s="3"/>
      <c r="AH708" s="1"/>
      <c r="AI708" s="139"/>
      <c r="AJ708" s="139"/>
      <c r="AK708" s="350"/>
      <c r="AL708" s="350"/>
      <c r="AM708" s="2"/>
      <c r="AN708" s="2"/>
      <c r="AO708" s="2"/>
      <c r="AP708" s="45"/>
      <c r="AQ708" s="167"/>
      <c r="AR708" s="167"/>
      <c r="AS708" s="167"/>
      <c r="AT708" s="167"/>
      <c r="AU708" s="167"/>
      <c r="AV708" s="167"/>
      <c r="AW708" s="167"/>
      <c r="AX708" s="167"/>
      <c r="AY708" s="167"/>
      <c r="AZ708" s="167"/>
      <c r="BA708" s="167"/>
      <c r="BB708" s="167"/>
      <c r="BC708" s="167"/>
      <c r="BD708" s="167"/>
    </row>
    <row r="709" spans="1:56" ht="14.25" customHeight="1">
      <c r="A709" s="217"/>
      <c r="B709" s="270"/>
      <c r="C709" s="2"/>
      <c r="D709" s="2"/>
      <c r="E709" s="2"/>
      <c r="F709" s="2"/>
      <c r="G709" s="470"/>
      <c r="H709" s="2"/>
      <c r="I709" s="2"/>
      <c r="J709" s="2"/>
      <c r="K709" s="2"/>
      <c r="L709" s="2"/>
      <c r="M709" s="305"/>
      <c r="N709" s="2"/>
      <c r="O709" s="2"/>
      <c r="P709" s="2"/>
      <c r="Q709" s="469"/>
      <c r="R709" s="2"/>
      <c r="S709" s="2"/>
      <c r="T709" s="2"/>
      <c r="U709" s="468"/>
      <c r="V709" s="2"/>
      <c r="W709" s="1"/>
      <c r="X709" s="1"/>
      <c r="Y709" s="1"/>
      <c r="Z709" s="1"/>
      <c r="AA709" s="1"/>
      <c r="AB709" s="2"/>
      <c r="AC709" s="2"/>
      <c r="AD709" s="2"/>
      <c r="AE709" s="2"/>
      <c r="AF709" s="2"/>
      <c r="AG709" s="3"/>
      <c r="AH709" s="1"/>
      <c r="AI709" s="139"/>
      <c r="AJ709" s="139"/>
      <c r="AK709" s="350"/>
      <c r="AL709" s="350"/>
      <c r="AM709" s="2"/>
      <c r="AN709" s="2"/>
      <c r="AO709" s="2"/>
      <c r="AP709" s="45"/>
      <c r="AQ709" s="167"/>
      <c r="AR709" s="167"/>
      <c r="AS709" s="167"/>
      <c r="AT709" s="167"/>
      <c r="AU709" s="167"/>
      <c r="AV709" s="167"/>
      <c r="AW709" s="167"/>
      <c r="AX709" s="167"/>
      <c r="AY709" s="167"/>
      <c r="AZ709" s="167"/>
      <c r="BA709" s="167"/>
      <c r="BB709" s="167"/>
      <c r="BC709" s="167"/>
      <c r="BD709" s="167"/>
    </row>
    <row r="710" spans="1:56" ht="14.25" customHeight="1">
      <c r="A710" s="217"/>
      <c r="B710" s="270"/>
      <c r="C710" s="2"/>
      <c r="D710" s="2"/>
      <c r="E710" s="2"/>
      <c r="F710" s="2"/>
      <c r="G710" s="470"/>
      <c r="H710" s="2"/>
      <c r="I710" s="2"/>
      <c r="J710" s="2"/>
      <c r="K710" s="2"/>
      <c r="L710" s="2"/>
      <c r="M710" s="305"/>
      <c r="N710" s="2"/>
      <c r="O710" s="2"/>
      <c r="P710" s="2"/>
      <c r="Q710" s="469"/>
      <c r="R710" s="2"/>
      <c r="S710" s="2"/>
      <c r="T710" s="2"/>
      <c r="U710" s="468"/>
      <c r="V710" s="2"/>
      <c r="W710" s="1"/>
      <c r="X710" s="1"/>
      <c r="Y710" s="1"/>
      <c r="Z710" s="1"/>
      <c r="AA710" s="1"/>
      <c r="AB710" s="2"/>
      <c r="AC710" s="2"/>
      <c r="AD710" s="2"/>
      <c r="AE710" s="2"/>
      <c r="AF710" s="2"/>
      <c r="AG710" s="3"/>
      <c r="AH710" s="1"/>
      <c r="AI710" s="139"/>
      <c r="AJ710" s="139"/>
      <c r="AK710" s="350"/>
      <c r="AL710" s="350"/>
      <c r="AM710" s="2"/>
      <c r="AN710" s="2"/>
      <c r="AO710" s="2"/>
      <c r="AP710" s="45"/>
      <c r="AQ710" s="167"/>
      <c r="AR710" s="167"/>
      <c r="AS710" s="167"/>
      <c r="AT710" s="167"/>
      <c r="AU710" s="167"/>
      <c r="AV710" s="167"/>
      <c r="AW710" s="167"/>
      <c r="AX710" s="167"/>
      <c r="AY710" s="167"/>
      <c r="AZ710" s="167"/>
      <c r="BA710" s="167"/>
      <c r="BB710" s="167"/>
      <c r="BC710" s="167"/>
      <c r="BD710" s="167"/>
    </row>
    <row r="711" spans="1:56" ht="14.25" customHeight="1">
      <c r="A711" s="217"/>
      <c r="B711" s="270"/>
      <c r="C711" s="2"/>
      <c r="D711" s="2"/>
      <c r="E711" s="2"/>
      <c r="F711" s="2"/>
      <c r="G711" s="470"/>
      <c r="H711" s="2"/>
      <c r="I711" s="2"/>
      <c r="J711" s="2"/>
      <c r="K711" s="2"/>
      <c r="L711" s="2"/>
      <c r="M711" s="305"/>
      <c r="N711" s="2"/>
      <c r="O711" s="2"/>
      <c r="P711" s="2"/>
      <c r="Q711" s="469"/>
      <c r="R711" s="2"/>
      <c r="S711" s="2"/>
      <c r="T711" s="2"/>
      <c r="U711" s="468"/>
      <c r="V711" s="2"/>
      <c r="W711" s="1"/>
      <c r="X711" s="1"/>
      <c r="Y711" s="1"/>
      <c r="Z711" s="1"/>
      <c r="AA711" s="1"/>
      <c r="AB711" s="2"/>
      <c r="AC711" s="2"/>
      <c r="AD711" s="2"/>
      <c r="AE711" s="2"/>
      <c r="AF711" s="2"/>
      <c r="AG711" s="3"/>
      <c r="AH711" s="1"/>
      <c r="AI711" s="139"/>
      <c r="AJ711" s="139"/>
      <c r="AK711" s="350"/>
      <c r="AL711" s="350"/>
      <c r="AM711" s="2"/>
      <c r="AN711" s="2"/>
      <c r="AO711" s="2"/>
      <c r="AP711" s="45"/>
      <c r="AQ711" s="167"/>
      <c r="AR711" s="167"/>
      <c r="AS711" s="167"/>
      <c r="AT711" s="167"/>
      <c r="AU711" s="167"/>
      <c r="AV711" s="167"/>
      <c r="AW711" s="167"/>
      <c r="AX711" s="167"/>
      <c r="AY711" s="167"/>
      <c r="AZ711" s="167"/>
      <c r="BA711" s="167"/>
      <c r="BB711" s="167"/>
      <c r="BC711" s="167"/>
      <c r="BD711" s="167"/>
    </row>
    <row r="712" spans="1:56" ht="14.25" customHeight="1">
      <c r="A712" s="217"/>
      <c r="B712" s="270"/>
      <c r="C712" s="2"/>
      <c r="D712" s="2"/>
      <c r="E712" s="2"/>
      <c r="F712" s="2"/>
      <c r="G712" s="470"/>
      <c r="H712" s="2"/>
      <c r="I712" s="2"/>
      <c r="J712" s="2"/>
      <c r="K712" s="2"/>
      <c r="L712" s="2"/>
      <c r="M712" s="305"/>
      <c r="N712" s="2"/>
      <c r="O712" s="2"/>
      <c r="P712" s="2"/>
      <c r="Q712" s="469"/>
      <c r="R712" s="2"/>
      <c r="S712" s="2"/>
      <c r="T712" s="2"/>
      <c r="U712" s="468"/>
      <c r="V712" s="2"/>
      <c r="W712" s="1"/>
      <c r="X712" s="1"/>
      <c r="Y712" s="1"/>
      <c r="Z712" s="1"/>
      <c r="AA712" s="1"/>
      <c r="AB712" s="2"/>
      <c r="AC712" s="2"/>
      <c r="AD712" s="2"/>
      <c r="AE712" s="2"/>
      <c r="AF712" s="2"/>
      <c r="AG712" s="3"/>
      <c r="AH712" s="1"/>
      <c r="AI712" s="139"/>
      <c r="AJ712" s="139"/>
      <c r="AK712" s="350"/>
      <c r="AL712" s="350"/>
      <c r="AM712" s="2"/>
      <c r="AN712" s="2"/>
      <c r="AO712" s="2"/>
      <c r="AP712" s="45"/>
      <c r="AQ712" s="167"/>
      <c r="AR712" s="167"/>
      <c r="AS712" s="167"/>
      <c r="AT712" s="167"/>
      <c r="AU712" s="167"/>
      <c r="AV712" s="167"/>
      <c r="AW712" s="167"/>
      <c r="AX712" s="167"/>
      <c r="AY712" s="167"/>
      <c r="AZ712" s="167"/>
      <c r="BA712" s="167"/>
      <c r="BB712" s="167"/>
      <c r="BC712" s="167"/>
      <c r="BD712" s="167"/>
    </row>
    <row r="713" spans="1:56" ht="14.25" customHeight="1">
      <c r="A713" s="217"/>
      <c r="B713" s="270"/>
      <c r="C713" s="2"/>
      <c r="D713" s="2"/>
      <c r="E713" s="2"/>
      <c r="F713" s="2"/>
      <c r="G713" s="470"/>
      <c r="H713" s="2"/>
      <c r="I713" s="2"/>
      <c r="J713" s="2"/>
      <c r="K713" s="2"/>
      <c r="L713" s="2"/>
      <c r="M713" s="305"/>
      <c r="N713" s="2"/>
      <c r="O713" s="2"/>
      <c r="P713" s="2"/>
      <c r="Q713" s="469"/>
      <c r="R713" s="2"/>
      <c r="S713" s="2"/>
      <c r="T713" s="2"/>
      <c r="U713" s="468"/>
      <c r="V713" s="2"/>
      <c r="W713" s="1"/>
      <c r="X713" s="1"/>
      <c r="Y713" s="1"/>
      <c r="Z713" s="1"/>
      <c r="AA713" s="1"/>
      <c r="AB713" s="2"/>
      <c r="AC713" s="2"/>
      <c r="AD713" s="2"/>
      <c r="AE713" s="2"/>
      <c r="AF713" s="2"/>
      <c r="AG713" s="3"/>
      <c r="AH713" s="1"/>
      <c r="AI713" s="139"/>
      <c r="AJ713" s="139"/>
      <c r="AK713" s="350"/>
      <c r="AL713" s="350"/>
      <c r="AM713" s="2"/>
      <c r="AN713" s="2"/>
      <c r="AO713" s="2"/>
      <c r="AP713" s="45"/>
      <c r="AQ713" s="167"/>
      <c r="AR713" s="167"/>
      <c r="AS713" s="167"/>
      <c r="AT713" s="167"/>
      <c r="AU713" s="167"/>
      <c r="AV713" s="167"/>
      <c r="AW713" s="167"/>
      <c r="AX713" s="167"/>
      <c r="AY713" s="167"/>
      <c r="AZ713" s="167"/>
      <c r="BA713" s="167"/>
      <c r="BB713" s="167"/>
      <c r="BC713" s="167"/>
      <c r="BD713" s="167"/>
    </row>
    <row r="714" spans="1:56" ht="14.25" customHeight="1">
      <c r="A714" s="217"/>
      <c r="B714" s="270"/>
      <c r="C714" s="2"/>
      <c r="D714" s="2"/>
      <c r="E714" s="2"/>
      <c r="F714" s="2"/>
      <c r="G714" s="470"/>
      <c r="H714" s="2"/>
      <c r="I714" s="2"/>
      <c r="J714" s="2"/>
      <c r="K714" s="2"/>
      <c r="L714" s="2"/>
      <c r="M714" s="305"/>
      <c r="N714" s="2"/>
      <c r="O714" s="2"/>
      <c r="P714" s="2"/>
      <c r="Q714" s="469"/>
      <c r="R714" s="2"/>
      <c r="S714" s="2"/>
      <c r="T714" s="2"/>
      <c r="U714" s="468"/>
      <c r="V714" s="2"/>
      <c r="W714" s="1"/>
      <c r="X714" s="1"/>
      <c r="Y714" s="1"/>
      <c r="Z714" s="1"/>
      <c r="AA714" s="1"/>
      <c r="AB714" s="2"/>
      <c r="AC714" s="2"/>
      <c r="AD714" s="2"/>
      <c r="AE714" s="2"/>
      <c r="AF714" s="2"/>
      <c r="AG714" s="3"/>
      <c r="AH714" s="1"/>
      <c r="AI714" s="139"/>
      <c r="AJ714" s="139"/>
      <c r="AK714" s="350"/>
      <c r="AL714" s="350"/>
      <c r="AM714" s="2"/>
      <c r="AN714" s="2"/>
      <c r="AO714" s="2"/>
      <c r="AP714" s="45"/>
      <c r="AQ714" s="167"/>
      <c r="AR714" s="167"/>
      <c r="AS714" s="167"/>
      <c r="AT714" s="167"/>
      <c r="AU714" s="167"/>
      <c r="AV714" s="167"/>
      <c r="AW714" s="167"/>
      <c r="AX714" s="167"/>
      <c r="AY714" s="167"/>
      <c r="AZ714" s="167"/>
      <c r="BA714" s="167"/>
      <c r="BB714" s="167"/>
      <c r="BC714" s="167"/>
      <c r="BD714" s="167"/>
    </row>
    <row r="715" spans="1:56" ht="14.25" customHeight="1">
      <c r="A715" s="217"/>
      <c r="B715" s="270"/>
      <c r="C715" s="2"/>
      <c r="D715" s="2"/>
      <c r="E715" s="2"/>
      <c r="F715" s="2"/>
      <c r="G715" s="470"/>
      <c r="H715" s="2"/>
      <c r="I715" s="2"/>
      <c r="J715" s="2"/>
      <c r="K715" s="2"/>
      <c r="L715" s="2"/>
      <c r="M715" s="305"/>
      <c r="N715" s="2"/>
      <c r="O715" s="2"/>
      <c r="P715" s="2"/>
      <c r="Q715" s="469"/>
      <c r="R715" s="2"/>
      <c r="S715" s="2"/>
      <c r="T715" s="2"/>
      <c r="U715" s="468"/>
      <c r="V715" s="2"/>
      <c r="W715" s="1"/>
      <c r="X715" s="1"/>
      <c r="Y715" s="1"/>
      <c r="Z715" s="1"/>
      <c r="AA715" s="1"/>
      <c r="AB715" s="2"/>
      <c r="AC715" s="2"/>
      <c r="AD715" s="2"/>
      <c r="AE715" s="2"/>
      <c r="AF715" s="2"/>
      <c r="AG715" s="3"/>
      <c r="AH715" s="1"/>
      <c r="AI715" s="139"/>
      <c r="AJ715" s="139"/>
      <c r="AK715" s="350"/>
      <c r="AL715" s="350"/>
      <c r="AM715" s="2"/>
      <c r="AN715" s="2"/>
      <c r="AO715" s="2"/>
      <c r="AP715" s="45"/>
      <c r="AQ715" s="167"/>
      <c r="AR715" s="167"/>
      <c r="AS715" s="167"/>
      <c r="AT715" s="167"/>
      <c r="AU715" s="167"/>
      <c r="AV715" s="167"/>
      <c r="AW715" s="167"/>
      <c r="AX715" s="167"/>
      <c r="AY715" s="167"/>
      <c r="AZ715" s="167"/>
      <c r="BA715" s="167"/>
      <c r="BB715" s="167"/>
      <c r="BC715" s="167"/>
      <c r="BD715" s="167"/>
    </row>
    <row r="716" spans="1:56" ht="14.25" customHeight="1">
      <c r="A716" s="217"/>
      <c r="B716" s="270"/>
      <c r="C716" s="2"/>
      <c r="D716" s="2"/>
      <c r="E716" s="2"/>
      <c r="F716" s="2"/>
      <c r="G716" s="470"/>
      <c r="H716" s="2"/>
      <c r="I716" s="2"/>
      <c r="J716" s="2"/>
      <c r="K716" s="2"/>
      <c r="L716" s="2"/>
      <c r="M716" s="305"/>
      <c r="N716" s="2"/>
      <c r="O716" s="2"/>
      <c r="P716" s="2"/>
      <c r="Q716" s="469"/>
      <c r="R716" s="2"/>
      <c r="S716" s="2"/>
      <c r="T716" s="2"/>
      <c r="U716" s="468"/>
      <c r="V716" s="2"/>
      <c r="W716" s="1"/>
      <c r="X716" s="1"/>
      <c r="Y716" s="1"/>
      <c r="Z716" s="1"/>
      <c r="AA716" s="1"/>
      <c r="AB716" s="2"/>
      <c r="AC716" s="2"/>
      <c r="AD716" s="2"/>
      <c r="AE716" s="2"/>
      <c r="AF716" s="2"/>
      <c r="AG716" s="3"/>
      <c r="AH716" s="1"/>
      <c r="AI716" s="139"/>
      <c r="AJ716" s="139"/>
      <c r="AK716" s="350"/>
      <c r="AL716" s="350"/>
      <c r="AM716" s="2"/>
      <c r="AN716" s="2"/>
      <c r="AO716" s="2"/>
      <c r="AP716" s="45"/>
      <c r="AQ716" s="167"/>
      <c r="AR716" s="167"/>
      <c r="AS716" s="167"/>
      <c r="AT716" s="167"/>
      <c r="AU716" s="167"/>
      <c r="AV716" s="167"/>
      <c r="AW716" s="167"/>
      <c r="AX716" s="167"/>
      <c r="AY716" s="167"/>
      <c r="AZ716" s="167"/>
      <c r="BA716" s="167"/>
      <c r="BB716" s="167"/>
      <c r="BC716" s="167"/>
      <c r="BD716" s="167"/>
    </row>
    <row r="717" spans="1:56" ht="14.25" customHeight="1">
      <c r="A717" s="217"/>
      <c r="B717" s="270"/>
      <c r="C717" s="2"/>
      <c r="D717" s="2"/>
      <c r="E717" s="2"/>
      <c r="F717" s="2"/>
      <c r="G717" s="470"/>
      <c r="H717" s="2"/>
      <c r="I717" s="2"/>
      <c r="J717" s="2"/>
      <c r="K717" s="2"/>
      <c r="L717" s="2"/>
      <c r="M717" s="305"/>
      <c r="N717" s="2"/>
      <c r="O717" s="2"/>
      <c r="P717" s="2"/>
      <c r="Q717" s="469"/>
      <c r="R717" s="2"/>
      <c r="S717" s="2"/>
      <c r="T717" s="2"/>
      <c r="U717" s="468"/>
      <c r="V717" s="2"/>
      <c r="W717" s="1"/>
      <c r="X717" s="1"/>
      <c r="Y717" s="1"/>
      <c r="Z717" s="1"/>
      <c r="AA717" s="1"/>
      <c r="AB717" s="2"/>
      <c r="AC717" s="2"/>
      <c r="AD717" s="2"/>
      <c r="AE717" s="2"/>
      <c r="AF717" s="2"/>
      <c r="AG717" s="3"/>
      <c r="AH717" s="1"/>
      <c r="AI717" s="139"/>
      <c r="AJ717" s="139"/>
      <c r="AK717" s="350"/>
      <c r="AL717" s="350"/>
      <c r="AM717" s="2"/>
      <c r="AN717" s="2"/>
      <c r="AO717" s="2"/>
      <c r="AP717" s="45"/>
      <c r="AQ717" s="167"/>
      <c r="AR717" s="167"/>
      <c r="AS717" s="167"/>
      <c r="AT717" s="167"/>
      <c r="AU717" s="167"/>
      <c r="AV717" s="167"/>
      <c r="AW717" s="167"/>
      <c r="AX717" s="167"/>
      <c r="AY717" s="167"/>
      <c r="AZ717" s="167"/>
      <c r="BA717" s="167"/>
      <c r="BB717" s="167"/>
      <c r="BC717" s="167"/>
      <c r="BD717" s="167"/>
    </row>
    <row r="718" spans="1:56" ht="14.25" customHeight="1">
      <c r="A718" s="217"/>
      <c r="B718" s="270"/>
      <c r="C718" s="2"/>
      <c r="D718" s="2"/>
      <c r="E718" s="2"/>
      <c r="F718" s="2"/>
      <c r="G718" s="470"/>
      <c r="H718" s="2"/>
      <c r="I718" s="2"/>
      <c r="J718" s="2"/>
      <c r="K718" s="2"/>
      <c r="L718" s="2"/>
      <c r="M718" s="305"/>
      <c r="N718" s="2"/>
      <c r="O718" s="2"/>
      <c r="P718" s="2"/>
      <c r="Q718" s="469"/>
      <c r="R718" s="2"/>
      <c r="S718" s="2"/>
      <c r="T718" s="2"/>
      <c r="U718" s="468"/>
      <c r="V718" s="2"/>
      <c r="W718" s="1"/>
      <c r="X718" s="1"/>
      <c r="Y718" s="1"/>
      <c r="Z718" s="1"/>
      <c r="AA718" s="1"/>
      <c r="AB718" s="2"/>
      <c r="AC718" s="2"/>
      <c r="AD718" s="2"/>
      <c r="AE718" s="2"/>
      <c r="AF718" s="2"/>
      <c r="AG718" s="3"/>
      <c r="AH718" s="1"/>
      <c r="AI718" s="139"/>
      <c r="AJ718" s="139"/>
      <c r="AK718" s="350"/>
      <c r="AL718" s="350"/>
      <c r="AM718" s="2"/>
      <c r="AN718" s="2"/>
      <c r="AO718" s="2"/>
      <c r="AP718" s="45"/>
      <c r="AQ718" s="167"/>
      <c r="AR718" s="167"/>
      <c r="AS718" s="167"/>
      <c r="AT718" s="167"/>
      <c r="AU718" s="167"/>
      <c r="AV718" s="167"/>
      <c r="AW718" s="167"/>
      <c r="AX718" s="167"/>
      <c r="AY718" s="167"/>
      <c r="AZ718" s="167"/>
      <c r="BA718" s="167"/>
      <c r="BB718" s="167"/>
      <c r="BC718" s="167"/>
      <c r="BD718" s="167"/>
    </row>
    <row r="719" spans="1:56" ht="14.25" customHeight="1">
      <c r="A719" s="217"/>
      <c r="B719" s="270"/>
      <c r="C719" s="2"/>
      <c r="D719" s="2"/>
      <c r="E719" s="2"/>
      <c r="F719" s="2"/>
      <c r="G719" s="470"/>
      <c r="H719" s="2"/>
      <c r="I719" s="2"/>
      <c r="J719" s="2"/>
      <c r="K719" s="2"/>
      <c r="L719" s="2"/>
      <c r="M719" s="305"/>
      <c r="N719" s="2"/>
      <c r="O719" s="2"/>
      <c r="P719" s="2"/>
      <c r="Q719" s="469"/>
      <c r="R719" s="2"/>
      <c r="S719" s="2"/>
      <c r="T719" s="2"/>
      <c r="U719" s="468"/>
      <c r="V719" s="2"/>
      <c r="W719" s="1"/>
      <c r="X719" s="1"/>
      <c r="Y719" s="1"/>
      <c r="Z719" s="1"/>
      <c r="AA719" s="1"/>
      <c r="AB719" s="2"/>
      <c r="AC719" s="2"/>
      <c r="AD719" s="2"/>
      <c r="AE719" s="2"/>
      <c r="AF719" s="2"/>
      <c r="AG719" s="3"/>
      <c r="AH719" s="1"/>
      <c r="AI719" s="139"/>
      <c r="AJ719" s="139"/>
      <c r="AK719" s="350"/>
      <c r="AL719" s="350"/>
      <c r="AM719" s="2"/>
      <c r="AN719" s="2"/>
      <c r="AO719" s="2"/>
      <c r="AP719" s="45"/>
      <c r="AQ719" s="167"/>
      <c r="AR719" s="167"/>
      <c r="AS719" s="167"/>
      <c r="AT719" s="167"/>
      <c r="AU719" s="167"/>
      <c r="AV719" s="167"/>
      <c r="AW719" s="167"/>
      <c r="AX719" s="167"/>
      <c r="AY719" s="167"/>
      <c r="AZ719" s="167"/>
      <c r="BA719" s="167"/>
      <c r="BB719" s="167"/>
      <c r="BC719" s="167"/>
      <c r="BD719" s="167"/>
    </row>
    <row r="720" spans="1:56" ht="14.25" customHeight="1">
      <c r="A720" s="217"/>
      <c r="B720" s="270"/>
      <c r="C720" s="2"/>
      <c r="D720" s="2"/>
      <c r="E720" s="2"/>
      <c r="F720" s="2"/>
      <c r="G720" s="470"/>
      <c r="H720" s="2"/>
      <c r="I720" s="2"/>
      <c r="J720" s="2"/>
      <c r="K720" s="2"/>
      <c r="L720" s="2"/>
      <c r="M720" s="305"/>
      <c r="N720" s="2"/>
      <c r="O720" s="2"/>
      <c r="P720" s="2"/>
      <c r="Q720" s="469"/>
      <c r="R720" s="2"/>
      <c r="S720" s="2"/>
      <c r="T720" s="2"/>
      <c r="U720" s="468"/>
      <c r="V720" s="2"/>
      <c r="W720" s="1"/>
      <c r="X720" s="1"/>
      <c r="Y720" s="1"/>
      <c r="Z720" s="1"/>
      <c r="AA720" s="1"/>
      <c r="AB720" s="2"/>
      <c r="AC720" s="2"/>
      <c r="AD720" s="2"/>
      <c r="AE720" s="2"/>
      <c r="AF720" s="2"/>
      <c r="AG720" s="3"/>
      <c r="AH720" s="1"/>
      <c r="AI720" s="139"/>
      <c r="AJ720" s="139"/>
      <c r="AK720" s="350"/>
      <c r="AL720" s="350"/>
      <c r="AM720" s="2"/>
      <c r="AN720" s="2"/>
      <c r="AO720" s="2"/>
      <c r="AP720" s="45"/>
      <c r="AQ720" s="167"/>
      <c r="AR720" s="167"/>
      <c r="AS720" s="167"/>
      <c r="AT720" s="167"/>
      <c r="AU720" s="167"/>
      <c r="AV720" s="167"/>
      <c r="AW720" s="167"/>
      <c r="AX720" s="167"/>
      <c r="AY720" s="167"/>
      <c r="AZ720" s="167"/>
      <c r="BA720" s="167"/>
      <c r="BB720" s="167"/>
      <c r="BC720" s="167"/>
      <c r="BD720" s="167"/>
    </row>
    <row r="721" spans="1:56" ht="14.25" customHeight="1">
      <c r="A721" s="217"/>
      <c r="B721" s="270"/>
      <c r="C721" s="2"/>
      <c r="D721" s="2"/>
      <c r="E721" s="2"/>
      <c r="F721" s="2"/>
      <c r="G721" s="470"/>
      <c r="H721" s="2"/>
      <c r="I721" s="2"/>
      <c r="J721" s="2"/>
      <c r="K721" s="2"/>
      <c r="L721" s="2"/>
      <c r="M721" s="305"/>
      <c r="N721" s="2"/>
      <c r="O721" s="2"/>
      <c r="P721" s="2"/>
      <c r="Q721" s="469"/>
      <c r="R721" s="2"/>
      <c r="S721" s="2"/>
      <c r="T721" s="2"/>
      <c r="U721" s="468"/>
      <c r="V721" s="2"/>
      <c r="W721" s="1"/>
      <c r="X721" s="1"/>
      <c r="Y721" s="1"/>
      <c r="Z721" s="1"/>
      <c r="AA721" s="1"/>
      <c r="AB721" s="2"/>
      <c r="AC721" s="2"/>
      <c r="AD721" s="2"/>
      <c r="AE721" s="2"/>
      <c r="AF721" s="2"/>
      <c r="AG721" s="3"/>
      <c r="AH721" s="1"/>
      <c r="AI721" s="139"/>
      <c r="AJ721" s="139"/>
      <c r="AK721" s="350"/>
      <c r="AL721" s="350"/>
      <c r="AM721" s="2"/>
      <c r="AN721" s="2"/>
      <c r="AO721" s="2"/>
      <c r="AP721" s="45"/>
      <c r="AQ721" s="167"/>
      <c r="AR721" s="167"/>
      <c r="AS721" s="167"/>
      <c r="AT721" s="167"/>
      <c r="AU721" s="167"/>
      <c r="AV721" s="167"/>
      <c r="AW721" s="167"/>
      <c r="AX721" s="167"/>
      <c r="AY721" s="167"/>
      <c r="AZ721" s="167"/>
      <c r="BA721" s="167"/>
      <c r="BB721" s="167"/>
      <c r="BC721" s="167"/>
      <c r="BD721" s="167"/>
    </row>
    <row r="722" spans="1:56" ht="14.25" customHeight="1">
      <c r="A722" s="217"/>
      <c r="B722" s="270"/>
      <c r="C722" s="2"/>
      <c r="D722" s="2"/>
      <c r="E722" s="2"/>
      <c r="F722" s="2"/>
      <c r="G722" s="470"/>
      <c r="H722" s="2"/>
      <c r="I722" s="2"/>
      <c r="J722" s="2"/>
      <c r="K722" s="2"/>
      <c r="L722" s="2"/>
      <c r="M722" s="305"/>
      <c r="N722" s="2"/>
      <c r="O722" s="2"/>
      <c r="P722" s="2"/>
      <c r="Q722" s="469"/>
      <c r="R722" s="2"/>
      <c r="S722" s="2"/>
      <c r="T722" s="2"/>
      <c r="U722" s="468"/>
      <c r="V722" s="2"/>
      <c r="W722" s="1"/>
      <c r="X722" s="1"/>
      <c r="Y722" s="1"/>
      <c r="Z722" s="1"/>
      <c r="AA722" s="1"/>
      <c r="AB722" s="2"/>
      <c r="AC722" s="2"/>
      <c r="AD722" s="2"/>
      <c r="AE722" s="2"/>
      <c r="AF722" s="2"/>
      <c r="AG722" s="3"/>
      <c r="AH722" s="1"/>
      <c r="AI722" s="139"/>
      <c r="AJ722" s="139"/>
      <c r="AK722" s="350"/>
      <c r="AL722" s="350"/>
      <c r="AM722" s="2"/>
      <c r="AN722" s="2"/>
      <c r="AO722" s="2"/>
      <c r="AP722" s="45"/>
      <c r="AQ722" s="167"/>
      <c r="AR722" s="167"/>
      <c r="AS722" s="167"/>
      <c r="AT722" s="167"/>
      <c r="AU722" s="167"/>
      <c r="AV722" s="167"/>
      <c r="AW722" s="167"/>
      <c r="AX722" s="167"/>
      <c r="AY722" s="167"/>
      <c r="AZ722" s="167"/>
      <c r="BA722" s="167"/>
      <c r="BB722" s="167"/>
      <c r="BC722" s="167"/>
      <c r="BD722" s="167"/>
    </row>
    <row r="723" spans="1:56" ht="14.25" customHeight="1">
      <c r="A723" s="217"/>
      <c r="B723" s="270"/>
      <c r="C723" s="2"/>
      <c r="D723" s="2"/>
      <c r="E723" s="2"/>
      <c r="F723" s="2"/>
      <c r="G723" s="470"/>
      <c r="H723" s="2"/>
      <c r="I723" s="2"/>
      <c r="J723" s="2"/>
      <c r="K723" s="2"/>
      <c r="L723" s="2"/>
      <c r="M723" s="305"/>
      <c r="N723" s="2"/>
      <c r="O723" s="2"/>
      <c r="P723" s="2"/>
      <c r="Q723" s="469"/>
      <c r="R723" s="2"/>
      <c r="S723" s="2"/>
      <c r="T723" s="2"/>
      <c r="U723" s="468"/>
      <c r="V723" s="2"/>
      <c r="W723" s="1"/>
      <c r="X723" s="1"/>
      <c r="Y723" s="1"/>
      <c r="Z723" s="1"/>
      <c r="AA723" s="1"/>
      <c r="AB723" s="2"/>
      <c r="AC723" s="2"/>
      <c r="AD723" s="2"/>
      <c r="AE723" s="2"/>
      <c r="AF723" s="2"/>
      <c r="AG723" s="3"/>
      <c r="AH723" s="1"/>
      <c r="AI723" s="139"/>
      <c r="AJ723" s="139"/>
      <c r="AK723" s="350"/>
      <c r="AL723" s="350"/>
      <c r="AM723" s="2"/>
      <c r="AN723" s="2"/>
      <c r="AO723" s="2"/>
      <c r="AP723" s="45"/>
      <c r="AQ723" s="167"/>
      <c r="AR723" s="167"/>
      <c r="AS723" s="167"/>
      <c r="AT723" s="167"/>
      <c r="AU723" s="167"/>
      <c r="AV723" s="167"/>
      <c r="AW723" s="167"/>
      <c r="AX723" s="167"/>
      <c r="AY723" s="167"/>
      <c r="AZ723" s="167"/>
      <c r="BA723" s="167"/>
      <c r="BB723" s="167"/>
      <c r="BC723" s="167"/>
      <c r="BD723" s="167"/>
    </row>
    <row r="724" spans="1:56" ht="14.25" customHeight="1">
      <c r="A724" s="217"/>
      <c r="B724" s="270"/>
      <c r="C724" s="2"/>
      <c r="D724" s="2"/>
      <c r="E724" s="2"/>
      <c r="F724" s="2"/>
      <c r="G724" s="470"/>
      <c r="H724" s="2"/>
      <c r="I724" s="2"/>
      <c r="J724" s="2"/>
      <c r="K724" s="2"/>
      <c r="L724" s="2"/>
      <c r="M724" s="305"/>
      <c r="N724" s="2"/>
      <c r="O724" s="2"/>
      <c r="P724" s="2"/>
      <c r="Q724" s="469"/>
      <c r="R724" s="2"/>
      <c r="S724" s="2"/>
      <c r="T724" s="2"/>
      <c r="U724" s="468"/>
      <c r="V724" s="2"/>
      <c r="W724" s="1"/>
      <c r="X724" s="1"/>
      <c r="Y724" s="1"/>
      <c r="Z724" s="1"/>
      <c r="AA724" s="1"/>
      <c r="AB724" s="2"/>
      <c r="AC724" s="2"/>
      <c r="AD724" s="2"/>
      <c r="AE724" s="2"/>
      <c r="AF724" s="2"/>
      <c r="AG724" s="3"/>
      <c r="AH724" s="1"/>
      <c r="AI724" s="139"/>
      <c r="AJ724" s="139"/>
      <c r="AK724" s="350"/>
      <c r="AL724" s="350"/>
      <c r="AM724" s="2"/>
      <c r="AN724" s="2"/>
      <c r="AO724" s="2"/>
      <c r="AP724" s="45"/>
      <c r="AQ724" s="167"/>
      <c r="AR724" s="167"/>
      <c r="AS724" s="167"/>
      <c r="AT724" s="167"/>
      <c r="AU724" s="167"/>
      <c r="AV724" s="167"/>
      <c r="AW724" s="167"/>
      <c r="AX724" s="167"/>
      <c r="AY724" s="167"/>
      <c r="AZ724" s="167"/>
      <c r="BA724" s="167"/>
      <c r="BB724" s="167"/>
      <c r="BC724" s="167"/>
      <c r="BD724" s="167"/>
    </row>
    <row r="725" spans="1:56" ht="14.25" customHeight="1">
      <c r="A725" s="217"/>
      <c r="B725" s="270"/>
      <c r="C725" s="2"/>
      <c r="D725" s="2"/>
      <c r="E725" s="2"/>
      <c r="F725" s="2"/>
      <c r="G725" s="470"/>
      <c r="H725" s="2"/>
      <c r="I725" s="2"/>
      <c r="J725" s="2"/>
      <c r="K725" s="2"/>
      <c r="L725" s="2"/>
      <c r="M725" s="305"/>
      <c r="N725" s="2"/>
      <c r="O725" s="2"/>
      <c r="P725" s="2"/>
      <c r="Q725" s="469"/>
      <c r="R725" s="2"/>
      <c r="S725" s="2"/>
      <c r="T725" s="2"/>
      <c r="U725" s="468"/>
      <c r="V725" s="2"/>
      <c r="W725" s="1"/>
      <c r="X725" s="1"/>
      <c r="Y725" s="1"/>
      <c r="Z725" s="1"/>
      <c r="AA725" s="1"/>
      <c r="AB725" s="2"/>
      <c r="AC725" s="2"/>
      <c r="AD725" s="2"/>
      <c r="AE725" s="2"/>
      <c r="AF725" s="2"/>
      <c r="AG725" s="3"/>
      <c r="AH725" s="1"/>
      <c r="AI725" s="139"/>
      <c r="AJ725" s="139"/>
      <c r="AK725" s="350"/>
      <c r="AL725" s="350"/>
      <c r="AM725" s="2"/>
      <c r="AN725" s="2"/>
      <c r="AO725" s="2"/>
      <c r="AP725" s="45"/>
      <c r="AQ725" s="167"/>
      <c r="AR725" s="167"/>
      <c r="AS725" s="167"/>
      <c r="AT725" s="167"/>
      <c r="AU725" s="167"/>
      <c r="AV725" s="167"/>
      <c r="AW725" s="167"/>
      <c r="AX725" s="167"/>
      <c r="AY725" s="167"/>
      <c r="AZ725" s="167"/>
      <c r="BA725" s="167"/>
      <c r="BB725" s="167"/>
      <c r="BC725" s="167"/>
      <c r="BD725" s="167"/>
    </row>
    <row r="726" spans="1:56" ht="14.25" customHeight="1">
      <c r="A726" s="217"/>
      <c r="B726" s="270"/>
      <c r="C726" s="2"/>
      <c r="D726" s="2"/>
      <c r="E726" s="2"/>
      <c r="F726" s="2"/>
      <c r="G726" s="470"/>
      <c r="H726" s="2"/>
      <c r="I726" s="2"/>
      <c r="J726" s="2"/>
      <c r="K726" s="2"/>
      <c r="L726" s="2"/>
      <c r="M726" s="305"/>
      <c r="N726" s="2"/>
      <c r="O726" s="2"/>
      <c r="P726" s="2"/>
      <c r="Q726" s="469"/>
      <c r="R726" s="2"/>
      <c r="S726" s="2"/>
      <c r="T726" s="2"/>
      <c r="U726" s="468"/>
      <c r="V726" s="2"/>
      <c r="W726" s="1"/>
      <c r="X726" s="1"/>
      <c r="Y726" s="1"/>
      <c r="Z726" s="1"/>
      <c r="AA726" s="1"/>
      <c r="AB726" s="2"/>
      <c r="AC726" s="2"/>
      <c r="AD726" s="2"/>
      <c r="AE726" s="2"/>
      <c r="AF726" s="2"/>
      <c r="AG726" s="3"/>
      <c r="AH726" s="1"/>
      <c r="AI726" s="139"/>
      <c r="AJ726" s="139"/>
      <c r="AK726" s="350"/>
      <c r="AL726" s="350"/>
      <c r="AM726" s="2"/>
      <c r="AN726" s="2"/>
      <c r="AO726" s="2"/>
      <c r="AP726" s="45"/>
      <c r="AQ726" s="167"/>
      <c r="AR726" s="167"/>
      <c r="AS726" s="167"/>
      <c r="AT726" s="167"/>
      <c r="AU726" s="167"/>
      <c r="AV726" s="167"/>
      <c r="AW726" s="167"/>
      <c r="AX726" s="167"/>
      <c r="AY726" s="167"/>
      <c r="AZ726" s="167"/>
      <c r="BA726" s="167"/>
      <c r="BB726" s="167"/>
      <c r="BC726" s="167"/>
      <c r="BD726" s="167"/>
    </row>
    <row r="727" spans="1:56" ht="14.25" customHeight="1">
      <c r="A727" s="217"/>
      <c r="B727" s="270"/>
      <c r="C727" s="2"/>
      <c r="D727" s="2"/>
      <c r="E727" s="2"/>
      <c r="F727" s="2"/>
      <c r="G727" s="470"/>
      <c r="H727" s="2"/>
      <c r="I727" s="2"/>
      <c r="J727" s="2"/>
      <c r="K727" s="2"/>
      <c r="L727" s="2"/>
      <c r="M727" s="305"/>
      <c r="N727" s="2"/>
      <c r="O727" s="2"/>
      <c r="P727" s="2"/>
      <c r="Q727" s="469"/>
      <c r="R727" s="2"/>
      <c r="S727" s="2"/>
      <c r="T727" s="2"/>
      <c r="U727" s="468"/>
      <c r="V727" s="2"/>
      <c r="W727" s="1"/>
      <c r="X727" s="1"/>
      <c r="Y727" s="1"/>
      <c r="Z727" s="1"/>
      <c r="AA727" s="1"/>
      <c r="AB727" s="2"/>
      <c r="AC727" s="2"/>
      <c r="AD727" s="2"/>
      <c r="AE727" s="2"/>
      <c r="AF727" s="2"/>
      <c r="AG727" s="3"/>
      <c r="AH727" s="1"/>
      <c r="AI727" s="139"/>
      <c r="AJ727" s="139"/>
      <c r="AK727" s="350"/>
      <c r="AL727" s="350"/>
      <c r="AM727" s="2"/>
      <c r="AN727" s="2"/>
      <c r="AO727" s="2"/>
      <c r="AP727" s="45"/>
      <c r="AQ727" s="167"/>
      <c r="AR727" s="167"/>
      <c r="AS727" s="167"/>
      <c r="AT727" s="167"/>
      <c r="AU727" s="167"/>
      <c r="AV727" s="167"/>
      <c r="AW727" s="167"/>
      <c r="AX727" s="167"/>
      <c r="AY727" s="167"/>
      <c r="AZ727" s="167"/>
      <c r="BA727" s="167"/>
      <c r="BB727" s="167"/>
      <c r="BC727" s="167"/>
      <c r="BD727" s="167"/>
    </row>
    <row r="728" spans="1:56" ht="14.25" customHeight="1">
      <c r="A728" s="217"/>
      <c r="B728" s="270"/>
      <c r="C728" s="2"/>
      <c r="D728" s="2"/>
      <c r="E728" s="2"/>
      <c r="F728" s="2"/>
      <c r="G728" s="470"/>
      <c r="H728" s="2"/>
      <c r="I728" s="2"/>
      <c r="J728" s="2"/>
      <c r="K728" s="2"/>
      <c r="L728" s="2"/>
      <c r="M728" s="305"/>
      <c r="N728" s="2"/>
      <c r="O728" s="2"/>
      <c r="P728" s="2"/>
      <c r="Q728" s="469"/>
      <c r="R728" s="2"/>
      <c r="S728" s="2"/>
      <c r="T728" s="2"/>
      <c r="U728" s="468"/>
      <c r="V728" s="2"/>
      <c r="W728" s="1"/>
      <c r="X728" s="1"/>
      <c r="Y728" s="1"/>
      <c r="Z728" s="1"/>
      <c r="AA728" s="1"/>
      <c r="AB728" s="2"/>
      <c r="AC728" s="2"/>
      <c r="AD728" s="2"/>
      <c r="AE728" s="2"/>
      <c r="AF728" s="2"/>
      <c r="AG728" s="3"/>
      <c r="AH728" s="1"/>
      <c r="AI728" s="139"/>
      <c r="AJ728" s="139"/>
      <c r="AK728" s="350"/>
      <c r="AL728" s="350"/>
      <c r="AM728" s="2"/>
      <c r="AN728" s="2"/>
      <c r="AO728" s="2"/>
      <c r="AP728" s="45"/>
      <c r="AQ728" s="167"/>
      <c r="AR728" s="167"/>
      <c r="AS728" s="167"/>
      <c r="AT728" s="167"/>
      <c r="AU728" s="167"/>
      <c r="AV728" s="167"/>
      <c r="AW728" s="167"/>
      <c r="AX728" s="167"/>
      <c r="AY728" s="167"/>
      <c r="AZ728" s="167"/>
      <c r="BA728" s="167"/>
      <c r="BB728" s="167"/>
      <c r="BC728" s="167"/>
      <c r="BD728" s="167"/>
    </row>
    <row r="729" spans="1:56" ht="14.25" customHeight="1">
      <c r="A729" s="217"/>
      <c r="B729" s="270"/>
      <c r="C729" s="2"/>
      <c r="D729" s="2"/>
      <c r="E729" s="2"/>
      <c r="F729" s="2"/>
      <c r="G729" s="470"/>
      <c r="H729" s="2"/>
      <c r="I729" s="2"/>
      <c r="J729" s="2"/>
      <c r="K729" s="2"/>
      <c r="L729" s="2"/>
      <c r="M729" s="305"/>
      <c r="N729" s="2"/>
      <c r="O729" s="2"/>
      <c r="P729" s="2"/>
      <c r="Q729" s="469"/>
      <c r="R729" s="2"/>
      <c r="S729" s="2"/>
      <c r="T729" s="2"/>
      <c r="U729" s="468"/>
      <c r="V729" s="2"/>
      <c r="W729" s="1"/>
      <c r="X729" s="1"/>
      <c r="Y729" s="1"/>
      <c r="Z729" s="1"/>
      <c r="AA729" s="1"/>
      <c r="AB729" s="2"/>
      <c r="AC729" s="2"/>
      <c r="AD729" s="2"/>
      <c r="AE729" s="2"/>
      <c r="AF729" s="2"/>
      <c r="AG729" s="3"/>
      <c r="AH729" s="1"/>
      <c r="AI729" s="139"/>
      <c r="AJ729" s="139"/>
      <c r="AK729" s="350"/>
      <c r="AL729" s="350"/>
      <c r="AM729" s="2"/>
      <c r="AN729" s="2"/>
      <c r="AO729" s="2"/>
      <c r="AP729" s="45"/>
      <c r="AQ729" s="167"/>
      <c r="AR729" s="167"/>
      <c r="AS729" s="167"/>
      <c r="AT729" s="167"/>
      <c r="AU729" s="167"/>
      <c r="AV729" s="167"/>
      <c r="AW729" s="167"/>
      <c r="AX729" s="167"/>
      <c r="AY729" s="167"/>
      <c r="AZ729" s="167"/>
      <c r="BA729" s="167"/>
      <c r="BB729" s="167"/>
      <c r="BC729" s="167"/>
      <c r="BD729" s="167"/>
    </row>
    <row r="730" spans="1:56" ht="14.25" customHeight="1">
      <c r="A730" s="217"/>
      <c r="B730" s="270"/>
      <c r="C730" s="2"/>
      <c r="D730" s="2"/>
      <c r="E730" s="2"/>
      <c r="F730" s="2"/>
      <c r="G730" s="470"/>
      <c r="H730" s="2"/>
      <c r="I730" s="2"/>
      <c r="J730" s="2"/>
      <c r="K730" s="2"/>
      <c r="L730" s="2"/>
      <c r="M730" s="305"/>
      <c r="N730" s="2"/>
      <c r="O730" s="2"/>
      <c r="P730" s="2"/>
      <c r="Q730" s="469"/>
      <c r="R730" s="2"/>
      <c r="S730" s="2"/>
      <c r="T730" s="2"/>
      <c r="U730" s="468"/>
      <c r="V730" s="2"/>
      <c r="W730" s="1"/>
      <c r="X730" s="1"/>
      <c r="Y730" s="1"/>
      <c r="Z730" s="1"/>
      <c r="AA730" s="1"/>
      <c r="AB730" s="2"/>
      <c r="AC730" s="2"/>
      <c r="AD730" s="2"/>
      <c r="AE730" s="2"/>
      <c r="AF730" s="2"/>
      <c r="AG730" s="3"/>
      <c r="AH730" s="1"/>
      <c r="AI730" s="139"/>
      <c r="AJ730" s="139"/>
      <c r="AK730" s="350"/>
      <c r="AL730" s="350"/>
      <c r="AM730" s="2"/>
      <c r="AN730" s="2"/>
      <c r="AO730" s="2"/>
      <c r="AP730" s="45"/>
      <c r="AQ730" s="167"/>
      <c r="AR730" s="167"/>
      <c r="AS730" s="167"/>
      <c r="AT730" s="167"/>
      <c r="AU730" s="167"/>
      <c r="AV730" s="167"/>
      <c r="AW730" s="167"/>
      <c r="AX730" s="167"/>
      <c r="AY730" s="167"/>
      <c r="AZ730" s="167"/>
      <c r="BA730" s="167"/>
      <c r="BB730" s="167"/>
      <c r="BC730" s="167"/>
      <c r="BD730" s="167"/>
    </row>
    <row r="731" spans="1:56" ht="14.25" customHeight="1">
      <c r="A731" s="217"/>
      <c r="B731" s="270"/>
      <c r="C731" s="2"/>
      <c r="D731" s="2"/>
      <c r="E731" s="2"/>
      <c r="F731" s="2"/>
      <c r="G731" s="470"/>
      <c r="H731" s="2"/>
      <c r="I731" s="2"/>
      <c r="J731" s="2"/>
      <c r="K731" s="2"/>
      <c r="L731" s="2"/>
      <c r="M731" s="305"/>
      <c r="N731" s="2"/>
      <c r="O731" s="2"/>
      <c r="P731" s="2"/>
      <c r="Q731" s="469"/>
      <c r="R731" s="2"/>
      <c r="S731" s="2"/>
      <c r="T731" s="2"/>
      <c r="U731" s="468"/>
      <c r="V731" s="2"/>
      <c r="W731" s="1"/>
      <c r="X731" s="1"/>
      <c r="Y731" s="1"/>
      <c r="Z731" s="1"/>
      <c r="AA731" s="1"/>
      <c r="AB731" s="2"/>
      <c r="AC731" s="2"/>
      <c r="AD731" s="2"/>
      <c r="AE731" s="2"/>
      <c r="AF731" s="2"/>
      <c r="AG731" s="3"/>
      <c r="AH731" s="1"/>
      <c r="AI731" s="139"/>
      <c r="AJ731" s="139"/>
      <c r="AK731" s="350"/>
      <c r="AL731" s="350"/>
      <c r="AM731" s="2"/>
      <c r="AN731" s="2"/>
      <c r="AO731" s="2"/>
      <c r="AP731" s="45"/>
      <c r="AQ731" s="167"/>
      <c r="AR731" s="167"/>
      <c r="AS731" s="167"/>
      <c r="AT731" s="167"/>
      <c r="AU731" s="167"/>
      <c r="AV731" s="167"/>
      <c r="AW731" s="167"/>
      <c r="AX731" s="167"/>
      <c r="AY731" s="167"/>
      <c r="AZ731" s="167"/>
      <c r="BA731" s="167"/>
      <c r="BB731" s="167"/>
      <c r="BC731" s="167"/>
      <c r="BD731" s="167"/>
    </row>
    <row r="732" spans="1:56" ht="14.25" customHeight="1">
      <c r="A732" s="217"/>
      <c r="B732" s="270"/>
      <c r="C732" s="2"/>
      <c r="D732" s="2"/>
      <c r="E732" s="2"/>
      <c r="F732" s="2"/>
      <c r="G732" s="470"/>
      <c r="H732" s="2"/>
      <c r="I732" s="2"/>
      <c r="J732" s="2"/>
      <c r="K732" s="2"/>
      <c r="L732" s="2"/>
      <c r="M732" s="305"/>
      <c r="N732" s="2"/>
      <c r="O732" s="2"/>
      <c r="P732" s="2"/>
      <c r="Q732" s="469"/>
      <c r="R732" s="2"/>
      <c r="S732" s="2"/>
      <c r="T732" s="2"/>
      <c r="U732" s="468"/>
      <c r="V732" s="2"/>
      <c r="W732" s="1"/>
      <c r="X732" s="1"/>
      <c r="Y732" s="1"/>
      <c r="Z732" s="1"/>
      <c r="AA732" s="1"/>
      <c r="AB732" s="2"/>
      <c r="AC732" s="2"/>
      <c r="AD732" s="2"/>
      <c r="AE732" s="2"/>
      <c r="AF732" s="2"/>
      <c r="AG732" s="3"/>
      <c r="AH732" s="1"/>
      <c r="AI732" s="139"/>
      <c r="AJ732" s="139"/>
      <c r="AK732" s="350"/>
      <c r="AL732" s="350"/>
      <c r="AM732" s="2"/>
      <c r="AN732" s="2"/>
      <c r="AO732" s="2"/>
      <c r="AP732" s="45"/>
      <c r="AQ732" s="167"/>
      <c r="AR732" s="167"/>
      <c r="AS732" s="167"/>
      <c r="AT732" s="167"/>
      <c r="AU732" s="167"/>
      <c r="AV732" s="167"/>
      <c r="AW732" s="167"/>
      <c r="AX732" s="167"/>
      <c r="AY732" s="167"/>
      <c r="AZ732" s="167"/>
      <c r="BA732" s="167"/>
      <c r="BB732" s="167"/>
      <c r="BC732" s="167"/>
      <c r="BD732" s="167"/>
    </row>
    <row r="733" spans="1:56" ht="14.25" customHeight="1">
      <c r="A733" s="217"/>
      <c r="B733" s="270"/>
      <c r="C733" s="2"/>
      <c r="D733" s="2"/>
      <c r="E733" s="2"/>
      <c r="F733" s="2"/>
      <c r="G733" s="470"/>
      <c r="H733" s="2"/>
      <c r="I733" s="2"/>
      <c r="J733" s="2"/>
      <c r="K733" s="2"/>
      <c r="L733" s="2"/>
      <c r="M733" s="305"/>
      <c r="N733" s="2"/>
      <c r="O733" s="2"/>
      <c r="P733" s="2"/>
      <c r="Q733" s="469"/>
      <c r="R733" s="2"/>
      <c r="S733" s="2"/>
      <c r="T733" s="2"/>
      <c r="U733" s="468"/>
      <c r="V733" s="2"/>
      <c r="W733" s="1"/>
      <c r="X733" s="1"/>
      <c r="Y733" s="1"/>
      <c r="Z733" s="1"/>
      <c r="AA733" s="1"/>
      <c r="AB733" s="2"/>
      <c r="AC733" s="2"/>
      <c r="AD733" s="2"/>
      <c r="AE733" s="2"/>
      <c r="AF733" s="2"/>
      <c r="AG733" s="3"/>
      <c r="AH733" s="1"/>
      <c r="AI733" s="139"/>
      <c r="AJ733" s="139"/>
      <c r="AK733" s="350"/>
      <c r="AL733" s="350"/>
      <c r="AM733" s="2"/>
      <c r="AN733" s="2"/>
      <c r="AO733" s="2"/>
      <c r="AP733" s="45"/>
      <c r="AQ733" s="167"/>
      <c r="AR733" s="167"/>
      <c r="AS733" s="167"/>
      <c r="AT733" s="167"/>
      <c r="AU733" s="167"/>
      <c r="AV733" s="167"/>
      <c r="AW733" s="167"/>
      <c r="AX733" s="167"/>
      <c r="AY733" s="167"/>
      <c r="AZ733" s="167"/>
      <c r="BA733" s="167"/>
      <c r="BB733" s="167"/>
      <c r="BC733" s="167"/>
      <c r="BD733" s="167"/>
    </row>
    <row r="734" spans="1:56" ht="14.25" customHeight="1">
      <c r="A734" s="217"/>
      <c r="B734" s="270"/>
      <c r="C734" s="2"/>
      <c r="D734" s="2"/>
      <c r="E734" s="2"/>
      <c r="F734" s="2"/>
      <c r="G734" s="470"/>
      <c r="H734" s="2"/>
      <c r="I734" s="2"/>
      <c r="J734" s="2"/>
      <c r="K734" s="2"/>
      <c r="L734" s="2"/>
      <c r="M734" s="305"/>
      <c r="N734" s="2"/>
      <c r="O734" s="2"/>
      <c r="P734" s="2"/>
      <c r="Q734" s="469"/>
      <c r="R734" s="2"/>
      <c r="S734" s="2"/>
      <c r="T734" s="2"/>
      <c r="U734" s="468"/>
      <c r="V734" s="2"/>
      <c r="W734" s="1"/>
      <c r="X734" s="1"/>
      <c r="Y734" s="1"/>
      <c r="Z734" s="1"/>
      <c r="AA734" s="1"/>
      <c r="AB734" s="2"/>
      <c r="AC734" s="2"/>
      <c r="AD734" s="2"/>
      <c r="AE734" s="2"/>
      <c r="AF734" s="2"/>
      <c r="AG734" s="3"/>
      <c r="AH734" s="1"/>
      <c r="AI734" s="139"/>
      <c r="AJ734" s="139"/>
      <c r="AK734" s="350"/>
      <c r="AL734" s="350"/>
      <c r="AM734" s="2"/>
      <c r="AN734" s="2"/>
      <c r="AO734" s="2"/>
      <c r="AP734" s="45"/>
      <c r="AQ734" s="167"/>
      <c r="AR734" s="167"/>
      <c r="AS734" s="167"/>
      <c r="AT734" s="167"/>
      <c r="AU734" s="167"/>
      <c r="AV734" s="167"/>
      <c r="AW734" s="167"/>
      <c r="AX734" s="167"/>
      <c r="AY734" s="167"/>
      <c r="AZ734" s="167"/>
      <c r="BA734" s="167"/>
      <c r="BB734" s="167"/>
      <c r="BC734" s="167"/>
      <c r="BD734" s="167"/>
    </row>
    <row r="735" spans="1:56" ht="14.25" customHeight="1">
      <c r="A735" s="217"/>
      <c r="B735" s="270"/>
      <c r="C735" s="2"/>
      <c r="D735" s="2"/>
      <c r="E735" s="2"/>
      <c r="F735" s="2"/>
      <c r="G735" s="470"/>
      <c r="H735" s="2"/>
      <c r="I735" s="2"/>
      <c r="J735" s="2"/>
      <c r="K735" s="2"/>
      <c r="L735" s="2"/>
      <c r="M735" s="305"/>
      <c r="N735" s="2"/>
      <c r="O735" s="2"/>
      <c r="P735" s="2"/>
      <c r="Q735" s="469"/>
      <c r="R735" s="2"/>
      <c r="S735" s="2"/>
      <c r="T735" s="2"/>
      <c r="U735" s="468"/>
      <c r="V735" s="2"/>
      <c r="W735" s="1"/>
      <c r="X735" s="1"/>
      <c r="Y735" s="1"/>
      <c r="Z735" s="1"/>
      <c r="AA735" s="1"/>
      <c r="AB735" s="2"/>
      <c r="AC735" s="2"/>
      <c r="AD735" s="2"/>
      <c r="AE735" s="2"/>
      <c r="AF735" s="2"/>
      <c r="AG735" s="3"/>
      <c r="AH735" s="1"/>
      <c r="AI735" s="139"/>
      <c r="AJ735" s="139"/>
      <c r="AK735" s="350"/>
      <c r="AL735" s="350"/>
      <c r="AM735" s="2"/>
      <c r="AN735" s="2"/>
      <c r="AO735" s="2"/>
      <c r="AP735" s="45"/>
      <c r="AQ735" s="167"/>
      <c r="AR735" s="167"/>
      <c r="AS735" s="167"/>
      <c r="AT735" s="167"/>
      <c r="AU735" s="167"/>
      <c r="AV735" s="167"/>
      <c r="AW735" s="167"/>
      <c r="AX735" s="167"/>
      <c r="AY735" s="167"/>
      <c r="AZ735" s="167"/>
      <c r="BA735" s="167"/>
      <c r="BB735" s="167"/>
      <c r="BC735" s="167"/>
      <c r="BD735" s="167"/>
    </row>
    <row r="736" spans="1:56" ht="14.25" customHeight="1">
      <c r="A736" s="217"/>
      <c r="B736" s="270"/>
      <c r="C736" s="2"/>
      <c r="D736" s="2"/>
      <c r="E736" s="2"/>
      <c r="F736" s="2"/>
      <c r="G736" s="470"/>
      <c r="H736" s="2"/>
      <c r="I736" s="2"/>
      <c r="J736" s="2"/>
      <c r="K736" s="2"/>
      <c r="L736" s="2"/>
      <c r="M736" s="305"/>
      <c r="N736" s="2"/>
      <c r="O736" s="2"/>
      <c r="P736" s="2"/>
      <c r="Q736" s="469"/>
      <c r="R736" s="2"/>
      <c r="S736" s="2"/>
      <c r="T736" s="2"/>
      <c r="U736" s="468"/>
      <c r="V736" s="2"/>
      <c r="W736" s="1"/>
      <c r="X736" s="1"/>
      <c r="Y736" s="1"/>
      <c r="Z736" s="1"/>
      <c r="AA736" s="1"/>
      <c r="AB736" s="2"/>
      <c r="AC736" s="2"/>
      <c r="AD736" s="2"/>
      <c r="AE736" s="2"/>
      <c r="AF736" s="2"/>
      <c r="AG736" s="3"/>
      <c r="AH736" s="1"/>
      <c r="AI736" s="139"/>
      <c r="AJ736" s="139"/>
      <c r="AK736" s="350"/>
      <c r="AL736" s="350"/>
      <c r="AM736" s="2"/>
      <c r="AN736" s="2"/>
      <c r="AO736" s="2"/>
      <c r="AP736" s="45"/>
      <c r="AQ736" s="167"/>
      <c r="AR736" s="167"/>
      <c r="AS736" s="167"/>
      <c r="AT736" s="167"/>
      <c r="AU736" s="167"/>
      <c r="AV736" s="167"/>
      <c r="AW736" s="167"/>
      <c r="AX736" s="167"/>
      <c r="AY736" s="167"/>
      <c r="AZ736" s="167"/>
      <c r="BA736" s="167"/>
      <c r="BB736" s="167"/>
      <c r="BC736" s="167"/>
      <c r="BD736" s="167"/>
    </row>
    <row r="737" spans="1:56" ht="14.25" customHeight="1">
      <c r="A737" s="217"/>
      <c r="B737" s="270"/>
      <c r="C737" s="2"/>
      <c r="D737" s="2"/>
      <c r="E737" s="2"/>
      <c r="F737" s="2"/>
      <c r="G737" s="470"/>
      <c r="H737" s="2"/>
      <c r="I737" s="2"/>
      <c r="J737" s="2"/>
      <c r="K737" s="2"/>
      <c r="L737" s="2"/>
      <c r="M737" s="305"/>
      <c r="N737" s="2"/>
      <c r="O737" s="2"/>
      <c r="P737" s="2"/>
      <c r="Q737" s="469"/>
      <c r="R737" s="2"/>
      <c r="S737" s="2"/>
      <c r="T737" s="2"/>
      <c r="U737" s="468"/>
      <c r="V737" s="2"/>
      <c r="W737" s="1"/>
      <c r="X737" s="1"/>
      <c r="Y737" s="1"/>
      <c r="Z737" s="1"/>
      <c r="AA737" s="1"/>
      <c r="AB737" s="2"/>
      <c r="AC737" s="2"/>
      <c r="AD737" s="2"/>
      <c r="AE737" s="2"/>
      <c r="AF737" s="2"/>
      <c r="AG737" s="3"/>
      <c r="AH737" s="1"/>
      <c r="AI737" s="139"/>
      <c r="AJ737" s="139"/>
      <c r="AK737" s="350"/>
      <c r="AL737" s="350"/>
      <c r="AM737" s="2"/>
      <c r="AN737" s="2"/>
      <c r="AO737" s="2"/>
      <c r="AP737" s="45"/>
      <c r="AQ737" s="167"/>
      <c r="AR737" s="167"/>
      <c r="AS737" s="167"/>
      <c r="AT737" s="167"/>
      <c r="AU737" s="167"/>
      <c r="AV737" s="167"/>
      <c r="AW737" s="167"/>
      <c r="AX737" s="167"/>
      <c r="AY737" s="167"/>
      <c r="AZ737" s="167"/>
      <c r="BA737" s="167"/>
      <c r="BB737" s="167"/>
      <c r="BC737" s="167"/>
      <c r="BD737" s="167"/>
    </row>
    <row r="738" spans="1:56" ht="14.25" customHeight="1">
      <c r="A738" s="217"/>
      <c r="B738" s="270"/>
      <c r="C738" s="2"/>
      <c r="D738" s="2"/>
      <c r="E738" s="2"/>
      <c r="F738" s="2"/>
      <c r="G738" s="470"/>
      <c r="H738" s="2"/>
      <c r="I738" s="2"/>
      <c r="J738" s="2"/>
      <c r="K738" s="2"/>
      <c r="L738" s="2"/>
      <c r="M738" s="305"/>
      <c r="N738" s="2"/>
      <c r="O738" s="2"/>
      <c r="P738" s="2"/>
      <c r="Q738" s="469"/>
      <c r="R738" s="2"/>
      <c r="S738" s="2"/>
      <c r="T738" s="2"/>
      <c r="U738" s="468"/>
      <c r="V738" s="2"/>
      <c r="W738" s="1"/>
      <c r="X738" s="1"/>
      <c r="Y738" s="1"/>
      <c r="Z738" s="1"/>
      <c r="AA738" s="1"/>
      <c r="AB738" s="2"/>
      <c r="AC738" s="2"/>
      <c r="AD738" s="2"/>
      <c r="AE738" s="2"/>
      <c r="AF738" s="2"/>
      <c r="AG738" s="3"/>
      <c r="AH738" s="1"/>
      <c r="AI738" s="139"/>
      <c r="AJ738" s="139"/>
      <c r="AK738" s="350"/>
      <c r="AL738" s="350"/>
      <c r="AM738" s="2"/>
      <c r="AN738" s="2"/>
      <c r="AO738" s="2"/>
      <c r="AP738" s="45"/>
      <c r="AQ738" s="167"/>
      <c r="AR738" s="167"/>
      <c r="AS738" s="167"/>
      <c r="AT738" s="167"/>
      <c r="AU738" s="167"/>
      <c r="AV738" s="167"/>
      <c r="AW738" s="167"/>
      <c r="AX738" s="167"/>
      <c r="AY738" s="167"/>
      <c r="AZ738" s="167"/>
      <c r="BA738" s="167"/>
      <c r="BB738" s="167"/>
      <c r="BC738" s="167"/>
      <c r="BD738" s="167"/>
    </row>
    <row r="739" spans="1:56" ht="14.25" customHeight="1">
      <c r="A739" s="217"/>
      <c r="B739" s="270"/>
      <c r="C739" s="2"/>
      <c r="D739" s="2"/>
      <c r="E739" s="2"/>
      <c r="F739" s="2"/>
      <c r="G739" s="470"/>
      <c r="H739" s="2"/>
      <c r="I739" s="2"/>
      <c r="J739" s="2"/>
      <c r="K739" s="2"/>
      <c r="L739" s="2"/>
      <c r="M739" s="305"/>
      <c r="N739" s="2"/>
      <c r="O739" s="2"/>
      <c r="P739" s="2"/>
      <c r="Q739" s="469"/>
      <c r="R739" s="2"/>
      <c r="S739" s="2"/>
      <c r="T739" s="2"/>
      <c r="U739" s="468"/>
      <c r="V739" s="2"/>
      <c r="W739" s="1"/>
      <c r="X739" s="1"/>
      <c r="Y739" s="1"/>
      <c r="Z739" s="1"/>
      <c r="AA739" s="1"/>
      <c r="AB739" s="2"/>
      <c r="AC739" s="2"/>
      <c r="AD739" s="2"/>
      <c r="AE739" s="2"/>
      <c r="AF739" s="2"/>
      <c r="AG739" s="3"/>
      <c r="AH739" s="1"/>
      <c r="AI739" s="139"/>
      <c r="AJ739" s="139"/>
      <c r="AK739" s="350"/>
      <c r="AL739" s="350"/>
      <c r="AM739" s="2"/>
      <c r="AN739" s="2"/>
      <c r="AO739" s="2"/>
      <c r="AP739" s="45"/>
      <c r="AQ739" s="167"/>
      <c r="AR739" s="167"/>
      <c r="AS739" s="167"/>
      <c r="AT739" s="167"/>
      <c r="AU739" s="167"/>
      <c r="AV739" s="167"/>
      <c r="AW739" s="167"/>
      <c r="AX739" s="167"/>
      <c r="AY739" s="167"/>
      <c r="AZ739" s="167"/>
      <c r="BA739" s="167"/>
      <c r="BB739" s="167"/>
      <c r="BC739" s="167"/>
      <c r="BD739" s="167"/>
    </row>
    <row r="740" spans="1:56" ht="14.25" customHeight="1">
      <c r="A740" s="217"/>
      <c r="B740" s="270"/>
      <c r="C740" s="2"/>
      <c r="D740" s="2"/>
      <c r="E740" s="2"/>
      <c r="F740" s="2"/>
      <c r="G740" s="470"/>
      <c r="H740" s="2"/>
      <c r="I740" s="2"/>
      <c r="J740" s="2"/>
      <c r="K740" s="2"/>
      <c r="L740" s="2"/>
      <c r="M740" s="305"/>
      <c r="N740" s="2"/>
      <c r="O740" s="2"/>
      <c r="P740" s="2"/>
      <c r="Q740" s="469"/>
      <c r="R740" s="2"/>
      <c r="S740" s="2"/>
      <c r="T740" s="2"/>
      <c r="U740" s="468"/>
      <c r="V740" s="2"/>
      <c r="W740" s="1"/>
      <c r="X740" s="1"/>
      <c r="Y740" s="1"/>
      <c r="Z740" s="1"/>
      <c r="AA740" s="1"/>
      <c r="AB740" s="2"/>
      <c r="AC740" s="2"/>
      <c r="AD740" s="2"/>
      <c r="AE740" s="2"/>
      <c r="AF740" s="2"/>
      <c r="AG740" s="3"/>
      <c r="AH740" s="1"/>
      <c r="AI740" s="139"/>
      <c r="AJ740" s="139"/>
      <c r="AK740" s="350"/>
      <c r="AL740" s="350"/>
      <c r="AM740" s="2"/>
      <c r="AN740" s="2"/>
      <c r="AO740" s="2"/>
      <c r="AP740" s="45"/>
      <c r="AQ740" s="167"/>
      <c r="AR740" s="167"/>
      <c r="AS740" s="167"/>
      <c r="AT740" s="167"/>
      <c r="AU740" s="167"/>
      <c r="AV740" s="167"/>
      <c r="AW740" s="167"/>
      <c r="AX740" s="167"/>
      <c r="AY740" s="167"/>
      <c r="AZ740" s="167"/>
      <c r="BA740" s="167"/>
      <c r="BB740" s="167"/>
      <c r="BC740" s="167"/>
      <c r="BD740" s="167"/>
    </row>
    <row r="741" spans="1:56" ht="14.25" customHeight="1">
      <c r="A741" s="217"/>
      <c r="B741" s="270"/>
      <c r="C741" s="2"/>
      <c r="D741" s="2"/>
      <c r="E741" s="2"/>
      <c r="F741" s="2"/>
      <c r="G741" s="470"/>
      <c r="H741" s="2"/>
      <c r="I741" s="2"/>
      <c r="J741" s="2"/>
      <c r="K741" s="2"/>
      <c r="L741" s="2"/>
      <c r="M741" s="305"/>
      <c r="N741" s="2"/>
      <c r="O741" s="2"/>
      <c r="P741" s="2"/>
      <c r="Q741" s="469"/>
      <c r="R741" s="2"/>
      <c r="S741" s="2"/>
      <c r="T741" s="2"/>
      <c r="U741" s="468"/>
      <c r="V741" s="2"/>
      <c r="W741" s="1"/>
      <c r="X741" s="1"/>
      <c r="Y741" s="1"/>
      <c r="Z741" s="1"/>
      <c r="AA741" s="1"/>
      <c r="AB741" s="2"/>
      <c r="AC741" s="2"/>
      <c r="AD741" s="2"/>
      <c r="AE741" s="2"/>
      <c r="AF741" s="2"/>
      <c r="AG741" s="3"/>
      <c r="AH741" s="1"/>
      <c r="AI741" s="139"/>
      <c r="AJ741" s="139"/>
      <c r="AK741" s="350"/>
      <c r="AL741" s="350"/>
      <c r="AM741" s="2"/>
      <c r="AN741" s="2"/>
      <c r="AO741" s="2"/>
      <c r="AP741" s="45"/>
      <c r="AQ741" s="167"/>
      <c r="AR741" s="167"/>
      <c r="AS741" s="167"/>
      <c r="AT741" s="167"/>
      <c r="AU741" s="167"/>
      <c r="AV741" s="167"/>
      <c r="AW741" s="167"/>
      <c r="AX741" s="167"/>
      <c r="AY741" s="167"/>
      <c r="AZ741" s="167"/>
      <c r="BA741" s="167"/>
      <c r="BB741" s="167"/>
      <c r="BC741" s="167"/>
      <c r="BD741" s="167"/>
    </row>
    <row r="742" spans="1:56" ht="14.25" customHeight="1">
      <c r="A742" s="217"/>
      <c r="B742" s="270"/>
      <c r="C742" s="2"/>
      <c r="D742" s="2"/>
      <c r="E742" s="2"/>
      <c r="F742" s="2"/>
      <c r="G742" s="470"/>
      <c r="H742" s="2"/>
      <c r="I742" s="2"/>
      <c r="J742" s="2"/>
      <c r="K742" s="2"/>
      <c r="L742" s="2"/>
      <c r="M742" s="305"/>
      <c r="N742" s="2"/>
      <c r="O742" s="2"/>
      <c r="P742" s="2"/>
      <c r="Q742" s="469"/>
      <c r="R742" s="2"/>
      <c r="S742" s="2"/>
      <c r="T742" s="2"/>
      <c r="U742" s="468"/>
      <c r="V742" s="2"/>
      <c r="W742" s="1"/>
      <c r="X742" s="1"/>
      <c r="Y742" s="1"/>
      <c r="Z742" s="1"/>
      <c r="AA742" s="1"/>
      <c r="AB742" s="2"/>
      <c r="AC742" s="2"/>
      <c r="AD742" s="2"/>
      <c r="AE742" s="2"/>
      <c r="AF742" s="2"/>
      <c r="AG742" s="3"/>
      <c r="AH742" s="1"/>
      <c r="AI742" s="139"/>
      <c r="AJ742" s="139"/>
      <c r="AK742" s="350"/>
      <c r="AL742" s="350"/>
      <c r="AM742" s="2"/>
      <c r="AN742" s="2"/>
      <c r="AO742" s="2"/>
      <c r="AP742" s="45"/>
      <c r="AQ742" s="167"/>
      <c r="AR742" s="167"/>
      <c r="AS742" s="167"/>
      <c r="AT742" s="167"/>
      <c r="AU742" s="167"/>
      <c r="AV742" s="167"/>
      <c r="AW742" s="167"/>
      <c r="AX742" s="167"/>
      <c r="AY742" s="167"/>
      <c r="AZ742" s="167"/>
      <c r="BA742" s="167"/>
      <c r="BB742" s="167"/>
      <c r="BC742" s="167"/>
      <c r="BD742" s="167"/>
    </row>
    <row r="743" spans="1:56" ht="14.25" customHeight="1">
      <c r="A743" s="217"/>
      <c r="B743" s="270"/>
      <c r="C743" s="2"/>
      <c r="D743" s="2"/>
      <c r="E743" s="2"/>
      <c r="F743" s="2"/>
      <c r="G743" s="470"/>
      <c r="H743" s="2"/>
      <c r="I743" s="2"/>
      <c r="J743" s="2"/>
      <c r="K743" s="2"/>
      <c r="L743" s="2"/>
      <c r="M743" s="305"/>
      <c r="N743" s="2"/>
      <c r="O743" s="2"/>
      <c r="P743" s="2"/>
      <c r="Q743" s="469"/>
      <c r="R743" s="2"/>
      <c r="S743" s="2"/>
      <c r="T743" s="2"/>
      <c r="U743" s="468"/>
      <c r="V743" s="2"/>
      <c r="W743" s="1"/>
      <c r="X743" s="1"/>
      <c r="Y743" s="1"/>
      <c r="Z743" s="1"/>
      <c r="AA743" s="1"/>
      <c r="AB743" s="2"/>
      <c r="AC743" s="2"/>
      <c r="AD743" s="2"/>
      <c r="AE743" s="2"/>
      <c r="AF743" s="2"/>
      <c r="AG743" s="3"/>
      <c r="AH743" s="1"/>
      <c r="AI743" s="139"/>
      <c r="AJ743" s="139"/>
      <c r="AK743" s="350"/>
      <c r="AL743" s="350"/>
      <c r="AM743" s="2"/>
      <c r="AN743" s="2"/>
      <c r="AO743" s="2"/>
      <c r="AP743" s="45"/>
      <c r="AQ743" s="167"/>
      <c r="AR743" s="167"/>
      <c r="AS743" s="167"/>
      <c r="AT743" s="167"/>
      <c r="AU743" s="167"/>
      <c r="AV743" s="167"/>
      <c r="AW743" s="167"/>
      <c r="AX743" s="167"/>
      <c r="AY743" s="167"/>
      <c r="AZ743" s="167"/>
      <c r="BA743" s="167"/>
      <c r="BB743" s="167"/>
      <c r="BC743" s="167"/>
      <c r="BD743" s="167"/>
    </row>
    <row r="744" spans="1:56" ht="14.25" customHeight="1">
      <c r="A744" s="217"/>
      <c r="B744" s="270"/>
      <c r="C744" s="2"/>
      <c r="D744" s="2"/>
      <c r="E744" s="2"/>
      <c r="F744" s="2"/>
      <c r="G744" s="470"/>
      <c r="H744" s="2"/>
      <c r="I744" s="2"/>
      <c r="J744" s="2"/>
      <c r="K744" s="2"/>
      <c r="L744" s="2"/>
      <c r="M744" s="305"/>
      <c r="N744" s="2"/>
      <c r="O744" s="2"/>
      <c r="P744" s="2"/>
      <c r="Q744" s="469"/>
      <c r="R744" s="2"/>
      <c r="S744" s="2"/>
      <c r="T744" s="2"/>
      <c r="U744" s="468"/>
      <c r="V744" s="2"/>
      <c r="W744" s="1"/>
      <c r="X744" s="1"/>
      <c r="Y744" s="1"/>
      <c r="Z744" s="1"/>
      <c r="AA744" s="1"/>
      <c r="AB744" s="2"/>
      <c r="AC744" s="2"/>
      <c r="AD744" s="2"/>
      <c r="AE744" s="2"/>
      <c r="AF744" s="2"/>
      <c r="AG744" s="3"/>
      <c r="AH744" s="1"/>
      <c r="AI744" s="139"/>
      <c r="AJ744" s="139"/>
      <c r="AK744" s="350"/>
      <c r="AL744" s="350"/>
      <c r="AM744" s="2"/>
      <c r="AN744" s="2"/>
      <c r="AO744" s="2"/>
      <c r="AP744" s="45"/>
      <c r="AQ744" s="167"/>
      <c r="AR744" s="167"/>
      <c r="AS744" s="167"/>
      <c r="AT744" s="167"/>
      <c r="AU744" s="167"/>
      <c r="AV744" s="167"/>
      <c r="AW744" s="167"/>
      <c r="AX744" s="167"/>
      <c r="AY744" s="167"/>
      <c r="AZ744" s="167"/>
      <c r="BA744" s="167"/>
      <c r="BB744" s="167"/>
      <c r="BC744" s="167"/>
      <c r="BD744" s="167"/>
    </row>
    <row r="745" spans="1:56" ht="14.25" customHeight="1">
      <c r="A745" s="217"/>
      <c r="B745" s="270"/>
      <c r="C745" s="2"/>
      <c r="D745" s="2"/>
      <c r="E745" s="2"/>
      <c r="F745" s="2"/>
      <c r="G745" s="470"/>
      <c r="H745" s="2"/>
      <c r="I745" s="2"/>
      <c r="J745" s="2"/>
      <c r="K745" s="2"/>
      <c r="L745" s="2"/>
      <c r="M745" s="305"/>
      <c r="N745" s="2"/>
      <c r="O745" s="2"/>
      <c r="P745" s="2"/>
      <c r="Q745" s="469"/>
      <c r="R745" s="2"/>
      <c r="S745" s="2"/>
      <c r="T745" s="2"/>
      <c r="U745" s="468"/>
      <c r="V745" s="2"/>
      <c r="W745" s="1"/>
      <c r="X745" s="1"/>
      <c r="Y745" s="1"/>
      <c r="Z745" s="1"/>
      <c r="AA745" s="1"/>
      <c r="AB745" s="2"/>
      <c r="AC745" s="2"/>
      <c r="AD745" s="2"/>
      <c r="AE745" s="2"/>
      <c r="AF745" s="2"/>
      <c r="AG745" s="3"/>
      <c r="AH745" s="1"/>
      <c r="AI745" s="139"/>
      <c r="AJ745" s="139"/>
      <c r="AK745" s="350"/>
      <c r="AL745" s="350"/>
      <c r="AM745" s="2"/>
      <c r="AN745" s="2"/>
      <c r="AO745" s="2"/>
      <c r="AP745" s="45"/>
      <c r="AQ745" s="167"/>
      <c r="AR745" s="167"/>
      <c r="AS745" s="167"/>
      <c r="AT745" s="167"/>
      <c r="AU745" s="167"/>
      <c r="AV745" s="167"/>
      <c r="AW745" s="167"/>
      <c r="AX745" s="167"/>
      <c r="AY745" s="167"/>
      <c r="AZ745" s="167"/>
      <c r="BA745" s="167"/>
      <c r="BB745" s="167"/>
      <c r="BC745" s="167"/>
      <c r="BD745" s="167"/>
    </row>
    <row r="746" spans="1:56" ht="14.25" customHeight="1">
      <c r="A746" s="217"/>
      <c r="B746" s="270"/>
      <c r="C746" s="2"/>
      <c r="D746" s="2"/>
      <c r="E746" s="2"/>
      <c r="F746" s="2"/>
      <c r="G746" s="470"/>
      <c r="H746" s="2"/>
      <c r="I746" s="2"/>
      <c r="J746" s="2"/>
      <c r="K746" s="2"/>
      <c r="L746" s="2"/>
      <c r="M746" s="305"/>
      <c r="N746" s="2"/>
      <c r="O746" s="2"/>
      <c r="P746" s="2"/>
      <c r="Q746" s="469"/>
      <c r="R746" s="2"/>
      <c r="S746" s="2"/>
      <c r="T746" s="2"/>
      <c r="U746" s="468"/>
      <c r="V746" s="2"/>
      <c r="W746" s="1"/>
      <c r="X746" s="1"/>
      <c r="Y746" s="1"/>
      <c r="Z746" s="1"/>
      <c r="AA746" s="1"/>
      <c r="AB746" s="2"/>
      <c r="AC746" s="2"/>
      <c r="AD746" s="2"/>
      <c r="AE746" s="2"/>
      <c r="AF746" s="2"/>
      <c r="AG746" s="3"/>
      <c r="AH746" s="1"/>
      <c r="AI746" s="139"/>
      <c r="AJ746" s="139"/>
      <c r="AK746" s="350"/>
      <c r="AL746" s="350"/>
      <c r="AM746" s="2"/>
      <c r="AN746" s="2"/>
      <c r="AO746" s="2"/>
      <c r="AP746" s="45"/>
      <c r="AQ746" s="167"/>
      <c r="AR746" s="167"/>
      <c r="AS746" s="167"/>
      <c r="AT746" s="167"/>
      <c r="AU746" s="167"/>
      <c r="AV746" s="167"/>
      <c r="AW746" s="167"/>
      <c r="AX746" s="167"/>
      <c r="AY746" s="167"/>
      <c r="AZ746" s="167"/>
      <c r="BA746" s="167"/>
      <c r="BB746" s="167"/>
      <c r="BC746" s="167"/>
      <c r="BD746" s="167"/>
    </row>
    <row r="747" spans="1:56" ht="14.25" customHeight="1">
      <c r="A747" s="217"/>
      <c r="B747" s="270"/>
      <c r="C747" s="2"/>
      <c r="D747" s="2"/>
      <c r="E747" s="2"/>
      <c r="F747" s="2"/>
      <c r="G747" s="470"/>
      <c r="H747" s="2"/>
      <c r="I747" s="2"/>
      <c r="J747" s="2"/>
      <c r="K747" s="2"/>
      <c r="L747" s="2"/>
      <c r="M747" s="305"/>
      <c r="N747" s="2"/>
      <c r="O747" s="2"/>
      <c r="P747" s="2"/>
      <c r="Q747" s="469"/>
      <c r="R747" s="2"/>
      <c r="S747" s="2"/>
      <c r="T747" s="2"/>
      <c r="U747" s="468"/>
      <c r="V747" s="2"/>
      <c r="W747" s="1"/>
      <c r="X747" s="1"/>
      <c r="Y747" s="1"/>
      <c r="Z747" s="1"/>
      <c r="AA747" s="1"/>
      <c r="AB747" s="2"/>
      <c r="AC747" s="2"/>
      <c r="AD747" s="2"/>
      <c r="AE747" s="2"/>
      <c r="AF747" s="2"/>
      <c r="AG747" s="3"/>
      <c r="AH747" s="1"/>
      <c r="AI747" s="139"/>
      <c r="AJ747" s="139"/>
      <c r="AK747" s="350"/>
      <c r="AL747" s="350"/>
      <c r="AM747" s="2"/>
      <c r="AN747" s="2"/>
      <c r="AO747" s="2"/>
      <c r="AP747" s="45"/>
      <c r="AQ747" s="167"/>
      <c r="AR747" s="167"/>
      <c r="AS747" s="167"/>
      <c r="AT747" s="167"/>
      <c r="AU747" s="167"/>
      <c r="AV747" s="167"/>
      <c r="AW747" s="167"/>
      <c r="AX747" s="167"/>
      <c r="AY747" s="167"/>
      <c r="AZ747" s="167"/>
      <c r="BA747" s="167"/>
      <c r="BB747" s="167"/>
      <c r="BC747" s="167"/>
      <c r="BD747" s="167"/>
    </row>
    <row r="748" spans="1:56" ht="14.25" customHeight="1">
      <c r="A748" s="217"/>
      <c r="B748" s="270"/>
      <c r="C748" s="2"/>
      <c r="D748" s="2"/>
      <c r="E748" s="2"/>
      <c r="F748" s="2"/>
      <c r="G748" s="470"/>
      <c r="H748" s="2"/>
      <c r="I748" s="2"/>
      <c r="J748" s="2"/>
      <c r="K748" s="2"/>
      <c r="L748" s="2"/>
      <c r="M748" s="305"/>
      <c r="N748" s="2"/>
      <c r="O748" s="2"/>
      <c r="P748" s="2"/>
      <c r="Q748" s="469"/>
      <c r="R748" s="2"/>
      <c r="S748" s="2"/>
      <c r="T748" s="2"/>
      <c r="U748" s="468"/>
      <c r="V748" s="2"/>
      <c r="W748" s="1"/>
      <c r="X748" s="1"/>
      <c r="Y748" s="1"/>
      <c r="Z748" s="1"/>
      <c r="AA748" s="1"/>
      <c r="AB748" s="2"/>
      <c r="AC748" s="2"/>
      <c r="AD748" s="2"/>
      <c r="AE748" s="2"/>
      <c r="AF748" s="2"/>
      <c r="AG748" s="3"/>
      <c r="AH748" s="1"/>
      <c r="AI748" s="139"/>
      <c r="AJ748" s="139"/>
      <c r="AK748" s="350"/>
      <c r="AL748" s="350"/>
      <c r="AM748" s="2"/>
      <c r="AN748" s="2"/>
      <c r="AO748" s="2"/>
      <c r="AP748" s="45"/>
      <c r="AQ748" s="167"/>
      <c r="AR748" s="167"/>
      <c r="AS748" s="167"/>
      <c r="AT748" s="167"/>
      <c r="AU748" s="167"/>
      <c r="AV748" s="167"/>
      <c r="AW748" s="167"/>
      <c r="AX748" s="167"/>
      <c r="AY748" s="167"/>
      <c r="AZ748" s="167"/>
      <c r="BA748" s="167"/>
      <c r="BB748" s="167"/>
      <c r="BC748" s="167"/>
      <c r="BD748" s="167"/>
    </row>
    <row r="749" spans="1:56" ht="14.25" customHeight="1">
      <c r="A749" s="217"/>
      <c r="B749" s="270"/>
      <c r="C749" s="2"/>
      <c r="D749" s="2"/>
      <c r="E749" s="2"/>
      <c r="F749" s="2"/>
      <c r="G749" s="470"/>
      <c r="H749" s="2"/>
      <c r="I749" s="2"/>
      <c r="J749" s="2"/>
      <c r="K749" s="2"/>
      <c r="L749" s="2"/>
      <c r="M749" s="305"/>
      <c r="N749" s="2"/>
      <c r="O749" s="2"/>
      <c r="P749" s="2"/>
      <c r="Q749" s="469"/>
      <c r="R749" s="2"/>
      <c r="S749" s="2"/>
      <c r="T749" s="2"/>
      <c r="U749" s="468"/>
      <c r="V749" s="2"/>
      <c r="W749" s="1"/>
      <c r="X749" s="1"/>
      <c r="Y749" s="1"/>
      <c r="Z749" s="1"/>
      <c r="AA749" s="1"/>
      <c r="AB749" s="2"/>
      <c r="AC749" s="2"/>
      <c r="AD749" s="2"/>
      <c r="AE749" s="2"/>
      <c r="AF749" s="2"/>
      <c r="AG749" s="3"/>
      <c r="AH749" s="1"/>
      <c r="AI749" s="139"/>
      <c r="AJ749" s="139"/>
      <c r="AK749" s="350"/>
      <c r="AL749" s="350"/>
      <c r="AM749" s="2"/>
      <c r="AN749" s="2"/>
      <c r="AO749" s="2"/>
      <c r="AP749" s="45"/>
      <c r="AQ749" s="167"/>
      <c r="AR749" s="167"/>
      <c r="AS749" s="167"/>
      <c r="AT749" s="167"/>
      <c r="AU749" s="167"/>
      <c r="AV749" s="167"/>
      <c r="AW749" s="167"/>
      <c r="AX749" s="167"/>
      <c r="AY749" s="167"/>
      <c r="AZ749" s="167"/>
      <c r="BA749" s="167"/>
      <c r="BB749" s="167"/>
      <c r="BC749" s="167"/>
      <c r="BD749" s="167"/>
    </row>
    <row r="750" spans="1:56" ht="14.25" customHeight="1">
      <c r="A750" s="217"/>
      <c r="B750" s="270"/>
      <c r="C750" s="2"/>
      <c r="D750" s="2"/>
      <c r="E750" s="2"/>
      <c r="F750" s="2"/>
      <c r="G750" s="470"/>
      <c r="H750" s="2"/>
      <c r="I750" s="2"/>
      <c r="J750" s="2"/>
      <c r="K750" s="2"/>
      <c r="L750" s="2"/>
      <c r="M750" s="305"/>
      <c r="N750" s="2"/>
      <c r="O750" s="2"/>
      <c r="P750" s="2"/>
      <c r="Q750" s="469"/>
      <c r="R750" s="2"/>
      <c r="S750" s="2"/>
      <c r="T750" s="2"/>
      <c r="U750" s="468"/>
      <c r="V750" s="2"/>
      <c r="W750" s="1"/>
      <c r="X750" s="1"/>
      <c r="Y750" s="1"/>
      <c r="Z750" s="1"/>
      <c r="AA750" s="1"/>
      <c r="AB750" s="2"/>
      <c r="AC750" s="2"/>
      <c r="AD750" s="2"/>
      <c r="AE750" s="2"/>
      <c r="AF750" s="2"/>
      <c r="AG750" s="3"/>
      <c r="AH750" s="1"/>
      <c r="AI750" s="139"/>
      <c r="AJ750" s="139"/>
      <c r="AK750" s="350"/>
      <c r="AL750" s="350"/>
      <c r="AM750" s="2"/>
      <c r="AN750" s="2"/>
      <c r="AO750" s="2"/>
      <c r="AP750" s="45"/>
      <c r="AQ750" s="167"/>
      <c r="AR750" s="167"/>
      <c r="AS750" s="167"/>
      <c r="AT750" s="167"/>
      <c r="AU750" s="167"/>
      <c r="AV750" s="167"/>
      <c r="AW750" s="167"/>
      <c r="AX750" s="167"/>
      <c r="AY750" s="167"/>
      <c r="AZ750" s="167"/>
      <c r="BA750" s="167"/>
      <c r="BB750" s="167"/>
      <c r="BC750" s="167"/>
      <c r="BD750" s="167"/>
    </row>
    <row r="751" spans="1:56" ht="14.25" customHeight="1">
      <c r="A751" s="217"/>
      <c r="B751" s="270"/>
      <c r="C751" s="2"/>
      <c r="D751" s="2"/>
      <c r="E751" s="2"/>
      <c r="F751" s="2"/>
      <c r="G751" s="470"/>
      <c r="H751" s="2"/>
      <c r="I751" s="2"/>
      <c r="J751" s="2"/>
      <c r="K751" s="2"/>
      <c r="L751" s="2"/>
      <c r="M751" s="305"/>
      <c r="N751" s="2"/>
      <c r="O751" s="2"/>
      <c r="P751" s="2"/>
      <c r="Q751" s="469"/>
      <c r="R751" s="2"/>
      <c r="S751" s="2"/>
      <c r="T751" s="2"/>
      <c r="U751" s="468"/>
      <c r="V751" s="2"/>
      <c r="W751" s="1"/>
      <c r="X751" s="1"/>
      <c r="Y751" s="1"/>
      <c r="Z751" s="1"/>
      <c r="AA751" s="1"/>
      <c r="AB751" s="2"/>
      <c r="AC751" s="2"/>
      <c r="AD751" s="2"/>
      <c r="AE751" s="2"/>
      <c r="AF751" s="2"/>
      <c r="AG751" s="3"/>
      <c r="AH751" s="1"/>
      <c r="AI751" s="139"/>
      <c r="AJ751" s="139"/>
      <c r="AK751" s="350"/>
      <c r="AL751" s="350"/>
      <c r="AM751" s="2"/>
      <c r="AN751" s="2"/>
      <c r="AO751" s="2"/>
      <c r="AP751" s="45"/>
      <c r="AQ751" s="167"/>
      <c r="AR751" s="167"/>
      <c r="AS751" s="167"/>
      <c r="AT751" s="167"/>
      <c r="AU751" s="167"/>
      <c r="AV751" s="167"/>
      <c r="AW751" s="167"/>
      <c r="AX751" s="167"/>
      <c r="AY751" s="167"/>
      <c r="AZ751" s="167"/>
      <c r="BA751" s="167"/>
      <c r="BB751" s="167"/>
      <c r="BC751" s="167"/>
      <c r="BD751" s="167"/>
    </row>
    <row r="752" spans="1:56" ht="14.25" customHeight="1">
      <c r="A752" s="217"/>
      <c r="B752" s="270"/>
      <c r="C752" s="2"/>
      <c r="D752" s="2"/>
      <c r="E752" s="2"/>
      <c r="F752" s="2"/>
      <c r="G752" s="470"/>
      <c r="H752" s="2"/>
      <c r="I752" s="2"/>
      <c r="J752" s="2"/>
      <c r="K752" s="2"/>
      <c r="L752" s="2"/>
      <c r="M752" s="305"/>
      <c r="N752" s="2"/>
      <c r="O752" s="2"/>
      <c r="P752" s="2"/>
      <c r="Q752" s="469"/>
      <c r="R752" s="2"/>
      <c r="S752" s="2"/>
      <c r="T752" s="2"/>
      <c r="U752" s="468"/>
      <c r="V752" s="2"/>
      <c r="W752" s="1"/>
      <c r="X752" s="1"/>
      <c r="Y752" s="1"/>
      <c r="Z752" s="1"/>
      <c r="AA752" s="1"/>
      <c r="AB752" s="2"/>
      <c r="AC752" s="2"/>
      <c r="AD752" s="2"/>
      <c r="AE752" s="2"/>
      <c r="AF752" s="2"/>
      <c r="AG752" s="3"/>
      <c r="AH752" s="1"/>
      <c r="AI752" s="139"/>
      <c r="AJ752" s="139"/>
      <c r="AK752" s="350"/>
      <c r="AL752" s="350"/>
      <c r="AM752" s="2"/>
      <c r="AN752" s="2"/>
      <c r="AO752" s="2"/>
      <c r="AP752" s="45"/>
      <c r="AQ752" s="167"/>
      <c r="AR752" s="167"/>
      <c r="AS752" s="167"/>
      <c r="AT752" s="167"/>
      <c r="AU752" s="167"/>
      <c r="AV752" s="167"/>
      <c r="AW752" s="167"/>
      <c r="AX752" s="167"/>
      <c r="AY752" s="167"/>
      <c r="AZ752" s="167"/>
      <c r="BA752" s="167"/>
      <c r="BB752" s="167"/>
      <c r="BC752" s="167"/>
      <c r="BD752" s="167"/>
    </row>
    <row r="753" spans="1:56" ht="14.25" customHeight="1">
      <c r="A753" s="217"/>
      <c r="B753" s="270"/>
      <c r="C753" s="2"/>
      <c r="D753" s="2"/>
      <c r="E753" s="2"/>
      <c r="F753" s="2"/>
      <c r="G753" s="470"/>
      <c r="H753" s="2"/>
      <c r="I753" s="2"/>
      <c r="J753" s="2"/>
      <c r="K753" s="2"/>
      <c r="L753" s="2"/>
      <c r="M753" s="305"/>
      <c r="N753" s="2"/>
      <c r="O753" s="2"/>
      <c r="P753" s="2"/>
      <c r="Q753" s="469"/>
      <c r="R753" s="2"/>
      <c r="S753" s="2"/>
      <c r="T753" s="2"/>
      <c r="U753" s="468"/>
      <c r="V753" s="2"/>
      <c r="W753" s="1"/>
      <c r="X753" s="1"/>
      <c r="Y753" s="1"/>
      <c r="Z753" s="1"/>
      <c r="AA753" s="1"/>
      <c r="AB753" s="2"/>
      <c r="AC753" s="2"/>
      <c r="AD753" s="2"/>
      <c r="AE753" s="2"/>
      <c r="AF753" s="2"/>
      <c r="AG753" s="3"/>
      <c r="AH753" s="1"/>
      <c r="AI753" s="139"/>
      <c r="AJ753" s="139"/>
      <c r="AK753" s="350"/>
      <c r="AL753" s="350"/>
      <c r="AM753" s="2"/>
      <c r="AN753" s="2"/>
      <c r="AO753" s="2"/>
      <c r="AP753" s="45"/>
      <c r="AQ753" s="167"/>
      <c r="AR753" s="167"/>
      <c r="AS753" s="167"/>
      <c r="AT753" s="167"/>
      <c r="AU753" s="167"/>
      <c r="AV753" s="167"/>
      <c r="AW753" s="167"/>
      <c r="AX753" s="167"/>
      <c r="AY753" s="167"/>
      <c r="AZ753" s="167"/>
      <c r="BA753" s="167"/>
      <c r="BB753" s="167"/>
      <c r="BC753" s="167"/>
      <c r="BD753" s="167"/>
    </row>
    <row r="754" spans="1:56" ht="14.25" customHeight="1">
      <c r="A754" s="217"/>
      <c r="B754" s="270"/>
      <c r="C754" s="2"/>
      <c r="D754" s="2"/>
      <c r="E754" s="2"/>
      <c r="F754" s="2"/>
      <c r="G754" s="470"/>
      <c r="H754" s="2"/>
      <c r="I754" s="2"/>
      <c r="J754" s="2"/>
      <c r="K754" s="2"/>
      <c r="L754" s="2"/>
      <c r="M754" s="305"/>
      <c r="N754" s="2"/>
      <c r="O754" s="2"/>
      <c r="P754" s="2"/>
      <c r="Q754" s="469"/>
      <c r="R754" s="2"/>
      <c r="S754" s="2"/>
      <c r="T754" s="2"/>
      <c r="U754" s="468"/>
      <c r="V754" s="2"/>
      <c r="W754" s="1"/>
      <c r="X754" s="1"/>
      <c r="Y754" s="1"/>
      <c r="Z754" s="1"/>
      <c r="AA754" s="1"/>
      <c r="AB754" s="2"/>
      <c r="AC754" s="2"/>
      <c r="AD754" s="2"/>
      <c r="AE754" s="2"/>
      <c r="AF754" s="2"/>
      <c r="AG754" s="3"/>
      <c r="AH754" s="1"/>
      <c r="AI754" s="139"/>
      <c r="AJ754" s="139"/>
      <c r="AK754" s="350"/>
      <c r="AL754" s="350"/>
      <c r="AM754" s="2"/>
      <c r="AN754" s="2"/>
      <c r="AO754" s="2"/>
      <c r="AP754" s="45"/>
      <c r="AQ754" s="167"/>
      <c r="AR754" s="167"/>
      <c r="AS754" s="167"/>
      <c r="AT754" s="167"/>
      <c r="AU754" s="167"/>
      <c r="AV754" s="167"/>
      <c r="AW754" s="167"/>
      <c r="AX754" s="167"/>
      <c r="AY754" s="167"/>
      <c r="AZ754" s="167"/>
      <c r="BA754" s="167"/>
      <c r="BB754" s="167"/>
      <c r="BC754" s="167"/>
      <c r="BD754" s="167"/>
    </row>
    <row r="755" spans="1:56" ht="14.25" customHeight="1">
      <c r="A755" s="217"/>
      <c r="B755" s="270"/>
      <c r="C755" s="2"/>
      <c r="D755" s="2"/>
      <c r="E755" s="2"/>
      <c r="F755" s="2"/>
      <c r="G755" s="470"/>
      <c r="H755" s="2"/>
      <c r="I755" s="2"/>
      <c r="J755" s="2"/>
      <c r="K755" s="2"/>
      <c r="L755" s="2"/>
      <c r="M755" s="305"/>
      <c r="N755" s="2"/>
      <c r="O755" s="2"/>
      <c r="P755" s="2"/>
      <c r="Q755" s="469"/>
      <c r="R755" s="2"/>
      <c r="S755" s="2"/>
      <c r="T755" s="2"/>
      <c r="U755" s="468"/>
      <c r="V755" s="2"/>
      <c r="W755" s="1"/>
      <c r="X755" s="1"/>
      <c r="Y755" s="1"/>
      <c r="Z755" s="1"/>
      <c r="AA755" s="1"/>
      <c r="AB755" s="2"/>
      <c r="AC755" s="2"/>
      <c r="AD755" s="2"/>
      <c r="AE755" s="2"/>
      <c r="AF755" s="2"/>
      <c r="AG755" s="3"/>
      <c r="AH755" s="1"/>
      <c r="AI755" s="139"/>
      <c r="AJ755" s="139"/>
      <c r="AK755" s="350"/>
      <c r="AL755" s="350"/>
      <c r="AM755" s="2"/>
      <c r="AN755" s="2"/>
      <c r="AO755" s="2"/>
      <c r="AP755" s="45"/>
      <c r="AQ755" s="167"/>
      <c r="AR755" s="167"/>
      <c r="AS755" s="167"/>
      <c r="AT755" s="167"/>
      <c r="AU755" s="167"/>
      <c r="AV755" s="167"/>
      <c r="AW755" s="167"/>
      <c r="AX755" s="167"/>
      <c r="AY755" s="167"/>
      <c r="AZ755" s="167"/>
      <c r="BA755" s="167"/>
      <c r="BB755" s="167"/>
      <c r="BC755" s="167"/>
      <c r="BD755" s="167"/>
    </row>
    <row r="756" spans="1:56" ht="14.25" customHeight="1">
      <c r="A756" s="217"/>
      <c r="B756" s="270"/>
      <c r="C756" s="2"/>
      <c r="D756" s="2"/>
      <c r="E756" s="2"/>
      <c r="F756" s="2"/>
      <c r="G756" s="470"/>
      <c r="H756" s="2"/>
      <c r="I756" s="2"/>
      <c r="J756" s="2"/>
      <c r="K756" s="2"/>
      <c r="L756" s="2"/>
      <c r="M756" s="305"/>
      <c r="N756" s="2"/>
      <c r="O756" s="2"/>
      <c r="P756" s="2"/>
      <c r="Q756" s="469"/>
      <c r="R756" s="2"/>
      <c r="S756" s="2"/>
      <c r="T756" s="2"/>
      <c r="U756" s="468"/>
      <c r="V756" s="2"/>
      <c r="W756" s="1"/>
      <c r="X756" s="1"/>
      <c r="Y756" s="1"/>
      <c r="Z756" s="1"/>
      <c r="AA756" s="1"/>
      <c r="AB756" s="2"/>
      <c r="AC756" s="2"/>
      <c r="AD756" s="2"/>
      <c r="AE756" s="2"/>
      <c r="AF756" s="2"/>
      <c r="AG756" s="3"/>
      <c r="AH756" s="1"/>
      <c r="AI756" s="139"/>
      <c r="AJ756" s="139"/>
      <c r="AK756" s="350"/>
      <c r="AL756" s="350"/>
      <c r="AM756" s="2"/>
      <c r="AN756" s="2"/>
      <c r="AO756" s="2"/>
      <c r="AP756" s="45"/>
      <c r="AQ756" s="167"/>
      <c r="AR756" s="167"/>
      <c r="AS756" s="167"/>
      <c r="AT756" s="167"/>
      <c r="AU756" s="167"/>
      <c r="AV756" s="167"/>
      <c r="AW756" s="167"/>
      <c r="AX756" s="167"/>
      <c r="AY756" s="167"/>
      <c r="AZ756" s="167"/>
      <c r="BA756" s="167"/>
      <c r="BB756" s="167"/>
      <c r="BC756" s="167"/>
      <c r="BD756" s="167"/>
    </row>
    <row r="757" spans="1:56" ht="14.25" customHeight="1">
      <c r="A757" s="217"/>
      <c r="B757" s="270"/>
      <c r="C757" s="2"/>
      <c r="D757" s="2"/>
      <c r="E757" s="2"/>
      <c r="F757" s="2"/>
      <c r="G757" s="470"/>
      <c r="H757" s="2"/>
      <c r="I757" s="2"/>
      <c r="J757" s="2"/>
      <c r="K757" s="2"/>
      <c r="L757" s="2"/>
      <c r="M757" s="305"/>
      <c r="N757" s="2"/>
      <c r="O757" s="2"/>
      <c r="P757" s="2"/>
      <c r="Q757" s="469"/>
      <c r="R757" s="2"/>
      <c r="S757" s="2"/>
      <c r="T757" s="2"/>
      <c r="U757" s="468"/>
      <c r="V757" s="2"/>
      <c r="W757" s="1"/>
      <c r="X757" s="1"/>
      <c r="Y757" s="1"/>
      <c r="Z757" s="1"/>
      <c r="AA757" s="1"/>
      <c r="AB757" s="2"/>
      <c r="AC757" s="2"/>
      <c r="AD757" s="2"/>
      <c r="AE757" s="2"/>
      <c r="AF757" s="2"/>
      <c r="AG757" s="3"/>
      <c r="AH757" s="1"/>
      <c r="AI757" s="139"/>
      <c r="AJ757" s="139"/>
      <c r="AK757" s="350"/>
      <c r="AL757" s="350"/>
      <c r="AM757" s="2"/>
      <c r="AN757" s="2"/>
      <c r="AO757" s="2"/>
      <c r="AP757" s="45"/>
      <c r="AQ757" s="167"/>
      <c r="AR757" s="167"/>
      <c r="AS757" s="167"/>
      <c r="AT757" s="167"/>
      <c r="AU757" s="167"/>
      <c r="AV757" s="167"/>
      <c r="AW757" s="167"/>
      <c r="AX757" s="167"/>
      <c r="AY757" s="167"/>
      <c r="AZ757" s="167"/>
      <c r="BA757" s="167"/>
      <c r="BB757" s="167"/>
      <c r="BC757" s="167"/>
      <c r="BD757" s="167"/>
    </row>
    <row r="758" spans="1:56" ht="14.25" customHeight="1">
      <c r="A758" s="217"/>
      <c r="B758" s="270"/>
      <c r="C758" s="2"/>
      <c r="D758" s="2"/>
      <c r="E758" s="2"/>
      <c r="F758" s="2"/>
      <c r="G758" s="470"/>
      <c r="H758" s="2"/>
      <c r="I758" s="2"/>
      <c r="J758" s="2"/>
      <c r="K758" s="2"/>
      <c r="L758" s="2"/>
      <c r="M758" s="305"/>
      <c r="N758" s="2"/>
      <c r="O758" s="2"/>
      <c r="P758" s="2"/>
      <c r="Q758" s="469"/>
      <c r="R758" s="2"/>
      <c r="S758" s="2"/>
      <c r="T758" s="2"/>
      <c r="U758" s="468"/>
      <c r="V758" s="2"/>
      <c r="W758" s="1"/>
      <c r="X758" s="1"/>
      <c r="Y758" s="1"/>
      <c r="Z758" s="1"/>
      <c r="AA758" s="1"/>
      <c r="AB758" s="2"/>
      <c r="AC758" s="2"/>
      <c r="AD758" s="2"/>
      <c r="AE758" s="2"/>
      <c r="AF758" s="2"/>
      <c r="AG758" s="3"/>
      <c r="AH758" s="1"/>
      <c r="AI758" s="139"/>
      <c r="AJ758" s="139"/>
      <c r="AK758" s="350"/>
      <c r="AL758" s="350"/>
      <c r="AM758" s="2"/>
      <c r="AN758" s="2"/>
      <c r="AO758" s="2"/>
      <c r="AP758" s="45"/>
      <c r="AQ758" s="167"/>
      <c r="AR758" s="167"/>
      <c r="AS758" s="167"/>
      <c r="AT758" s="167"/>
      <c r="AU758" s="167"/>
      <c r="AV758" s="167"/>
      <c r="AW758" s="167"/>
      <c r="AX758" s="167"/>
      <c r="AY758" s="167"/>
      <c r="AZ758" s="167"/>
      <c r="BA758" s="167"/>
      <c r="BB758" s="167"/>
      <c r="BC758" s="167"/>
      <c r="BD758" s="167"/>
    </row>
    <row r="759" spans="1:56" ht="14.25" customHeight="1">
      <c r="A759" s="217"/>
      <c r="B759" s="270"/>
      <c r="C759" s="2"/>
      <c r="D759" s="2"/>
      <c r="E759" s="2"/>
      <c r="F759" s="2"/>
      <c r="G759" s="470"/>
      <c r="H759" s="2"/>
      <c r="I759" s="2"/>
      <c r="J759" s="2"/>
      <c r="K759" s="2"/>
      <c r="L759" s="2"/>
      <c r="M759" s="305"/>
      <c r="N759" s="2"/>
      <c r="O759" s="2"/>
      <c r="P759" s="2"/>
      <c r="Q759" s="469"/>
      <c r="R759" s="2"/>
      <c r="S759" s="2"/>
      <c r="T759" s="2"/>
      <c r="U759" s="468"/>
      <c r="V759" s="2"/>
      <c r="W759" s="1"/>
      <c r="X759" s="1"/>
      <c r="Y759" s="1"/>
      <c r="Z759" s="1"/>
      <c r="AA759" s="1"/>
      <c r="AB759" s="2"/>
      <c r="AC759" s="2"/>
      <c r="AD759" s="2"/>
      <c r="AE759" s="2"/>
      <c r="AF759" s="2"/>
      <c r="AG759" s="3"/>
      <c r="AH759" s="1"/>
      <c r="AI759" s="139"/>
      <c r="AJ759" s="139"/>
      <c r="AK759" s="350"/>
      <c r="AL759" s="350"/>
      <c r="AM759" s="2"/>
      <c r="AN759" s="2"/>
      <c r="AO759" s="2"/>
      <c r="AP759" s="45"/>
      <c r="AQ759" s="167"/>
      <c r="AR759" s="167"/>
      <c r="AS759" s="167"/>
      <c r="AT759" s="167"/>
      <c r="AU759" s="167"/>
      <c r="AV759" s="167"/>
      <c r="AW759" s="167"/>
      <c r="AX759" s="167"/>
      <c r="AY759" s="167"/>
      <c r="AZ759" s="167"/>
      <c r="BA759" s="167"/>
      <c r="BB759" s="167"/>
      <c r="BC759" s="167"/>
      <c r="BD759" s="167"/>
    </row>
    <row r="760" spans="1:56" ht="14.25" customHeight="1">
      <c r="A760" s="217"/>
      <c r="B760" s="270"/>
      <c r="C760" s="2"/>
      <c r="D760" s="2"/>
      <c r="E760" s="2"/>
      <c r="F760" s="2"/>
      <c r="G760" s="470"/>
      <c r="H760" s="2"/>
      <c r="I760" s="2"/>
      <c r="J760" s="2"/>
      <c r="K760" s="2"/>
      <c r="L760" s="2"/>
      <c r="M760" s="305"/>
      <c r="N760" s="2"/>
      <c r="O760" s="2"/>
      <c r="P760" s="2"/>
      <c r="Q760" s="469"/>
      <c r="R760" s="2"/>
      <c r="S760" s="2"/>
      <c r="T760" s="2"/>
      <c r="U760" s="468"/>
      <c r="V760" s="2"/>
      <c r="W760" s="1"/>
      <c r="X760" s="1"/>
      <c r="Y760" s="1"/>
      <c r="Z760" s="1"/>
      <c r="AA760" s="1"/>
      <c r="AB760" s="2"/>
      <c r="AC760" s="2"/>
      <c r="AD760" s="2"/>
      <c r="AE760" s="2"/>
      <c r="AF760" s="2"/>
      <c r="AG760" s="3"/>
      <c r="AH760" s="1"/>
      <c r="AI760" s="139"/>
      <c r="AJ760" s="139"/>
      <c r="AK760" s="350"/>
      <c r="AL760" s="350"/>
      <c r="AM760" s="2"/>
      <c r="AN760" s="2"/>
      <c r="AO760" s="2"/>
      <c r="AP760" s="45"/>
      <c r="AQ760" s="167"/>
      <c r="AR760" s="167"/>
      <c r="AS760" s="167"/>
      <c r="AT760" s="167"/>
      <c r="AU760" s="167"/>
      <c r="AV760" s="167"/>
      <c r="AW760" s="167"/>
      <c r="AX760" s="167"/>
      <c r="AY760" s="167"/>
      <c r="AZ760" s="167"/>
      <c r="BA760" s="167"/>
      <c r="BB760" s="167"/>
      <c r="BC760" s="167"/>
      <c r="BD760" s="167"/>
    </row>
    <row r="761" spans="1:56" ht="14.25" customHeight="1">
      <c r="A761" s="217"/>
      <c r="B761" s="270"/>
      <c r="C761" s="2"/>
      <c r="D761" s="2"/>
      <c r="E761" s="2"/>
      <c r="F761" s="2"/>
      <c r="G761" s="470"/>
      <c r="H761" s="2"/>
      <c r="I761" s="2"/>
      <c r="J761" s="2"/>
      <c r="K761" s="2"/>
      <c r="L761" s="2"/>
      <c r="M761" s="305"/>
      <c r="N761" s="2"/>
      <c r="O761" s="2"/>
      <c r="P761" s="2"/>
      <c r="Q761" s="469"/>
      <c r="R761" s="2"/>
      <c r="S761" s="2"/>
      <c r="T761" s="2"/>
      <c r="U761" s="468"/>
      <c r="V761" s="2"/>
      <c r="W761" s="1"/>
      <c r="X761" s="1"/>
      <c r="Y761" s="1"/>
      <c r="Z761" s="1"/>
      <c r="AA761" s="1"/>
      <c r="AB761" s="2"/>
      <c r="AC761" s="2"/>
      <c r="AD761" s="2"/>
      <c r="AE761" s="2"/>
      <c r="AF761" s="2"/>
      <c r="AG761" s="3"/>
      <c r="AH761" s="1"/>
      <c r="AI761" s="139"/>
      <c r="AJ761" s="139"/>
      <c r="AK761" s="350"/>
      <c r="AL761" s="350"/>
      <c r="AM761" s="2"/>
      <c r="AN761" s="2"/>
      <c r="AO761" s="2"/>
      <c r="AP761" s="45"/>
      <c r="AQ761" s="167"/>
      <c r="AR761" s="167"/>
      <c r="AS761" s="167"/>
      <c r="AT761" s="167"/>
      <c r="AU761" s="167"/>
      <c r="AV761" s="167"/>
      <c r="AW761" s="167"/>
      <c r="AX761" s="167"/>
      <c r="AY761" s="167"/>
      <c r="AZ761" s="167"/>
      <c r="BA761" s="167"/>
      <c r="BB761" s="167"/>
      <c r="BC761" s="167"/>
      <c r="BD761" s="167"/>
    </row>
    <row r="762" spans="1:56" ht="14.25" customHeight="1">
      <c r="A762" s="217"/>
      <c r="B762" s="270"/>
      <c r="C762" s="2"/>
      <c r="D762" s="2"/>
      <c r="E762" s="2"/>
      <c r="F762" s="2"/>
      <c r="G762" s="470"/>
      <c r="H762" s="2"/>
      <c r="I762" s="2"/>
      <c r="J762" s="2"/>
      <c r="K762" s="2"/>
      <c r="L762" s="2"/>
      <c r="M762" s="305"/>
      <c r="N762" s="2"/>
      <c r="O762" s="2"/>
      <c r="P762" s="2"/>
      <c r="Q762" s="469"/>
      <c r="R762" s="2"/>
      <c r="S762" s="2"/>
      <c r="T762" s="2"/>
      <c r="U762" s="468"/>
      <c r="V762" s="2"/>
      <c r="W762" s="1"/>
      <c r="X762" s="1"/>
      <c r="Y762" s="1"/>
      <c r="Z762" s="1"/>
      <c r="AA762" s="1"/>
      <c r="AB762" s="2"/>
      <c r="AC762" s="2"/>
      <c r="AD762" s="2"/>
      <c r="AE762" s="2"/>
      <c r="AF762" s="2"/>
      <c r="AG762" s="3"/>
      <c r="AH762" s="1"/>
      <c r="AI762" s="139"/>
      <c r="AJ762" s="139"/>
      <c r="AK762" s="350"/>
      <c r="AL762" s="350"/>
      <c r="AM762" s="2"/>
      <c r="AN762" s="2"/>
      <c r="AO762" s="2"/>
      <c r="AP762" s="45"/>
      <c r="AQ762" s="167"/>
      <c r="AR762" s="167"/>
      <c r="AS762" s="167"/>
      <c r="AT762" s="167"/>
      <c r="AU762" s="167"/>
      <c r="AV762" s="167"/>
      <c r="AW762" s="167"/>
      <c r="AX762" s="167"/>
      <c r="AY762" s="167"/>
      <c r="AZ762" s="167"/>
      <c r="BA762" s="167"/>
      <c r="BB762" s="167"/>
      <c r="BC762" s="167"/>
      <c r="BD762" s="167"/>
    </row>
    <row r="763" spans="1:56" ht="14.25" customHeight="1">
      <c r="A763" s="217"/>
      <c r="B763" s="270"/>
      <c r="C763" s="2"/>
      <c r="D763" s="2"/>
      <c r="E763" s="2"/>
      <c r="F763" s="2"/>
      <c r="G763" s="470"/>
      <c r="H763" s="2"/>
      <c r="I763" s="2"/>
      <c r="J763" s="2"/>
      <c r="K763" s="2"/>
      <c r="L763" s="2"/>
      <c r="M763" s="305"/>
      <c r="N763" s="2"/>
      <c r="O763" s="2"/>
      <c r="P763" s="2"/>
      <c r="Q763" s="469"/>
      <c r="R763" s="2"/>
      <c r="S763" s="2"/>
      <c r="T763" s="2"/>
      <c r="U763" s="468"/>
      <c r="V763" s="2"/>
      <c r="W763" s="1"/>
      <c r="X763" s="1"/>
      <c r="Y763" s="1"/>
      <c r="Z763" s="1"/>
      <c r="AA763" s="1"/>
      <c r="AB763" s="2"/>
      <c r="AC763" s="2"/>
      <c r="AD763" s="2"/>
      <c r="AE763" s="2"/>
      <c r="AF763" s="2"/>
      <c r="AG763" s="3"/>
      <c r="AH763" s="1"/>
      <c r="AI763" s="139"/>
      <c r="AJ763" s="139"/>
      <c r="AK763" s="350"/>
      <c r="AL763" s="350"/>
      <c r="AM763" s="2"/>
      <c r="AN763" s="2"/>
      <c r="AO763" s="2"/>
      <c r="AP763" s="45"/>
      <c r="AQ763" s="167"/>
      <c r="AR763" s="167"/>
      <c r="AS763" s="167"/>
      <c r="AT763" s="167"/>
      <c r="AU763" s="167"/>
      <c r="AV763" s="167"/>
      <c r="AW763" s="167"/>
      <c r="AX763" s="167"/>
      <c r="AY763" s="167"/>
      <c r="AZ763" s="167"/>
      <c r="BA763" s="167"/>
      <c r="BB763" s="167"/>
      <c r="BC763" s="167"/>
      <c r="BD763" s="167"/>
    </row>
    <row r="764" spans="1:56" ht="14.25" customHeight="1">
      <c r="A764" s="217"/>
      <c r="B764" s="270"/>
      <c r="C764" s="2"/>
      <c r="D764" s="2"/>
      <c r="E764" s="2"/>
      <c r="F764" s="2"/>
      <c r="G764" s="470"/>
      <c r="H764" s="2"/>
      <c r="I764" s="2"/>
      <c r="J764" s="2"/>
      <c r="K764" s="2"/>
      <c r="L764" s="2"/>
      <c r="M764" s="305"/>
      <c r="N764" s="2"/>
      <c r="O764" s="2"/>
      <c r="P764" s="2"/>
      <c r="Q764" s="469"/>
      <c r="R764" s="2"/>
      <c r="S764" s="2"/>
      <c r="T764" s="2"/>
      <c r="U764" s="468"/>
      <c r="V764" s="2"/>
      <c r="W764" s="1"/>
      <c r="X764" s="1"/>
      <c r="Y764" s="1"/>
      <c r="Z764" s="1"/>
      <c r="AA764" s="1"/>
      <c r="AB764" s="2"/>
      <c r="AC764" s="2"/>
      <c r="AD764" s="2"/>
      <c r="AE764" s="2"/>
      <c r="AF764" s="2"/>
      <c r="AG764" s="3"/>
      <c r="AH764" s="1"/>
      <c r="AI764" s="139"/>
      <c r="AJ764" s="139"/>
      <c r="AK764" s="350"/>
      <c r="AL764" s="350"/>
      <c r="AM764" s="2"/>
      <c r="AN764" s="2"/>
      <c r="AO764" s="2"/>
      <c r="AP764" s="45"/>
      <c r="AQ764" s="167"/>
      <c r="AR764" s="167"/>
      <c r="AS764" s="167"/>
      <c r="AT764" s="167"/>
      <c r="AU764" s="167"/>
      <c r="AV764" s="167"/>
      <c r="AW764" s="167"/>
      <c r="AX764" s="167"/>
      <c r="AY764" s="167"/>
      <c r="AZ764" s="167"/>
      <c r="BA764" s="167"/>
      <c r="BB764" s="167"/>
      <c r="BC764" s="167"/>
      <c r="BD764" s="167"/>
    </row>
    <row r="765" spans="1:56" ht="14.25" customHeight="1">
      <c r="A765" s="217"/>
      <c r="B765" s="270"/>
      <c r="C765" s="2"/>
      <c r="D765" s="2"/>
      <c r="E765" s="2"/>
      <c r="F765" s="2"/>
      <c r="G765" s="470"/>
      <c r="H765" s="2"/>
      <c r="I765" s="2"/>
      <c r="J765" s="2"/>
      <c r="K765" s="2"/>
      <c r="L765" s="2"/>
      <c r="M765" s="305"/>
      <c r="N765" s="2"/>
      <c r="O765" s="2"/>
      <c r="P765" s="2"/>
      <c r="Q765" s="469"/>
      <c r="R765" s="2"/>
      <c r="S765" s="2"/>
      <c r="T765" s="2"/>
      <c r="U765" s="468"/>
      <c r="V765" s="2"/>
      <c r="W765" s="1"/>
      <c r="X765" s="1"/>
      <c r="Y765" s="1"/>
      <c r="Z765" s="1"/>
      <c r="AA765" s="1"/>
      <c r="AB765" s="2"/>
      <c r="AC765" s="2"/>
      <c r="AD765" s="2"/>
      <c r="AE765" s="2"/>
      <c r="AF765" s="2"/>
      <c r="AG765" s="3"/>
      <c r="AH765" s="1"/>
      <c r="AI765" s="139"/>
      <c r="AJ765" s="139"/>
      <c r="AK765" s="350"/>
      <c r="AL765" s="350"/>
      <c r="AM765" s="2"/>
      <c r="AN765" s="2"/>
      <c r="AO765" s="2"/>
      <c r="AP765" s="45"/>
      <c r="AQ765" s="167"/>
      <c r="AR765" s="167"/>
      <c r="AS765" s="167"/>
      <c r="AT765" s="167"/>
      <c r="AU765" s="167"/>
      <c r="AV765" s="167"/>
      <c r="AW765" s="167"/>
      <c r="AX765" s="167"/>
      <c r="AY765" s="167"/>
      <c r="AZ765" s="167"/>
      <c r="BA765" s="167"/>
      <c r="BB765" s="167"/>
      <c r="BC765" s="167"/>
      <c r="BD765" s="167"/>
    </row>
    <row r="766" spans="1:56" ht="14.25" customHeight="1">
      <c r="A766" s="217"/>
      <c r="B766" s="270"/>
      <c r="C766" s="2"/>
      <c r="D766" s="2"/>
      <c r="E766" s="2"/>
      <c r="F766" s="2"/>
      <c r="G766" s="470"/>
      <c r="H766" s="2"/>
      <c r="I766" s="2"/>
      <c r="J766" s="2"/>
      <c r="K766" s="2"/>
      <c r="L766" s="2"/>
      <c r="M766" s="305"/>
      <c r="N766" s="2"/>
      <c r="O766" s="2"/>
      <c r="P766" s="2"/>
      <c r="Q766" s="469"/>
      <c r="R766" s="2"/>
      <c r="S766" s="2"/>
      <c r="T766" s="2"/>
      <c r="U766" s="468"/>
      <c r="V766" s="2"/>
      <c r="W766" s="1"/>
      <c r="X766" s="1"/>
      <c r="Y766" s="1"/>
      <c r="Z766" s="1"/>
      <c r="AA766" s="1"/>
      <c r="AB766" s="2"/>
      <c r="AC766" s="2"/>
      <c r="AD766" s="2"/>
      <c r="AE766" s="2"/>
      <c r="AF766" s="2"/>
      <c r="AG766" s="3"/>
      <c r="AH766" s="1"/>
      <c r="AI766" s="139"/>
      <c r="AJ766" s="139"/>
      <c r="AK766" s="350"/>
      <c r="AL766" s="350"/>
      <c r="AM766" s="2"/>
      <c r="AN766" s="2"/>
      <c r="AO766" s="2"/>
      <c r="AP766" s="45"/>
      <c r="AQ766" s="167"/>
      <c r="AR766" s="167"/>
      <c r="AS766" s="167"/>
      <c r="AT766" s="167"/>
      <c r="AU766" s="167"/>
      <c r="AV766" s="167"/>
      <c r="AW766" s="167"/>
      <c r="AX766" s="167"/>
      <c r="AY766" s="167"/>
      <c r="AZ766" s="167"/>
      <c r="BA766" s="167"/>
      <c r="BB766" s="167"/>
      <c r="BC766" s="167"/>
      <c r="BD766" s="167"/>
    </row>
    <row r="767" spans="1:56" ht="14.25" customHeight="1">
      <c r="A767" s="217"/>
      <c r="B767" s="270"/>
      <c r="C767" s="2"/>
      <c r="D767" s="2"/>
      <c r="E767" s="2"/>
      <c r="F767" s="2"/>
      <c r="G767" s="470"/>
      <c r="H767" s="2"/>
      <c r="I767" s="2"/>
      <c r="J767" s="2"/>
      <c r="K767" s="2"/>
      <c r="L767" s="2"/>
      <c r="M767" s="305"/>
      <c r="N767" s="2"/>
      <c r="O767" s="2"/>
      <c r="P767" s="2"/>
      <c r="Q767" s="469"/>
      <c r="R767" s="2"/>
      <c r="S767" s="2"/>
      <c r="T767" s="2"/>
      <c r="U767" s="468"/>
      <c r="V767" s="2"/>
      <c r="W767" s="1"/>
      <c r="X767" s="1"/>
      <c r="Y767" s="1"/>
      <c r="Z767" s="1"/>
      <c r="AA767" s="1"/>
      <c r="AB767" s="2"/>
      <c r="AC767" s="2"/>
      <c r="AD767" s="2"/>
      <c r="AE767" s="2"/>
      <c r="AF767" s="2"/>
      <c r="AG767" s="3"/>
      <c r="AH767" s="1"/>
      <c r="AI767" s="139"/>
      <c r="AJ767" s="139"/>
      <c r="AK767" s="350"/>
      <c r="AL767" s="350"/>
      <c r="AM767" s="2"/>
      <c r="AN767" s="2"/>
      <c r="AO767" s="2"/>
      <c r="AP767" s="45"/>
      <c r="AQ767" s="167"/>
      <c r="AR767" s="167"/>
      <c r="AS767" s="167"/>
      <c r="AT767" s="167"/>
      <c r="AU767" s="167"/>
      <c r="AV767" s="167"/>
      <c r="AW767" s="167"/>
      <c r="AX767" s="167"/>
      <c r="AY767" s="167"/>
      <c r="AZ767" s="167"/>
      <c r="BA767" s="167"/>
      <c r="BB767" s="167"/>
      <c r="BC767" s="167"/>
      <c r="BD767" s="167"/>
    </row>
    <row r="768" spans="1:56" ht="14.25" customHeight="1">
      <c r="A768" s="217"/>
      <c r="B768" s="270"/>
      <c r="C768" s="2"/>
      <c r="D768" s="2"/>
      <c r="E768" s="2"/>
      <c r="F768" s="2"/>
      <c r="G768" s="470"/>
      <c r="H768" s="2"/>
      <c r="I768" s="2"/>
      <c r="J768" s="2"/>
      <c r="K768" s="2"/>
      <c r="L768" s="2"/>
      <c r="M768" s="305"/>
      <c r="N768" s="2"/>
      <c r="O768" s="2"/>
      <c r="P768" s="2"/>
      <c r="Q768" s="469"/>
      <c r="R768" s="2"/>
      <c r="S768" s="2"/>
      <c r="T768" s="2"/>
      <c r="U768" s="468"/>
      <c r="V768" s="2"/>
      <c r="W768" s="1"/>
      <c r="X768" s="1"/>
      <c r="Y768" s="1"/>
      <c r="Z768" s="1"/>
      <c r="AA768" s="1"/>
      <c r="AB768" s="2"/>
      <c r="AC768" s="2"/>
      <c r="AD768" s="2"/>
      <c r="AE768" s="2"/>
      <c r="AF768" s="2"/>
      <c r="AG768" s="3"/>
      <c r="AH768" s="1"/>
      <c r="AI768" s="139"/>
      <c r="AJ768" s="139"/>
      <c r="AK768" s="350"/>
      <c r="AL768" s="350"/>
      <c r="AM768" s="2"/>
      <c r="AN768" s="2"/>
      <c r="AO768" s="2"/>
      <c r="AP768" s="45"/>
      <c r="AQ768" s="167"/>
      <c r="AR768" s="167"/>
      <c r="AS768" s="167"/>
      <c r="AT768" s="167"/>
      <c r="AU768" s="167"/>
      <c r="AV768" s="167"/>
      <c r="AW768" s="167"/>
      <c r="AX768" s="167"/>
      <c r="AY768" s="167"/>
      <c r="AZ768" s="167"/>
      <c r="BA768" s="167"/>
      <c r="BB768" s="167"/>
      <c r="BC768" s="167"/>
      <c r="BD768" s="167"/>
    </row>
    <row r="769" spans="1:56" ht="14.25" customHeight="1">
      <c r="A769" s="217"/>
      <c r="B769" s="270"/>
      <c r="C769" s="2"/>
      <c r="D769" s="2"/>
      <c r="E769" s="2"/>
      <c r="F769" s="2"/>
      <c r="G769" s="470"/>
      <c r="H769" s="2"/>
      <c r="I769" s="2"/>
      <c r="J769" s="2"/>
      <c r="K769" s="2"/>
      <c r="L769" s="2"/>
      <c r="M769" s="305"/>
      <c r="N769" s="2"/>
      <c r="O769" s="2"/>
      <c r="P769" s="2"/>
      <c r="Q769" s="469"/>
      <c r="R769" s="2"/>
      <c r="S769" s="2"/>
      <c r="T769" s="2"/>
      <c r="U769" s="468"/>
      <c r="V769" s="2"/>
      <c r="W769" s="1"/>
      <c r="X769" s="1"/>
      <c r="Y769" s="1"/>
      <c r="Z769" s="1"/>
      <c r="AA769" s="1"/>
      <c r="AB769" s="2"/>
      <c r="AC769" s="2"/>
      <c r="AD769" s="2"/>
      <c r="AE769" s="2"/>
      <c r="AF769" s="2"/>
      <c r="AG769" s="3"/>
      <c r="AH769" s="1"/>
      <c r="AI769" s="139"/>
      <c r="AJ769" s="139"/>
      <c r="AK769" s="350"/>
      <c r="AL769" s="350"/>
      <c r="AM769" s="2"/>
      <c r="AN769" s="2"/>
      <c r="AO769" s="2"/>
      <c r="AP769" s="45"/>
      <c r="AQ769" s="167"/>
      <c r="AR769" s="167"/>
      <c r="AS769" s="167"/>
      <c r="AT769" s="167"/>
      <c r="AU769" s="167"/>
      <c r="AV769" s="167"/>
      <c r="AW769" s="167"/>
      <c r="AX769" s="167"/>
      <c r="AY769" s="167"/>
      <c r="AZ769" s="167"/>
      <c r="BA769" s="167"/>
      <c r="BB769" s="167"/>
      <c r="BC769" s="167"/>
      <c r="BD769" s="167"/>
    </row>
    <row r="770" spans="1:56" ht="14.25" customHeight="1">
      <c r="A770" s="217"/>
      <c r="B770" s="270"/>
      <c r="C770" s="2"/>
      <c r="D770" s="2"/>
      <c r="E770" s="2"/>
      <c r="F770" s="2"/>
      <c r="G770" s="470"/>
      <c r="H770" s="2"/>
      <c r="I770" s="2"/>
      <c r="J770" s="2"/>
      <c r="K770" s="2"/>
      <c r="L770" s="2"/>
      <c r="M770" s="305"/>
      <c r="N770" s="2"/>
      <c r="O770" s="2"/>
      <c r="P770" s="2"/>
      <c r="Q770" s="469"/>
      <c r="R770" s="2"/>
      <c r="S770" s="2"/>
      <c r="T770" s="2"/>
      <c r="U770" s="468"/>
      <c r="V770" s="2"/>
      <c r="W770" s="1"/>
      <c r="X770" s="1"/>
      <c r="Y770" s="1"/>
      <c r="Z770" s="1"/>
      <c r="AA770" s="1"/>
      <c r="AB770" s="2"/>
      <c r="AC770" s="2"/>
      <c r="AD770" s="2"/>
      <c r="AE770" s="2"/>
      <c r="AF770" s="2"/>
      <c r="AG770" s="3"/>
      <c r="AH770" s="1"/>
      <c r="AI770" s="139"/>
      <c r="AJ770" s="139"/>
      <c r="AK770" s="350"/>
      <c r="AL770" s="350"/>
      <c r="AM770" s="2"/>
      <c r="AN770" s="2"/>
      <c r="AO770" s="2"/>
      <c r="AP770" s="45"/>
      <c r="AQ770" s="167"/>
      <c r="AR770" s="167"/>
      <c r="AS770" s="167"/>
      <c r="AT770" s="167"/>
      <c r="AU770" s="167"/>
      <c r="AV770" s="167"/>
      <c r="AW770" s="167"/>
      <c r="AX770" s="167"/>
      <c r="AY770" s="167"/>
      <c r="AZ770" s="167"/>
      <c r="BA770" s="167"/>
      <c r="BB770" s="167"/>
      <c r="BC770" s="167"/>
      <c r="BD770" s="167"/>
    </row>
    <row r="771" spans="1:56" ht="14.25" customHeight="1">
      <c r="A771" s="217"/>
      <c r="B771" s="270"/>
      <c r="C771" s="2"/>
      <c r="D771" s="2"/>
      <c r="E771" s="2"/>
      <c r="F771" s="2"/>
      <c r="G771" s="470"/>
      <c r="H771" s="2"/>
      <c r="I771" s="2"/>
      <c r="J771" s="2"/>
      <c r="K771" s="2"/>
      <c r="L771" s="2"/>
      <c r="M771" s="305"/>
      <c r="N771" s="2"/>
      <c r="O771" s="2"/>
      <c r="P771" s="2"/>
      <c r="Q771" s="469"/>
      <c r="R771" s="2"/>
      <c r="S771" s="2"/>
      <c r="T771" s="2"/>
      <c r="U771" s="468"/>
      <c r="V771" s="2"/>
      <c r="W771" s="1"/>
      <c r="X771" s="1"/>
      <c r="Y771" s="1"/>
      <c r="Z771" s="1"/>
      <c r="AA771" s="1"/>
      <c r="AB771" s="2"/>
      <c r="AC771" s="2"/>
      <c r="AD771" s="2"/>
      <c r="AE771" s="2"/>
      <c r="AF771" s="2"/>
      <c r="AG771" s="3"/>
      <c r="AH771" s="1"/>
      <c r="AI771" s="139"/>
      <c r="AJ771" s="139"/>
      <c r="AK771" s="350"/>
      <c r="AL771" s="350"/>
      <c r="AM771" s="2"/>
      <c r="AN771" s="2"/>
      <c r="AO771" s="2"/>
      <c r="AP771" s="45"/>
      <c r="AQ771" s="167"/>
      <c r="AR771" s="167"/>
      <c r="AS771" s="167"/>
      <c r="AT771" s="167"/>
      <c r="AU771" s="167"/>
      <c r="AV771" s="167"/>
      <c r="AW771" s="167"/>
      <c r="AX771" s="167"/>
      <c r="AY771" s="167"/>
      <c r="AZ771" s="167"/>
      <c r="BA771" s="167"/>
      <c r="BB771" s="167"/>
      <c r="BC771" s="167"/>
      <c r="BD771" s="167"/>
    </row>
    <row r="772" spans="1:56" ht="14.25" customHeight="1">
      <c r="A772" s="217"/>
      <c r="B772" s="270"/>
      <c r="C772" s="2"/>
      <c r="D772" s="2"/>
      <c r="E772" s="2"/>
      <c r="F772" s="2"/>
      <c r="G772" s="470"/>
      <c r="H772" s="2"/>
      <c r="I772" s="2"/>
      <c r="J772" s="2"/>
      <c r="K772" s="2"/>
      <c r="L772" s="2"/>
      <c r="M772" s="305"/>
      <c r="N772" s="2"/>
      <c r="O772" s="2"/>
      <c r="P772" s="2"/>
      <c r="Q772" s="469"/>
      <c r="R772" s="2"/>
      <c r="S772" s="2"/>
      <c r="T772" s="2"/>
      <c r="U772" s="468"/>
      <c r="V772" s="2"/>
      <c r="W772" s="1"/>
      <c r="X772" s="1"/>
      <c r="Y772" s="1"/>
      <c r="Z772" s="1"/>
      <c r="AA772" s="1"/>
      <c r="AB772" s="2"/>
      <c r="AC772" s="2"/>
      <c r="AD772" s="2"/>
      <c r="AE772" s="2"/>
      <c r="AF772" s="2"/>
      <c r="AG772" s="3"/>
      <c r="AH772" s="1"/>
      <c r="AI772" s="139"/>
      <c r="AJ772" s="139"/>
      <c r="AK772" s="350"/>
      <c r="AL772" s="350"/>
      <c r="AM772" s="2"/>
      <c r="AN772" s="2"/>
      <c r="AO772" s="2"/>
      <c r="AP772" s="45"/>
      <c r="AQ772" s="167"/>
      <c r="AR772" s="167"/>
      <c r="AS772" s="167"/>
      <c r="AT772" s="167"/>
      <c r="AU772" s="167"/>
      <c r="AV772" s="167"/>
      <c r="AW772" s="167"/>
      <c r="AX772" s="167"/>
      <c r="AY772" s="167"/>
      <c r="AZ772" s="167"/>
      <c r="BA772" s="167"/>
      <c r="BB772" s="167"/>
      <c r="BC772" s="167"/>
      <c r="BD772" s="167"/>
    </row>
    <row r="773" spans="1:56" ht="14.25" customHeight="1">
      <c r="A773" s="217"/>
      <c r="B773" s="270"/>
      <c r="C773" s="2"/>
      <c r="D773" s="2"/>
      <c r="E773" s="2"/>
      <c r="F773" s="2"/>
      <c r="G773" s="470"/>
      <c r="H773" s="2"/>
      <c r="I773" s="2"/>
      <c r="J773" s="2"/>
      <c r="K773" s="2"/>
      <c r="L773" s="2"/>
      <c r="M773" s="305"/>
      <c r="N773" s="2"/>
      <c r="O773" s="2"/>
      <c r="P773" s="2"/>
      <c r="Q773" s="469"/>
      <c r="R773" s="2"/>
      <c r="S773" s="2"/>
      <c r="T773" s="2"/>
      <c r="U773" s="468"/>
      <c r="V773" s="2"/>
      <c r="W773" s="1"/>
      <c r="X773" s="1"/>
      <c r="Y773" s="1"/>
      <c r="Z773" s="1"/>
      <c r="AA773" s="1"/>
      <c r="AB773" s="2"/>
      <c r="AC773" s="2"/>
      <c r="AD773" s="2"/>
      <c r="AE773" s="2"/>
      <c r="AF773" s="2"/>
      <c r="AG773" s="3"/>
      <c r="AH773" s="1"/>
      <c r="AI773" s="139"/>
      <c r="AJ773" s="139"/>
      <c r="AK773" s="350"/>
      <c r="AL773" s="350"/>
      <c r="AM773" s="2"/>
      <c r="AN773" s="2"/>
      <c r="AO773" s="2"/>
      <c r="AP773" s="45"/>
      <c r="AQ773" s="167"/>
      <c r="AR773" s="167"/>
      <c r="AS773" s="167"/>
      <c r="AT773" s="167"/>
      <c r="AU773" s="167"/>
      <c r="AV773" s="167"/>
      <c r="AW773" s="167"/>
      <c r="AX773" s="167"/>
      <c r="AY773" s="167"/>
      <c r="AZ773" s="167"/>
      <c r="BA773" s="167"/>
      <c r="BB773" s="167"/>
      <c r="BC773" s="167"/>
      <c r="BD773" s="167"/>
    </row>
    <row r="774" spans="1:56" ht="14.25" customHeight="1">
      <c r="A774" s="217"/>
      <c r="B774" s="270"/>
      <c r="C774" s="2"/>
      <c r="D774" s="2"/>
      <c r="E774" s="2"/>
      <c r="F774" s="2"/>
      <c r="G774" s="470"/>
      <c r="H774" s="2"/>
      <c r="I774" s="2"/>
      <c r="J774" s="2"/>
      <c r="K774" s="2"/>
      <c r="L774" s="2"/>
      <c r="M774" s="305"/>
      <c r="N774" s="2"/>
      <c r="O774" s="2"/>
      <c r="P774" s="2"/>
      <c r="Q774" s="469"/>
      <c r="R774" s="2"/>
      <c r="S774" s="2"/>
      <c r="T774" s="2"/>
      <c r="U774" s="468"/>
      <c r="V774" s="2"/>
      <c r="W774" s="1"/>
      <c r="X774" s="1"/>
      <c r="Y774" s="1"/>
      <c r="Z774" s="1"/>
      <c r="AA774" s="1"/>
      <c r="AB774" s="2"/>
      <c r="AC774" s="2"/>
      <c r="AD774" s="2"/>
      <c r="AE774" s="2"/>
      <c r="AF774" s="2"/>
      <c r="AG774" s="3"/>
      <c r="AH774" s="1"/>
      <c r="AI774" s="139"/>
      <c r="AJ774" s="139"/>
      <c r="AK774" s="350"/>
      <c r="AL774" s="350"/>
      <c r="AM774" s="2"/>
      <c r="AN774" s="2"/>
      <c r="AO774" s="2"/>
      <c r="AP774" s="45"/>
      <c r="AQ774" s="167"/>
      <c r="AR774" s="167"/>
      <c r="AS774" s="167"/>
      <c r="AT774" s="167"/>
      <c r="AU774" s="167"/>
      <c r="AV774" s="167"/>
      <c r="AW774" s="167"/>
      <c r="AX774" s="167"/>
      <c r="AY774" s="167"/>
      <c r="AZ774" s="167"/>
      <c r="BA774" s="167"/>
      <c r="BB774" s="167"/>
      <c r="BC774" s="167"/>
      <c r="BD774" s="167"/>
    </row>
    <row r="775" spans="1:56" ht="14.25" customHeight="1">
      <c r="A775" s="217"/>
      <c r="B775" s="270"/>
      <c r="C775" s="2"/>
      <c r="D775" s="2"/>
      <c r="E775" s="2"/>
      <c r="F775" s="2"/>
      <c r="G775" s="470"/>
      <c r="H775" s="2"/>
      <c r="I775" s="2"/>
      <c r="J775" s="2"/>
      <c r="K775" s="2"/>
      <c r="L775" s="2"/>
      <c r="M775" s="305"/>
      <c r="N775" s="2"/>
      <c r="O775" s="2"/>
      <c r="P775" s="2"/>
      <c r="Q775" s="469"/>
      <c r="R775" s="2"/>
      <c r="S775" s="2"/>
      <c r="T775" s="2"/>
      <c r="U775" s="468"/>
      <c r="V775" s="2"/>
      <c r="W775" s="1"/>
      <c r="X775" s="1"/>
      <c r="Y775" s="1"/>
      <c r="Z775" s="1"/>
      <c r="AA775" s="1"/>
      <c r="AB775" s="2"/>
      <c r="AC775" s="2"/>
      <c r="AD775" s="2"/>
      <c r="AE775" s="2"/>
      <c r="AF775" s="2"/>
      <c r="AG775" s="3"/>
      <c r="AH775" s="1"/>
      <c r="AI775" s="139"/>
      <c r="AJ775" s="139"/>
      <c r="AK775" s="350"/>
      <c r="AL775" s="350"/>
      <c r="AM775" s="2"/>
      <c r="AN775" s="2"/>
      <c r="AO775" s="2"/>
      <c r="AP775" s="45"/>
      <c r="AQ775" s="167"/>
      <c r="AR775" s="167"/>
      <c r="AS775" s="167"/>
      <c r="AT775" s="167"/>
      <c r="AU775" s="167"/>
      <c r="AV775" s="167"/>
      <c r="AW775" s="167"/>
      <c r="AX775" s="167"/>
      <c r="AY775" s="167"/>
      <c r="AZ775" s="167"/>
      <c r="BA775" s="167"/>
      <c r="BB775" s="167"/>
      <c r="BC775" s="167"/>
      <c r="BD775" s="167"/>
    </row>
    <row r="776" spans="1:56" ht="14.25" customHeight="1">
      <c r="A776" s="217"/>
      <c r="B776" s="270"/>
      <c r="C776" s="2"/>
      <c r="D776" s="2"/>
      <c r="E776" s="2"/>
      <c r="F776" s="2"/>
      <c r="G776" s="470"/>
      <c r="H776" s="2"/>
      <c r="I776" s="2"/>
      <c r="J776" s="2"/>
      <c r="K776" s="2"/>
      <c r="L776" s="2"/>
      <c r="M776" s="305"/>
      <c r="N776" s="2"/>
      <c r="O776" s="2"/>
      <c r="P776" s="2"/>
      <c r="Q776" s="469"/>
      <c r="R776" s="2"/>
      <c r="S776" s="2"/>
      <c r="T776" s="2"/>
      <c r="U776" s="468"/>
      <c r="V776" s="2"/>
      <c r="W776" s="1"/>
      <c r="X776" s="1"/>
      <c r="Y776" s="1"/>
      <c r="Z776" s="1"/>
      <c r="AA776" s="1"/>
      <c r="AB776" s="2"/>
      <c r="AC776" s="2"/>
      <c r="AD776" s="2"/>
      <c r="AE776" s="2"/>
      <c r="AF776" s="2"/>
      <c r="AG776" s="3"/>
      <c r="AH776" s="1"/>
      <c r="AI776" s="139"/>
      <c r="AJ776" s="139"/>
      <c r="AK776" s="350"/>
      <c r="AL776" s="350"/>
      <c r="AM776" s="2"/>
      <c r="AN776" s="2"/>
      <c r="AO776" s="2"/>
      <c r="AP776" s="45"/>
      <c r="AQ776" s="167"/>
      <c r="AR776" s="167"/>
      <c r="AS776" s="167"/>
      <c r="AT776" s="167"/>
      <c r="AU776" s="167"/>
      <c r="AV776" s="167"/>
      <c r="AW776" s="167"/>
      <c r="AX776" s="167"/>
      <c r="AY776" s="167"/>
      <c r="AZ776" s="167"/>
      <c r="BA776" s="167"/>
      <c r="BB776" s="167"/>
      <c r="BC776" s="167"/>
      <c r="BD776" s="167"/>
    </row>
    <row r="777" spans="1:56" ht="14.25" customHeight="1">
      <c r="A777" s="217"/>
      <c r="B777" s="270"/>
      <c r="C777" s="2"/>
      <c r="D777" s="2"/>
      <c r="E777" s="2"/>
      <c r="F777" s="2"/>
      <c r="G777" s="470"/>
      <c r="H777" s="2"/>
      <c r="I777" s="2"/>
      <c r="J777" s="2"/>
      <c r="K777" s="2"/>
      <c r="L777" s="2"/>
      <c r="M777" s="305"/>
      <c r="N777" s="2"/>
      <c r="O777" s="2"/>
      <c r="P777" s="2"/>
      <c r="Q777" s="469"/>
      <c r="R777" s="2"/>
      <c r="S777" s="2"/>
      <c r="T777" s="2"/>
      <c r="U777" s="468"/>
      <c r="V777" s="2"/>
      <c r="W777" s="1"/>
      <c r="X777" s="1"/>
      <c r="Y777" s="1"/>
      <c r="Z777" s="1"/>
      <c r="AA777" s="1"/>
      <c r="AB777" s="2"/>
      <c r="AC777" s="2"/>
      <c r="AD777" s="2"/>
      <c r="AE777" s="2"/>
      <c r="AF777" s="2"/>
      <c r="AG777" s="3"/>
      <c r="AH777" s="1"/>
      <c r="AI777" s="139"/>
      <c r="AJ777" s="139"/>
      <c r="AK777" s="350"/>
      <c r="AL777" s="350"/>
      <c r="AM777" s="2"/>
      <c r="AN777" s="2"/>
      <c r="AO777" s="2"/>
      <c r="AP777" s="45"/>
      <c r="AQ777" s="167"/>
      <c r="AR777" s="167"/>
      <c r="AS777" s="167"/>
      <c r="AT777" s="167"/>
      <c r="AU777" s="167"/>
      <c r="AV777" s="167"/>
      <c r="AW777" s="167"/>
      <c r="AX777" s="167"/>
      <c r="AY777" s="167"/>
      <c r="AZ777" s="167"/>
      <c r="BA777" s="167"/>
      <c r="BB777" s="167"/>
      <c r="BC777" s="167"/>
      <c r="BD777" s="167"/>
    </row>
    <row r="778" spans="1:56" ht="14.25" customHeight="1">
      <c r="A778" s="217"/>
      <c r="B778" s="270"/>
      <c r="C778" s="2"/>
      <c r="D778" s="2"/>
      <c r="E778" s="2"/>
      <c r="F778" s="2"/>
      <c r="G778" s="470"/>
      <c r="H778" s="2"/>
      <c r="I778" s="2"/>
      <c r="J778" s="2"/>
      <c r="K778" s="2"/>
      <c r="L778" s="2"/>
      <c r="M778" s="305"/>
      <c r="N778" s="2"/>
      <c r="O778" s="2"/>
      <c r="P778" s="2"/>
      <c r="Q778" s="469"/>
      <c r="R778" s="2"/>
      <c r="S778" s="2"/>
      <c r="T778" s="2"/>
      <c r="U778" s="468"/>
      <c r="V778" s="2"/>
      <c r="W778" s="1"/>
      <c r="X778" s="1"/>
      <c r="Y778" s="1"/>
      <c r="Z778" s="1"/>
      <c r="AA778" s="1"/>
      <c r="AB778" s="2"/>
      <c r="AC778" s="2"/>
      <c r="AD778" s="2"/>
      <c r="AE778" s="2"/>
      <c r="AF778" s="2"/>
      <c r="AG778" s="3"/>
      <c r="AH778" s="1"/>
      <c r="AI778" s="139"/>
      <c r="AJ778" s="139"/>
      <c r="AK778" s="350"/>
      <c r="AL778" s="350"/>
      <c r="AM778" s="2"/>
      <c r="AN778" s="2"/>
      <c r="AO778" s="2"/>
      <c r="AP778" s="45"/>
      <c r="AQ778" s="167"/>
      <c r="AR778" s="167"/>
      <c r="AS778" s="167"/>
      <c r="AT778" s="167"/>
      <c r="AU778" s="167"/>
      <c r="AV778" s="167"/>
      <c r="AW778" s="167"/>
      <c r="AX778" s="167"/>
      <c r="AY778" s="167"/>
      <c r="AZ778" s="167"/>
      <c r="BA778" s="167"/>
      <c r="BB778" s="167"/>
      <c r="BC778" s="167"/>
      <c r="BD778" s="167"/>
    </row>
    <row r="779" spans="1:56" ht="14.25" customHeight="1">
      <c r="A779" s="217"/>
      <c r="B779" s="270"/>
      <c r="C779" s="2"/>
      <c r="D779" s="2"/>
      <c r="E779" s="2"/>
      <c r="F779" s="2"/>
      <c r="G779" s="470"/>
      <c r="H779" s="2"/>
      <c r="I779" s="2"/>
      <c r="J779" s="2"/>
      <c r="K779" s="2"/>
      <c r="L779" s="2"/>
      <c r="M779" s="305"/>
      <c r="N779" s="2"/>
      <c r="O779" s="2"/>
      <c r="P779" s="2"/>
      <c r="Q779" s="469"/>
      <c r="R779" s="2"/>
      <c r="S779" s="2"/>
      <c r="T779" s="2"/>
      <c r="U779" s="468"/>
      <c r="V779" s="2"/>
      <c r="W779" s="1"/>
      <c r="X779" s="1"/>
      <c r="Y779" s="1"/>
      <c r="Z779" s="1"/>
      <c r="AA779" s="1"/>
      <c r="AB779" s="2"/>
      <c r="AC779" s="2"/>
      <c r="AD779" s="2"/>
      <c r="AE779" s="2"/>
      <c r="AF779" s="2"/>
      <c r="AG779" s="3"/>
      <c r="AH779" s="1"/>
      <c r="AI779" s="139"/>
      <c r="AJ779" s="139"/>
      <c r="AK779" s="350"/>
      <c r="AL779" s="350"/>
      <c r="AM779" s="2"/>
      <c r="AN779" s="2"/>
      <c r="AO779" s="2"/>
      <c r="AP779" s="45"/>
      <c r="AQ779" s="167"/>
      <c r="AR779" s="167"/>
      <c r="AS779" s="167"/>
      <c r="AT779" s="167"/>
      <c r="AU779" s="167"/>
      <c r="AV779" s="167"/>
      <c r="AW779" s="167"/>
      <c r="AX779" s="167"/>
      <c r="AY779" s="167"/>
      <c r="AZ779" s="167"/>
      <c r="BA779" s="167"/>
      <c r="BB779" s="167"/>
      <c r="BC779" s="167"/>
      <c r="BD779" s="167"/>
    </row>
    <row r="780" spans="1:56" ht="14.25" customHeight="1">
      <c r="A780" s="217"/>
      <c r="B780" s="270"/>
      <c r="C780" s="2"/>
      <c r="D780" s="2"/>
      <c r="E780" s="2"/>
      <c r="F780" s="2"/>
      <c r="G780" s="470"/>
      <c r="H780" s="2"/>
      <c r="I780" s="2"/>
      <c r="J780" s="2"/>
      <c r="K780" s="2"/>
      <c r="L780" s="2"/>
      <c r="M780" s="305"/>
      <c r="N780" s="2"/>
      <c r="O780" s="2"/>
      <c r="P780" s="2"/>
      <c r="Q780" s="469"/>
      <c r="R780" s="2"/>
      <c r="S780" s="2"/>
      <c r="T780" s="2"/>
      <c r="U780" s="468"/>
      <c r="V780" s="2"/>
      <c r="W780" s="1"/>
      <c r="X780" s="1"/>
      <c r="Y780" s="1"/>
      <c r="Z780" s="1"/>
      <c r="AA780" s="1"/>
      <c r="AB780" s="2"/>
      <c r="AC780" s="2"/>
      <c r="AD780" s="2"/>
      <c r="AE780" s="2"/>
      <c r="AF780" s="2"/>
      <c r="AG780" s="3"/>
      <c r="AH780" s="1"/>
      <c r="AI780" s="139"/>
      <c r="AJ780" s="139"/>
      <c r="AK780" s="350"/>
      <c r="AL780" s="350"/>
      <c r="AM780" s="2"/>
      <c r="AN780" s="2"/>
      <c r="AO780" s="2"/>
      <c r="AP780" s="45"/>
      <c r="AQ780" s="167"/>
      <c r="AR780" s="167"/>
      <c r="AS780" s="167"/>
      <c r="AT780" s="167"/>
      <c r="AU780" s="167"/>
      <c r="AV780" s="167"/>
      <c r="AW780" s="167"/>
      <c r="AX780" s="167"/>
      <c r="AY780" s="167"/>
      <c r="AZ780" s="167"/>
      <c r="BA780" s="167"/>
      <c r="BB780" s="167"/>
      <c r="BC780" s="167"/>
      <c r="BD780" s="167"/>
    </row>
    <row r="781" spans="1:56" ht="14.25" customHeight="1">
      <c r="A781" s="217"/>
      <c r="B781" s="270"/>
      <c r="C781" s="2"/>
      <c r="D781" s="2"/>
      <c r="E781" s="2"/>
      <c r="F781" s="2"/>
      <c r="G781" s="470"/>
      <c r="H781" s="2"/>
      <c r="I781" s="2"/>
      <c r="J781" s="2"/>
      <c r="K781" s="2"/>
      <c r="L781" s="2"/>
      <c r="M781" s="305"/>
      <c r="N781" s="2"/>
      <c r="O781" s="2"/>
      <c r="P781" s="2"/>
      <c r="Q781" s="469"/>
      <c r="R781" s="2"/>
      <c r="S781" s="2"/>
      <c r="T781" s="2"/>
      <c r="U781" s="468"/>
      <c r="V781" s="2"/>
      <c r="W781" s="1"/>
      <c r="X781" s="1"/>
      <c r="Y781" s="1"/>
      <c r="Z781" s="1"/>
      <c r="AA781" s="1"/>
      <c r="AB781" s="2"/>
      <c r="AC781" s="2"/>
      <c r="AD781" s="2"/>
      <c r="AE781" s="2"/>
      <c r="AF781" s="2"/>
      <c r="AG781" s="3"/>
      <c r="AH781" s="1"/>
      <c r="AI781" s="139"/>
      <c r="AJ781" s="139"/>
      <c r="AK781" s="350"/>
      <c r="AL781" s="350"/>
      <c r="AM781" s="2"/>
      <c r="AN781" s="2"/>
      <c r="AO781" s="2"/>
      <c r="AP781" s="45"/>
      <c r="AQ781" s="167"/>
      <c r="AR781" s="167"/>
      <c r="AS781" s="167"/>
      <c r="AT781" s="167"/>
      <c r="AU781" s="167"/>
      <c r="AV781" s="167"/>
      <c r="AW781" s="167"/>
      <c r="AX781" s="167"/>
      <c r="AY781" s="167"/>
      <c r="AZ781" s="167"/>
      <c r="BA781" s="167"/>
      <c r="BB781" s="167"/>
      <c r="BC781" s="167"/>
      <c r="BD781" s="167"/>
    </row>
    <row r="782" spans="1:56" ht="14.25" customHeight="1">
      <c r="A782" s="217"/>
      <c r="B782" s="270"/>
      <c r="C782" s="2"/>
      <c r="D782" s="2"/>
      <c r="E782" s="2"/>
      <c r="F782" s="2"/>
      <c r="G782" s="470"/>
      <c r="H782" s="2"/>
      <c r="I782" s="2"/>
      <c r="J782" s="2"/>
      <c r="K782" s="2"/>
      <c r="L782" s="2"/>
      <c r="M782" s="305"/>
      <c r="N782" s="2"/>
      <c r="O782" s="2"/>
      <c r="P782" s="2"/>
      <c r="Q782" s="469"/>
      <c r="R782" s="2"/>
      <c r="S782" s="2"/>
      <c r="T782" s="2"/>
      <c r="U782" s="468"/>
      <c r="V782" s="2"/>
      <c r="W782" s="1"/>
      <c r="X782" s="1"/>
      <c r="Y782" s="1"/>
      <c r="Z782" s="1"/>
      <c r="AA782" s="1"/>
      <c r="AB782" s="2"/>
      <c r="AC782" s="2"/>
      <c r="AD782" s="2"/>
      <c r="AE782" s="2"/>
      <c r="AF782" s="2"/>
      <c r="AG782" s="3"/>
      <c r="AH782" s="1"/>
      <c r="AI782" s="139"/>
      <c r="AJ782" s="139"/>
      <c r="AK782" s="350"/>
      <c r="AL782" s="350"/>
      <c r="AM782" s="2"/>
      <c r="AN782" s="2"/>
      <c r="AO782" s="2"/>
      <c r="AP782" s="45"/>
      <c r="AQ782" s="167"/>
      <c r="AR782" s="167"/>
      <c r="AS782" s="167"/>
      <c r="AT782" s="167"/>
      <c r="AU782" s="167"/>
      <c r="AV782" s="167"/>
      <c r="AW782" s="167"/>
      <c r="AX782" s="167"/>
      <c r="AY782" s="167"/>
      <c r="AZ782" s="167"/>
      <c r="BA782" s="167"/>
      <c r="BB782" s="167"/>
      <c r="BC782" s="167"/>
      <c r="BD782" s="167"/>
    </row>
    <row r="783" spans="1:56" ht="14.25" customHeight="1">
      <c r="A783" s="217"/>
      <c r="B783" s="270"/>
      <c r="C783" s="2"/>
      <c r="D783" s="2"/>
      <c r="E783" s="2"/>
      <c r="F783" s="2"/>
      <c r="G783" s="470"/>
      <c r="H783" s="2"/>
      <c r="I783" s="2"/>
      <c r="J783" s="2"/>
      <c r="K783" s="2"/>
      <c r="L783" s="2"/>
      <c r="M783" s="305"/>
      <c r="N783" s="2"/>
      <c r="O783" s="2"/>
      <c r="P783" s="2"/>
      <c r="Q783" s="469"/>
      <c r="R783" s="2"/>
      <c r="S783" s="2"/>
      <c r="T783" s="2"/>
      <c r="U783" s="468"/>
      <c r="V783" s="2"/>
      <c r="W783" s="1"/>
      <c r="X783" s="1"/>
      <c r="Y783" s="1"/>
      <c r="Z783" s="1"/>
      <c r="AA783" s="1"/>
      <c r="AB783" s="2"/>
      <c r="AC783" s="2"/>
      <c r="AD783" s="2"/>
      <c r="AE783" s="2"/>
      <c r="AF783" s="2"/>
      <c r="AG783" s="3"/>
      <c r="AH783" s="1"/>
      <c r="AI783" s="139"/>
      <c r="AJ783" s="139"/>
      <c r="AK783" s="350"/>
      <c r="AL783" s="350"/>
      <c r="AM783" s="2"/>
      <c r="AN783" s="2"/>
      <c r="AO783" s="2"/>
      <c r="AP783" s="45"/>
      <c r="AQ783" s="167"/>
      <c r="AR783" s="167"/>
      <c r="AS783" s="167"/>
      <c r="AT783" s="167"/>
      <c r="AU783" s="167"/>
      <c r="AV783" s="167"/>
      <c r="AW783" s="167"/>
      <c r="AX783" s="167"/>
      <c r="AY783" s="167"/>
      <c r="AZ783" s="167"/>
      <c r="BA783" s="167"/>
      <c r="BB783" s="167"/>
      <c r="BC783" s="167"/>
      <c r="BD783" s="167"/>
    </row>
    <row r="784" spans="1:56" ht="14.25" customHeight="1">
      <c r="A784" s="217"/>
      <c r="B784" s="270"/>
      <c r="C784" s="2"/>
      <c r="D784" s="2"/>
      <c r="E784" s="2"/>
      <c r="F784" s="2"/>
      <c r="G784" s="470"/>
      <c r="H784" s="2"/>
      <c r="I784" s="2"/>
      <c r="J784" s="2"/>
      <c r="K784" s="2"/>
      <c r="L784" s="2"/>
      <c r="M784" s="305"/>
      <c r="N784" s="2"/>
      <c r="O784" s="2"/>
      <c r="P784" s="2"/>
      <c r="Q784" s="469"/>
      <c r="R784" s="2"/>
      <c r="S784" s="2"/>
      <c r="T784" s="2"/>
      <c r="U784" s="468"/>
      <c r="V784" s="2"/>
      <c r="W784" s="1"/>
      <c r="X784" s="1"/>
      <c r="Y784" s="1"/>
      <c r="Z784" s="1"/>
      <c r="AA784" s="1"/>
      <c r="AB784" s="2"/>
      <c r="AC784" s="2"/>
      <c r="AD784" s="2"/>
      <c r="AE784" s="2"/>
      <c r="AF784" s="2"/>
      <c r="AG784" s="3"/>
      <c r="AH784" s="1"/>
      <c r="AI784" s="139"/>
      <c r="AJ784" s="139"/>
      <c r="AK784" s="350"/>
      <c r="AL784" s="350"/>
      <c r="AM784" s="2"/>
      <c r="AN784" s="2"/>
      <c r="AO784" s="2"/>
      <c r="AP784" s="45"/>
      <c r="AQ784" s="167"/>
      <c r="AR784" s="167"/>
      <c r="AS784" s="167"/>
      <c r="AT784" s="167"/>
      <c r="AU784" s="167"/>
      <c r="AV784" s="167"/>
      <c r="AW784" s="167"/>
      <c r="AX784" s="167"/>
      <c r="AY784" s="167"/>
      <c r="AZ784" s="167"/>
      <c r="BA784" s="167"/>
      <c r="BB784" s="167"/>
      <c r="BC784" s="167"/>
      <c r="BD784" s="167"/>
    </row>
    <row r="785" spans="1:56" ht="14.25" customHeight="1">
      <c r="A785" s="217"/>
      <c r="B785" s="270"/>
      <c r="C785" s="2"/>
      <c r="D785" s="2"/>
      <c r="E785" s="2"/>
      <c r="F785" s="2"/>
      <c r="G785" s="470"/>
      <c r="H785" s="2"/>
      <c r="I785" s="2"/>
      <c r="J785" s="2"/>
      <c r="K785" s="2"/>
      <c r="L785" s="2"/>
      <c r="M785" s="305"/>
      <c r="N785" s="2"/>
      <c r="O785" s="2"/>
      <c r="P785" s="2"/>
      <c r="Q785" s="469"/>
      <c r="R785" s="2"/>
      <c r="S785" s="2"/>
      <c r="T785" s="2"/>
      <c r="U785" s="468"/>
      <c r="V785" s="2"/>
      <c r="W785" s="1"/>
      <c r="X785" s="1"/>
      <c r="Y785" s="1"/>
      <c r="Z785" s="1"/>
      <c r="AA785" s="1"/>
      <c r="AB785" s="2"/>
      <c r="AC785" s="2"/>
      <c r="AD785" s="2"/>
      <c r="AE785" s="2"/>
      <c r="AF785" s="2"/>
      <c r="AG785" s="3"/>
      <c r="AH785" s="1"/>
      <c r="AI785" s="139"/>
      <c r="AJ785" s="139"/>
      <c r="AK785" s="350"/>
      <c r="AL785" s="350"/>
      <c r="AM785" s="2"/>
      <c r="AN785" s="2"/>
      <c r="AO785" s="2"/>
      <c r="AP785" s="45"/>
      <c r="AQ785" s="167"/>
      <c r="AR785" s="167"/>
      <c r="AS785" s="167"/>
      <c r="AT785" s="167"/>
      <c r="AU785" s="167"/>
      <c r="AV785" s="167"/>
      <c r="AW785" s="167"/>
      <c r="AX785" s="167"/>
      <c r="AY785" s="167"/>
      <c r="AZ785" s="167"/>
      <c r="BA785" s="167"/>
      <c r="BB785" s="167"/>
      <c r="BC785" s="167"/>
      <c r="BD785" s="167"/>
    </row>
    <row r="786" spans="1:56" ht="14.25" customHeight="1">
      <c r="A786" s="217"/>
      <c r="B786" s="270"/>
      <c r="C786" s="2"/>
      <c r="D786" s="2"/>
      <c r="E786" s="2"/>
      <c r="F786" s="2"/>
      <c r="G786" s="470"/>
      <c r="H786" s="2"/>
      <c r="I786" s="2"/>
      <c r="J786" s="2"/>
      <c r="K786" s="2"/>
      <c r="L786" s="2"/>
      <c r="M786" s="305"/>
      <c r="N786" s="2"/>
      <c r="O786" s="2"/>
      <c r="P786" s="2"/>
      <c r="Q786" s="469"/>
      <c r="R786" s="2"/>
      <c r="S786" s="2"/>
      <c r="T786" s="2"/>
      <c r="U786" s="468"/>
      <c r="V786" s="2"/>
      <c r="W786" s="1"/>
      <c r="X786" s="1"/>
      <c r="Y786" s="1"/>
      <c r="Z786" s="1"/>
      <c r="AA786" s="1"/>
      <c r="AB786" s="2"/>
      <c r="AC786" s="2"/>
      <c r="AD786" s="2"/>
      <c r="AE786" s="2"/>
      <c r="AF786" s="2"/>
      <c r="AG786" s="3"/>
      <c r="AH786" s="1"/>
      <c r="AI786" s="139"/>
      <c r="AJ786" s="139"/>
      <c r="AK786" s="350"/>
      <c r="AL786" s="350"/>
      <c r="AM786" s="2"/>
      <c r="AN786" s="2"/>
      <c r="AO786" s="2"/>
      <c r="AP786" s="45"/>
      <c r="AQ786" s="167"/>
      <c r="AR786" s="167"/>
      <c r="AS786" s="167"/>
      <c r="AT786" s="167"/>
      <c r="AU786" s="167"/>
      <c r="AV786" s="167"/>
      <c r="AW786" s="167"/>
      <c r="AX786" s="167"/>
      <c r="AY786" s="167"/>
      <c r="AZ786" s="167"/>
      <c r="BA786" s="167"/>
      <c r="BB786" s="167"/>
      <c r="BC786" s="167"/>
      <c r="BD786" s="167"/>
    </row>
    <row r="787" spans="1:56" ht="14.25" customHeight="1">
      <c r="A787" s="217"/>
      <c r="B787" s="270"/>
      <c r="C787" s="2"/>
      <c r="D787" s="2"/>
      <c r="E787" s="2"/>
      <c r="F787" s="2"/>
      <c r="G787" s="470"/>
      <c r="H787" s="2"/>
      <c r="I787" s="2"/>
      <c r="J787" s="2"/>
      <c r="K787" s="2"/>
      <c r="L787" s="2"/>
      <c r="M787" s="305"/>
      <c r="N787" s="2"/>
      <c r="O787" s="2"/>
      <c r="P787" s="2"/>
      <c r="Q787" s="469"/>
      <c r="R787" s="2"/>
      <c r="S787" s="2"/>
      <c r="T787" s="2"/>
      <c r="U787" s="468"/>
      <c r="V787" s="2"/>
      <c r="W787" s="1"/>
      <c r="X787" s="1"/>
      <c r="Y787" s="1"/>
      <c r="Z787" s="1"/>
      <c r="AA787" s="1"/>
      <c r="AB787" s="2"/>
      <c r="AC787" s="2"/>
      <c r="AD787" s="2"/>
      <c r="AE787" s="2"/>
      <c r="AF787" s="2"/>
      <c r="AG787" s="3"/>
      <c r="AH787" s="1"/>
      <c r="AI787" s="139"/>
      <c r="AJ787" s="139"/>
      <c r="AK787" s="350"/>
      <c r="AL787" s="350"/>
      <c r="AM787" s="2"/>
      <c r="AN787" s="2"/>
      <c r="AO787" s="2"/>
      <c r="AP787" s="45"/>
      <c r="AQ787" s="167"/>
      <c r="AR787" s="167"/>
      <c r="AS787" s="167"/>
      <c r="AT787" s="167"/>
      <c r="AU787" s="167"/>
      <c r="AV787" s="167"/>
      <c r="AW787" s="167"/>
      <c r="AX787" s="167"/>
      <c r="AY787" s="167"/>
      <c r="AZ787" s="167"/>
      <c r="BA787" s="167"/>
      <c r="BB787" s="167"/>
      <c r="BC787" s="167"/>
      <c r="BD787" s="167"/>
    </row>
    <row r="788" spans="1:56" ht="14.25" customHeight="1">
      <c r="A788" s="217"/>
      <c r="B788" s="270"/>
      <c r="C788" s="2"/>
      <c r="D788" s="2"/>
      <c r="E788" s="2"/>
      <c r="F788" s="2"/>
      <c r="G788" s="470"/>
      <c r="H788" s="2"/>
      <c r="I788" s="2"/>
      <c r="J788" s="2"/>
      <c r="K788" s="2"/>
      <c r="L788" s="2"/>
      <c r="M788" s="305"/>
      <c r="N788" s="2"/>
      <c r="O788" s="2"/>
      <c r="P788" s="2"/>
      <c r="Q788" s="469"/>
      <c r="R788" s="2"/>
      <c r="S788" s="2"/>
      <c r="T788" s="2"/>
      <c r="U788" s="468"/>
      <c r="V788" s="2"/>
      <c r="W788" s="1"/>
      <c r="X788" s="1"/>
      <c r="Y788" s="1"/>
      <c r="Z788" s="1"/>
      <c r="AA788" s="1"/>
      <c r="AB788" s="2"/>
      <c r="AC788" s="2"/>
      <c r="AD788" s="2"/>
      <c r="AE788" s="2"/>
      <c r="AF788" s="2"/>
      <c r="AG788" s="3"/>
      <c r="AH788" s="1"/>
      <c r="AI788" s="139"/>
      <c r="AJ788" s="139"/>
      <c r="AK788" s="350"/>
      <c r="AL788" s="350"/>
      <c r="AM788" s="2"/>
      <c r="AN788" s="2"/>
      <c r="AO788" s="2"/>
      <c r="AP788" s="45"/>
      <c r="AQ788" s="167"/>
      <c r="AR788" s="167"/>
      <c r="AS788" s="167"/>
      <c r="AT788" s="167"/>
      <c r="AU788" s="167"/>
      <c r="AV788" s="167"/>
      <c r="AW788" s="167"/>
      <c r="AX788" s="167"/>
      <c r="AY788" s="167"/>
      <c r="AZ788" s="167"/>
      <c r="BA788" s="167"/>
      <c r="BB788" s="167"/>
      <c r="BC788" s="167"/>
      <c r="BD788" s="167"/>
    </row>
    <row r="789" spans="1:56" ht="14.25" customHeight="1">
      <c r="A789" s="217"/>
      <c r="B789" s="270"/>
      <c r="C789" s="2"/>
      <c r="D789" s="2"/>
      <c r="E789" s="2"/>
      <c r="F789" s="2"/>
      <c r="G789" s="470"/>
      <c r="H789" s="2"/>
      <c r="I789" s="2"/>
      <c r="J789" s="2"/>
      <c r="K789" s="2"/>
      <c r="L789" s="2"/>
      <c r="M789" s="305"/>
      <c r="N789" s="2"/>
      <c r="O789" s="2"/>
      <c r="P789" s="2"/>
      <c r="Q789" s="469"/>
      <c r="R789" s="2"/>
      <c r="S789" s="2"/>
      <c r="T789" s="2"/>
      <c r="U789" s="468"/>
      <c r="V789" s="2"/>
      <c r="W789" s="1"/>
      <c r="X789" s="1"/>
      <c r="Y789" s="1"/>
      <c r="Z789" s="1"/>
      <c r="AA789" s="1"/>
      <c r="AB789" s="2"/>
      <c r="AC789" s="2"/>
      <c r="AD789" s="2"/>
      <c r="AE789" s="2"/>
      <c r="AF789" s="2"/>
      <c r="AG789" s="3"/>
      <c r="AH789" s="1"/>
      <c r="AI789" s="139"/>
      <c r="AJ789" s="139"/>
      <c r="AK789" s="350"/>
      <c r="AL789" s="350"/>
      <c r="AM789" s="2"/>
      <c r="AN789" s="2"/>
      <c r="AO789" s="2"/>
      <c r="AP789" s="45"/>
      <c r="AQ789" s="167"/>
      <c r="AR789" s="167"/>
      <c r="AS789" s="167"/>
      <c r="AT789" s="167"/>
      <c r="AU789" s="167"/>
      <c r="AV789" s="167"/>
      <c r="AW789" s="167"/>
      <c r="AX789" s="167"/>
      <c r="AY789" s="167"/>
      <c r="AZ789" s="167"/>
      <c r="BA789" s="167"/>
      <c r="BB789" s="167"/>
      <c r="BC789" s="167"/>
      <c r="BD789" s="167"/>
    </row>
    <row r="790" spans="1:56" ht="14.25" customHeight="1">
      <c r="A790" s="217"/>
      <c r="B790" s="270"/>
      <c r="C790" s="2"/>
      <c r="D790" s="2"/>
      <c r="E790" s="2"/>
      <c r="F790" s="2"/>
      <c r="G790" s="470"/>
      <c r="H790" s="2"/>
      <c r="I790" s="2"/>
      <c r="J790" s="2"/>
      <c r="K790" s="2"/>
      <c r="L790" s="2"/>
      <c r="M790" s="305"/>
      <c r="N790" s="2"/>
      <c r="O790" s="2"/>
      <c r="P790" s="2"/>
      <c r="Q790" s="469"/>
      <c r="R790" s="2"/>
      <c r="S790" s="2"/>
      <c r="T790" s="2"/>
      <c r="U790" s="468"/>
      <c r="V790" s="2"/>
      <c r="W790" s="1"/>
      <c r="X790" s="1"/>
      <c r="Y790" s="1"/>
      <c r="Z790" s="1"/>
      <c r="AA790" s="1"/>
      <c r="AB790" s="2"/>
      <c r="AC790" s="2"/>
      <c r="AD790" s="2"/>
      <c r="AE790" s="2"/>
      <c r="AF790" s="2"/>
      <c r="AG790" s="3"/>
      <c r="AH790" s="1"/>
      <c r="AI790" s="139"/>
      <c r="AJ790" s="139"/>
      <c r="AK790" s="350"/>
      <c r="AL790" s="350"/>
      <c r="AM790" s="2"/>
      <c r="AN790" s="2"/>
      <c r="AO790" s="2"/>
      <c r="AP790" s="45"/>
      <c r="AQ790" s="167"/>
      <c r="AR790" s="167"/>
      <c r="AS790" s="167"/>
      <c r="AT790" s="167"/>
      <c r="AU790" s="167"/>
      <c r="AV790" s="167"/>
      <c r="AW790" s="167"/>
      <c r="AX790" s="167"/>
      <c r="AY790" s="167"/>
      <c r="AZ790" s="167"/>
      <c r="BA790" s="167"/>
      <c r="BB790" s="167"/>
      <c r="BC790" s="167"/>
      <c r="BD790" s="167"/>
    </row>
    <row r="791" spans="1:56" ht="14.25" customHeight="1">
      <c r="A791" s="217"/>
      <c r="B791" s="270"/>
      <c r="C791" s="2"/>
      <c r="D791" s="2"/>
      <c r="E791" s="2"/>
      <c r="F791" s="2"/>
      <c r="G791" s="470"/>
      <c r="H791" s="2"/>
      <c r="I791" s="2"/>
      <c r="J791" s="2"/>
      <c r="K791" s="2"/>
      <c r="L791" s="2"/>
      <c r="M791" s="305"/>
      <c r="N791" s="2"/>
      <c r="O791" s="2"/>
      <c r="P791" s="2"/>
      <c r="Q791" s="469"/>
      <c r="R791" s="2"/>
      <c r="S791" s="2"/>
      <c r="T791" s="2"/>
      <c r="U791" s="468"/>
      <c r="V791" s="2"/>
      <c r="W791" s="1"/>
      <c r="X791" s="1"/>
      <c r="Y791" s="1"/>
      <c r="Z791" s="1"/>
      <c r="AA791" s="1"/>
      <c r="AB791" s="2"/>
      <c r="AC791" s="2"/>
      <c r="AD791" s="2"/>
      <c r="AE791" s="2"/>
      <c r="AF791" s="2"/>
      <c r="AG791" s="3"/>
      <c r="AH791" s="1"/>
      <c r="AI791" s="139"/>
      <c r="AJ791" s="139"/>
      <c r="AK791" s="350"/>
      <c r="AL791" s="350"/>
      <c r="AM791" s="2"/>
      <c r="AN791" s="2"/>
      <c r="AO791" s="2"/>
      <c r="AP791" s="45"/>
      <c r="AQ791" s="167"/>
      <c r="AR791" s="167"/>
      <c r="AS791" s="167"/>
      <c r="AT791" s="167"/>
      <c r="AU791" s="167"/>
      <c r="AV791" s="167"/>
      <c r="AW791" s="167"/>
      <c r="AX791" s="167"/>
      <c r="AY791" s="167"/>
      <c r="AZ791" s="167"/>
      <c r="BA791" s="167"/>
      <c r="BB791" s="167"/>
      <c r="BC791" s="167"/>
      <c r="BD791" s="167"/>
    </row>
    <row r="792" spans="1:56" ht="14.25" customHeight="1">
      <c r="A792" s="217"/>
      <c r="B792" s="270"/>
      <c r="C792" s="2"/>
      <c r="D792" s="2"/>
      <c r="E792" s="2"/>
      <c r="F792" s="2"/>
      <c r="G792" s="470"/>
      <c r="H792" s="2"/>
      <c r="I792" s="2"/>
      <c r="J792" s="2"/>
      <c r="K792" s="2"/>
      <c r="L792" s="2"/>
      <c r="M792" s="305"/>
      <c r="N792" s="2"/>
      <c r="O792" s="2"/>
      <c r="P792" s="2"/>
      <c r="Q792" s="469"/>
      <c r="R792" s="2"/>
      <c r="S792" s="2"/>
      <c r="T792" s="2"/>
      <c r="U792" s="468"/>
      <c r="V792" s="2"/>
      <c r="W792" s="1"/>
      <c r="X792" s="1"/>
      <c r="Y792" s="1"/>
      <c r="Z792" s="1"/>
      <c r="AA792" s="1"/>
      <c r="AB792" s="2"/>
      <c r="AC792" s="2"/>
      <c r="AD792" s="2"/>
      <c r="AE792" s="2"/>
      <c r="AF792" s="2"/>
      <c r="AG792" s="3"/>
      <c r="AH792" s="1"/>
      <c r="AI792" s="139"/>
      <c r="AJ792" s="139"/>
      <c r="AK792" s="350"/>
      <c r="AL792" s="350"/>
      <c r="AM792" s="2"/>
      <c r="AN792" s="2"/>
      <c r="AO792" s="2"/>
      <c r="AP792" s="45"/>
      <c r="AQ792" s="167"/>
      <c r="AR792" s="167"/>
      <c r="AS792" s="167"/>
      <c r="AT792" s="167"/>
      <c r="AU792" s="167"/>
      <c r="AV792" s="167"/>
      <c r="AW792" s="167"/>
      <c r="AX792" s="167"/>
      <c r="AY792" s="167"/>
      <c r="AZ792" s="167"/>
      <c r="BA792" s="167"/>
      <c r="BB792" s="167"/>
      <c r="BC792" s="167"/>
      <c r="BD792" s="167"/>
    </row>
    <row r="793" spans="1:56" ht="14.25" customHeight="1">
      <c r="A793" s="217"/>
      <c r="B793" s="270"/>
      <c r="C793" s="2"/>
      <c r="D793" s="2"/>
      <c r="E793" s="2"/>
      <c r="F793" s="2"/>
      <c r="G793" s="470"/>
      <c r="H793" s="2"/>
      <c r="I793" s="2"/>
      <c r="J793" s="2"/>
      <c r="K793" s="2"/>
      <c r="L793" s="2"/>
      <c r="M793" s="305"/>
      <c r="N793" s="2"/>
      <c r="O793" s="2"/>
      <c r="P793" s="2"/>
      <c r="Q793" s="469"/>
      <c r="R793" s="2"/>
      <c r="S793" s="2"/>
      <c r="T793" s="2"/>
      <c r="U793" s="468"/>
      <c r="V793" s="2"/>
      <c r="W793" s="1"/>
      <c r="X793" s="1"/>
      <c r="Y793" s="1"/>
      <c r="Z793" s="1"/>
      <c r="AA793" s="1"/>
      <c r="AB793" s="2"/>
      <c r="AC793" s="2"/>
      <c r="AD793" s="2"/>
      <c r="AE793" s="2"/>
      <c r="AF793" s="2"/>
      <c r="AG793" s="3"/>
      <c r="AH793" s="1"/>
      <c r="AI793" s="139"/>
      <c r="AJ793" s="139"/>
      <c r="AK793" s="350"/>
      <c r="AL793" s="350"/>
      <c r="AM793" s="2"/>
      <c r="AN793" s="2"/>
      <c r="AO793" s="2"/>
      <c r="AP793" s="45"/>
      <c r="AQ793" s="167"/>
      <c r="AR793" s="167"/>
      <c r="AS793" s="167"/>
      <c r="AT793" s="167"/>
      <c r="AU793" s="167"/>
      <c r="AV793" s="167"/>
      <c r="AW793" s="167"/>
      <c r="AX793" s="167"/>
      <c r="AY793" s="167"/>
      <c r="AZ793" s="167"/>
      <c r="BA793" s="167"/>
      <c r="BB793" s="167"/>
      <c r="BC793" s="167"/>
      <c r="BD793" s="167"/>
    </row>
    <row r="794" spans="1:56" ht="14.25" customHeight="1">
      <c r="A794" s="217"/>
      <c r="B794" s="270"/>
      <c r="C794" s="2"/>
      <c r="D794" s="2"/>
      <c r="E794" s="2"/>
      <c r="F794" s="2"/>
      <c r="G794" s="470"/>
      <c r="H794" s="2"/>
      <c r="I794" s="2"/>
      <c r="J794" s="2"/>
      <c r="K794" s="2"/>
      <c r="L794" s="2"/>
      <c r="M794" s="305"/>
      <c r="N794" s="2"/>
      <c r="O794" s="2"/>
      <c r="P794" s="2"/>
      <c r="Q794" s="469"/>
      <c r="R794" s="2"/>
      <c r="S794" s="2"/>
      <c r="T794" s="2"/>
      <c r="U794" s="468"/>
      <c r="V794" s="2"/>
      <c r="W794" s="1"/>
      <c r="X794" s="1"/>
      <c r="Y794" s="1"/>
      <c r="Z794" s="1"/>
      <c r="AA794" s="1"/>
      <c r="AB794" s="2"/>
      <c r="AC794" s="2"/>
      <c r="AD794" s="2"/>
      <c r="AE794" s="2"/>
      <c r="AF794" s="2"/>
      <c r="AG794" s="3"/>
      <c r="AH794" s="1"/>
      <c r="AI794" s="139"/>
      <c r="AJ794" s="139"/>
      <c r="AK794" s="350"/>
      <c r="AL794" s="350"/>
      <c r="AM794" s="2"/>
      <c r="AN794" s="2"/>
      <c r="AO794" s="2"/>
      <c r="AP794" s="45"/>
      <c r="AQ794" s="167"/>
      <c r="AR794" s="167"/>
      <c r="AS794" s="167"/>
      <c r="AT794" s="167"/>
      <c r="AU794" s="167"/>
      <c r="AV794" s="167"/>
      <c r="AW794" s="167"/>
      <c r="AX794" s="167"/>
      <c r="AY794" s="167"/>
      <c r="AZ794" s="167"/>
      <c r="BA794" s="167"/>
      <c r="BB794" s="167"/>
      <c r="BC794" s="167"/>
      <c r="BD794" s="167"/>
    </row>
    <row r="795" spans="1:56" ht="14.25" customHeight="1">
      <c r="A795" s="217"/>
      <c r="B795" s="270"/>
      <c r="C795" s="2"/>
      <c r="D795" s="2"/>
      <c r="E795" s="2"/>
      <c r="F795" s="2"/>
      <c r="G795" s="470"/>
      <c r="H795" s="2"/>
      <c r="I795" s="2"/>
      <c r="J795" s="2"/>
      <c r="K795" s="2"/>
      <c r="L795" s="2"/>
      <c r="M795" s="305"/>
      <c r="N795" s="2"/>
      <c r="O795" s="2"/>
      <c r="P795" s="2"/>
      <c r="Q795" s="469"/>
      <c r="R795" s="2"/>
      <c r="S795" s="2"/>
      <c r="T795" s="2"/>
      <c r="U795" s="468"/>
      <c r="V795" s="2"/>
      <c r="W795" s="1"/>
      <c r="X795" s="1"/>
      <c r="Y795" s="1"/>
      <c r="Z795" s="1"/>
      <c r="AA795" s="1"/>
      <c r="AB795" s="2"/>
      <c r="AC795" s="2"/>
      <c r="AD795" s="2"/>
      <c r="AE795" s="2"/>
      <c r="AF795" s="2"/>
      <c r="AG795" s="3"/>
      <c r="AH795" s="1"/>
      <c r="AI795" s="139"/>
      <c r="AJ795" s="139"/>
      <c r="AK795" s="350"/>
      <c r="AL795" s="350"/>
      <c r="AM795" s="2"/>
      <c r="AN795" s="2"/>
      <c r="AO795" s="2"/>
      <c r="AP795" s="45"/>
      <c r="AQ795" s="167"/>
      <c r="AR795" s="167"/>
      <c r="AS795" s="167"/>
      <c r="AT795" s="167"/>
      <c r="AU795" s="167"/>
      <c r="AV795" s="167"/>
      <c r="AW795" s="167"/>
      <c r="AX795" s="167"/>
      <c r="AY795" s="167"/>
      <c r="AZ795" s="167"/>
      <c r="BA795" s="167"/>
      <c r="BB795" s="167"/>
      <c r="BC795" s="167"/>
      <c r="BD795" s="167"/>
    </row>
    <row r="796" spans="1:56" ht="14.25" customHeight="1">
      <c r="A796" s="217"/>
      <c r="B796" s="270"/>
      <c r="C796" s="2"/>
      <c r="D796" s="2"/>
      <c r="E796" s="2"/>
      <c r="F796" s="2"/>
      <c r="G796" s="470"/>
      <c r="H796" s="2"/>
      <c r="I796" s="2"/>
      <c r="J796" s="2"/>
      <c r="K796" s="2"/>
      <c r="L796" s="2"/>
      <c r="M796" s="305"/>
      <c r="N796" s="2"/>
      <c r="O796" s="2"/>
      <c r="P796" s="2"/>
      <c r="Q796" s="469"/>
      <c r="R796" s="2"/>
      <c r="S796" s="2"/>
      <c r="T796" s="2"/>
      <c r="U796" s="468"/>
      <c r="V796" s="2"/>
      <c r="W796" s="1"/>
      <c r="X796" s="1"/>
      <c r="Y796" s="1"/>
      <c r="Z796" s="1"/>
      <c r="AA796" s="1"/>
      <c r="AB796" s="2"/>
      <c r="AC796" s="2"/>
      <c r="AD796" s="2"/>
      <c r="AE796" s="2"/>
      <c r="AF796" s="2"/>
      <c r="AG796" s="3"/>
      <c r="AH796" s="1"/>
      <c r="AI796" s="139"/>
      <c r="AJ796" s="139"/>
      <c r="AK796" s="350"/>
      <c r="AL796" s="350"/>
      <c r="AM796" s="2"/>
      <c r="AN796" s="2"/>
      <c r="AO796" s="2"/>
      <c r="AP796" s="45"/>
      <c r="AQ796" s="167"/>
      <c r="AR796" s="167"/>
      <c r="AS796" s="167"/>
      <c r="AT796" s="167"/>
      <c r="AU796" s="167"/>
      <c r="AV796" s="167"/>
      <c r="AW796" s="167"/>
      <c r="AX796" s="167"/>
      <c r="AY796" s="167"/>
      <c r="AZ796" s="167"/>
      <c r="BA796" s="167"/>
      <c r="BB796" s="167"/>
      <c r="BC796" s="167"/>
      <c r="BD796" s="167"/>
    </row>
    <row r="797" spans="1:56" ht="14.25" customHeight="1">
      <c r="A797" s="217"/>
      <c r="B797" s="270"/>
      <c r="C797" s="2"/>
      <c r="D797" s="2"/>
      <c r="E797" s="2"/>
      <c r="F797" s="2"/>
      <c r="G797" s="470"/>
      <c r="H797" s="2"/>
      <c r="I797" s="2"/>
      <c r="J797" s="2"/>
      <c r="K797" s="2"/>
      <c r="L797" s="2"/>
      <c r="M797" s="305"/>
      <c r="N797" s="2"/>
      <c r="O797" s="2"/>
      <c r="P797" s="2"/>
      <c r="Q797" s="469"/>
      <c r="R797" s="2"/>
      <c r="S797" s="2"/>
      <c r="T797" s="2"/>
      <c r="U797" s="468"/>
      <c r="V797" s="2"/>
      <c r="W797" s="1"/>
      <c r="X797" s="1"/>
      <c r="Y797" s="1"/>
      <c r="Z797" s="1"/>
      <c r="AA797" s="1"/>
      <c r="AB797" s="2"/>
      <c r="AC797" s="2"/>
      <c r="AD797" s="2"/>
      <c r="AE797" s="2"/>
      <c r="AF797" s="2"/>
      <c r="AG797" s="3"/>
      <c r="AH797" s="1"/>
      <c r="AI797" s="139"/>
      <c r="AJ797" s="139"/>
      <c r="AK797" s="350"/>
      <c r="AL797" s="350"/>
      <c r="AM797" s="2"/>
      <c r="AN797" s="2"/>
      <c r="AO797" s="2"/>
      <c r="AP797" s="45"/>
      <c r="AQ797" s="167"/>
      <c r="AR797" s="167"/>
      <c r="AS797" s="167"/>
      <c r="AT797" s="167"/>
      <c r="AU797" s="167"/>
      <c r="AV797" s="167"/>
      <c r="AW797" s="167"/>
      <c r="AX797" s="167"/>
      <c r="AY797" s="167"/>
      <c r="AZ797" s="167"/>
      <c r="BA797" s="167"/>
      <c r="BB797" s="167"/>
      <c r="BC797" s="167"/>
      <c r="BD797" s="167"/>
    </row>
    <row r="798" spans="1:56" ht="14.25" customHeight="1">
      <c r="A798" s="217"/>
      <c r="B798" s="270"/>
      <c r="C798" s="2"/>
      <c r="D798" s="2"/>
      <c r="E798" s="2"/>
      <c r="F798" s="2"/>
      <c r="G798" s="470"/>
      <c r="H798" s="2"/>
      <c r="I798" s="2"/>
      <c r="J798" s="2"/>
      <c r="K798" s="2"/>
      <c r="L798" s="2"/>
      <c r="M798" s="305"/>
      <c r="N798" s="2"/>
      <c r="O798" s="2"/>
      <c r="P798" s="2"/>
      <c r="Q798" s="469"/>
      <c r="R798" s="2"/>
      <c r="S798" s="2"/>
      <c r="T798" s="2"/>
      <c r="U798" s="468"/>
      <c r="V798" s="2"/>
      <c r="W798" s="1"/>
      <c r="X798" s="1"/>
      <c r="Y798" s="1"/>
      <c r="Z798" s="1"/>
      <c r="AA798" s="1"/>
      <c r="AB798" s="2"/>
      <c r="AC798" s="2"/>
      <c r="AD798" s="2"/>
      <c r="AE798" s="2"/>
      <c r="AF798" s="2"/>
      <c r="AG798" s="3"/>
      <c r="AH798" s="1"/>
      <c r="AI798" s="139"/>
      <c r="AJ798" s="139"/>
      <c r="AK798" s="350"/>
      <c r="AL798" s="350"/>
      <c r="AM798" s="2"/>
      <c r="AN798" s="2"/>
      <c r="AO798" s="2"/>
      <c r="AP798" s="45"/>
      <c r="AQ798" s="167"/>
      <c r="AR798" s="167"/>
      <c r="AS798" s="167"/>
      <c r="AT798" s="167"/>
      <c r="AU798" s="167"/>
      <c r="AV798" s="167"/>
      <c r="AW798" s="167"/>
      <c r="AX798" s="167"/>
      <c r="AY798" s="167"/>
      <c r="AZ798" s="167"/>
      <c r="BA798" s="167"/>
      <c r="BB798" s="167"/>
      <c r="BC798" s="167"/>
      <c r="BD798" s="167"/>
    </row>
    <row r="799" spans="1:56" ht="14.25" customHeight="1">
      <c r="A799" s="217"/>
      <c r="B799" s="270"/>
      <c r="C799" s="2"/>
      <c r="D799" s="2"/>
      <c r="E799" s="2"/>
      <c r="F799" s="2"/>
      <c r="G799" s="470"/>
      <c r="H799" s="2"/>
      <c r="I799" s="2"/>
      <c r="J799" s="2"/>
      <c r="K799" s="2"/>
      <c r="L799" s="2"/>
      <c r="M799" s="305"/>
      <c r="N799" s="2"/>
      <c r="O799" s="2"/>
      <c r="P799" s="2"/>
      <c r="Q799" s="469"/>
      <c r="R799" s="2"/>
      <c r="S799" s="2"/>
      <c r="T799" s="2"/>
      <c r="U799" s="468"/>
      <c r="V799" s="2"/>
      <c r="W799" s="1"/>
      <c r="X799" s="1"/>
      <c r="Y799" s="1"/>
      <c r="Z799" s="1"/>
      <c r="AA799" s="1"/>
      <c r="AB799" s="2"/>
      <c r="AC799" s="2"/>
      <c r="AD799" s="2"/>
      <c r="AE799" s="2"/>
      <c r="AF799" s="2"/>
      <c r="AG799" s="3"/>
      <c r="AH799" s="1"/>
      <c r="AI799" s="139"/>
      <c r="AJ799" s="139"/>
      <c r="AK799" s="350"/>
      <c r="AL799" s="350"/>
      <c r="AM799" s="2"/>
      <c r="AN799" s="2"/>
      <c r="AO799" s="2"/>
      <c r="AP799" s="45"/>
      <c r="AQ799" s="167"/>
      <c r="AR799" s="167"/>
      <c r="AS799" s="167"/>
      <c r="AT799" s="167"/>
      <c r="AU799" s="167"/>
      <c r="AV799" s="167"/>
      <c r="AW799" s="167"/>
      <c r="AX799" s="167"/>
      <c r="AY799" s="167"/>
      <c r="AZ799" s="167"/>
      <c r="BA799" s="167"/>
      <c r="BB799" s="167"/>
      <c r="BC799" s="167"/>
      <c r="BD799" s="167"/>
    </row>
    <row r="800" spans="1:56" ht="14.25" customHeight="1">
      <c r="A800" s="217"/>
      <c r="B800" s="270"/>
      <c r="C800" s="2"/>
      <c r="D800" s="2"/>
      <c r="E800" s="2"/>
      <c r="F800" s="2"/>
      <c r="G800" s="470"/>
      <c r="H800" s="2"/>
      <c r="I800" s="2"/>
      <c r="J800" s="2"/>
      <c r="K800" s="2"/>
      <c r="L800" s="2"/>
      <c r="M800" s="305"/>
      <c r="N800" s="2"/>
      <c r="O800" s="2"/>
      <c r="P800" s="2"/>
      <c r="Q800" s="469"/>
      <c r="R800" s="2"/>
      <c r="S800" s="2"/>
      <c r="T800" s="2"/>
      <c r="U800" s="468"/>
      <c r="V800" s="2"/>
      <c r="W800" s="1"/>
      <c r="X800" s="1"/>
      <c r="Y800" s="1"/>
      <c r="Z800" s="1"/>
      <c r="AA800" s="1"/>
      <c r="AB800" s="2"/>
      <c r="AC800" s="2"/>
      <c r="AD800" s="2"/>
      <c r="AE800" s="2"/>
      <c r="AF800" s="2"/>
      <c r="AG800" s="3"/>
      <c r="AH800" s="1"/>
      <c r="AI800" s="139"/>
      <c r="AJ800" s="139"/>
      <c r="AK800" s="350"/>
      <c r="AL800" s="350"/>
      <c r="AM800" s="2"/>
      <c r="AN800" s="2"/>
      <c r="AO800" s="2"/>
      <c r="AP800" s="45"/>
      <c r="AQ800" s="167"/>
      <c r="AR800" s="167"/>
      <c r="AS800" s="167"/>
      <c r="AT800" s="167"/>
      <c r="AU800" s="167"/>
      <c r="AV800" s="167"/>
      <c r="AW800" s="167"/>
      <c r="AX800" s="167"/>
      <c r="AY800" s="167"/>
      <c r="AZ800" s="167"/>
      <c r="BA800" s="167"/>
      <c r="BB800" s="167"/>
      <c r="BC800" s="167"/>
      <c r="BD800" s="167"/>
    </row>
    <row r="801" spans="1:56" ht="14.25" customHeight="1">
      <c r="A801" s="217"/>
      <c r="B801" s="270"/>
      <c r="C801" s="2"/>
      <c r="D801" s="2"/>
      <c r="E801" s="2"/>
      <c r="F801" s="2"/>
      <c r="G801" s="470"/>
      <c r="H801" s="2"/>
      <c r="I801" s="2"/>
      <c r="J801" s="2"/>
      <c r="K801" s="2"/>
      <c r="L801" s="2"/>
      <c r="M801" s="305"/>
      <c r="N801" s="2"/>
      <c r="O801" s="2"/>
      <c r="P801" s="2"/>
      <c r="Q801" s="469"/>
      <c r="R801" s="2"/>
      <c r="S801" s="2"/>
      <c r="T801" s="2"/>
      <c r="U801" s="468"/>
      <c r="V801" s="2"/>
      <c r="W801" s="1"/>
      <c r="X801" s="1"/>
      <c r="Y801" s="1"/>
      <c r="Z801" s="1"/>
      <c r="AA801" s="1"/>
      <c r="AB801" s="2"/>
      <c r="AC801" s="2"/>
      <c r="AD801" s="2"/>
      <c r="AE801" s="2"/>
      <c r="AF801" s="2"/>
      <c r="AG801" s="3"/>
      <c r="AH801" s="1"/>
      <c r="AI801" s="139"/>
      <c r="AJ801" s="139"/>
      <c r="AK801" s="350"/>
      <c r="AL801" s="350"/>
      <c r="AM801" s="2"/>
      <c r="AN801" s="2"/>
      <c r="AO801" s="2"/>
      <c r="AP801" s="45"/>
      <c r="AQ801" s="167"/>
      <c r="AR801" s="167"/>
      <c r="AS801" s="167"/>
      <c r="AT801" s="167"/>
      <c r="AU801" s="167"/>
      <c r="AV801" s="167"/>
      <c r="AW801" s="167"/>
      <c r="AX801" s="167"/>
      <c r="AY801" s="167"/>
      <c r="AZ801" s="167"/>
      <c r="BA801" s="167"/>
      <c r="BB801" s="167"/>
      <c r="BC801" s="167"/>
      <c r="BD801" s="167"/>
    </row>
    <row r="802" spans="1:56" ht="14.25" customHeight="1">
      <c r="A802" s="217"/>
      <c r="B802" s="270"/>
      <c r="C802" s="2"/>
      <c r="D802" s="2"/>
      <c r="E802" s="2"/>
      <c r="F802" s="2"/>
      <c r="G802" s="470"/>
      <c r="H802" s="2"/>
      <c r="I802" s="2"/>
      <c r="J802" s="2"/>
      <c r="K802" s="2"/>
      <c r="L802" s="2"/>
      <c r="M802" s="305"/>
      <c r="N802" s="2"/>
      <c r="O802" s="2"/>
      <c r="P802" s="2"/>
      <c r="Q802" s="469"/>
      <c r="R802" s="2"/>
      <c r="S802" s="2"/>
      <c r="T802" s="2"/>
      <c r="U802" s="468"/>
      <c r="V802" s="2"/>
      <c r="W802" s="1"/>
      <c r="X802" s="1"/>
      <c r="Y802" s="1"/>
      <c r="Z802" s="1"/>
      <c r="AA802" s="1"/>
      <c r="AB802" s="2"/>
      <c r="AC802" s="2"/>
      <c r="AD802" s="2"/>
      <c r="AE802" s="2"/>
      <c r="AF802" s="2"/>
      <c r="AG802" s="3"/>
      <c r="AH802" s="1"/>
      <c r="AI802" s="139"/>
      <c r="AJ802" s="139"/>
      <c r="AK802" s="350"/>
      <c r="AL802" s="350"/>
      <c r="AM802" s="2"/>
      <c r="AN802" s="2"/>
      <c r="AO802" s="2"/>
      <c r="AP802" s="45"/>
      <c r="AQ802" s="167"/>
      <c r="AR802" s="167"/>
      <c r="AS802" s="167"/>
      <c r="AT802" s="167"/>
      <c r="AU802" s="167"/>
      <c r="AV802" s="167"/>
      <c r="AW802" s="167"/>
      <c r="AX802" s="167"/>
      <c r="AY802" s="167"/>
      <c r="AZ802" s="167"/>
      <c r="BA802" s="167"/>
      <c r="BB802" s="167"/>
      <c r="BC802" s="167"/>
      <c r="BD802" s="167"/>
    </row>
    <row r="803" spans="1:56" ht="14.25" customHeight="1">
      <c r="A803" s="217"/>
      <c r="B803" s="270"/>
      <c r="C803" s="2"/>
      <c r="D803" s="2"/>
      <c r="E803" s="2"/>
      <c r="F803" s="2"/>
      <c r="G803" s="470"/>
      <c r="H803" s="2"/>
      <c r="I803" s="2"/>
      <c r="J803" s="2"/>
      <c r="K803" s="2"/>
      <c r="L803" s="2"/>
      <c r="M803" s="305"/>
      <c r="N803" s="2"/>
      <c r="O803" s="2"/>
      <c r="P803" s="2"/>
      <c r="Q803" s="469"/>
      <c r="R803" s="2"/>
      <c r="S803" s="2"/>
      <c r="T803" s="2"/>
      <c r="U803" s="468"/>
      <c r="V803" s="2"/>
      <c r="W803" s="1"/>
      <c r="X803" s="1"/>
      <c r="Y803" s="1"/>
      <c r="Z803" s="1"/>
      <c r="AA803" s="1"/>
      <c r="AB803" s="2"/>
      <c r="AC803" s="2"/>
      <c r="AD803" s="2"/>
      <c r="AE803" s="2"/>
      <c r="AF803" s="2"/>
      <c r="AG803" s="3"/>
      <c r="AH803" s="1"/>
      <c r="AI803" s="139"/>
      <c r="AJ803" s="139"/>
      <c r="AK803" s="350"/>
      <c r="AL803" s="350"/>
      <c r="AM803" s="2"/>
      <c r="AN803" s="2"/>
      <c r="AO803" s="2"/>
      <c r="AP803" s="45"/>
      <c r="AQ803" s="167"/>
      <c r="AR803" s="167"/>
      <c r="AS803" s="167"/>
      <c r="AT803" s="167"/>
      <c r="AU803" s="167"/>
      <c r="AV803" s="167"/>
      <c r="AW803" s="167"/>
      <c r="AX803" s="167"/>
      <c r="AY803" s="167"/>
      <c r="AZ803" s="167"/>
      <c r="BA803" s="167"/>
      <c r="BB803" s="167"/>
      <c r="BC803" s="167"/>
      <c r="BD803" s="167"/>
    </row>
    <row r="804" spans="1:56" ht="14.25" customHeight="1">
      <c r="A804" s="217"/>
      <c r="B804" s="270"/>
      <c r="C804" s="2"/>
      <c r="D804" s="2"/>
      <c r="E804" s="2"/>
      <c r="F804" s="2"/>
      <c r="G804" s="470"/>
      <c r="H804" s="2"/>
      <c r="I804" s="2"/>
      <c r="J804" s="2"/>
      <c r="K804" s="2"/>
      <c r="L804" s="2"/>
      <c r="M804" s="305"/>
      <c r="N804" s="2"/>
      <c r="O804" s="2"/>
      <c r="P804" s="2"/>
      <c r="Q804" s="469"/>
      <c r="R804" s="2"/>
      <c r="S804" s="2"/>
      <c r="T804" s="2"/>
      <c r="U804" s="468"/>
      <c r="V804" s="2"/>
      <c r="W804" s="1"/>
      <c r="X804" s="1"/>
      <c r="Y804" s="1"/>
      <c r="Z804" s="1"/>
      <c r="AA804" s="1"/>
      <c r="AB804" s="2"/>
      <c r="AC804" s="2"/>
      <c r="AD804" s="2"/>
      <c r="AE804" s="2"/>
      <c r="AF804" s="2"/>
      <c r="AG804" s="3"/>
      <c r="AH804" s="1"/>
      <c r="AI804" s="139"/>
      <c r="AJ804" s="139"/>
      <c r="AK804" s="350"/>
      <c r="AL804" s="350"/>
      <c r="AM804" s="2"/>
      <c r="AN804" s="2"/>
      <c r="AO804" s="2"/>
      <c r="AP804" s="45"/>
      <c r="AQ804" s="167"/>
      <c r="AR804" s="167"/>
      <c r="AS804" s="167"/>
      <c r="AT804" s="167"/>
      <c r="AU804" s="167"/>
      <c r="AV804" s="167"/>
      <c r="AW804" s="167"/>
      <c r="AX804" s="167"/>
      <c r="AY804" s="167"/>
      <c r="AZ804" s="167"/>
      <c r="BA804" s="167"/>
      <c r="BB804" s="167"/>
      <c r="BC804" s="167"/>
      <c r="BD804" s="167"/>
    </row>
    <row r="805" spans="1:56" ht="14.25" customHeight="1">
      <c r="A805" s="217"/>
      <c r="B805" s="270"/>
      <c r="C805" s="2"/>
      <c r="D805" s="2"/>
      <c r="E805" s="2"/>
      <c r="F805" s="2"/>
      <c r="G805" s="470"/>
      <c r="H805" s="2"/>
      <c r="I805" s="2"/>
      <c r="J805" s="2"/>
      <c r="K805" s="2"/>
      <c r="L805" s="2"/>
      <c r="M805" s="305"/>
      <c r="N805" s="2"/>
      <c r="O805" s="2"/>
      <c r="P805" s="2"/>
      <c r="Q805" s="469"/>
      <c r="R805" s="2"/>
      <c r="S805" s="2"/>
      <c r="T805" s="2"/>
      <c r="U805" s="468"/>
      <c r="V805" s="2"/>
      <c r="W805" s="1"/>
      <c r="X805" s="1"/>
      <c r="Y805" s="1"/>
      <c r="Z805" s="1"/>
      <c r="AA805" s="1"/>
      <c r="AB805" s="2"/>
      <c r="AC805" s="2"/>
      <c r="AD805" s="2"/>
      <c r="AE805" s="2"/>
      <c r="AF805" s="2"/>
      <c r="AG805" s="3"/>
      <c r="AH805" s="1"/>
      <c r="AI805" s="139"/>
      <c r="AJ805" s="139"/>
      <c r="AK805" s="350"/>
      <c r="AL805" s="350"/>
      <c r="AM805" s="2"/>
      <c r="AN805" s="2"/>
      <c r="AO805" s="2"/>
      <c r="AP805" s="45"/>
      <c r="AQ805" s="167"/>
      <c r="AR805" s="167"/>
      <c r="AS805" s="167"/>
      <c r="AT805" s="167"/>
      <c r="AU805" s="167"/>
      <c r="AV805" s="167"/>
      <c r="AW805" s="167"/>
      <c r="AX805" s="167"/>
      <c r="AY805" s="167"/>
      <c r="AZ805" s="167"/>
      <c r="BA805" s="167"/>
      <c r="BB805" s="167"/>
      <c r="BC805" s="167"/>
      <c r="BD805" s="167"/>
    </row>
    <row r="806" spans="1:56" ht="14.25" customHeight="1">
      <c r="A806" s="217"/>
      <c r="B806" s="270"/>
      <c r="C806" s="2"/>
      <c r="D806" s="2"/>
      <c r="E806" s="2"/>
      <c r="F806" s="2"/>
      <c r="G806" s="470"/>
      <c r="H806" s="2"/>
      <c r="I806" s="2"/>
      <c r="J806" s="2"/>
      <c r="K806" s="2"/>
      <c r="L806" s="2"/>
      <c r="M806" s="305"/>
      <c r="N806" s="2"/>
      <c r="O806" s="2"/>
      <c r="P806" s="2"/>
      <c r="Q806" s="469"/>
      <c r="R806" s="2"/>
      <c r="S806" s="2"/>
      <c r="T806" s="2"/>
      <c r="U806" s="468"/>
      <c r="V806" s="2"/>
      <c r="W806" s="1"/>
      <c r="X806" s="1"/>
      <c r="Y806" s="1"/>
      <c r="Z806" s="1"/>
      <c r="AA806" s="1"/>
      <c r="AB806" s="2"/>
      <c r="AC806" s="2"/>
      <c r="AD806" s="2"/>
      <c r="AE806" s="2"/>
      <c r="AF806" s="2"/>
      <c r="AG806" s="3"/>
      <c r="AH806" s="1"/>
      <c r="AI806" s="139"/>
      <c r="AJ806" s="139"/>
      <c r="AK806" s="350"/>
      <c r="AL806" s="350"/>
      <c r="AM806" s="2"/>
      <c r="AN806" s="2"/>
      <c r="AO806" s="2"/>
      <c r="AP806" s="45"/>
      <c r="AQ806" s="167"/>
      <c r="AR806" s="167"/>
      <c r="AS806" s="167"/>
      <c r="AT806" s="167"/>
      <c r="AU806" s="167"/>
      <c r="AV806" s="167"/>
      <c r="AW806" s="167"/>
      <c r="AX806" s="167"/>
      <c r="AY806" s="167"/>
      <c r="AZ806" s="167"/>
      <c r="BA806" s="167"/>
      <c r="BB806" s="167"/>
      <c r="BC806" s="167"/>
      <c r="BD806" s="167"/>
    </row>
    <row r="807" spans="1:56" ht="14.25" customHeight="1">
      <c r="A807" s="217"/>
      <c r="B807" s="270"/>
      <c r="C807" s="2"/>
      <c r="D807" s="2"/>
      <c r="E807" s="2"/>
      <c r="F807" s="2"/>
      <c r="G807" s="470"/>
      <c r="H807" s="2"/>
      <c r="I807" s="2"/>
      <c r="J807" s="2"/>
      <c r="K807" s="2"/>
      <c r="L807" s="2"/>
      <c r="M807" s="305"/>
      <c r="N807" s="2"/>
      <c r="O807" s="2"/>
      <c r="P807" s="2"/>
      <c r="Q807" s="469"/>
      <c r="R807" s="2"/>
      <c r="S807" s="2"/>
      <c r="T807" s="2"/>
      <c r="U807" s="468"/>
      <c r="V807" s="2"/>
      <c r="W807" s="1"/>
      <c r="X807" s="1"/>
      <c r="Y807" s="1"/>
      <c r="Z807" s="1"/>
      <c r="AA807" s="1"/>
      <c r="AB807" s="2"/>
      <c r="AC807" s="2"/>
      <c r="AD807" s="2"/>
      <c r="AE807" s="2"/>
      <c r="AF807" s="2"/>
      <c r="AG807" s="3"/>
      <c r="AH807" s="1"/>
      <c r="AI807" s="139"/>
      <c r="AJ807" s="139"/>
      <c r="AK807" s="350"/>
      <c r="AL807" s="350"/>
      <c r="AM807" s="2"/>
      <c r="AN807" s="2"/>
      <c r="AO807" s="2"/>
      <c r="AP807" s="45"/>
      <c r="AQ807" s="167"/>
      <c r="AR807" s="167"/>
      <c r="AS807" s="167"/>
      <c r="AT807" s="167"/>
      <c r="AU807" s="167"/>
      <c r="AV807" s="167"/>
      <c r="AW807" s="167"/>
      <c r="AX807" s="167"/>
      <c r="AY807" s="167"/>
      <c r="AZ807" s="167"/>
      <c r="BA807" s="167"/>
      <c r="BB807" s="167"/>
      <c r="BC807" s="167"/>
      <c r="BD807" s="167"/>
    </row>
    <row r="808" spans="1:56" ht="14.25" customHeight="1">
      <c r="A808" s="217"/>
      <c r="B808" s="270"/>
      <c r="C808" s="2"/>
      <c r="D808" s="2"/>
      <c r="E808" s="2"/>
      <c r="F808" s="2"/>
      <c r="G808" s="470"/>
      <c r="H808" s="2"/>
      <c r="I808" s="2"/>
      <c r="J808" s="2"/>
      <c r="K808" s="2"/>
      <c r="L808" s="2"/>
      <c r="M808" s="305"/>
      <c r="N808" s="2"/>
      <c r="O808" s="2"/>
      <c r="P808" s="2"/>
      <c r="Q808" s="469"/>
      <c r="R808" s="2"/>
      <c r="S808" s="2"/>
      <c r="T808" s="2"/>
      <c r="U808" s="468"/>
      <c r="V808" s="2"/>
      <c r="W808" s="1"/>
      <c r="X808" s="1"/>
      <c r="Y808" s="1"/>
      <c r="Z808" s="1"/>
      <c r="AA808" s="1"/>
      <c r="AB808" s="2"/>
      <c r="AC808" s="2"/>
      <c r="AD808" s="2"/>
      <c r="AE808" s="2"/>
      <c r="AF808" s="2"/>
      <c r="AG808" s="3"/>
      <c r="AH808" s="1"/>
      <c r="AI808" s="139"/>
      <c r="AJ808" s="139"/>
      <c r="AK808" s="350"/>
      <c r="AL808" s="350"/>
      <c r="AM808" s="2"/>
      <c r="AN808" s="2"/>
      <c r="AO808" s="2"/>
      <c r="AP808" s="45"/>
      <c r="AQ808" s="167"/>
      <c r="AR808" s="167"/>
      <c r="AS808" s="167"/>
      <c r="AT808" s="167"/>
      <c r="AU808" s="167"/>
      <c r="AV808" s="167"/>
      <c r="AW808" s="167"/>
      <c r="AX808" s="167"/>
      <c r="AY808" s="167"/>
      <c r="AZ808" s="167"/>
      <c r="BA808" s="167"/>
      <c r="BB808" s="167"/>
      <c r="BC808" s="167"/>
      <c r="BD808" s="167"/>
    </row>
    <row r="809" spans="1:56" ht="14.25" customHeight="1">
      <c r="A809" s="217"/>
      <c r="B809" s="270"/>
      <c r="C809" s="2"/>
      <c r="D809" s="2"/>
      <c r="E809" s="2"/>
      <c r="F809" s="2"/>
      <c r="G809" s="470"/>
      <c r="H809" s="2"/>
      <c r="I809" s="2"/>
      <c r="J809" s="2"/>
      <c r="K809" s="2"/>
      <c r="L809" s="2"/>
      <c r="M809" s="305"/>
      <c r="N809" s="2"/>
      <c r="O809" s="2"/>
      <c r="P809" s="2"/>
      <c r="Q809" s="469"/>
      <c r="R809" s="2"/>
      <c r="S809" s="2"/>
      <c r="T809" s="2"/>
      <c r="U809" s="468"/>
      <c r="V809" s="2"/>
      <c r="W809" s="1"/>
      <c r="X809" s="1"/>
      <c r="Y809" s="1"/>
      <c r="Z809" s="1"/>
      <c r="AA809" s="1"/>
      <c r="AB809" s="2"/>
      <c r="AC809" s="2"/>
      <c r="AD809" s="2"/>
      <c r="AE809" s="2"/>
      <c r="AF809" s="2"/>
      <c r="AG809" s="3"/>
      <c r="AH809" s="1"/>
      <c r="AI809" s="139"/>
      <c r="AJ809" s="139"/>
      <c r="AK809" s="350"/>
      <c r="AL809" s="350"/>
      <c r="AM809" s="2"/>
      <c r="AN809" s="2"/>
      <c r="AO809" s="2"/>
      <c r="AP809" s="45"/>
      <c r="AQ809" s="167"/>
      <c r="AR809" s="167"/>
      <c r="AS809" s="167"/>
      <c r="AT809" s="167"/>
      <c r="AU809" s="167"/>
      <c r="AV809" s="167"/>
      <c r="AW809" s="167"/>
      <c r="AX809" s="167"/>
      <c r="AY809" s="167"/>
      <c r="AZ809" s="167"/>
      <c r="BA809" s="167"/>
      <c r="BB809" s="167"/>
      <c r="BC809" s="167"/>
      <c r="BD809" s="167"/>
    </row>
    <row r="810" spans="1:56" ht="14.25" customHeight="1">
      <c r="A810" s="217"/>
      <c r="B810" s="270"/>
      <c r="C810" s="2"/>
      <c r="D810" s="2"/>
      <c r="E810" s="2"/>
      <c r="F810" s="2"/>
      <c r="G810" s="470"/>
      <c r="H810" s="2"/>
      <c r="I810" s="2"/>
      <c r="J810" s="2"/>
      <c r="K810" s="2"/>
      <c r="L810" s="2"/>
      <c r="M810" s="305"/>
      <c r="N810" s="2"/>
      <c r="O810" s="2"/>
      <c r="P810" s="2"/>
      <c r="Q810" s="469"/>
      <c r="R810" s="2"/>
      <c r="S810" s="2"/>
      <c r="T810" s="2"/>
      <c r="U810" s="468"/>
      <c r="V810" s="2"/>
      <c r="W810" s="1"/>
      <c r="X810" s="1"/>
      <c r="Y810" s="1"/>
      <c r="Z810" s="1"/>
      <c r="AA810" s="1"/>
      <c r="AB810" s="2"/>
      <c r="AC810" s="2"/>
      <c r="AD810" s="2"/>
      <c r="AE810" s="2"/>
      <c r="AF810" s="2"/>
      <c r="AG810" s="3"/>
      <c r="AH810" s="1"/>
      <c r="AI810" s="139"/>
      <c r="AJ810" s="139"/>
      <c r="AK810" s="350"/>
      <c r="AL810" s="350"/>
      <c r="AM810" s="2"/>
      <c r="AN810" s="2"/>
      <c r="AO810" s="2"/>
      <c r="AP810" s="45"/>
      <c r="AQ810" s="167"/>
      <c r="AR810" s="167"/>
      <c r="AS810" s="167"/>
      <c r="AT810" s="167"/>
      <c r="AU810" s="167"/>
      <c r="AV810" s="167"/>
      <c r="AW810" s="167"/>
      <c r="AX810" s="167"/>
      <c r="AY810" s="167"/>
      <c r="AZ810" s="167"/>
      <c r="BA810" s="167"/>
      <c r="BB810" s="167"/>
      <c r="BC810" s="167"/>
      <c r="BD810" s="167"/>
    </row>
    <row r="811" spans="1:56" ht="14.25" customHeight="1">
      <c r="A811" s="217"/>
      <c r="B811" s="270"/>
      <c r="C811" s="2"/>
      <c r="D811" s="2"/>
      <c r="E811" s="2"/>
      <c r="F811" s="2"/>
      <c r="G811" s="470"/>
      <c r="H811" s="2"/>
      <c r="I811" s="2"/>
      <c r="J811" s="2"/>
      <c r="K811" s="2"/>
      <c r="L811" s="2"/>
      <c r="M811" s="305"/>
      <c r="N811" s="2"/>
      <c r="O811" s="2"/>
      <c r="P811" s="2"/>
      <c r="Q811" s="469"/>
      <c r="R811" s="2"/>
      <c r="S811" s="2"/>
      <c r="T811" s="2"/>
      <c r="U811" s="468"/>
      <c r="V811" s="2"/>
      <c r="W811" s="1"/>
      <c r="X811" s="1"/>
      <c r="Y811" s="1"/>
      <c r="Z811" s="1"/>
      <c r="AA811" s="1"/>
      <c r="AB811" s="2"/>
      <c r="AC811" s="2"/>
      <c r="AD811" s="2"/>
      <c r="AE811" s="2"/>
      <c r="AF811" s="2"/>
      <c r="AG811" s="3"/>
      <c r="AH811" s="1"/>
      <c r="AI811" s="139"/>
      <c r="AJ811" s="139"/>
      <c r="AK811" s="350"/>
      <c r="AL811" s="350"/>
      <c r="AM811" s="2"/>
      <c r="AN811" s="2"/>
      <c r="AO811" s="2"/>
      <c r="AP811" s="45"/>
      <c r="AQ811" s="167"/>
      <c r="AR811" s="167"/>
      <c r="AS811" s="167"/>
      <c r="AT811" s="167"/>
      <c r="AU811" s="167"/>
      <c r="AV811" s="167"/>
      <c r="AW811" s="167"/>
      <c r="AX811" s="167"/>
      <c r="AY811" s="167"/>
      <c r="AZ811" s="167"/>
      <c r="BA811" s="167"/>
      <c r="BB811" s="167"/>
      <c r="BC811" s="167"/>
      <c r="BD811" s="167"/>
    </row>
    <row r="812" spans="1:56" ht="14.25" customHeight="1">
      <c r="A812" s="217"/>
      <c r="B812" s="270"/>
      <c r="C812" s="2"/>
      <c r="D812" s="2"/>
      <c r="E812" s="2"/>
      <c r="F812" s="2"/>
      <c r="G812" s="470"/>
      <c r="H812" s="2"/>
      <c r="I812" s="2"/>
      <c r="J812" s="2"/>
      <c r="K812" s="2"/>
      <c r="L812" s="2"/>
      <c r="M812" s="305"/>
      <c r="N812" s="2"/>
      <c r="O812" s="2"/>
      <c r="P812" s="2"/>
      <c r="Q812" s="469"/>
      <c r="R812" s="2"/>
      <c r="S812" s="2"/>
      <c r="T812" s="2"/>
      <c r="U812" s="468"/>
      <c r="V812" s="2"/>
      <c r="W812" s="1"/>
      <c r="X812" s="1"/>
      <c r="Y812" s="1"/>
      <c r="Z812" s="1"/>
      <c r="AA812" s="1"/>
      <c r="AB812" s="2"/>
      <c r="AC812" s="2"/>
      <c r="AD812" s="2"/>
      <c r="AE812" s="2"/>
      <c r="AF812" s="2"/>
      <c r="AG812" s="3"/>
      <c r="AH812" s="1"/>
      <c r="AI812" s="139"/>
      <c r="AJ812" s="139"/>
      <c r="AK812" s="350"/>
      <c r="AL812" s="350"/>
      <c r="AM812" s="2"/>
      <c r="AN812" s="2"/>
      <c r="AO812" s="2"/>
      <c r="AP812" s="45"/>
      <c r="AQ812" s="167"/>
      <c r="AR812" s="167"/>
      <c r="AS812" s="167"/>
      <c r="AT812" s="167"/>
      <c r="AU812" s="167"/>
      <c r="AV812" s="167"/>
      <c r="AW812" s="167"/>
      <c r="AX812" s="167"/>
      <c r="AY812" s="167"/>
      <c r="AZ812" s="167"/>
      <c r="BA812" s="167"/>
      <c r="BB812" s="167"/>
      <c r="BC812" s="167"/>
      <c r="BD812" s="167"/>
    </row>
    <row r="813" spans="1:56" ht="14.25" customHeight="1">
      <c r="A813" s="217"/>
      <c r="B813" s="270"/>
      <c r="C813" s="2"/>
      <c r="D813" s="2"/>
      <c r="E813" s="2"/>
      <c r="F813" s="2"/>
      <c r="G813" s="470"/>
      <c r="H813" s="2"/>
      <c r="I813" s="2"/>
      <c r="J813" s="2"/>
      <c r="K813" s="2"/>
      <c r="L813" s="2"/>
      <c r="M813" s="305"/>
      <c r="N813" s="2"/>
      <c r="O813" s="2"/>
      <c r="P813" s="2"/>
      <c r="Q813" s="469"/>
      <c r="R813" s="2"/>
      <c r="S813" s="2"/>
      <c r="T813" s="2"/>
      <c r="U813" s="468"/>
      <c r="V813" s="2"/>
      <c r="W813" s="1"/>
      <c r="X813" s="1"/>
      <c r="Y813" s="1"/>
      <c r="Z813" s="1"/>
      <c r="AA813" s="1"/>
      <c r="AB813" s="2"/>
      <c r="AC813" s="2"/>
      <c r="AD813" s="2"/>
      <c r="AE813" s="2"/>
      <c r="AF813" s="2"/>
      <c r="AG813" s="3"/>
      <c r="AH813" s="1"/>
      <c r="AI813" s="139"/>
      <c r="AJ813" s="139"/>
      <c r="AK813" s="350"/>
      <c r="AL813" s="350"/>
      <c r="AM813" s="2"/>
      <c r="AN813" s="2"/>
      <c r="AO813" s="2"/>
      <c r="AP813" s="45"/>
      <c r="AQ813" s="167"/>
      <c r="AR813" s="167"/>
      <c r="AS813" s="167"/>
      <c r="AT813" s="167"/>
      <c r="AU813" s="167"/>
      <c r="AV813" s="167"/>
      <c r="AW813" s="167"/>
      <c r="AX813" s="167"/>
      <c r="AY813" s="167"/>
      <c r="AZ813" s="167"/>
      <c r="BA813" s="167"/>
      <c r="BB813" s="167"/>
      <c r="BC813" s="167"/>
      <c r="BD813" s="167"/>
    </row>
    <row r="814" spans="1:56" ht="14.25" customHeight="1">
      <c r="A814" s="217"/>
      <c r="B814" s="270"/>
      <c r="C814" s="2"/>
      <c r="D814" s="2"/>
      <c r="E814" s="2"/>
      <c r="F814" s="2"/>
      <c r="G814" s="470"/>
      <c r="H814" s="2"/>
      <c r="I814" s="2"/>
      <c r="J814" s="2"/>
      <c r="K814" s="2"/>
      <c r="L814" s="2"/>
      <c r="M814" s="305"/>
      <c r="N814" s="2"/>
      <c r="O814" s="2"/>
      <c r="P814" s="2"/>
      <c r="Q814" s="469"/>
      <c r="R814" s="2"/>
      <c r="S814" s="2"/>
      <c r="T814" s="2"/>
      <c r="U814" s="468"/>
      <c r="V814" s="2"/>
      <c r="W814" s="1"/>
      <c r="X814" s="1"/>
      <c r="Y814" s="1"/>
      <c r="Z814" s="1"/>
      <c r="AA814" s="1"/>
      <c r="AB814" s="2"/>
      <c r="AC814" s="2"/>
      <c r="AD814" s="2"/>
      <c r="AE814" s="2"/>
      <c r="AF814" s="2"/>
      <c r="AG814" s="3"/>
      <c r="AH814" s="1"/>
      <c r="AI814" s="139"/>
      <c r="AJ814" s="139"/>
      <c r="AK814" s="350"/>
      <c r="AL814" s="350"/>
      <c r="AM814" s="2"/>
      <c r="AN814" s="2"/>
      <c r="AO814" s="2"/>
      <c r="AP814" s="45"/>
      <c r="AQ814" s="167"/>
      <c r="AR814" s="167"/>
      <c r="AS814" s="167"/>
      <c r="AT814" s="167"/>
      <c r="AU814" s="167"/>
      <c r="AV814" s="167"/>
      <c r="AW814" s="167"/>
      <c r="AX814" s="167"/>
      <c r="AY814" s="167"/>
      <c r="AZ814" s="167"/>
      <c r="BA814" s="167"/>
      <c r="BB814" s="167"/>
      <c r="BC814" s="167"/>
      <c r="BD814" s="167"/>
    </row>
    <row r="815" spans="1:56" ht="14.25" customHeight="1">
      <c r="A815" s="217"/>
      <c r="B815" s="270"/>
      <c r="C815" s="2"/>
      <c r="D815" s="2"/>
      <c r="E815" s="2"/>
      <c r="F815" s="2"/>
      <c r="G815" s="470"/>
      <c r="H815" s="2"/>
      <c r="I815" s="2"/>
      <c r="J815" s="2"/>
      <c r="K815" s="2"/>
      <c r="L815" s="2"/>
      <c r="M815" s="305"/>
      <c r="N815" s="2"/>
      <c r="O815" s="2"/>
      <c r="P815" s="2"/>
      <c r="Q815" s="469"/>
      <c r="R815" s="2"/>
      <c r="S815" s="2"/>
      <c r="T815" s="2"/>
      <c r="U815" s="468"/>
      <c r="V815" s="2"/>
      <c r="W815" s="1"/>
      <c r="X815" s="1"/>
      <c r="Y815" s="1"/>
      <c r="Z815" s="1"/>
      <c r="AA815" s="1"/>
      <c r="AB815" s="2"/>
      <c r="AC815" s="2"/>
      <c r="AD815" s="2"/>
      <c r="AE815" s="2"/>
      <c r="AF815" s="2"/>
      <c r="AG815" s="3"/>
      <c r="AH815" s="1"/>
      <c r="AI815" s="139"/>
      <c r="AJ815" s="139"/>
      <c r="AK815" s="350"/>
      <c r="AL815" s="350"/>
      <c r="AM815" s="2"/>
      <c r="AN815" s="2"/>
      <c r="AO815" s="2"/>
      <c r="AP815" s="45"/>
      <c r="AQ815" s="167"/>
      <c r="AR815" s="167"/>
      <c r="AS815" s="167"/>
      <c r="AT815" s="167"/>
      <c r="AU815" s="167"/>
      <c r="AV815" s="167"/>
      <c r="AW815" s="167"/>
      <c r="AX815" s="167"/>
      <c r="AY815" s="167"/>
      <c r="AZ815" s="167"/>
      <c r="BA815" s="167"/>
      <c r="BB815" s="167"/>
      <c r="BC815" s="167"/>
      <c r="BD815" s="167"/>
    </row>
    <row r="816" spans="1:56" ht="14.25" customHeight="1">
      <c r="A816" s="217"/>
      <c r="B816" s="270"/>
      <c r="C816" s="2"/>
      <c r="D816" s="2"/>
      <c r="E816" s="2"/>
      <c r="F816" s="2"/>
      <c r="G816" s="470"/>
      <c r="H816" s="2"/>
      <c r="I816" s="2"/>
      <c r="J816" s="2"/>
      <c r="K816" s="2"/>
      <c r="L816" s="2"/>
      <c r="M816" s="305"/>
      <c r="N816" s="2"/>
      <c r="O816" s="2"/>
      <c r="P816" s="2"/>
      <c r="Q816" s="469"/>
      <c r="R816" s="2"/>
      <c r="S816" s="2"/>
      <c r="T816" s="2"/>
      <c r="U816" s="468"/>
      <c r="V816" s="2"/>
      <c r="W816" s="1"/>
      <c r="X816" s="1"/>
      <c r="Y816" s="1"/>
      <c r="Z816" s="1"/>
      <c r="AA816" s="1"/>
      <c r="AB816" s="2"/>
      <c r="AC816" s="2"/>
      <c r="AD816" s="2"/>
      <c r="AE816" s="2"/>
      <c r="AF816" s="2"/>
      <c r="AG816" s="3"/>
      <c r="AH816" s="1"/>
      <c r="AI816" s="139"/>
      <c r="AJ816" s="139"/>
      <c r="AK816" s="350"/>
      <c r="AL816" s="350"/>
      <c r="AM816" s="2"/>
      <c r="AN816" s="2"/>
      <c r="AO816" s="2"/>
      <c r="AP816" s="45"/>
      <c r="AQ816" s="167"/>
      <c r="AR816" s="167"/>
      <c r="AS816" s="167"/>
      <c r="AT816" s="167"/>
      <c r="AU816" s="167"/>
      <c r="AV816" s="167"/>
      <c r="AW816" s="167"/>
      <c r="AX816" s="167"/>
      <c r="AY816" s="167"/>
      <c r="AZ816" s="167"/>
      <c r="BA816" s="167"/>
      <c r="BB816" s="167"/>
      <c r="BC816" s="167"/>
      <c r="BD816" s="167"/>
    </row>
    <row r="817" spans="1:56" ht="14.25" customHeight="1">
      <c r="A817" s="217"/>
      <c r="B817" s="270"/>
      <c r="C817" s="2"/>
      <c r="D817" s="2"/>
      <c r="E817" s="2"/>
      <c r="F817" s="2"/>
      <c r="G817" s="470"/>
      <c r="H817" s="2"/>
      <c r="I817" s="2"/>
      <c r="J817" s="2"/>
      <c r="K817" s="2"/>
      <c r="L817" s="2"/>
      <c r="M817" s="305"/>
      <c r="N817" s="2"/>
      <c r="O817" s="2"/>
      <c r="P817" s="2"/>
      <c r="Q817" s="469"/>
      <c r="R817" s="2"/>
      <c r="S817" s="2"/>
      <c r="T817" s="2"/>
      <c r="U817" s="468"/>
      <c r="V817" s="2"/>
      <c r="W817" s="1"/>
      <c r="X817" s="1"/>
      <c r="Y817" s="1"/>
      <c r="Z817" s="1"/>
      <c r="AA817" s="1"/>
      <c r="AB817" s="2"/>
      <c r="AC817" s="2"/>
      <c r="AD817" s="2"/>
      <c r="AE817" s="2"/>
      <c r="AF817" s="2"/>
      <c r="AG817" s="3"/>
      <c r="AH817" s="1"/>
      <c r="AI817" s="139"/>
      <c r="AJ817" s="139"/>
      <c r="AK817" s="350"/>
      <c r="AL817" s="350"/>
      <c r="AM817" s="2"/>
      <c r="AN817" s="2"/>
      <c r="AO817" s="2"/>
      <c r="AP817" s="45"/>
      <c r="AQ817" s="167"/>
      <c r="AR817" s="167"/>
      <c r="AS817" s="167"/>
      <c r="AT817" s="167"/>
      <c r="AU817" s="167"/>
      <c r="AV817" s="167"/>
      <c r="AW817" s="167"/>
      <c r="AX817" s="167"/>
      <c r="AY817" s="167"/>
      <c r="AZ817" s="167"/>
      <c r="BA817" s="167"/>
      <c r="BB817" s="167"/>
      <c r="BC817" s="167"/>
      <c r="BD817" s="167"/>
    </row>
    <row r="818" spans="1:56" ht="14.25" customHeight="1">
      <c r="A818" s="217"/>
      <c r="B818" s="270"/>
      <c r="C818" s="2"/>
      <c r="D818" s="2"/>
      <c r="E818" s="2"/>
      <c r="F818" s="2"/>
      <c r="G818" s="470"/>
      <c r="H818" s="2"/>
      <c r="I818" s="2"/>
      <c r="J818" s="2"/>
      <c r="K818" s="2"/>
      <c r="L818" s="2"/>
      <c r="M818" s="305"/>
      <c r="N818" s="2"/>
      <c r="O818" s="2"/>
      <c r="P818" s="2"/>
      <c r="Q818" s="469"/>
      <c r="R818" s="2"/>
      <c r="S818" s="2"/>
      <c r="T818" s="2"/>
      <c r="U818" s="468"/>
      <c r="V818" s="2"/>
      <c r="W818" s="1"/>
      <c r="X818" s="1"/>
      <c r="Y818" s="1"/>
      <c r="Z818" s="1"/>
      <c r="AA818" s="1"/>
      <c r="AB818" s="2"/>
      <c r="AC818" s="2"/>
      <c r="AD818" s="2"/>
      <c r="AE818" s="2"/>
      <c r="AF818" s="2"/>
      <c r="AG818" s="3"/>
      <c r="AH818" s="1"/>
      <c r="AI818" s="139"/>
      <c r="AJ818" s="139"/>
      <c r="AK818" s="350"/>
      <c r="AL818" s="350"/>
      <c r="AM818" s="2"/>
      <c r="AN818" s="2"/>
      <c r="AO818" s="2"/>
      <c r="AP818" s="45"/>
      <c r="AQ818" s="167"/>
      <c r="AR818" s="167"/>
      <c r="AS818" s="167"/>
      <c r="AT818" s="167"/>
      <c r="AU818" s="167"/>
      <c r="AV818" s="167"/>
      <c r="AW818" s="167"/>
      <c r="AX818" s="167"/>
      <c r="AY818" s="167"/>
      <c r="AZ818" s="167"/>
      <c r="BA818" s="167"/>
      <c r="BB818" s="167"/>
      <c r="BC818" s="167"/>
      <c r="BD818" s="167"/>
    </row>
    <row r="819" spans="1:56" ht="14.25" customHeight="1">
      <c r="A819" s="217"/>
      <c r="B819" s="270"/>
      <c r="C819" s="2"/>
      <c r="D819" s="2"/>
      <c r="E819" s="2"/>
      <c r="F819" s="2"/>
      <c r="G819" s="470"/>
      <c r="H819" s="2"/>
      <c r="I819" s="2"/>
      <c r="J819" s="2"/>
      <c r="K819" s="2"/>
      <c r="L819" s="2"/>
      <c r="M819" s="305"/>
      <c r="N819" s="2"/>
      <c r="O819" s="2"/>
      <c r="P819" s="2"/>
      <c r="Q819" s="469"/>
      <c r="R819" s="2"/>
      <c r="S819" s="2"/>
      <c r="T819" s="2"/>
      <c r="U819" s="468"/>
      <c r="V819" s="2"/>
      <c r="W819" s="1"/>
      <c r="X819" s="1"/>
      <c r="Y819" s="1"/>
      <c r="Z819" s="1"/>
      <c r="AA819" s="1"/>
      <c r="AB819" s="2"/>
      <c r="AC819" s="2"/>
      <c r="AD819" s="2"/>
      <c r="AE819" s="2"/>
      <c r="AF819" s="2"/>
      <c r="AG819" s="3"/>
      <c r="AH819" s="1"/>
      <c r="AI819" s="139"/>
      <c r="AJ819" s="139"/>
      <c r="AK819" s="350"/>
      <c r="AL819" s="350"/>
      <c r="AM819" s="2"/>
      <c r="AN819" s="2"/>
      <c r="AO819" s="2"/>
      <c r="AP819" s="45"/>
      <c r="AQ819" s="167"/>
      <c r="AR819" s="167"/>
      <c r="AS819" s="167"/>
      <c r="AT819" s="167"/>
      <c r="AU819" s="167"/>
      <c r="AV819" s="167"/>
      <c r="AW819" s="167"/>
      <c r="AX819" s="167"/>
      <c r="AY819" s="167"/>
      <c r="AZ819" s="167"/>
      <c r="BA819" s="167"/>
      <c r="BB819" s="167"/>
      <c r="BC819" s="167"/>
      <c r="BD819" s="167"/>
    </row>
    <row r="820" spans="1:56" ht="14.25" customHeight="1">
      <c r="A820" s="217"/>
      <c r="B820" s="270"/>
      <c r="C820" s="2"/>
      <c r="D820" s="2"/>
      <c r="E820" s="2"/>
      <c r="F820" s="2"/>
      <c r="G820" s="470"/>
      <c r="H820" s="2"/>
      <c r="I820" s="2"/>
      <c r="J820" s="2"/>
      <c r="K820" s="2"/>
      <c r="L820" s="2"/>
      <c r="M820" s="305"/>
      <c r="N820" s="2"/>
      <c r="O820" s="2"/>
      <c r="P820" s="2"/>
      <c r="Q820" s="469"/>
      <c r="R820" s="2"/>
      <c r="S820" s="2"/>
      <c r="T820" s="2"/>
      <c r="U820" s="468"/>
      <c r="V820" s="2"/>
      <c r="W820" s="1"/>
      <c r="X820" s="1"/>
      <c r="Y820" s="1"/>
      <c r="Z820" s="1"/>
      <c r="AA820" s="1"/>
      <c r="AB820" s="2"/>
      <c r="AC820" s="2"/>
      <c r="AD820" s="2"/>
      <c r="AE820" s="2"/>
      <c r="AF820" s="2"/>
      <c r="AG820" s="3"/>
      <c r="AH820" s="1"/>
      <c r="AI820" s="139"/>
      <c r="AJ820" s="139"/>
      <c r="AK820" s="350"/>
      <c r="AL820" s="350"/>
      <c r="AM820" s="2"/>
      <c r="AN820" s="2"/>
      <c r="AO820" s="2"/>
      <c r="AP820" s="45"/>
      <c r="AQ820" s="167"/>
      <c r="AR820" s="167"/>
      <c r="AS820" s="167"/>
      <c r="AT820" s="167"/>
      <c r="AU820" s="167"/>
      <c r="AV820" s="167"/>
      <c r="AW820" s="167"/>
      <c r="AX820" s="167"/>
      <c r="AY820" s="167"/>
      <c r="AZ820" s="167"/>
      <c r="BA820" s="167"/>
      <c r="BB820" s="167"/>
      <c r="BC820" s="167"/>
      <c r="BD820" s="167"/>
    </row>
    <row r="821" spans="1:56" ht="14.25" customHeight="1">
      <c r="A821" s="217"/>
      <c r="B821" s="270"/>
      <c r="C821" s="2"/>
      <c r="D821" s="2"/>
      <c r="E821" s="2"/>
      <c r="F821" s="2"/>
      <c r="G821" s="470"/>
      <c r="H821" s="2"/>
      <c r="I821" s="2"/>
      <c r="J821" s="2"/>
      <c r="K821" s="2"/>
      <c r="L821" s="2"/>
      <c r="M821" s="305"/>
      <c r="N821" s="2"/>
      <c r="O821" s="2"/>
      <c r="P821" s="2"/>
      <c r="Q821" s="469"/>
      <c r="R821" s="2"/>
      <c r="S821" s="2"/>
      <c r="T821" s="2"/>
      <c r="U821" s="468"/>
      <c r="V821" s="2"/>
      <c r="W821" s="1"/>
      <c r="X821" s="1"/>
      <c r="Y821" s="1"/>
      <c r="Z821" s="1"/>
      <c r="AA821" s="1"/>
      <c r="AB821" s="2"/>
      <c r="AC821" s="2"/>
      <c r="AD821" s="2"/>
      <c r="AE821" s="2"/>
      <c r="AF821" s="2"/>
      <c r="AG821" s="3"/>
      <c r="AH821" s="1"/>
      <c r="AI821" s="139"/>
      <c r="AJ821" s="139"/>
      <c r="AK821" s="350"/>
      <c r="AL821" s="350"/>
      <c r="AM821" s="2"/>
      <c r="AN821" s="2"/>
      <c r="AO821" s="2"/>
      <c r="AP821" s="45"/>
      <c r="AQ821" s="167"/>
      <c r="AR821" s="167"/>
      <c r="AS821" s="167"/>
      <c r="AT821" s="167"/>
      <c r="AU821" s="167"/>
      <c r="AV821" s="167"/>
      <c r="AW821" s="167"/>
      <c r="AX821" s="167"/>
      <c r="AY821" s="167"/>
      <c r="AZ821" s="167"/>
      <c r="BA821" s="167"/>
      <c r="BB821" s="167"/>
      <c r="BC821" s="167"/>
      <c r="BD821" s="167"/>
    </row>
    <row r="822" spans="1:56" ht="14.25" customHeight="1">
      <c r="A822" s="217"/>
      <c r="B822" s="270"/>
      <c r="C822" s="2"/>
      <c r="D822" s="2"/>
      <c r="E822" s="2"/>
      <c r="F822" s="2"/>
      <c r="G822" s="470"/>
      <c r="H822" s="2"/>
      <c r="I822" s="2"/>
      <c r="J822" s="2"/>
      <c r="K822" s="2"/>
      <c r="L822" s="2"/>
      <c r="M822" s="305"/>
      <c r="N822" s="2"/>
      <c r="O822" s="2"/>
      <c r="P822" s="2"/>
      <c r="Q822" s="469"/>
      <c r="R822" s="2"/>
      <c r="S822" s="2"/>
      <c r="T822" s="2"/>
      <c r="U822" s="468"/>
      <c r="V822" s="2"/>
      <c r="W822" s="1"/>
      <c r="X822" s="1"/>
      <c r="Y822" s="1"/>
      <c r="Z822" s="1"/>
      <c r="AA822" s="1"/>
      <c r="AB822" s="2"/>
      <c r="AC822" s="2"/>
      <c r="AD822" s="2"/>
      <c r="AE822" s="2"/>
      <c r="AF822" s="2"/>
      <c r="AG822" s="3"/>
      <c r="AH822" s="1"/>
      <c r="AI822" s="139"/>
      <c r="AJ822" s="139"/>
      <c r="AK822" s="350"/>
      <c r="AL822" s="350"/>
      <c r="AM822" s="2"/>
      <c r="AN822" s="2"/>
      <c r="AO822" s="2"/>
      <c r="AP822" s="45"/>
      <c r="AQ822" s="167"/>
      <c r="AR822" s="167"/>
      <c r="AS822" s="167"/>
      <c r="AT822" s="167"/>
      <c r="AU822" s="167"/>
      <c r="AV822" s="167"/>
      <c r="AW822" s="167"/>
      <c r="AX822" s="167"/>
      <c r="AY822" s="167"/>
      <c r="AZ822" s="167"/>
      <c r="BA822" s="167"/>
      <c r="BB822" s="167"/>
      <c r="BC822" s="167"/>
      <c r="BD822" s="167"/>
    </row>
    <row r="823" spans="1:56" ht="14.25" customHeight="1">
      <c r="A823" s="217"/>
      <c r="B823" s="270"/>
      <c r="C823" s="2"/>
      <c r="D823" s="2"/>
      <c r="E823" s="2"/>
      <c r="F823" s="2"/>
      <c r="G823" s="470"/>
      <c r="H823" s="2"/>
      <c r="I823" s="2"/>
      <c r="J823" s="2"/>
      <c r="K823" s="2"/>
      <c r="L823" s="2"/>
      <c r="M823" s="305"/>
      <c r="N823" s="2"/>
      <c r="O823" s="2"/>
      <c r="P823" s="2"/>
      <c r="Q823" s="469"/>
      <c r="R823" s="2"/>
      <c r="S823" s="2"/>
      <c r="T823" s="2"/>
      <c r="U823" s="468"/>
      <c r="V823" s="2"/>
      <c r="W823" s="1"/>
      <c r="X823" s="1"/>
      <c r="Y823" s="1"/>
      <c r="Z823" s="1"/>
      <c r="AA823" s="1"/>
      <c r="AB823" s="2"/>
      <c r="AC823" s="2"/>
      <c r="AD823" s="2"/>
      <c r="AE823" s="2"/>
      <c r="AF823" s="2"/>
      <c r="AG823" s="3"/>
      <c r="AH823" s="1"/>
      <c r="AI823" s="139"/>
      <c r="AJ823" s="139"/>
      <c r="AK823" s="350"/>
      <c r="AL823" s="350"/>
      <c r="AM823" s="2"/>
      <c r="AN823" s="2"/>
      <c r="AO823" s="2"/>
      <c r="AP823" s="45"/>
      <c r="AQ823" s="167"/>
      <c r="AR823" s="167"/>
      <c r="AS823" s="167"/>
      <c r="AT823" s="167"/>
      <c r="AU823" s="167"/>
      <c r="AV823" s="167"/>
      <c r="AW823" s="167"/>
      <c r="AX823" s="167"/>
      <c r="AY823" s="167"/>
      <c r="AZ823" s="167"/>
      <c r="BA823" s="167"/>
      <c r="BB823" s="167"/>
      <c r="BC823" s="167"/>
      <c r="BD823" s="167"/>
    </row>
    <row r="824" spans="1:56" ht="14.25" customHeight="1">
      <c r="A824" s="217"/>
      <c r="B824" s="270"/>
      <c r="C824" s="2"/>
      <c r="D824" s="2"/>
      <c r="E824" s="2"/>
      <c r="F824" s="2"/>
      <c r="G824" s="470"/>
      <c r="H824" s="2"/>
      <c r="I824" s="2"/>
      <c r="J824" s="2"/>
      <c r="K824" s="2"/>
      <c r="L824" s="2"/>
      <c r="M824" s="305"/>
      <c r="N824" s="2"/>
      <c r="O824" s="2"/>
      <c r="P824" s="2"/>
      <c r="Q824" s="469"/>
      <c r="R824" s="2"/>
      <c r="S824" s="2"/>
      <c r="T824" s="2"/>
      <c r="U824" s="468"/>
      <c r="V824" s="2"/>
      <c r="W824" s="1"/>
      <c r="X824" s="1"/>
      <c r="Y824" s="1"/>
      <c r="Z824" s="1"/>
      <c r="AA824" s="1"/>
      <c r="AB824" s="2"/>
      <c r="AC824" s="2"/>
      <c r="AD824" s="2"/>
      <c r="AE824" s="2"/>
      <c r="AF824" s="2"/>
      <c r="AG824" s="3"/>
      <c r="AH824" s="1"/>
      <c r="AI824" s="139"/>
      <c r="AJ824" s="139"/>
      <c r="AK824" s="350"/>
      <c r="AL824" s="350"/>
      <c r="AM824" s="2"/>
      <c r="AN824" s="2"/>
      <c r="AO824" s="2"/>
      <c r="AP824" s="45"/>
      <c r="AQ824" s="167"/>
      <c r="AR824" s="167"/>
      <c r="AS824" s="167"/>
      <c r="AT824" s="167"/>
      <c r="AU824" s="167"/>
      <c r="AV824" s="167"/>
      <c r="AW824" s="167"/>
      <c r="AX824" s="167"/>
      <c r="AY824" s="167"/>
      <c r="AZ824" s="167"/>
      <c r="BA824" s="167"/>
      <c r="BB824" s="167"/>
      <c r="BC824" s="167"/>
      <c r="BD824" s="167"/>
    </row>
    <row r="825" spans="1:56" ht="14.25" customHeight="1">
      <c r="A825" s="217"/>
      <c r="B825" s="270"/>
      <c r="C825" s="2"/>
      <c r="D825" s="2"/>
      <c r="E825" s="2"/>
      <c r="F825" s="2"/>
      <c r="G825" s="470"/>
      <c r="H825" s="2"/>
      <c r="I825" s="2"/>
      <c r="J825" s="2"/>
      <c r="K825" s="2"/>
      <c r="L825" s="2"/>
      <c r="M825" s="305"/>
      <c r="N825" s="2"/>
      <c r="O825" s="2"/>
      <c r="P825" s="2"/>
      <c r="Q825" s="469"/>
      <c r="R825" s="2"/>
      <c r="S825" s="2"/>
      <c r="T825" s="2"/>
      <c r="U825" s="468"/>
      <c r="V825" s="2"/>
      <c r="W825" s="1"/>
      <c r="X825" s="1"/>
      <c r="Y825" s="1"/>
      <c r="Z825" s="1"/>
      <c r="AA825" s="1"/>
      <c r="AB825" s="2"/>
      <c r="AC825" s="2"/>
      <c r="AD825" s="2"/>
      <c r="AE825" s="2"/>
      <c r="AF825" s="2"/>
      <c r="AG825" s="3"/>
      <c r="AH825" s="1"/>
      <c r="AI825" s="139"/>
      <c r="AJ825" s="139"/>
      <c r="AK825" s="350"/>
      <c r="AL825" s="350"/>
      <c r="AM825" s="2"/>
      <c r="AN825" s="2"/>
      <c r="AO825" s="2"/>
      <c r="AP825" s="45"/>
      <c r="AQ825" s="167"/>
      <c r="AR825" s="167"/>
      <c r="AS825" s="167"/>
      <c r="AT825" s="167"/>
      <c r="AU825" s="167"/>
      <c r="AV825" s="167"/>
      <c r="AW825" s="167"/>
      <c r="AX825" s="167"/>
      <c r="AY825" s="167"/>
      <c r="AZ825" s="167"/>
      <c r="BA825" s="167"/>
      <c r="BB825" s="167"/>
      <c r="BC825" s="167"/>
      <c r="BD825" s="167"/>
    </row>
    <row r="826" spans="1:56" ht="14.25" customHeight="1">
      <c r="A826" s="217"/>
      <c r="B826" s="270"/>
      <c r="C826" s="2"/>
      <c r="D826" s="2"/>
      <c r="E826" s="2"/>
      <c r="F826" s="2"/>
      <c r="G826" s="470"/>
      <c r="H826" s="2"/>
      <c r="I826" s="2"/>
      <c r="J826" s="2"/>
      <c r="K826" s="2"/>
      <c r="L826" s="2"/>
      <c r="M826" s="305"/>
      <c r="N826" s="2"/>
      <c r="O826" s="2"/>
      <c r="P826" s="2"/>
      <c r="Q826" s="469"/>
      <c r="R826" s="2"/>
      <c r="S826" s="2"/>
      <c r="T826" s="2"/>
      <c r="U826" s="468"/>
      <c r="V826" s="2"/>
      <c r="W826" s="1"/>
      <c r="X826" s="1"/>
      <c r="Y826" s="1"/>
      <c r="Z826" s="1"/>
      <c r="AA826" s="1"/>
      <c r="AB826" s="2"/>
      <c r="AC826" s="2"/>
      <c r="AD826" s="2"/>
      <c r="AE826" s="2"/>
      <c r="AF826" s="2"/>
      <c r="AG826" s="3"/>
      <c r="AH826" s="1"/>
      <c r="AI826" s="139"/>
      <c r="AJ826" s="139"/>
      <c r="AK826" s="350"/>
      <c r="AL826" s="350"/>
      <c r="AM826" s="2"/>
      <c r="AN826" s="2"/>
      <c r="AO826" s="2"/>
      <c r="AP826" s="45"/>
      <c r="AQ826" s="167"/>
      <c r="AR826" s="167"/>
      <c r="AS826" s="167"/>
      <c r="AT826" s="167"/>
      <c r="AU826" s="167"/>
      <c r="AV826" s="167"/>
      <c r="AW826" s="167"/>
      <c r="AX826" s="167"/>
      <c r="AY826" s="167"/>
      <c r="AZ826" s="167"/>
      <c r="BA826" s="167"/>
      <c r="BB826" s="167"/>
      <c r="BC826" s="167"/>
      <c r="BD826" s="167"/>
    </row>
    <row r="827" spans="1:56" ht="14.25" customHeight="1">
      <c r="A827" s="217"/>
      <c r="B827" s="270"/>
      <c r="C827" s="2"/>
      <c r="D827" s="2"/>
      <c r="E827" s="2"/>
      <c r="F827" s="2"/>
      <c r="G827" s="470"/>
      <c r="H827" s="2"/>
      <c r="I827" s="2"/>
      <c r="J827" s="2"/>
      <c r="K827" s="2"/>
      <c r="L827" s="2"/>
      <c r="M827" s="305"/>
      <c r="N827" s="2"/>
      <c r="O827" s="2"/>
      <c r="P827" s="2"/>
      <c r="Q827" s="469"/>
      <c r="R827" s="2"/>
      <c r="S827" s="2"/>
      <c r="T827" s="2"/>
      <c r="U827" s="468"/>
      <c r="V827" s="2"/>
      <c r="W827" s="1"/>
      <c r="X827" s="1"/>
      <c r="Y827" s="1"/>
      <c r="Z827" s="1"/>
      <c r="AA827" s="1"/>
      <c r="AB827" s="2"/>
      <c r="AC827" s="2"/>
      <c r="AD827" s="2"/>
      <c r="AE827" s="2"/>
      <c r="AF827" s="2"/>
      <c r="AG827" s="3"/>
      <c r="AH827" s="1"/>
      <c r="AI827" s="139"/>
      <c r="AJ827" s="139"/>
      <c r="AK827" s="350"/>
      <c r="AL827" s="350"/>
      <c r="AM827" s="2"/>
      <c r="AN827" s="2"/>
      <c r="AO827" s="2"/>
      <c r="AP827" s="45"/>
      <c r="AQ827" s="167"/>
      <c r="AR827" s="167"/>
      <c r="AS827" s="167"/>
      <c r="AT827" s="167"/>
      <c r="AU827" s="167"/>
      <c r="AV827" s="167"/>
      <c r="AW827" s="167"/>
      <c r="AX827" s="167"/>
      <c r="AY827" s="167"/>
      <c r="AZ827" s="167"/>
      <c r="BA827" s="167"/>
      <c r="BB827" s="167"/>
      <c r="BC827" s="167"/>
      <c r="BD827" s="167"/>
    </row>
    <row r="828" spans="1:56" ht="14.25" customHeight="1">
      <c r="A828" s="217"/>
      <c r="B828" s="270"/>
      <c r="C828" s="2"/>
      <c r="D828" s="2"/>
      <c r="E828" s="2"/>
      <c r="F828" s="2"/>
      <c r="G828" s="470"/>
      <c r="H828" s="2"/>
      <c r="I828" s="2"/>
      <c r="J828" s="2"/>
      <c r="K828" s="2"/>
      <c r="L828" s="2"/>
      <c r="M828" s="305"/>
      <c r="N828" s="2"/>
      <c r="O828" s="2"/>
      <c r="P828" s="2"/>
      <c r="Q828" s="469"/>
      <c r="R828" s="2"/>
      <c r="S828" s="2"/>
      <c r="T828" s="2"/>
      <c r="U828" s="468"/>
      <c r="V828" s="2"/>
      <c r="W828" s="1"/>
      <c r="X828" s="1"/>
      <c r="Y828" s="1"/>
      <c r="Z828" s="1"/>
      <c r="AA828" s="1"/>
      <c r="AB828" s="2"/>
      <c r="AC828" s="2"/>
      <c r="AD828" s="2"/>
      <c r="AE828" s="2"/>
      <c r="AF828" s="2"/>
      <c r="AG828" s="3"/>
      <c r="AH828" s="1"/>
      <c r="AI828" s="139"/>
      <c r="AJ828" s="139"/>
      <c r="AK828" s="350"/>
      <c r="AL828" s="350"/>
      <c r="AM828" s="2"/>
      <c r="AN828" s="2"/>
      <c r="AO828" s="2"/>
      <c r="AP828" s="45"/>
      <c r="AQ828" s="167"/>
      <c r="AR828" s="167"/>
      <c r="AS828" s="167"/>
      <c r="AT828" s="167"/>
      <c r="AU828" s="167"/>
      <c r="AV828" s="167"/>
      <c r="AW828" s="167"/>
      <c r="AX828" s="167"/>
      <c r="AY828" s="167"/>
      <c r="AZ828" s="167"/>
      <c r="BA828" s="167"/>
      <c r="BB828" s="167"/>
      <c r="BC828" s="167"/>
      <c r="BD828" s="167"/>
    </row>
    <row r="829" spans="1:56" ht="14.25" customHeight="1">
      <c r="A829" s="217"/>
      <c r="B829" s="270"/>
      <c r="C829" s="2"/>
      <c r="D829" s="2"/>
      <c r="E829" s="2"/>
      <c r="F829" s="2"/>
      <c r="G829" s="470"/>
      <c r="H829" s="2"/>
      <c r="I829" s="2"/>
      <c r="J829" s="2"/>
      <c r="K829" s="2"/>
      <c r="L829" s="2"/>
      <c r="M829" s="305"/>
      <c r="N829" s="2"/>
      <c r="O829" s="2"/>
      <c r="P829" s="2"/>
      <c r="Q829" s="469"/>
      <c r="R829" s="2"/>
      <c r="S829" s="2"/>
      <c r="T829" s="2"/>
      <c r="U829" s="468"/>
      <c r="V829" s="2"/>
      <c r="W829" s="1"/>
      <c r="X829" s="1"/>
      <c r="Y829" s="1"/>
      <c r="Z829" s="1"/>
      <c r="AA829" s="1"/>
      <c r="AB829" s="2"/>
      <c r="AC829" s="2"/>
      <c r="AD829" s="2"/>
      <c r="AE829" s="2"/>
      <c r="AF829" s="2"/>
      <c r="AG829" s="3"/>
      <c r="AH829" s="1"/>
      <c r="AI829" s="139"/>
      <c r="AJ829" s="139"/>
      <c r="AK829" s="350"/>
      <c r="AL829" s="350"/>
      <c r="AM829" s="2"/>
      <c r="AN829" s="2"/>
      <c r="AO829" s="2"/>
      <c r="AP829" s="45"/>
      <c r="AQ829" s="167"/>
      <c r="AR829" s="167"/>
      <c r="AS829" s="167"/>
      <c r="AT829" s="167"/>
      <c r="AU829" s="167"/>
      <c r="AV829" s="167"/>
      <c r="AW829" s="167"/>
      <c r="AX829" s="167"/>
      <c r="AY829" s="167"/>
      <c r="AZ829" s="167"/>
      <c r="BA829" s="167"/>
      <c r="BB829" s="167"/>
      <c r="BC829" s="167"/>
      <c r="BD829" s="167"/>
    </row>
    <row r="830" spans="1:56" ht="14.25" customHeight="1">
      <c r="A830" s="217"/>
      <c r="B830" s="270"/>
      <c r="C830" s="2"/>
      <c r="D830" s="2"/>
      <c r="E830" s="2"/>
      <c r="F830" s="2"/>
      <c r="G830" s="470"/>
      <c r="H830" s="2"/>
      <c r="I830" s="2"/>
      <c r="J830" s="2"/>
      <c r="K830" s="2"/>
      <c r="L830" s="2"/>
      <c r="M830" s="305"/>
      <c r="N830" s="2"/>
      <c r="O830" s="2"/>
      <c r="P830" s="2"/>
      <c r="Q830" s="469"/>
      <c r="R830" s="2"/>
      <c r="S830" s="2"/>
      <c r="T830" s="2"/>
      <c r="U830" s="468"/>
      <c r="V830" s="2"/>
      <c r="W830" s="1"/>
      <c r="X830" s="1"/>
      <c r="Y830" s="1"/>
      <c r="Z830" s="1"/>
      <c r="AA830" s="1"/>
      <c r="AB830" s="2"/>
      <c r="AC830" s="2"/>
      <c r="AD830" s="2"/>
      <c r="AE830" s="2"/>
      <c r="AF830" s="2"/>
      <c r="AG830" s="3"/>
      <c r="AH830" s="1"/>
      <c r="AI830" s="139"/>
      <c r="AJ830" s="139"/>
      <c r="AK830" s="350"/>
      <c r="AL830" s="350"/>
      <c r="AM830" s="2"/>
      <c r="AN830" s="2"/>
      <c r="AO830" s="2"/>
      <c r="AP830" s="45"/>
      <c r="AQ830" s="167"/>
      <c r="AR830" s="167"/>
      <c r="AS830" s="167"/>
      <c r="AT830" s="167"/>
      <c r="AU830" s="167"/>
      <c r="AV830" s="167"/>
      <c r="AW830" s="167"/>
      <c r="AX830" s="167"/>
      <c r="AY830" s="167"/>
      <c r="AZ830" s="167"/>
      <c r="BA830" s="167"/>
      <c r="BB830" s="167"/>
      <c r="BC830" s="167"/>
      <c r="BD830" s="167"/>
    </row>
    <row r="831" spans="1:56" ht="14.25" customHeight="1">
      <c r="A831" s="217"/>
      <c r="B831" s="270"/>
      <c r="C831" s="2"/>
      <c r="D831" s="2"/>
      <c r="E831" s="2"/>
      <c r="F831" s="2"/>
      <c r="G831" s="470"/>
      <c r="H831" s="2"/>
      <c r="I831" s="2"/>
      <c r="J831" s="2"/>
      <c r="K831" s="2"/>
      <c r="L831" s="2"/>
      <c r="M831" s="305"/>
      <c r="N831" s="2"/>
      <c r="O831" s="2"/>
      <c r="P831" s="2"/>
      <c r="Q831" s="469"/>
      <c r="R831" s="2"/>
      <c r="S831" s="2"/>
      <c r="T831" s="2"/>
      <c r="U831" s="468"/>
      <c r="V831" s="2"/>
      <c r="W831" s="1"/>
      <c r="X831" s="1"/>
      <c r="Y831" s="1"/>
      <c r="Z831" s="1"/>
      <c r="AA831" s="1"/>
      <c r="AB831" s="2"/>
      <c r="AC831" s="2"/>
      <c r="AD831" s="2"/>
      <c r="AE831" s="2"/>
      <c r="AF831" s="2"/>
      <c r="AG831" s="3"/>
      <c r="AH831" s="1"/>
      <c r="AI831" s="139"/>
      <c r="AJ831" s="139"/>
      <c r="AK831" s="350"/>
      <c r="AL831" s="350"/>
      <c r="AM831" s="2"/>
      <c r="AN831" s="2"/>
      <c r="AO831" s="2"/>
      <c r="AP831" s="45"/>
      <c r="AQ831" s="167"/>
      <c r="AR831" s="167"/>
      <c r="AS831" s="167"/>
      <c r="AT831" s="167"/>
      <c r="AU831" s="167"/>
      <c r="AV831" s="167"/>
      <c r="AW831" s="167"/>
      <c r="AX831" s="167"/>
      <c r="AY831" s="167"/>
      <c r="AZ831" s="167"/>
      <c r="BA831" s="167"/>
      <c r="BB831" s="167"/>
      <c r="BC831" s="167"/>
      <c r="BD831" s="167"/>
    </row>
    <row r="832" spans="1:56" ht="14.25" customHeight="1">
      <c r="A832" s="217"/>
      <c r="B832" s="270"/>
      <c r="C832" s="2"/>
      <c r="D832" s="2"/>
      <c r="E832" s="2"/>
      <c r="F832" s="2"/>
      <c r="G832" s="470"/>
      <c r="H832" s="2"/>
      <c r="I832" s="2"/>
      <c r="J832" s="2"/>
      <c r="K832" s="2"/>
      <c r="L832" s="2"/>
      <c r="M832" s="305"/>
      <c r="N832" s="2"/>
      <c r="O832" s="2"/>
      <c r="P832" s="2"/>
      <c r="Q832" s="469"/>
      <c r="R832" s="2"/>
      <c r="S832" s="2"/>
      <c r="T832" s="2"/>
      <c r="U832" s="468"/>
      <c r="V832" s="2"/>
      <c r="W832" s="1"/>
      <c r="X832" s="1"/>
      <c r="Y832" s="1"/>
      <c r="Z832" s="1"/>
      <c r="AA832" s="1"/>
      <c r="AB832" s="2"/>
      <c r="AC832" s="2"/>
      <c r="AD832" s="2"/>
      <c r="AE832" s="2"/>
      <c r="AF832" s="2"/>
      <c r="AG832" s="3"/>
      <c r="AH832" s="1"/>
      <c r="AI832" s="139"/>
      <c r="AJ832" s="139"/>
      <c r="AK832" s="350"/>
      <c r="AL832" s="350"/>
      <c r="AM832" s="2"/>
      <c r="AN832" s="2"/>
      <c r="AO832" s="2"/>
      <c r="AP832" s="45"/>
      <c r="AQ832" s="167"/>
      <c r="AR832" s="167"/>
      <c r="AS832" s="167"/>
      <c r="AT832" s="167"/>
      <c r="AU832" s="167"/>
      <c r="AV832" s="167"/>
      <c r="AW832" s="167"/>
      <c r="AX832" s="167"/>
      <c r="AY832" s="167"/>
      <c r="AZ832" s="167"/>
      <c r="BA832" s="167"/>
      <c r="BB832" s="167"/>
      <c r="BC832" s="167"/>
      <c r="BD832" s="167"/>
    </row>
    <row r="833" spans="1:56" ht="14.25" customHeight="1">
      <c r="A833" s="217"/>
      <c r="B833" s="270"/>
      <c r="C833" s="2"/>
      <c r="D833" s="2"/>
      <c r="E833" s="2"/>
      <c r="F833" s="2"/>
      <c r="G833" s="470"/>
      <c r="H833" s="2"/>
      <c r="I833" s="2"/>
      <c r="J833" s="2"/>
      <c r="K833" s="2"/>
      <c r="L833" s="2"/>
      <c r="M833" s="305"/>
      <c r="N833" s="2"/>
      <c r="O833" s="2"/>
      <c r="P833" s="2"/>
      <c r="Q833" s="469"/>
      <c r="R833" s="2"/>
      <c r="S833" s="2"/>
      <c r="T833" s="2"/>
      <c r="U833" s="468"/>
      <c r="V833" s="2"/>
      <c r="W833" s="1"/>
      <c r="X833" s="1"/>
      <c r="Y833" s="1"/>
      <c r="Z833" s="1"/>
      <c r="AA833" s="1"/>
      <c r="AB833" s="2"/>
      <c r="AC833" s="2"/>
      <c r="AD833" s="2"/>
      <c r="AE833" s="2"/>
      <c r="AF833" s="2"/>
      <c r="AG833" s="3"/>
      <c r="AH833" s="1"/>
      <c r="AI833" s="139"/>
      <c r="AJ833" s="139"/>
      <c r="AK833" s="350"/>
      <c r="AL833" s="350"/>
      <c r="AM833" s="2"/>
      <c r="AN833" s="2"/>
      <c r="AO833" s="2"/>
      <c r="AP833" s="45"/>
      <c r="AQ833" s="167"/>
      <c r="AR833" s="167"/>
      <c r="AS833" s="167"/>
      <c r="AT833" s="167"/>
      <c r="AU833" s="167"/>
      <c r="AV833" s="167"/>
      <c r="AW833" s="167"/>
      <c r="AX833" s="167"/>
      <c r="AY833" s="167"/>
      <c r="AZ833" s="167"/>
      <c r="BA833" s="167"/>
      <c r="BB833" s="167"/>
      <c r="BC833" s="167"/>
      <c r="BD833" s="167"/>
    </row>
    <row r="834" spans="1:56" ht="14.25" customHeight="1">
      <c r="A834" s="217"/>
      <c r="B834" s="270"/>
      <c r="C834" s="2"/>
      <c r="D834" s="2"/>
      <c r="E834" s="2"/>
      <c r="F834" s="2"/>
      <c r="G834" s="470"/>
      <c r="H834" s="2"/>
      <c r="I834" s="2"/>
      <c r="J834" s="2"/>
      <c r="K834" s="2"/>
      <c r="L834" s="2"/>
      <c r="M834" s="305"/>
      <c r="N834" s="2"/>
      <c r="O834" s="2"/>
      <c r="P834" s="2"/>
      <c r="Q834" s="469"/>
      <c r="R834" s="2"/>
      <c r="S834" s="2"/>
      <c r="T834" s="2"/>
      <c r="U834" s="468"/>
      <c r="V834" s="2"/>
      <c r="W834" s="1"/>
      <c r="X834" s="1"/>
      <c r="Y834" s="1"/>
      <c r="Z834" s="1"/>
      <c r="AA834" s="1"/>
      <c r="AB834" s="2"/>
      <c r="AC834" s="2"/>
      <c r="AD834" s="2"/>
      <c r="AE834" s="2"/>
      <c r="AF834" s="2"/>
      <c r="AG834" s="3"/>
      <c r="AH834" s="1"/>
      <c r="AI834" s="139"/>
      <c r="AJ834" s="139"/>
      <c r="AK834" s="350"/>
      <c r="AL834" s="350"/>
      <c r="AM834" s="2"/>
      <c r="AN834" s="2"/>
      <c r="AO834" s="2"/>
      <c r="AP834" s="45"/>
      <c r="AQ834" s="167"/>
      <c r="AR834" s="167"/>
      <c r="AS834" s="167"/>
      <c r="AT834" s="167"/>
      <c r="AU834" s="167"/>
      <c r="AV834" s="167"/>
      <c r="AW834" s="167"/>
      <c r="AX834" s="167"/>
      <c r="AY834" s="167"/>
      <c r="AZ834" s="167"/>
      <c r="BA834" s="167"/>
      <c r="BB834" s="167"/>
      <c r="BC834" s="167"/>
      <c r="BD834" s="167"/>
    </row>
    <row r="835" spans="1:56" ht="14.25" customHeight="1">
      <c r="A835" s="217"/>
      <c r="B835" s="270"/>
      <c r="C835" s="2"/>
      <c r="D835" s="2"/>
      <c r="E835" s="2"/>
      <c r="F835" s="2"/>
      <c r="G835" s="470"/>
      <c r="H835" s="2"/>
      <c r="I835" s="2"/>
      <c r="J835" s="2"/>
      <c r="K835" s="2"/>
      <c r="L835" s="2"/>
      <c r="M835" s="305"/>
      <c r="N835" s="2"/>
      <c r="O835" s="2"/>
      <c r="P835" s="2"/>
      <c r="Q835" s="469"/>
      <c r="R835" s="2"/>
      <c r="S835" s="2"/>
      <c r="T835" s="2"/>
      <c r="U835" s="468"/>
      <c r="V835" s="2"/>
      <c r="W835" s="1"/>
      <c r="X835" s="1"/>
      <c r="Y835" s="1"/>
      <c r="Z835" s="1"/>
      <c r="AA835" s="1"/>
      <c r="AB835" s="2"/>
      <c r="AC835" s="2"/>
      <c r="AD835" s="2"/>
      <c r="AE835" s="2"/>
      <c r="AF835" s="2"/>
      <c r="AG835" s="3"/>
      <c r="AH835" s="1"/>
      <c r="AI835" s="139"/>
      <c r="AJ835" s="139"/>
      <c r="AK835" s="350"/>
      <c r="AL835" s="350"/>
      <c r="AM835" s="2"/>
      <c r="AN835" s="2"/>
      <c r="AO835" s="2"/>
      <c r="AP835" s="45"/>
      <c r="AQ835" s="167"/>
      <c r="AR835" s="167"/>
      <c r="AS835" s="167"/>
      <c r="AT835" s="167"/>
      <c r="AU835" s="167"/>
      <c r="AV835" s="167"/>
      <c r="AW835" s="167"/>
      <c r="AX835" s="167"/>
      <c r="AY835" s="167"/>
      <c r="AZ835" s="167"/>
      <c r="BA835" s="167"/>
      <c r="BB835" s="167"/>
      <c r="BC835" s="167"/>
      <c r="BD835" s="167"/>
    </row>
    <row r="836" spans="1:56" ht="14.25" customHeight="1">
      <c r="A836" s="217"/>
      <c r="B836" s="270"/>
      <c r="C836" s="2"/>
      <c r="D836" s="2"/>
      <c r="E836" s="2"/>
      <c r="F836" s="2"/>
      <c r="G836" s="470"/>
      <c r="H836" s="2"/>
      <c r="I836" s="2"/>
      <c r="J836" s="2"/>
      <c r="K836" s="2"/>
      <c r="L836" s="2"/>
      <c r="M836" s="305"/>
      <c r="N836" s="2"/>
      <c r="O836" s="2"/>
      <c r="P836" s="2"/>
      <c r="Q836" s="469"/>
      <c r="R836" s="2"/>
      <c r="S836" s="2"/>
      <c r="T836" s="2"/>
      <c r="U836" s="468"/>
      <c r="V836" s="2"/>
      <c r="W836" s="1"/>
      <c r="X836" s="1"/>
      <c r="Y836" s="1"/>
      <c r="Z836" s="1"/>
      <c r="AA836" s="1"/>
      <c r="AB836" s="2"/>
      <c r="AC836" s="2"/>
      <c r="AD836" s="2"/>
      <c r="AE836" s="2"/>
      <c r="AF836" s="2"/>
      <c r="AG836" s="3"/>
      <c r="AH836" s="1"/>
      <c r="AI836" s="139"/>
      <c r="AJ836" s="139"/>
      <c r="AK836" s="350"/>
      <c r="AL836" s="350"/>
      <c r="AM836" s="2"/>
      <c r="AN836" s="2"/>
      <c r="AO836" s="2"/>
      <c r="AP836" s="45"/>
      <c r="AQ836" s="167"/>
      <c r="AR836" s="167"/>
      <c r="AS836" s="167"/>
      <c r="AT836" s="167"/>
      <c r="AU836" s="167"/>
      <c r="AV836" s="167"/>
      <c r="AW836" s="167"/>
      <c r="AX836" s="167"/>
      <c r="AY836" s="167"/>
      <c r="AZ836" s="167"/>
      <c r="BA836" s="167"/>
      <c r="BB836" s="167"/>
      <c r="BC836" s="167"/>
      <c r="BD836" s="167"/>
    </row>
    <row r="837" spans="1:56" ht="14.25" customHeight="1">
      <c r="A837" s="217"/>
      <c r="B837" s="270"/>
      <c r="C837" s="2"/>
      <c r="D837" s="2"/>
      <c r="E837" s="2"/>
      <c r="F837" s="2"/>
      <c r="G837" s="470"/>
      <c r="H837" s="2"/>
      <c r="I837" s="2"/>
      <c r="J837" s="2"/>
      <c r="K837" s="2"/>
      <c r="L837" s="2"/>
      <c r="M837" s="305"/>
      <c r="N837" s="2"/>
      <c r="O837" s="2"/>
      <c r="P837" s="2"/>
      <c r="Q837" s="469"/>
      <c r="R837" s="2"/>
      <c r="S837" s="2"/>
      <c r="T837" s="2"/>
      <c r="U837" s="468"/>
      <c r="V837" s="2"/>
      <c r="W837" s="1"/>
      <c r="X837" s="1"/>
      <c r="Y837" s="1"/>
      <c r="Z837" s="1"/>
      <c r="AA837" s="1"/>
      <c r="AB837" s="2"/>
      <c r="AC837" s="2"/>
      <c r="AD837" s="2"/>
      <c r="AE837" s="2"/>
      <c r="AF837" s="2"/>
      <c r="AG837" s="3"/>
      <c r="AH837" s="1"/>
      <c r="AI837" s="139"/>
      <c r="AJ837" s="139"/>
      <c r="AK837" s="350"/>
      <c r="AL837" s="350"/>
      <c r="AM837" s="2"/>
      <c r="AN837" s="2"/>
      <c r="AO837" s="2"/>
      <c r="AP837" s="45"/>
      <c r="AQ837" s="167"/>
      <c r="AR837" s="167"/>
      <c r="AS837" s="167"/>
      <c r="AT837" s="167"/>
      <c r="AU837" s="167"/>
      <c r="AV837" s="167"/>
      <c r="AW837" s="167"/>
      <c r="AX837" s="167"/>
      <c r="AY837" s="167"/>
      <c r="AZ837" s="167"/>
      <c r="BA837" s="167"/>
      <c r="BB837" s="167"/>
      <c r="BC837" s="167"/>
      <c r="BD837" s="167"/>
    </row>
    <row r="838" spans="1:56" ht="14.25" customHeight="1">
      <c r="A838" s="217"/>
      <c r="B838" s="270"/>
      <c r="C838" s="2"/>
      <c r="D838" s="2"/>
      <c r="E838" s="2"/>
      <c r="F838" s="2"/>
      <c r="G838" s="470"/>
      <c r="H838" s="2"/>
      <c r="I838" s="2"/>
      <c r="J838" s="2"/>
      <c r="K838" s="2"/>
      <c r="L838" s="2"/>
      <c r="M838" s="305"/>
      <c r="N838" s="2"/>
      <c r="O838" s="2"/>
      <c r="P838" s="2"/>
      <c r="Q838" s="469"/>
      <c r="R838" s="2"/>
      <c r="S838" s="2"/>
      <c r="T838" s="2"/>
      <c r="U838" s="468"/>
      <c r="V838" s="2"/>
      <c r="W838" s="1"/>
      <c r="X838" s="1"/>
      <c r="Y838" s="1"/>
      <c r="Z838" s="1"/>
      <c r="AA838" s="1"/>
      <c r="AB838" s="2"/>
      <c r="AC838" s="2"/>
      <c r="AD838" s="2"/>
      <c r="AE838" s="2"/>
      <c r="AF838" s="2"/>
      <c r="AG838" s="3"/>
      <c r="AH838" s="1"/>
      <c r="AI838" s="139"/>
      <c r="AJ838" s="139"/>
      <c r="AK838" s="350"/>
      <c r="AL838" s="350"/>
      <c r="AM838" s="2"/>
      <c r="AN838" s="2"/>
      <c r="AO838" s="2"/>
      <c r="AP838" s="45"/>
      <c r="AQ838" s="167"/>
      <c r="AR838" s="167"/>
      <c r="AS838" s="167"/>
      <c r="AT838" s="167"/>
      <c r="AU838" s="167"/>
      <c r="AV838" s="167"/>
      <c r="AW838" s="167"/>
      <c r="AX838" s="167"/>
      <c r="AY838" s="167"/>
      <c r="AZ838" s="167"/>
      <c r="BA838" s="167"/>
      <c r="BB838" s="167"/>
      <c r="BC838" s="167"/>
      <c r="BD838" s="167"/>
    </row>
    <row r="839" spans="1:56" ht="14.25" customHeight="1">
      <c r="A839" s="217"/>
      <c r="B839" s="270"/>
      <c r="C839" s="2"/>
      <c r="D839" s="2"/>
      <c r="E839" s="2"/>
      <c r="F839" s="2"/>
      <c r="G839" s="470"/>
      <c r="H839" s="2"/>
      <c r="I839" s="2"/>
      <c r="J839" s="2"/>
      <c r="K839" s="2"/>
      <c r="L839" s="2"/>
      <c r="M839" s="305"/>
      <c r="N839" s="2"/>
      <c r="O839" s="2"/>
      <c r="P839" s="2"/>
      <c r="Q839" s="469"/>
      <c r="R839" s="2"/>
      <c r="S839" s="2"/>
      <c r="T839" s="2"/>
      <c r="U839" s="468"/>
      <c r="V839" s="2"/>
      <c r="W839" s="1"/>
      <c r="X839" s="1"/>
      <c r="Y839" s="1"/>
      <c r="Z839" s="1"/>
      <c r="AA839" s="1"/>
      <c r="AB839" s="2"/>
      <c r="AC839" s="2"/>
      <c r="AD839" s="2"/>
      <c r="AE839" s="2"/>
      <c r="AF839" s="2"/>
      <c r="AG839" s="3"/>
      <c r="AH839" s="1"/>
      <c r="AI839" s="139"/>
      <c r="AJ839" s="139"/>
      <c r="AK839" s="350"/>
      <c r="AL839" s="350"/>
      <c r="AM839" s="2"/>
      <c r="AN839" s="2"/>
      <c r="AO839" s="2"/>
      <c r="AP839" s="45"/>
      <c r="AQ839" s="167"/>
      <c r="AR839" s="167"/>
      <c r="AS839" s="167"/>
      <c r="AT839" s="167"/>
      <c r="AU839" s="167"/>
      <c r="AV839" s="167"/>
      <c r="AW839" s="167"/>
      <c r="AX839" s="167"/>
      <c r="AY839" s="167"/>
      <c r="AZ839" s="167"/>
      <c r="BA839" s="167"/>
      <c r="BB839" s="167"/>
      <c r="BC839" s="167"/>
      <c r="BD839" s="167"/>
    </row>
    <row r="840" spans="1:56" ht="14.25" customHeight="1">
      <c r="A840" s="217"/>
      <c r="B840" s="270"/>
      <c r="C840" s="2"/>
      <c r="D840" s="2"/>
      <c r="E840" s="2"/>
      <c r="F840" s="2"/>
      <c r="G840" s="470"/>
      <c r="H840" s="2"/>
      <c r="I840" s="2"/>
      <c r="J840" s="2"/>
      <c r="K840" s="2"/>
      <c r="L840" s="2"/>
      <c r="M840" s="305"/>
      <c r="N840" s="2"/>
      <c r="O840" s="2"/>
      <c r="P840" s="2"/>
      <c r="Q840" s="469"/>
      <c r="R840" s="2"/>
      <c r="S840" s="2"/>
      <c r="T840" s="2"/>
      <c r="U840" s="468"/>
      <c r="V840" s="2"/>
      <c r="W840" s="1"/>
      <c r="X840" s="1"/>
      <c r="Y840" s="1"/>
      <c r="Z840" s="1"/>
      <c r="AA840" s="1"/>
      <c r="AB840" s="2"/>
      <c r="AC840" s="2"/>
      <c r="AD840" s="2"/>
      <c r="AE840" s="2"/>
      <c r="AF840" s="2"/>
      <c r="AG840" s="3"/>
      <c r="AH840" s="1"/>
      <c r="AI840" s="139"/>
      <c r="AJ840" s="139"/>
      <c r="AK840" s="350"/>
      <c r="AL840" s="350"/>
      <c r="AM840" s="2"/>
      <c r="AN840" s="2"/>
      <c r="AO840" s="2"/>
      <c r="AP840" s="45"/>
      <c r="AQ840" s="167"/>
      <c r="AR840" s="167"/>
      <c r="AS840" s="167"/>
      <c r="AT840" s="167"/>
      <c r="AU840" s="167"/>
      <c r="AV840" s="167"/>
      <c r="AW840" s="167"/>
      <c r="AX840" s="167"/>
      <c r="AY840" s="167"/>
      <c r="AZ840" s="167"/>
      <c r="BA840" s="167"/>
      <c r="BB840" s="167"/>
      <c r="BC840" s="167"/>
      <c r="BD840" s="167"/>
    </row>
    <row r="841" spans="1:56" ht="14.25" customHeight="1">
      <c r="A841" s="217"/>
      <c r="B841" s="270"/>
      <c r="C841" s="2"/>
      <c r="D841" s="2"/>
      <c r="E841" s="2"/>
      <c r="F841" s="2"/>
      <c r="G841" s="470"/>
      <c r="H841" s="2"/>
      <c r="I841" s="2"/>
      <c r="J841" s="2"/>
      <c r="K841" s="2"/>
      <c r="L841" s="2"/>
      <c r="M841" s="305"/>
      <c r="N841" s="2"/>
      <c r="O841" s="2"/>
      <c r="P841" s="2"/>
      <c r="Q841" s="469"/>
      <c r="R841" s="2"/>
      <c r="S841" s="2"/>
      <c r="T841" s="2"/>
      <c r="U841" s="468"/>
      <c r="V841" s="2"/>
      <c r="W841" s="1"/>
      <c r="X841" s="1"/>
      <c r="Y841" s="1"/>
      <c r="Z841" s="1"/>
      <c r="AA841" s="1"/>
      <c r="AB841" s="2"/>
      <c r="AC841" s="2"/>
      <c r="AD841" s="2"/>
      <c r="AE841" s="2"/>
      <c r="AF841" s="2"/>
      <c r="AG841" s="3"/>
      <c r="AH841" s="1"/>
      <c r="AI841" s="139"/>
      <c r="AJ841" s="139"/>
      <c r="AK841" s="350"/>
      <c r="AL841" s="350"/>
      <c r="AM841" s="2"/>
      <c r="AN841" s="2"/>
      <c r="AO841" s="2"/>
      <c r="AP841" s="45"/>
      <c r="AQ841" s="167"/>
      <c r="AR841" s="167"/>
      <c r="AS841" s="167"/>
      <c r="AT841" s="167"/>
      <c r="AU841" s="167"/>
      <c r="AV841" s="167"/>
      <c r="AW841" s="167"/>
      <c r="AX841" s="167"/>
      <c r="AY841" s="167"/>
      <c r="AZ841" s="167"/>
      <c r="BA841" s="167"/>
      <c r="BB841" s="167"/>
      <c r="BC841" s="167"/>
      <c r="BD841" s="167"/>
    </row>
    <row r="842" spans="1:56" ht="14.25" customHeight="1">
      <c r="A842" s="217"/>
      <c r="B842" s="270"/>
      <c r="C842" s="2"/>
      <c r="D842" s="2"/>
      <c r="E842" s="2"/>
      <c r="F842" s="2"/>
      <c r="G842" s="470"/>
      <c r="H842" s="2"/>
      <c r="I842" s="2"/>
      <c r="J842" s="2"/>
      <c r="K842" s="2"/>
      <c r="L842" s="2"/>
      <c r="M842" s="305"/>
      <c r="N842" s="2"/>
      <c r="O842" s="2"/>
      <c r="P842" s="2"/>
      <c r="Q842" s="469"/>
      <c r="R842" s="2"/>
      <c r="S842" s="2"/>
      <c r="T842" s="2"/>
      <c r="U842" s="468"/>
      <c r="V842" s="2"/>
      <c r="W842" s="1"/>
      <c r="X842" s="1"/>
      <c r="Y842" s="1"/>
      <c r="Z842" s="1"/>
      <c r="AA842" s="1"/>
      <c r="AB842" s="2"/>
      <c r="AC842" s="2"/>
      <c r="AD842" s="2"/>
      <c r="AE842" s="2"/>
      <c r="AF842" s="2"/>
      <c r="AG842" s="3"/>
      <c r="AH842" s="1"/>
      <c r="AI842" s="139"/>
      <c r="AJ842" s="139"/>
      <c r="AK842" s="350"/>
      <c r="AL842" s="350"/>
      <c r="AM842" s="2"/>
      <c r="AN842" s="2"/>
      <c r="AO842" s="2"/>
      <c r="AP842" s="45"/>
      <c r="AQ842" s="167"/>
      <c r="AR842" s="167"/>
      <c r="AS842" s="167"/>
      <c r="AT842" s="167"/>
      <c r="AU842" s="167"/>
      <c r="AV842" s="167"/>
      <c r="AW842" s="167"/>
      <c r="AX842" s="167"/>
      <c r="AY842" s="167"/>
      <c r="AZ842" s="167"/>
      <c r="BA842" s="167"/>
      <c r="BB842" s="167"/>
      <c r="BC842" s="167"/>
      <c r="BD842" s="167"/>
    </row>
    <row r="843" spans="1:56" ht="14.25" customHeight="1">
      <c r="A843" s="217"/>
      <c r="B843" s="270"/>
      <c r="C843" s="2"/>
      <c r="D843" s="2"/>
      <c r="E843" s="2"/>
      <c r="F843" s="2"/>
      <c r="G843" s="470"/>
      <c r="H843" s="2"/>
      <c r="I843" s="2"/>
      <c r="J843" s="2"/>
      <c r="K843" s="2"/>
      <c r="L843" s="2"/>
      <c r="M843" s="305"/>
      <c r="N843" s="2"/>
      <c r="O843" s="2"/>
      <c r="P843" s="2"/>
      <c r="Q843" s="469"/>
      <c r="R843" s="2"/>
      <c r="S843" s="2"/>
      <c r="T843" s="2"/>
      <c r="U843" s="468"/>
      <c r="V843" s="2"/>
      <c r="W843" s="1"/>
      <c r="X843" s="1"/>
      <c r="Y843" s="1"/>
      <c r="Z843" s="1"/>
      <c r="AA843" s="1"/>
      <c r="AB843" s="2"/>
      <c r="AC843" s="2"/>
      <c r="AD843" s="2"/>
      <c r="AE843" s="2"/>
      <c r="AF843" s="2"/>
      <c r="AG843" s="3"/>
      <c r="AH843" s="1"/>
      <c r="AI843" s="139"/>
      <c r="AJ843" s="139"/>
      <c r="AK843" s="350"/>
      <c r="AL843" s="350"/>
      <c r="AM843" s="2"/>
      <c r="AN843" s="2"/>
      <c r="AO843" s="2"/>
      <c r="AP843" s="45"/>
      <c r="AQ843" s="167"/>
      <c r="AR843" s="167"/>
      <c r="AS843" s="167"/>
      <c r="AT843" s="167"/>
      <c r="AU843" s="167"/>
      <c r="AV843" s="167"/>
      <c r="AW843" s="167"/>
      <c r="AX843" s="167"/>
      <c r="AY843" s="167"/>
      <c r="AZ843" s="167"/>
      <c r="BA843" s="167"/>
      <c r="BB843" s="167"/>
      <c r="BC843" s="167"/>
      <c r="BD843" s="167"/>
    </row>
    <row r="844" spans="1:56" ht="14.25" customHeight="1">
      <c r="A844" s="217"/>
      <c r="B844" s="270"/>
      <c r="C844" s="2"/>
      <c r="D844" s="2"/>
      <c r="E844" s="2"/>
      <c r="F844" s="2"/>
      <c r="G844" s="470"/>
      <c r="H844" s="2"/>
      <c r="I844" s="2"/>
      <c r="J844" s="2"/>
      <c r="K844" s="2"/>
      <c r="L844" s="2"/>
      <c r="M844" s="305"/>
      <c r="N844" s="2"/>
      <c r="O844" s="2"/>
      <c r="P844" s="2"/>
      <c r="Q844" s="469"/>
      <c r="R844" s="2"/>
      <c r="S844" s="2"/>
      <c r="T844" s="2"/>
      <c r="U844" s="468"/>
      <c r="V844" s="2"/>
      <c r="W844" s="1"/>
      <c r="X844" s="1"/>
      <c r="Y844" s="1"/>
      <c r="Z844" s="1"/>
      <c r="AA844" s="1"/>
      <c r="AB844" s="2"/>
      <c r="AC844" s="2"/>
      <c r="AD844" s="2"/>
      <c r="AE844" s="2"/>
      <c r="AF844" s="2"/>
      <c r="AG844" s="3"/>
      <c r="AH844" s="1"/>
      <c r="AI844" s="139"/>
      <c r="AJ844" s="139"/>
      <c r="AK844" s="350"/>
      <c r="AL844" s="350"/>
      <c r="AM844" s="2"/>
      <c r="AN844" s="2"/>
      <c r="AO844" s="2"/>
      <c r="AP844" s="45"/>
      <c r="AQ844" s="167"/>
      <c r="AR844" s="167"/>
      <c r="AS844" s="167"/>
      <c r="AT844" s="167"/>
      <c r="AU844" s="167"/>
      <c r="AV844" s="167"/>
      <c r="AW844" s="167"/>
      <c r="AX844" s="167"/>
      <c r="AY844" s="167"/>
      <c r="AZ844" s="167"/>
      <c r="BA844" s="167"/>
      <c r="BB844" s="167"/>
      <c r="BC844" s="167"/>
      <c r="BD844" s="167"/>
    </row>
    <row r="845" spans="1:56" ht="14.25" customHeight="1">
      <c r="A845" s="217"/>
      <c r="B845" s="270"/>
      <c r="C845" s="2"/>
      <c r="D845" s="2"/>
      <c r="E845" s="2"/>
      <c r="F845" s="2"/>
      <c r="G845" s="470"/>
      <c r="H845" s="2"/>
      <c r="I845" s="2"/>
      <c r="J845" s="2"/>
      <c r="K845" s="2"/>
      <c r="L845" s="2"/>
      <c r="M845" s="305"/>
      <c r="N845" s="2"/>
      <c r="O845" s="2"/>
      <c r="P845" s="2"/>
      <c r="Q845" s="469"/>
      <c r="R845" s="2"/>
      <c r="S845" s="2"/>
      <c r="T845" s="2"/>
      <c r="U845" s="468"/>
      <c r="V845" s="2"/>
      <c r="W845" s="1"/>
      <c r="X845" s="1"/>
      <c r="Y845" s="1"/>
      <c r="Z845" s="1"/>
      <c r="AA845" s="1"/>
      <c r="AB845" s="2"/>
      <c r="AC845" s="2"/>
      <c r="AD845" s="2"/>
      <c r="AE845" s="2"/>
      <c r="AF845" s="2"/>
      <c r="AG845" s="3"/>
      <c r="AH845" s="1"/>
      <c r="AI845" s="139"/>
      <c r="AJ845" s="139"/>
      <c r="AK845" s="350"/>
      <c r="AL845" s="350"/>
      <c r="AM845" s="2"/>
      <c r="AN845" s="2"/>
      <c r="AO845" s="2"/>
      <c r="AP845" s="45"/>
      <c r="AQ845" s="167"/>
      <c r="AR845" s="167"/>
      <c r="AS845" s="167"/>
      <c r="AT845" s="167"/>
      <c r="AU845" s="167"/>
      <c r="AV845" s="167"/>
      <c r="AW845" s="167"/>
      <c r="AX845" s="167"/>
      <c r="AY845" s="167"/>
      <c r="AZ845" s="167"/>
      <c r="BA845" s="167"/>
      <c r="BB845" s="167"/>
      <c r="BC845" s="167"/>
      <c r="BD845" s="167"/>
    </row>
    <row r="846" spans="1:56" ht="14.25" customHeight="1">
      <c r="A846" s="217"/>
      <c r="B846" s="270"/>
      <c r="C846" s="2"/>
      <c r="D846" s="2"/>
      <c r="E846" s="2"/>
      <c r="F846" s="2"/>
      <c r="G846" s="470"/>
      <c r="H846" s="2"/>
      <c r="I846" s="2"/>
      <c r="J846" s="2"/>
      <c r="K846" s="2"/>
      <c r="L846" s="2"/>
      <c r="M846" s="305"/>
      <c r="N846" s="2"/>
      <c r="O846" s="2"/>
      <c r="P846" s="2"/>
      <c r="Q846" s="469"/>
      <c r="R846" s="2"/>
      <c r="S846" s="2"/>
      <c r="T846" s="2"/>
      <c r="U846" s="468"/>
      <c r="V846" s="2"/>
      <c r="W846" s="1"/>
      <c r="X846" s="1"/>
      <c r="Y846" s="1"/>
      <c r="Z846" s="1"/>
      <c r="AA846" s="1"/>
      <c r="AB846" s="2"/>
      <c r="AC846" s="2"/>
      <c r="AD846" s="2"/>
      <c r="AE846" s="2"/>
      <c r="AF846" s="2"/>
      <c r="AG846" s="3"/>
      <c r="AH846" s="1"/>
      <c r="AI846" s="139"/>
      <c r="AJ846" s="139"/>
      <c r="AK846" s="350"/>
      <c r="AL846" s="350"/>
      <c r="AM846" s="2"/>
      <c r="AN846" s="2"/>
      <c r="AO846" s="2"/>
      <c r="AP846" s="45"/>
      <c r="AQ846" s="167"/>
      <c r="AR846" s="167"/>
      <c r="AS846" s="167"/>
      <c r="AT846" s="167"/>
      <c r="AU846" s="167"/>
      <c r="AV846" s="167"/>
      <c r="AW846" s="167"/>
      <c r="AX846" s="167"/>
      <c r="AY846" s="167"/>
      <c r="AZ846" s="167"/>
      <c r="BA846" s="167"/>
      <c r="BB846" s="167"/>
      <c r="BC846" s="167"/>
      <c r="BD846" s="167"/>
    </row>
    <row r="847" spans="1:56" ht="14.25" customHeight="1">
      <c r="A847" s="217"/>
      <c r="B847" s="270"/>
      <c r="C847" s="2"/>
      <c r="D847" s="2"/>
      <c r="E847" s="2"/>
      <c r="F847" s="2"/>
      <c r="G847" s="470"/>
      <c r="H847" s="2"/>
      <c r="I847" s="2"/>
      <c r="J847" s="2"/>
      <c r="K847" s="2"/>
      <c r="L847" s="2"/>
      <c r="M847" s="305"/>
      <c r="N847" s="2"/>
      <c r="O847" s="2"/>
      <c r="P847" s="2"/>
      <c r="Q847" s="469"/>
      <c r="R847" s="2"/>
      <c r="S847" s="2"/>
      <c r="T847" s="2"/>
      <c r="U847" s="468"/>
      <c r="V847" s="2"/>
      <c r="W847" s="1"/>
      <c r="X847" s="1"/>
      <c r="Y847" s="1"/>
      <c r="Z847" s="1"/>
      <c r="AA847" s="1"/>
      <c r="AB847" s="2"/>
      <c r="AC847" s="2"/>
      <c r="AD847" s="2"/>
      <c r="AE847" s="2"/>
      <c r="AF847" s="2"/>
      <c r="AG847" s="3"/>
      <c r="AH847" s="1"/>
      <c r="AI847" s="139"/>
      <c r="AJ847" s="139"/>
      <c r="AK847" s="350"/>
      <c r="AL847" s="350"/>
      <c r="AM847" s="2"/>
      <c r="AN847" s="2"/>
      <c r="AO847" s="2"/>
      <c r="AP847" s="45"/>
      <c r="AQ847" s="167"/>
      <c r="AR847" s="167"/>
      <c r="AS847" s="167"/>
      <c r="AT847" s="167"/>
      <c r="AU847" s="167"/>
      <c r="AV847" s="167"/>
      <c r="AW847" s="167"/>
      <c r="AX847" s="167"/>
      <c r="AY847" s="167"/>
      <c r="AZ847" s="167"/>
      <c r="BA847" s="167"/>
      <c r="BB847" s="167"/>
      <c r="BC847" s="167"/>
      <c r="BD847" s="167"/>
    </row>
    <row r="848" spans="1:56" ht="14.25" customHeight="1">
      <c r="A848" s="217"/>
      <c r="B848" s="270"/>
      <c r="C848" s="2"/>
      <c r="D848" s="2"/>
      <c r="E848" s="2"/>
      <c r="F848" s="2"/>
      <c r="G848" s="470"/>
      <c r="H848" s="2"/>
      <c r="I848" s="2"/>
      <c r="J848" s="2"/>
      <c r="K848" s="2"/>
      <c r="L848" s="2"/>
      <c r="M848" s="305"/>
      <c r="N848" s="2"/>
      <c r="O848" s="2"/>
      <c r="P848" s="2"/>
      <c r="Q848" s="469"/>
      <c r="R848" s="2"/>
      <c r="S848" s="2"/>
      <c r="T848" s="2"/>
      <c r="U848" s="468"/>
      <c r="V848" s="2"/>
      <c r="W848" s="1"/>
      <c r="X848" s="1"/>
      <c r="Y848" s="1"/>
      <c r="Z848" s="1"/>
      <c r="AA848" s="1"/>
      <c r="AB848" s="2"/>
      <c r="AC848" s="2"/>
      <c r="AD848" s="2"/>
      <c r="AE848" s="2"/>
      <c r="AF848" s="2"/>
      <c r="AG848" s="3"/>
      <c r="AH848" s="1"/>
      <c r="AI848" s="139"/>
      <c r="AJ848" s="139"/>
      <c r="AK848" s="350"/>
      <c r="AL848" s="350"/>
      <c r="AM848" s="2"/>
      <c r="AN848" s="2"/>
      <c r="AO848" s="2"/>
      <c r="AP848" s="45"/>
      <c r="AQ848" s="167"/>
      <c r="AR848" s="167"/>
      <c r="AS848" s="167"/>
      <c r="AT848" s="167"/>
      <c r="AU848" s="167"/>
      <c r="AV848" s="167"/>
      <c r="AW848" s="167"/>
      <c r="AX848" s="167"/>
      <c r="AY848" s="167"/>
      <c r="AZ848" s="167"/>
      <c r="BA848" s="167"/>
      <c r="BB848" s="167"/>
      <c r="BC848" s="167"/>
      <c r="BD848" s="167"/>
    </row>
    <row r="849" spans="1:56" ht="14.25" customHeight="1">
      <c r="A849" s="217"/>
      <c r="B849" s="270"/>
      <c r="C849" s="2"/>
      <c r="D849" s="2"/>
      <c r="E849" s="2"/>
      <c r="F849" s="2"/>
      <c r="G849" s="470"/>
      <c r="H849" s="2"/>
      <c r="I849" s="2"/>
      <c r="J849" s="2"/>
      <c r="K849" s="2"/>
      <c r="L849" s="2"/>
      <c r="M849" s="305"/>
      <c r="N849" s="2"/>
      <c r="O849" s="2"/>
      <c r="P849" s="2"/>
      <c r="Q849" s="469"/>
      <c r="R849" s="2"/>
      <c r="S849" s="2"/>
      <c r="T849" s="2"/>
      <c r="U849" s="468"/>
      <c r="V849" s="2"/>
      <c r="W849" s="1"/>
      <c r="X849" s="1"/>
      <c r="Y849" s="1"/>
      <c r="Z849" s="1"/>
      <c r="AA849" s="1"/>
      <c r="AB849" s="2"/>
      <c r="AC849" s="2"/>
      <c r="AD849" s="2"/>
      <c r="AE849" s="2"/>
      <c r="AF849" s="2"/>
      <c r="AG849" s="3"/>
      <c r="AH849" s="1"/>
      <c r="AI849" s="139"/>
      <c r="AJ849" s="139"/>
      <c r="AK849" s="350"/>
      <c r="AL849" s="350"/>
      <c r="AM849" s="2"/>
      <c r="AN849" s="2"/>
      <c r="AO849" s="2"/>
      <c r="AP849" s="45"/>
      <c r="AQ849" s="167"/>
      <c r="AR849" s="167"/>
      <c r="AS849" s="167"/>
      <c r="AT849" s="167"/>
      <c r="AU849" s="167"/>
      <c r="AV849" s="167"/>
      <c r="AW849" s="167"/>
      <c r="AX849" s="167"/>
      <c r="AY849" s="167"/>
      <c r="AZ849" s="167"/>
      <c r="BA849" s="167"/>
      <c r="BB849" s="167"/>
      <c r="BC849" s="167"/>
      <c r="BD849" s="167"/>
    </row>
    <row r="850" spans="1:56" ht="14.25" customHeight="1">
      <c r="A850" s="217"/>
      <c r="B850" s="270"/>
      <c r="C850" s="2"/>
      <c r="D850" s="2"/>
      <c r="E850" s="2"/>
      <c r="F850" s="2"/>
      <c r="G850" s="470"/>
      <c r="H850" s="2"/>
      <c r="I850" s="2"/>
      <c r="J850" s="2"/>
      <c r="K850" s="2"/>
      <c r="L850" s="2"/>
      <c r="M850" s="305"/>
      <c r="N850" s="2"/>
      <c r="O850" s="2"/>
      <c r="P850" s="2"/>
      <c r="Q850" s="469"/>
      <c r="R850" s="2"/>
      <c r="S850" s="2"/>
      <c r="T850" s="2"/>
      <c r="U850" s="468"/>
      <c r="V850" s="2"/>
      <c r="W850" s="1"/>
      <c r="X850" s="1"/>
      <c r="Y850" s="1"/>
      <c r="Z850" s="1"/>
      <c r="AA850" s="1"/>
      <c r="AB850" s="2"/>
      <c r="AC850" s="2"/>
      <c r="AD850" s="2"/>
      <c r="AE850" s="2"/>
      <c r="AF850" s="2"/>
      <c r="AG850" s="3"/>
      <c r="AH850" s="1"/>
      <c r="AI850" s="139"/>
      <c r="AJ850" s="139"/>
      <c r="AK850" s="350"/>
      <c r="AL850" s="350"/>
      <c r="AM850" s="2"/>
      <c r="AN850" s="2"/>
      <c r="AO850" s="2"/>
      <c r="AP850" s="45"/>
      <c r="AQ850" s="167"/>
      <c r="AR850" s="167"/>
      <c r="AS850" s="167"/>
      <c r="AT850" s="167"/>
      <c r="AU850" s="167"/>
      <c r="AV850" s="167"/>
      <c r="AW850" s="167"/>
      <c r="AX850" s="167"/>
      <c r="AY850" s="167"/>
      <c r="AZ850" s="167"/>
      <c r="BA850" s="167"/>
      <c r="BB850" s="167"/>
      <c r="BC850" s="167"/>
      <c r="BD850" s="167"/>
    </row>
    <row r="851" spans="1:56" ht="14.25" customHeight="1">
      <c r="A851" s="217"/>
      <c r="B851" s="270"/>
      <c r="C851" s="2"/>
      <c r="D851" s="2"/>
      <c r="E851" s="2"/>
      <c r="F851" s="2"/>
      <c r="G851" s="470"/>
      <c r="H851" s="2"/>
      <c r="I851" s="2"/>
      <c r="J851" s="2"/>
      <c r="K851" s="2"/>
      <c r="L851" s="2"/>
      <c r="M851" s="305"/>
      <c r="N851" s="2"/>
      <c r="O851" s="2"/>
      <c r="P851" s="2"/>
      <c r="Q851" s="469"/>
      <c r="R851" s="2"/>
      <c r="S851" s="2"/>
      <c r="T851" s="2"/>
      <c r="U851" s="468"/>
      <c r="V851" s="2"/>
      <c r="W851" s="1"/>
      <c r="X851" s="1"/>
      <c r="Y851" s="1"/>
      <c r="Z851" s="1"/>
      <c r="AA851" s="1"/>
      <c r="AB851" s="2"/>
      <c r="AC851" s="2"/>
      <c r="AD851" s="2"/>
      <c r="AE851" s="2"/>
      <c r="AF851" s="2"/>
      <c r="AG851" s="3"/>
      <c r="AH851" s="1"/>
      <c r="AI851" s="139"/>
      <c r="AJ851" s="139"/>
      <c r="AK851" s="350"/>
      <c r="AL851" s="350"/>
      <c r="AM851" s="2"/>
      <c r="AN851" s="2"/>
      <c r="AO851" s="2"/>
      <c r="AP851" s="45"/>
      <c r="AQ851" s="167"/>
      <c r="AR851" s="167"/>
      <c r="AS851" s="167"/>
      <c r="AT851" s="167"/>
      <c r="AU851" s="167"/>
      <c r="AV851" s="167"/>
      <c r="AW851" s="167"/>
      <c r="AX851" s="167"/>
      <c r="AY851" s="167"/>
      <c r="AZ851" s="167"/>
      <c r="BA851" s="167"/>
      <c r="BB851" s="167"/>
      <c r="BC851" s="167"/>
      <c r="BD851" s="167"/>
    </row>
    <row r="852" spans="1:56" ht="14.25" customHeight="1">
      <c r="A852" s="217"/>
      <c r="B852" s="270"/>
      <c r="C852" s="2"/>
      <c r="D852" s="2"/>
      <c r="E852" s="2"/>
      <c r="F852" s="2"/>
      <c r="G852" s="470"/>
      <c r="H852" s="2"/>
      <c r="I852" s="2"/>
      <c r="J852" s="2"/>
      <c r="K852" s="2"/>
      <c r="L852" s="2"/>
      <c r="M852" s="305"/>
      <c r="N852" s="2"/>
      <c r="O852" s="2"/>
      <c r="P852" s="2"/>
      <c r="Q852" s="469"/>
      <c r="R852" s="2"/>
      <c r="S852" s="2"/>
      <c r="T852" s="2"/>
      <c r="U852" s="468"/>
      <c r="V852" s="2"/>
      <c r="W852" s="1"/>
      <c r="X852" s="1"/>
      <c r="Y852" s="1"/>
      <c r="Z852" s="1"/>
      <c r="AA852" s="1"/>
      <c r="AB852" s="2"/>
      <c r="AC852" s="2"/>
      <c r="AD852" s="2"/>
      <c r="AE852" s="2"/>
      <c r="AF852" s="2"/>
      <c r="AG852" s="3"/>
      <c r="AH852" s="1"/>
      <c r="AI852" s="139"/>
      <c r="AJ852" s="139"/>
      <c r="AK852" s="350"/>
      <c r="AL852" s="350"/>
      <c r="AM852" s="2"/>
      <c r="AN852" s="2"/>
      <c r="AO852" s="2"/>
      <c r="AP852" s="45"/>
      <c r="AQ852" s="167"/>
      <c r="AR852" s="167"/>
      <c r="AS852" s="167"/>
      <c r="AT852" s="167"/>
      <c r="AU852" s="167"/>
      <c r="AV852" s="167"/>
      <c r="AW852" s="167"/>
      <c r="AX852" s="167"/>
      <c r="AY852" s="167"/>
      <c r="AZ852" s="167"/>
      <c r="BA852" s="167"/>
      <c r="BB852" s="167"/>
      <c r="BC852" s="167"/>
      <c r="BD852" s="167"/>
    </row>
    <row r="853" spans="1:56" ht="14.25" customHeight="1">
      <c r="A853" s="217"/>
      <c r="B853" s="270"/>
      <c r="C853" s="2"/>
      <c r="D853" s="2"/>
      <c r="E853" s="2"/>
      <c r="F853" s="2"/>
      <c r="G853" s="470"/>
      <c r="H853" s="2"/>
      <c r="I853" s="2"/>
      <c r="J853" s="2"/>
      <c r="K853" s="2"/>
      <c r="L853" s="2"/>
      <c r="M853" s="305"/>
      <c r="N853" s="2"/>
      <c r="O853" s="2"/>
      <c r="P853" s="2"/>
      <c r="Q853" s="469"/>
      <c r="R853" s="2"/>
      <c r="S853" s="2"/>
      <c r="T853" s="2"/>
      <c r="U853" s="468"/>
      <c r="V853" s="2"/>
      <c r="W853" s="1"/>
      <c r="X853" s="1"/>
      <c r="Y853" s="1"/>
      <c r="Z853" s="1"/>
      <c r="AA853" s="1"/>
      <c r="AB853" s="2"/>
      <c r="AC853" s="2"/>
      <c r="AD853" s="2"/>
      <c r="AE853" s="2"/>
      <c r="AF853" s="2"/>
      <c r="AG853" s="3"/>
      <c r="AH853" s="1"/>
      <c r="AI853" s="139"/>
      <c r="AJ853" s="139"/>
      <c r="AK853" s="350"/>
      <c r="AL853" s="350"/>
      <c r="AM853" s="2"/>
      <c r="AN853" s="2"/>
      <c r="AO853" s="2"/>
      <c r="AP853" s="45"/>
      <c r="AQ853" s="167"/>
      <c r="AR853" s="167"/>
      <c r="AS853" s="167"/>
      <c r="AT853" s="167"/>
      <c r="AU853" s="167"/>
      <c r="AV853" s="167"/>
      <c r="AW853" s="167"/>
      <c r="AX853" s="167"/>
      <c r="AY853" s="167"/>
      <c r="AZ853" s="167"/>
      <c r="BA853" s="167"/>
      <c r="BB853" s="167"/>
      <c r="BC853" s="167"/>
      <c r="BD853" s="167"/>
    </row>
    <row r="854" spans="1:56" ht="14.25" customHeight="1">
      <c r="A854" s="217"/>
      <c r="B854" s="270"/>
      <c r="C854" s="2"/>
      <c r="D854" s="2"/>
      <c r="E854" s="2"/>
      <c r="F854" s="2"/>
      <c r="G854" s="470"/>
      <c r="H854" s="2"/>
      <c r="I854" s="2"/>
      <c r="J854" s="2"/>
      <c r="K854" s="2"/>
      <c r="L854" s="2"/>
      <c r="M854" s="305"/>
      <c r="N854" s="2"/>
      <c r="O854" s="2"/>
      <c r="P854" s="2"/>
      <c r="Q854" s="469"/>
      <c r="R854" s="2"/>
      <c r="S854" s="2"/>
      <c r="T854" s="2"/>
      <c r="U854" s="468"/>
      <c r="V854" s="2"/>
      <c r="W854" s="1"/>
      <c r="X854" s="1"/>
      <c r="Y854" s="1"/>
      <c r="Z854" s="1"/>
      <c r="AA854" s="1"/>
      <c r="AB854" s="2"/>
      <c r="AC854" s="2"/>
      <c r="AD854" s="2"/>
      <c r="AE854" s="2"/>
      <c r="AF854" s="2"/>
      <c r="AG854" s="3"/>
      <c r="AH854" s="1"/>
      <c r="AI854" s="139"/>
      <c r="AJ854" s="139"/>
      <c r="AK854" s="350"/>
      <c r="AL854" s="350"/>
      <c r="AM854" s="2"/>
      <c r="AN854" s="2"/>
      <c r="AO854" s="2"/>
      <c r="AP854" s="45"/>
      <c r="AQ854" s="167"/>
      <c r="AR854" s="167"/>
      <c r="AS854" s="167"/>
      <c r="AT854" s="167"/>
      <c r="AU854" s="167"/>
      <c r="AV854" s="167"/>
      <c r="AW854" s="167"/>
      <c r="AX854" s="167"/>
      <c r="AY854" s="167"/>
      <c r="AZ854" s="167"/>
      <c r="BA854" s="167"/>
      <c r="BB854" s="167"/>
      <c r="BC854" s="167"/>
      <c r="BD854" s="167"/>
    </row>
    <row r="855" spans="1:56" ht="14.25" customHeight="1">
      <c r="A855" s="217"/>
      <c r="B855" s="270"/>
      <c r="C855" s="2"/>
      <c r="D855" s="2"/>
      <c r="E855" s="2"/>
      <c r="F855" s="2"/>
      <c r="G855" s="470"/>
      <c r="H855" s="2"/>
      <c r="I855" s="2"/>
      <c r="J855" s="2"/>
      <c r="K855" s="2"/>
      <c r="L855" s="2"/>
      <c r="M855" s="305"/>
      <c r="N855" s="2"/>
      <c r="O855" s="2"/>
      <c r="P855" s="2"/>
      <c r="Q855" s="469"/>
      <c r="R855" s="2"/>
      <c r="S855" s="2"/>
      <c r="T855" s="2"/>
      <c r="U855" s="468"/>
      <c r="V855" s="2"/>
      <c r="W855" s="1"/>
      <c r="X855" s="1"/>
      <c r="Y855" s="1"/>
      <c r="Z855" s="1"/>
      <c r="AA855" s="1"/>
      <c r="AB855" s="2"/>
      <c r="AC855" s="2"/>
      <c r="AD855" s="2"/>
      <c r="AE855" s="2"/>
      <c r="AF855" s="2"/>
      <c r="AG855" s="3"/>
      <c r="AH855" s="1"/>
      <c r="AI855" s="139"/>
      <c r="AJ855" s="139"/>
      <c r="AK855" s="350"/>
      <c r="AL855" s="350"/>
      <c r="AM855" s="2"/>
      <c r="AN855" s="2"/>
      <c r="AO855" s="2"/>
      <c r="AP855" s="45"/>
      <c r="AQ855" s="167"/>
      <c r="AR855" s="167"/>
      <c r="AS855" s="167"/>
      <c r="AT855" s="167"/>
      <c r="AU855" s="167"/>
      <c r="AV855" s="167"/>
      <c r="AW855" s="167"/>
      <c r="AX855" s="167"/>
      <c r="AY855" s="167"/>
      <c r="AZ855" s="167"/>
      <c r="BA855" s="167"/>
      <c r="BB855" s="167"/>
      <c r="BC855" s="167"/>
      <c r="BD855" s="167"/>
    </row>
    <row r="856" spans="1:56" ht="14.25" customHeight="1">
      <c r="A856" s="217"/>
      <c r="B856" s="270"/>
      <c r="C856" s="2"/>
      <c r="D856" s="2"/>
      <c r="E856" s="2"/>
      <c r="F856" s="2"/>
      <c r="G856" s="470"/>
      <c r="H856" s="2"/>
      <c r="I856" s="2"/>
      <c r="J856" s="2"/>
      <c r="K856" s="2"/>
      <c r="L856" s="2"/>
      <c r="M856" s="305"/>
      <c r="N856" s="2"/>
      <c r="O856" s="2"/>
      <c r="P856" s="2"/>
      <c r="Q856" s="469"/>
      <c r="R856" s="2"/>
      <c r="S856" s="2"/>
      <c r="T856" s="2"/>
      <c r="U856" s="468"/>
      <c r="V856" s="2"/>
      <c r="W856" s="1"/>
      <c r="X856" s="1"/>
      <c r="Y856" s="1"/>
      <c r="Z856" s="1"/>
      <c r="AA856" s="1"/>
      <c r="AB856" s="2"/>
      <c r="AC856" s="2"/>
      <c r="AD856" s="2"/>
      <c r="AE856" s="2"/>
      <c r="AF856" s="2"/>
      <c r="AG856" s="3"/>
      <c r="AH856" s="1"/>
      <c r="AI856" s="139"/>
      <c r="AJ856" s="139"/>
      <c r="AK856" s="350"/>
      <c r="AL856" s="350"/>
      <c r="AM856" s="2"/>
      <c r="AN856" s="2"/>
      <c r="AO856" s="2"/>
      <c r="AP856" s="45"/>
      <c r="AQ856" s="167"/>
      <c r="AR856" s="167"/>
      <c r="AS856" s="167"/>
      <c r="AT856" s="167"/>
      <c r="AU856" s="167"/>
      <c r="AV856" s="167"/>
      <c r="AW856" s="167"/>
      <c r="AX856" s="167"/>
      <c r="AY856" s="167"/>
      <c r="AZ856" s="167"/>
      <c r="BA856" s="167"/>
      <c r="BB856" s="167"/>
      <c r="BC856" s="167"/>
      <c r="BD856" s="167"/>
    </row>
    <row r="857" spans="1:56" ht="14.25" customHeight="1">
      <c r="A857" s="217"/>
      <c r="B857" s="270"/>
      <c r="C857" s="2"/>
      <c r="D857" s="2"/>
      <c r="E857" s="2"/>
      <c r="F857" s="2"/>
      <c r="G857" s="470"/>
      <c r="H857" s="2"/>
      <c r="I857" s="2"/>
      <c r="J857" s="2"/>
      <c r="K857" s="2"/>
      <c r="L857" s="2"/>
      <c r="M857" s="305"/>
      <c r="N857" s="2"/>
      <c r="O857" s="2"/>
      <c r="P857" s="2"/>
      <c r="Q857" s="469"/>
      <c r="R857" s="2"/>
      <c r="S857" s="2"/>
      <c r="T857" s="2"/>
      <c r="U857" s="468"/>
      <c r="V857" s="2"/>
      <c r="W857" s="1"/>
      <c r="X857" s="1"/>
      <c r="Y857" s="1"/>
      <c r="Z857" s="1"/>
      <c r="AA857" s="1"/>
      <c r="AB857" s="2"/>
      <c r="AC857" s="2"/>
      <c r="AD857" s="2"/>
      <c r="AE857" s="2"/>
      <c r="AF857" s="2"/>
      <c r="AG857" s="3"/>
      <c r="AH857" s="1"/>
      <c r="AI857" s="139"/>
      <c r="AJ857" s="139"/>
      <c r="AK857" s="350"/>
      <c r="AL857" s="350"/>
      <c r="AM857" s="2"/>
      <c r="AN857" s="2"/>
      <c r="AO857" s="2"/>
      <c r="AP857" s="45"/>
      <c r="AQ857" s="167"/>
      <c r="AR857" s="167"/>
      <c r="AS857" s="167"/>
      <c r="AT857" s="167"/>
      <c r="AU857" s="167"/>
      <c r="AV857" s="167"/>
      <c r="AW857" s="167"/>
      <c r="AX857" s="167"/>
      <c r="AY857" s="167"/>
      <c r="AZ857" s="167"/>
      <c r="BA857" s="167"/>
      <c r="BB857" s="167"/>
      <c r="BC857" s="167"/>
      <c r="BD857" s="167"/>
    </row>
    <row r="858" spans="1:56" ht="14.25" customHeight="1">
      <c r="A858" s="217"/>
      <c r="B858" s="270"/>
      <c r="C858" s="2"/>
      <c r="D858" s="2"/>
      <c r="E858" s="2"/>
      <c r="F858" s="2"/>
      <c r="G858" s="470"/>
      <c r="H858" s="2"/>
      <c r="I858" s="2"/>
      <c r="J858" s="2"/>
      <c r="K858" s="2"/>
      <c r="L858" s="2"/>
      <c r="M858" s="305"/>
      <c r="N858" s="2"/>
      <c r="O858" s="2"/>
      <c r="P858" s="2"/>
      <c r="Q858" s="469"/>
      <c r="R858" s="2"/>
      <c r="S858" s="2"/>
      <c r="T858" s="2"/>
      <c r="U858" s="468"/>
      <c r="V858" s="2"/>
      <c r="W858" s="1"/>
      <c r="X858" s="1"/>
      <c r="Y858" s="1"/>
      <c r="Z858" s="1"/>
      <c r="AA858" s="1"/>
      <c r="AB858" s="2"/>
      <c r="AC858" s="2"/>
      <c r="AD858" s="2"/>
      <c r="AE858" s="2"/>
      <c r="AF858" s="2"/>
      <c r="AG858" s="3"/>
      <c r="AH858" s="1"/>
      <c r="AI858" s="139"/>
      <c r="AJ858" s="139"/>
      <c r="AK858" s="350"/>
      <c r="AL858" s="350"/>
      <c r="AM858" s="2"/>
      <c r="AN858" s="2"/>
      <c r="AO858" s="2"/>
      <c r="AP858" s="45"/>
      <c r="AQ858" s="167"/>
      <c r="AR858" s="167"/>
      <c r="AS858" s="167"/>
      <c r="AT858" s="167"/>
      <c r="AU858" s="167"/>
      <c r="AV858" s="167"/>
      <c r="AW858" s="167"/>
      <c r="AX858" s="167"/>
      <c r="AY858" s="167"/>
      <c r="AZ858" s="167"/>
      <c r="BA858" s="167"/>
      <c r="BB858" s="167"/>
      <c r="BC858" s="167"/>
      <c r="BD858" s="167"/>
    </row>
    <row r="859" spans="1:56" ht="14.25" customHeight="1">
      <c r="A859" s="217"/>
      <c r="B859" s="270"/>
      <c r="C859" s="2"/>
      <c r="D859" s="2"/>
      <c r="E859" s="2"/>
      <c r="F859" s="2"/>
      <c r="G859" s="470"/>
      <c r="H859" s="2"/>
      <c r="I859" s="2"/>
      <c r="J859" s="2"/>
      <c r="K859" s="2"/>
      <c r="L859" s="2"/>
      <c r="M859" s="305"/>
      <c r="N859" s="2"/>
      <c r="O859" s="2"/>
      <c r="P859" s="2"/>
      <c r="Q859" s="469"/>
      <c r="R859" s="2"/>
      <c r="S859" s="2"/>
      <c r="T859" s="2"/>
      <c r="U859" s="468"/>
      <c r="V859" s="2"/>
      <c r="W859" s="1"/>
      <c r="X859" s="1"/>
      <c r="Y859" s="1"/>
      <c r="Z859" s="1"/>
      <c r="AA859" s="1"/>
      <c r="AB859" s="2"/>
      <c r="AC859" s="2"/>
      <c r="AD859" s="2"/>
      <c r="AE859" s="2"/>
      <c r="AF859" s="2"/>
      <c r="AG859" s="3"/>
      <c r="AH859" s="1"/>
      <c r="AI859" s="139"/>
      <c r="AJ859" s="139"/>
      <c r="AK859" s="350"/>
      <c r="AL859" s="350"/>
      <c r="AM859" s="2"/>
      <c r="AN859" s="2"/>
      <c r="AO859" s="2"/>
      <c r="AP859" s="45"/>
      <c r="AQ859" s="167"/>
      <c r="AR859" s="167"/>
      <c r="AS859" s="167"/>
      <c r="AT859" s="167"/>
      <c r="AU859" s="167"/>
      <c r="AV859" s="167"/>
      <c r="AW859" s="167"/>
      <c r="AX859" s="167"/>
      <c r="AY859" s="167"/>
      <c r="AZ859" s="167"/>
      <c r="BA859" s="167"/>
      <c r="BB859" s="167"/>
      <c r="BC859" s="167"/>
      <c r="BD859" s="167"/>
    </row>
    <row r="860" spans="1:56" ht="14.25" customHeight="1">
      <c r="A860" s="217"/>
      <c r="B860" s="270"/>
      <c r="C860" s="2"/>
      <c r="D860" s="2"/>
      <c r="E860" s="2"/>
      <c r="F860" s="2"/>
      <c r="G860" s="470"/>
      <c r="H860" s="2"/>
      <c r="I860" s="2"/>
      <c r="J860" s="2"/>
      <c r="K860" s="2"/>
      <c r="L860" s="2"/>
      <c r="M860" s="305"/>
      <c r="N860" s="2"/>
      <c r="O860" s="2"/>
      <c r="P860" s="2"/>
      <c r="Q860" s="469"/>
      <c r="R860" s="2"/>
      <c r="S860" s="2"/>
      <c r="T860" s="2"/>
      <c r="U860" s="468"/>
      <c r="V860" s="2"/>
      <c r="W860" s="1"/>
      <c r="X860" s="1"/>
      <c r="Y860" s="1"/>
      <c r="Z860" s="1"/>
      <c r="AA860" s="1"/>
      <c r="AB860" s="2"/>
      <c r="AC860" s="2"/>
      <c r="AD860" s="2"/>
      <c r="AE860" s="2"/>
      <c r="AF860" s="2"/>
      <c r="AG860" s="3"/>
      <c r="AH860" s="1"/>
      <c r="AI860" s="139"/>
      <c r="AJ860" s="139"/>
      <c r="AK860" s="350"/>
      <c r="AL860" s="350"/>
      <c r="AM860" s="2"/>
      <c r="AN860" s="2"/>
      <c r="AO860" s="2"/>
      <c r="AP860" s="45"/>
      <c r="AQ860" s="167"/>
      <c r="AR860" s="167"/>
      <c r="AS860" s="167"/>
      <c r="AT860" s="167"/>
      <c r="AU860" s="167"/>
      <c r="AV860" s="167"/>
      <c r="AW860" s="167"/>
      <c r="AX860" s="167"/>
      <c r="AY860" s="167"/>
      <c r="AZ860" s="167"/>
      <c r="BA860" s="167"/>
      <c r="BB860" s="167"/>
      <c r="BC860" s="167"/>
      <c r="BD860" s="167"/>
    </row>
    <row r="861" spans="1:56" ht="14.25" customHeight="1">
      <c r="A861" s="217"/>
      <c r="B861" s="270"/>
      <c r="C861" s="2"/>
      <c r="D861" s="2"/>
      <c r="E861" s="2"/>
      <c r="F861" s="2"/>
      <c r="G861" s="470"/>
      <c r="H861" s="2"/>
      <c r="I861" s="2"/>
      <c r="J861" s="2"/>
      <c r="K861" s="2"/>
      <c r="L861" s="2"/>
      <c r="M861" s="305"/>
      <c r="N861" s="2"/>
      <c r="O861" s="2"/>
      <c r="P861" s="2"/>
      <c r="Q861" s="469"/>
      <c r="R861" s="2"/>
      <c r="S861" s="2"/>
      <c r="T861" s="2"/>
      <c r="U861" s="468"/>
      <c r="V861" s="2"/>
      <c r="W861" s="1"/>
      <c r="X861" s="1"/>
      <c r="Y861" s="1"/>
      <c r="Z861" s="1"/>
      <c r="AA861" s="1"/>
      <c r="AB861" s="2"/>
      <c r="AC861" s="2"/>
      <c r="AD861" s="2"/>
      <c r="AE861" s="2"/>
      <c r="AF861" s="2"/>
      <c r="AG861" s="3"/>
      <c r="AH861" s="1"/>
      <c r="AI861" s="139"/>
      <c r="AJ861" s="139"/>
      <c r="AK861" s="350"/>
      <c r="AL861" s="350"/>
      <c r="AM861" s="2"/>
      <c r="AN861" s="2"/>
      <c r="AO861" s="2"/>
      <c r="AP861" s="45"/>
      <c r="AQ861" s="167"/>
      <c r="AR861" s="167"/>
      <c r="AS861" s="167"/>
      <c r="AT861" s="167"/>
      <c r="AU861" s="167"/>
      <c r="AV861" s="167"/>
      <c r="AW861" s="167"/>
      <c r="AX861" s="167"/>
      <c r="AY861" s="167"/>
      <c r="AZ861" s="167"/>
      <c r="BA861" s="167"/>
      <c r="BB861" s="167"/>
      <c r="BC861" s="167"/>
      <c r="BD861" s="167"/>
    </row>
    <row r="862" spans="1:56" ht="14.25" customHeight="1">
      <c r="A862" s="217"/>
      <c r="B862" s="270"/>
      <c r="C862" s="2"/>
      <c r="D862" s="2"/>
      <c r="E862" s="2"/>
      <c r="F862" s="2"/>
      <c r="G862" s="470"/>
      <c r="H862" s="2"/>
      <c r="I862" s="2"/>
      <c r="J862" s="2"/>
      <c r="K862" s="2"/>
      <c r="L862" s="2"/>
      <c r="M862" s="305"/>
      <c r="N862" s="2"/>
      <c r="O862" s="2"/>
      <c r="P862" s="2"/>
      <c r="Q862" s="469"/>
      <c r="R862" s="2"/>
      <c r="S862" s="2"/>
      <c r="T862" s="2"/>
      <c r="U862" s="468"/>
      <c r="V862" s="2"/>
      <c r="W862" s="1"/>
      <c r="X862" s="1"/>
      <c r="Y862" s="1"/>
      <c r="Z862" s="1"/>
      <c r="AA862" s="1"/>
      <c r="AB862" s="2"/>
      <c r="AC862" s="2"/>
      <c r="AD862" s="2"/>
      <c r="AE862" s="2"/>
      <c r="AF862" s="2"/>
      <c r="AG862" s="3"/>
      <c r="AH862" s="1"/>
      <c r="AI862" s="139"/>
      <c r="AJ862" s="139"/>
      <c r="AK862" s="350"/>
      <c r="AL862" s="350"/>
      <c r="AM862" s="2"/>
      <c r="AN862" s="2"/>
      <c r="AO862" s="2"/>
      <c r="AP862" s="45"/>
      <c r="AQ862" s="167"/>
      <c r="AR862" s="167"/>
      <c r="AS862" s="167"/>
      <c r="AT862" s="167"/>
      <c r="AU862" s="167"/>
      <c r="AV862" s="167"/>
      <c r="AW862" s="167"/>
      <c r="AX862" s="167"/>
      <c r="AY862" s="167"/>
      <c r="AZ862" s="167"/>
      <c r="BA862" s="167"/>
      <c r="BB862" s="167"/>
      <c r="BC862" s="167"/>
      <c r="BD862" s="167"/>
    </row>
    <row r="863" spans="1:56" ht="14.25" customHeight="1">
      <c r="A863" s="217"/>
      <c r="B863" s="270"/>
      <c r="C863" s="2"/>
      <c r="D863" s="2"/>
      <c r="E863" s="2"/>
      <c r="F863" s="2"/>
      <c r="G863" s="470"/>
      <c r="H863" s="2"/>
      <c r="I863" s="2"/>
      <c r="J863" s="2"/>
      <c r="K863" s="2"/>
      <c r="L863" s="2"/>
      <c r="M863" s="305"/>
      <c r="N863" s="2"/>
      <c r="O863" s="2"/>
      <c r="P863" s="2"/>
      <c r="Q863" s="469"/>
      <c r="R863" s="2"/>
      <c r="S863" s="2"/>
      <c r="T863" s="2"/>
      <c r="U863" s="468"/>
      <c r="V863" s="2"/>
      <c r="W863" s="1"/>
      <c r="X863" s="1"/>
      <c r="Y863" s="1"/>
      <c r="Z863" s="1"/>
      <c r="AA863" s="1"/>
      <c r="AB863" s="2"/>
      <c r="AC863" s="2"/>
      <c r="AD863" s="2"/>
      <c r="AE863" s="2"/>
      <c r="AF863" s="2"/>
      <c r="AG863" s="3"/>
      <c r="AH863" s="1"/>
      <c r="AI863" s="139"/>
      <c r="AJ863" s="139"/>
      <c r="AK863" s="350"/>
      <c r="AL863" s="350"/>
      <c r="AM863" s="2"/>
      <c r="AN863" s="2"/>
      <c r="AO863" s="2"/>
      <c r="AP863" s="45"/>
      <c r="AQ863" s="167"/>
      <c r="AR863" s="167"/>
      <c r="AS863" s="167"/>
      <c r="AT863" s="167"/>
      <c r="AU863" s="167"/>
      <c r="AV863" s="167"/>
      <c r="AW863" s="167"/>
      <c r="AX863" s="167"/>
      <c r="AY863" s="167"/>
      <c r="AZ863" s="167"/>
      <c r="BA863" s="167"/>
      <c r="BB863" s="167"/>
      <c r="BC863" s="167"/>
      <c r="BD863" s="167"/>
    </row>
    <row r="864" spans="1:56" ht="14.25" customHeight="1">
      <c r="A864" s="217"/>
      <c r="B864" s="270"/>
      <c r="C864" s="2"/>
      <c r="D864" s="2"/>
      <c r="E864" s="2"/>
      <c r="F864" s="2"/>
      <c r="G864" s="470"/>
      <c r="H864" s="2"/>
      <c r="I864" s="2"/>
      <c r="J864" s="2"/>
      <c r="K864" s="2"/>
      <c r="L864" s="2"/>
      <c r="M864" s="305"/>
      <c r="N864" s="2"/>
      <c r="O864" s="2"/>
      <c r="P864" s="2"/>
      <c r="Q864" s="469"/>
      <c r="R864" s="2"/>
      <c r="S864" s="2"/>
      <c r="T864" s="2"/>
      <c r="U864" s="468"/>
      <c r="V864" s="2"/>
      <c r="W864" s="1"/>
      <c r="X864" s="1"/>
      <c r="Y864" s="1"/>
      <c r="Z864" s="1"/>
      <c r="AA864" s="1"/>
      <c r="AB864" s="2"/>
      <c r="AC864" s="2"/>
      <c r="AD864" s="2"/>
      <c r="AE864" s="2"/>
      <c r="AF864" s="2"/>
      <c r="AG864" s="3"/>
      <c r="AH864" s="1"/>
      <c r="AI864" s="139"/>
      <c r="AJ864" s="139"/>
      <c r="AK864" s="350"/>
      <c r="AL864" s="350"/>
      <c r="AM864" s="2"/>
      <c r="AN864" s="2"/>
      <c r="AO864" s="2"/>
      <c r="AP864" s="45"/>
      <c r="AQ864" s="167"/>
      <c r="AR864" s="167"/>
      <c r="AS864" s="167"/>
      <c r="AT864" s="167"/>
      <c r="AU864" s="167"/>
      <c r="AV864" s="167"/>
      <c r="AW864" s="167"/>
      <c r="AX864" s="167"/>
      <c r="AY864" s="167"/>
      <c r="AZ864" s="167"/>
      <c r="BA864" s="167"/>
      <c r="BB864" s="167"/>
      <c r="BC864" s="167"/>
      <c r="BD864" s="167"/>
    </row>
    <row r="865" spans="1:56" ht="14.25" customHeight="1">
      <c r="A865" s="217"/>
      <c r="B865" s="270"/>
      <c r="C865" s="2"/>
      <c r="D865" s="2"/>
      <c r="E865" s="2"/>
      <c r="F865" s="2"/>
      <c r="G865" s="470"/>
      <c r="H865" s="2"/>
      <c r="I865" s="2"/>
      <c r="J865" s="2"/>
      <c r="K865" s="2"/>
      <c r="L865" s="2"/>
      <c r="M865" s="305"/>
      <c r="N865" s="2"/>
      <c r="O865" s="2"/>
      <c r="P865" s="2"/>
      <c r="Q865" s="469"/>
      <c r="R865" s="2"/>
      <c r="S865" s="2"/>
      <c r="T865" s="2"/>
      <c r="U865" s="468"/>
      <c r="V865" s="2"/>
      <c r="W865" s="1"/>
      <c r="X865" s="1"/>
      <c r="Y865" s="1"/>
      <c r="Z865" s="1"/>
      <c r="AA865" s="1"/>
      <c r="AB865" s="2"/>
      <c r="AC865" s="2"/>
      <c r="AD865" s="2"/>
      <c r="AE865" s="2"/>
      <c r="AF865" s="2"/>
      <c r="AG865" s="3"/>
      <c r="AH865" s="1"/>
      <c r="AI865" s="139"/>
      <c r="AJ865" s="139"/>
      <c r="AK865" s="350"/>
      <c r="AL865" s="350"/>
      <c r="AM865" s="2"/>
      <c r="AN865" s="2"/>
      <c r="AO865" s="2"/>
      <c r="AP865" s="45"/>
      <c r="AQ865" s="167"/>
      <c r="AR865" s="167"/>
      <c r="AS865" s="167"/>
      <c r="AT865" s="167"/>
      <c r="AU865" s="167"/>
      <c r="AV865" s="167"/>
      <c r="AW865" s="167"/>
      <c r="AX865" s="167"/>
      <c r="AY865" s="167"/>
      <c r="AZ865" s="167"/>
      <c r="BA865" s="167"/>
      <c r="BB865" s="167"/>
      <c r="BC865" s="167"/>
      <c r="BD865" s="167"/>
    </row>
    <row r="866" spans="1:56" ht="14.25" customHeight="1">
      <c r="A866" s="217"/>
      <c r="B866" s="270"/>
      <c r="C866" s="2"/>
      <c r="D866" s="2"/>
      <c r="E866" s="2"/>
      <c r="F866" s="2"/>
      <c r="G866" s="470"/>
      <c r="H866" s="2"/>
      <c r="I866" s="2"/>
      <c r="J866" s="2"/>
      <c r="K866" s="2"/>
      <c r="L866" s="2"/>
      <c r="M866" s="305"/>
      <c r="N866" s="2"/>
      <c r="O866" s="2"/>
      <c r="P866" s="2"/>
      <c r="Q866" s="469"/>
      <c r="R866" s="2"/>
      <c r="S866" s="2"/>
      <c r="T866" s="2"/>
      <c r="U866" s="468"/>
      <c r="V866" s="2"/>
      <c r="W866" s="1"/>
      <c r="X866" s="1"/>
      <c r="Y866" s="1"/>
      <c r="Z866" s="1"/>
      <c r="AA866" s="1"/>
      <c r="AB866" s="2"/>
      <c r="AC866" s="2"/>
      <c r="AD866" s="2"/>
      <c r="AE866" s="2"/>
      <c r="AF866" s="2"/>
      <c r="AG866" s="3"/>
      <c r="AH866" s="1"/>
      <c r="AI866" s="139"/>
      <c r="AJ866" s="139"/>
      <c r="AK866" s="350"/>
      <c r="AL866" s="350"/>
      <c r="AM866" s="2"/>
      <c r="AN866" s="2"/>
      <c r="AO866" s="2"/>
      <c r="AP866" s="45"/>
      <c r="AQ866" s="167"/>
      <c r="AR866" s="167"/>
      <c r="AS866" s="167"/>
      <c r="AT866" s="167"/>
      <c r="AU866" s="167"/>
      <c r="AV866" s="167"/>
      <c r="AW866" s="167"/>
      <c r="AX866" s="167"/>
      <c r="AY866" s="167"/>
      <c r="AZ866" s="167"/>
      <c r="BA866" s="167"/>
      <c r="BB866" s="167"/>
      <c r="BC866" s="167"/>
      <c r="BD866" s="167"/>
    </row>
    <row r="867" spans="1:56" ht="14.25" customHeight="1">
      <c r="A867" s="217"/>
      <c r="B867" s="270"/>
      <c r="C867" s="2"/>
      <c r="D867" s="2"/>
      <c r="E867" s="2"/>
      <c r="F867" s="2"/>
      <c r="G867" s="470"/>
      <c r="H867" s="2"/>
      <c r="I867" s="2"/>
      <c r="J867" s="2"/>
      <c r="K867" s="2"/>
      <c r="L867" s="2"/>
      <c r="M867" s="305"/>
      <c r="N867" s="2"/>
      <c r="O867" s="2"/>
      <c r="P867" s="2"/>
      <c r="Q867" s="469"/>
      <c r="R867" s="2"/>
      <c r="S867" s="2"/>
      <c r="T867" s="2"/>
      <c r="U867" s="468"/>
      <c r="V867" s="2"/>
      <c r="W867" s="1"/>
      <c r="X867" s="1"/>
      <c r="Y867" s="1"/>
      <c r="Z867" s="1"/>
      <c r="AA867" s="1"/>
      <c r="AB867" s="2"/>
      <c r="AC867" s="2"/>
      <c r="AD867" s="2"/>
      <c r="AE867" s="2"/>
      <c r="AF867" s="2"/>
      <c r="AG867" s="3"/>
      <c r="AH867" s="1"/>
      <c r="AI867" s="139"/>
      <c r="AJ867" s="139"/>
      <c r="AK867" s="350"/>
      <c r="AL867" s="350"/>
      <c r="AM867" s="2"/>
      <c r="AN867" s="2"/>
      <c r="AO867" s="2"/>
      <c r="AP867" s="45"/>
      <c r="AQ867" s="167"/>
      <c r="AR867" s="167"/>
      <c r="AS867" s="167"/>
      <c r="AT867" s="167"/>
      <c r="AU867" s="167"/>
      <c r="AV867" s="167"/>
      <c r="AW867" s="167"/>
      <c r="AX867" s="167"/>
      <c r="AY867" s="167"/>
      <c r="AZ867" s="167"/>
      <c r="BA867" s="167"/>
      <c r="BB867" s="167"/>
      <c r="BC867" s="167"/>
      <c r="BD867" s="167"/>
    </row>
    <row r="868" spans="1:56" ht="14.25" customHeight="1">
      <c r="A868" s="217"/>
      <c r="B868" s="270"/>
      <c r="C868" s="2"/>
      <c r="D868" s="2"/>
      <c r="E868" s="2"/>
      <c r="F868" s="2"/>
      <c r="G868" s="470"/>
      <c r="H868" s="2"/>
      <c r="I868" s="2"/>
      <c r="J868" s="2"/>
      <c r="K868" s="2"/>
      <c r="L868" s="2"/>
      <c r="M868" s="305"/>
      <c r="N868" s="2"/>
      <c r="O868" s="2"/>
      <c r="P868" s="2"/>
      <c r="Q868" s="469"/>
      <c r="R868" s="2"/>
      <c r="S868" s="2"/>
      <c r="T868" s="2"/>
      <c r="U868" s="468"/>
      <c r="V868" s="2"/>
      <c r="W868" s="1"/>
      <c r="X868" s="1"/>
      <c r="Y868" s="1"/>
      <c r="Z868" s="1"/>
      <c r="AA868" s="1"/>
      <c r="AB868" s="2"/>
      <c r="AC868" s="2"/>
      <c r="AD868" s="2"/>
      <c r="AE868" s="2"/>
      <c r="AF868" s="2"/>
      <c r="AG868" s="3"/>
      <c r="AH868" s="1"/>
      <c r="AI868" s="139"/>
      <c r="AJ868" s="139"/>
      <c r="AK868" s="350"/>
      <c r="AL868" s="350"/>
      <c r="AM868" s="2"/>
      <c r="AN868" s="2"/>
      <c r="AO868" s="2"/>
      <c r="AP868" s="45"/>
      <c r="AQ868" s="167"/>
      <c r="AR868" s="167"/>
      <c r="AS868" s="167"/>
      <c r="AT868" s="167"/>
      <c r="AU868" s="167"/>
      <c r="AV868" s="167"/>
      <c r="AW868" s="167"/>
      <c r="AX868" s="167"/>
      <c r="AY868" s="167"/>
      <c r="AZ868" s="167"/>
      <c r="BA868" s="167"/>
      <c r="BB868" s="167"/>
      <c r="BC868" s="167"/>
      <c r="BD868" s="167"/>
    </row>
    <row r="869" spans="1:56" ht="14.25" customHeight="1">
      <c r="A869" s="217"/>
      <c r="B869" s="270"/>
      <c r="C869" s="2"/>
      <c r="D869" s="2"/>
      <c r="E869" s="2"/>
      <c r="F869" s="2"/>
      <c r="G869" s="470"/>
      <c r="H869" s="2"/>
      <c r="I869" s="2"/>
      <c r="J869" s="2"/>
      <c r="K869" s="2"/>
      <c r="L869" s="2"/>
      <c r="M869" s="305"/>
      <c r="N869" s="2"/>
      <c r="O869" s="2"/>
      <c r="P869" s="2"/>
      <c r="Q869" s="469"/>
      <c r="R869" s="2"/>
      <c r="S869" s="2"/>
      <c r="T869" s="2"/>
      <c r="U869" s="468"/>
      <c r="V869" s="2"/>
      <c r="W869" s="1"/>
      <c r="X869" s="1"/>
      <c r="Y869" s="1"/>
      <c r="Z869" s="1"/>
      <c r="AA869" s="1"/>
      <c r="AB869" s="2"/>
      <c r="AC869" s="2"/>
      <c r="AD869" s="2"/>
      <c r="AE869" s="2"/>
      <c r="AF869" s="2"/>
      <c r="AG869" s="3"/>
      <c r="AH869" s="1"/>
      <c r="AI869" s="139"/>
      <c r="AJ869" s="139"/>
      <c r="AK869" s="350"/>
      <c r="AL869" s="350"/>
      <c r="AM869" s="2"/>
      <c r="AN869" s="2"/>
      <c r="AO869" s="2"/>
      <c r="AP869" s="45"/>
      <c r="AQ869" s="167"/>
      <c r="AR869" s="167"/>
      <c r="AS869" s="167"/>
      <c r="AT869" s="167"/>
      <c r="AU869" s="167"/>
      <c r="AV869" s="167"/>
      <c r="AW869" s="167"/>
      <c r="AX869" s="167"/>
      <c r="AY869" s="167"/>
      <c r="AZ869" s="167"/>
      <c r="BA869" s="167"/>
      <c r="BB869" s="167"/>
      <c r="BC869" s="167"/>
      <c r="BD869" s="167"/>
    </row>
    <row r="870" spans="1:56" ht="14.25" customHeight="1">
      <c r="A870" s="217"/>
      <c r="B870" s="270"/>
      <c r="C870" s="2"/>
      <c r="D870" s="2"/>
      <c r="E870" s="2"/>
      <c r="F870" s="2"/>
      <c r="G870" s="470"/>
      <c r="H870" s="2"/>
      <c r="I870" s="2"/>
      <c r="J870" s="2"/>
      <c r="K870" s="2"/>
      <c r="L870" s="2"/>
      <c r="M870" s="305"/>
      <c r="N870" s="2"/>
      <c r="O870" s="2"/>
      <c r="P870" s="2"/>
      <c r="Q870" s="469"/>
      <c r="R870" s="2"/>
      <c r="S870" s="2"/>
      <c r="T870" s="2"/>
      <c r="U870" s="468"/>
      <c r="V870" s="2"/>
      <c r="W870" s="1"/>
      <c r="X870" s="1"/>
      <c r="Y870" s="1"/>
      <c r="Z870" s="1"/>
      <c r="AA870" s="1"/>
      <c r="AB870" s="2"/>
      <c r="AC870" s="2"/>
      <c r="AD870" s="2"/>
      <c r="AE870" s="2"/>
      <c r="AF870" s="2"/>
      <c r="AG870" s="3"/>
      <c r="AH870" s="1"/>
      <c r="AI870" s="139"/>
      <c r="AJ870" s="139"/>
      <c r="AK870" s="350"/>
      <c r="AL870" s="350"/>
      <c r="AM870" s="2"/>
      <c r="AN870" s="2"/>
      <c r="AO870" s="2"/>
      <c r="AP870" s="45"/>
      <c r="AQ870" s="167"/>
      <c r="AR870" s="167"/>
      <c r="AS870" s="167"/>
      <c r="AT870" s="167"/>
      <c r="AU870" s="167"/>
      <c r="AV870" s="167"/>
      <c r="AW870" s="167"/>
      <c r="AX870" s="167"/>
      <c r="AY870" s="167"/>
      <c r="AZ870" s="167"/>
      <c r="BA870" s="167"/>
      <c r="BB870" s="167"/>
      <c r="BC870" s="167"/>
      <c r="BD870" s="167"/>
    </row>
    <row r="871" spans="1:56" ht="14.25" customHeight="1">
      <c r="A871" s="217"/>
      <c r="B871" s="270"/>
      <c r="C871" s="2"/>
      <c r="D871" s="2"/>
      <c r="E871" s="2"/>
      <c r="F871" s="2"/>
      <c r="G871" s="470"/>
      <c r="H871" s="2"/>
      <c r="I871" s="2"/>
      <c r="J871" s="2"/>
      <c r="K871" s="2"/>
      <c r="L871" s="2"/>
      <c r="M871" s="305"/>
      <c r="N871" s="2"/>
      <c r="O871" s="2"/>
      <c r="P871" s="2"/>
      <c r="Q871" s="469"/>
      <c r="R871" s="2"/>
      <c r="S871" s="2"/>
      <c r="T871" s="2"/>
      <c r="U871" s="468"/>
      <c r="V871" s="2"/>
      <c r="W871" s="1"/>
      <c r="X871" s="1"/>
      <c r="Y871" s="1"/>
      <c r="Z871" s="1"/>
      <c r="AA871" s="1"/>
      <c r="AB871" s="2"/>
      <c r="AC871" s="2"/>
      <c r="AD871" s="2"/>
      <c r="AE871" s="2"/>
      <c r="AF871" s="2"/>
      <c r="AG871" s="3"/>
      <c r="AH871" s="1"/>
      <c r="AI871" s="139"/>
      <c r="AJ871" s="139"/>
      <c r="AK871" s="350"/>
      <c r="AL871" s="350"/>
      <c r="AM871" s="2"/>
      <c r="AN871" s="2"/>
      <c r="AO871" s="2"/>
      <c r="AP871" s="45"/>
      <c r="AQ871" s="167"/>
      <c r="AR871" s="167"/>
      <c r="AS871" s="167"/>
      <c r="AT871" s="167"/>
      <c r="AU871" s="167"/>
      <c r="AV871" s="167"/>
      <c r="AW871" s="167"/>
      <c r="AX871" s="167"/>
      <c r="AY871" s="167"/>
      <c r="AZ871" s="167"/>
      <c r="BA871" s="167"/>
      <c r="BB871" s="167"/>
      <c r="BC871" s="167"/>
      <c r="BD871" s="167"/>
    </row>
    <row r="872" spans="1:56" ht="14.25" customHeight="1">
      <c r="A872" s="217"/>
      <c r="B872" s="270"/>
      <c r="C872" s="2"/>
      <c r="D872" s="2"/>
      <c r="E872" s="2"/>
      <c r="F872" s="2"/>
      <c r="G872" s="470"/>
      <c r="H872" s="2"/>
      <c r="I872" s="2"/>
      <c r="J872" s="2"/>
      <c r="K872" s="2"/>
      <c r="L872" s="2"/>
      <c r="M872" s="305"/>
      <c r="N872" s="2"/>
      <c r="O872" s="2"/>
      <c r="P872" s="2"/>
      <c r="Q872" s="469"/>
      <c r="R872" s="2"/>
      <c r="S872" s="2"/>
      <c r="T872" s="2"/>
      <c r="U872" s="468"/>
      <c r="V872" s="2"/>
      <c r="W872" s="1"/>
      <c r="X872" s="1"/>
      <c r="Y872" s="1"/>
      <c r="Z872" s="1"/>
      <c r="AA872" s="1"/>
      <c r="AB872" s="2"/>
      <c r="AC872" s="2"/>
      <c r="AD872" s="2"/>
      <c r="AE872" s="2"/>
      <c r="AF872" s="2"/>
      <c r="AG872" s="3"/>
      <c r="AH872" s="1"/>
      <c r="AI872" s="139"/>
      <c r="AJ872" s="139"/>
      <c r="AK872" s="350"/>
      <c r="AL872" s="350"/>
      <c r="AM872" s="2"/>
      <c r="AN872" s="2"/>
      <c r="AO872" s="2"/>
      <c r="AP872" s="45"/>
      <c r="AQ872" s="167"/>
      <c r="AR872" s="167"/>
      <c r="AS872" s="167"/>
      <c r="AT872" s="167"/>
      <c r="AU872" s="167"/>
      <c r="AV872" s="167"/>
      <c r="AW872" s="167"/>
      <c r="AX872" s="167"/>
      <c r="AY872" s="167"/>
      <c r="AZ872" s="167"/>
      <c r="BA872" s="167"/>
      <c r="BB872" s="167"/>
      <c r="BC872" s="167"/>
      <c r="BD872" s="167"/>
    </row>
    <row r="873" spans="1:56" ht="14.25" customHeight="1">
      <c r="A873" s="217"/>
      <c r="B873" s="270"/>
      <c r="C873" s="2"/>
      <c r="D873" s="2"/>
      <c r="E873" s="2"/>
      <c r="F873" s="2"/>
      <c r="G873" s="470"/>
      <c r="H873" s="2"/>
      <c r="I873" s="2"/>
      <c r="J873" s="2"/>
      <c r="K873" s="2"/>
      <c r="L873" s="2"/>
      <c r="M873" s="305"/>
      <c r="N873" s="2"/>
      <c r="O873" s="2"/>
      <c r="P873" s="2"/>
      <c r="Q873" s="469"/>
      <c r="R873" s="2"/>
      <c r="S873" s="2"/>
      <c r="T873" s="2"/>
      <c r="U873" s="468"/>
      <c r="V873" s="2"/>
      <c r="W873" s="1"/>
      <c r="X873" s="1"/>
      <c r="Y873" s="1"/>
      <c r="Z873" s="1"/>
      <c r="AA873" s="1"/>
      <c r="AB873" s="2"/>
      <c r="AC873" s="2"/>
      <c r="AD873" s="2"/>
      <c r="AE873" s="2"/>
      <c r="AF873" s="2"/>
      <c r="AG873" s="3"/>
      <c r="AH873" s="1"/>
      <c r="AI873" s="139"/>
      <c r="AJ873" s="139"/>
      <c r="AK873" s="350"/>
      <c r="AL873" s="350"/>
      <c r="AM873" s="2"/>
      <c r="AN873" s="2"/>
      <c r="AO873" s="2"/>
      <c r="AP873" s="45"/>
      <c r="AQ873" s="167"/>
      <c r="AR873" s="167"/>
      <c r="AS873" s="167"/>
      <c r="AT873" s="167"/>
      <c r="AU873" s="167"/>
      <c r="AV873" s="167"/>
      <c r="AW873" s="167"/>
      <c r="AX873" s="167"/>
      <c r="AY873" s="167"/>
      <c r="AZ873" s="167"/>
      <c r="BA873" s="167"/>
      <c r="BB873" s="167"/>
      <c r="BC873" s="167"/>
      <c r="BD873" s="167"/>
    </row>
    <row r="874" spans="1:56" ht="14.25" customHeight="1">
      <c r="A874" s="217"/>
      <c r="B874" s="270"/>
      <c r="C874" s="2"/>
      <c r="D874" s="2"/>
      <c r="E874" s="2"/>
      <c r="F874" s="2"/>
      <c r="G874" s="470"/>
      <c r="H874" s="2"/>
      <c r="I874" s="2"/>
      <c r="J874" s="2"/>
      <c r="K874" s="2"/>
      <c r="L874" s="2"/>
      <c r="M874" s="305"/>
      <c r="N874" s="2"/>
      <c r="O874" s="2"/>
      <c r="P874" s="2"/>
      <c r="Q874" s="469"/>
      <c r="R874" s="2"/>
      <c r="S874" s="2"/>
      <c r="T874" s="2"/>
      <c r="U874" s="468"/>
      <c r="V874" s="2"/>
      <c r="W874" s="1"/>
      <c r="X874" s="1"/>
      <c r="Y874" s="1"/>
      <c r="Z874" s="1"/>
      <c r="AA874" s="1"/>
      <c r="AB874" s="2"/>
      <c r="AC874" s="2"/>
      <c r="AD874" s="2"/>
      <c r="AE874" s="2"/>
      <c r="AF874" s="2"/>
      <c r="AG874" s="3"/>
      <c r="AH874" s="1"/>
      <c r="AI874" s="139"/>
      <c r="AJ874" s="139"/>
      <c r="AK874" s="350"/>
      <c r="AL874" s="350"/>
      <c r="AM874" s="2"/>
      <c r="AN874" s="2"/>
      <c r="AO874" s="2"/>
      <c r="AP874" s="45"/>
      <c r="AQ874" s="167"/>
      <c r="AR874" s="167"/>
      <c r="AS874" s="167"/>
      <c r="AT874" s="167"/>
      <c r="AU874" s="167"/>
      <c r="AV874" s="167"/>
      <c r="AW874" s="167"/>
      <c r="AX874" s="167"/>
      <c r="AY874" s="167"/>
      <c r="AZ874" s="167"/>
      <c r="BA874" s="167"/>
      <c r="BB874" s="167"/>
      <c r="BC874" s="167"/>
      <c r="BD874" s="167"/>
    </row>
    <row r="875" spans="1:56" ht="14.25" customHeight="1">
      <c r="A875" s="217"/>
      <c r="B875" s="270"/>
      <c r="C875" s="2"/>
      <c r="D875" s="2"/>
      <c r="E875" s="2"/>
      <c r="F875" s="2"/>
      <c r="G875" s="470"/>
      <c r="H875" s="2"/>
      <c r="I875" s="2"/>
      <c r="J875" s="2"/>
      <c r="K875" s="2"/>
      <c r="L875" s="2"/>
      <c r="M875" s="305"/>
      <c r="N875" s="2"/>
      <c r="O875" s="2"/>
      <c r="P875" s="2"/>
      <c r="Q875" s="469"/>
      <c r="R875" s="2"/>
      <c r="S875" s="2"/>
      <c r="T875" s="2"/>
      <c r="U875" s="468"/>
      <c r="V875" s="2"/>
      <c r="W875" s="1"/>
      <c r="X875" s="1"/>
      <c r="Y875" s="1"/>
      <c r="Z875" s="1"/>
      <c r="AA875" s="1"/>
      <c r="AB875" s="2"/>
      <c r="AC875" s="2"/>
      <c r="AD875" s="2"/>
      <c r="AE875" s="2"/>
      <c r="AF875" s="2"/>
      <c r="AG875" s="3"/>
      <c r="AH875" s="1"/>
      <c r="AI875" s="139"/>
      <c r="AJ875" s="139"/>
      <c r="AK875" s="350"/>
      <c r="AL875" s="350"/>
      <c r="AM875" s="2"/>
      <c r="AN875" s="2"/>
      <c r="AO875" s="2"/>
      <c r="AP875" s="45"/>
      <c r="AQ875" s="167"/>
      <c r="AR875" s="167"/>
      <c r="AS875" s="167"/>
      <c r="AT875" s="167"/>
      <c r="AU875" s="167"/>
      <c r="AV875" s="167"/>
      <c r="AW875" s="167"/>
      <c r="AX875" s="167"/>
      <c r="AY875" s="167"/>
      <c r="AZ875" s="167"/>
      <c r="BA875" s="167"/>
      <c r="BB875" s="167"/>
      <c r="BC875" s="167"/>
      <c r="BD875" s="167"/>
    </row>
    <row r="876" spans="1:56" ht="14.25" customHeight="1">
      <c r="A876" s="217"/>
      <c r="B876" s="270"/>
      <c r="C876" s="2"/>
      <c r="D876" s="2"/>
      <c r="E876" s="2"/>
      <c r="F876" s="2"/>
      <c r="G876" s="470"/>
      <c r="H876" s="2"/>
      <c r="I876" s="2"/>
      <c r="J876" s="2"/>
      <c r="K876" s="2"/>
      <c r="L876" s="2"/>
      <c r="M876" s="305"/>
      <c r="N876" s="2"/>
      <c r="O876" s="2"/>
      <c r="P876" s="2"/>
      <c r="Q876" s="469"/>
      <c r="R876" s="2"/>
      <c r="S876" s="2"/>
      <c r="T876" s="2"/>
      <c r="U876" s="468"/>
      <c r="V876" s="2"/>
      <c r="W876" s="1"/>
      <c r="X876" s="1"/>
      <c r="Y876" s="1"/>
      <c r="Z876" s="1"/>
      <c r="AA876" s="1"/>
      <c r="AB876" s="2"/>
      <c r="AC876" s="2"/>
      <c r="AD876" s="2"/>
      <c r="AE876" s="2"/>
      <c r="AF876" s="2"/>
      <c r="AG876" s="3"/>
      <c r="AH876" s="1"/>
      <c r="AI876" s="139"/>
      <c r="AJ876" s="139"/>
      <c r="AK876" s="350"/>
      <c r="AL876" s="350"/>
      <c r="AM876" s="2"/>
      <c r="AN876" s="2"/>
      <c r="AO876" s="2"/>
      <c r="AP876" s="45"/>
      <c r="AQ876" s="167"/>
      <c r="AR876" s="167"/>
      <c r="AS876" s="167"/>
      <c r="AT876" s="167"/>
      <c r="AU876" s="167"/>
      <c r="AV876" s="167"/>
      <c r="AW876" s="167"/>
      <c r="AX876" s="167"/>
      <c r="AY876" s="167"/>
      <c r="AZ876" s="167"/>
      <c r="BA876" s="167"/>
      <c r="BB876" s="167"/>
      <c r="BC876" s="167"/>
      <c r="BD876" s="167"/>
    </row>
    <row r="877" spans="1:56" ht="14.25" customHeight="1">
      <c r="A877" s="217"/>
      <c r="B877" s="270"/>
      <c r="C877" s="2"/>
      <c r="D877" s="2"/>
      <c r="E877" s="2"/>
      <c r="F877" s="2"/>
      <c r="G877" s="470"/>
      <c r="H877" s="2"/>
      <c r="I877" s="2"/>
      <c r="J877" s="2"/>
      <c r="K877" s="2"/>
      <c r="L877" s="2"/>
      <c r="M877" s="305"/>
      <c r="N877" s="2"/>
      <c r="O877" s="2"/>
      <c r="P877" s="2"/>
      <c r="Q877" s="469"/>
      <c r="R877" s="2"/>
      <c r="S877" s="2"/>
      <c r="T877" s="2"/>
      <c r="U877" s="468"/>
      <c r="V877" s="2"/>
      <c r="W877" s="1"/>
      <c r="X877" s="1"/>
      <c r="Y877" s="1"/>
      <c r="Z877" s="1"/>
      <c r="AA877" s="1"/>
      <c r="AB877" s="2"/>
      <c r="AC877" s="2"/>
      <c r="AD877" s="2"/>
      <c r="AE877" s="2"/>
      <c r="AF877" s="2"/>
      <c r="AG877" s="3"/>
      <c r="AH877" s="1"/>
      <c r="AI877" s="139"/>
      <c r="AJ877" s="139"/>
      <c r="AK877" s="350"/>
      <c r="AL877" s="350"/>
      <c r="AM877" s="2"/>
      <c r="AN877" s="2"/>
      <c r="AO877" s="2"/>
      <c r="AP877" s="45"/>
      <c r="AQ877" s="167"/>
      <c r="AR877" s="167"/>
      <c r="AS877" s="167"/>
      <c r="AT877" s="167"/>
      <c r="AU877" s="167"/>
      <c r="AV877" s="167"/>
      <c r="AW877" s="167"/>
      <c r="AX877" s="167"/>
      <c r="AY877" s="167"/>
      <c r="AZ877" s="167"/>
      <c r="BA877" s="167"/>
      <c r="BB877" s="167"/>
      <c r="BC877" s="167"/>
      <c r="BD877" s="167"/>
    </row>
    <row r="878" spans="1:56" ht="14.25" customHeight="1">
      <c r="A878" s="217"/>
      <c r="B878" s="270"/>
      <c r="C878" s="2"/>
      <c r="D878" s="2"/>
      <c r="E878" s="2"/>
      <c r="F878" s="2"/>
      <c r="G878" s="470"/>
      <c r="H878" s="2"/>
      <c r="I878" s="2"/>
      <c r="J878" s="2"/>
      <c r="K878" s="2"/>
      <c r="L878" s="2"/>
      <c r="M878" s="305"/>
      <c r="N878" s="2"/>
      <c r="O878" s="2"/>
      <c r="P878" s="2"/>
      <c r="Q878" s="469"/>
      <c r="R878" s="2"/>
      <c r="S878" s="2"/>
      <c r="T878" s="2"/>
      <c r="U878" s="468"/>
      <c r="V878" s="2"/>
      <c r="W878" s="1"/>
      <c r="X878" s="1"/>
      <c r="Y878" s="1"/>
      <c r="Z878" s="1"/>
      <c r="AA878" s="1"/>
      <c r="AB878" s="2"/>
      <c r="AC878" s="2"/>
      <c r="AD878" s="2"/>
      <c r="AE878" s="2"/>
      <c r="AF878" s="2"/>
      <c r="AG878" s="3"/>
      <c r="AH878" s="1"/>
      <c r="AI878" s="139"/>
      <c r="AJ878" s="139"/>
      <c r="AK878" s="350"/>
      <c r="AL878" s="350"/>
      <c r="AM878" s="2"/>
      <c r="AN878" s="2"/>
      <c r="AO878" s="2"/>
      <c r="AP878" s="45"/>
      <c r="AQ878" s="167"/>
      <c r="AR878" s="167"/>
      <c r="AS878" s="167"/>
      <c r="AT878" s="167"/>
      <c r="AU878" s="167"/>
      <c r="AV878" s="167"/>
      <c r="AW878" s="167"/>
      <c r="AX878" s="167"/>
      <c r="AY878" s="167"/>
      <c r="AZ878" s="167"/>
      <c r="BA878" s="167"/>
      <c r="BB878" s="167"/>
      <c r="BC878" s="167"/>
      <c r="BD878" s="167"/>
    </row>
    <row r="879" spans="1:56" ht="14.25" customHeight="1">
      <c r="A879" s="217"/>
      <c r="B879" s="270"/>
      <c r="C879" s="2"/>
      <c r="D879" s="2"/>
      <c r="E879" s="2"/>
      <c r="F879" s="2"/>
      <c r="G879" s="470"/>
      <c r="H879" s="2"/>
      <c r="I879" s="2"/>
      <c r="J879" s="2"/>
      <c r="K879" s="2"/>
      <c r="L879" s="2"/>
      <c r="M879" s="305"/>
      <c r="N879" s="2"/>
      <c r="O879" s="2"/>
      <c r="P879" s="2"/>
      <c r="Q879" s="469"/>
      <c r="R879" s="2"/>
      <c r="S879" s="2"/>
      <c r="T879" s="2"/>
      <c r="U879" s="468"/>
      <c r="V879" s="2"/>
      <c r="W879" s="1"/>
      <c r="X879" s="1"/>
      <c r="Y879" s="1"/>
      <c r="Z879" s="1"/>
      <c r="AA879" s="1"/>
      <c r="AB879" s="2"/>
      <c r="AC879" s="2"/>
      <c r="AD879" s="2"/>
      <c r="AE879" s="2"/>
      <c r="AF879" s="2"/>
      <c r="AG879" s="3"/>
      <c r="AH879" s="1"/>
      <c r="AI879" s="139"/>
      <c r="AJ879" s="139"/>
      <c r="AK879" s="350"/>
      <c r="AL879" s="350"/>
      <c r="AM879" s="2"/>
      <c r="AN879" s="2"/>
      <c r="AO879" s="2"/>
      <c r="AP879" s="45"/>
      <c r="AQ879" s="167"/>
      <c r="AR879" s="167"/>
      <c r="AS879" s="167"/>
      <c r="AT879" s="167"/>
      <c r="AU879" s="167"/>
      <c r="AV879" s="167"/>
      <c r="AW879" s="167"/>
      <c r="AX879" s="167"/>
      <c r="AY879" s="167"/>
      <c r="AZ879" s="167"/>
      <c r="BA879" s="167"/>
      <c r="BB879" s="167"/>
      <c r="BC879" s="167"/>
      <c r="BD879" s="167"/>
    </row>
    <row r="880" spans="1:56" ht="14.25" customHeight="1">
      <c r="A880" s="217"/>
      <c r="B880" s="270"/>
      <c r="C880" s="2"/>
      <c r="D880" s="2"/>
      <c r="E880" s="2"/>
      <c r="F880" s="2"/>
      <c r="G880" s="470"/>
      <c r="H880" s="2"/>
      <c r="I880" s="2"/>
      <c r="J880" s="2"/>
      <c r="K880" s="2"/>
      <c r="L880" s="2"/>
      <c r="M880" s="305"/>
      <c r="N880" s="2"/>
      <c r="O880" s="2"/>
      <c r="P880" s="2"/>
      <c r="Q880" s="469"/>
      <c r="R880" s="2"/>
      <c r="S880" s="2"/>
      <c r="T880" s="2"/>
      <c r="U880" s="468"/>
      <c r="V880" s="2"/>
      <c r="W880" s="1"/>
      <c r="X880" s="1"/>
      <c r="Y880" s="1"/>
      <c r="Z880" s="1"/>
      <c r="AA880" s="1"/>
      <c r="AB880" s="2"/>
      <c r="AC880" s="2"/>
      <c r="AD880" s="2"/>
      <c r="AE880" s="2"/>
      <c r="AF880" s="2"/>
      <c r="AG880" s="3"/>
      <c r="AH880" s="1"/>
      <c r="AI880" s="139"/>
      <c r="AJ880" s="139"/>
      <c r="AK880" s="350"/>
      <c r="AL880" s="350"/>
      <c r="AM880" s="2"/>
      <c r="AN880" s="2"/>
      <c r="AO880" s="2"/>
      <c r="AP880" s="45"/>
      <c r="AQ880" s="167"/>
      <c r="AR880" s="167"/>
      <c r="AS880" s="167"/>
      <c r="AT880" s="167"/>
      <c r="AU880" s="167"/>
      <c r="AV880" s="167"/>
      <c r="AW880" s="167"/>
      <c r="AX880" s="167"/>
      <c r="AY880" s="167"/>
      <c r="AZ880" s="167"/>
      <c r="BA880" s="167"/>
      <c r="BB880" s="167"/>
      <c r="BC880" s="167"/>
      <c r="BD880" s="167"/>
    </row>
    <row r="881" spans="1:56" ht="14.25" customHeight="1">
      <c r="A881" s="217"/>
      <c r="B881" s="270"/>
      <c r="C881" s="2"/>
      <c r="D881" s="2"/>
      <c r="E881" s="2"/>
      <c r="F881" s="2"/>
      <c r="G881" s="470"/>
      <c r="H881" s="2"/>
      <c r="I881" s="2"/>
      <c r="J881" s="2"/>
      <c r="K881" s="2"/>
      <c r="L881" s="2"/>
      <c r="M881" s="305"/>
      <c r="N881" s="2"/>
      <c r="O881" s="2"/>
      <c r="P881" s="2"/>
      <c r="Q881" s="469"/>
      <c r="R881" s="2"/>
      <c r="S881" s="2"/>
      <c r="T881" s="2"/>
      <c r="U881" s="468"/>
      <c r="V881" s="2"/>
      <c r="W881" s="1"/>
      <c r="X881" s="1"/>
      <c r="Y881" s="1"/>
      <c r="Z881" s="1"/>
      <c r="AA881" s="1"/>
      <c r="AB881" s="2"/>
      <c r="AC881" s="2"/>
      <c r="AD881" s="2"/>
      <c r="AE881" s="2"/>
      <c r="AF881" s="2"/>
      <c r="AG881" s="3"/>
      <c r="AH881" s="1"/>
      <c r="AI881" s="139"/>
      <c r="AJ881" s="139"/>
      <c r="AK881" s="350"/>
      <c r="AL881" s="350"/>
      <c r="AM881" s="2"/>
      <c r="AN881" s="2"/>
      <c r="AO881" s="2"/>
      <c r="AP881" s="45"/>
      <c r="AQ881" s="167"/>
      <c r="AR881" s="167"/>
      <c r="AS881" s="167"/>
      <c r="AT881" s="167"/>
      <c r="AU881" s="167"/>
      <c r="AV881" s="167"/>
      <c r="AW881" s="167"/>
      <c r="AX881" s="167"/>
      <c r="AY881" s="167"/>
      <c r="AZ881" s="167"/>
      <c r="BA881" s="167"/>
      <c r="BB881" s="167"/>
      <c r="BC881" s="167"/>
      <c r="BD881" s="167"/>
    </row>
    <row r="882" spans="1:56" ht="14.25" customHeight="1">
      <c r="A882" s="217"/>
      <c r="B882" s="270"/>
      <c r="C882" s="2"/>
      <c r="D882" s="2"/>
      <c r="E882" s="2"/>
      <c r="F882" s="2"/>
      <c r="G882" s="470"/>
      <c r="H882" s="2"/>
      <c r="I882" s="2"/>
      <c r="J882" s="2"/>
      <c r="K882" s="2"/>
      <c r="L882" s="2"/>
      <c r="M882" s="305"/>
      <c r="N882" s="2"/>
      <c r="O882" s="2"/>
      <c r="P882" s="2"/>
      <c r="Q882" s="469"/>
      <c r="R882" s="2"/>
      <c r="S882" s="2"/>
      <c r="T882" s="2"/>
      <c r="U882" s="468"/>
      <c r="V882" s="2"/>
      <c r="W882" s="1"/>
      <c r="X882" s="1"/>
      <c r="Y882" s="1"/>
      <c r="Z882" s="1"/>
      <c r="AA882" s="1"/>
      <c r="AB882" s="2"/>
      <c r="AC882" s="2"/>
      <c r="AD882" s="2"/>
      <c r="AE882" s="2"/>
      <c r="AF882" s="2"/>
      <c r="AG882" s="3"/>
      <c r="AH882" s="1"/>
      <c r="AI882" s="139"/>
      <c r="AJ882" s="139"/>
      <c r="AK882" s="350"/>
      <c r="AL882" s="350"/>
      <c r="AM882" s="2"/>
      <c r="AN882" s="2"/>
      <c r="AO882" s="2"/>
      <c r="AP882" s="45"/>
      <c r="AQ882" s="167"/>
      <c r="AR882" s="167"/>
      <c r="AS882" s="167"/>
      <c r="AT882" s="167"/>
      <c r="AU882" s="167"/>
      <c r="AV882" s="167"/>
      <c r="AW882" s="167"/>
      <c r="AX882" s="167"/>
      <c r="AY882" s="167"/>
      <c r="AZ882" s="167"/>
      <c r="BA882" s="167"/>
      <c r="BB882" s="167"/>
      <c r="BC882" s="167"/>
      <c r="BD882" s="167"/>
    </row>
    <row r="883" spans="1:56" ht="14.25" customHeight="1">
      <c r="A883" s="217"/>
      <c r="B883" s="270"/>
      <c r="C883" s="2"/>
      <c r="D883" s="2"/>
      <c r="E883" s="2"/>
      <c r="F883" s="2"/>
      <c r="G883" s="470"/>
      <c r="H883" s="2"/>
      <c r="I883" s="2"/>
      <c r="J883" s="2"/>
      <c r="K883" s="2"/>
      <c r="L883" s="2"/>
      <c r="M883" s="305"/>
      <c r="N883" s="2"/>
      <c r="O883" s="2"/>
      <c r="P883" s="2"/>
      <c r="Q883" s="469"/>
      <c r="R883" s="2"/>
      <c r="S883" s="2"/>
      <c r="T883" s="2"/>
      <c r="U883" s="468"/>
      <c r="V883" s="2"/>
      <c r="W883" s="1"/>
      <c r="X883" s="1"/>
      <c r="Y883" s="1"/>
      <c r="Z883" s="1"/>
      <c r="AA883" s="1"/>
      <c r="AB883" s="2"/>
      <c r="AC883" s="2"/>
      <c r="AD883" s="2"/>
      <c r="AE883" s="2"/>
      <c r="AF883" s="2"/>
      <c r="AG883" s="3"/>
      <c r="AH883" s="1"/>
      <c r="AI883" s="139"/>
      <c r="AJ883" s="139"/>
      <c r="AK883" s="350"/>
      <c r="AL883" s="350"/>
      <c r="AM883" s="2"/>
      <c r="AN883" s="2"/>
      <c r="AO883" s="2"/>
      <c r="AP883" s="45"/>
      <c r="AQ883" s="167"/>
      <c r="AR883" s="167"/>
      <c r="AS883" s="167"/>
      <c r="AT883" s="167"/>
      <c r="AU883" s="167"/>
      <c r="AV883" s="167"/>
      <c r="AW883" s="167"/>
      <c r="AX883" s="167"/>
      <c r="AY883" s="167"/>
      <c r="AZ883" s="167"/>
      <c r="BA883" s="167"/>
      <c r="BB883" s="167"/>
      <c r="BC883" s="167"/>
      <c r="BD883" s="167"/>
    </row>
    <row r="884" spans="1:56" ht="14.25" customHeight="1">
      <c r="A884" s="217"/>
      <c r="B884" s="270"/>
      <c r="C884" s="2"/>
      <c r="D884" s="2"/>
      <c r="E884" s="2"/>
      <c r="F884" s="2"/>
      <c r="G884" s="470"/>
      <c r="H884" s="2"/>
      <c r="I884" s="2"/>
      <c r="J884" s="2"/>
      <c r="K884" s="2"/>
      <c r="L884" s="2"/>
      <c r="M884" s="305"/>
      <c r="N884" s="2"/>
      <c r="O884" s="2"/>
      <c r="P884" s="2"/>
      <c r="Q884" s="469"/>
      <c r="R884" s="2"/>
      <c r="S884" s="2"/>
      <c r="T884" s="2"/>
      <c r="U884" s="468"/>
      <c r="V884" s="2"/>
      <c r="W884" s="1"/>
      <c r="X884" s="1"/>
      <c r="Y884" s="1"/>
      <c r="Z884" s="1"/>
      <c r="AA884" s="1"/>
      <c r="AB884" s="2"/>
      <c r="AC884" s="2"/>
      <c r="AD884" s="2"/>
      <c r="AE884" s="2"/>
      <c r="AF884" s="2"/>
      <c r="AG884" s="3"/>
      <c r="AH884" s="1"/>
      <c r="AI884" s="139"/>
      <c r="AJ884" s="139"/>
      <c r="AK884" s="350"/>
      <c r="AL884" s="350"/>
      <c r="AM884" s="2"/>
      <c r="AN884" s="2"/>
      <c r="AO884" s="2"/>
      <c r="AP884" s="45"/>
      <c r="AQ884" s="167"/>
      <c r="AR884" s="167"/>
      <c r="AS884" s="167"/>
      <c r="AT884" s="167"/>
      <c r="AU884" s="167"/>
      <c r="AV884" s="167"/>
      <c r="AW884" s="167"/>
      <c r="AX884" s="167"/>
      <c r="AY884" s="167"/>
      <c r="AZ884" s="167"/>
      <c r="BA884" s="167"/>
      <c r="BB884" s="167"/>
      <c r="BC884" s="167"/>
      <c r="BD884" s="167"/>
    </row>
    <row r="885" spans="1:56" ht="14.25" customHeight="1">
      <c r="A885" s="217"/>
      <c r="B885" s="270"/>
      <c r="C885" s="2"/>
      <c r="D885" s="2"/>
      <c r="E885" s="2"/>
      <c r="F885" s="2"/>
      <c r="G885" s="470"/>
      <c r="H885" s="2"/>
      <c r="I885" s="2"/>
      <c r="J885" s="2"/>
      <c r="K885" s="2"/>
      <c r="L885" s="2"/>
      <c r="M885" s="305"/>
      <c r="N885" s="2"/>
      <c r="O885" s="2"/>
      <c r="P885" s="2"/>
      <c r="Q885" s="469"/>
      <c r="R885" s="2"/>
      <c r="S885" s="2"/>
      <c r="T885" s="2"/>
      <c r="U885" s="468"/>
      <c r="V885" s="2"/>
      <c r="W885" s="1"/>
      <c r="X885" s="1"/>
      <c r="Y885" s="1"/>
      <c r="Z885" s="1"/>
      <c r="AA885" s="1"/>
      <c r="AB885" s="2"/>
      <c r="AC885" s="2"/>
      <c r="AD885" s="2"/>
      <c r="AE885" s="2"/>
      <c r="AF885" s="2"/>
      <c r="AG885" s="3"/>
      <c r="AH885" s="1"/>
      <c r="AI885" s="139"/>
      <c r="AJ885" s="139"/>
      <c r="AK885" s="350"/>
      <c r="AL885" s="350"/>
      <c r="AM885" s="2"/>
      <c r="AN885" s="2"/>
      <c r="AO885" s="2"/>
      <c r="AP885" s="45"/>
      <c r="AQ885" s="167"/>
      <c r="AR885" s="167"/>
      <c r="AS885" s="167"/>
      <c r="AT885" s="167"/>
      <c r="AU885" s="167"/>
      <c r="AV885" s="167"/>
      <c r="AW885" s="167"/>
      <c r="AX885" s="167"/>
      <c r="AY885" s="167"/>
      <c r="AZ885" s="167"/>
      <c r="BA885" s="167"/>
      <c r="BB885" s="167"/>
      <c r="BC885" s="167"/>
      <c r="BD885" s="167"/>
    </row>
    <row r="886" spans="1:56" ht="14.25" customHeight="1">
      <c r="A886" s="217"/>
      <c r="B886" s="270"/>
      <c r="C886" s="2"/>
      <c r="D886" s="2"/>
      <c r="E886" s="2"/>
      <c r="F886" s="2"/>
      <c r="G886" s="470"/>
      <c r="H886" s="2"/>
      <c r="I886" s="2"/>
      <c r="J886" s="2"/>
      <c r="K886" s="2"/>
      <c r="L886" s="2"/>
      <c r="M886" s="305"/>
      <c r="N886" s="2"/>
      <c r="O886" s="2"/>
      <c r="P886" s="2"/>
      <c r="Q886" s="469"/>
      <c r="R886" s="2"/>
      <c r="S886" s="2"/>
      <c r="T886" s="2"/>
      <c r="U886" s="468"/>
      <c r="V886" s="2"/>
      <c r="W886" s="1"/>
      <c r="X886" s="1"/>
      <c r="Y886" s="1"/>
      <c r="Z886" s="1"/>
      <c r="AA886" s="1"/>
      <c r="AB886" s="2"/>
      <c r="AC886" s="2"/>
      <c r="AD886" s="2"/>
      <c r="AE886" s="2"/>
      <c r="AF886" s="2"/>
      <c r="AG886" s="3"/>
      <c r="AH886" s="1"/>
      <c r="AI886" s="139"/>
      <c r="AJ886" s="139"/>
      <c r="AK886" s="350"/>
      <c r="AL886" s="350"/>
      <c r="AM886" s="2"/>
      <c r="AN886" s="2"/>
      <c r="AO886" s="2"/>
      <c r="AP886" s="45"/>
      <c r="AQ886" s="167"/>
      <c r="AR886" s="167"/>
      <c r="AS886" s="167"/>
      <c r="AT886" s="167"/>
      <c r="AU886" s="167"/>
      <c r="AV886" s="167"/>
      <c r="AW886" s="167"/>
      <c r="AX886" s="167"/>
      <c r="AY886" s="167"/>
      <c r="AZ886" s="167"/>
      <c r="BA886" s="167"/>
      <c r="BB886" s="167"/>
      <c r="BC886" s="167"/>
      <c r="BD886" s="167"/>
    </row>
    <row r="887" spans="1:56" ht="14.25" customHeight="1">
      <c r="A887" s="217"/>
      <c r="B887" s="270"/>
      <c r="C887" s="2"/>
      <c r="D887" s="2"/>
      <c r="E887" s="2"/>
      <c r="F887" s="2"/>
      <c r="G887" s="470"/>
      <c r="H887" s="2"/>
      <c r="I887" s="2"/>
      <c r="J887" s="2"/>
      <c r="K887" s="2"/>
      <c r="L887" s="2"/>
      <c r="M887" s="305"/>
      <c r="N887" s="2"/>
      <c r="O887" s="2"/>
      <c r="P887" s="2"/>
      <c r="Q887" s="469"/>
      <c r="R887" s="2"/>
      <c r="S887" s="2"/>
      <c r="T887" s="2"/>
      <c r="U887" s="468"/>
      <c r="V887" s="2"/>
      <c r="W887" s="1"/>
      <c r="X887" s="1"/>
      <c r="Y887" s="1"/>
      <c r="Z887" s="1"/>
      <c r="AA887" s="1"/>
      <c r="AB887" s="2"/>
      <c r="AC887" s="2"/>
      <c r="AD887" s="2"/>
      <c r="AE887" s="2"/>
      <c r="AF887" s="2"/>
      <c r="AG887" s="3"/>
      <c r="AH887" s="1"/>
      <c r="AI887" s="139"/>
      <c r="AJ887" s="139"/>
      <c r="AK887" s="350"/>
      <c r="AL887" s="350"/>
      <c r="AM887" s="2"/>
      <c r="AN887" s="2"/>
      <c r="AO887" s="2"/>
      <c r="AP887" s="45"/>
      <c r="AQ887" s="167"/>
      <c r="AR887" s="167"/>
      <c r="AS887" s="167"/>
      <c r="AT887" s="167"/>
      <c r="AU887" s="167"/>
      <c r="AV887" s="167"/>
      <c r="AW887" s="167"/>
      <c r="AX887" s="167"/>
      <c r="AY887" s="167"/>
      <c r="AZ887" s="167"/>
      <c r="BA887" s="167"/>
      <c r="BB887" s="167"/>
      <c r="BC887" s="167"/>
      <c r="BD887" s="167"/>
    </row>
    <row r="888" spans="1:56" ht="14.25" customHeight="1">
      <c r="A888" s="217"/>
      <c r="B888" s="270"/>
      <c r="C888" s="2"/>
      <c r="D888" s="2"/>
      <c r="E888" s="2"/>
      <c r="F888" s="2"/>
      <c r="G888" s="470"/>
      <c r="H888" s="2"/>
      <c r="I888" s="2"/>
      <c r="J888" s="2"/>
      <c r="K888" s="2"/>
      <c r="L888" s="2"/>
      <c r="M888" s="305"/>
      <c r="N888" s="2"/>
      <c r="O888" s="2"/>
      <c r="P888" s="2"/>
      <c r="Q888" s="469"/>
      <c r="R888" s="2"/>
      <c r="S888" s="2"/>
      <c r="T888" s="2"/>
      <c r="U888" s="468"/>
      <c r="V888" s="2"/>
      <c r="W888" s="1"/>
      <c r="X888" s="1"/>
      <c r="Y888" s="1"/>
      <c r="Z888" s="1"/>
      <c r="AA888" s="1"/>
      <c r="AB888" s="2"/>
      <c r="AC888" s="2"/>
      <c r="AD888" s="2"/>
      <c r="AE888" s="2"/>
      <c r="AF888" s="2"/>
      <c r="AG888" s="3"/>
      <c r="AH888" s="1"/>
      <c r="AI888" s="139"/>
      <c r="AJ888" s="139"/>
      <c r="AK888" s="350"/>
      <c r="AL888" s="350"/>
      <c r="AM888" s="2"/>
      <c r="AN888" s="2"/>
      <c r="AO888" s="2"/>
      <c r="AP888" s="45"/>
      <c r="AQ888" s="167"/>
      <c r="AR888" s="167"/>
      <c r="AS888" s="167"/>
      <c r="AT888" s="167"/>
      <c r="AU888" s="167"/>
      <c r="AV888" s="167"/>
      <c r="AW888" s="167"/>
      <c r="AX888" s="167"/>
      <c r="AY888" s="167"/>
      <c r="AZ888" s="167"/>
      <c r="BA888" s="167"/>
      <c r="BB888" s="167"/>
      <c r="BC888" s="167"/>
      <c r="BD888" s="167"/>
    </row>
    <row r="889" spans="1:56" ht="14.25" customHeight="1">
      <c r="A889" s="217"/>
      <c r="B889" s="270"/>
      <c r="C889" s="2"/>
      <c r="D889" s="2"/>
      <c r="E889" s="2"/>
      <c r="F889" s="2"/>
      <c r="G889" s="470"/>
      <c r="H889" s="2"/>
      <c r="I889" s="2"/>
      <c r="J889" s="2"/>
      <c r="K889" s="2"/>
      <c r="L889" s="2"/>
      <c r="M889" s="305"/>
      <c r="N889" s="2"/>
      <c r="O889" s="2"/>
      <c r="P889" s="2"/>
      <c r="Q889" s="469"/>
      <c r="R889" s="2"/>
      <c r="S889" s="2"/>
      <c r="T889" s="2"/>
      <c r="U889" s="468"/>
      <c r="V889" s="2"/>
      <c r="W889" s="1"/>
      <c r="X889" s="1"/>
      <c r="Y889" s="1"/>
      <c r="Z889" s="1"/>
      <c r="AA889" s="1"/>
      <c r="AB889" s="2"/>
      <c r="AC889" s="2"/>
      <c r="AD889" s="2"/>
      <c r="AE889" s="2"/>
      <c r="AF889" s="2"/>
      <c r="AG889" s="3"/>
      <c r="AH889" s="1"/>
      <c r="AI889" s="139"/>
      <c r="AJ889" s="139"/>
      <c r="AK889" s="350"/>
      <c r="AL889" s="350"/>
      <c r="AM889" s="2"/>
      <c r="AN889" s="2"/>
      <c r="AO889" s="2"/>
      <c r="AP889" s="45"/>
      <c r="AQ889" s="167"/>
      <c r="AR889" s="167"/>
      <c r="AS889" s="167"/>
      <c r="AT889" s="167"/>
      <c r="AU889" s="167"/>
      <c r="AV889" s="167"/>
      <c r="AW889" s="167"/>
      <c r="AX889" s="167"/>
      <c r="AY889" s="167"/>
      <c r="AZ889" s="167"/>
      <c r="BA889" s="167"/>
      <c r="BB889" s="167"/>
      <c r="BC889" s="167"/>
      <c r="BD889" s="167"/>
    </row>
    <row r="890" spans="1:56" ht="14.25" customHeight="1">
      <c r="A890" s="217"/>
      <c r="B890" s="270"/>
      <c r="C890" s="2"/>
      <c r="D890" s="2"/>
      <c r="E890" s="2"/>
      <c r="F890" s="2"/>
      <c r="G890" s="470"/>
      <c r="H890" s="2"/>
      <c r="I890" s="2"/>
      <c r="J890" s="2"/>
      <c r="K890" s="2"/>
      <c r="L890" s="2"/>
      <c r="M890" s="305"/>
      <c r="N890" s="2"/>
      <c r="O890" s="2"/>
      <c r="P890" s="2"/>
      <c r="Q890" s="469"/>
      <c r="R890" s="2"/>
      <c r="S890" s="2"/>
      <c r="T890" s="2"/>
      <c r="U890" s="468"/>
      <c r="V890" s="2"/>
      <c r="W890" s="1"/>
      <c r="X890" s="1"/>
      <c r="Y890" s="1"/>
      <c r="Z890" s="1"/>
      <c r="AA890" s="1"/>
      <c r="AB890" s="2"/>
      <c r="AC890" s="2"/>
      <c r="AD890" s="2"/>
      <c r="AE890" s="2"/>
      <c r="AF890" s="2"/>
      <c r="AG890" s="3"/>
      <c r="AH890" s="1"/>
      <c r="AI890" s="139"/>
      <c r="AJ890" s="139"/>
      <c r="AK890" s="350"/>
      <c r="AL890" s="350"/>
      <c r="AM890" s="2"/>
      <c r="AN890" s="2"/>
      <c r="AO890" s="2"/>
      <c r="AP890" s="45"/>
      <c r="AQ890" s="167"/>
      <c r="AR890" s="167"/>
      <c r="AS890" s="167"/>
      <c r="AT890" s="167"/>
      <c r="AU890" s="167"/>
      <c r="AV890" s="167"/>
      <c r="AW890" s="167"/>
      <c r="AX890" s="167"/>
      <c r="AY890" s="167"/>
      <c r="AZ890" s="167"/>
      <c r="BA890" s="167"/>
      <c r="BB890" s="167"/>
      <c r="BC890" s="167"/>
      <c r="BD890" s="167"/>
    </row>
    <row r="891" spans="1:56" ht="14.25" customHeight="1">
      <c r="A891" s="217"/>
      <c r="B891" s="270"/>
      <c r="C891" s="2"/>
      <c r="D891" s="2"/>
      <c r="E891" s="2"/>
      <c r="F891" s="2"/>
      <c r="G891" s="470"/>
      <c r="H891" s="2"/>
      <c r="I891" s="2"/>
      <c r="J891" s="2"/>
      <c r="K891" s="2"/>
      <c r="L891" s="2"/>
      <c r="M891" s="305"/>
      <c r="N891" s="2"/>
      <c r="O891" s="2"/>
      <c r="P891" s="2"/>
      <c r="Q891" s="469"/>
      <c r="R891" s="2"/>
      <c r="S891" s="2"/>
      <c r="T891" s="2"/>
      <c r="U891" s="468"/>
      <c r="V891" s="2"/>
      <c r="W891" s="1"/>
      <c r="X891" s="1"/>
      <c r="Y891" s="1"/>
      <c r="Z891" s="1"/>
      <c r="AA891" s="1"/>
      <c r="AB891" s="2"/>
      <c r="AC891" s="2"/>
      <c r="AD891" s="2"/>
      <c r="AE891" s="2"/>
      <c r="AF891" s="2"/>
      <c r="AG891" s="3"/>
      <c r="AH891" s="1"/>
      <c r="AI891" s="139"/>
      <c r="AJ891" s="139"/>
      <c r="AK891" s="350"/>
      <c r="AL891" s="350"/>
      <c r="AM891" s="2"/>
      <c r="AN891" s="2"/>
      <c r="AO891" s="2"/>
      <c r="AP891" s="45"/>
      <c r="AQ891" s="167"/>
      <c r="AR891" s="167"/>
      <c r="AS891" s="167"/>
      <c r="AT891" s="167"/>
      <c r="AU891" s="167"/>
      <c r="AV891" s="167"/>
      <c r="AW891" s="167"/>
      <c r="AX891" s="167"/>
      <c r="AY891" s="167"/>
      <c r="AZ891" s="167"/>
      <c r="BA891" s="167"/>
      <c r="BB891" s="167"/>
      <c r="BC891" s="167"/>
      <c r="BD891" s="167"/>
    </row>
    <row r="892" spans="1:56" ht="14.25" customHeight="1">
      <c r="A892" s="217"/>
      <c r="B892" s="270"/>
      <c r="C892" s="2"/>
      <c r="D892" s="2"/>
      <c r="E892" s="2"/>
      <c r="F892" s="2"/>
      <c r="G892" s="470"/>
      <c r="H892" s="2"/>
      <c r="I892" s="2"/>
      <c r="J892" s="2"/>
      <c r="K892" s="2"/>
      <c r="L892" s="2"/>
      <c r="M892" s="305"/>
      <c r="N892" s="2"/>
      <c r="O892" s="2"/>
      <c r="P892" s="2"/>
      <c r="Q892" s="469"/>
      <c r="R892" s="2"/>
      <c r="S892" s="2"/>
      <c r="T892" s="2"/>
      <c r="U892" s="468"/>
      <c r="V892" s="2"/>
      <c r="W892" s="1"/>
      <c r="X892" s="1"/>
      <c r="Y892" s="1"/>
      <c r="Z892" s="1"/>
      <c r="AA892" s="1"/>
      <c r="AB892" s="2"/>
      <c r="AC892" s="2"/>
      <c r="AD892" s="2"/>
      <c r="AE892" s="2"/>
      <c r="AF892" s="2"/>
      <c r="AG892" s="3"/>
      <c r="AH892" s="1"/>
      <c r="AI892" s="139"/>
      <c r="AJ892" s="139"/>
      <c r="AK892" s="350"/>
      <c r="AL892" s="350"/>
      <c r="AM892" s="2"/>
      <c r="AN892" s="2"/>
      <c r="AO892" s="2"/>
      <c r="AP892" s="45"/>
      <c r="AQ892" s="167"/>
      <c r="AR892" s="167"/>
      <c r="AS892" s="167"/>
      <c r="AT892" s="167"/>
      <c r="AU892" s="167"/>
      <c r="AV892" s="167"/>
      <c r="AW892" s="167"/>
      <c r="AX892" s="167"/>
      <c r="AY892" s="167"/>
      <c r="AZ892" s="167"/>
      <c r="BA892" s="167"/>
      <c r="BB892" s="167"/>
      <c r="BC892" s="167"/>
      <c r="BD892" s="167"/>
    </row>
    <row r="893" spans="1:56" ht="14.25" customHeight="1">
      <c r="A893" s="217"/>
      <c r="B893" s="270"/>
      <c r="C893" s="2"/>
      <c r="D893" s="2"/>
      <c r="E893" s="2"/>
      <c r="F893" s="2"/>
      <c r="G893" s="470"/>
      <c r="H893" s="2"/>
      <c r="I893" s="2"/>
      <c r="J893" s="2"/>
      <c r="K893" s="2"/>
      <c r="L893" s="2"/>
      <c r="M893" s="305"/>
      <c r="N893" s="2"/>
      <c r="O893" s="2"/>
      <c r="P893" s="2"/>
      <c r="Q893" s="469"/>
      <c r="R893" s="2"/>
      <c r="S893" s="2"/>
      <c r="T893" s="2"/>
      <c r="U893" s="468"/>
      <c r="V893" s="2"/>
      <c r="W893" s="1"/>
      <c r="X893" s="1"/>
      <c r="Y893" s="1"/>
      <c r="Z893" s="1"/>
      <c r="AA893" s="1"/>
      <c r="AB893" s="2"/>
      <c r="AC893" s="2"/>
      <c r="AD893" s="2"/>
      <c r="AE893" s="2"/>
      <c r="AF893" s="2"/>
      <c r="AG893" s="3"/>
      <c r="AH893" s="1"/>
      <c r="AI893" s="139"/>
      <c r="AJ893" s="139"/>
      <c r="AK893" s="350"/>
      <c r="AL893" s="350"/>
      <c r="AM893" s="2"/>
      <c r="AN893" s="2"/>
      <c r="AO893" s="2"/>
      <c r="AP893" s="45"/>
      <c r="AQ893" s="167"/>
      <c r="AR893" s="167"/>
      <c r="AS893" s="167"/>
      <c r="AT893" s="167"/>
      <c r="AU893" s="167"/>
      <c r="AV893" s="167"/>
      <c r="AW893" s="167"/>
      <c r="AX893" s="167"/>
      <c r="AY893" s="167"/>
      <c r="AZ893" s="167"/>
      <c r="BA893" s="167"/>
      <c r="BB893" s="167"/>
      <c r="BC893" s="167"/>
      <c r="BD893" s="167"/>
    </row>
    <row r="894" spans="1:56" ht="14.25" customHeight="1">
      <c r="A894" s="217"/>
      <c r="B894" s="270"/>
      <c r="C894" s="2"/>
      <c r="D894" s="2"/>
      <c r="E894" s="2"/>
      <c r="F894" s="2"/>
      <c r="G894" s="470"/>
      <c r="H894" s="2"/>
      <c r="I894" s="2"/>
      <c r="J894" s="2"/>
      <c r="K894" s="2"/>
      <c r="L894" s="2"/>
      <c r="M894" s="305"/>
      <c r="N894" s="2"/>
      <c r="O894" s="2"/>
      <c r="P894" s="2"/>
      <c r="Q894" s="469"/>
      <c r="R894" s="2"/>
      <c r="S894" s="2"/>
      <c r="T894" s="2"/>
      <c r="U894" s="468"/>
      <c r="V894" s="2"/>
      <c r="W894" s="1"/>
      <c r="X894" s="1"/>
      <c r="Y894" s="1"/>
      <c r="Z894" s="1"/>
      <c r="AA894" s="1"/>
      <c r="AB894" s="2"/>
      <c r="AC894" s="2"/>
      <c r="AD894" s="2"/>
      <c r="AE894" s="2"/>
      <c r="AF894" s="2"/>
      <c r="AG894" s="3"/>
      <c r="AH894" s="1"/>
      <c r="AI894" s="139"/>
      <c r="AJ894" s="139"/>
      <c r="AK894" s="350"/>
      <c r="AL894" s="350"/>
      <c r="AM894" s="2"/>
      <c r="AN894" s="2"/>
      <c r="AO894" s="2"/>
      <c r="AP894" s="45"/>
      <c r="AQ894" s="167"/>
      <c r="AR894" s="167"/>
      <c r="AS894" s="167"/>
      <c r="AT894" s="167"/>
      <c r="AU894" s="167"/>
      <c r="AV894" s="167"/>
      <c r="AW894" s="167"/>
      <c r="AX894" s="167"/>
      <c r="AY894" s="167"/>
      <c r="AZ894" s="167"/>
      <c r="BA894" s="167"/>
      <c r="BB894" s="167"/>
      <c r="BC894" s="167"/>
      <c r="BD894" s="167"/>
    </row>
    <row r="895" spans="1:56" ht="14.25" customHeight="1">
      <c r="A895" s="217"/>
      <c r="B895" s="270"/>
      <c r="C895" s="2"/>
      <c r="D895" s="2"/>
      <c r="E895" s="2"/>
      <c r="F895" s="2"/>
      <c r="G895" s="470"/>
      <c r="H895" s="2"/>
      <c r="I895" s="2"/>
      <c r="J895" s="2"/>
      <c r="K895" s="2"/>
      <c r="L895" s="2"/>
      <c r="M895" s="305"/>
      <c r="N895" s="2"/>
      <c r="O895" s="2"/>
      <c r="P895" s="2"/>
      <c r="Q895" s="469"/>
      <c r="R895" s="2"/>
      <c r="S895" s="2"/>
      <c r="T895" s="2"/>
      <c r="U895" s="468"/>
      <c r="V895" s="2"/>
      <c r="W895" s="1"/>
      <c r="X895" s="1"/>
      <c r="Y895" s="1"/>
      <c r="Z895" s="1"/>
      <c r="AA895" s="1"/>
      <c r="AB895" s="2"/>
      <c r="AC895" s="2"/>
      <c r="AD895" s="2"/>
      <c r="AE895" s="2"/>
      <c r="AF895" s="2"/>
      <c r="AG895" s="3"/>
      <c r="AH895" s="1"/>
      <c r="AI895" s="139"/>
      <c r="AJ895" s="139"/>
      <c r="AK895" s="350"/>
      <c r="AL895" s="350"/>
      <c r="AM895" s="2"/>
      <c r="AN895" s="2"/>
      <c r="AO895" s="2"/>
      <c r="AP895" s="45"/>
      <c r="AQ895" s="167"/>
      <c r="AR895" s="167"/>
      <c r="AS895" s="167"/>
      <c r="AT895" s="167"/>
      <c r="AU895" s="167"/>
      <c r="AV895" s="167"/>
      <c r="AW895" s="167"/>
      <c r="AX895" s="167"/>
      <c r="AY895" s="167"/>
      <c r="AZ895" s="167"/>
      <c r="BA895" s="167"/>
      <c r="BB895" s="167"/>
      <c r="BC895" s="167"/>
      <c r="BD895" s="167"/>
    </row>
    <row r="896" spans="1:56" ht="14.25" customHeight="1">
      <c r="A896" s="217"/>
      <c r="B896" s="270"/>
      <c r="C896" s="2"/>
      <c r="D896" s="2"/>
      <c r="E896" s="2"/>
      <c r="F896" s="2"/>
      <c r="G896" s="470"/>
      <c r="H896" s="2"/>
      <c r="I896" s="2"/>
      <c r="J896" s="2"/>
      <c r="K896" s="2"/>
      <c r="L896" s="2"/>
      <c r="M896" s="305"/>
      <c r="N896" s="2"/>
      <c r="O896" s="2"/>
      <c r="P896" s="2"/>
      <c r="Q896" s="469"/>
      <c r="R896" s="2"/>
      <c r="S896" s="2"/>
      <c r="T896" s="2"/>
      <c r="U896" s="468"/>
      <c r="V896" s="2"/>
      <c r="W896" s="1"/>
      <c r="X896" s="1"/>
      <c r="Y896" s="1"/>
      <c r="Z896" s="1"/>
      <c r="AA896" s="1"/>
      <c r="AB896" s="2"/>
      <c r="AC896" s="2"/>
      <c r="AD896" s="2"/>
      <c r="AE896" s="2"/>
      <c r="AF896" s="2"/>
      <c r="AG896" s="3"/>
      <c r="AH896" s="1"/>
      <c r="AI896" s="139"/>
      <c r="AJ896" s="139"/>
      <c r="AK896" s="350"/>
      <c r="AL896" s="350"/>
      <c r="AM896" s="2"/>
      <c r="AN896" s="2"/>
      <c r="AO896" s="2"/>
      <c r="AP896" s="45"/>
      <c r="AQ896" s="167"/>
      <c r="AR896" s="167"/>
      <c r="AS896" s="167"/>
      <c r="AT896" s="167"/>
      <c r="AU896" s="167"/>
      <c r="AV896" s="167"/>
      <c r="AW896" s="167"/>
      <c r="AX896" s="167"/>
      <c r="AY896" s="167"/>
      <c r="AZ896" s="167"/>
      <c r="BA896" s="167"/>
      <c r="BB896" s="167"/>
      <c r="BC896" s="167"/>
      <c r="BD896" s="167"/>
    </row>
    <row r="897" spans="1:56" ht="14.25" customHeight="1">
      <c r="A897" s="217"/>
      <c r="B897" s="270"/>
      <c r="C897" s="2"/>
      <c r="D897" s="2"/>
      <c r="E897" s="2"/>
      <c r="F897" s="2"/>
      <c r="G897" s="470"/>
      <c r="H897" s="2"/>
      <c r="I897" s="2"/>
      <c r="J897" s="2"/>
      <c r="K897" s="2"/>
      <c r="L897" s="2"/>
      <c r="M897" s="305"/>
      <c r="N897" s="2"/>
      <c r="O897" s="2"/>
      <c r="P897" s="2"/>
      <c r="Q897" s="469"/>
      <c r="R897" s="2"/>
      <c r="S897" s="2"/>
      <c r="T897" s="2"/>
      <c r="U897" s="468"/>
      <c r="V897" s="2"/>
      <c r="W897" s="1"/>
      <c r="X897" s="1"/>
      <c r="Y897" s="1"/>
      <c r="Z897" s="1"/>
      <c r="AA897" s="1"/>
      <c r="AB897" s="2"/>
      <c r="AC897" s="2"/>
      <c r="AD897" s="2"/>
      <c r="AE897" s="2"/>
      <c r="AF897" s="2"/>
      <c r="AG897" s="3"/>
      <c r="AH897" s="1"/>
      <c r="AI897" s="139"/>
      <c r="AJ897" s="139"/>
      <c r="AK897" s="350"/>
      <c r="AL897" s="350"/>
      <c r="AM897" s="2"/>
      <c r="AN897" s="2"/>
      <c r="AO897" s="2"/>
      <c r="AP897" s="45"/>
      <c r="AQ897" s="167"/>
      <c r="AR897" s="167"/>
      <c r="AS897" s="167"/>
      <c r="AT897" s="167"/>
      <c r="AU897" s="167"/>
      <c r="AV897" s="167"/>
      <c r="AW897" s="167"/>
      <c r="AX897" s="167"/>
      <c r="AY897" s="167"/>
      <c r="AZ897" s="167"/>
      <c r="BA897" s="167"/>
      <c r="BB897" s="167"/>
      <c r="BC897" s="167"/>
      <c r="BD897" s="167"/>
    </row>
    <row r="898" spans="1:56" ht="14.25" customHeight="1">
      <c r="A898" s="217"/>
      <c r="B898" s="270"/>
      <c r="C898" s="2"/>
      <c r="D898" s="2"/>
      <c r="E898" s="2"/>
      <c r="F898" s="2"/>
      <c r="G898" s="470"/>
      <c r="H898" s="2"/>
      <c r="I898" s="2"/>
      <c r="J898" s="2"/>
      <c r="K898" s="2"/>
      <c r="L898" s="2"/>
      <c r="M898" s="305"/>
      <c r="N898" s="2"/>
      <c r="O898" s="2"/>
      <c r="P898" s="2"/>
      <c r="Q898" s="469"/>
      <c r="R898" s="2"/>
      <c r="S898" s="2"/>
      <c r="T898" s="2"/>
      <c r="U898" s="468"/>
      <c r="V898" s="2"/>
      <c r="W898" s="1"/>
      <c r="X898" s="1"/>
      <c r="Y898" s="1"/>
      <c r="Z898" s="1"/>
      <c r="AA898" s="1"/>
      <c r="AB898" s="2"/>
      <c r="AC898" s="2"/>
      <c r="AD898" s="2"/>
      <c r="AE898" s="2"/>
      <c r="AF898" s="2"/>
      <c r="AG898" s="3"/>
      <c r="AH898" s="1"/>
      <c r="AI898" s="139"/>
      <c r="AJ898" s="139"/>
      <c r="AK898" s="350"/>
      <c r="AL898" s="350"/>
      <c r="AM898" s="2"/>
      <c r="AN898" s="2"/>
      <c r="AO898" s="2"/>
      <c r="AP898" s="45"/>
      <c r="AQ898" s="167"/>
      <c r="AR898" s="167"/>
      <c r="AS898" s="167"/>
      <c r="AT898" s="167"/>
      <c r="AU898" s="167"/>
      <c r="AV898" s="167"/>
      <c r="AW898" s="167"/>
      <c r="AX898" s="167"/>
      <c r="AY898" s="167"/>
      <c r="AZ898" s="167"/>
      <c r="BA898" s="167"/>
      <c r="BB898" s="167"/>
      <c r="BC898" s="167"/>
      <c r="BD898" s="167"/>
    </row>
    <row r="899" spans="1:56" ht="14.25" customHeight="1">
      <c r="A899" s="217"/>
      <c r="B899" s="270"/>
      <c r="C899" s="2"/>
      <c r="D899" s="2"/>
      <c r="E899" s="2"/>
      <c r="F899" s="2"/>
      <c r="G899" s="470"/>
      <c r="H899" s="2"/>
      <c r="I899" s="2"/>
      <c r="J899" s="2"/>
      <c r="K899" s="2"/>
      <c r="L899" s="2"/>
      <c r="M899" s="305"/>
      <c r="N899" s="2"/>
      <c r="O899" s="2"/>
      <c r="P899" s="2"/>
      <c r="Q899" s="469"/>
      <c r="R899" s="2"/>
      <c r="S899" s="2"/>
      <c r="T899" s="2"/>
      <c r="U899" s="468"/>
      <c r="V899" s="2"/>
      <c r="W899" s="1"/>
      <c r="X899" s="1"/>
      <c r="Y899" s="1"/>
      <c r="Z899" s="1"/>
      <c r="AA899" s="1"/>
      <c r="AB899" s="2"/>
      <c r="AC899" s="2"/>
      <c r="AD899" s="2"/>
      <c r="AE899" s="2"/>
      <c r="AF899" s="2"/>
      <c r="AG899" s="3"/>
      <c r="AH899" s="1"/>
      <c r="AI899" s="139"/>
      <c r="AJ899" s="139"/>
      <c r="AK899" s="350"/>
      <c r="AL899" s="350"/>
      <c r="AM899" s="2"/>
      <c r="AN899" s="2"/>
      <c r="AO899" s="2"/>
      <c r="AP899" s="45"/>
      <c r="AQ899" s="167"/>
      <c r="AR899" s="167"/>
      <c r="AS899" s="167"/>
      <c r="AT899" s="167"/>
      <c r="AU899" s="167"/>
      <c r="AV899" s="167"/>
      <c r="AW899" s="167"/>
      <c r="AX899" s="167"/>
      <c r="AY899" s="167"/>
      <c r="AZ899" s="167"/>
      <c r="BA899" s="167"/>
      <c r="BB899" s="167"/>
      <c r="BC899" s="167"/>
      <c r="BD899" s="167"/>
    </row>
    <row r="900" spans="1:56" ht="14.25" customHeight="1">
      <c r="A900" s="217"/>
      <c r="B900" s="270"/>
      <c r="C900" s="2"/>
      <c r="D900" s="2"/>
      <c r="E900" s="2"/>
      <c r="F900" s="2"/>
      <c r="G900" s="470"/>
      <c r="H900" s="2"/>
      <c r="I900" s="2"/>
      <c r="J900" s="2"/>
      <c r="K900" s="2"/>
      <c r="L900" s="2"/>
      <c r="M900" s="305"/>
      <c r="N900" s="2"/>
      <c r="O900" s="2"/>
      <c r="P900" s="2"/>
      <c r="Q900" s="469"/>
      <c r="R900" s="2"/>
      <c r="S900" s="2"/>
      <c r="T900" s="2"/>
      <c r="U900" s="468"/>
      <c r="V900" s="2"/>
      <c r="W900" s="1"/>
      <c r="X900" s="1"/>
      <c r="Y900" s="1"/>
      <c r="Z900" s="1"/>
      <c r="AA900" s="1"/>
      <c r="AB900" s="2"/>
      <c r="AC900" s="2"/>
      <c r="AD900" s="2"/>
      <c r="AE900" s="2"/>
      <c r="AF900" s="2"/>
      <c r="AG900" s="3"/>
      <c r="AH900" s="1"/>
      <c r="AI900" s="139"/>
      <c r="AJ900" s="139"/>
      <c r="AK900" s="350"/>
      <c r="AL900" s="350"/>
      <c r="AM900" s="2"/>
      <c r="AN900" s="2"/>
      <c r="AO900" s="2"/>
      <c r="AP900" s="45"/>
      <c r="AQ900" s="167"/>
      <c r="AR900" s="167"/>
      <c r="AS900" s="167"/>
      <c r="AT900" s="167"/>
      <c r="AU900" s="167"/>
      <c r="AV900" s="167"/>
      <c r="AW900" s="167"/>
      <c r="AX900" s="167"/>
      <c r="AY900" s="167"/>
      <c r="AZ900" s="167"/>
      <c r="BA900" s="167"/>
      <c r="BB900" s="167"/>
      <c r="BC900" s="167"/>
      <c r="BD900" s="167"/>
    </row>
    <row r="901" spans="1:56" ht="14.25" customHeight="1">
      <c r="A901" s="217"/>
      <c r="B901" s="270"/>
      <c r="C901" s="2"/>
      <c r="D901" s="2"/>
      <c r="E901" s="2"/>
      <c r="F901" s="2"/>
      <c r="G901" s="470"/>
      <c r="H901" s="2"/>
      <c r="I901" s="2"/>
      <c r="J901" s="2"/>
      <c r="K901" s="2"/>
      <c r="L901" s="2"/>
      <c r="M901" s="305"/>
      <c r="N901" s="2"/>
      <c r="O901" s="2"/>
      <c r="P901" s="2"/>
      <c r="Q901" s="469"/>
      <c r="R901" s="2"/>
      <c r="S901" s="2"/>
      <c r="T901" s="2"/>
      <c r="U901" s="468"/>
      <c r="V901" s="2"/>
      <c r="W901" s="1"/>
      <c r="X901" s="1"/>
      <c r="Y901" s="1"/>
      <c r="Z901" s="1"/>
      <c r="AA901" s="1"/>
      <c r="AB901" s="2"/>
      <c r="AC901" s="2"/>
      <c r="AD901" s="2"/>
      <c r="AE901" s="2"/>
      <c r="AF901" s="2"/>
      <c r="AG901" s="3"/>
      <c r="AH901" s="1"/>
      <c r="AI901" s="139"/>
      <c r="AJ901" s="139"/>
      <c r="AK901" s="350"/>
      <c r="AL901" s="350"/>
      <c r="AM901" s="2"/>
      <c r="AN901" s="2"/>
      <c r="AO901" s="2"/>
      <c r="AP901" s="45"/>
      <c r="AQ901" s="167"/>
      <c r="AR901" s="167"/>
      <c r="AS901" s="167"/>
      <c r="AT901" s="167"/>
      <c r="AU901" s="167"/>
      <c r="AV901" s="167"/>
      <c r="AW901" s="167"/>
      <c r="AX901" s="167"/>
      <c r="AY901" s="167"/>
      <c r="AZ901" s="167"/>
      <c r="BA901" s="167"/>
      <c r="BB901" s="167"/>
      <c r="BC901" s="167"/>
      <c r="BD901" s="167"/>
    </row>
    <row r="902" spans="1:56" ht="14.25" customHeight="1">
      <c r="A902" s="217"/>
      <c r="B902" s="270"/>
      <c r="C902" s="2"/>
      <c r="D902" s="2"/>
      <c r="E902" s="2"/>
      <c r="F902" s="2"/>
      <c r="G902" s="470"/>
      <c r="H902" s="2"/>
      <c r="I902" s="2"/>
      <c r="J902" s="2"/>
      <c r="K902" s="2"/>
      <c r="L902" s="2"/>
      <c r="M902" s="305"/>
      <c r="N902" s="2"/>
      <c r="O902" s="2"/>
      <c r="P902" s="2"/>
      <c r="Q902" s="469"/>
      <c r="R902" s="2"/>
      <c r="S902" s="2"/>
      <c r="T902" s="2"/>
      <c r="U902" s="468"/>
      <c r="V902" s="2"/>
      <c r="W902" s="1"/>
      <c r="X902" s="1"/>
      <c r="Y902" s="1"/>
      <c r="Z902" s="1"/>
      <c r="AA902" s="1"/>
      <c r="AB902" s="2"/>
      <c r="AC902" s="2"/>
      <c r="AD902" s="2"/>
      <c r="AE902" s="2"/>
      <c r="AF902" s="2"/>
      <c r="AG902" s="3"/>
      <c r="AH902" s="1"/>
      <c r="AI902" s="139"/>
      <c r="AJ902" s="139"/>
      <c r="AK902" s="350"/>
      <c r="AL902" s="350"/>
      <c r="AM902" s="2"/>
      <c r="AN902" s="2"/>
      <c r="AO902" s="2"/>
      <c r="AP902" s="45"/>
      <c r="AQ902" s="167"/>
      <c r="AR902" s="167"/>
      <c r="AS902" s="167"/>
      <c r="AT902" s="167"/>
      <c r="AU902" s="167"/>
      <c r="AV902" s="167"/>
      <c r="AW902" s="167"/>
      <c r="AX902" s="167"/>
      <c r="AY902" s="167"/>
      <c r="AZ902" s="167"/>
      <c r="BA902" s="167"/>
      <c r="BB902" s="167"/>
      <c r="BC902" s="167"/>
      <c r="BD902" s="167"/>
    </row>
    <row r="903" spans="1:56" ht="14.25" customHeight="1">
      <c r="A903" s="217"/>
      <c r="B903" s="270"/>
      <c r="C903" s="2"/>
      <c r="D903" s="2"/>
      <c r="E903" s="2"/>
      <c r="F903" s="2"/>
      <c r="G903" s="470"/>
      <c r="H903" s="2"/>
      <c r="I903" s="2"/>
      <c r="J903" s="2"/>
      <c r="K903" s="2"/>
      <c r="L903" s="2"/>
      <c r="M903" s="305"/>
      <c r="N903" s="2"/>
      <c r="O903" s="2"/>
      <c r="P903" s="2"/>
      <c r="Q903" s="469"/>
      <c r="R903" s="2"/>
      <c r="S903" s="2"/>
      <c r="T903" s="2"/>
      <c r="U903" s="468"/>
      <c r="V903" s="2"/>
      <c r="W903" s="1"/>
      <c r="X903" s="1"/>
      <c r="Y903" s="1"/>
      <c r="Z903" s="1"/>
      <c r="AA903" s="1"/>
      <c r="AB903" s="2"/>
      <c r="AC903" s="2"/>
      <c r="AD903" s="2"/>
      <c r="AE903" s="2"/>
      <c r="AF903" s="2"/>
      <c r="AG903" s="3"/>
      <c r="AH903" s="1"/>
      <c r="AI903" s="139"/>
      <c r="AJ903" s="139"/>
      <c r="AK903" s="350"/>
      <c r="AL903" s="350"/>
      <c r="AM903" s="2"/>
      <c r="AN903" s="2"/>
      <c r="AO903" s="2"/>
      <c r="AP903" s="45"/>
      <c r="AQ903" s="167"/>
      <c r="AR903" s="167"/>
      <c r="AS903" s="167"/>
      <c r="AT903" s="167"/>
      <c r="AU903" s="167"/>
      <c r="AV903" s="167"/>
      <c r="AW903" s="167"/>
      <c r="AX903" s="167"/>
      <c r="AY903" s="167"/>
      <c r="AZ903" s="167"/>
      <c r="BA903" s="167"/>
      <c r="BB903" s="167"/>
      <c r="BC903" s="167"/>
      <c r="BD903" s="167"/>
    </row>
    <row r="904" spans="1:56" ht="14.25" customHeight="1">
      <c r="A904" s="217"/>
      <c r="B904" s="270"/>
      <c r="C904" s="2"/>
      <c r="D904" s="2"/>
      <c r="E904" s="2"/>
      <c r="F904" s="2"/>
      <c r="G904" s="470"/>
      <c r="H904" s="2"/>
      <c r="I904" s="2"/>
      <c r="J904" s="2"/>
      <c r="K904" s="2"/>
      <c r="L904" s="2"/>
      <c r="M904" s="305"/>
      <c r="N904" s="2"/>
      <c r="O904" s="2"/>
      <c r="P904" s="2"/>
      <c r="Q904" s="469"/>
      <c r="R904" s="2"/>
      <c r="S904" s="2"/>
      <c r="T904" s="2"/>
      <c r="U904" s="468"/>
      <c r="V904" s="2"/>
      <c r="W904" s="1"/>
      <c r="X904" s="1"/>
      <c r="Y904" s="1"/>
      <c r="Z904" s="1"/>
      <c r="AA904" s="1"/>
      <c r="AB904" s="2"/>
      <c r="AC904" s="2"/>
      <c r="AD904" s="2"/>
      <c r="AE904" s="2"/>
      <c r="AF904" s="2"/>
      <c r="AG904" s="3"/>
      <c r="AH904" s="1"/>
      <c r="AI904" s="139"/>
      <c r="AJ904" s="139"/>
      <c r="AK904" s="350"/>
      <c r="AL904" s="350"/>
      <c r="AM904" s="2"/>
      <c r="AN904" s="2"/>
      <c r="AO904" s="2"/>
      <c r="AP904" s="45"/>
      <c r="AQ904" s="167"/>
      <c r="AR904" s="167"/>
      <c r="AS904" s="167"/>
      <c r="AT904" s="167"/>
      <c r="AU904" s="167"/>
      <c r="AV904" s="167"/>
      <c r="AW904" s="167"/>
      <c r="AX904" s="167"/>
      <c r="AY904" s="167"/>
      <c r="AZ904" s="167"/>
      <c r="BA904" s="167"/>
      <c r="BB904" s="167"/>
      <c r="BC904" s="167"/>
      <c r="BD904" s="167"/>
    </row>
    <row r="905" spans="1:56" ht="14.25" customHeight="1">
      <c r="A905" s="217"/>
      <c r="B905" s="270"/>
      <c r="C905" s="2"/>
      <c r="D905" s="2"/>
      <c r="E905" s="2"/>
      <c r="F905" s="2"/>
      <c r="G905" s="470"/>
      <c r="H905" s="2"/>
      <c r="I905" s="2"/>
      <c r="J905" s="2"/>
      <c r="K905" s="2"/>
      <c r="L905" s="2"/>
      <c r="M905" s="305"/>
      <c r="N905" s="2"/>
      <c r="O905" s="2"/>
      <c r="P905" s="2"/>
      <c r="Q905" s="469"/>
      <c r="R905" s="2"/>
      <c r="S905" s="2"/>
      <c r="T905" s="2"/>
      <c r="U905" s="468"/>
      <c r="V905" s="2"/>
      <c r="W905" s="1"/>
      <c r="X905" s="1"/>
      <c r="Y905" s="1"/>
      <c r="Z905" s="1"/>
      <c r="AA905" s="1"/>
      <c r="AB905" s="2"/>
      <c r="AC905" s="2"/>
      <c r="AD905" s="2"/>
      <c r="AE905" s="2"/>
      <c r="AF905" s="2"/>
      <c r="AG905" s="3"/>
      <c r="AH905" s="1"/>
      <c r="AI905" s="139"/>
      <c r="AJ905" s="139"/>
      <c r="AK905" s="350"/>
      <c r="AL905" s="350"/>
      <c r="AM905" s="2"/>
      <c r="AN905" s="2"/>
      <c r="AO905" s="2"/>
      <c r="AP905" s="45"/>
      <c r="AQ905" s="167"/>
      <c r="AR905" s="167"/>
      <c r="AS905" s="167"/>
      <c r="AT905" s="167"/>
      <c r="AU905" s="167"/>
      <c r="AV905" s="167"/>
      <c r="AW905" s="167"/>
      <c r="AX905" s="167"/>
      <c r="AY905" s="167"/>
      <c r="AZ905" s="167"/>
      <c r="BA905" s="167"/>
      <c r="BB905" s="167"/>
      <c r="BC905" s="167"/>
      <c r="BD905" s="167"/>
    </row>
    <row r="906" spans="1:56" ht="14.25" customHeight="1">
      <c r="A906" s="217"/>
      <c r="B906" s="270"/>
      <c r="C906" s="2"/>
      <c r="D906" s="2"/>
      <c r="E906" s="2"/>
      <c r="F906" s="2"/>
      <c r="G906" s="470"/>
      <c r="H906" s="2"/>
      <c r="I906" s="2"/>
      <c r="J906" s="2"/>
      <c r="K906" s="2"/>
      <c r="L906" s="2"/>
      <c r="M906" s="305"/>
      <c r="N906" s="2"/>
      <c r="O906" s="2"/>
      <c r="P906" s="2"/>
      <c r="Q906" s="469"/>
      <c r="R906" s="2"/>
      <c r="S906" s="2"/>
      <c r="T906" s="2"/>
      <c r="U906" s="468"/>
      <c r="V906" s="2"/>
      <c r="W906" s="1"/>
      <c r="X906" s="1"/>
      <c r="Y906" s="1"/>
      <c r="Z906" s="1"/>
      <c r="AA906" s="1"/>
      <c r="AB906" s="2"/>
      <c r="AC906" s="2"/>
      <c r="AD906" s="2"/>
      <c r="AE906" s="2"/>
      <c r="AF906" s="2"/>
      <c r="AG906" s="3"/>
      <c r="AH906" s="1"/>
      <c r="AI906" s="139"/>
      <c r="AJ906" s="139"/>
      <c r="AK906" s="350"/>
      <c r="AL906" s="350"/>
      <c r="AM906" s="2"/>
      <c r="AN906" s="2"/>
      <c r="AO906" s="2"/>
      <c r="AP906" s="45"/>
      <c r="AQ906" s="167"/>
      <c r="AR906" s="167"/>
      <c r="AS906" s="167"/>
      <c r="AT906" s="167"/>
      <c r="AU906" s="167"/>
      <c r="AV906" s="167"/>
      <c r="AW906" s="167"/>
      <c r="AX906" s="167"/>
      <c r="AY906" s="167"/>
      <c r="AZ906" s="167"/>
      <c r="BA906" s="167"/>
      <c r="BB906" s="167"/>
      <c r="BC906" s="167"/>
      <c r="BD906" s="167"/>
    </row>
    <row r="907" spans="1:56" ht="14.25" customHeight="1">
      <c r="A907" s="217"/>
      <c r="B907" s="270"/>
      <c r="C907" s="2"/>
      <c r="D907" s="2"/>
      <c r="E907" s="2"/>
      <c r="F907" s="2"/>
      <c r="G907" s="470"/>
      <c r="H907" s="2"/>
      <c r="I907" s="2"/>
      <c r="J907" s="2"/>
      <c r="K907" s="2"/>
      <c r="L907" s="2"/>
      <c r="M907" s="305"/>
      <c r="N907" s="2"/>
      <c r="O907" s="2"/>
      <c r="P907" s="2"/>
      <c r="Q907" s="469"/>
      <c r="R907" s="2"/>
      <c r="S907" s="2"/>
      <c r="T907" s="2"/>
      <c r="U907" s="468"/>
      <c r="V907" s="2"/>
      <c r="W907" s="1"/>
      <c r="X907" s="1"/>
      <c r="Y907" s="1"/>
      <c r="Z907" s="1"/>
      <c r="AA907" s="1"/>
      <c r="AB907" s="2"/>
      <c r="AC907" s="2"/>
      <c r="AD907" s="2"/>
      <c r="AE907" s="2"/>
      <c r="AF907" s="2"/>
      <c r="AG907" s="3"/>
      <c r="AH907" s="1"/>
      <c r="AI907" s="139"/>
      <c r="AJ907" s="139"/>
      <c r="AK907" s="350"/>
      <c r="AL907" s="350"/>
      <c r="AM907" s="2"/>
      <c r="AN907" s="2"/>
      <c r="AO907" s="2"/>
      <c r="AP907" s="45"/>
      <c r="AQ907" s="167"/>
      <c r="AR907" s="167"/>
      <c r="AS907" s="167"/>
      <c r="AT907" s="167"/>
      <c r="AU907" s="167"/>
      <c r="AV907" s="167"/>
      <c r="AW907" s="167"/>
      <c r="AX907" s="167"/>
      <c r="AY907" s="167"/>
      <c r="AZ907" s="167"/>
      <c r="BA907" s="167"/>
      <c r="BB907" s="167"/>
      <c r="BC907" s="167"/>
      <c r="BD907" s="167"/>
    </row>
    <row r="908" spans="1:56" ht="14.25" customHeight="1">
      <c r="A908" s="217"/>
      <c r="B908" s="270"/>
      <c r="C908" s="2"/>
      <c r="D908" s="2"/>
      <c r="E908" s="2"/>
      <c r="F908" s="2"/>
      <c r="G908" s="470"/>
      <c r="H908" s="2"/>
      <c r="I908" s="2"/>
      <c r="J908" s="2"/>
      <c r="K908" s="2"/>
      <c r="L908" s="2"/>
      <c r="M908" s="305"/>
      <c r="N908" s="2"/>
      <c r="O908" s="2"/>
      <c r="P908" s="2"/>
      <c r="Q908" s="469"/>
      <c r="R908" s="2"/>
      <c r="S908" s="2"/>
      <c r="T908" s="2"/>
      <c r="U908" s="468"/>
      <c r="V908" s="2"/>
      <c r="W908" s="1"/>
      <c r="X908" s="1"/>
      <c r="Y908" s="1"/>
      <c r="Z908" s="1"/>
      <c r="AA908" s="1"/>
      <c r="AB908" s="2"/>
      <c r="AC908" s="2"/>
      <c r="AD908" s="2"/>
      <c r="AE908" s="2"/>
      <c r="AF908" s="2"/>
      <c r="AG908" s="3"/>
      <c r="AH908" s="1"/>
      <c r="AI908" s="139"/>
      <c r="AJ908" s="139"/>
      <c r="AK908" s="350"/>
      <c r="AL908" s="350"/>
      <c r="AM908" s="2"/>
      <c r="AN908" s="2"/>
      <c r="AO908" s="2"/>
      <c r="AP908" s="45"/>
      <c r="AQ908" s="167"/>
      <c r="AR908" s="167"/>
      <c r="AS908" s="167"/>
      <c r="AT908" s="167"/>
      <c r="AU908" s="167"/>
      <c r="AV908" s="167"/>
      <c r="AW908" s="167"/>
      <c r="AX908" s="167"/>
      <c r="AY908" s="167"/>
      <c r="AZ908" s="167"/>
      <c r="BA908" s="167"/>
      <c r="BB908" s="167"/>
      <c r="BC908" s="167"/>
      <c r="BD908" s="167"/>
    </row>
    <row r="909" spans="1:56" ht="14.25" customHeight="1">
      <c r="A909" s="217"/>
      <c r="B909" s="270"/>
      <c r="C909" s="2"/>
      <c r="D909" s="2"/>
      <c r="E909" s="2"/>
      <c r="F909" s="2"/>
      <c r="G909" s="470"/>
      <c r="H909" s="2"/>
      <c r="I909" s="2"/>
      <c r="J909" s="2"/>
      <c r="K909" s="2"/>
      <c r="L909" s="2"/>
      <c r="M909" s="305"/>
      <c r="N909" s="2"/>
      <c r="O909" s="2"/>
      <c r="P909" s="2"/>
      <c r="Q909" s="469"/>
      <c r="R909" s="2"/>
      <c r="S909" s="2"/>
      <c r="T909" s="2"/>
      <c r="U909" s="468"/>
      <c r="V909" s="2"/>
      <c r="W909" s="1"/>
      <c r="X909" s="1"/>
      <c r="Y909" s="1"/>
      <c r="Z909" s="1"/>
      <c r="AA909" s="1"/>
      <c r="AB909" s="2"/>
      <c r="AC909" s="2"/>
      <c r="AD909" s="2"/>
      <c r="AE909" s="2"/>
      <c r="AF909" s="2"/>
      <c r="AG909" s="3"/>
      <c r="AH909" s="1"/>
      <c r="AI909" s="139"/>
      <c r="AJ909" s="139"/>
      <c r="AK909" s="350"/>
      <c r="AL909" s="350"/>
      <c r="AM909" s="2"/>
      <c r="AN909" s="2"/>
      <c r="AO909" s="2"/>
      <c r="AP909" s="45"/>
      <c r="AQ909" s="167"/>
      <c r="AR909" s="167"/>
      <c r="AS909" s="167"/>
      <c r="AT909" s="167"/>
      <c r="AU909" s="167"/>
      <c r="AV909" s="167"/>
      <c r="AW909" s="167"/>
      <c r="AX909" s="167"/>
      <c r="AY909" s="167"/>
      <c r="AZ909" s="167"/>
      <c r="BA909" s="167"/>
      <c r="BB909" s="167"/>
      <c r="BC909" s="167"/>
      <c r="BD909" s="167"/>
    </row>
    <row r="910" spans="1:56" ht="14.25" customHeight="1">
      <c r="A910" s="217"/>
      <c r="B910" s="270"/>
      <c r="C910" s="2"/>
      <c r="D910" s="2"/>
      <c r="E910" s="2"/>
      <c r="F910" s="2"/>
      <c r="G910" s="470"/>
      <c r="H910" s="2"/>
      <c r="I910" s="2"/>
      <c r="J910" s="2"/>
      <c r="K910" s="2"/>
      <c r="L910" s="2"/>
      <c r="M910" s="305"/>
      <c r="N910" s="2"/>
      <c r="O910" s="2"/>
      <c r="P910" s="2"/>
      <c r="Q910" s="469"/>
      <c r="R910" s="2"/>
      <c r="S910" s="2"/>
      <c r="T910" s="2"/>
      <c r="U910" s="468"/>
      <c r="V910" s="2"/>
      <c r="W910" s="1"/>
      <c r="X910" s="1"/>
      <c r="Y910" s="1"/>
      <c r="Z910" s="1"/>
      <c r="AA910" s="1"/>
      <c r="AB910" s="2"/>
      <c r="AC910" s="2"/>
      <c r="AD910" s="2"/>
      <c r="AE910" s="2"/>
      <c r="AF910" s="2"/>
      <c r="AG910" s="3"/>
      <c r="AH910" s="1"/>
      <c r="AI910" s="139"/>
      <c r="AJ910" s="139"/>
      <c r="AK910" s="350"/>
      <c r="AL910" s="350"/>
      <c r="AM910" s="2"/>
      <c r="AN910" s="2"/>
      <c r="AO910" s="2"/>
      <c r="AP910" s="45"/>
      <c r="AQ910" s="167"/>
      <c r="AR910" s="167"/>
      <c r="AS910" s="167"/>
      <c r="AT910" s="167"/>
      <c r="AU910" s="167"/>
      <c r="AV910" s="167"/>
      <c r="AW910" s="167"/>
      <c r="AX910" s="167"/>
      <c r="AY910" s="167"/>
      <c r="AZ910" s="167"/>
      <c r="BA910" s="167"/>
      <c r="BB910" s="167"/>
      <c r="BC910" s="167"/>
      <c r="BD910" s="167"/>
    </row>
    <row r="911" spans="1:56" ht="14.25" customHeight="1">
      <c r="A911" s="217"/>
      <c r="B911" s="270"/>
      <c r="C911" s="2"/>
      <c r="D911" s="2"/>
      <c r="E911" s="2"/>
      <c r="F911" s="2"/>
      <c r="G911" s="470"/>
      <c r="H911" s="2"/>
      <c r="I911" s="2"/>
      <c r="J911" s="2"/>
      <c r="K911" s="2"/>
      <c r="L911" s="2"/>
      <c r="M911" s="305"/>
      <c r="N911" s="2"/>
      <c r="O911" s="2"/>
      <c r="P911" s="2"/>
      <c r="Q911" s="469"/>
      <c r="R911" s="2"/>
      <c r="S911" s="2"/>
      <c r="T911" s="2"/>
      <c r="U911" s="468"/>
      <c r="V911" s="2"/>
      <c r="W911" s="1"/>
      <c r="X911" s="1"/>
      <c r="Y911" s="1"/>
      <c r="Z911" s="1"/>
      <c r="AA911" s="1"/>
      <c r="AB911" s="2"/>
      <c r="AC911" s="2"/>
      <c r="AD911" s="2"/>
      <c r="AE911" s="2"/>
      <c r="AF911" s="2"/>
      <c r="AG911" s="3"/>
      <c r="AH911" s="1"/>
      <c r="AI911" s="139"/>
      <c r="AJ911" s="139"/>
      <c r="AK911" s="350"/>
      <c r="AL911" s="350"/>
      <c r="AM911" s="2"/>
      <c r="AN911" s="2"/>
      <c r="AO911" s="2"/>
      <c r="AP911" s="45"/>
      <c r="AQ911" s="167"/>
      <c r="AR911" s="167"/>
      <c r="AS911" s="167"/>
      <c r="AT911" s="167"/>
      <c r="AU911" s="167"/>
      <c r="AV911" s="167"/>
      <c r="AW911" s="167"/>
      <c r="AX911" s="167"/>
      <c r="AY911" s="167"/>
      <c r="AZ911" s="167"/>
      <c r="BA911" s="167"/>
      <c r="BB911" s="167"/>
      <c r="BC911" s="167"/>
      <c r="BD911" s="167"/>
    </row>
    <row r="912" spans="1:56" ht="14.25" customHeight="1">
      <c r="A912" s="217"/>
      <c r="B912" s="270"/>
      <c r="C912" s="2"/>
      <c r="D912" s="2"/>
      <c r="E912" s="2"/>
      <c r="F912" s="2"/>
      <c r="G912" s="470"/>
      <c r="H912" s="2"/>
      <c r="I912" s="2"/>
      <c r="J912" s="2"/>
      <c r="K912" s="2"/>
      <c r="L912" s="2"/>
      <c r="M912" s="305"/>
      <c r="N912" s="2"/>
      <c r="O912" s="2"/>
      <c r="P912" s="2"/>
      <c r="Q912" s="469"/>
      <c r="R912" s="2"/>
      <c r="S912" s="2"/>
      <c r="T912" s="2"/>
      <c r="U912" s="468"/>
      <c r="V912" s="2"/>
      <c r="W912" s="1"/>
      <c r="X912" s="1"/>
      <c r="Y912" s="1"/>
      <c r="Z912" s="1"/>
      <c r="AA912" s="1"/>
      <c r="AB912" s="2"/>
      <c r="AC912" s="2"/>
      <c r="AD912" s="2"/>
      <c r="AE912" s="2"/>
      <c r="AF912" s="2"/>
      <c r="AG912" s="3"/>
      <c r="AH912" s="1"/>
      <c r="AI912" s="139"/>
      <c r="AJ912" s="139"/>
      <c r="AK912" s="350"/>
      <c r="AL912" s="350"/>
      <c r="AM912" s="2"/>
      <c r="AN912" s="2"/>
      <c r="AO912" s="2"/>
      <c r="AP912" s="45"/>
      <c r="AQ912" s="167"/>
      <c r="AR912" s="167"/>
      <c r="AS912" s="167"/>
      <c r="AT912" s="167"/>
      <c r="AU912" s="167"/>
      <c r="AV912" s="167"/>
      <c r="AW912" s="167"/>
      <c r="AX912" s="167"/>
      <c r="AY912" s="167"/>
      <c r="AZ912" s="167"/>
      <c r="BA912" s="167"/>
      <c r="BB912" s="167"/>
      <c r="BC912" s="167"/>
      <c r="BD912" s="167"/>
    </row>
    <row r="913" spans="1:56" ht="14.25" customHeight="1">
      <c r="A913" s="217"/>
      <c r="B913" s="270"/>
      <c r="C913" s="2"/>
      <c r="D913" s="2"/>
      <c r="E913" s="2"/>
      <c r="F913" s="2"/>
      <c r="G913" s="470"/>
      <c r="H913" s="2"/>
      <c r="I913" s="2"/>
      <c r="J913" s="2"/>
      <c r="K913" s="2"/>
      <c r="L913" s="2"/>
      <c r="M913" s="305"/>
      <c r="N913" s="2"/>
      <c r="O913" s="2"/>
      <c r="P913" s="2"/>
      <c r="Q913" s="469"/>
      <c r="R913" s="2"/>
      <c r="S913" s="2"/>
      <c r="T913" s="2"/>
      <c r="U913" s="468"/>
      <c r="V913" s="2"/>
      <c r="W913" s="1"/>
      <c r="X913" s="1"/>
      <c r="Y913" s="1"/>
      <c r="Z913" s="1"/>
      <c r="AA913" s="1"/>
      <c r="AB913" s="2"/>
      <c r="AC913" s="2"/>
      <c r="AD913" s="2"/>
      <c r="AE913" s="2"/>
      <c r="AF913" s="2"/>
      <c r="AG913" s="3"/>
      <c r="AH913" s="1"/>
      <c r="AI913" s="139"/>
      <c r="AJ913" s="139"/>
      <c r="AK913" s="350"/>
      <c r="AL913" s="350"/>
      <c r="AM913" s="2"/>
      <c r="AN913" s="2"/>
      <c r="AO913" s="2"/>
      <c r="AP913" s="45"/>
      <c r="AQ913" s="167"/>
      <c r="AR913" s="167"/>
      <c r="AS913" s="167"/>
      <c r="AT913" s="167"/>
      <c r="AU913" s="167"/>
      <c r="AV913" s="167"/>
      <c r="AW913" s="167"/>
      <c r="AX913" s="167"/>
      <c r="AY913" s="167"/>
      <c r="AZ913" s="167"/>
      <c r="BA913" s="167"/>
      <c r="BB913" s="167"/>
      <c r="BC913" s="167"/>
      <c r="BD913" s="167"/>
    </row>
    <row r="914" spans="1:56" ht="14.25" customHeight="1">
      <c r="A914" s="217"/>
      <c r="B914" s="270"/>
      <c r="C914" s="2"/>
      <c r="D914" s="2"/>
      <c r="E914" s="2"/>
      <c r="F914" s="2"/>
      <c r="G914" s="470"/>
      <c r="H914" s="2"/>
      <c r="I914" s="2"/>
      <c r="J914" s="2"/>
      <c r="K914" s="2"/>
      <c r="L914" s="2"/>
      <c r="M914" s="305"/>
      <c r="N914" s="2"/>
      <c r="O914" s="2"/>
      <c r="P914" s="2"/>
      <c r="Q914" s="469"/>
      <c r="R914" s="2"/>
      <c r="S914" s="2"/>
      <c r="T914" s="2"/>
      <c r="U914" s="468"/>
      <c r="V914" s="2"/>
      <c r="W914" s="1"/>
      <c r="X914" s="1"/>
      <c r="Y914" s="1"/>
      <c r="Z914" s="1"/>
      <c r="AA914" s="1"/>
      <c r="AB914" s="2"/>
      <c r="AC914" s="2"/>
      <c r="AD914" s="2"/>
      <c r="AE914" s="2"/>
      <c r="AF914" s="2"/>
      <c r="AG914" s="3"/>
      <c r="AH914" s="1"/>
      <c r="AI914" s="139"/>
      <c r="AJ914" s="139"/>
      <c r="AK914" s="350"/>
      <c r="AL914" s="350"/>
      <c r="AM914" s="2"/>
      <c r="AN914" s="2"/>
      <c r="AO914" s="2"/>
      <c r="AP914" s="45"/>
      <c r="AQ914" s="167"/>
      <c r="AR914" s="167"/>
      <c r="AS914" s="167"/>
      <c r="AT914" s="167"/>
      <c r="AU914" s="167"/>
      <c r="AV914" s="167"/>
      <c r="AW914" s="167"/>
      <c r="AX914" s="167"/>
      <c r="AY914" s="167"/>
      <c r="AZ914" s="167"/>
      <c r="BA914" s="167"/>
      <c r="BB914" s="167"/>
      <c r="BC914" s="167"/>
      <c r="BD914" s="167"/>
    </row>
    <row r="915" spans="1:56" ht="14.25" customHeight="1">
      <c r="A915" s="217"/>
      <c r="B915" s="270"/>
      <c r="C915" s="2"/>
      <c r="D915" s="2"/>
      <c r="E915" s="2"/>
      <c r="F915" s="2"/>
      <c r="G915" s="470"/>
      <c r="H915" s="2"/>
      <c r="I915" s="2"/>
      <c r="J915" s="2"/>
      <c r="K915" s="2"/>
      <c r="L915" s="2"/>
      <c r="M915" s="305"/>
      <c r="N915" s="2"/>
      <c r="O915" s="2"/>
      <c r="P915" s="2"/>
      <c r="Q915" s="469"/>
      <c r="R915" s="2"/>
      <c r="S915" s="2"/>
      <c r="T915" s="2"/>
      <c r="U915" s="468"/>
      <c r="V915" s="2"/>
      <c r="W915" s="1"/>
      <c r="X915" s="1"/>
      <c r="Y915" s="1"/>
      <c r="Z915" s="1"/>
      <c r="AA915" s="1"/>
      <c r="AB915" s="2"/>
      <c r="AC915" s="2"/>
      <c r="AD915" s="2"/>
      <c r="AE915" s="2"/>
      <c r="AF915" s="2"/>
      <c r="AG915" s="3"/>
      <c r="AH915" s="1"/>
      <c r="AI915" s="139"/>
      <c r="AJ915" s="139"/>
      <c r="AK915" s="350"/>
      <c r="AL915" s="350"/>
      <c r="AM915" s="2"/>
      <c r="AN915" s="2"/>
      <c r="AO915" s="2"/>
      <c r="AP915" s="45"/>
      <c r="AQ915" s="167"/>
      <c r="AR915" s="167"/>
      <c r="AS915" s="167"/>
      <c r="AT915" s="167"/>
      <c r="AU915" s="167"/>
      <c r="AV915" s="167"/>
      <c r="AW915" s="167"/>
      <c r="AX915" s="167"/>
      <c r="AY915" s="167"/>
      <c r="AZ915" s="167"/>
      <c r="BA915" s="167"/>
      <c r="BB915" s="167"/>
      <c r="BC915" s="167"/>
      <c r="BD915" s="167"/>
    </row>
  </sheetData>
  <autoFilter ref="A5:BD358" xr:uid="{00000000-0009-0000-0000-000019000000}"/>
  <mergeCells count="6">
    <mergeCell ref="AB4:AF4"/>
    <mergeCell ref="H4:K4"/>
    <mergeCell ref="L4:O4"/>
    <mergeCell ref="P4:S4"/>
    <mergeCell ref="T4:W4"/>
    <mergeCell ref="X4:AA4"/>
  </mergeCells>
  <pageMargins left="0" right="0" top="0" bottom="0" header="0" footer="0"/>
  <pageSetup paperSize="9" scale="10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0000"/>
  </sheetPr>
  <dimension ref="A1:AK987"/>
  <sheetViews>
    <sheetView workbookViewId="0">
      <pane xSplit="7" ySplit="5" topLeftCell="H6" activePane="bottomRight" state="frozen"/>
      <selection pane="topRight" activeCell="H1" sqref="H1"/>
      <selection pane="bottomLeft" activeCell="A6" sqref="A6"/>
      <selection pane="bottomRight" activeCell="H6" sqref="H6"/>
    </sheetView>
  </sheetViews>
  <sheetFormatPr defaultColWidth="14.42578125" defaultRowHeight="15" customHeight="1"/>
  <cols>
    <col min="1" max="1" width="8.7109375" customWidth="1"/>
    <col min="2" max="2" width="8.85546875" customWidth="1"/>
    <col min="3" max="3" width="38.28515625" customWidth="1"/>
    <col min="4" max="10" width="9.28515625" customWidth="1"/>
    <col min="11" max="11" width="12.42578125" customWidth="1"/>
    <col min="12" max="14" width="9.28515625" customWidth="1"/>
    <col min="15" max="15" width="12.42578125" customWidth="1"/>
    <col min="16" max="18" width="9.28515625" customWidth="1"/>
    <col min="19" max="19" width="12.42578125" customWidth="1"/>
    <col min="20" max="22" width="9.28515625" customWidth="1"/>
    <col min="23" max="23" width="12.42578125" customWidth="1"/>
    <col min="24" max="28" width="9.28515625" customWidth="1"/>
    <col min="29" max="29" width="9.140625" customWidth="1"/>
    <col min="30" max="30" width="16.7109375" customWidth="1"/>
    <col min="31" max="37" width="8.85546875" customWidth="1"/>
  </cols>
  <sheetData>
    <row r="1" spans="1:37" ht="14.25" customHeight="1">
      <c r="A1" s="3"/>
      <c r="B1" s="3"/>
      <c r="C1" s="48" t="s">
        <v>1434</v>
      </c>
      <c r="D1" s="178">
        <f>30+60+30+30</f>
        <v>150</v>
      </c>
      <c r="E1" s="3" t="s">
        <v>1435</v>
      </c>
      <c r="F1" s="3"/>
      <c r="G1" s="49"/>
      <c r="H1" s="50"/>
      <c r="I1" s="51"/>
      <c r="J1" s="52"/>
      <c r="K1" s="1"/>
      <c r="L1" s="3"/>
      <c r="M1" s="51"/>
      <c r="N1" s="53"/>
      <c r="O1" s="3"/>
      <c r="P1" s="3"/>
      <c r="Q1" s="51"/>
      <c r="R1" s="53"/>
      <c r="S1" s="3"/>
      <c r="T1" s="3" t="s">
        <v>1072</v>
      </c>
      <c r="U1" s="51"/>
      <c r="V1" s="53"/>
      <c r="W1" s="3"/>
      <c r="X1" s="1"/>
      <c r="Y1" s="1"/>
      <c r="Z1" s="1"/>
      <c r="AA1" s="1"/>
      <c r="AB1" s="3"/>
      <c r="AC1" s="3"/>
      <c r="AD1" s="3"/>
      <c r="AE1" s="3"/>
      <c r="AF1" s="2"/>
      <c r="AG1" s="1"/>
      <c r="AH1" s="1"/>
      <c r="AI1" s="1"/>
      <c r="AJ1" s="1"/>
      <c r="AK1" s="1"/>
    </row>
    <row r="2" spans="1:37" ht="14.25" customHeight="1">
      <c r="A2" s="3"/>
      <c r="B2" s="3"/>
      <c r="C2" s="56" t="s">
        <v>920</v>
      </c>
      <c r="D2" s="3"/>
      <c r="E2" s="3"/>
      <c r="F2" s="3"/>
      <c r="G2" s="49"/>
      <c r="H2" s="50"/>
      <c r="I2" s="51"/>
      <c r="J2" s="52"/>
      <c r="K2" s="1"/>
      <c r="L2" s="3"/>
      <c r="M2" s="51"/>
      <c r="N2" s="53"/>
      <c r="O2" s="3"/>
      <c r="P2" s="3"/>
      <c r="Q2" s="51"/>
      <c r="R2" s="53"/>
      <c r="S2" s="3"/>
      <c r="T2" s="3"/>
      <c r="U2" s="51"/>
      <c r="V2" s="53"/>
      <c r="W2" s="3"/>
      <c r="X2" s="1"/>
      <c r="Y2" s="1"/>
      <c r="Z2" s="1"/>
      <c r="AA2" s="1"/>
      <c r="AB2" s="3"/>
      <c r="AC2" s="3"/>
      <c r="AD2" s="3"/>
      <c r="AE2" s="3"/>
      <c r="AF2" s="2"/>
      <c r="AG2" s="1"/>
      <c r="AH2" s="1"/>
      <c r="AI2" s="1"/>
      <c r="AJ2" s="1"/>
      <c r="AK2" s="1"/>
    </row>
    <row r="3" spans="1:37" ht="14.25" customHeight="1">
      <c r="A3" s="3"/>
      <c r="B3" s="3"/>
      <c r="C3" s="57">
        <f ca="1">TODAY()</f>
        <v>46188</v>
      </c>
      <c r="D3" s="3"/>
      <c r="E3" s="3"/>
      <c r="F3" s="3"/>
      <c r="G3" s="49"/>
      <c r="H3" s="50"/>
      <c r="I3" s="51"/>
      <c r="J3" s="52"/>
      <c r="K3" s="1"/>
      <c r="L3" s="3"/>
      <c r="M3" s="51"/>
      <c r="N3" s="53"/>
      <c r="O3" s="3"/>
      <c r="P3" s="3"/>
      <c r="Q3" s="51"/>
      <c r="R3" s="53"/>
      <c r="S3" s="3"/>
      <c r="T3" s="3"/>
      <c r="U3" s="51"/>
      <c r="V3" s="53"/>
      <c r="W3" s="3"/>
      <c r="X3" s="1"/>
      <c r="Y3" s="1"/>
      <c r="Z3" s="1"/>
      <c r="AA3" s="1"/>
      <c r="AB3" s="3"/>
      <c r="AC3" s="3"/>
      <c r="AD3" s="3"/>
      <c r="AE3" s="3"/>
      <c r="AF3" s="2"/>
      <c r="AG3" s="1"/>
      <c r="AH3" s="1"/>
      <c r="AI3" s="1"/>
      <c r="AJ3" s="1"/>
      <c r="AK3" s="1"/>
    </row>
    <row r="4" spans="1:37" ht="14.25" customHeight="1">
      <c r="A4" s="58"/>
      <c r="B4" s="58"/>
      <c r="C4" s="59"/>
      <c r="D4" s="59"/>
      <c r="E4" s="59"/>
      <c r="F4" s="59"/>
      <c r="G4" s="60"/>
      <c r="H4" s="558">
        <f ca="1">TODAY()</f>
        <v>46188</v>
      </c>
      <c r="I4" s="559"/>
      <c r="J4" s="559"/>
      <c r="K4" s="560"/>
      <c r="L4" s="561">
        <f ca="1">H4+30</f>
        <v>46218</v>
      </c>
      <c r="M4" s="559"/>
      <c r="N4" s="559"/>
      <c r="O4" s="560"/>
      <c r="P4" s="558">
        <f ca="1">L4+31</f>
        <v>46249</v>
      </c>
      <c r="Q4" s="559"/>
      <c r="R4" s="559"/>
      <c r="S4" s="560"/>
      <c r="T4" s="561">
        <f ca="1">P4+31</f>
        <v>46280</v>
      </c>
      <c r="U4" s="559"/>
      <c r="V4" s="559"/>
      <c r="W4" s="560"/>
      <c r="X4" s="555" t="s">
        <v>921</v>
      </c>
      <c r="Y4" s="556"/>
      <c r="Z4" s="556"/>
      <c r="AA4" s="556"/>
      <c r="AB4" s="557"/>
      <c r="AC4" s="274" t="s">
        <v>4</v>
      </c>
      <c r="AD4" s="146" t="s">
        <v>922</v>
      </c>
      <c r="AE4" s="238"/>
      <c r="AF4" s="2"/>
      <c r="AG4" s="1" t="s">
        <v>924</v>
      </c>
      <c r="AH4" s="1" t="s">
        <v>924</v>
      </c>
      <c r="AI4" s="1"/>
      <c r="AJ4" s="1"/>
      <c r="AK4" s="1"/>
    </row>
    <row r="5" spans="1:37" ht="14.25" customHeight="1">
      <c r="A5" s="219" t="s">
        <v>928</v>
      </c>
      <c r="B5" s="219" t="s">
        <v>1436</v>
      </c>
      <c r="C5" s="66" t="s">
        <v>929</v>
      </c>
      <c r="D5" s="66" t="s">
        <v>930</v>
      </c>
      <c r="E5" s="66" t="s">
        <v>931</v>
      </c>
      <c r="F5" s="66" t="s">
        <v>1437</v>
      </c>
      <c r="G5" s="67" t="s">
        <v>932</v>
      </c>
      <c r="H5" s="66" t="s">
        <v>933</v>
      </c>
      <c r="I5" s="68" t="s">
        <v>934</v>
      </c>
      <c r="J5" s="69" t="s">
        <v>935</v>
      </c>
      <c r="K5" s="149" t="s">
        <v>936</v>
      </c>
      <c r="L5" s="66" t="s">
        <v>933</v>
      </c>
      <c r="M5" s="68" t="s">
        <v>934</v>
      </c>
      <c r="N5" s="70" t="s">
        <v>935</v>
      </c>
      <c r="O5" s="66" t="s">
        <v>936</v>
      </c>
      <c r="P5" s="66" t="s">
        <v>933</v>
      </c>
      <c r="Q5" s="68" t="s">
        <v>934</v>
      </c>
      <c r="R5" s="70" t="s">
        <v>935</v>
      </c>
      <c r="S5" s="66" t="s">
        <v>936</v>
      </c>
      <c r="T5" s="66" t="s">
        <v>933</v>
      </c>
      <c r="U5" s="68" t="s">
        <v>934</v>
      </c>
      <c r="V5" s="70" t="s">
        <v>935</v>
      </c>
      <c r="W5" s="66" t="s">
        <v>936</v>
      </c>
      <c r="X5" s="71" t="s">
        <v>937</v>
      </c>
      <c r="Y5" s="71" t="s">
        <v>938</v>
      </c>
      <c r="Z5" s="71" t="s">
        <v>939</v>
      </c>
      <c r="AA5" s="71" t="s">
        <v>940</v>
      </c>
      <c r="AB5" s="72" t="s">
        <v>941</v>
      </c>
      <c r="AC5" s="66" t="s">
        <v>1106</v>
      </c>
      <c r="AD5" s="66" t="s">
        <v>1438</v>
      </c>
      <c r="AE5" s="66" t="s">
        <v>1439</v>
      </c>
      <c r="AF5" s="150" t="s">
        <v>1440</v>
      </c>
      <c r="AG5" s="150" t="s">
        <v>1077</v>
      </c>
      <c r="AH5" s="76" t="s">
        <v>965</v>
      </c>
      <c r="AI5" s="471"/>
      <c r="AJ5" s="471"/>
      <c r="AK5" s="471"/>
    </row>
    <row r="6" spans="1:37" ht="14.25" customHeight="1">
      <c r="A6" s="3" t="s">
        <v>1441</v>
      </c>
      <c r="B6" s="472">
        <v>17.5</v>
      </c>
      <c r="C6" s="2" t="s">
        <v>7</v>
      </c>
      <c r="D6" s="79">
        <f>VLOOKUP(C6,'JAN26'!$A$1:I909,8,0)</f>
        <v>1597.625</v>
      </c>
      <c r="E6" s="79">
        <f>VLOOKUP(C6,AVE!B$1:GB3496,2,0)</f>
        <v>251.65625</v>
      </c>
      <c r="F6" s="79">
        <v>3000</v>
      </c>
      <c r="G6" s="80">
        <f t="shared" ref="G6:G32" si="0">I6+M6+Q6+U6</f>
        <v>766</v>
      </c>
      <c r="H6" s="81">
        <f t="shared" ref="H6:H27" si="1">IF(D6&lt;0,0,D6)</f>
        <v>1597.625</v>
      </c>
      <c r="I6" s="82"/>
      <c r="J6" s="83">
        <f t="shared" ref="J6:J27" si="2">E6</f>
        <v>251.65625</v>
      </c>
      <c r="K6" s="158">
        <f t="shared" ref="K6:K27" si="3">(H6+I6)-J6</f>
        <v>1345.96875</v>
      </c>
      <c r="L6" s="81">
        <f t="shared" ref="L6:L27" si="4">IF(K6&lt;0,0,K6)</f>
        <v>1345.96875</v>
      </c>
      <c r="M6" s="82">
        <f t="shared" ref="M6:M32" si="5">AG6</f>
        <v>200</v>
      </c>
      <c r="N6" s="85">
        <f t="shared" ref="N6:N32" si="6">J6</f>
        <v>251.65625</v>
      </c>
      <c r="O6" s="158">
        <f t="shared" ref="O6:O32" si="7">(L6+M6)-N6</f>
        <v>1294.3125</v>
      </c>
      <c r="P6" s="81">
        <f t="shared" ref="P6:P32" si="8">IF(O6&lt;0,0,O6)</f>
        <v>1294.3125</v>
      </c>
      <c r="Q6" s="82">
        <f t="shared" ref="Q6:Q32" si="9">AH6</f>
        <v>566</v>
      </c>
      <c r="R6" s="85">
        <f t="shared" ref="R6:R27" si="10">N6</f>
        <v>251.65625</v>
      </c>
      <c r="S6" s="158">
        <f t="shared" ref="S6:S27" si="11">(P6+Q6)-R6</f>
        <v>1608.65625</v>
      </c>
      <c r="T6" s="81">
        <f t="shared" ref="T6:T27" si="12">IF(S6&lt;0,0,S6)</f>
        <v>1608.65625</v>
      </c>
      <c r="U6" s="82"/>
      <c r="V6" s="85">
        <f t="shared" ref="V6:V27" si="13">R6</f>
        <v>251.65625</v>
      </c>
      <c r="W6" s="158">
        <f t="shared" ref="W6:W27" si="14">(T6+U6)-V6</f>
        <v>1357</v>
      </c>
      <c r="X6" s="87">
        <f t="shared" ref="X6:X27" si="15">IF(W6&lt;0,0,W6/V6)</f>
        <v>5.3922761703712903</v>
      </c>
      <c r="Y6" s="87">
        <v>6</v>
      </c>
      <c r="Z6" s="87">
        <f t="shared" ref="Z6:Z34" si="16">Y6+3</f>
        <v>9</v>
      </c>
      <c r="AA6" s="87">
        <f t="shared" ref="AA6:AA27" si="17">IF(IF(X6&gt;Y6,Z6-X6,Z6-X6)&lt;0,0,IF(X6&gt;Y6,Z6-X6,Z6-X6))</f>
        <v>3.6077238296287097</v>
      </c>
      <c r="AB6" s="154">
        <f t="shared" ref="AB6:AB27" si="18">AA6*E6</f>
        <v>907.90625</v>
      </c>
      <c r="AC6" s="81">
        <v>1000</v>
      </c>
      <c r="AD6" s="153"/>
      <c r="AE6" s="153"/>
      <c r="AF6" s="46">
        <v>14.68</v>
      </c>
      <c r="AG6" s="1">
        <v>200</v>
      </c>
      <c r="AH6" s="1">
        <v>566</v>
      </c>
      <c r="AI6" s="1"/>
      <c r="AJ6" s="1"/>
      <c r="AK6" s="1"/>
    </row>
    <row r="7" spans="1:37" ht="14.25" customHeight="1">
      <c r="A7" s="3" t="s">
        <v>1441</v>
      </c>
      <c r="B7" s="472"/>
      <c r="C7" s="2" t="s">
        <v>130</v>
      </c>
      <c r="D7" s="79">
        <f>VLOOKUP(C7,'JAN26'!$A$1:I910,8,0)</f>
        <v>1462.5</v>
      </c>
      <c r="E7" s="79">
        <f>VLOOKUP(C7,AVE!B$1:GB3497,2,0)</f>
        <v>99.21875</v>
      </c>
      <c r="F7" s="79">
        <v>1200</v>
      </c>
      <c r="G7" s="80">
        <f t="shared" si="0"/>
        <v>0</v>
      </c>
      <c r="H7" s="81">
        <f t="shared" si="1"/>
        <v>1462.5</v>
      </c>
      <c r="I7" s="82"/>
      <c r="J7" s="83">
        <f t="shared" si="2"/>
        <v>99.21875</v>
      </c>
      <c r="K7" s="158">
        <f t="shared" si="3"/>
        <v>1363.28125</v>
      </c>
      <c r="L7" s="81">
        <f t="shared" si="4"/>
        <v>1363.28125</v>
      </c>
      <c r="M7" s="82">
        <f t="shared" si="5"/>
        <v>0</v>
      </c>
      <c r="N7" s="85">
        <f t="shared" si="6"/>
        <v>99.21875</v>
      </c>
      <c r="O7" s="158">
        <f t="shared" si="7"/>
        <v>1264.0625</v>
      </c>
      <c r="P7" s="81">
        <f t="shared" si="8"/>
        <v>1264.0625</v>
      </c>
      <c r="Q7" s="82">
        <f t="shared" si="9"/>
        <v>0</v>
      </c>
      <c r="R7" s="85">
        <f t="shared" si="10"/>
        <v>99.21875</v>
      </c>
      <c r="S7" s="158">
        <f t="shared" si="11"/>
        <v>1164.84375</v>
      </c>
      <c r="T7" s="81">
        <f t="shared" si="12"/>
        <v>1164.84375</v>
      </c>
      <c r="U7" s="82"/>
      <c r="V7" s="85">
        <f t="shared" si="13"/>
        <v>99.21875</v>
      </c>
      <c r="W7" s="158">
        <f t="shared" si="14"/>
        <v>1065.625</v>
      </c>
      <c r="X7" s="87">
        <f t="shared" si="15"/>
        <v>10.740157480314961</v>
      </c>
      <c r="Y7" s="87">
        <v>6</v>
      </c>
      <c r="Z7" s="87">
        <f t="shared" si="16"/>
        <v>9</v>
      </c>
      <c r="AA7" s="87">
        <f t="shared" si="17"/>
        <v>0</v>
      </c>
      <c r="AB7" s="154">
        <f t="shared" si="18"/>
        <v>0</v>
      </c>
      <c r="AC7" s="81"/>
      <c r="AD7" s="81"/>
      <c r="AE7" s="473"/>
      <c r="AF7" s="2"/>
      <c r="AG7" s="1"/>
      <c r="AH7" s="1"/>
      <c r="AI7" s="1"/>
      <c r="AJ7" s="1"/>
      <c r="AK7" s="1"/>
    </row>
    <row r="8" spans="1:37" ht="14.25" customHeight="1">
      <c r="A8" s="3" t="s">
        <v>1441</v>
      </c>
      <c r="B8" s="472"/>
      <c r="C8" s="2" t="s">
        <v>33</v>
      </c>
      <c r="D8" s="79">
        <f>VLOOKUP(C8,'JAN26'!$A$1:I911,8,0)</f>
        <v>938</v>
      </c>
      <c r="E8" s="79">
        <f>VLOOKUP(C8,AVE!B$1:GB3498,2,0)</f>
        <v>61.34375</v>
      </c>
      <c r="F8" s="79">
        <v>900</v>
      </c>
      <c r="G8" s="80">
        <f t="shared" si="0"/>
        <v>0</v>
      </c>
      <c r="H8" s="81">
        <f t="shared" si="1"/>
        <v>938</v>
      </c>
      <c r="I8" s="82"/>
      <c r="J8" s="83">
        <f t="shared" si="2"/>
        <v>61.34375</v>
      </c>
      <c r="K8" s="158">
        <f t="shared" si="3"/>
        <v>876.65625</v>
      </c>
      <c r="L8" s="81">
        <f t="shared" si="4"/>
        <v>876.65625</v>
      </c>
      <c r="M8" s="82">
        <f t="shared" si="5"/>
        <v>0</v>
      </c>
      <c r="N8" s="85">
        <f t="shared" si="6"/>
        <v>61.34375</v>
      </c>
      <c r="O8" s="158">
        <f t="shared" si="7"/>
        <v>815.3125</v>
      </c>
      <c r="P8" s="81">
        <f t="shared" si="8"/>
        <v>815.3125</v>
      </c>
      <c r="Q8" s="82">
        <f t="shared" si="9"/>
        <v>0</v>
      </c>
      <c r="R8" s="85">
        <f t="shared" si="10"/>
        <v>61.34375</v>
      </c>
      <c r="S8" s="158">
        <f t="shared" si="11"/>
        <v>753.96875</v>
      </c>
      <c r="T8" s="81">
        <f t="shared" si="12"/>
        <v>753.96875</v>
      </c>
      <c r="U8" s="82"/>
      <c r="V8" s="85">
        <f t="shared" si="13"/>
        <v>61.34375</v>
      </c>
      <c r="W8" s="158">
        <f t="shared" si="14"/>
        <v>692.625</v>
      </c>
      <c r="X8" s="87">
        <f t="shared" si="15"/>
        <v>11.290881304126337</v>
      </c>
      <c r="Y8" s="87">
        <v>6</v>
      </c>
      <c r="Z8" s="87">
        <f t="shared" si="16"/>
        <v>9</v>
      </c>
      <c r="AA8" s="87">
        <f t="shared" si="17"/>
        <v>0</v>
      </c>
      <c r="AB8" s="154">
        <f t="shared" si="18"/>
        <v>0</v>
      </c>
      <c r="AC8" s="81"/>
      <c r="AD8" s="81"/>
      <c r="AE8" s="81"/>
      <c r="AF8" s="2"/>
      <c r="AG8" s="1"/>
      <c r="AH8" s="1"/>
      <c r="AI8" s="1"/>
      <c r="AJ8" s="1"/>
      <c r="AK8" s="1"/>
    </row>
    <row r="9" spans="1:37" ht="14.25" customHeight="1">
      <c r="A9" s="3" t="s">
        <v>1441</v>
      </c>
      <c r="B9" s="472"/>
      <c r="C9" s="2" t="s">
        <v>85</v>
      </c>
      <c r="D9" s="79">
        <f>VLOOKUP(C9,'JAN26'!$A$1:I912,8,0)</f>
        <v>573.75</v>
      </c>
      <c r="E9" s="79">
        <f>VLOOKUP(C9,AVE!B$1:GB3499,2,0)</f>
        <v>45.09375</v>
      </c>
      <c r="F9" s="79">
        <v>600</v>
      </c>
      <c r="G9" s="80">
        <f t="shared" si="0"/>
        <v>102</v>
      </c>
      <c r="H9" s="81">
        <f t="shared" si="1"/>
        <v>573.75</v>
      </c>
      <c r="I9" s="82"/>
      <c r="J9" s="83">
        <f t="shared" si="2"/>
        <v>45.09375</v>
      </c>
      <c r="K9" s="158">
        <f t="shared" si="3"/>
        <v>528.65625</v>
      </c>
      <c r="L9" s="81">
        <f t="shared" si="4"/>
        <v>528.65625</v>
      </c>
      <c r="M9" s="82">
        <f t="shared" si="5"/>
        <v>0</v>
      </c>
      <c r="N9" s="85">
        <f t="shared" si="6"/>
        <v>45.09375</v>
      </c>
      <c r="O9" s="158">
        <f t="shared" si="7"/>
        <v>483.5625</v>
      </c>
      <c r="P9" s="81">
        <f t="shared" si="8"/>
        <v>483.5625</v>
      </c>
      <c r="Q9" s="82">
        <f t="shared" si="9"/>
        <v>102</v>
      </c>
      <c r="R9" s="85">
        <f t="shared" si="10"/>
        <v>45.09375</v>
      </c>
      <c r="S9" s="158">
        <f t="shared" si="11"/>
        <v>540.46875</v>
      </c>
      <c r="T9" s="81">
        <f t="shared" si="12"/>
        <v>540.46875</v>
      </c>
      <c r="U9" s="82"/>
      <c r="V9" s="85">
        <f t="shared" si="13"/>
        <v>45.09375</v>
      </c>
      <c r="W9" s="158">
        <f t="shared" si="14"/>
        <v>495.375</v>
      </c>
      <c r="X9" s="87">
        <f t="shared" si="15"/>
        <v>10.985446985446986</v>
      </c>
      <c r="Y9" s="87">
        <v>6</v>
      </c>
      <c r="Z9" s="87">
        <f t="shared" si="16"/>
        <v>9</v>
      </c>
      <c r="AA9" s="87">
        <f t="shared" si="17"/>
        <v>0</v>
      </c>
      <c r="AB9" s="154">
        <f t="shared" si="18"/>
        <v>0</v>
      </c>
      <c r="AC9" s="81"/>
      <c r="AD9" s="158"/>
      <c r="AE9" s="81"/>
      <c r="AF9" s="46">
        <v>16.600000000000001</v>
      </c>
      <c r="AG9" s="1"/>
      <c r="AH9" s="1">
        <v>102</v>
      </c>
      <c r="AI9" s="1"/>
      <c r="AJ9" s="1"/>
      <c r="AK9" s="1"/>
    </row>
    <row r="10" spans="1:37" ht="14.25" customHeight="1">
      <c r="A10" s="3" t="s">
        <v>1441</v>
      </c>
      <c r="B10" s="472">
        <v>17.5</v>
      </c>
      <c r="C10" s="2" t="s">
        <v>11</v>
      </c>
      <c r="D10" s="79">
        <f>VLOOKUP(C10,'JAN26'!$A$1:I913,8,0)</f>
        <v>63.375</v>
      </c>
      <c r="E10" s="79">
        <f>VLOOKUP(C10,AVE!B$1:GB3500,2,0)</f>
        <v>33</v>
      </c>
      <c r="F10" s="79">
        <v>400</v>
      </c>
      <c r="G10" s="80">
        <f t="shared" si="0"/>
        <v>102</v>
      </c>
      <c r="H10" s="81">
        <f t="shared" si="1"/>
        <v>63.375</v>
      </c>
      <c r="I10" s="82"/>
      <c r="J10" s="83">
        <f t="shared" si="2"/>
        <v>33</v>
      </c>
      <c r="K10" s="158">
        <f t="shared" si="3"/>
        <v>30.375</v>
      </c>
      <c r="L10" s="81">
        <f t="shared" si="4"/>
        <v>30.375</v>
      </c>
      <c r="M10" s="82">
        <f t="shared" si="5"/>
        <v>0</v>
      </c>
      <c r="N10" s="85">
        <f t="shared" si="6"/>
        <v>33</v>
      </c>
      <c r="O10" s="423">
        <f t="shared" si="7"/>
        <v>-2.625</v>
      </c>
      <c r="P10" s="81">
        <f t="shared" si="8"/>
        <v>0</v>
      </c>
      <c r="Q10" s="82">
        <f t="shared" si="9"/>
        <v>102</v>
      </c>
      <c r="R10" s="85">
        <f t="shared" si="10"/>
        <v>33</v>
      </c>
      <c r="S10" s="158">
        <f t="shared" si="11"/>
        <v>69</v>
      </c>
      <c r="T10" s="81">
        <f t="shared" si="12"/>
        <v>69</v>
      </c>
      <c r="U10" s="82"/>
      <c r="V10" s="85">
        <f t="shared" si="13"/>
        <v>33</v>
      </c>
      <c r="W10" s="158">
        <f t="shared" si="14"/>
        <v>36</v>
      </c>
      <c r="X10" s="87">
        <f t="shared" si="15"/>
        <v>1.0909090909090908</v>
      </c>
      <c r="Y10" s="87">
        <v>6</v>
      </c>
      <c r="Z10" s="87">
        <f t="shared" si="16"/>
        <v>9</v>
      </c>
      <c r="AA10" s="87">
        <f t="shared" si="17"/>
        <v>7.9090909090909092</v>
      </c>
      <c r="AB10" s="154">
        <f t="shared" si="18"/>
        <v>261</v>
      </c>
      <c r="AC10" s="81">
        <v>300</v>
      </c>
      <c r="AD10" s="81"/>
      <c r="AE10" s="473"/>
      <c r="AF10" s="46">
        <v>14.5</v>
      </c>
      <c r="AG10" s="1"/>
      <c r="AH10" s="1">
        <v>102</v>
      </c>
      <c r="AI10" s="1"/>
      <c r="AJ10" s="1"/>
      <c r="AK10" s="1"/>
    </row>
    <row r="11" spans="1:37" ht="14.25" customHeight="1">
      <c r="A11" s="2"/>
      <c r="B11" s="472"/>
      <c r="C11" s="2" t="s">
        <v>129</v>
      </c>
      <c r="D11" s="79">
        <f>VLOOKUP(C11,'JAN26'!$A$1:I914,8,0)</f>
        <v>252.875</v>
      </c>
      <c r="E11" s="79">
        <f>VLOOKUP(C11,AVE!B$1:GB3501,2,0)</f>
        <v>11.1875</v>
      </c>
      <c r="F11" s="79">
        <v>200</v>
      </c>
      <c r="G11" s="80">
        <f t="shared" si="0"/>
        <v>0</v>
      </c>
      <c r="H11" s="81">
        <f t="shared" si="1"/>
        <v>252.875</v>
      </c>
      <c r="I11" s="82"/>
      <c r="J11" s="83">
        <f t="shared" si="2"/>
        <v>11.1875</v>
      </c>
      <c r="K11" s="158">
        <f t="shared" si="3"/>
        <v>241.6875</v>
      </c>
      <c r="L11" s="81">
        <f t="shared" si="4"/>
        <v>241.6875</v>
      </c>
      <c r="M11" s="82">
        <f t="shared" si="5"/>
        <v>0</v>
      </c>
      <c r="N11" s="85">
        <f t="shared" si="6"/>
        <v>11.1875</v>
      </c>
      <c r="O11" s="158">
        <f t="shared" si="7"/>
        <v>230.5</v>
      </c>
      <c r="P11" s="81">
        <f t="shared" si="8"/>
        <v>230.5</v>
      </c>
      <c r="Q11" s="82">
        <f t="shared" si="9"/>
        <v>0</v>
      </c>
      <c r="R11" s="85">
        <f t="shared" si="10"/>
        <v>11.1875</v>
      </c>
      <c r="S11" s="158">
        <f t="shared" si="11"/>
        <v>219.3125</v>
      </c>
      <c r="T11" s="81">
        <f t="shared" si="12"/>
        <v>219.3125</v>
      </c>
      <c r="U11" s="82"/>
      <c r="V11" s="85">
        <f t="shared" si="13"/>
        <v>11.1875</v>
      </c>
      <c r="W11" s="158">
        <f t="shared" si="14"/>
        <v>208.125</v>
      </c>
      <c r="X11" s="87">
        <f t="shared" si="15"/>
        <v>18.603351955307261</v>
      </c>
      <c r="Y11" s="87">
        <v>6</v>
      </c>
      <c r="Z11" s="87">
        <f t="shared" si="16"/>
        <v>9</v>
      </c>
      <c r="AA11" s="87">
        <f t="shared" si="17"/>
        <v>0</v>
      </c>
      <c r="AB11" s="154">
        <f t="shared" si="18"/>
        <v>0</v>
      </c>
      <c r="AC11" s="81"/>
      <c r="AD11" s="153"/>
      <c r="AE11" s="153"/>
      <c r="AF11" s="2"/>
      <c r="AG11" s="1"/>
      <c r="AH11" s="1"/>
      <c r="AI11" s="1"/>
      <c r="AJ11" s="1"/>
      <c r="AK11" s="1"/>
    </row>
    <row r="12" spans="1:37" ht="14.25" customHeight="1">
      <c r="A12" s="3" t="s">
        <v>1441</v>
      </c>
      <c r="B12" s="472"/>
      <c r="C12" s="2" t="s">
        <v>183</v>
      </c>
      <c r="D12" s="79">
        <f>VLOOKUP(C12,'JAN26'!$A$1:I915,8,0)</f>
        <v>75.5</v>
      </c>
      <c r="E12" s="79">
        <f>VLOOKUP(C12,AVE!B$1:GB3502,2,0)</f>
        <v>12.96875</v>
      </c>
      <c r="F12" s="79">
        <v>200</v>
      </c>
      <c r="G12" s="80">
        <f t="shared" si="0"/>
        <v>102</v>
      </c>
      <c r="H12" s="81">
        <f t="shared" si="1"/>
        <v>75.5</v>
      </c>
      <c r="I12" s="82"/>
      <c r="J12" s="83">
        <f t="shared" si="2"/>
        <v>12.96875</v>
      </c>
      <c r="K12" s="158">
        <f t="shared" si="3"/>
        <v>62.53125</v>
      </c>
      <c r="L12" s="81">
        <f t="shared" si="4"/>
        <v>62.53125</v>
      </c>
      <c r="M12" s="82">
        <f t="shared" si="5"/>
        <v>0</v>
      </c>
      <c r="N12" s="85">
        <f t="shared" si="6"/>
        <v>12.96875</v>
      </c>
      <c r="O12" s="158">
        <f t="shared" si="7"/>
        <v>49.5625</v>
      </c>
      <c r="P12" s="81">
        <f t="shared" si="8"/>
        <v>49.5625</v>
      </c>
      <c r="Q12" s="82">
        <f t="shared" si="9"/>
        <v>102</v>
      </c>
      <c r="R12" s="85">
        <f t="shared" si="10"/>
        <v>12.96875</v>
      </c>
      <c r="S12" s="158">
        <f t="shared" si="11"/>
        <v>138.59375</v>
      </c>
      <c r="T12" s="81">
        <f t="shared" si="12"/>
        <v>138.59375</v>
      </c>
      <c r="U12" s="82"/>
      <c r="V12" s="85">
        <f t="shared" si="13"/>
        <v>12.96875</v>
      </c>
      <c r="W12" s="158">
        <f t="shared" si="14"/>
        <v>125.625</v>
      </c>
      <c r="X12" s="87">
        <f t="shared" si="15"/>
        <v>9.6867469879518069</v>
      </c>
      <c r="Y12" s="87">
        <v>6</v>
      </c>
      <c r="Z12" s="87">
        <f t="shared" si="16"/>
        <v>9</v>
      </c>
      <c r="AA12" s="87">
        <f t="shared" si="17"/>
        <v>0</v>
      </c>
      <c r="AB12" s="154">
        <f t="shared" si="18"/>
        <v>0</v>
      </c>
      <c r="AC12" s="81"/>
      <c r="AD12" s="153"/>
      <c r="AE12" s="153"/>
      <c r="AF12" s="46">
        <v>13.88</v>
      </c>
      <c r="AG12" s="1"/>
      <c r="AH12" s="1">
        <v>102</v>
      </c>
      <c r="AI12" s="1"/>
      <c r="AJ12" s="1"/>
      <c r="AK12" s="1"/>
    </row>
    <row r="13" spans="1:37" ht="14.25" customHeight="1">
      <c r="A13" s="3" t="s">
        <v>1441</v>
      </c>
      <c r="B13" s="472"/>
      <c r="C13" s="2" t="s">
        <v>56</v>
      </c>
      <c r="D13" s="79">
        <f>VLOOKUP(C13,'JAN26'!$A$1:I916,8,0)</f>
        <v>28.625</v>
      </c>
      <c r="E13" s="79">
        <f>VLOOKUP(C13,AVE!B$1:GB3503,2,0)</f>
        <v>14.78125</v>
      </c>
      <c r="F13" s="79">
        <v>300</v>
      </c>
      <c r="G13" s="80">
        <f t="shared" si="0"/>
        <v>100</v>
      </c>
      <c r="H13" s="81">
        <f t="shared" si="1"/>
        <v>28.625</v>
      </c>
      <c r="I13" s="82"/>
      <c r="J13" s="83">
        <f t="shared" si="2"/>
        <v>14.78125</v>
      </c>
      <c r="K13" s="158">
        <f t="shared" si="3"/>
        <v>13.84375</v>
      </c>
      <c r="L13" s="81">
        <f t="shared" si="4"/>
        <v>13.84375</v>
      </c>
      <c r="M13" s="82">
        <f t="shared" si="5"/>
        <v>0</v>
      </c>
      <c r="N13" s="85">
        <f t="shared" si="6"/>
        <v>14.78125</v>
      </c>
      <c r="O13" s="423">
        <f t="shared" si="7"/>
        <v>-0.9375</v>
      </c>
      <c r="P13" s="81">
        <f t="shared" si="8"/>
        <v>0</v>
      </c>
      <c r="Q13" s="82">
        <f t="shared" si="9"/>
        <v>100</v>
      </c>
      <c r="R13" s="85">
        <f t="shared" si="10"/>
        <v>14.78125</v>
      </c>
      <c r="S13" s="158">
        <f t="shared" si="11"/>
        <v>85.21875</v>
      </c>
      <c r="T13" s="81">
        <f t="shared" si="12"/>
        <v>85.21875</v>
      </c>
      <c r="U13" s="82"/>
      <c r="V13" s="85">
        <f t="shared" si="13"/>
        <v>14.78125</v>
      </c>
      <c r="W13" s="158">
        <f t="shared" si="14"/>
        <v>70.4375</v>
      </c>
      <c r="X13" s="87">
        <f t="shared" si="15"/>
        <v>4.7653276955602539</v>
      </c>
      <c r="Y13" s="87">
        <v>6</v>
      </c>
      <c r="Z13" s="87">
        <f t="shared" si="16"/>
        <v>9</v>
      </c>
      <c r="AA13" s="87">
        <f t="shared" si="17"/>
        <v>4.2346723044397461</v>
      </c>
      <c r="AB13" s="154">
        <f t="shared" si="18"/>
        <v>62.59375</v>
      </c>
      <c r="AC13" s="81">
        <v>100</v>
      </c>
      <c r="AD13" s="81"/>
      <c r="AE13" s="473"/>
      <c r="AF13" s="46">
        <v>12.88</v>
      </c>
      <c r="AG13" s="1"/>
      <c r="AH13" s="1">
        <v>100</v>
      </c>
      <c r="AI13" s="1"/>
      <c r="AJ13" s="1"/>
      <c r="AK13" s="1"/>
    </row>
    <row r="14" spans="1:37" ht="14.25" customHeight="1">
      <c r="A14" s="3" t="s">
        <v>1441</v>
      </c>
      <c r="B14" s="472"/>
      <c r="C14" s="2" t="s">
        <v>9</v>
      </c>
      <c r="D14" s="79">
        <f>VLOOKUP(C14,'JAN26'!$A$1:I917,8,0)</f>
        <v>30.75</v>
      </c>
      <c r="E14" s="79">
        <f>VLOOKUP(C14,AVE!B$1:GB3504,2,0)</f>
        <v>12.40625</v>
      </c>
      <c r="F14" s="79">
        <v>150</v>
      </c>
      <c r="G14" s="80">
        <f t="shared" si="0"/>
        <v>102</v>
      </c>
      <c r="H14" s="81">
        <f t="shared" si="1"/>
        <v>30.75</v>
      </c>
      <c r="I14" s="82"/>
      <c r="J14" s="83">
        <f t="shared" si="2"/>
        <v>12.40625</v>
      </c>
      <c r="K14" s="158">
        <f t="shared" si="3"/>
        <v>18.34375</v>
      </c>
      <c r="L14" s="81">
        <f t="shared" si="4"/>
        <v>18.34375</v>
      </c>
      <c r="M14" s="82">
        <f t="shared" si="5"/>
        <v>102</v>
      </c>
      <c r="N14" s="85">
        <f t="shared" si="6"/>
        <v>12.40625</v>
      </c>
      <c r="O14" s="158">
        <f t="shared" si="7"/>
        <v>107.9375</v>
      </c>
      <c r="P14" s="81">
        <f t="shared" si="8"/>
        <v>107.9375</v>
      </c>
      <c r="Q14" s="82">
        <f t="shared" si="9"/>
        <v>0</v>
      </c>
      <c r="R14" s="85">
        <f t="shared" si="10"/>
        <v>12.40625</v>
      </c>
      <c r="S14" s="158">
        <f t="shared" si="11"/>
        <v>95.53125</v>
      </c>
      <c r="T14" s="81">
        <f t="shared" si="12"/>
        <v>95.53125</v>
      </c>
      <c r="U14" s="82"/>
      <c r="V14" s="85">
        <f t="shared" si="13"/>
        <v>12.40625</v>
      </c>
      <c r="W14" s="158">
        <f t="shared" si="14"/>
        <v>83.125</v>
      </c>
      <c r="X14" s="87">
        <f t="shared" si="15"/>
        <v>6.7002518891687659</v>
      </c>
      <c r="Y14" s="87">
        <v>6</v>
      </c>
      <c r="Z14" s="87">
        <f t="shared" si="16"/>
        <v>9</v>
      </c>
      <c r="AA14" s="87">
        <f t="shared" si="17"/>
        <v>2.2997481108312341</v>
      </c>
      <c r="AB14" s="154">
        <f t="shared" si="18"/>
        <v>28.531249999999996</v>
      </c>
      <c r="AC14" s="81"/>
      <c r="AD14" s="194"/>
      <c r="AE14" s="153"/>
      <c r="AF14" s="46">
        <v>14.55</v>
      </c>
      <c r="AG14" s="1">
        <v>102</v>
      </c>
      <c r="AH14" s="1"/>
      <c r="AI14" s="1"/>
      <c r="AJ14" s="1"/>
      <c r="AK14" s="1"/>
    </row>
    <row r="15" spans="1:37" ht="14.25" customHeight="1">
      <c r="A15" s="3" t="s">
        <v>1441</v>
      </c>
      <c r="B15" s="472"/>
      <c r="C15" s="2" t="s">
        <v>81</v>
      </c>
      <c r="D15" s="79">
        <f>VLOOKUP(C15,'JAN26'!$A$1:I918,8,0)</f>
        <v>209</v>
      </c>
      <c r="E15" s="79">
        <f>VLOOKUP(C15,AVE!B$1:GB3505,2,0)</f>
        <v>16.75</v>
      </c>
      <c r="F15" s="79">
        <v>200</v>
      </c>
      <c r="G15" s="80">
        <f t="shared" si="0"/>
        <v>0</v>
      </c>
      <c r="H15" s="81">
        <f t="shared" si="1"/>
        <v>209</v>
      </c>
      <c r="I15" s="82"/>
      <c r="J15" s="83">
        <f t="shared" si="2"/>
        <v>16.75</v>
      </c>
      <c r="K15" s="158">
        <f t="shared" si="3"/>
        <v>192.25</v>
      </c>
      <c r="L15" s="81">
        <f t="shared" si="4"/>
        <v>192.25</v>
      </c>
      <c r="M15" s="82">
        <f t="shared" si="5"/>
        <v>0</v>
      </c>
      <c r="N15" s="85">
        <f t="shared" si="6"/>
        <v>16.75</v>
      </c>
      <c r="O15" s="158">
        <f t="shared" si="7"/>
        <v>175.5</v>
      </c>
      <c r="P15" s="81">
        <f t="shared" si="8"/>
        <v>175.5</v>
      </c>
      <c r="Q15" s="82">
        <f t="shared" si="9"/>
        <v>0</v>
      </c>
      <c r="R15" s="85">
        <f t="shared" si="10"/>
        <v>16.75</v>
      </c>
      <c r="S15" s="158">
        <f t="shared" si="11"/>
        <v>158.75</v>
      </c>
      <c r="T15" s="81">
        <f t="shared" si="12"/>
        <v>158.75</v>
      </c>
      <c r="U15" s="82"/>
      <c r="V15" s="85">
        <f t="shared" si="13"/>
        <v>16.75</v>
      </c>
      <c r="W15" s="158">
        <f t="shared" si="14"/>
        <v>142</v>
      </c>
      <c r="X15" s="87">
        <f t="shared" si="15"/>
        <v>8.4776119402985071</v>
      </c>
      <c r="Y15" s="87">
        <v>6</v>
      </c>
      <c r="Z15" s="87">
        <f t="shared" si="16"/>
        <v>9</v>
      </c>
      <c r="AA15" s="87">
        <f t="shared" si="17"/>
        <v>0.52238805970149294</v>
      </c>
      <c r="AB15" s="154">
        <f t="shared" si="18"/>
        <v>8.7500000000000071</v>
      </c>
      <c r="AC15" s="81">
        <v>200</v>
      </c>
      <c r="AD15" s="81"/>
      <c r="AE15" s="473"/>
      <c r="AF15" s="2"/>
      <c r="AG15" s="1"/>
      <c r="AH15" s="1"/>
      <c r="AI15" s="1"/>
      <c r="AJ15" s="1"/>
      <c r="AK15" s="1"/>
    </row>
    <row r="16" spans="1:37" ht="14.25" customHeight="1">
      <c r="A16" s="474" t="s">
        <v>1441</v>
      </c>
      <c r="B16" s="472">
        <v>19.75</v>
      </c>
      <c r="C16" s="2" t="s">
        <v>10</v>
      </c>
      <c r="D16" s="79">
        <f>VLOOKUP(C16,'JAN26'!$A$1:I919,8,0)</f>
        <v>43.5</v>
      </c>
      <c r="E16" s="79">
        <f>VLOOKUP(C16,AVE!B$1:GB3506,2,0)</f>
        <v>15.8125</v>
      </c>
      <c r="F16" s="79">
        <v>200</v>
      </c>
      <c r="G16" s="80">
        <f t="shared" si="0"/>
        <v>0</v>
      </c>
      <c r="H16" s="81">
        <f t="shared" si="1"/>
        <v>43.5</v>
      </c>
      <c r="I16" s="82"/>
      <c r="J16" s="83">
        <f t="shared" si="2"/>
        <v>15.8125</v>
      </c>
      <c r="K16" s="158">
        <f t="shared" si="3"/>
        <v>27.6875</v>
      </c>
      <c r="L16" s="81">
        <f t="shared" si="4"/>
        <v>27.6875</v>
      </c>
      <c r="M16" s="82">
        <f t="shared" si="5"/>
        <v>0</v>
      </c>
      <c r="N16" s="85">
        <f t="shared" si="6"/>
        <v>15.8125</v>
      </c>
      <c r="O16" s="423">
        <f t="shared" si="7"/>
        <v>11.875</v>
      </c>
      <c r="P16" s="81">
        <f t="shared" si="8"/>
        <v>11.875</v>
      </c>
      <c r="Q16" s="82">
        <f t="shared" si="9"/>
        <v>0</v>
      </c>
      <c r="R16" s="85">
        <f t="shared" si="10"/>
        <v>15.8125</v>
      </c>
      <c r="S16" s="158">
        <f t="shared" si="11"/>
        <v>-3.9375</v>
      </c>
      <c r="T16" s="81">
        <f t="shared" si="12"/>
        <v>0</v>
      </c>
      <c r="U16" s="82"/>
      <c r="V16" s="85">
        <f t="shared" si="13"/>
        <v>15.8125</v>
      </c>
      <c r="W16" s="158">
        <f t="shared" si="14"/>
        <v>-15.8125</v>
      </c>
      <c r="X16" s="87">
        <f t="shared" si="15"/>
        <v>0</v>
      </c>
      <c r="Y16" s="87">
        <v>6</v>
      </c>
      <c r="Z16" s="87">
        <f t="shared" si="16"/>
        <v>9</v>
      </c>
      <c r="AA16" s="87">
        <f t="shared" si="17"/>
        <v>9</v>
      </c>
      <c r="AB16" s="154">
        <f t="shared" si="18"/>
        <v>142.3125</v>
      </c>
      <c r="AC16" s="81">
        <v>200</v>
      </c>
      <c r="AD16" s="158" t="s">
        <v>1442</v>
      </c>
      <c r="AE16" s="83"/>
      <c r="AF16" s="2"/>
      <c r="AG16" s="1"/>
      <c r="AH16" s="1"/>
      <c r="AI16" s="1"/>
      <c r="AJ16" s="1"/>
      <c r="AK16" s="1"/>
    </row>
    <row r="17" spans="1:37" ht="14.25" customHeight="1">
      <c r="A17" s="3"/>
      <c r="B17" s="472"/>
      <c r="C17" s="2" t="s">
        <v>44</v>
      </c>
      <c r="D17" s="79">
        <f>VLOOKUP(C17,'JAN26'!$A$1:I920,8,0)</f>
        <v>173.25</v>
      </c>
      <c r="E17" s="79">
        <f>VLOOKUP(C17,AVE!B$1:GB3507,2,0)</f>
        <v>3.65625</v>
      </c>
      <c r="F17" s="79"/>
      <c r="G17" s="80">
        <f t="shared" si="0"/>
        <v>0</v>
      </c>
      <c r="H17" s="81">
        <f t="shared" si="1"/>
        <v>173.25</v>
      </c>
      <c r="I17" s="82"/>
      <c r="J17" s="83">
        <f t="shared" si="2"/>
        <v>3.65625</v>
      </c>
      <c r="K17" s="158">
        <f t="shared" si="3"/>
        <v>169.59375</v>
      </c>
      <c r="L17" s="81">
        <f t="shared" si="4"/>
        <v>169.59375</v>
      </c>
      <c r="M17" s="82">
        <f t="shared" si="5"/>
        <v>0</v>
      </c>
      <c r="N17" s="85">
        <f t="shared" si="6"/>
        <v>3.65625</v>
      </c>
      <c r="O17" s="158">
        <f t="shared" si="7"/>
        <v>165.9375</v>
      </c>
      <c r="P17" s="81">
        <f t="shared" si="8"/>
        <v>165.9375</v>
      </c>
      <c r="Q17" s="82">
        <f t="shared" si="9"/>
        <v>0</v>
      </c>
      <c r="R17" s="85">
        <f t="shared" si="10"/>
        <v>3.65625</v>
      </c>
      <c r="S17" s="158">
        <f t="shared" si="11"/>
        <v>162.28125</v>
      </c>
      <c r="T17" s="81">
        <f t="shared" si="12"/>
        <v>162.28125</v>
      </c>
      <c r="U17" s="82"/>
      <c r="V17" s="85">
        <f t="shared" si="13"/>
        <v>3.65625</v>
      </c>
      <c r="W17" s="158">
        <f t="shared" si="14"/>
        <v>158.625</v>
      </c>
      <c r="X17" s="87">
        <f t="shared" si="15"/>
        <v>43.384615384615387</v>
      </c>
      <c r="Y17" s="87">
        <v>6</v>
      </c>
      <c r="Z17" s="87">
        <f t="shared" si="16"/>
        <v>9</v>
      </c>
      <c r="AA17" s="87">
        <f t="shared" si="17"/>
        <v>0</v>
      </c>
      <c r="AB17" s="154">
        <f t="shared" si="18"/>
        <v>0</v>
      </c>
      <c r="AC17" s="81"/>
      <c r="AD17" s="81"/>
      <c r="AE17" s="473"/>
      <c r="AF17" s="2"/>
      <c r="AG17" s="1"/>
      <c r="AH17" s="1"/>
      <c r="AI17" s="1"/>
      <c r="AJ17" s="1"/>
      <c r="AK17" s="1"/>
    </row>
    <row r="18" spans="1:37" ht="14.25" customHeight="1">
      <c r="A18" s="3" t="s">
        <v>1441</v>
      </c>
      <c r="B18" s="472"/>
      <c r="C18" s="2" t="s">
        <v>31</v>
      </c>
      <c r="D18" s="79">
        <f>VLOOKUP(C18,'JAN26'!$A$1:I921,8,0)</f>
        <v>57</v>
      </c>
      <c r="E18" s="79">
        <f>VLOOKUP(C18,AVE!B$1:GB3508,2,0)</f>
        <v>8.71875</v>
      </c>
      <c r="F18" s="79">
        <v>100</v>
      </c>
      <c r="G18" s="80">
        <f t="shared" si="0"/>
        <v>0</v>
      </c>
      <c r="H18" s="81">
        <f t="shared" si="1"/>
        <v>57</v>
      </c>
      <c r="I18" s="82"/>
      <c r="J18" s="83">
        <f t="shared" si="2"/>
        <v>8.71875</v>
      </c>
      <c r="K18" s="158">
        <f t="shared" si="3"/>
        <v>48.28125</v>
      </c>
      <c r="L18" s="81">
        <f t="shared" si="4"/>
        <v>48.28125</v>
      </c>
      <c r="M18" s="82">
        <f t="shared" si="5"/>
        <v>0</v>
      </c>
      <c r="N18" s="85">
        <f t="shared" si="6"/>
        <v>8.71875</v>
      </c>
      <c r="O18" s="158">
        <f t="shared" si="7"/>
        <v>39.5625</v>
      </c>
      <c r="P18" s="81">
        <f t="shared" si="8"/>
        <v>39.5625</v>
      </c>
      <c r="Q18" s="82">
        <f t="shared" si="9"/>
        <v>0</v>
      </c>
      <c r="R18" s="85">
        <f t="shared" si="10"/>
        <v>8.71875</v>
      </c>
      <c r="S18" s="158">
        <f t="shared" si="11"/>
        <v>30.84375</v>
      </c>
      <c r="T18" s="81">
        <f t="shared" si="12"/>
        <v>30.84375</v>
      </c>
      <c r="U18" s="82"/>
      <c r="V18" s="85">
        <f t="shared" si="13"/>
        <v>8.71875</v>
      </c>
      <c r="W18" s="158">
        <f t="shared" si="14"/>
        <v>22.125</v>
      </c>
      <c r="X18" s="87">
        <f t="shared" si="15"/>
        <v>2.5376344086021505</v>
      </c>
      <c r="Y18" s="87">
        <v>6</v>
      </c>
      <c r="Z18" s="87">
        <f t="shared" si="16"/>
        <v>9</v>
      </c>
      <c r="AA18" s="87">
        <f t="shared" si="17"/>
        <v>6.4623655913978499</v>
      </c>
      <c r="AB18" s="154">
        <f t="shared" si="18"/>
        <v>56.343750000000007</v>
      </c>
      <c r="AC18" s="81">
        <v>100</v>
      </c>
      <c r="AD18" s="153"/>
      <c r="AE18" s="153"/>
      <c r="AF18" s="2"/>
      <c r="AG18" s="1"/>
      <c r="AH18" s="1"/>
      <c r="AI18" s="1"/>
      <c r="AJ18" s="1"/>
      <c r="AK18" s="1"/>
    </row>
    <row r="19" spans="1:37" ht="14.25" customHeight="1">
      <c r="A19" s="2"/>
      <c r="B19" s="472"/>
      <c r="C19" s="2" t="s">
        <v>29</v>
      </c>
      <c r="D19" s="79">
        <f>VLOOKUP(C19,'JAN26'!$A$1:I922,8,0)</f>
        <v>88.75</v>
      </c>
      <c r="E19" s="79">
        <f>VLOOKUP(C19,AVE!B$1:GB3509,2,0)</f>
        <v>0.8125</v>
      </c>
      <c r="F19" s="79"/>
      <c r="G19" s="80">
        <f t="shared" si="0"/>
        <v>0</v>
      </c>
      <c r="H19" s="81">
        <f t="shared" si="1"/>
        <v>88.75</v>
      </c>
      <c r="I19" s="82"/>
      <c r="J19" s="83">
        <f t="shared" si="2"/>
        <v>0.8125</v>
      </c>
      <c r="K19" s="158">
        <f t="shared" si="3"/>
        <v>87.9375</v>
      </c>
      <c r="L19" s="81">
        <f t="shared" si="4"/>
        <v>87.9375</v>
      </c>
      <c r="M19" s="82">
        <f t="shared" si="5"/>
        <v>0</v>
      </c>
      <c r="N19" s="85">
        <f t="shared" si="6"/>
        <v>0.8125</v>
      </c>
      <c r="O19" s="158">
        <f t="shared" si="7"/>
        <v>87.125</v>
      </c>
      <c r="P19" s="81">
        <f t="shared" si="8"/>
        <v>87.125</v>
      </c>
      <c r="Q19" s="82">
        <f t="shared" si="9"/>
        <v>0</v>
      </c>
      <c r="R19" s="85">
        <f t="shared" si="10"/>
        <v>0.8125</v>
      </c>
      <c r="S19" s="158">
        <f t="shared" si="11"/>
        <v>86.3125</v>
      </c>
      <c r="T19" s="81">
        <f t="shared" si="12"/>
        <v>86.3125</v>
      </c>
      <c r="U19" s="82"/>
      <c r="V19" s="85">
        <f t="shared" si="13"/>
        <v>0.8125</v>
      </c>
      <c r="W19" s="158">
        <f t="shared" si="14"/>
        <v>85.5</v>
      </c>
      <c r="X19" s="87">
        <f t="shared" si="15"/>
        <v>105.23076923076923</v>
      </c>
      <c r="Y19" s="87">
        <v>6</v>
      </c>
      <c r="Z19" s="87">
        <f t="shared" si="16"/>
        <v>9</v>
      </c>
      <c r="AA19" s="87">
        <f t="shared" si="17"/>
        <v>0</v>
      </c>
      <c r="AB19" s="154">
        <f t="shared" si="18"/>
        <v>0</v>
      </c>
      <c r="AC19" s="81"/>
      <c r="AD19" s="153"/>
      <c r="AE19" s="153"/>
      <c r="AF19" s="2"/>
      <c r="AG19" s="1"/>
      <c r="AH19" s="1"/>
      <c r="AI19" s="1"/>
      <c r="AJ19" s="1"/>
      <c r="AK19" s="1"/>
    </row>
    <row r="20" spans="1:37" ht="14.25" customHeight="1">
      <c r="A20" s="3" t="s">
        <v>1441</v>
      </c>
      <c r="B20" s="472"/>
      <c r="C20" s="2" t="s">
        <v>77</v>
      </c>
      <c r="D20" s="79">
        <f>VLOOKUP(C20,'JAN26'!$A$1:I923,8,0)</f>
        <v>37.25</v>
      </c>
      <c r="E20" s="79">
        <f>VLOOKUP(C20,AVE!B$1:GB3510,2,0)</f>
        <v>0.83333333333333337</v>
      </c>
      <c r="F20" s="79">
        <v>50</v>
      </c>
      <c r="G20" s="80">
        <f t="shared" si="0"/>
        <v>0</v>
      </c>
      <c r="H20" s="81">
        <f t="shared" si="1"/>
        <v>37.25</v>
      </c>
      <c r="I20" s="82"/>
      <c r="J20" s="83">
        <f t="shared" si="2"/>
        <v>0.83333333333333337</v>
      </c>
      <c r="K20" s="158">
        <f t="shared" si="3"/>
        <v>36.416666666666664</v>
      </c>
      <c r="L20" s="81">
        <f t="shared" si="4"/>
        <v>36.416666666666664</v>
      </c>
      <c r="M20" s="82">
        <f t="shared" si="5"/>
        <v>0</v>
      </c>
      <c r="N20" s="85">
        <f t="shared" si="6"/>
        <v>0.83333333333333337</v>
      </c>
      <c r="O20" s="158">
        <f t="shared" si="7"/>
        <v>35.583333333333329</v>
      </c>
      <c r="P20" s="81">
        <f t="shared" si="8"/>
        <v>35.583333333333329</v>
      </c>
      <c r="Q20" s="82">
        <f t="shared" si="9"/>
        <v>0</v>
      </c>
      <c r="R20" s="85">
        <f t="shared" si="10"/>
        <v>0.83333333333333337</v>
      </c>
      <c r="S20" s="158">
        <f t="shared" si="11"/>
        <v>34.749999999999993</v>
      </c>
      <c r="T20" s="81">
        <f t="shared" si="12"/>
        <v>34.749999999999993</v>
      </c>
      <c r="U20" s="82"/>
      <c r="V20" s="85">
        <f t="shared" si="13"/>
        <v>0.83333333333333337</v>
      </c>
      <c r="W20" s="158">
        <f t="shared" si="14"/>
        <v>33.916666666666657</v>
      </c>
      <c r="X20" s="87">
        <f t="shared" si="15"/>
        <v>40.699999999999989</v>
      </c>
      <c r="Y20" s="87">
        <v>6</v>
      </c>
      <c r="Z20" s="87">
        <f t="shared" si="16"/>
        <v>9</v>
      </c>
      <c r="AA20" s="87">
        <f t="shared" si="17"/>
        <v>0</v>
      </c>
      <c r="AB20" s="154">
        <f t="shared" si="18"/>
        <v>0</v>
      </c>
      <c r="AC20" s="81"/>
      <c r="AD20" s="81"/>
      <c r="AE20" s="473"/>
      <c r="AF20" s="2"/>
      <c r="AG20" s="1"/>
      <c r="AH20" s="1"/>
      <c r="AI20" s="1"/>
      <c r="AJ20" s="1"/>
      <c r="AK20" s="1"/>
    </row>
    <row r="21" spans="1:37" ht="14.25" customHeight="1">
      <c r="A21" s="3"/>
      <c r="B21" s="472"/>
      <c r="C21" s="2" t="s">
        <v>28</v>
      </c>
      <c r="D21" s="79">
        <f>VLOOKUP(C21,'JAN26'!$A$1:I924,8,0)</f>
        <v>10</v>
      </c>
      <c r="E21" s="79">
        <f>VLOOKUP(C21,AVE!B$1:GB3511,2,0)</f>
        <v>0.875</v>
      </c>
      <c r="F21" s="79"/>
      <c r="G21" s="80">
        <f t="shared" si="0"/>
        <v>0</v>
      </c>
      <c r="H21" s="81">
        <f t="shared" si="1"/>
        <v>10</v>
      </c>
      <c r="I21" s="82"/>
      <c r="J21" s="83">
        <f t="shared" si="2"/>
        <v>0.875</v>
      </c>
      <c r="K21" s="158">
        <f t="shared" si="3"/>
        <v>9.125</v>
      </c>
      <c r="L21" s="81">
        <f t="shared" si="4"/>
        <v>9.125</v>
      </c>
      <c r="M21" s="82">
        <f t="shared" si="5"/>
        <v>0</v>
      </c>
      <c r="N21" s="85">
        <f t="shared" si="6"/>
        <v>0.875</v>
      </c>
      <c r="O21" s="158">
        <f t="shared" si="7"/>
        <v>8.25</v>
      </c>
      <c r="P21" s="81">
        <f t="shared" si="8"/>
        <v>8.25</v>
      </c>
      <c r="Q21" s="82">
        <f t="shared" si="9"/>
        <v>0</v>
      </c>
      <c r="R21" s="85">
        <f t="shared" si="10"/>
        <v>0.875</v>
      </c>
      <c r="S21" s="158">
        <f t="shared" si="11"/>
        <v>7.375</v>
      </c>
      <c r="T21" s="81">
        <f t="shared" si="12"/>
        <v>7.375</v>
      </c>
      <c r="U21" s="82"/>
      <c r="V21" s="85">
        <f t="shared" si="13"/>
        <v>0.875</v>
      </c>
      <c r="W21" s="158">
        <f t="shared" si="14"/>
        <v>6.5</v>
      </c>
      <c r="X21" s="87">
        <f t="shared" si="15"/>
        <v>7.4285714285714288</v>
      </c>
      <c r="Y21" s="87">
        <v>6</v>
      </c>
      <c r="Z21" s="87">
        <f t="shared" si="16"/>
        <v>9</v>
      </c>
      <c r="AA21" s="87">
        <f t="shared" si="17"/>
        <v>1.5714285714285712</v>
      </c>
      <c r="AB21" s="154">
        <f t="shared" si="18"/>
        <v>1.3749999999999998</v>
      </c>
      <c r="AC21" s="81"/>
      <c r="AD21" s="81"/>
      <c r="AE21" s="81"/>
      <c r="AF21" s="2"/>
      <c r="AG21" s="1"/>
      <c r="AH21" s="1"/>
      <c r="AI21" s="1"/>
      <c r="AJ21" s="1"/>
      <c r="AK21" s="1"/>
    </row>
    <row r="22" spans="1:37" ht="14.25" customHeight="1">
      <c r="A22" s="3" t="s">
        <v>1441</v>
      </c>
      <c r="B22" s="472"/>
      <c r="C22" s="2" t="s">
        <v>30</v>
      </c>
      <c r="D22" s="79">
        <f>VLOOKUP(C22,'JAN26'!$A$1:I925,8,0)</f>
        <v>17</v>
      </c>
      <c r="E22" s="79">
        <f>VLOOKUP(C22,AVE!B$1:GB3512,2,0)</f>
        <v>3.90625</v>
      </c>
      <c r="F22" s="79">
        <v>100</v>
      </c>
      <c r="G22" s="80">
        <f t="shared" si="0"/>
        <v>52</v>
      </c>
      <c r="H22" s="81">
        <f t="shared" si="1"/>
        <v>17</v>
      </c>
      <c r="I22" s="82"/>
      <c r="J22" s="83">
        <f t="shared" si="2"/>
        <v>3.90625</v>
      </c>
      <c r="K22" s="158">
        <f t="shared" si="3"/>
        <v>13.09375</v>
      </c>
      <c r="L22" s="81">
        <f t="shared" si="4"/>
        <v>13.09375</v>
      </c>
      <c r="M22" s="82">
        <f t="shared" si="5"/>
        <v>0</v>
      </c>
      <c r="N22" s="85">
        <f t="shared" si="6"/>
        <v>3.90625</v>
      </c>
      <c r="O22" s="158">
        <f t="shared" si="7"/>
        <v>9.1875</v>
      </c>
      <c r="P22" s="81">
        <f t="shared" si="8"/>
        <v>9.1875</v>
      </c>
      <c r="Q22" s="82">
        <f t="shared" si="9"/>
        <v>52</v>
      </c>
      <c r="R22" s="85">
        <f t="shared" si="10"/>
        <v>3.90625</v>
      </c>
      <c r="S22" s="158">
        <f t="shared" si="11"/>
        <v>57.28125</v>
      </c>
      <c r="T22" s="81">
        <f t="shared" si="12"/>
        <v>57.28125</v>
      </c>
      <c r="U22" s="82"/>
      <c r="V22" s="85">
        <f t="shared" si="13"/>
        <v>3.90625</v>
      </c>
      <c r="W22" s="158">
        <f t="shared" si="14"/>
        <v>53.375</v>
      </c>
      <c r="X22" s="87">
        <f t="shared" si="15"/>
        <v>13.664</v>
      </c>
      <c r="Y22" s="87">
        <v>6</v>
      </c>
      <c r="Z22" s="87">
        <f t="shared" si="16"/>
        <v>9</v>
      </c>
      <c r="AA22" s="87">
        <f t="shared" si="17"/>
        <v>0</v>
      </c>
      <c r="AB22" s="154">
        <f t="shared" si="18"/>
        <v>0</v>
      </c>
      <c r="AC22" s="81"/>
      <c r="AD22" s="81"/>
      <c r="AE22" s="473"/>
      <c r="AF22" s="46">
        <v>14.88</v>
      </c>
      <c r="AG22" s="1"/>
      <c r="AH22" s="1">
        <v>52</v>
      </c>
      <c r="AI22" s="1"/>
      <c r="AJ22" s="1"/>
      <c r="AK22" s="1"/>
    </row>
    <row r="23" spans="1:37" ht="14.25" customHeight="1">
      <c r="A23" s="474"/>
      <c r="B23" s="472"/>
      <c r="C23" s="2" t="s">
        <v>164</v>
      </c>
      <c r="D23" s="79">
        <f>VLOOKUP(C23,'JAN26'!$A$1:I926,8,0)</f>
        <v>6.5</v>
      </c>
      <c r="E23" s="79">
        <f>VLOOKUP(C23,AVE!B$1:GB3513,2,0)</f>
        <v>3.5</v>
      </c>
      <c r="F23" s="79">
        <v>100</v>
      </c>
      <c r="G23" s="80">
        <f t="shared" si="0"/>
        <v>0</v>
      </c>
      <c r="H23" s="81">
        <f t="shared" si="1"/>
        <v>6.5</v>
      </c>
      <c r="I23" s="82"/>
      <c r="J23" s="83">
        <f t="shared" si="2"/>
        <v>3.5</v>
      </c>
      <c r="K23" s="158">
        <f t="shared" si="3"/>
        <v>3</v>
      </c>
      <c r="L23" s="81">
        <f t="shared" si="4"/>
        <v>3</v>
      </c>
      <c r="M23" s="82">
        <f t="shared" si="5"/>
        <v>0</v>
      </c>
      <c r="N23" s="85">
        <f t="shared" si="6"/>
        <v>3.5</v>
      </c>
      <c r="O23" s="158">
        <f t="shared" si="7"/>
        <v>-0.5</v>
      </c>
      <c r="P23" s="81">
        <f t="shared" si="8"/>
        <v>0</v>
      </c>
      <c r="Q23" s="82">
        <f t="shared" si="9"/>
        <v>0</v>
      </c>
      <c r="R23" s="85">
        <f t="shared" si="10"/>
        <v>3.5</v>
      </c>
      <c r="S23" s="158">
        <f t="shared" si="11"/>
        <v>-3.5</v>
      </c>
      <c r="T23" s="81">
        <f t="shared" si="12"/>
        <v>0</v>
      </c>
      <c r="U23" s="82"/>
      <c r="V23" s="85">
        <f t="shared" si="13"/>
        <v>3.5</v>
      </c>
      <c r="W23" s="158">
        <f t="shared" si="14"/>
        <v>-3.5</v>
      </c>
      <c r="X23" s="87">
        <f t="shared" si="15"/>
        <v>0</v>
      </c>
      <c r="Y23" s="87">
        <v>6</v>
      </c>
      <c r="Z23" s="87">
        <f t="shared" si="16"/>
        <v>9</v>
      </c>
      <c r="AA23" s="87">
        <f t="shared" si="17"/>
        <v>9</v>
      </c>
      <c r="AB23" s="154">
        <f t="shared" si="18"/>
        <v>31.5</v>
      </c>
      <c r="AC23" s="81"/>
      <c r="AD23" s="158"/>
      <c r="AE23" s="81"/>
      <c r="AF23" s="2"/>
      <c r="AG23" s="1"/>
      <c r="AH23" s="1"/>
      <c r="AI23" s="1"/>
      <c r="AJ23" s="1"/>
      <c r="AK23" s="1"/>
    </row>
    <row r="24" spans="1:37" ht="14.25" customHeight="1">
      <c r="A24" s="2"/>
      <c r="B24" s="472"/>
      <c r="C24" s="2" t="s">
        <v>84</v>
      </c>
      <c r="D24" s="79">
        <f>VLOOKUP(C24,'JAN26'!$A$1:I927,8,0)</f>
        <v>7.75</v>
      </c>
      <c r="E24" s="79">
        <f>VLOOKUP(C24,AVE!B$1:GB3514,2,0)</f>
        <v>0.66666666666666663</v>
      </c>
      <c r="F24" s="79"/>
      <c r="G24" s="80">
        <f t="shared" si="0"/>
        <v>0</v>
      </c>
      <c r="H24" s="81">
        <f t="shared" si="1"/>
        <v>7.75</v>
      </c>
      <c r="I24" s="82"/>
      <c r="J24" s="83">
        <f t="shared" si="2"/>
        <v>0.66666666666666663</v>
      </c>
      <c r="K24" s="158">
        <f t="shared" si="3"/>
        <v>7.083333333333333</v>
      </c>
      <c r="L24" s="81">
        <f t="shared" si="4"/>
        <v>7.083333333333333</v>
      </c>
      <c r="M24" s="82">
        <f t="shared" si="5"/>
        <v>0</v>
      </c>
      <c r="N24" s="85">
        <f t="shared" si="6"/>
        <v>0.66666666666666663</v>
      </c>
      <c r="O24" s="158">
        <f t="shared" si="7"/>
        <v>6.4166666666666661</v>
      </c>
      <c r="P24" s="81">
        <f t="shared" si="8"/>
        <v>6.4166666666666661</v>
      </c>
      <c r="Q24" s="82">
        <f t="shared" si="9"/>
        <v>0</v>
      </c>
      <c r="R24" s="85">
        <f t="shared" si="10"/>
        <v>0.66666666666666663</v>
      </c>
      <c r="S24" s="158">
        <f t="shared" si="11"/>
        <v>5.7499999999999991</v>
      </c>
      <c r="T24" s="81">
        <f t="shared" si="12"/>
        <v>5.7499999999999991</v>
      </c>
      <c r="U24" s="82"/>
      <c r="V24" s="85">
        <f t="shared" si="13"/>
        <v>0.66666666666666663</v>
      </c>
      <c r="W24" s="158">
        <f t="shared" si="14"/>
        <v>5.0833333333333321</v>
      </c>
      <c r="X24" s="87">
        <f t="shared" si="15"/>
        <v>7.6249999999999982</v>
      </c>
      <c r="Y24" s="87">
        <v>6</v>
      </c>
      <c r="Z24" s="87">
        <f t="shared" si="16"/>
        <v>9</v>
      </c>
      <c r="AA24" s="87">
        <f t="shared" si="17"/>
        <v>1.3750000000000018</v>
      </c>
      <c r="AB24" s="154">
        <f t="shared" si="18"/>
        <v>0.91666666666666785</v>
      </c>
      <c r="AC24" s="81"/>
      <c r="AD24" s="153"/>
      <c r="AE24" s="153"/>
      <c r="AF24" s="2"/>
      <c r="AG24" s="1"/>
      <c r="AH24" s="1"/>
      <c r="AI24" s="1"/>
      <c r="AJ24" s="1"/>
      <c r="AK24" s="1"/>
    </row>
    <row r="25" spans="1:37" ht="14.25" customHeight="1">
      <c r="A25" s="2" t="s">
        <v>1214</v>
      </c>
      <c r="B25" s="472"/>
      <c r="C25" s="2" t="s">
        <v>32</v>
      </c>
      <c r="D25" s="79">
        <f>VLOOKUP(C25,'JAN26'!$A$1:I928,8,0)</f>
        <v>0.5</v>
      </c>
      <c r="E25" s="79">
        <f>VLOOKUP(C25,AVE!B$1:GB3515,2,0)</f>
        <v>0</v>
      </c>
      <c r="F25" s="79">
        <f t="shared" ref="F25:F27" si="19">E25*12</f>
        <v>0</v>
      </c>
      <c r="G25" s="49">
        <f t="shared" si="0"/>
        <v>0</v>
      </c>
      <c r="H25" s="3">
        <f t="shared" si="1"/>
        <v>0.5</v>
      </c>
      <c r="I25" s="82"/>
      <c r="J25" s="52">
        <f t="shared" si="2"/>
        <v>0</v>
      </c>
      <c r="K25" s="1">
        <f t="shared" si="3"/>
        <v>0.5</v>
      </c>
      <c r="L25" s="3">
        <f t="shared" si="4"/>
        <v>0.5</v>
      </c>
      <c r="M25" s="82">
        <f t="shared" si="5"/>
        <v>0</v>
      </c>
      <c r="N25" s="85">
        <f t="shared" si="6"/>
        <v>0</v>
      </c>
      <c r="O25" s="158">
        <f t="shared" si="7"/>
        <v>0.5</v>
      </c>
      <c r="P25" s="81">
        <f t="shared" si="8"/>
        <v>0.5</v>
      </c>
      <c r="Q25" s="82">
        <f t="shared" si="9"/>
        <v>0</v>
      </c>
      <c r="R25" s="53">
        <f t="shared" si="10"/>
        <v>0</v>
      </c>
      <c r="S25" s="1">
        <f t="shared" si="11"/>
        <v>0.5</v>
      </c>
      <c r="T25" s="3">
        <f t="shared" si="12"/>
        <v>0.5</v>
      </c>
      <c r="U25" s="82"/>
      <c r="V25" s="53">
        <f t="shared" si="13"/>
        <v>0</v>
      </c>
      <c r="W25" s="1">
        <f t="shared" si="14"/>
        <v>0.5</v>
      </c>
      <c r="X25" s="116" t="e">
        <f t="shared" si="15"/>
        <v>#DIV/0!</v>
      </c>
      <c r="Y25" s="87">
        <v>6</v>
      </c>
      <c r="Z25" s="87">
        <f t="shared" si="16"/>
        <v>9</v>
      </c>
      <c r="AA25" s="116" t="e">
        <f t="shared" si="17"/>
        <v>#DIV/0!</v>
      </c>
      <c r="AB25" s="475" t="e">
        <f t="shared" si="18"/>
        <v>#DIV/0!</v>
      </c>
      <c r="AC25" s="3"/>
      <c r="AD25" s="153"/>
      <c r="AE25" s="2"/>
      <c r="AF25" s="2"/>
      <c r="AG25" s="1"/>
      <c r="AH25" s="1"/>
      <c r="AI25" s="1"/>
      <c r="AJ25" s="1"/>
      <c r="AK25" s="1"/>
    </row>
    <row r="26" spans="1:37" ht="14.25" customHeight="1">
      <c r="A26" s="2" t="s">
        <v>1214</v>
      </c>
      <c r="B26" s="472"/>
      <c r="C26" s="2" t="s">
        <v>55</v>
      </c>
      <c r="D26" s="79">
        <f>VLOOKUP(C26,'JAN26'!$A$1:I929,8,0)</f>
        <v>0.25</v>
      </c>
      <c r="E26" s="79">
        <f>VLOOKUP(C26,AVE!B$1:GB3516,2,0)</f>
        <v>0</v>
      </c>
      <c r="F26" s="79">
        <f t="shared" si="19"/>
        <v>0</v>
      </c>
      <c r="G26" s="49">
        <f t="shared" si="0"/>
        <v>0</v>
      </c>
      <c r="H26" s="3">
        <f t="shared" si="1"/>
        <v>0.25</v>
      </c>
      <c r="I26" s="82"/>
      <c r="J26" s="52">
        <f t="shared" si="2"/>
        <v>0</v>
      </c>
      <c r="K26" s="1">
        <f t="shared" si="3"/>
        <v>0.25</v>
      </c>
      <c r="L26" s="3">
        <f t="shared" si="4"/>
        <v>0.25</v>
      </c>
      <c r="M26" s="82">
        <f t="shared" si="5"/>
        <v>0</v>
      </c>
      <c r="N26" s="85">
        <f t="shared" si="6"/>
        <v>0</v>
      </c>
      <c r="O26" s="158">
        <f t="shared" si="7"/>
        <v>0.25</v>
      </c>
      <c r="P26" s="81">
        <f t="shared" si="8"/>
        <v>0.25</v>
      </c>
      <c r="Q26" s="82">
        <f t="shared" si="9"/>
        <v>0</v>
      </c>
      <c r="R26" s="53">
        <f t="shared" si="10"/>
        <v>0</v>
      </c>
      <c r="S26" s="1">
        <f t="shared" si="11"/>
        <v>0.25</v>
      </c>
      <c r="T26" s="3">
        <f t="shared" si="12"/>
        <v>0.25</v>
      </c>
      <c r="U26" s="82"/>
      <c r="V26" s="53">
        <f t="shared" si="13"/>
        <v>0</v>
      </c>
      <c r="W26" s="1">
        <f t="shared" si="14"/>
        <v>0.25</v>
      </c>
      <c r="X26" s="116" t="e">
        <f t="shared" si="15"/>
        <v>#DIV/0!</v>
      </c>
      <c r="Y26" s="87">
        <v>6</v>
      </c>
      <c r="Z26" s="87">
        <f t="shared" si="16"/>
        <v>9</v>
      </c>
      <c r="AA26" s="116" t="e">
        <f t="shared" si="17"/>
        <v>#DIV/0!</v>
      </c>
      <c r="AB26" s="475" t="e">
        <f t="shared" si="18"/>
        <v>#DIV/0!</v>
      </c>
      <c r="AC26" s="81"/>
      <c r="AD26" s="153"/>
      <c r="AE26" s="153"/>
      <c r="AF26" s="2"/>
      <c r="AG26" s="1"/>
      <c r="AH26" s="1"/>
      <c r="AI26" s="1"/>
      <c r="AJ26" s="1"/>
      <c r="AK26" s="1"/>
    </row>
    <row r="27" spans="1:37" ht="14.25" customHeight="1">
      <c r="A27" s="3" t="s">
        <v>1214</v>
      </c>
      <c r="B27" s="472"/>
      <c r="C27" s="2" t="s">
        <v>83</v>
      </c>
      <c r="D27" s="79">
        <f>VLOOKUP(C27,'JAN26'!$A$1:I930,8,0)</f>
        <v>5</v>
      </c>
      <c r="E27" s="79">
        <f>VLOOKUP(C27,AVE!B$1:GB3517,2,0)</f>
        <v>0</v>
      </c>
      <c r="F27" s="79">
        <f t="shared" si="19"/>
        <v>0</v>
      </c>
      <c r="G27" s="49">
        <f t="shared" si="0"/>
        <v>0</v>
      </c>
      <c r="H27" s="3">
        <f t="shared" si="1"/>
        <v>5</v>
      </c>
      <c r="I27" s="82"/>
      <c r="J27" s="52">
        <f t="shared" si="2"/>
        <v>0</v>
      </c>
      <c r="K27" s="1">
        <f t="shared" si="3"/>
        <v>5</v>
      </c>
      <c r="L27" s="3">
        <f t="shared" si="4"/>
        <v>5</v>
      </c>
      <c r="M27" s="82">
        <f t="shared" si="5"/>
        <v>0</v>
      </c>
      <c r="N27" s="85">
        <f t="shared" si="6"/>
        <v>0</v>
      </c>
      <c r="O27" s="158">
        <f t="shared" si="7"/>
        <v>5</v>
      </c>
      <c r="P27" s="81">
        <f t="shared" si="8"/>
        <v>5</v>
      </c>
      <c r="Q27" s="82">
        <f t="shared" si="9"/>
        <v>0</v>
      </c>
      <c r="R27" s="53">
        <f t="shared" si="10"/>
        <v>0</v>
      </c>
      <c r="S27" s="1">
        <f t="shared" si="11"/>
        <v>5</v>
      </c>
      <c r="T27" s="3">
        <f t="shared" si="12"/>
        <v>5</v>
      </c>
      <c r="U27" s="82"/>
      <c r="V27" s="53">
        <f t="shared" si="13"/>
        <v>0</v>
      </c>
      <c r="W27" s="1">
        <f t="shared" si="14"/>
        <v>5</v>
      </c>
      <c r="X27" s="116" t="e">
        <f t="shared" si="15"/>
        <v>#DIV/0!</v>
      </c>
      <c r="Y27" s="87">
        <v>6</v>
      </c>
      <c r="Z27" s="87">
        <f t="shared" si="16"/>
        <v>9</v>
      </c>
      <c r="AA27" s="116" t="e">
        <f t="shared" si="17"/>
        <v>#DIV/0!</v>
      </c>
      <c r="AB27" s="475" t="e">
        <f t="shared" si="18"/>
        <v>#DIV/0!</v>
      </c>
      <c r="AC27" s="3"/>
      <c r="AD27" s="158"/>
      <c r="AE27" s="3"/>
      <c r="AF27" s="2"/>
      <c r="AG27" s="1"/>
      <c r="AH27" s="1"/>
      <c r="AI27" s="1"/>
      <c r="AJ27" s="1"/>
      <c r="AK27" s="1"/>
    </row>
    <row r="28" spans="1:37" ht="14.25" customHeight="1">
      <c r="B28" s="472"/>
      <c r="C28" s="46" t="s">
        <v>1443</v>
      </c>
      <c r="D28" s="79" t="e">
        <f>VLOOKUP(C28,'JAN26'!$A$1:I931,8,0)</f>
        <v>#N/A</v>
      </c>
      <c r="E28" s="79" t="e">
        <f>VLOOKUP(C28,AVE!B$1:GB3518,2,0)</f>
        <v>#N/A</v>
      </c>
      <c r="F28" s="79">
        <v>400</v>
      </c>
      <c r="G28" s="49">
        <f t="shared" si="0"/>
        <v>52</v>
      </c>
      <c r="H28" s="3"/>
      <c r="I28" s="82"/>
      <c r="J28" s="52"/>
      <c r="K28" s="1"/>
      <c r="L28" s="3"/>
      <c r="M28" s="82">
        <f t="shared" si="5"/>
        <v>0</v>
      </c>
      <c r="N28" s="85">
        <f t="shared" si="6"/>
        <v>0</v>
      </c>
      <c r="O28" s="158">
        <f t="shared" si="7"/>
        <v>0</v>
      </c>
      <c r="P28" s="81">
        <f t="shared" si="8"/>
        <v>0</v>
      </c>
      <c r="Q28" s="82">
        <f t="shared" si="9"/>
        <v>52</v>
      </c>
      <c r="R28" s="53"/>
      <c r="S28" s="1"/>
      <c r="T28" s="3"/>
      <c r="U28" s="82"/>
      <c r="V28" s="53"/>
      <c r="W28" s="1"/>
      <c r="X28" s="116"/>
      <c r="Y28" s="87">
        <v>6</v>
      </c>
      <c r="Z28" s="87">
        <f t="shared" si="16"/>
        <v>9</v>
      </c>
      <c r="AA28" s="116"/>
      <c r="AB28" s="475"/>
      <c r="AC28" s="3"/>
      <c r="AD28" s="158"/>
      <c r="AE28" s="3"/>
      <c r="AF28" s="46">
        <v>16.68</v>
      </c>
      <c r="AG28" s="1"/>
      <c r="AH28" s="1">
        <v>52</v>
      </c>
      <c r="AI28" s="1"/>
      <c r="AJ28" s="1"/>
      <c r="AK28" s="1"/>
    </row>
    <row r="29" spans="1:37" ht="14.25" customHeight="1">
      <c r="A29" s="474" t="s">
        <v>1444</v>
      </c>
      <c r="B29" s="474"/>
      <c r="C29" s="2" t="s">
        <v>1445</v>
      </c>
      <c r="D29" s="79" t="e">
        <f>VLOOKUP(C29,'JAN26'!$A$1:I932,8,0)</f>
        <v>#N/A</v>
      </c>
      <c r="E29" s="79" t="e">
        <f>VLOOKUP(C29,AVE!B$1:GB3519,2,0)</f>
        <v>#N/A</v>
      </c>
      <c r="F29" s="79">
        <v>200</v>
      </c>
      <c r="G29" s="49">
        <f t="shared" si="0"/>
        <v>0</v>
      </c>
      <c r="H29" s="3"/>
      <c r="I29" s="82"/>
      <c r="J29" s="52"/>
      <c r="K29" s="1"/>
      <c r="L29" s="3"/>
      <c r="M29" s="82">
        <f t="shared" si="5"/>
        <v>0</v>
      </c>
      <c r="N29" s="85">
        <f t="shared" si="6"/>
        <v>0</v>
      </c>
      <c r="O29" s="158">
        <f t="shared" si="7"/>
        <v>0</v>
      </c>
      <c r="P29" s="81">
        <f t="shared" si="8"/>
        <v>0</v>
      </c>
      <c r="Q29" s="82">
        <f t="shared" si="9"/>
        <v>0</v>
      </c>
      <c r="R29" s="53"/>
      <c r="S29" s="1"/>
      <c r="T29" s="3"/>
      <c r="U29" s="82"/>
      <c r="V29" s="53"/>
      <c r="W29" s="1"/>
      <c r="X29" s="116"/>
      <c r="Y29" s="87">
        <v>6</v>
      </c>
      <c r="Z29" s="87">
        <f t="shared" si="16"/>
        <v>9</v>
      </c>
      <c r="AA29" s="116"/>
      <c r="AB29" s="475"/>
      <c r="AC29" s="3"/>
      <c r="AD29" s="158"/>
      <c r="AE29" s="3"/>
      <c r="AF29" s="2"/>
      <c r="AG29" s="1"/>
      <c r="AH29" s="1"/>
      <c r="AI29" s="1"/>
      <c r="AJ29" s="1"/>
      <c r="AK29" s="1"/>
    </row>
    <row r="30" spans="1:37" ht="14.25" customHeight="1">
      <c r="A30" s="2"/>
      <c r="B30" s="2"/>
      <c r="C30" s="46" t="s">
        <v>1446</v>
      </c>
      <c r="D30" s="79" t="e">
        <f>VLOOKUP(C30,'JAN26'!$A$1:I933,8,0)</f>
        <v>#N/A</v>
      </c>
      <c r="E30" s="79" t="e">
        <f>VLOOKUP(C30,AVE!B$1:GB3520,2,0)</f>
        <v>#N/A</v>
      </c>
      <c r="F30" s="79">
        <v>100</v>
      </c>
      <c r="G30" s="49">
        <f t="shared" si="0"/>
        <v>0</v>
      </c>
      <c r="H30" s="2"/>
      <c r="I30" s="82"/>
      <c r="J30" s="2"/>
      <c r="K30" s="2"/>
      <c r="L30" s="2"/>
      <c r="M30" s="82">
        <f t="shared" si="5"/>
        <v>0</v>
      </c>
      <c r="N30" s="85">
        <f t="shared" si="6"/>
        <v>0</v>
      </c>
      <c r="O30" s="158">
        <f t="shared" si="7"/>
        <v>0</v>
      </c>
      <c r="P30" s="81">
        <f t="shared" si="8"/>
        <v>0</v>
      </c>
      <c r="Q30" s="82">
        <f t="shared" si="9"/>
        <v>0</v>
      </c>
      <c r="R30" s="2"/>
      <c r="S30" s="2"/>
      <c r="T30" s="2"/>
      <c r="U30" s="82"/>
      <c r="V30" s="2"/>
      <c r="W30" s="2"/>
      <c r="X30" s="2"/>
      <c r="Y30" s="87">
        <v>6</v>
      </c>
      <c r="Z30" s="87">
        <f t="shared" si="16"/>
        <v>9</v>
      </c>
      <c r="AA30" s="2"/>
      <c r="AB30" s="2"/>
      <c r="AC30" s="3"/>
      <c r="AD30" s="153"/>
      <c r="AE30" s="2"/>
      <c r="AF30" s="2"/>
      <c r="AG30" s="1"/>
      <c r="AH30" s="1"/>
      <c r="AI30" s="1"/>
      <c r="AJ30" s="1"/>
      <c r="AK30" s="1"/>
    </row>
    <row r="31" spans="1:37" ht="14.25" customHeight="1">
      <c r="A31" s="2"/>
      <c r="B31" s="2"/>
      <c r="C31" s="46" t="s">
        <v>1447</v>
      </c>
      <c r="D31" s="79" t="e">
        <f>VLOOKUP(C31,'JAN26'!$A$1:I934,8,0)</f>
        <v>#N/A</v>
      </c>
      <c r="E31" s="79" t="e">
        <f>VLOOKUP(C31,AVE!B$1:GB3521,2,0)</f>
        <v>#N/A</v>
      </c>
      <c r="F31" s="79">
        <v>100</v>
      </c>
      <c r="G31" s="49">
        <f t="shared" si="0"/>
        <v>72</v>
      </c>
      <c r="H31" s="2"/>
      <c r="I31" s="82"/>
      <c r="J31" s="2"/>
      <c r="K31" s="2"/>
      <c r="L31" s="2"/>
      <c r="M31" s="82">
        <f t="shared" si="5"/>
        <v>72</v>
      </c>
      <c r="N31" s="85">
        <f t="shared" si="6"/>
        <v>0</v>
      </c>
      <c r="O31" s="158">
        <f t="shared" si="7"/>
        <v>72</v>
      </c>
      <c r="P31" s="81">
        <f t="shared" si="8"/>
        <v>72</v>
      </c>
      <c r="Q31" s="82">
        <f t="shared" si="9"/>
        <v>0</v>
      </c>
      <c r="R31" s="2"/>
      <c r="S31" s="2"/>
      <c r="T31" s="2"/>
      <c r="U31" s="82"/>
      <c r="V31" s="2"/>
      <c r="W31" s="2"/>
      <c r="X31" s="2"/>
      <c r="Y31" s="87">
        <v>6</v>
      </c>
      <c r="Z31" s="87">
        <f t="shared" si="16"/>
        <v>9</v>
      </c>
      <c r="AA31" s="2"/>
      <c r="AB31" s="2"/>
      <c r="AC31" s="3"/>
      <c r="AD31" s="194"/>
      <c r="AE31" s="2"/>
      <c r="AF31" s="46">
        <v>12.88</v>
      </c>
      <c r="AG31" s="1">
        <v>72</v>
      </c>
      <c r="AH31" s="1"/>
      <c r="AI31" s="1"/>
      <c r="AJ31" s="1"/>
      <c r="AK31" s="1"/>
    </row>
    <row r="32" spans="1:37" ht="14.25" customHeight="1">
      <c r="A32" s="2"/>
      <c r="B32" s="2"/>
      <c r="C32" s="46" t="s">
        <v>1448</v>
      </c>
      <c r="D32" s="79" t="e">
        <f>VLOOKUP(C32,'JAN26'!$A$1:I935,8,0)</f>
        <v>#N/A</v>
      </c>
      <c r="E32" s="79" t="e">
        <f>VLOOKUP(C32,AVE!B$1:GB3522,2,0)</f>
        <v>#N/A</v>
      </c>
      <c r="F32" s="79">
        <v>100</v>
      </c>
      <c r="G32" s="49">
        <f t="shared" si="0"/>
        <v>0</v>
      </c>
      <c r="H32" s="2"/>
      <c r="I32" s="2"/>
      <c r="J32" s="2"/>
      <c r="K32" s="2"/>
      <c r="L32" s="2"/>
      <c r="M32" s="82">
        <f t="shared" si="5"/>
        <v>0</v>
      </c>
      <c r="N32" s="85">
        <f t="shared" si="6"/>
        <v>0</v>
      </c>
      <c r="O32" s="158">
        <f t="shared" si="7"/>
        <v>0</v>
      </c>
      <c r="P32" s="81">
        <f t="shared" si="8"/>
        <v>0</v>
      </c>
      <c r="Q32" s="82">
        <f t="shared" si="9"/>
        <v>0</v>
      </c>
      <c r="R32" s="2"/>
      <c r="S32" s="2"/>
      <c r="T32" s="2"/>
      <c r="U32" s="82"/>
      <c r="V32" s="2"/>
      <c r="W32" s="2"/>
      <c r="X32" s="2"/>
      <c r="Y32" s="2"/>
      <c r="Z32" s="87">
        <f t="shared" si="16"/>
        <v>3</v>
      </c>
      <c r="AA32" s="2"/>
      <c r="AD32" s="153"/>
      <c r="AE32" s="2"/>
      <c r="AF32" s="2"/>
      <c r="AG32" s="1"/>
      <c r="AH32" s="1"/>
      <c r="AI32" s="1"/>
      <c r="AJ32" s="1"/>
      <c r="AK32" s="1"/>
    </row>
    <row r="33" spans="1:37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82">
        <f t="shared" ref="Q33:Q34" si="20">SUM(AG33:AH33)</f>
        <v>0</v>
      </c>
      <c r="R33" s="2"/>
      <c r="S33" s="2"/>
      <c r="T33" s="2"/>
      <c r="U33" s="2"/>
      <c r="V33" s="2"/>
      <c r="W33" s="2"/>
      <c r="X33" s="2"/>
      <c r="Y33" s="2"/>
      <c r="Z33" s="87">
        <f t="shared" si="16"/>
        <v>3</v>
      </c>
      <c r="AA33" s="2"/>
      <c r="AD33" s="2"/>
      <c r="AE33" s="2"/>
      <c r="AF33" s="2"/>
      <c r="AG33" s="1"/>
      <c r="AH33" s="1"/>
      <c r="AI33" s="1"/>
      <c r="AJ33" s="1"/>
      <c r="AK33" s="1"/>
    </row>
    <row r="34" spans="1:37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82">
        <f t="shared" si="20"/>
        <v>0</v>
      </c>
      <c r="R34" s="2"/>
      <c r="S34" s="2"/>
      <c r="T34" s="2"/>
      <c r="U34" s="2"/>
      <c r="V34" s="2"/>
      <c r="W34" s="2"/>
      <c r="X34" s="2"/>
      <c r="Y34" s="2"/>
      <c r="Z34" s="87">
        <f t="shared" si="16"/>
        <v>3</v>
      </c>
      <c r="AA34" s="2"/>
      <c r="AD34" s="2"/>
      <c r="AE34" s="2"/>
      <c r="AF34" s="2"/>
      <c r="AG34" s="1"/>
      <c r="AH34" s="1"/>
      <c r="AI34" s="1"/>
      <c r="AJ34" s="1"/>
      <c r="AK34" s="1"/>
    </row>
    <row r="35" spans="1:37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D35" s="2"/>
      <c r="AE35" s="2"/>
      <c r="AF35" s="2"/>
      <c r="AG35" s="1"/>
      <c r="AH35" s="1"/>
      <c r="AI35" s="1"/>
      <c r="AJ35" s="1"/>
      <c r="AK35" s="1"/>
    </row>
    <row r="36" spans="1:37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D36" s="2"/>
      <c r="AE36" s="2"/>
      <c r="AF36" s="2"/>
      <c r="AG36" s="1"/>
      <c r="AH36" s="1"/>
      <c r="AI36" s="1"/>
      <c r="AJ36" s="1"/>
      <c r="AK36" s="1"/>
    </row>
    <row r="37" spans="1: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46" t="s">
        <v>1008</v>
      </c>
      <c r="AC37" s="3">
        <f>SUM(AC6:AC29)</f>
        <v>1900</v>
      </c>
      <c r="AD37" s="2"/>
      <c r="AE37" s="2"/>
      <c r="AF37" s="2"/>
      <c r="AG37" s="1"/>
      <c r="AH37" s="1"/>
      <c r="AI37" s="1"/>
      <c r="AJ37" s="1"/>
      <c r="AK37" s="1"/>
    </row>
    <row r="38" spans="1:37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46" t="s">
        <v>1449</v>
      </c>
      <c r="AC38" s="3">
        <f>AC37/2</f>
        <v>950</v>
      </c>
      <c r="AD38" s="2"/>
      <c r="AE38" s="2"/>
      <c r="AF38" s="2"/>
      <c r="AG38" s="1"/>
      <c r="AH38" s="1"/>
      <c r="AI38" s="1"/>
      <c r="AJ38" s="1"/>
      <c r="AK38" s="1"/>
    </row>
    <row r="39" spans="1:37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6" t="s">
        <v>1450</v>
      </c>
      <c r="AC39" s="3">
        <f>AC38*20</f>
        <v>19000</v>
      </c>
      <c r="AD39" s="2"/>
      <c r="AE39" s="2"/>
      <c r="AF39" s="2"/>
      <c r="AG39" s="1"/>
      <c r="AH39" s="1"/>
      <c r="AI39" s="1"/>
      <c r="AJ39" s="1"/>
      <c r="AK39" s="1"/>
    </row>
    <row r="40" spans="1:37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6"/>
      <c r="AC40" s="3"/>
      <c r="AD40" s="2"/>
      <c r="AE40" s="2"/>
      <c r="AF40" s="2"/>
      <c r="AG40" s="1"/>
      <c r="AH40" s="1"/>
      <c r="AI40" s="1"/>
      <c r="AJ40" s="1"/>
      <c r="AK40" s="1"/>
    </row>
    <row r="41" spans="1:37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6"/>
      <c r="AC41" s="3"/>
      <c r="AD41" s="2"/>
      <c r="AE41" s="2"/>
      <c r="AF41" s="2"/>
      <c r="AG41" s="1"/>
      <c r="AH41" s="1"/>
      <c r="AI41" s="1"/>
      <c r="AJ41" s="1"/>
      <c r="AK41" s="1"/>
    </row>
    <row r="42" spans="1:37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3"/>
      <c r="AD42" s="2"/>
      <c r="AE42" s="2"/>
      <c r="AF42" s="2"/>
      <c r="AG42" s="1"/>
      <c r="AH42" s="1"/>
      <c r="AI42" s="1"/>
      <c r="AJ42" s="1"/>
      <c r="AK42" s="1"/>
    </row>
    <row r="43" spans="1:37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3"/>
      <c r="AD43" s="2"/>
      <c r="AE43" s="2"/>
      <c r="AF43" s="2"/>
      <c r="AG43" s="1"/>
      <c r="AH43" s="1"/>
      <c r="AI43" s="1"/>
      <c r="AJ43" s="1"/>
      <c r="AK43" s="1"/>
    </row>
    <row r="44" spans="1:37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3"/>
      <c r="AD44" s="2"/>
      <c r="AE44" s="2"/>
      <c r="AF44" s="2"/>
      <c r="AG44" s="1"/>
      <c r="AH44" s="1"/>
      <c r="AI44" s="1"/>
      <c r="AJ44" s="1"/>
      <c r="AK44" s="1"/>
    </row>
    <row r="45" spans="1:37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3"/>
      <c r="AD45" s="2"/>
      <c r="AE45" s="2"/>
      <c r="AF45" s="2"/>
      <c r="AG45" s="1"/>
      <c r="AH45" s="1"/>
      <c r="AI45" s="1"/>
      <c r="AJ45" s="1"/>
      <c r="AK45" s="1"/>
    </row>
    <row r="46" spans="1:37" ht="14.25" customHeight="1">
      <c r="A46" s="2"/>
      <c r="B46" s="2"/>
      <c r="C46" s="194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3"/>
      <c r="AD46" s="2"/>
      <c r="AE46" s="2"/>
      <c r="AF46" s="2"/>
      <c r="AG46" s="1"/>
      <c r="AH46" s="1"/>
      <c r="AI46" s="1"/>
      <c r="AJ46" s="1"/>
      <c r="AK46" s="1"/>
    </row>
    <row r="47" spans="1:37" ht="14.25" customHeight="1">
      <c r="A47" s="2"/>
      <c r="B47" s="2"/>
      <c r="C47" s="194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3"/>
      <c r="AD47" s="2"/>
      <c r="AE47" s="2"/>
      <c r="AF47" s="2"/>
      <c r="AG47" s="1"/>
      <c r="AH47" s="1"/>
      <c r="AI47" s="1"/>
      <c r="AJ47" s="1"/>
      <c r="AK47" s="1"/>
    </row>
    <row r="48" spans="1:37" ht="14.25" customHeight="1">
      <c r="A48" s="2"/>
      <c r="B48" s="2"/>
      <c r="C48" s="46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3"/>
      <c r="AD48" s="2"/>
      <c r="AE48" s="2"/>
      <c r="AF48" s="2"/>
      <c r="AG48" s="1"/>
      <c r="AH48" s="1"/>
      <c r="AI48" s="1"/>
      <c r="AJ48" s="1"/>
      <c r="AK48" s="1"/>
    </row>
    <row r="49" spans="1:37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3"/>
      <c r="AD49" s="2"/>
      <c r="AE49" s="2"/>
      <c r="AF49" s="2"/>
      <c r="AG49" s="1"/>
      <c r="AH49" s="1"/>
      <c r="AI49" s="1"/>
      <c r="AJ49" s="1"/>
      <c r="AK49" s="1"/>
    </row>
    <row r="50" spans="1:37" ht="14.25" customHeight="1">
      <c r="A50" s="2"/>
      <c r="B50" s="2"/>
      <c r="C50" s="200" t="s">
        <v>1063</v>
      </c>
      <c r="D50" s="95"/>
      <c r="E50" s="3"/>
      <c r="F50" s="3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3"/>
      <c r="AD50" s="2"/>
      <c r="AE50" s="2"/>
      <c r="AF50" s="2"/>
      <c r="AG50" s="1"/>
      <c r="AH50" s="1"/>
      <c r="AI50" s="1"/>
      <c r="AJ50" s="1"/>
      <c r="AK50" s="1"/>
    </row>
    <row r="51" spans="1:37" ht="14.25" customHeight="1">
      <c r="A51" s="2"/>
      <c r="B51" s="2"/>
      <c r="C51" s="95" t="s">
        <v>1064</v>
      </c>
      <c r="D51" s="95" t="s">
        <v>1065</v>
      </c>
      <c r="E51" s="3"/>
      <c r="F51" s="3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3"/>
      <c r="AD51" s="2"/>
      <c r="AE51" s="2"/>
      <c r="AF51" s="2"/>
      <c r="AG51" s="1"/>
      <c r="AH51" s="1"/>
      <c r="AI51" s="1"/>
      <c r="AJ51" s="1"/>
      <c r="AK51" s="1"/>
    </row>
    <row r="52" spans="1:37" ht="14.25" customHeight="1">
      <c r="A52" s="2"/>
      <c r="B52" s="2"/>
      <c r="C52" s="95" t="s">
        <v>1066</v>
      </c>
      <c r="D52" s="95">
        <v>15</v>
      </c>
      <c r="E52" s="3"/>
      <c r="F52" s="3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3"/>
      <c r="AD52" s="2"/>
      <c r="AE52" s="2"/>
      <c r="AF52" s="2"/>
      <c r="AG52" s="1"/>
      <c r="AH52" s="1"/>
      <c r="AI52" s="1"/>
      <c r="AJ52" s="1"/>
      <c r="AK52" s="1"/>
    </row>
    <row r="53" spans="1:37" ht="14.25" customHeight="1">
      <c r="A53" s="2"/>
      <c r="B53" s="2"/>
      <c r="C53" s="95" t="s">
        <v>1067</v>
      </c>
      <c r="D53" s="95">
        <v>30</v>
      </c>
      <c r="E53" s="3"/>
      <c r="F53" s="3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3"/>
      <c r="AD53" s="2"/>
      <c r="AE53" s="2"/>
      <c r="AF53" s="2"/>
      <c r="AG53" s="1"/>
      <c r="AH53" s="1"/>
      <c r="AI53" s="1"/>
      <c r="AJ53" s="1"/>
      <c r="AK53" s="1"/>
    </row>
    <row r="54" spans="1:37" ht="14.25" customHeight="1">
      <c r="A54" s="2"/>
      <c r="B54" s="2"/>
      <c r="C54" s="95" t="s">
        <v>1068</v>
      </c>
      <c r="D54" s="95">
        <v>45</v>
      </c>
      <c r="E54" s="3"/>
      <c r="F54" s="3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3"/>
      <c r="AD54" s="2"/>
      <c r="AE54" s="2"/>
      <c r="AF54" s="2"/>
      <c r="AG54" s="1"/>
      <c r="AH54" s="1"/>
      <c r="AI54" s="1"/>
      <c r="AJ54" s="1"/>
      <c r="AK54" s="1"/>
    </row>
    <row r="55" spans="1:37" ht="14.25" customHeight="1">
      <c r="A55" s="2"/>
      <c r="B55" s="2"/>
      <c r="C55" s="95" t="s">
        <v>1069</v>
      </c>
      <c r="D55" s="95">
        <v>30</v>
      </c>
      <c r="E55" s="3"/>
      <c r="F55" s="3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3"/>
      <c r="AD55" s="2"/>
      <c r="AE55" s="2"/>
      <c r="AF55" s="2"/>
      <c r="AG55" s="1"/>
      <c r="AH55" s="1"/>
      <c r="AI55" s="1"/>
      <c r="AJ55" s="1"/>
      <c r="AK55" s="1"/>
    </row>
    <row r="56" spans="1:37" ht="14.25" customHeight="1">
      <c r="A56" s="2"/>
      <c r="B56" s="2"/>
      <c r="C56" s="95" t="s">
        <v>1099</v>
      </c>
      <c r="D56" s="476">
        <f>SUM(D52:D55)</f>
        <v>120</v>
      </c>
      <c r="E56" s="477">
        <f>D56/30</f>
        <v>4</v>
      </c>
      <c r="F56" s="40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3"/>
      <c r="AD56" s="2"/>
      <c r="AE56" s="2"/>
      <c r="AF56" s="2"/>
      <c r="AG56" s="1"/>
      <c r="AH56" s="1"/>
      <c r="AI56" s="1"/>
      <c r="AJ56" s="1"/>
      <c r="AK56" s="1"/>
    </row>
    <row r="57" spans="1:3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3"/>
      <c r="AD57" s="2"/>
      <c r="AE57" s="2"/>
      <c r="AF57" s="2"/>
      <c r="AG57" s="1"/>
      <c r="AH57" s="1"/>
      <c r="AI57" s="1"/>
      <c r="AJ57" s="1"/>
      <c r="AK57" s="1"/>
    </row>
    <row r="58" spans="1:37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3"/>
      <c r="AD58" s="2"/>
      <c r="AE58" s="2"/>
      <c r="AF58" s="2"/>
      <c r="AG58" s="1"/>
      <c r="AH58" s="1"/>
      <c r="AI58" s="1"/>
      <c r="AJ58" s="1"/>
      <c r="AK58" s="1"/>
    </row>
    <row r="59" spans="1:37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3"/>
      <c r="AD59" s="2"/>
      <c r="AE59" s="2"/>
      <c r="AF59" s="2"/>
      <c r="AG59" s="1"/>
      <c r="AH59" s="1"/>
      <c r="AI59" s="1"/>
      <c r="AJ59" s="1"/>
      <c r="AK59" s="1"/>
    </row>
    <row r="60" spans="1:37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3"/>
      <c r="AD60" s="2"/>
      <c r="AE60" s="2"/>
      <c r="AF60" s="2"/>
      <c r="AG60" s="1"/>
      <c r="AH60" s="1"/>
      <c r="AI60" s="1"/>
      <c r="AJ60" s="1"/>
      <c r="AK60" s="1"/>
    </row>
    <row r="61" spans="1:37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3"/>
      <c r="AD61" s="2"/>
      <c r="AE61" s="2"/>
      <c r="AF61" s="2"/>
      <c r="AG61" s="1"/>
      <c r="AH61" s="1"/>
      <c r="AI61" s="1"/>
      <c r="AJ61" s="1"/>
      <c r="AK61" s="1"/>
    </row>
    <row r="62" spans="1:37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3"/>
      <c r="AD62" s="2"/>
      <c r="AE62" s="2"/>
      <c r="AF62" s="2"/>
      <c r="AG62" s="1"/>
      <c r="AH62" s="1"/>
      <c r="AI62" s="1"/>
      <c r="AJ62" s="1"/>
      <c r="AK62" s="1"/>
    </row>
    <row r="63" spans="1:37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3"/>
      <c r="AD63" s="2"/>
      <c r="AE63" s="2"/>
      <c r="AF63" s="2"/>
      <c r="AG63" s="1"/>
      <c r="AH63" s="1"/>
      <c r="AI63" s="1"/>
      <c r="AJ63" s="1"/>
      <c r="AK63" s="1"/>
    </row>
    <row r="64" spans="1:37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3"/>
      <c r="AD64" s="2"/>
      <c r="AE64" s="2"/>
      <c r="AF64" s="2"/>
      <c r="AG64" s="1"/>
      <c r="AH64" s="1"/>
      <c r="AI64" s="1"/>
      <c r="AJ64" s="1"/>
      <c r="AK64" s="1"/>
    </row>
    <row r="65" spans="1:37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3"/>
      <c r="AD65" s="2"/>
      <c r="AE65" s="2"/>
      <c r="AF65" s="2"/>
      <c r="AG65" s="1"/>
      <c r="AH65" s="1"/>
      <c r="AI65" s="1"/>
      <c r="AJ65" s="1"/>
      <c r="AK65" s="1"/>
    </row>
    <row r="66" spans="1:37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3"/>
      <c r="AD66" s="2"/>
      <c r="AE66" s="2"/>
      <c r="AF66" s="2"/>
      <c r="AG66" s="1"/>
      <c r="AH66" s="1"/>
      <c r="AI66" s="1"/>
      <c r="AJ66" s="1"/>
      <c r="AK66" s="1"/>
    </row>
    <row r="67" spans="1:3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3"/>
      <c r="AD67" s="2"/>
      <c r="AE67" s="2"/>
      <c r="AF67" s="2"/>
      <c r="AG67" s="1"/>
      <c r="AH67" s="1"/>
      <c r="AI67" s="1"/>
      <c r="AJ67" s="1"/>
      <c r="AK67" s="1"/>
    </row>
    <row r="68" spans="1:37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3"/>
      <c r="AD68" s="2"/>
      <c r="AE68" s="2"/>
      <c r="AF68" s="2"/>
      <c r="AG68" s="1"/>
      <c r="AH68" s="1"/>
      <c r="AI68" s="1"/>
      <c r="AJ68" s="1"/>
      <c r="AK68" s="1"/>
    </row>
    <row r="69" spans="1:37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3"/>
      <c r="AD69" s="2"/>
      <c r="AE69" s="2"/>
      <c r="AF69" s="2"/>
      <c r="AG69" s="1"/>
      <c r="AH69" s="1"/>
      <c r="AI69" s="1"/>
      <c r="AJ69" s="1"/>
      <c r="AK69" s="1"/>
    </row>
    <row r="70" spans="1:37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3"/>
      <c r="AD70" s="2"/>
      <c r="AE70" s="2"/>
      <c r="AF70" s="2"/>
      <c r="AG70" s="1"/>
      <c r="AH70" s="1"/>
      <c r="AI70" s="1"/>
      <c r="AJ70" s="1"/>
      <c r="AK70" s="1"/>
    </row>
    <row r="71" spans="1:37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3"/>
      <c r="AD71" s="2"/>
      <c r="AE71" s="2"/>
      <c r="AF71" s="2"/>
      <c r="AG71" s="1"/>
      <c r="AH71" s="1"/>
      <c r="AI71" s="1"/>
      <c r="AJ71" s="1"/>
      <c r="AK71" s="1"/>
    </row>
    <row r="72" spans="1:37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3"/>
      <c r="AD72" s="2"/>
      <c r="AE72" s="2"/>
      <c r="AF72" s="2"/>
      <c r="AG72" s="1"/>
      <c r="AH72" s="1"/>
      <c r="AI72" s="1"/>
      <c r="AJ72" s="1"/>
      <c r="AK72" s="1"/>
    </row>
    <row r="73" spans="1:37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3"/>
      <c r="AD73" s="2"/>
      <c r="AE73" s="2"/>
      <c r="AF73" s="2"/>
      <c r="AG73" s="1"/>
      <c r="AH73" s="1"/>
      <c r="AI73" s="1"/>
      <c r="AJ73" s="1"/>
      <c r="AK73" s="1"/>
    </row>
    <row r="74" spans="1:37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3"/>
      <c r="AD74" s="2"/>
      <c r="AE74" s="2"/>
      <c r="AF74" s="2"/>
      <c r="AG74" s="1"/>
      <c r="AH74" s="1"/>
      <c r="AI74" s="1"/>
      <c r="AJ74" s="1"/>
      <c r="AK74" s="1"/>
    </row>
    <row r="75" spans="1:37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3"/>
      <c r="AD75" s="2"/>
      <c r="AE75" s="2"/>
      <c r="AF75" s="2"/>
      <c r="AG75" s="1"/>
      <c r="AH75" s="1"/>
      <c r="AI75" s="1"/>
      <c r="AJ75" s="1"/>
      <c r="AK75" s="1"/>
    </row>
    <row r="76" spans="1:37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3"/>
      <c r="AD76" s="2"/>
      <c r="AE76" s="2"/>
      <c r="AF76" s="2"/>
      <c r="AG76" s="1"/>
      <c r="AH76" s="1"/>
      <c r="AI76" s="1"/>
      <c r="AJ76" s="1"/>
      <c r="AK76" s="1"/>
    </row>
    <row r="77" spans="1:3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3"/>
      <c r="AD77" s="2"/>
      <c r="AE77" s="2"/>
      <c r="AF77" s="2"/>
      <c r="AG77" s="1"/>
      <c r="AH77" s="1"/>
      <c r="AI77" s="1"/>
      <c r="AJ77" s="1"/>
      <c r="AK77" s="1"/>
    </row>
    <row r="78" spans="1:37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3"/>
      <c r="AD78" s="2"/>
      <c r="AE78" s="2"/>
      <c r="AF78" s="2"/>
      <c r="AG78" s="1"/>
      <c r="AH78" s="1"/>
      <c r="AI78" s="1"/>
      <c r="AJ78" s="1"/>
      <c r="AK78" s="1"/>
    </row>
    <row r="79" spans="1:37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3"/>
      <c r="AD79" s="2"/>
      <c r="AE79" s="2"/>
      <c r="AF79" s="2"/>
      <c r="AG79" s="1"/>
      <c r="AH79" s="1"/>
      <c r="AI79" s="1"/>
      <c r="AJ79" s="1"/>
      <c r="AK79" s="1"/>
    </row>
    <row r="80" spans="1:37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3"/>
      <c r="AD80" s="2"/>
      <c r="AE80" s="2"/>
      <c r="AF80" s="2"/>
      <c r="AG80" s="1"/>
      <c r="AH80" s="1"/>
      <c r="AI80" s="1"/>
      <c r="AJ80" s="1"/>
      <c r="AK80" s="1"/>
    </row>
    <row r="81" spans="1:37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3"/>
      <c r="AD81" s="2"/>
      <c r="AE81" s="2"/>
      <c r="AF81" s="2"/>
      <c r="AG81" s="1"/>
      <c r="AH81" s="1"/>
      <c r="AI81" s="1"/>
      <c r="AJ81" s="1"/>
      <c r="AK81" s="1"/>
    </row>
    <row r="82" spans="1:37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3"/>
      <c r="AD82" s="2"/>
      <c r="AE82" s="2"/>
      <c r="AF82" s="2"/>
      <c r="AG82" s="1"/>
      <c r="AH82" s="1"/>
      <c r="AI82" s="1"/>
      <c r="AJ82" s="1"/>
      <c r="AK82" s="1"/>
    </row>
    <row r="83" spans="1:37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3"/>
      <c r="AD83" s="2"/>
      <c r="AE83" s="2"/>
      <c r="AF83" s="2"/>
      <c r="AG83" s="1"/>
      <c r="AH83" s="1"/>
      <c r="AI83" s="1"/>
      <c r="AJ83" s="1"/>
      <c r="AK83" s="1"/>
    </row>
    <row r="84" spans="1:37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3"/>
      <c r="AD84" s="2"/>
      <c r="AE84" s="2"/>
      <c r="AF84" s="2"/>
      <c r="AG84" s="1"/>
      <c r="AH84" s="1"/>
      <c r="AI84" s="1"/>
      <c r="AJ84" s="1"/>
      <c r="AK84" s="1"/>
    </row>
    <row r="85" spans="1:37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3"/>
      <c r="AD85" s="2"/>
      <c r="AE85" s="2"/>
      <c r="AF85" s="2"/>
      <c r="AG85" s="1"/>
      <c r="AH85" s="1"/>
      <c r="AI85" s="1"/>
      <c r="AJ85" s="1"/>
      <c r="AK85" s="1"/>
    </row>
    <row r="86" spans="1:37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3"/>
      <c r="AD86" s="2"/>
      <c r="AE86" s="2"/>
      <c r="AF86" s="2"/>
      <c r="AG86" s="1"/>
      <c r="AH86" s="1"/>
      <c r="AI86" s="1"/>
      <c r="AJ86" s="1"/>
      <c r="AK86" s="1"/>
    </row>
    <row r="87" spans="1:3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3"/>
      <c r="AD87" s="2"/>
      <c r="AE87" s="2"/>
      <c r="AF87" s="2"/>
      <c r="AG87" s="1"/>
      <c r="AH87" s="1"/>
      <c r="AI87" s="1"/>
      <c r="AJ87" s="1"/>
      <c r="AK87" s="1"/>
    </row>
    <row r="88" spans="1:37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3"/>
      <c r="AD88" s="2"/>
      <c r="AE88" s="2"/>
      <c r="AF88" s="2"/>
      <c r="AG88" s="1"/>
      <c r="AH88" s="1"/>
      <c r="AI88" s="1"/>
      <c r="AJ88" s="1"/>
      <c r="AK88" s="1"/>
    </row>
    <row r="89" spans="1:37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3"/>
      <c r="AD89" s="2"/>
      <c r="AE89" s="2"/>
      <c r="AF89" s="2"/>
      <c r="AG89" s="1"/>
      <c r="AH89" s="1"/>
      <c r="AI89" s="1"/>
      <c r="AJ89" s="1"/>
      <c r="AK89" s="1"/>
    </row>
    <row r="90" spans="1:37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3"/>
      <c r="AD90" s="2"/>
      <c r="AE90" s="2"/>
      <c r="AF90" s="2"/>
      <c r="AG90" s="1"/>
      <c r="AH90" s="1"/>
      <c r="AI90" s="1"/>
      <c r="AJ90" s="1"/>
      <c r="AK90" s="1"/>
    </row>
    <row r="91" spans="1:37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3"/>
      <c r="AD91" s="2"/>
      <c r="AE91" s="2"/>
      <c r="AF91" s="2"/>
      <c r="AG91" s="1"/>
      <c r="AH91" s="1"/>
      <c r="AI91" s="1"/>
      <c r="AJ91" s="1"/>
      <c r="AK91" s="1"/>
    </row>
    <row r="92" spans="1:37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3"/>
      <c r="AD92" s="2"/>
      <c r="AE92" s="2"/>
      <c r="AF92" s="2"/>
      <c r="AG92" s="1"/>
      <c r="AH92" s="1"/>
      <c r="AI92" s="1"/>
      <c r="AJ92" s="1"/>
      <c r="AK92" s="1"/>
    </row>
    <row r="93" spans="1:37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3"/>
      <c r="AD93" s="2"/>
      <c r="AE93" s="2"/>
      <c r="AF93" s="2"/>
      <c r="AG93" s="1"/>
      <c r="AH93" s="1"/>
      <c r="AI93" s="1"/>
      <c r="AJ93" s="1"/>
      <c r="AK93" s="1"/>
    </row>
    <row r="94" spans="1:37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3"/>
      <c r="AD94" s="2"/>
      <c r="AE94" s="2"/>
      <c r="AF94" s="2"/>
      <c r="AG94" s="1"/>
      <c r="AH94" s="1"/>
      <c r="AI94" s="1"/>
      <c r="AJ94" s="1"/>
      <c r="AK94" s="1"/>
    </row>
    <row r="95" spans="1:37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3"/>
      <c r="AD95" s="2"/>
      <c r="AE95" s="2"/>
      <c r="AF95" s="2"/>
      <c r="AG95" s="1"/>
      <c r="AH95" s="1"/>
      <c r="AI95" s="1"/>
      <c r="AJ95" s="1"/>
      <c r="AK95" s="1"/>
    </row>
    <row r="96" spans="1:37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3"/>
      <c r="AD96" s="2"/>
      <c r="AE96" s="2"/>
      <c r="AF96" s="2"/>
      <c r="AG96" s="1"/>
      <c r="AH96" s="1"/>
      <c r="AI96" s="1"/>
      <c r="AJ96" s="1"/>
      <c r="AK96" s="1"/>
    </row>
    <row r="97" spans="1:3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3"/>
      <c r="AD97" s="2"/>
      <c r="AE97" s="2"/>
      <c r="AF97" s="2"/>
      <c r="AG97" s="1"/>
      <c r="AH97" s="1"/>
      <c r="AI97" s="1"/>
      <c r="AJ97" s="1"/>
      <c r="AK97" s="1"/>
    </row>
    <row r="98" spans="1:37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3"/>
      <c r="AD98" s="2"/>
      <c r="AE98" s="2"/>
      <c r="AF98" s="2"/>
      <c r="AG98" s="1"/>
      <c r="AH98" s="1"/>
      <c r="AI98" s="1"/>
      <c r="AJ98" s="1"/>
      <c r="AK98" s="1"/>
    </row>
    <row r="99" spans="1:37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3"/>
      <c r="AD99" s="2"/>
      <c r="AE99" s="2"/>
      <c r="AF99" s="2"/>
      <c r="AG99" s="1"/>
      <c r="AH99" s="1"/>
      <c r="AI99" s="1"/>
      <c r="AJ99" s="1"/>
      <c r="AK99" s="1"/>
    </row>
    <row r="100" spans="1:37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3"/>
      <c r="AD100" s="2"/>
      <c r="AE100" s="2"/>
      <c r="AF100" s="2"/>
      <c r="AG100" s="1"/>
      <c r="AH100" s="1"/>
      <c r="AI100" s="1"/>
      <c r="AJ100" s="1"/>
      <c r="AK100" s="1"/>
    </row>
    <row r="101" spans="1:37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3"/>
      <c r="AD101" s="2"/>
      <c r="AE101" s="2"/>
      <c r="AF101" s="2"/>
      <c r="AG101" s="1"/>
      <c r="AH101" s="1"/>
      <c r="AI101" s="1"/>
      <c r="AJ101" s="1"/>
      <c r="AK101" s="1"/>
    </row>
    <row r="102" spans="1:37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3"/>
      <c r="AD102" s="2"/>
      <c r="AE102" s="2"/>
      <c r="AF102" s="2"/>
      <c r="AG102" s="1"/>
      <c r="AH102" s="1"/>
      <c r="AI102" s="1"/>
      <c r="AJ102" s="1"/>
      <c r="AK102" s="1"/>
    </row>
    <row r="103" spans="1:37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3"/>
      <c r="AD103" s="2"/>
      <c r="AE103" s="2"/>
      <c r="AF103" s="2"/>
      <c r="AG103" s="1"/>
      <c r="AH103" s="1"/>
      <c r="AI103" s="1"/>
      <c r="AJ103" s="1"/>
      <c r="AK103" s="1"/>
    </row>
    <row r="104" spans="1:37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3"/>
      <c r="AD104" s="2"/>
      <c r="AE104" s="2"/>
      <c r="AF104" s="2"/>
      <c r="AG104" s="1"/>
      <c r="AH104" s="1"/>
      <c r="AI104" s="1"/>
      <c r="AJ104" s="1"/>
      <c r="AK104" s="1"/>
    </row>
    <row r="105" spans="1:37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3"/>
      <c r="AD105" s="2"/>
      <c r="AE105" s="2"/>
      <c r="AF105" s="2"/>
      <c r="AG105" s="1"/>
      <c r="AH105" s="1"/>
      <c r="AI105" s="1"/>
      <c r="AJ105" s="1"/>
      <c r="AK105" s="1"/>
    </row>
    <row r="106" spans="1:37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3"/>
      <c r="AD106" s="2"/>
      <c r="AE106" s="2"/>
      <c r="AF106" s="2"/>
      <c r="AG106" s="1"/>
      <c r="AH106" s="1"/>
      <c r="AI106" s="1"/>
      <c r="AJ106" s="1"/>
      <c r="AK106" s="1"/>
    </row>
    <row r="107" spans="1:3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3"/>
      <c r="AD107" s="2"/>
      <c r="AE107" s="2"/>
      <c r="AF107" s="2"/>
      <c r="AG107" s="1"/>
      <c r="AH107" s="1"/>
      <c r="AI107" s="1"/>
      <c r="AJ107" s="1"/>
      <c r="AK107" s="1"/>
    </row>
    <row r="108" spans="1:37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3"/>
      <c r="AD108" s="2"/>
      <c r="AE108" s="2"/>
      <c r="AF108" s="2"/>
      <c r="AG108" s="1"/>
      <c r="AH108" s="1"/>
      <c r="AI108" s="1"/>
      <c r="AJ108" s="1"/>
      <c r="AK108" s="1"/>
    </row>
    <row r="109" spans="1:37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3"/>
      <c r="AD109" s="2"/>
      <c r="AE109" s="2"/>
      <c r="AF109" s="2"/>
      <c r="AG109" s="1"/>
      <c r="AH109" s="1"/>
      <c r="AI109" s="1"/>
      <c r="AJ109" s="1"/>
      <c r="AK109" s="1"/>
    </row>
    <row r="110" spans="1:37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3"/>
      <c r="AD110" s="2"/>
      <c r="AE110" s="2"/>
      <c r="AF110" s="2"/>
      <c r="AG110" s="1"/>
      <c r="AH110" s="1"/>
      <c r="AI110" s="1"/>
      <c r="AJ110" s="1"/>
      <c r="AK110" s="1"/>
    </row>
    <row r="111" spans="1:37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3"/>
      <c r="AD111" s="2"/>
      <c r="AE111" s="2"/>
      <c r="AF111" s="2"/>
      <c r="AG111" s="1"/>
      <c r="AH111" s="1"/>
      <c r="AI111" s="1"/>
      <c r="AJ111" s="1"/>
      <c r="AK111" s="1"/>
    </row>
    <row r="112" spans="1:37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3"/>
      <c r="AD112" s="2"/>
      <c r="AE112" s="2"/>
      <c r="AF112" s="2"/>
      <c r="AG112" s="1"/>
      <c r="AH112" s="1"/>
      <c r="AI112" s="1"/>
      <c r="AJ112" s="1"/>
      <c r="AK112" s="1"/>
    </row>
    <row r="113" spans="1:37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3"/>
      <c r="AD113" s="2"/>
      <c r="AE113" s="2"/>
      <c r="AF113" s="2"/>
      <c r="AG113" s="1"/>
      <c r="AH113" s="1"/>
      <c r="AI113" s="1"/>
      <c r="AJ113" s="1"/>
      <c r="AK113" s="1"/>
    </row>
    <row r="114" spans="1:37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3"/>
      <c r="AD114" s="2"/>
      <c r="AE114" s="2"/>
      <c r="AF114" s="2"/>
      <c r="AG114" s="1"/>
      <c r="AH114" s="1"/>
      <c r="AI114" s="1"/>
      <c r="AJ114" s="1"/>
      <c r="AK114" s="1"/>
    </row>
    <row r="115" spans="1:37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3"/>
      <c r="AD115" s="2"/>
      <c r="AE115" s="2"/>
      <c r="AF115" s="2"/>
      <c r="AG115" s="1"/>
      <c r="AH115" s="1"/>
      <c r="AI115" s="1"/>
      <c r="AJ115" s="1"/>
      <c r="AK115" s="1"/>
    </row>
    <row r="116" spans="1:37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3"/>
      <c r="AD116" s="2"/>
      <c r="AE116" s="2"/>
      <c r="AF116" s="2"/>
      <c r="AG116" s="1"/>
      <c r="AH116" s="1"/>
      <c r="AI116" s="1"/>
      <c r="AJ116" s="1"/>
      <c r="AK116" s="1"/>
    </row>
    <row r="117" spans="1:3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3"/>
      <c r="AD117" s="2"/>
      <c r="AE117" s="2"/>
      <c r="AF117" s="2"/>
      <c r="AG117" s="1"/>
      <c r="AH117" s="1"/>
      <c r="AI117" s="1"/>
      <c r="AJ117" s="1"/>
      <c r="AK117" s="1"/>
    </row>
    <row r="118" spans="1:37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3"/>
      <c r="AD118" s="2"/>
      <c r="AE118" s="2"/>
      <c r="AF118" s="2"/>
      <c r="AG118" s="1"/>
      <c r="AH118" s="1"/>
      <c r="AI118" s="1"/>
      <c r="AJ118" s="1"/>
      <c r="AK118" s="1"/>
    </row>
    <row r="119" spans="1:37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3"/>
      <c r="AD119" s="2"/>
      <c r="AE119" s="2"/>
      <c r="AF119" s="2"/>
      <c r="AG119" s="1"/>
      <c r="AH119" s="1"/>
      <c r="AI119" s="1"/>
      <c r="AJ119" s="1"/>
      <c r="AK119" s="1"/>
    </row>
    <row r="120" spans="1:37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3"/>
      <c r="AD120" s="2"/>
      <c r="AE120" s="2"/>
      <c r="AF120" s="2"/>
      <c r="AG120" s="1"/>
      <c r="AH120" s="1"/>
      <c r="AI120" s="1"/>
      <c r="AJ120" s="1"/>
      <c r="AK120" s="1"/>
    </row>
    <row r="121" spans="1:37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3"/>
      <c r="AD121" s="2"/>
      <c r="AE121" s="2"/>
      <c r="AF121" s="2"/>
      <c r="AG121" s="1"/>
      <c r="AH121" s="1"/>
      <c r="AI121" s="1"/>
      <c r="AJ121" s="1"/>
      <c r="AK121" s="1"/>
    </row>
    <row r="122" spans="1:37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3"/>
      <c r="AD122" s="2"/>
      <c r="AE122" s="2"/>
      <c r="AF122" s="2"/>
      <c r="AG122" s="1"/>
      <c r="AH122" s="1"/>
      <c r="AI122" s="1"/>
      <c r="AJ122" s="1"/>
      <c r="AK122" s="1"/>
    </row>
    <row r="123" spans="1:37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3"/>
      <c r="AD123" s="2"/>
      <c r="AE123" s="2"/>
      <c r="AF123" s="2"/>
      <c r="AG123" s="1"/>
      <c r="AH123" s="1"/>
      <c r="AI123" s="1"/>
      <c r="AJ123" s="1"/>
      <c r="AK123" s="1"/>
    </row>
    <row r="124" spans="1:37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3"/>
      <c r="AD124" s="2"/>
      <c r="AE124" s="2"/>
      <c r="AF124" s="2"/>
      <c r="AG124" s="1"/>
      <c r="AH124" s="1"/>
      <c r="AI124" s="1"/>
      <c r="AJ124" s="1"/>
      <c r="AK124" s="1"/>
    </row>
    <row r="125" spans="1:37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3"/>
      <c r="AD125" s="2"/>
      <c r="AE125" s="2"/>
      <c r="AF125" s="2"/>
      <c r="AG125" s="1"/>
      <c r="AH125" s="1"/>
      <c r="AI125" s="1"/>
      <c r="AJ125" s="1"/>
      <c r="AK125" s="1"/>
    </row>
    <row r="126" spans="1:37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3"/>
      <c r="AD126" s="2"/>
      <c r="AE126" s="2"/>
      <c r="AF126" s="2"/>
      <c r="AG126" s="1"/>
      <c r="AH126" s="1"/>
      <c r="AI126" s="1"/>
      <c r="AJ126" s="1"/>
      <c r="AK126" s="1"/>
    </row>
    <row r="127" spans="1:3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3"/>
      <c r="AD127" s="2"/>
      <c r="AE127" s="2"/>
      <c r="AF127" s="2"/>
      <c r="AG127" s="1"/>
      <c r="AH127" s="1"/>
      <c r="AI127" s="1"/>
      <c r="AJ127" s="1"/>
      <c r="AK127" s="1"/>
    </row>
    <row r="128" spans="1:37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3"/>
      <c r="AD128" s="2"/>
      <c r="AE128" s="2"/>
      <c r="AF128" s="2"/>
      <c r="AG128" s="1"/>
      <c r="AH128" s="1"/>
      <c r="AI128" s="1"/>
      <c r="AJ128" s="1"/>
      <c r="AK128" s="1"/>
    </row>
    <row r="129" spans="1:37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3"/>
      <c r="AD129" s="2"/>
      <c r="AE129" s="2"/>
      <c r="AF129" s="2"/>
      <c r="AG129" s="1"/>
      <c r="AH129" s="1"/>
      <c r="AI129" s="1"/>
      <c r="AJ129" s="1"/>
      <c r="AK129" s="1"/>
    </row>
    <row r="130" spans="1:37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3"/>
      <c r="AD130" s="2"/>
      <c r="AE130" s="2"/>
      <c r="AF130" s="2"/>
      <c r="AG130" s="1"/>
      <c r="AH130" s="1"/>
      <c r="AI130" s="1"/>
      <c r="AJ130" s="1"/>
      <c r="AK130" s="1"/>
    </row>
    <row r="131" spans="1:37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3"/>
      <c r="AD131" s="2"/>
      <c r="AE131" s="2"/>
      <c r="AF131" s="2"/>
      <c r="AG131" s="1"/>
      <c r="AH131" s="1"/>
      <c r="AI131" s="1"/>
      <c r="AJ131" s="1"/>
      <c r="AK131" s="1"/>
    </row>
    <row r="132" spans="1:37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3"/>
      <c r="AD132" s="2"/>
      <c r="AE132" s="2"/>
      <c r="AF132" s="2"/>
      <c r="AG132" s="1"/>
      <c r="AH132" s="1"/>
      <c r="AI132" s="1"/>
      <c r="AJ132" s="1"/>
      <c r="AK132" s="1"/>
    </row>
    <row r="133" spans="1:37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3"/>
      <c r="AD133" s="2"/>
      <c r="AE133" s="2"/>
      <c r="AF133" s="2"/>
      <c r="AG133" s="1"/>
      <c r="AH133" s="1"/>
      <c r="AI133" s="1"/>
      <c r="AJ133" s="1"/>
      <c r="AK133" s="1"/>
    </row>
    <row r="134" spans="1:37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3"/>
      <c r="AD134" s="2"/>
      <c r="AE134" s="2"/>
      <c r="AF134" s="2"/>
      <c r="AG134" s="1"/>
      <c r="AH134" s="1"/>
      <c r="AI134" s="1"/>
      <c r="AJ134" s="1"/>
      <c r="AK134" s="1"/>
    </row>
    <row r="135" spans="1:37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3"/>
      <c r="AD135" s="2"/>
      <c r="AE135" s="2"/>
      <c r="AF135" s="2"/>
      <c r="AG135" s="1"/>
      <c r="AH135" s="1"/>
      <c r="AI135" s="1"/>
      <c r="AJ135" s="1"/>
      <c r="AK135" s="1"/>
    </row>
    <row r="136" spans="1:37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3"/>
      <c r="AD136" s="2"/>
      <c r="AE136" s="2"/>
      <c r="AF136" s="2"/>
      <c r="AG136" s="1"/>
      <c r="AH136" s="1"/>
      <c r="AI136" s="1"/>
      <c r="AJ136" s="1"/>
      <c r="AK136" s="1"/>
    </row>
    <row r="137" spans="1: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3"/>
      <c r="AD137" s="2"/>
      <c r="AE137" s="2"/>
      <c r="AF137" s="2"/>
      <c r="AG137" s="1"/>
      <c r="AH137" s="1"/>
      <c r="AI137" s="1"/>
      <c r="AJ137" s="1"/>
      <c r="AK137" s="1"/>
    </row>
    <row r="138" spans="1:37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3"/>
      <c r="AD138" s="2"/>
      <c r="AE138" s="2"/>
      <c r="AF138" s="2"/>
      <c r="AG138" s="1"/>
      <c r="AH138" s="1"/>
      <c r="AI138" s="1"/>
      <c r="AJ138" s="1"/>
      <c r="AK138" s="1"/>
    </row>
    <row r="139" spans="1:37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3"/>
      <c r="AD139" s="2"/>
      <c r="AE139" s="2"/>
      <c r="AF139" s="2"/>
      <c r="AG139" s="1"/>
      <c r="AH139" s="1"/>
      <c r="AI139" s="1"/>
      <c r="AJ139" s="1"/>
      <c r="AK139" s="1"/>
    </row>
    <row r="140" spans="1:37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3"/>
      <c r="AD140" s="2"/>
      <c r="AE140" s="2"/>
      <c r="AF140" s="2"/>
      <c r="AG140" s="1"/>
      <c r="AH140" s="1"/>
      <c r="AI140" s="1"/>
      <c r="AJ140" s="1"/>
      <c r="AK140" s="1"/>
    </row>
    <row r="141" spans="1:37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3"/>
      <c r="AD141" s="2"/>
      <c r="AE141" s="2"/>
      <c r="AF141" s="2"/>
      <c r="AG141" s="1"/>
      <c r="AH141" s="1"/>
      <c r="AI141" s="1"/>
      <c r="AJ141" s="1"/>
      <c r="AK141" s="1"/>
    </row>
    <row r="142" spans="1:37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3"/>
      <c r="AD142" s="2"/>
      <c r="AE142" s="2"/>
      <c r="AF142" s="2"/>
      <c r="AG142" s="1"/>
      <c r="AH142" s="1"/>
      <c r="AI142" s="1"/>
      <c r="AJ142" s="1"/>
      <c r="AK142" s="1"/>
    </row>
    <row r="143" spans="1:37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3"/>
      <c r="AD143" s="2"/>
      <c r="AE143" s="2"/>
      <c r="AF143" s="2"/>
      <c r="AG143" s="1"/>
      <c r="AH143" s="1"/>
      <c r="AI143" s="1"/>
      <c r="AJ143" s="1"/>
      <c r="AK143" s="1"/>
    </row>
    <row r="144" spans="1:37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3"/>
      <c r="AD144" s="2"/>
      <c r="AE144" s="2"/>
      <c r="AF144" s="2"/>
      <c r="AG144" s="1"/>
      <c r="AH144" s="1"/>
      <c r="AI144" s="1"/>
      <c r="AJ144" s="1"/>
      <c r="AK144" s="1"/>
    </row>
    <row r="145" spans="1:37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3"/>
      <c r="AD145" s="2"/>
      <c r="AE145" s="2"/>
      <c r="AF145" s="2"/>
      <c r="AG145" s="1"/>
      <c r="AH145" s="1"/>
      <c r="AI145" s="1"/>
      <c r="AJ145" s="1"/>
      <c r="AK145" s="1"/>
    </row>
    <row r="146" spans="1:37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3"/>
      <c r="AD146" s="2"/>
      <c r="AE146" s="2"/>
      <c r="AF146" s="2"/>
      <c r="AG146" s="1"/>
      <c r="AH146" s="1"/>
      <c r="AI146" s="1"/>
      <c r="AJ146" s="1"/>
      <c r="AK146" s="1"/>
    </row>
    <row r="147" spans="1:3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3"/>
      <c r="AD147" s="2"/>
      <c r="AE147" s="2"/>
      <c r="AF147" s="2"/>
      <c r="AG147" s="1"/>
      <c r="AH147" s="1"/>
      <c r="AI147" s="1"/>
      <c r="AJ147" s="1"/>
      <c r="AK147" s="1"/>
    </row>
    <row r="148" spans="1:37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3"/>
      <c r="AD148" s="2"/>
      <c r="AE148" s="2"/>
      <c r="AF148" s="2"/>
      <c r="AG148" s="1"/>
      <c r="AH148" s="1"/>
      <c r="AI148" s="1"/>
      <c r="AJ148" s="1"/>
      <c r="AK148" s="1"/>
    </row>
    <row r="149" spans="1:37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3"/>
      <c r="AD149" s="2"/>
      <c r="AE149" s="2"/>
      <c r="AF149" s="2"/>
      <c r="AG149" s="1"/>
      <c r="AH149" s="1"/>
      <c r="AI149" s="1"/>
      <c r="AJ149" s="1"/>
      <c r="AK149" s="1"/>
    </row>
    <row r="150" spans="1:37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3"/>
      <c r="AD150" s="2"/>
      <c r="AE150" s="2"/>
      <c r="AF150" s="2"/>
      <c r="AG150" s="1"/>
      <c r="AH150" s="1"/>
      <c r="AI150" s="1"/>
      <c r="AJ150" s="1"/>
      <c r="AK150" s="1"/>
    </row>
    <row r="151" spans="1:37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3"/>
      <c r="AD151" s="2"/>
      <c r="AE151" s="2"/>
      <c r="AF151" s="2"/>
      <c r="AG151" s="1"/>
      <c r="AH151" s="1"/>
      <c r="AI151" s="1"/>
      <c r="AJ151" s="1"/>
      <c r="AK151" s="1"/>
    </row>
    <row r="152" spans="1:37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3"/>
      <c r="AD152" s="2"/>
      <c r="AE152" s="2"/>
      <c r="AF152" s="2"/>
      <c r="AG152" s="1"/>
      <c r="AH152" s="1"/>
      <c r="AI152" s="1"/>
      <c r="AJ152" s="1"/>
      <c r="AK152" s="1"/>
    </row>
    <row r="153" spans="1:37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3"/>
      <c r="AD153" s="2"/>
      <c r="AE153" s="2"/>
      <c r="AF153" s="2"/>
      <c r="AG153" s="1"/>
      <c r="AH153" s="1"/>
      <c r="AI153" s="1"/>
      <c r="AJ153" s="1"/>
      <c r="AK153" s="1"/>
    </row>
    <row r="154" spans="1:37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3"/>
      <c r="AD154" s="2"/>
      <c r="AE154" s="2"/>
      <c r="AF154" s="2"/>
      <c r="AG154" s="1"/>
      <c r="AH154" s="1"/>
      <c r="AI154" s="1"/>
      <c r="AJ154" s="1"/>
      <c r="AK154" s="1"/>
    </row>
    <row r="155" spans="1:37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3"/>
      <c r="AD155" s="2"/>
      <c r="AE155" s="2"/>
      <c r="AF155" s="2"/>
      <c r="AG155" s="1"/>
      <c r="AH155" s="1"/>
      <c r="AI155" s="1"/>
      <c r="AJ155" s="1"/>
      <c r="AK155" s="1"/>
    </row>
    <row r="156" spans="1:37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3"/>
      <c r="AD156" s="2"/>
      <c r="AE156" s="2"/>
      <c r="AF156" s="2"/>
      <c r="AG156" s="1"/>
      <c r="AH156" s="1"/>
      <c r="AI156" s="1"/>
      <c r="AJ156" s="1"/>
      <c r="AK156" s="1"/>
    </row>
    <row r="157" spans="1:3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3"/>
      <c r="AD157" s="2"/>
      <c r="AE157" s="2"/>
      <c r="AF157" s="2"/>
      <c r="AG157" s="1"/>
      <c r="AH157" s="1"/>
      <c r="AI157" s="1"/>
      <c r="AJ157" s="1"/>
      <c r="AK157" s="1"/>
    </row>
    <row r="158" spans="1:37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3"/>
      <c r="AD158" s="2"/>
      <c r="AE158" s="2"/>
      <c r="AF158" s="2"/>
      <c r="AG158" s="1"/>
      <c r="AH158" s="1"/>
      <c r="AI158" s="1"/>
      <c r="AJ158" s="1"/>
      <c r="AK158" s="1"/>
    </row>
    <row r="159" spans="1:37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3"/>
      <c r="AD159" s="2"/>
      <c r="AE159" s="2"/>
      <c r="AF159" s="2"/>
      <c r="AG159" s="1"/>
      <c r="AH159" s="1"/>
      <c r="AI159" s="1"/>
      <c r="AJ159" s="1"/>
      <c r="AK159" s="1"/>
    </row>
    <row r="160" spans="1:37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3"/>
      <c r="AD160" s="2"/>
      <c r="AE160" s="2"/>
      <c r="AF160" s="2"/>
      <c r="AG160" s="1"/>
      <c r="AH160" s="1"/>
      <c r="AI160" s="1"/>
      <c r="AJ160" s="1"/>
      <c r="AK160" s="1"/>
    </row>
    <row r="161" spans="1:37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3"/>
      <c r="AD161" s="2"/>
      <c r="AE161" s="2"/>
      <c r="AF161" s="2"/>
      <c r="AG161" s="1"/>
      <c r="AH161" s="1"/>
      <c r="AI161" s="1"/>
      <c r="AJ161" s="1"/>
      <c r="AK161" s="1"/>
    </row>
    <row r="162" spans="1:37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3"/>
      <c r="AD162" s="2"/>
      <c r="AE162" s="2"/>
      <c r="AF162" s="2"/>
      <c r="AG162" s="1"/>
      <c r="AH162" s="1"/>
      <c r="AI162" s="1"/>
      <c r="AJ162" s="1"/>
      <c r="AK162" s="1"/>
    </row>
    <row r="163" spans="1:37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3"/>
      <c r="AD163" s="2"/>
      <c r="AE163" s="2"/>
      <c r="AF163" s="2"/>
      <c r="AG163" s="1"/>
      <c r="AH163" s="1"/>
      <c r="AI163" s="1"/>
      <c r="AJ163" s="1"/>
      <c r="AK163" s="1"/>
    </row>
    <row r="164" spans="1:37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3"/>
      <c r="AD164" s="2"/>
      <c r="AE164" s="2"/>
      <c r="AF164" s="2"/>
      <c r="AG164" s="1"/>
      <c r="AH164" s="1"/>
      <c r="AI164" s="1"/>
      <c r="AJ164" s="1"/>
      <c r="AK164" s="1"/>
    </row>
    <row r="165" spans="1:37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3"/>
      <c r="AD165" s="2"/>
      <c r="AE165" s="2"/>
      <c r="AF165" s="2"/>
      <c r="AG165" s="1"/>
      <c r="AH165" s="1"/>
      <c r="AI165" s="1"/>
      <c r="AJ165" s="1"/>
      <c r="AK165" s="1"/>
    </row>
    <row r="166" spans="1:37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3"/>
      <c r="AD166" s="2"/>
      <c r="AE166" s="2"/>
      <c r="AF166" s="2"/>
      <c r="AG166" s="1"/>
      <c r="AH166" s="1"/>
      <c r="AI166" s="1"/>
      <c r="AJ166" s="1"/>
      <c r="AK166" s="1"/>
    </row>
    <row r="167" spans="1:3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3"/>
      <c r="AD167" s="2"/>
      <c r="AE167" s="2"/>
      <c r="AF167" s="2"/>
      <c r="AG167" s="1"/>
      <c r="AH167" s="1"/>
      <c r="AI167" s="1"/>
      <c r="AJ167" s="1"/>
      <c r="AK167" s="1"/>
    </row>
    <row r="168" spans="1:37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3"/>
      <c r="AD168" s="2"/>
      <c r="AE168" s="2"/>
      <c r="AF168" s="2"/>
      <c r="AG168" s="1"/>
      <c r="AH168" s="1"/>
      <c r="AI168" s="1"/>
      <c r="AJ168" s="1"/>
      <c r="AK168" s="1"/>
    </row>
    <row r="169" spans="1:37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3"/>
      <c r="AD169" s="2"/>
      <c r="AE169" s="2"/>
      <c r="AF169" s="2"/>
      <c r="AG169" s="1"/>
      <c r="AH169" s="1"/>
      <c r="AI169" s="1"/>
      <c r="AJ169" s="1"/>
      <c r="AK169" s="1"/>
    </row>
    <row r="170" spans="1:37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3"/>
      <c r="AD170" s="2"/>
      <c r="AE170" s="2"/>
      <c r="AF170" s="2"/>
      <c r="AG170" s="1"/>
      <c r="AH170" s="1"/>
      <c r="AI170" s="1"/>
      <c r="AJ170" s="1"/>
      <c r="AK170" s="1"/>
    </row>
    <row r="171" spans="1:37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3"/>
      <c r="AD171" s="2"/>
      <c r="AE171" s="2"/>
      <c r="AF171" s="2"/>
      <c r="AG171" s="1"/>
      <c r="AH171" s="1"/>
      <c r="AI171" s="1"/>
      <c r="AJ171" s="1"/>
      <c r="AK171" s="1"/>
    </row>
    <row r="172" spans="1:37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3"/>
      <c r="AD172" s="2"/>
      <c r="AE172" s="2"/>
      <c r="AF172" s="2"/>
      <c r="AG172" s="1"/>
      <c r="AH172" s="1"/>
      <c r="AI172" s="1"/>
      <c r="AJ172" s="1"/>
      <c r="AK172" s="1"/>
    </row>
    <row r="173" spans="1:37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3"/>
      <c r="AD173" s="2"/>
      <c r="AE173" s="2"/>
      <c r="AF173" s="2"/>
      <c r="AG173" s="1"/>
      <c r="AH173" s="1"/>
      <c r="AI173" s="1"/>
      <c r="AJ173" s="1"/>
      <c r="AK173" s="1"/>
    </row>
    <row r="174" spans="1:37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3"/>
      <c r="AD174" s="2"/>
      <c r="AE174" s="2"/>
      <c r="AF174" s="2"/>
      <c r="AG174" s="1"/>
      <c r="AH174" s="1"/>
      <c r="AI174" s="1"/>
      <c r="AJ174" s="1"/>
      <c r="AK174" s="1"/>
    </row>
    <row r="175" spans="1:37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3"/>
      <c r="AD175" s="2"/>
      <c r="AE175" s="2"/>
      <c r="AF175" s="2"/>
      <c r="AG175" s="1"/>
      <c r="AH175" s="1"/>
      <c r="AI175" s="1"/>
      <c r="AJ175" s="1"/>
      <c r="AK175" s="1"/>
    </row>
    <row r="176" spans="1:37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3"/>
      <c r="AD176" s="2"/>
      <c r="AE176" s="2"/>
      <c r="AF176" s="2"/>
      <c r="AG176" s="1"/>
      <c r="AH176" s="1"/>
      <c r="AI176" s="1"/>
      <c r="AJ176" s="1"/>
      <c r="AK176" s="1"/>
    </row>
    <row r="177" spans="1:3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3"/>
      <c r="AD177" s="2"/>
      <c r="AE177" s="2"/>
      <c r="AF177" s="2"/>
      <c r="AG177" s="1"/>
      <c r="AH177" s="1"/>
      <c r="AI177" s="1"/>
      <c r="AJ177" s="1"/>
      <c r="AK177" s="1"/>
    </row>
    <row r="178" spans="1:37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3"/>
      <c r="AD178" s="2"/>
      <c r="AE178" s="2"/>
      <c r="AF178" s="2"/>
      <c r="AG178" s="1"/>
      <c r="AH178" s="1"/>
      <c r="AI178" s="1"/>
      <c r="AJ178" s="1"/>
      <c r="AK178" s="1"/>
    </row>
    <row r="179" spans="1:37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3"/>
      <c r="AD179" s="2"/>
      <c r="AE179" s="2"/>
      <c r="AF179" s="2"/>
      <c r="AG179" s="1"/>
      <c r="AH179" s="1"/>
      <c r="AI179" s="1"/>
      <c r="AJ179" s="1"/>
      <c r="AK179" s="1"/>
    </row>
    <row r="180" spans="1:37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3"/>
      <c r="AD180" s="2"/>
      <c r="AE180" s="2"/>
      <c r="AF180" s="2"/>
      <c r="AG180" s="1"/>
      <c r="AH180" s="1"/>
      <c r="AI180" s="1"/>
      <c r="AJ180" s="1"/>
      <c r="AK180" s="1"/>
    </row>
    <row r="181" spans="1:37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3"/>
      <c r="AD181" s="2"/>
      <c r="AE181" s="2"/>
      <c r="AF181" s="2"/>
      <c r="AG181" s="1"/>
      <c r="AH181" s="1"/>
      <c r="AI181" s="1"/>
      <c r="AJ181" s="1"/>
      <c r="AK181" s="1"/>
    </row>
    <row r="182" spans="1:37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3"/>
      <c r="AD182" s="2"/>
      <c r="AE182" s="2"/>
      <c r="AF182" s="2"/>
      <c r="AG182" s="1"/>
      <c r="AH182" s="1"/>
      <c r="AI182" s="1"/>
      <c r="AJ182" s="1"/>
      <c r="AK182" s="1"/>
    </row>
    <row r="183" spans="1:37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3"/>
      <c r="AD183" s="2"/>
      <c r="AE183" s="2"/>
      <c r="AF183" s="2"/>
      <c r="AG183" s="1"/>
      <c r="AH183" s="1"/>
      <c r="AI183" s="1"/>
      <c r="AJ183" s="1"/>
      <c r="AK183" s="1"/>
    </row>
    <row r="184" spans="1:37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3"/>
      <c r="AD184" s="2"/>
      <c r="AE184" s="2"/>
      <c r="AF184" s="2"/>
      <c r="AG184" s="1"/>
      <c r="AH184" s="1"/>
      <c r="AI184" s="1"/>
      <c r="AJ184" s="1"/>
      <c r="AK184" s="1"/>
    </row>
    <row r="185" spans="1:37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3"/>
      <c r="AD185" s="2"/>
      <c r="AE185" s="2"/>
      <c r="AF185" s="2"/>
      <c r="AG185" s="1"/>
      <c r="AH185" s="1"/>
      <c r="AI185" s="1"/>
      <c r="AJ185" s="1"/>
      <c r="AK185" s="1"/>
    </row>
    <row r="186" spans="1:37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3"/>
      <c r="AD186" s="2"/>
      <c r="AE186" s="2"/>
      <c r="AF186" s="2"/>
      <c r="AG186" s="1"/>
      <c r="AH186" s="1"/>
      <c r="AI186" s="1"/>
      <c r="AJ186" s="1"/>
      <c r="AK186" s="1"/>
    </row>
    <row r="187" spans="1:3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3"/>
      <c r="AD187" s="2"/>
      <c r="AE187" s="2"/>
      <c r="AF187" s="2"/>
      <c r="AG187" s="1"/>
      <c r="AH187" s="1"/>
      <c r="AI187" s="1"/>
      <c r="AJ187" s="1"/>
      <c r="AK187" s="1"/>
    </row>
    <row r="188" spans="1:37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3"/>
      <c r="AD188" s="2"/>
      <c r="AE188" s="2"/>
      <c r="AF188" s="2"/>
      <c r="AG188" s="1"/>
      <c r="AH188" s="1"/>
      <c r="AI188" s="1"/>
      <c r="AJ188" s="1"/>
      <c r="AK188" s="1"/>
    </row>
    <row r="189" spans="1:37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3"/>
      <c r="AD189" s="2"/>
      <c r="AE189" s="2"/>
      <c r="AF189" s="2"/>
      <c r="AG189" s="1"/>
      <c r="AH189" s="1"/>
      <c r="AI189" s="1"/>
      <c r="AJ189" s="1"/>
      <c r="AK189" s="1"/>
    </row>
    <row r="190" spans="1:37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3"/>
      <c r="AD190" s="2"/>
      <c r="AE190" s="2"/>
      <c r="AF190" s="2"/>
      <c r="AG190" s="1"/>
      <c r="AH190" s="1"/>
      <c r="AI190" s="1"/>
      <c r="AJ190" s="1"/>
      <c r="AK190" s="1"/>
    </row>
    <row r="191" spans="1:37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3"/>
      <c r="AD191" s="2"/>
      <c r="AE191" s="2"/>
      <c r="AF191" s="2"/>
      <c r="AG191" s="1"/>
      <c r="AH191" s="1"/>
      <c r="AI191" s="1"/>
      <c r="AJ191" s="1"/>
      <c r="AK191" s="1"/>
    </row>
    <row r="192" spans="1:37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3"/>
      <c r="AD192" s="2"/>
      <c r="AE192" s="2"/>
      <c r="AF192" s="2"/>
      <c r="AG192" s="1"/>
      <c r="AH192" s="1"/>
      <c r="AI192" s="1"/>
      <c r="AJ192" s="1"/>
      <c r="AK192" s="1"/>
    </row>
    <row r="193" spans="1:37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3"/>
      <c r="AD193" s="2"/>
      <c r="AE193" s="2"/>
      <c r="AF193" s="2"/>
      <c r="AG193" s="1"/>
      <c r="AH193" s="1"/>
      <c r="AI193" s="1"/>
      <c r="AJ193" s="1"/>
      <c r="AK193" s="1"/>
    </row>
    <row r="194" spans="1:37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3"/>
      <c r="AD194" s="2"/>
      <c r="AE194" s="2"/>
      <c r="AF194" s="2"/>
      <c r="AG194" s="1"/>
      <c r="AH194" s="1"/>
      <c r="AI194" s="1"/>
      <c r="AJ194" s="1"/>
      <c r="AK194" s="1"/>
    </row>
    <row r="195" spans="1:37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3"/>
      <c r="AD195" s="2"/>
      <c r="AE195" s="2"/>
      <c r="AF195" s="2"/>
      <c r="AG195" s="1"/>
      <c r="AH195" s="1"/>
      <c r="AI195" s="1"/>
      <c r="AJ195" s="1"/>
      <c r="AK195" s="1"/>
    </row>
    <row r="196" spans="1:37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3"/>
      <c r="AD196" s="2"/>
      <c r="AE196" s="2"/>
      <c r="AF196" s="2"/>
      <c r="AG196" s="1"/>
      <c r="AH196" s="1"/>
      <c r="AI196" s="1"/>
      <c r="AJ196" s="1"/>
      <c r="AK196" s="1"/>
    </row>
    <row r="197" spans="1:3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3"/>
      <c r="AD197" s="2"/>
      <c r="AE197" s="2"/>
      <c r="AF197" s="2"/>
      <c r="AG197" s="1"/>
      <c r="AH197" s="1"/>
      <c r="AI197" s="1"/>
      <c r="AJ197" s="1"/>
      <c r="AK197" s="1"/>
    </row>
    <row r="198" spans="1:37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3"/>
      <c r="AD198" s="2"/>
      <c r="AE198" s="2"/>
      <c r="AF198" s="2"/>
      <c r="AG198" s="1"/>
      <c r="AH198" s="1"/>
      <c r="AI198" s="1"/>
      <c r="AJ198" s="1"/>
      <c r="AK198" s="1"/>
    </row>
    <row r="199" spans="1:37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3"/>
      <c r="AD199" s="2"/>
      <c r="AE199" s="2"/>
      <c r="AF199" s="2"/>
      <c r="AG199" s="1"/>
      <c r="AH199" s="1"/>
      <c r="AI199" s="1"/>
      <c r="AJ199" s="1"/>
      <c r="AK199" s="1"/>
    </row>
    <row r="200" spans="1:37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3"/>
      <c r="AD200" s="2"/>
      <c r="AE200" s="2"/>
      <c r="AF200" s="2"/>
      <c r="AG200" s="1"/>
      <c r="AH200" s="1"/>
      <c r="AI200" s="1"/>
      <c r="AJ200" s="1"/>
      <c r="AK200" s="1"/>
    </row>
    <row r="201" spans="1:37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3"/>
      <c r="AD201" s="2"/>
      <c r="AE201" s="2"/>
      <c r="AF201" s="2"/>
      <c r="AG201" s="1"/>
      <c r="AH201" s="1"/>
      <c r="AI201" s="1"/>
      <c r="AJ201" s="1"/>
      <c r="AK201" s="1"/>
    </row>
    <row r="202" spans="1:37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3"/>
      <c r="AD202" s="2"/>
      <c r="AE202" s="2"/>
      <c r="AF202" s="2"/>
      <c r="AG202" s="1"/>
      <c r="AH202" s="1"/>
      <c r="AI202" s="1"/>
      <c r="AJ202" s="1"/>
      <c r="AK202" s="1"/>
    </row>
    <row r="203" spans="1:37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3"/>
      <c r="AD203" s="2"/>
      <c r="AE203" s="2"/>
      <c r="AF203" s="2"/>
      <c r="AG203" s="1"/>
      <c r="AH203" s="1"/>
      <c r="AI203" s="1"/>
      <c r="AJ203" s="1"/>
      <c r="AK203" s="1"/>
    </row>
    <row r="204" spans="1:37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3"/>
      <c r="AD204" s="2"/>
      <c r="AE204" s="2"/>
      <c r="AF204" s="2"/>
      <c r="AG204" s="1"/>
      <c r="AH204" s="1"/>
      <c r="AI204" s="1"/>
      <c r="AJ204" s="1"/>
      <c r="AK204" s="1"/>
    </row>
    <row r="205" spans="1:37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3"/>
      <c r="AD205" s="2"/>
      <c r="AE205" s="2"/>
      <c r="AF205" s="2"/>
      <c r="AG205" s="1"/>
      <c r="AH205" s="1"/>
      <c r="AI205" s="1"/>
      <c r="AJ205" s="1"/>
      <c r="AK205" s="1"/>
    </row>
    <row r="206" spans="1:37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3"/>
      <c r="AD206" s="2"/>
      <c r="AE206" s="2"/>
      <c r="AF206" s="2"/>
      <c r="AG206" s="1"/>
      <c r="AH206" s="1"/>
      <c r="AI206" s="1"/>
      <c r="AJ206" s="1"/>
      <c r="AK206" s="1"/>
    </row>
    <row r="207" spans="1:3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3"/>
      <c r="AD207" s="2"/>
      <c r="AE207" s="2"/>
      <c r="AF207" s="2"/>
      <c r="AG207" s="1"/>
      <c r="AH207" s="1"/>
      <c r="AI207" s="1"/>
      <c r="AJ207" s="1"/>
      <c r="AK207" s="1"/>
    </row>
    <row r="208" spans="1:37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3"/>
      <c r="AD208" s="2"/>
      <c r="AE208" s="2"/>
      <c r="AF208" s="2"/>
      <c r="AG208" s="1"/>
      <c r="AH208" s="1"/>
      <c r="AI208" s="1"/>
      <c r="AJ208" s="1"/>
      <c r="AK208" s="1"/>
    </row>
    <row r="209" spans="1:37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3"/>
      <c r="AD209" s="2"/>
      <c r="AE209" s="2"/>
      <c r="AF209" s="2"/>
      <c r="AG209" s="1"/>
      <c r="AH209" s="1"/>
      <c r="AI209" s="1"/>
      <c r="AJ209" s="1"/>
      <c r="AK209" s="1"/>
    </row>
    <row r="210" spans="1:37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3"/>
      <c r="AD210" s="2"/>
      <c r="AE210" s="2"/>
      <c r="AF210" s="2"/>
      <c r="AG210" s="1"/>
      <c r="AH210" s="1"/>
      <c r="AI210" s="1"/>
      <c r="AJ210" s="1"/>
      <c r="AK210" s="1"/>
    </row>
    <row r="211" spans="1:37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3"/>
      <c r="AD211" s="2"/>
      <c r="AE211" s="2"/>
      <c r="AF211" s="2"/>
      <c r="AG211" s="1"/>
      <c r="AH211" s="1"/>
      <c r="AI211" s="1"/>
      <c r="AJ211" s="1"/>
      <c r="AK211" s="1"/>
    </row>
    <row r="212" spans="1:37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3"/>
      <c r="AD212" s="2"/>
      <c r="AE212" s="2"/>
      <c r="AF212" s="2"/>
      <c r="AG212" s="1"/>
      <c r="AH212" s="1"/>
      <c r="AI212" s="1"/>
      <c r="AJ212" s="1"/>
      <c r="AK212" s="1"/>
    </row>
    <row r="213" spans="1:37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3"/>
      <c r="AD213" s="2"/>
      <c r="AE213" s="2"/>
      <c r="AF213" s="2"/>
      <c r="AG213" s="1"/>
      <c r="AH213" s="1"/>
      <c r="AI213" s="1"/>
      <c r="AJ213" s="1"/>
      <c r="AK213" s="1"/>
    </row>
    <row r="214" spans="1:37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3"/>
      <c r="AD214" s="2"/>
      <c r="AE214" s="2"/>
      <c r="AF214" s="2"/>
      <c r="AG214" s="1"/>
      <c r="AH214" s="1"/>
      <c r="AI214" s="1"/>
      <c r="AJ214" s="1"/>
      <c r="AK214" s="1"/>
    </row>
    <row r="215" spans="1:37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3"/>
      <c r="AD215" s="2"/>
      <c r="AE215" s="2"/>
      <c r="AF215" s="2"/>
      <c r="AG215" s="1"/>
      <c r="AH215" s="1"/>
      <c r="AI215" s="1"/>
      <c r="AJ215" s="1"/>
      <c r="AK215" s="1"/>
    </row>
    <row r="216" spans="1:37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3"/>
      <c r="AD216" s="2"/>
      <c r="AE216" s="2"/>
      <c r="AF216" s="2"/>
      <c r="AG216" s="1"/>
      <c r="AH216" s="1"/>
      <c r="AI216" s="1"/>
      <c r="AJ216" s="1"/>
      <c r="AK216" s="1"/>
    </row>
    <row r="217" spans="1:3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3"/>
      <c r="AD217" s="2"/>
      <c r="AE217" s="2"/>
      <c r="AF217" s="2"/>
      <c r="AG217" s="1"/>
      <c r="AH217" s="1"/>
      <c r="AI217" s="1"/>
      <c r="AJ217" s="1"/>
      <c r="AK217" s="1"/>
    </row>
    <row r="218" spans="1:37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3"/>
      <c r="AD218" s="2"/>
      <c r="AE218" s="2"/>
      <c r="AF218" s="2"/>
      <c r="AG218" s="1"/>
      <c r="AH218" s="1"/>
      <c r="AI218" s="1"/>
      <c r="AJ218" s="1"/>
      <c r="AK218" s="1"/>
    </row>
    <row r="219" spans="1:37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3"/>
      <c r="AD219" s="2"/>
      <c r="AE219" s="2"/>
      <c r="AF219" s="2"/>
      <c r="AG219" s="1"/>
      <c r="AH219" s="1"/>
      <c r="AI219" s="1"/>
      <c r="AJ219" s="1"/>
      <c r="AK219" s="1"/>
    </row>
    <row r="220" spans="1:37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3"/>
      <c r="AD220" s="2"/>
      <c r="AE220" s="2"/>
      <c r="AF220" s="2"/>
      <c r="AG220" s="1"/>
      <c r="AH220" s="1"/>
      <c r="AI220" s="1"/>
      <c r="AJ220" s="1"/>
      <c r="AK220" s="1"/>
    </row>
    <row r="221" spans="1:37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3"/>
      <c r="AD221" s="2"/>
      <c r="AE221" s="2"/>
      <c r="AF221" s="2"/>
      <c r="AG221" s="1"/>
      <c r="AH221" s="1"/>
      <c r="AI221" s="1"/>
      <c r="AJ221" s="1"/>
      <c r="AK221" s="1"/>
    </row>
    <row r="222" spans="1:37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3"/>
      <c r="AD222" s="2"/>
      <c r="AE222" s="2"/>
      <c r="AF222" s="2"/>
      <c r="AG222" s="1"/>
      <c r="AH222" s="1"/>
      <c r="AI222" s="1"/>
      <c r="AJ222" s="1"/>
      <c r="AK222" s="1"/>
    </row>
    <row r="223" spans="1:37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3"/>
      <c r="AD223" s="2"/>
      <c r="AE223" s="2"/>
      <c r="AF223" s="2"/>
      <c r="AG223" s="1"/>
      <c r="AH223" s="1"/>
      <c r="AI223" s="1"/>
      <c r="AJ223" s="1"/>
      <c r="AK223" s="1"/>
    </row>
    <row r="224" spans="1:37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3"/>
      <c r="AD224" s="2"/>
      <c r="AE224" s="2"/>
      <c r="AF224" s="2"/>
      <c r="AG224" s="1"/>
      <c r="AH224" s="1"/>
      <c r="AI224" s="1"/>
      <c r="AJ224" s="1"/>
      <c r="AK224" s="1"/>
    </row>
    <row r="225" spans="1:37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3"/>
      <c r="AD225" s="2"/>
      <c r="AE225" s="2"/>
      <c r="AF225" s="2"/>
      <c r="AG225" s="1"/>
      <c r="AH225" s="1"/>
      <c r="AI225" s="1"/>
      <c r="AJ225" s="1"/>
      <c r="AK225" s="1"/>
    </row>
    <row r="226" spans="1:37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3"/>
      <c r="AD226" s="2"/>
      <c r="AE226" s="2"/>
      <c r="AF226" s="2"/>
      <c r="AG226" s="1"/>
      <c r="AH226" s="1"/>
      <c r="AI226" s="1"/>
      <c r="AJ226" s="1"/>
      <c r="AK226" s="1"/>
    </row>
    <row r="227" spans="1:3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3"/>
      <c r="AD227" s="2"/>
      <c r="AE227" s="2"/>
      <c r="AF227" s="2"/>
      <c r="AG227" s="1"/>
      <c r="AH227" s="1"/>
      <c r="AI227" s="1"/>
      <c r="AJ227" s="1"/>
      <c r="AK227" s="1"/>
    </row>
    <row r="228" spans="1:37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3"/>
      <c r="AD228" s="2"/>
      <c r="AE228" s="2"/>
      <c r="AF228" s="2"/>
      <c r="AG228" s="1"/>
      <c r="AH228" s="1"/>
      <c r="AI228" s="1"/>
      <c r="AJ228" s="1"/>
      <c r="AK228" s="1"/>
    </row>
    <row r="229" spans="1:37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3"/>
      <c r="AD229" s="2"/>
      <c r="AE229" s="2"/>
      <c r="AF229" s="2"/>
      <c r="AG229" s="1"/>
      <c r="AH229" s="1"/>
      <c r="AI229" s="1"/>
      <c r="AJ229" s="1"/>
      <c r="AK229" s="1"/>
    </row>
    <row r="230" spans="1:37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3"/>
      <c r="AD230" s="2"/>
      <c r="AE230" s="2"/>
      <c r="AF230" s="2"/>
      <c r="AG230" s="1"/>
      <c r="AH230" s="1"/>
      <c r="AI230" s="1"/>
      <c r="AJ230" s="1"/>
      <c r="AK230" s="1"/>
    </row>
    <row r="231" spans="1:37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3"/>
      <c r="AD231" s="2"/>
      <c r="AE231" s="2"/>
      <c r="AF231" s="2"/>
      <c r="AG231" s="1"/>
      <c r="AH231" s="1"/>
      <c r="AI231" s="1"/>
      <c r="AJ231" s="1"/>
      <c r="AK231" s="1"/>
    </row>
    <row r="232" spans="1:37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3"/>
      <c r="AD232" s="2"/>
      <c r="AE232" s="2"/>
      <c r="AF232" s="2"/>
      <c r="AG232" s="1"/>
      <c r="AH232" s="1"/>
      <c r="AI232" s="1"/>
      <c r="AJ232" s="1"/>
      <c r="AK232" s="1"/>
    </row>
    <row r="233" spans="1:37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3"/>
      <c r="AD233" s="2"/>
      <c r="AE233" s="2"/>
      <c r="AF233" s="2"/>
      <c r="AG233" s="1"/>
      <c r="AH233" s="1"/>
      <c r="AI233" s="1"/>
      <c r="AJ233" s="1"/>
      <c r="AK233" s="1"/>
    </row>
    <row r="234" spans="1:37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3"/>
      <c r="AD234" s="2"/>
      <c r="AE234" s="2"/>
      <c r="AF234" s="2"/>
      <c r="AG234" s="1"/>
      <c r="AH234" s="1"/>
      <c r="AI234" s="1"/>
      <c r="AJ234" s="1"/>
      <c r="AK234" s="1"/>
    </row>
    <row r="235" spans="1:37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3"/>
      <c r="AD235" s="2"/>
      <c r="AE235" s="2"/>
      <c r="AF235" s="2"/>
      <c r="AG235" s="1"/>
      <c r="AH235" s="1"/>
      <c r="AI235" s="1"/>
      <c r="AJ235" s="1"/>
      <c r="AK235" s="1"/>
    </row>
    <row r="236" spans="1:37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3"/>
      <c r="AD236" s="2"/>
      <c r="AE236" s="2"/>
      <c r="AF236" s="2"/>
      <c r="AG236" s="1"/>
      <c r="AH236" s="1"/>
      <c r="AI236" s="1"/>
      <c r="AJ236" s="1"/>
      <c r="AK236" s="1"/>
    </row>
    <row r="237" spans="1: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3"/>
      <c r="AD237" s="2"/>
      <c r="AE237" s="2"/>
      <c r="AF237" s="2"/>
      <c r="AG237" s="1"/>
      <c r="AH237" s="1"/>
      <c r="AI237" s="1"/>
      <c r="AJ237" s="1"/>
      <c r="AK237" s="1"/>
    </row>
    <row r="238" spans="1:37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3"/>
      <c r="AD238" s="2"/>
      <c r="AE238" s="2"/>
      <c r="AF238" s="2"/>
      <c r="AG238" s="1"/>
      <c r="AH238" s="1"/>
      <c r="AI238" s="1"/>
      <c r="AJ238" s="1"/>
      <c r="AK238" s="1"/>
    </row>
    <row r="239" spans="1:37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3"/>
      <c r="AD239" s="2"/>
      <c r="AE239" s="2"/>
      <c r="AF239" s="2"/>
      <c r="AG239" s="1"/>
      <c r="AH239" s="1"/>
      <c r="AI239" s="1"/>
      <c r="AJ239" s="1"/>
      <c r="AK239" s="1"/>
    </row>
    <row r="240" spans="1:37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3"/>
      <c r="AD240" s="2"/>
      <c r="AE240" s="2"/>
      <c r="AF240" s="2"/>
      <c r="AG240" s="1"/>
      <c r="AH240" s="1"/>
      <c r="AI240" s="1"/>
      <c r="AJ240" s="1"/>
      <c r="AK240" s="1"/>
    </row>
    <row r="241" spans="1:37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3"/>
      <c r="AD241" s="2"/>
      <c r="AE241" s="2"/>
      <c r="AF241" s="2"/>
      <c r="AG241" s="1"/>
      <c r="AH241" s="1"/>
      <c r="AI241" s="1"/>
      <c r="AJ241" s="1"/>
      <c r="AK241" s="1"/>
    </row>
    <row r="242" spans="1:37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3"/>
      <c r="AD242" s="2"/>
      <c r="AE242" s="2"/>
      <c r="AF242" s="2"/>
      <c r="AG242" s="1"/>
      <c r="AH242" s="1"/>
      <c r="AI242" s="1"/>
      <c r="AJ242" s="1"/>
      <c r="AK242" s="1"/>
    </row>
    <row r="243" spans="1:37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3"/>
      <c r="AD243" s="2"/>
      <c r="AE243" s="2"/>
      <c r="AF243" s="2"/>
      <c r="AG243" s="1"/>
      <c r="AH243" s="1"/>
      <c r="AI243" s="1"/>
      <c r="AJ243" s="1"/>
      <c r="AK243" s="1"/>
    </row>
    <row r="244" spans="1:37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3"/>
      <c r="AD244" s="2"/>
      <c r="AE244" s="2"/>
      <c r="AF244" s="2"/>
      <c r="AG244" s="1"/>
      <c r="AH244" s="1"/>
      <c r="AI244" s="1"/>
      <c r="AJ244" s="1"/>
      <c r="AK244" s="1"/>
    </row>
    <row r="245" spans="1:37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3"/>
      <c r="AD245" s="2"/>
      <c r="AE245" s="2"/>
      <c r="AF245" s="2"/>
      <c r="AG245" s="1"/>
      <c r="AH245" s="1"/>
      <c r="AI245" s="1"/>
      <c r="AJ245" s="1"/>
      <c r="AK245" s="1"/>
    </row>
    <row r="246" spans="1:37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3"/>
      <c r="AD246" s="2"/>
      <c r="AE246" s="2"/>
      <c r="AF246" s="2"/>
      <c r="AG246" s="1"/>
      <c r="AH246" s="1"/>
      <c r="AI246" s="1"/>
      <c r="AJ246" s="1"/>
      <c r="AK246" s="1"/>
    </row>
    <row r="247" spans="1:3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3"/>
      <c r="AD247" s="2"/>
      <c r="AE247" s="2"/>
      <c r="AF247" s="2"/>
      <c r="AG247" s="1"/>
      <c r="AH247" s="1"/>
      <c r="AI247" s="1"/>
      <c r="AJ247" s="1"/>
      <c r="AK247" s="1"/>
    </row>
    <row r="248" spans="1:37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3"/>
      <c r="AD248" s="2"/>
      <c r="AE248" s="2"/>
      <c r="AF248" s="2"/>
      <c r="AG248" s="1"/>
      <c r="AH248" s="1"/>
      <c r="AI248" s="1"/>
      <c r="AJ248" s="1"/>
      <c r="AK248" s="1"/>
    </row>
    <row r="249" spans="1:37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3"/>
      <c r="AD249" s="2"/>
      <c r="AE249" s="2"/>
      <c r="AF249" s="2"/>
      <c r="AG249" s="1"/>
      <c r="AH249" s="1"/>
      <c r="AI249" s="1"/>
      <c r="AJ249" s="1"/>
      <c r="AK249" s="1"/>
    </row>
    <row r="250" spans="1:37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3"/>
      <c r="AD250" s="2"/>
      <c r="AE250" s="2"/>
      <c r="AF250" s="2"/>
      <c r="AG250" s="1"/>
      <c r="AH250" s="1"/>
      <c r="AI250" s="1"/>
      <c r="AJ250" s="1"/>
      <c r="AK250" s="1"/>
    </row>
    <row r="251" spans="1:37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3"/>
      <c r="AD251" s="2"/>
      <c r="AE251" s="2"/>
      <c r="AF251" s="2"/>
      <c r="AG251" s="1"/>
      <c r="AH251" s="1"/>
      <c r="AI251" s="1"/>
      <c r="AJ251" s="1"/>
      <c r="AK251" s="1"/>
    </row>
    <row r="252" spans="1:37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3"/>
      <c r="AD252" s="2"/>
      <c r="AE252" s="2"/>
      <c r="AF252" s="2"/>
      <c r="AG252" s="1"/>
      <c r="AH252" s="1"/>
      <c r="AI252" s="1"/>
      <c r="AJ252" s="1"/>
      <c r="AK252" s="1"/>
    </row>
    <row r="253" spans="1:37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3"/>
      <c r="AD253" s="2"/>
      <c r="AE253" s="2"/>
      <c r="AF253" s="2"/>
      <c r="AG253" s="1"/>
      <c r="AH253" s="1"/>
      <c r="AI253" s="1"/>
      <c r="AJ253" s="1"/>
      <c r="AK253" s="1"/>
    </row>
    <row r="254" spans="1:37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3"/>
      <c r="AD254" s="2"/>
      <c r="AE254" s="2"/>
      <c r="AF254" s="2"/>
      <c r="AG254" s="1"/>
      <c r="AH254" s="1"/>
      <c r="AI254" s="1"/>
      <c r="AJ254" s="1"/>
      <c r="AK254" s="1"/>
    </row>
    <row r="255" spans="1:37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3"/>
      <c r="AD255" s="2"/>
      <c r="AE255" s="2"/>
      <c r="AF255" s="2"/>
      <c r="AG255" s="1"/>
      <c r="AH255" s="1"/>
      <c r="AI255" s="1"/>
      <c r="AJ255" s="1"/>
      <c r="AK255" s="1"/>
    </row>
    <row r="256" spans="1:37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3"/>
      <c r="AD256" s="2"/>
      <c r="AE256" s="2"/>
      <c r="AF256" s="2"/>
      <c r="AG256" s="1"/>
      <c r="AH256" s="1"/>
      <c r="AI256" s="1"/>
      <c r="AJ256" s="1"/>
      <c r="AK256" s="1"/>
    </row>
    <row r="257" spans="1:3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3"/>
      <c r="AD257" s="2"/>
      <c r="AE257" s="2"/>
      <c r="AF257" s="2"/>
      <c r="AG257" s="1"/>
      <c r="AH257" s="1"/>
      <c r="AI257" s="1"/>
      <c r="AJ257" s="1"/>
      <c r="AK257" s="1"/>
    </row>
    <row r="258" spans="1:37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3"/>
      <c r="AD258" s="2"/>
      <c r="AE258" s="2"/>
      <c r="AF258" s="2"/>
      <c r="AG258" s="1"/>
      <c r="AH258" s="1"/>
      <c r="AI258" s="1"/>
      <c r="AJ258" s="1"/>
      <c r="AK258" s="1"/>
    </row>
    <row r="259" spans="1:37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3"/>
      <c r="AD259" s="2"/>
      <c r="AE259" s="2"/>
      <c r="AF259" s="2"/>
      <c r="AG259" s="1"/>
      <c r="AH259" s="1"/>
      <c r="AI259" s="1"/>
      <c r="AJ259" s="1"/>
      <c r="AK259" s="1"/>
    </row>
    <row r="260" spans="1:37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3"/>
      <c r="AD260" s="2"/>
      <c r="AE260" s="2"/>
      <c r="AF260" s="2"/>
      <c r="AG260" s="1"/>
      <c r="AH260" s="1"/>
      <c r="AI260" s="1"/>
      <c r="AJ260" s="1"/>
      <c r="AK260" s="1"/>
    </row>
    <row r="261" spans="1:37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3"/>
      <c r="AD261" s="2"/>
      <c r="AE261" s="2"/>
      <c r="AF261" s="2"/>
      <c r="AG261" s="1"/>
      <c r="AH261" s="1"/>
      <c r="AI261" s="1"/>
      <c r="AJ261" s="1"/>
      <c r="AK261" s="1"/>
    </row>
    <row r="262" spans="1:37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3"/>
      <c r="AD262" s="2"/>
      <c r="AE262" s="2"/>
      <c r="AF262" s="2"/>
      <c r="AG262" s="1"/>
      <c r="AH262" s="1"/>
      <c r="AI262" s="1"/>
      <c r="AJ262" s="1"/>
      <c r="AK262" s="1"/>
    </row>
    <row r="263" spans="1:37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3"/>
      <c r="AD263" s="2"/>
      <c r="AE263" s="2"/>
      <c r="AF263" s="2"/>
      <c r="AG263" s="1"/>
      <c r="AH263" s="1"/>
      <c r="AI263" s="1"/>
      <c r="AJ263" s="1"/>
      <c r="AK263" s="1"/>
    </row>
    <row r="264" spans="1:37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3"/>
      <c r="AD264" s="2"/>
      <c r="AE264" s="2"/>
      <c r="AF264" s="2"/>
      <c r="AG264" s="1"/>
      <c r="AH264" s="1"/>
      <c r="AI264" s="1"/>
      <c r="AJ264" s="1"/>
      <c r="AK264" s="1"/>
    </row>
    <row r="265" spans="1:37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3"/>
      <c r="AD265" s="2"/>
      <c r="AE265" s="2"/>
      <c r="AF265" s="2"/>
      <c r="AG265" s="1"/>
      <c r="AH265" s="1"/>
      <c r="AI265" s="1"/>
      <c r="AJ265" s="1"/>
      <c r="AK265" s="1"/>
    </row>
    <row r="266" spans="1:37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3"/>
      <c r="AD266" s="2"/>
      <c r="AE266" s="2"/>
      <c r="AF266" s="2"/>
      <c r="AG266" s="1"/>
      <c r="AH266" s="1"/>
      <c r="AI266" s="1"/>
      <c r="AJ266" s="1"/>
      <c r="AK266" s="1"/>
    </row>
    <row r="267" spans="1:3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3"/>
      <c r="AD267" s="2"/>
      <c r="AE267" s="2"/>
      <c r="AF267" s="2"/>
      <c r="AG267" s="1"/>
      <c r="AH267" s="1"/>
      <c r="AI267" s="1"/>
      <c r="AJ267" s="1"/>
      <c r="AK267" s="1"/>
    </row>
    <row r="268" spans="1:37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3"/>
      <c r="AD268" s="2"/>
      <c r="AE268" s="2"/>
      <c r="AF268" s="2"/>
      <c r="AG268" s="1"/>
      <c r="AH268" s="1"/>
      <c r="AI268" s="1"/>
      <c r="AJ268" s="1"/>
      <c r="AK268" s="1"/>
    </row>
    <row r="269" spans="1:37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3"/>
      <c r="AD269" s="2"/>
      <c r="AE269" s="2"/>
      <c r="AF269" s="2"/>
      <c r="AG269" s="1"/>
      <c r="AH269" s="1"/>
      <c r="AI269" s="1"/>
      <c r="AJ269" s="1"/>
      <c r="AK269" s="1"/>
    </row>
    <row r="270" spans="1:37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3"/>
      <c r="AD270" s="2"/>
      <c r="AE270" s="2"/>
      <c r="AF270" s="2"/>
      <c r="AG270" s="1"/>
      <c r="AH270" s="1"/>
      <c r="AI270" s="1"/>
      <c r="AJ270" s="1"/>
      <c r="AK270" s="1"/>
    </row>
    <row r="271" spans="1:37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3"/>
      <c r="AD271" s="2"/>
      <c r="AE271" s="2"/>
      <c r="AF271" s="2"/>
      <c r="AG271" s="1"/>
      <c r="AH271" s="1"/>
      <c r="AI271" s="1"/>
      <c r="AJ271" s="1"/>
      <c r="AK271" s="1"/>
    </row>
    <row r="272" spans="1:37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3"/>
      <c r="AD272" s="2"/>
      <c r="AE272" s="2"/>
      <c r="AF272" s="2"/>
      <c r="AG272" s="1"/>
      <c r="AH272" s="1"/>
      <c r="AI272" s="1"/>
      <c r="AJ272" s="1"/>
      <c r="AK272" s="1"/>
    </row>
    <row r="273" spans="1:37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3"/>
      <c r="AD273" s="2"/>
      <c r="AE273" s="2"/>
      <c r="AF273" s="2"/>
      <c r="AG273" s="1"/>
      <c r="AH273" s="1"/>
      <c r="AI273" s="1"/>
      <c r="AJ273" s="1"/>
      <c r="AK273" s="1"/>
    </row>
    <row r="274" spans="1:37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3"/>
      <c r="AD274" s="2"/>
      <c r="AE274" s="2"/>
      <c r="AF274" s="2"/>
      <c r="AG274" s="1"/>
      <c r="AH274" s="1"/>
      <c r="AI274" s="1"/>
      <c r="AJ274" s="1"/>
      <c r="AK274" s="1"/>
    </row>
    <row r="275" spans="1:37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3"/>
      <c r="AD275" s="2"/>
      <c r="AE275" s="2"/>
      <c r="AF275" s="2"/>
      <c r="AG275" s="1"/>
      <c r="AH275" s="1"/>
      <c r="AI275" s="1"/>
      <c r="AJ275" s="1"/>
      <c r="AK275" s="1"/>
    </row>
    <row r="276" spans="1:37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3"/>
      <c r="AD276" s="2"/>
      <c r="AE276" s="2"/>
      <c r="AF276" s="2"/>
      <c r="AG276" s="1"/>
      <c r="AH276" s="1"/>
      <c r="AI276" s="1"/>
      <c r="AJ276" s="1"/>
      <c r="AK276" s="1"/>
    </row>
    <row r="277" spans="1:3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3"/>
      <c r="AD277" s="2"/>
      <c r="AE277" s="2"/>
      <c r="AF277" s="2"/>
      <c r="AG277" s="1"/>
      <c r="AH277" s="1"/>
      <c r="AI277" s="1"/>
      <c r="AJ277" s="1"/>
      <c r="AK277" s="1"/>
    </row>
    <row r="278" spans="1:37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3"/>
      <c r="AD278" s="2"/>
      <c r="AE278" s="2"/>
      <c r="AF278" s="2"/>
      <c r="AG278" s="1"/>
      <c r="AH278" s="1"/>
      <c r="AI278" s="1"/>
      <c r="AJ278" s="1"/>
      <c r="AK278" s="1"/>
    </row>
    <row r="279" spans="1:37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3"/>
      <c r="AD279" s="2"/>
      <c r="AE279" s="2"/>
      <c r="AF279" s="2"/>
      <c r="AG279" s="1"/>
      <c r="AH279" s="1"/>
      <c r="AI279" s="1"/>
      <c r="AJ279" s="1"/>
      <c r="AK279" s="1"/>
    </row>
    <row r="280" spans="1:37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3"/>
      <c r="AD280" s="2"/>
      <c r="AE280" s="2"/>
      <c r="AF280" s="2"/>
      <c r="AG280" s="1"/>
      <c r="AH280" s="1"/>
      <c r="AI280" s="1"/>
      <c r="AJ280" s="1"/>
      <c r="AK280" s="1"/>
    </row>
    <row r="281" spans="1:37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3"/>
      <c r="AD281" s="2"/>
      <c r="AE281" s="2"/>
      <c r="AF281" s="2"/>
      <c r="AG281" s="1"/>
      <c r="AH281" s="1"/>
      <c r="AI281" s="1"/>
      <c r="AJ281" s="1"/>
      <c r="AK281" s="1"/>
    </row>
    <row r="282" spans="1:37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3"/>
      <c r="AD282" s="2"/>
      <c r="AE282" s="2"/>
      <c r="AF282" s="2"/>
      <c r="AG282" s="1"/>
      <c r="AH282" s="1"/>
      <c r="AI282" s="1"/>
      <c r="AJ282" s="1"/>
      <c r="AK282" s="1"/>
    </row>
    <row r="283" spans="1:37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3"/>
      <c r="AD283" s="2"/>
      <c r="AE283" s="2"/>
      <c r="AF283" s="2"/>
      <c r="AG283" s="1"/>
      <c r="AH283" s="1"/>
      <c r="AI283" s="1"/>
      <c r="AJ283" s="1"/>
      <c r="AK283" s="1"/>
    </row>
    <row r="284" spans="1:37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3"/>
      <c r="AD284" s="2"/>
      <c r="AE284" s="2"/>
      <c r="AF284" s="2"/>
      <c r="AG284" s="1"/>
      <c r="AH284" s="1"/>
      <c r="AI284" s="1"/>
      <c r="AJ284" s="1"/>
      <c r="AK284" s="1"/>
    </row>
    <row r="285" spans="1:37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3"/>
      <c r="AD285" s="2"/>
      <c r="AE285" s="2"/>
      <c r="AF285" s="2"/>
      <c r="AG285" s="1"/>
      <c r="AH285" s="1"/>
      <c r="AI285" s="1"/>
      <c r="AJ285" s="1"/>
      <c r="AK285" s="1"/>
    </row>
    <row r="286" spans="1:37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3"/>
      <c r="AD286" s="2"/>
      <c r="AE286" s="2"/>
      <c r="AF286" s="2"/>
      <c r="AG286" s="1"/>
      <c r="AH286" s="1"/>
      <c r="AI286" s="1"/>
      <c r="AJ286" s="1"/>
      <c r="AK286" s="1"/>
    </row>
    <row r="287" spans="1:3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3"/>
      <c r="AD287" s="2"/>
      <c r="AE287" s="2"/>
      <c r="AF287" s="2"/>
      <c r="AG287" s="1"/>
      <c r="AH287" s="1"/>
      <c r="AI287" s="1"/>
      <c r="AJ287" s="1"/>
      <c r="AK287" s="1"/>
    </row>
    <row r="288" spans="1:37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3"/>
      <c r="AD288" s="2"/>
      <c r="AE288" s="2"/>
      <c r="AF288" s="2"/>
      <c r="AG288" s="1"/>
      <c r="AH288" s="1"/>
      <c r="AI288" s="1"/>
      <c r="AJ288" s="1"/>
      <c r="AK288" s="1"/>
    </row>
    <row r="289" spans="1:37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3"/>
      <c r="AD289" s="2"/>
      <c r="AE289" s="2"/>
      <c r="AF289" s="2"/>
      <c r="AG289" s="1"/>
      <c r="AH289" s="1"/>
      <c r="AI289" s="1"/>
      <c r="AJ289" s="1"/>
      <c r="AK289" s="1"/>
    </row>
    <row r="290" spans="1:37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3"/>
      <c r="AD290" s="2"/>
      <c r="AE290" s="2"/>
      <c r="AF290" s="2"/>
      <c r="AG290" s="1"/>
      <c r="AH290" s="1"/>
      <c r="AI290" s="1"/>
      <c r="AJ290" s="1"/>
      <c r="AK290" s="1"/>
    </row>
    <row r="291" spans="1:37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3"/>
      <c r="AD291" s="2"/>
      <c r="AE291" s="2"/>
      <c r="AF291" s="2"/>
      <c r="AG291" s="1"/>
      <c r="AH291" s="1"/>
      <c r="AI291" s="1"/>
      <c r="AJ291" s="1"/>
      <c r="AK291" s="1"/>
    </row>
    <row r="292" spans="1:37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3"/>
      <c r="AD292" s="2"/>
      <c r="AE292" s="2"/>
      <c r="AF292" s="2"/>
      <c r="AG292" s="1"/>
      <c r="AH292" s="1"/>
      <c r="AI292" s="1"/>
      <c r="AJ292" s="1"/>
      <c r="AK292" s="1"/>
    </row>
    <row r="293" spans="1:37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3"/>
      <c r="AD293" s="2"/>
      <c r="AE293" s="2"/>
      <c r="AF293" s="2"/>
      <c r="AG293" s="1"/>
      <c r="AH293" s="1"/>
      <c r="AI293" s="1"/>
      <c r="AJ293" s="1"/>
      <c r="AK293" s="1"/>
    </row>
    <row r="294" spans="1:37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3"/>
      <c r="AD294" s="2"/>
      <c r="AE294" s="2"/>
      <c r="AF294" s="2"/>
      <c r="AG294" s="1"/>
      <c r="AH294" s="1"/>
      <c r="AI294" s="1"/>
      <c r="AJ294" s="1"/>
      <c r="AK294" s="1"/>
    </row>
    <row r="295" spans="1:37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3"/>
      <c r="AD295" s="2"/>
      <c r="AE295" s="2"/>
      <c r="AF295" s="2"/>
      <c r="AG295" s="1"/>
      <c r="AH295" s="1"/>
      <c r="AI295" s="1"/>
      <c r="AJ295" s="1"/>
      <c r="AK295" s="1"/>
    </row>
    <row r="296" spans="1:37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3"/>
      <c r="AD296" s="2"/>
      <c r="AE296" s="2"/>
      <c r="AF296" s="2"/>
      <c r="AG296" s="1"/>
      <c r="AH296" s="1"/>
      <c r="AI296" s="1"/>
      <c r="AJ296" s="1"/>
      <c r="AK296" s="1"/>
    </row>
    <row r="297" spans="1:3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3"/>
      <c r="AD297" s="2"/>
      <c r="AE297" s="2"/>
      <c r="AF297" s="2"/>
      <c r="AG297" s="1"/>
      <c r="AH297" s="1"/>
      <c r="AI297" s="1"/>
      <c r="AJ297" s="1"/>
      <c r="AK297" s="1"/>
    </row>
    <row r="298" spans="1:37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3"/>
      <c r="AD298" s="2"/>
      <c r="AE298" s="2"/>
      <c r="AF298" s="2"/>
      <c r="AG298" s="1"/>
      <c r="AH298" s="1"/>
      <c r="AI298" s="1"/>
      <c r="AJ298" s="1"/>
      <c r="AK298" s="1"/>
    </row>
    <row r="299" spans="1:37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3"/>
      <c r="AD299" s="2"/>
      <c r="AE299" s="2"/>
      <c r="AF299" s="2"/>
      <c r="AG299" s="1"/>
      <c r="AH299" s="1"/>
      <c r="AI299" s="1"/>
      <c r="AJ299" s="1"/>
      <c r="AK299" s="1"/>
    </row>
    <row r="300" spans="1:37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3"/>
      <c r="AD300" s="2"/>
      <c r="AE300" s="2"/>
      <c r="AF300" s="2"/>
      <c r="AG300" s="1"/>
      <c r="AH300" s="1"/>
      <c r="AI300" s="1"/>
      <c r="AJ300" s="1"/>
      <c r="AK300" s="1"/>
    </row>
    <row r="301" spans="1:37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3"/>
      <c r="AD301" s="2"/>
      <c r="AE301" s="2"/>
      <c r="AF301" s="2"/>
      <c r="AG301" s="1"/>
      <c r="AH301" s="1"/>
      <c r="AI301" s="1"/>
      <c r="AJ301" s="1"/>
      <c r="AK301" s="1"/>
    </row>
    <row r="302" spans="1:37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3"/>
      <c r="AD302" s="2"/>
      <c r="AE302" s="2"/>
      <c r="AF302" s="2"/>
      <c r="AG302" s="1"/>
      <c r="AH302" s="1"/>
      <c r="AI302" s="1"/>
      <c r="AJ302" s="1"/>
      <c r="AK302" s="1"/>
    </row>
    <row r="303" spans="1:37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3"/>
      <c r="AD303" s="2"/>
      <c r="AE303" s="2"/>
      <c r="AF303" s="2"/>
      <c r="AG303" s="1"/>
      <c r="AH303" s="1"/>
      <c r="AI303" s="1"/>
      <c r="AJ303" s="1"/>
      <c r="AK303" s="1"/>
    </row>
    <row r="304" spans="1:37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3"/>
      <c r="AD304" s="2"/>
      <c r="AE304" s="2"/>
      <c r="AF304" s="2"/>
      <c r="AG304" s="1"/>
      <c r="AH304" s="1"/>
      <c r="AI304" s="1"/>
      <c r="AJ304" s="1"/>
      <c r="AK304" s="1"/>
    </row>
    <row r="305" spans="1:37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3"/>
      <c r="AD305" s="2"/>
      <c r="AE305" s="2"/>
      <c r="AF305" s="2"/>
      <c r="AG305" s="1"/>
      <c r="AH305" s="1"/>
      <c r="AI305" s="1"/>
      <c r="AJ305" s="1"/>
      <c r="AK305" s="1"/>
    </row>
    <row r="306" spans="1:37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3"/>
      <c r="AD306" s="2"/>
      <c r="AE306" s="2"/>
      <c r="AF306" s="2"/>
      <c r="AG306" s="1"/>
      <c r="AH306" s="1"/>
      <c r="AI306" s="1"/>
      <c r="AJ306" s="1"/>
      <c r="AK306" s="1"/>
    </row>
    <row r="307" spans="1:3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3"/>
      <c r="AD307" s="2"/>
      <c r="AE307" s="2"/>
      <c r="AF307" s="2"/>
      <c r="AG307" s="1"/>
      <c r="AH307" s="1"/>
      <c r="AI307" s="1"/>
      <c r="AJ307" s="1"/>
      <c r="AK307" s="1"/>
    </row>
    <row r="308" spans="1:37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3"/>
      <c r="AD308" s="2"/>
      <c r="AE308" s="2"/>
      <c r="AF308" s="2"/>
      <c r="AG308" s="1"/>
      <c r="AH308" s="1"/>
      <c r="AI308" s="1"/>
      <c r="AJ308" s="1"/>
      <c r="AK308" s="1"/>
    </row>
    <row r="309" spans="1:37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3"/>
      <c r="AD309" s="2"/>
      <c r="AE309" s="2"/>
      <c r="AF309" s="2"/>
      <c r="AG309" s="1"/>
      <c r="AH309" s="1"/>
      <c r="AI309" s="1"/>
      <c r="AJ309" s="1"/>
      <c r="AK309" s="1"/>
    </row>
    <row r="310" spans="1:37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3"/>
      <c r="AD310" s="2"/>
      <c r="AE310" s="2"/>
      <c r="AF310" s="2"/>
      <c r="AG310" s="1"/>
      <c r="AH310" s="1"/>
      <c r="AI310" s="1"/>
      <c r="AJ310" s="1"/>
      <c r="AK310" s="1"/>
    </row>
    <row r="311" spans="1:37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3"/>
      <c r="AD311" s="2"/>
      <c r="AE311" s="2"/>
      <c r="AF311" s="2"/>
      <c r="AG311" s="1"/>
      <c r="AH311" s="1"/>
      <c r="AI311" s="1"/>
      <c r="AJ311" s="1"/>
      <c r="AK311" s="1"/>
    </row>
    <row r="312" spans="1:37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3"/>
      <c r="AD312" s="2"/>
      <c r="AE312" s="2"/>
      <c r="AF312" s="2"/>
      <c r="AG312" s="1"/>
      <c r="AH312" s="1"/>
      <c r="AI312" s="1"/>
      <c r="AJ312" s="1"/>
      <c r="AK312" s="1"/>
    </row>
    <row r="313" spans="1:37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3"/>
      <c r="AD313" s="2"/>
      <c r="AE313" s="2"/>
      <c r="AF313" s="2"/>
      <c r="AG313" s="1"/>
      <c r="AH313" s="1"/>
      <c r="AI313" s="1"/>
      <c r="AJ313" s="1"/>
      <c r="AK313" s="1"/>
    </row>
    <row r="314" spans="1:37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3"/>
      <c r="AD314" s="2"/>
      <c r="AE314" s="2"/>
      <c r="AF314" s="2"/>
      <c r="AG314" s="1"/>
      <c r="AH314" s="1"/>
      <c r="AI314" s="1"/>
      <c r="AJ314" s="1"/>
      <c r="AK314" s="1"/>
    </row>
    <row r="315" spans="1:37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3"/>
      <c r="AD315" s="2"/>
      <c r="AE315" s="2"/>
      <c r="AF315" s="2"/>
      <c r="AG315" s="1"/>
      <c r="AH315" s="1"/>
      <c r="AI315" s="1"/>
      <c r="AJ315" s="1"/>
      <c r="AK315" s="1"/>
    </row>
    <row r="316" spans="1:37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3"/>
      <c r="AD316" s="2"/>
      <c r="AE316" s="2"/>
      <c r="AF316" s="2"/>
      <c r="AG316" s="1"/>
      <c r="AH316" s="1"/>
      <c r="AI316" s="1"/>
      <c r="AJ316" s="1"/>
      <c r="AK316" s="1"/>
    </row>
    <row r="317" spans="1:3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3"/>
      <c r="AD317" s="2"/>
      <c r="AE317" s="2"/>
      <c r="AF317" s="2"/>
      <c r="AG317" s="1"/>
      <c r="AH317" s="1"/>
      <c r="AI317" s="1"/>
      <c r="AJ317" s="1"/>
      <c r="AK317" s="1"/>
    </row>
    <row r="318" spans="1:37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3"/>
      <c r="AD318" s="2"/>
      <c r="AE318" s="2"/>
      <c r="AF318" s="2"/>
      <c r="AG318" s="1"/>
      <c r="AH318" s="1"/>
      <c r="AI318" s="1"/>
      <c r="AJ318" s="1"/>
      <c r="AK318" s="1"/>
    </row>
    <row r="319" spans="1:37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3"/>
      <c r="AD319" s="2"/>
      <c r="AE319" s="2"/>
      <c r="AF319" s="2"/>
      <c r="AG319" s="1"/>
      <c r="AH319" s="1"/>
      <c r="AI319" s="1"/>
      <c r="AJ319" s="1"/>
      <c r="AK319" s="1"/>
    </row>
    <row r="320" spans="1:37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3"/>
      <c r="AD320" s="2"/>
      <c r="AE320" s="2"/>
      <c r="AF320" s="2"/>
      <c r="AG320" s="1"/>
      <c r="AH320" s="1"/>
      <c r="AI320" s="1"/>
      <c r="AJ320" s="1"/>
      <c r="AK320" s="1"/>
    </row>
    <row r="321" spans="1:37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3"/>
      <c r="AD321" s="2"/>
      <c r="AE321" s="2"/>
      <c r="AF321" s="2"/>
      <c r="AG321" s="1"/>
      <c r="AH321" s="1"/>
      <c r="AI321" s="1"/>
      <c r="AJ321" s="1"/>
      <c r="AK321" s="1"/>
    </row>
    <row r="322" spans="1:37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3"/>
      <c r="AD322" s="2"/>
      <c r="AE322" s="2"/>
      <c r="AF322" s="2"/>
      <c r="AG322" s="1"/>
      <c r="AH322" s="1"/>
      <c r="AI322" s="1"/>
      <c r="AJ322" s="1"/>
      <c r="AK322" s="1"/>
    </row>
    <row r="323" spans="1:37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3"/>
      <c r="AD323" s="2"/>
      <c r="AE323" s="2"/>
      <c r="AF323" s="2"/>
      <c r="AG323" s="1"/>
      <c r="AH323" s="1"/>
      <c r="AI323" s="1"/>
      <c r="AJ323" s="1"/>
      <c r="AK323" s="1"/>
    </row>
    <row r="324" spans="1:37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3"/>
      <c r="AD324" s="2"/>
      <c r="AE324" s="2"/>
      <c r="AF324" s="2"/>
      <c r="AG324" s="1"/>
      <c r="AH324" s="1"/>
      <c r="AI324" s="1"/>
      <c r="AJ324" s="1"/>
      <c r="AK324" s="1"/>
    </row>
    <row r="325" spans="1:37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3"/>
      <c r="AD325" s="2"/>
      <c r="AE325" s="2"/>
      <c r="AF325" s="2"/>
      <c r="AG325" s="1"/>
      <c r="AH325" s="1"/>
      <c r="AI325" s="1"/>
      <c r="AJ325" s="1"/>
      <c r="AK325" s="1"/>
    </row>
    <row r="326" spans="1:37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3"/>
      <c r="AD326" s="2"/>
      <c r="AE326" s="2"/>
      <c r="AF326" s="2"/>
      <c r="AG326" s="1"/>
      <c r="AH326" s="1"/>
      <c r="AI326" s="1"/>
      <c r="AJ326" s="1"/>
      <c r="AK326" s="1"/>
    </row>
    <row r="327" spans="1:3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3"/>
      <c r="AD327" s="2"/>
      <c r="AE327" s="2"/>
      <c r="AF327" s="2"/>
      <c r="AG327" s="1"/>
      <c r="AH327" s="1"/>
      <c r="AI327" s="1"/>
      <c r="AJ327" s="1"/>
      <c r="AK327" s="1"/>
    </row>
    <row r="328" spans="1:37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3"/>
      <c r="AD328" s="2"/>
      <c r="AE328" s="2"/>
      <c r="AF328" s="2"/>
      <c r="AG328" s="1"/>
      <c r="AH328" s="1"/>
      <c r="AI328" s="1"/>
      <c r="AJ328" s="1"/>
      <c r="AK328" s="1"/>
    </row>
    <row r="329" spans="1:37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3"/>
      <c r="AD329" s="2"/>
      <c r="AE329" s="2"/>
      <c r="AF329" s="2"/>
      <c r="AG329" s="1"/>
      <c r="AH329" s="1"/>
      <c r="AI329" s="1"/>
      <c r="AJ329" s="1"/>
      <c r="AK329" s="1"/>
    </row>
    <row r="330" spans="1:37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3"/>
      <c r="AD330" s="2"/>
      <c r="AE330" s="2"/>
      <c r="AF330" s="2"/>
      <c r="AG330" s="1"/>
      <c r="AH330" s="1"/>
      <c r="AI330" s="1"/>
      <c r="AJ330" s="1"/>
      <c r="AK330" s="1"/>
    </row>
    <row r="331" spans="1:37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3"/>
      <c r="AD331" s="2"/>
      <c r="AE331" s="2"/>
      <c r="AF331" s="2"/>
      <c r="AG331" s="1"/>
      <c r="AH331" s="1"/>
      <c r="AI331" s="1"/>
      <c r="AJ331" s="1"/>
      <c r="AK331" s="1"/>
    </row>
    <row r="332" spans="1:37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3"/>
      <c r="AD332" s="2"/>
      <c r="AE332" s="2"/>
      <c r="AF332" s="2"/>
      <c r="AG332" s="1"/>
      <c r="AH332" s="1"/>
      <c r="AI332" s="1"/>
      <c r="AJ332" s="1"/>
      <c r="AK332" s="1"/>
    </row>
    <row r="333" spans="1:37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3"/>
      <c r="AD333" s="2"/>
      <c r="AE333" s="2"/>
      <c r="AF333" s="2"/>
      <c r="AG333" s="1"/>
      <c r="AH333" s="1"/>
      <c r="AI333" s="1"/>
      <c r="AJ333" s="1"/>
      <c r="AK333" s="1"/>
    </row>
    <row r="334" spans="1:37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3"/>
      <c r="AD334" s="2"/>
      <c r="AE334" s="2"/>
      <c r="AF334" s="2"/>
      <c r="AG334" s="1"/>
      <c r="AH334" s="1"/>
      <c r="AI334" s="1"/>
      <c r="AJ334" s="1"/>
      <c r="AK334" s="1"/>
    </row>
    <row r="335" spans="1:37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3"/>
      <c r="AD335" s="2"/>
      <c r="AE335" s="2"/>
      <c r="AF335" s="2"/>
      <c r="AG335" s="1"/>
      <c r="AH335" s="1"/>
      <c r="AI335" s="1"/>
      <c r="AJ335" s="1"/>
      <c r="AK335" s="1"/>
    </row>
    <row r="336" spans="1:37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3"/>
      <c r="AD336" s="2"/>
      <c r="AE336" s="2"/>
      <c r="AF336" s="2"/>
      <c r="AG336" s="1"/>
      <c r="AH336" s="1"/>
      <c r="AI336" s="1"/>
      <c r="AJ336" s="1"/>
      <c r="AK336" s="1"/>
    </row>
    <row r="337" spans="1: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3"/>
      <c r="AD337" s="2"/>
      <c r="AE337" s="2"/>
      <c r="AF337" s="2"/>
      <c r="AG337" s="1"/>
      <c r="AH337" s="1"/>
      <c r="AI337" s="1"/>
      <c r="AJ337" s="1"/>
      <c r="AK337" s="1"/>
    </row>
    <row r="338" spans="1:37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3"/>
      <c r="AD338" s="2"/>
      <c r="AE338" s="2"/>
      <c r="AF338" s="2"/>
      <c r="AG338" s="1"/>
      <c r="AH338" s="1"/>
      <c r="AI338" s="1"/>
      <c r="AJ338" s="1"/>
      <c r="AK338" s="1"/>
    </row>
    <row r="339" spans="1:37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3"/>
      <c r="AD339" s="2"/>
      <c r="AE339" s="2"/>
      <c r="AF339" s="2"/>
      <c r="AG339" s="1"/>
      <c r="AH339" s="1"/>
      <c r="AI339" s="1"/>
      <c r="AJ339" s="1"/>
      <c r="AK339" s="1"/>
    </row>
    <row r="340" spans="1:37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3"/>
      <c r="AD340" s="2"/>
      <c r="AE340" s="2"/>
      <c r="AF340" s="2"/>
      <c r="AG340" s="1"/>
      <c r="AH340" s="1"/>
      <c r="AI340" s="1"/>
      <c r="AJ340" s="1"/>
      <c r="AK340" s="1"/>
    </row>
    <row r="341" spans="1:37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3"/>
      <c r="AD341" s="2"/>
      <c r="AE341" s="2"/>
      <c r="AF341" s="2"/>
      <c r="AG341" s="1"/>
      <c r="AH341" s="1"/>
      <c r="AI341" s="1"/>
      <c r="AJ341" s="1"/>
      <c r="AK341" s="1"/>
    </row>
    <row r="342" spans="1:37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3"/>
      <c r="AD342" s="2"/>
      <c r="AE342" s="2"/>
      <c r="AF342" s="2"/>
      <c r="AG342" s="1"/>
      <c r="AH342" s="1"/>
      <c r="AI342" s="1"/>
      <c r="AJ342" s="1"/>
      <c r="AK342" s="1"/>
    </row>
    <row r="343" spans="1:37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3"/>
      <c r="AD343" s="2"/>
      <c r="AE343" s="2"/>
      <c r="AF343" s="2"/>
      <c r="AG343" s="1"/>
      <c r="AH343" s="1"/>
      <c r="AI343" s="1"/>
      <c r="AJ343" s="1"/>
      <c r="AK343" s="1"/>
    </row>
    <row r="344" spans="1:37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3"/>
      <c r="AD344" s="2"/>
      <c r="AE344" s="2"/>
      <c r="AF344" s="2"/>
      <c r="AG344" s="1"/>
      <c r="AH344" s="1"/>
      <c r="AI344" s="1"/>
      <c r="AJ344" s="1"/>
      <c r="AK344" s="1"/>
    </row>
    <row r="345" spans="1:37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3"/>
      <c r="AD345" s="2"/>
      <c r="AE345" s="2"/>
      <c r="AF345" s="2"/>
      <c r="AG345" s="1"/>
      <c r="AH345" s="1"/>
      <c r="AI345" s="1"/>
      <c r="AJ345" s="1"/>
      <c r="AK345" s="1"/>
    </row>
    <row r="346" spans="1:37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3"/>
      <c r="AD346" s="2"/>
      <c r="AE346" s="2"/>
      <c r="AF346" s="2"/>
      <c r="AG346" s="1"/>
      <c r="AH346" s="1"/>
      <c r="AI346" s="1"/>
      <c r="AJ346" s="1"/>
      <c r="AK346" s="1"/>
    </row>
    <row r="347" spans="1:3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3"/>
      <c r="AD347" s="2"/>
      <c r="AE347" s="2"/>
      <c r="AF347" s="2"/>
      <c r="AG347" s="1"/>
      <c r="AH347" s="1"/>
      <c r="AI347" s="1"/>
      <c r="AJ347" s="1"/>
      <c r="AK347" s="1"/>
    </row>
    <row r="348" spans="1:37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3"/>
      <c r="AD348" s="2"/>
      <c r="AE348" s="2"/>
      <c r="AF348" s="2"/>
      <c r="AG348" s="1"/>
      <c r="AH348" s="1"/>
      <c r="AI348" s="1"/>
      <c r="AJ348" s="1"/>
      <c r="AK348" s="1"/>
    </row>
    <row r="349" spans="1:37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3"/>
      <c r="AD349" s="2"/>
      <c r="AE349" s="2"/>
      <c r="AF349" s="2"/>
      <c r="AG349" s="1"/>
      <c r="AH349" s="1"/>
      <c r="AI349" s="1"/>
      <c r="AJ349" s="1"/>
      <c r="AK349" s="1"/>
    </row>
    <row r="350" spans="1:37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3"/>
      <c r="AD350" s="2"/>
      <c r="AE350" s="2"/>
      <c r="AF350" s="2"/>
      <c r="AG350" s="1"/>
      <c r="AH350" s="1"/>
      <c r="AI350" s="1"/>
      <c r="AJ350" s="1"/>
      <c r="AK350" s="1"/>
    </row>
    <row r="351" spans="1:37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3"/>
      <c r="AD351" s="2"/>
      <c r="AE351" s="2"/>
      <c r="AF351" s="2"/>
      <c r="AG351" s="1"/>
      <c r="AH351" s="1"/>
      <c r="AI351" s="1"/>
      <c r="AJ351" s="1"/>
      <c r="AK351" s="1"/>
    </row>
    <row r="352" spans="1:37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3"/>
      <c r="AD352" s="2"/>
      <c r="AE352" s="2"/>
      <c r="AF352" s="2"/>
      <c r="AG352" s="1"/>
      <c r="AH352" s="1"/>
      <c r="AI352" s="1"/>
      <c r="AJ352" s="1"/>
      <c r="AK352" s="1"/>
    </row>
    <row r="353" spans="1:37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3"/>
      <c r="AD353" s="2"/>
      <c r="AE353" s="2"/>
      <c r="AF353" s="2"/>
      <c r="AG353" s="1"/>
      <c r="AH353" s="1"/>
      <c r="AI353" s="1"/>
      <c r="AJ353" s="1"/>
      <c r="AK353" s="1"/>
    </row>
    <row r="354" spans="1:37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3"/>
      <c r="AD354" s="2"/>
      <c r="AE354" s="2"/>
      <c r="AF354" s="2"/>
      <c r="AG354" s="1"/>
      <c r="AH354" s="1"/>
      <c r="AI354" s="1"/>
      <c r="AJ354" s="1"/>
      <c r="AK354" s="1"/>
    </row>
    <row r="355" spans="1:37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3"/>
      <c r="AD355" s="2"/>
      <c r="AE355" s="2"/>
      <c r="AF355" s="2"/>
      <c r="AG355" s="1"/>
      <c r="AH355" s="1"/>
      <c r="AI355" s="1"/>
      <c r="AJ355" s="1"/>
      <c r="AK355" s="1"/>
    </row>
    <row r="356" spans="1:37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3"/>
      <c r="AD356" s="2"/>
      <c r="AE356" s="2"/>
      <c r="AF356" s="2"/>
      <c r="AG356" s="1"/>
      <c r="AH356" s="1"/>
      <c r="AI356" s="1"/>
      <c r="AJ356" s="1"/>
      <c r="AK356" s="1"/>
    </row>
    <row r="357" spans="1:3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3"/>
      <c r="AD357" s="2"/>
      <c r="AE357" s="2"/>
      <c r="AF357" s="2"/>
      <c r="AG357" s="1"/>
      <c r="AH357" s="1"/>
      <c r="AI357" s="1"/>
      <c r="AJ357" s="1"/>
      <c r="AK357" s="1"/>
    </row>
    <row r="358" spans="1:37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3"/>
      <c r="AD358" s="2"/>
      <c r="AE358" s="2"/>
      <c r="AF358" s="2"/>
      <c r="AG358" s="1"/>
      <c r="AH358" s="1"/>
      <c r="AI358" s="1"/>
      <c r="AJ358" s="1"/>
      <c r="AK358" s="1"/>
    </row>
    <row r="359" spans="1:37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3"/>
      <c r="AD359" s="2"/>
      <c r="AE359" s="2"/>
      <c r="AF359" s="2"/>
      <c r="AG359" s="1"/>
      <c r="AH359" s="1"/>
      <c r="AI359" s="1"/>
      <c r="AJ359" s="1"/>
      <c r="AK359" s="1"/>
    </row>
    <row r="360" spans="1:37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3"/>
      <c r="AD360" s="2"/>
      <c r="AE360" s="2"/>
      <c r="AF360" s="2"/>
      <c r="AG360" s="1"/>
      <c r="AH360" s="1"/>
      <c r="AI360" s="1"/>
      <c r="AJ360" s="1"/>
      <c r="AK360" s="1"/>
    </row>
    <row r="361" spans="1:37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3"/>
      <c r="AD361" s="2"/>
      <c r="AE361" s="2"/>
      <c r="AF361" s="2"/>
      <c r="AG361" s="1"/>
      <c r="AH361" s="1"/>
      <c r="AI361" s="1"/>
      <c r="AJ361" s="1"/>
      <c r="AK361" s="1"/>
    </row>
    <row r="362" spans="1:37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3"/>
      <c r="AD362" s="2"/>
      <c r="AE362" s="2"/>
      <c r="AF362" s="2"/>
      <c r="AG362" s="1"/>
      <c r="AH362" s="1"/>
      <c r="AI362" s="1"/>
      <c r="AJ362" s="1"/>
      <c r="AK362" s="1"/>
    </row>
    <row r="363" spans="1:37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3"/>
      <c r="AD363" s="2"/>
      <c r="AE363" s="2"/>
      <c r="AF363" s="2"/>
      <c r="AG363" s="1"/>
      <c r="AH363" s="1"/>
      <c r="AI363" s="1"/>
      <c r="AJ363" s="1"/>
      <c r="AK363" s="1"/>
    </row>
    <row r="364" spans="1:37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3"/>
      <c r="AD364" s="2"/>
      <c r="AE364" s="2"/>
      <c r="AF364" s="2"/>
      <c r="AG364" s="1"/>
      <c r="AH364" s="1"/>
      <c r="AI364" s="1"/>
      <c r="AJ364" s="1"/>
      <c r="AK364" s="1"/>
    </row>
    <row r="365" spans="1:37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3"/>
      <c r="AD365" s="2"/>
      <c r="AE365" s="2"/>
      <c r="AF365" s="2"/>
      <c r="AG365" s="1"/>
      <c r="AH365" s="1"/>
      <c r="AI365" s="1"/>
      <c r="AJ365" s="1"/>
      <c r="AK365" s="1"/>
    </row>
    <row r="366" spans="1:37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3"/>
      <c r="AD366" s="2"/>
      <c r="AE366" s="2"/>
      <c r="AF366" s="2"/>
      <c r="AG366" s="1"/>
      <c r="AH366" s="1"/>
      <c r="AI366" s="1"/>
      <c r="AJ366" s="1"/>
      <c r="AK366" s="1"/>
    </row>
    <row r="367" spans="1:3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3"/>
      <c r="AD367" s="2"/>
      <c r="AE367" s="2"/>
      <c r="AF367" s="2"/>
      <c r="AG367" s="1"/>
      <c r="AH367" s="1"/>
      <c r="AI367" s="1"/>
      <c r="AJ367" s="1"/>
      <c r="AK367" s="1"/>
    </row>
    <row r="368" spans="1:37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3"/>
      <c r="AD368" s="2"/>
      <c r="AE368" s="2"/>
      <c r="AF368" s="2"/>
      <c r="AG368" s="1"/>
      <c r="AH368" s="1"/>
      <c r="AI368" s="1"/>
      <c r="AJ368" s="1"/>
      <c r="AK368" s="1"/>
    </row>
    <row r="369" spans="1:37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3"/>
      <c r="AD369" s="2"/>
      <c r="AE369" s="2"/>
      <c r="AF369" s="2"/>
      <c r="AG369" s="1"/>
      <c r="AH369" s="1"/>
      <c r="AI369" s="1"/>
      <c r="AJ369" s="1"/>
      <c r="AK369" s="1"/>
    </row>
    <row r="370" spans="1:37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3"/>
      <c r="AD370" s="2"/>
      <c r="AE370" s="2"/>
      <c r="AF370" s="2"/>
      <c r="AG370" s="1"/>
      <c r="AH370" s="1"/>
      <c r="AI370" s="1"/>
      <c r="AJ370" s="1"/>
      <c r="AK370" s="1"/>
    </row>
    <row r="371" spans="1:37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3"/>
      <c r="AD371" s="2"/>
      <c r="AE371" s="2"/>
      <c r="AF371" s="2"/>
      <c r="AG371" s="1"/>
      <c r="AH371" s="1"/>
      <c r="AI371" s="1"/>
      <c r="AJ371" s="1"/>
      <c r="AK371" s="1"/>
    </row>
    <row r="372" spans="1:37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3"/>
      <c r="AD372" s="2"/>
      <c r="AE372" s="2"/>
      <c r="AF372" s="2"/>
      <c r="AG372" s="1"/>
      <c r="AH372" s="1"/>
      <c r="AI372" s="1"/>
      <c r="AJ372" s="1"/>
      <c r="AK372" s="1"/>
    </row>
    <row r="373" spans="1:37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3"/>
      <c r="AD373" s="2"/>
      <c r="AE373" s="2"/>
      <c r="AF373" s="2"/>
      <c r="AG373" s="1"/>
      <c r="AH373" s="1"/>
      <c r="AI373" s="1"/>
      <c r="AJ373" s="1"/>
      <c r="AK373" s="1"/>
    </row>
    <row r="374" spans="1:37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3"/>
      <c r="AD374" s="2"/>
      <c r="AE374" s="2"/>
      <c r="AF374" s="2"/>
      <c r="AG374" s="1"/>
      <c r="AH374" s="1"/>
      <c r="AI374" s="1"/>
      <c r="AJ374" s="1"/>
      <c r="AK374" s="1"/>
    </row>
    <row r="375" spans="1:37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3"/>
      <c r="AD375" s="2"/>
      <c r="AE375" s="2"/>
      <c r="AF375" s="2"/>
      <c r="AG375" s="1"/>
      <c r="AH375" s="1"/>
      <c r="AI375" s="1"/>
      <c r="AJ375" s="1"/>
      <c r="AK375" s="1"/>
    </row>
    <row r="376" spans="1:37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3"/>
      <c r="AD376" s="2"/>
      <c r="AE376" s="2"/>
      <c r="AF376" s="2"/>
      <c r="AG376" s="1"/>
      <c r="AH376" s="1"/>
      <c r="AI376" s="1"/>
      <c r="AJ376" s="1"/>
      <c r="AK376" s="1"/>
    </row>
    <row r="377" spans="1:3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3"/>
      <c r="AD377" s="2"/>
      <c r="AE377" s="2"/>
      <c r="AF377" s="2"/>
      <c r="AG377" s="1"/>
      <c r="AH377" s="1"/>
      <c r="AI377" s="1"/>
      <c r="AJ377" s="1"/>
      <c r="AK377" s="1"/>
    </row>
    <row r="378" spans="1:37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3"/>
      <c r="AD378" s="2"/>
      <c r="AE378" s="2"/>
      <c r="AF378" s="2"/>
      <c r="AG378" s="1"/>
      <c r="AH378" s="1"/>
      <c r="AI378" s="1"/>
      <c r="AJ378" s="1"/>
      <c r="AK378" s="1"/>
    </row>
    <row r="379" spans="1:37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3"/>
      <c r="AD379" s="2"/>
      <c r="AE379" s="2"/>
      <c r="AF379" s="2"/>
      <c r="AG379" s="1"/>
      <c r="AH379" s="1"/>
      <c r="AI379" s="1"/>
      <c r="AJ379" s="1"/>
      <c r="AK379" s="1"/>
    </row>
    <row r="380" spans="1:37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3"/>
      <c r="AD380" s="2"/>
      <c r="AE380" s="2"/>
      <c r="AF380" s="2"/>
      <c r="AG380" s="1"/>
      <c r="AH380" s="1"/>
      <c r="AI380" s="1"/>
      <c r="AJ380" s="1"/>
      <c r="AK380" s="1"/>
    </row>
    <row r="381" spans="1:37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3"/>
      <c r="AD381" s="2"/>
      <c r="AE381" s="2"/>
      <c r="AF381" s="2"/>
      <c r="AG381" s="1"/>
      <c r="AH381" s="1"/>
      <c r="AI381" s="1"/>
      <c r="AJ381" s="1"/>
      <c r="AK381" s="1"/>
    </row>
    <row r="382" spans="1:37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3"/>
      <c r="AD382" s="2"/>
      <c r="AE382" s="2"/>
      <c r="AF382" s="2"/>
      <c r="AG382" s="1"/>
      <c r="AH382" s="1"/>
      <c r="AI382" s="1"/>
      <c r="AJ382" s="1"/>
      <c r="AK382" s="1"/>
    </row>
    <row r="383" spans="1:37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3"/>
      <c r="AD383" s="2"/>
      <c r="AE383" s="2"/>
      <c r="AF383" s="2"/>
      <c r="AG383" s="1"/>
      <c r="AH383" s="1"/>
      <c r="AI383" s="1"/>
      <c r="AJ383" s="1"/>
      <c r="AK383" s="1"/>
    </row>
    <row r="384" spans="1:37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3"/>
      <c r="AD384" s="2"/>
      <c r="AE384" s="2"/>
      <c r="AF384" s="2"/>
      <c r="AG384" s="1"/>
      <c r="AH384" s="1"/>
      <c r="AI384" s="1"/>
      <c r="AJ384" s="1"/>
      <c r="AK384" s="1"/>
    </row>
    <row r="385" spans="1:37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3"/>
      <c r="AD385" s="2"/>
      <c r="AE385" s="2"/>
      <c r="AF385" s="2"/>
      <c r="AG385" s="1"/>
      <c r="AH385" s="1"/>
      <c r="AI385" s="1"/>
      <c r="AJ385" s="1"/>
      <c r="AK385" s="1"/>
    </row>
    <row r="386" spans="1:37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3"/>
      <c r="AD386" s="2"/>
      <c r="AE386" s="2"/>
      <c r="AF386" s="2"/>
      <c r="AG386" s="1"/>
      <c r="AH386" s="1"/>
      <c r="AI386" s="1"/>
      <c r="AJ386" s="1"/>
      <c r="AK386" s="1"/>
    </row>
    <row r="387" spans="1:3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3"/>
      <c r="AD387" s="2"/>
      <c r="AE387" s="2"/>
      <c r="AF387" s="2"/>
      <c r="AG387" s="1"/>
      <c r="AH387" s="1"/>
      <c r="AI387" s="1"/>
      <c r="AJ387" s="1"/>
      <c r="AK387" s="1"/>
    </row>
    <row r="388" spans="1:37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3"/>
      <c r="AD388" s="2"/>
      <c r="AE388" s="2"/>
      <c r="AF388" s="2"/>
      <c r="AG388" s="1"/>
      <c r="AH388" s="1"/>
      <c r="AI388" s="1"/>
      <c r="AJ388" s="1"/>
      <c r="AK388" s="1"/>
    </row>
    <row r="389" spans="1:37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3"/>
      <c r="AD389" s="2"/>
      <c r="AE389" s="2"/>
      <c r="AF389" s="2"/>
      <c r="AG389" s="1"/>
      <c r="AH389" s="1"/>
      <c r="AI389" s="1"/>
      <c r="AJ389" s="1"/>
      <c r="AK389" s="1"/>
    </row>
    <row r="390" spans="1:37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3"/>
      <c r="AD390" s="2"/>
      <c r="AE390" s="2"/>
      <c r="AF390" s="2"/>
      <c r="AG390" s="1"/>
      <c r="AH390" s="1"/>
      <c r="AI390" s="1"/>
      <c r="AJ390" s="1"/>
      <c r="AK390" s="1"/>
    </row>
    <row r="391" spans="1:37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3"/>
      <c r="AD391" s="2"/>
      <c r="AE391" s="2"/>
      <c r="AF391" s="2"/>
      <c r="AG391" s="1"/>
      <c r="AH391" s="1"/>
      <c r="AI391" s="1"/>
      <c r="AJ391" s="1"/>
      <c r="AK391" s="1"/>
    </row>
    <row r="392" spans="1:37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3"/>
      <c r="AD392" s="2"/>
      <c r="AE392" s="2"/>
      <c r="AF392" s="2"/>
      <c r="AG392" s="1"/>
      <c r="AH392" s="1"/>
      <c r="AI392" s="1"/>
      <c r="AJ392" s="1"/>
      <c r="AK392" s="1"/>
    </row>
    <row r="393" spans="1:37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3"/>
      <c r="AD393" s="2"/>
      <c r="AE393" s="2"/>
      <c r="AF393" s="2"/>
      <c r="AG393" s="1"/>
      <c r="AH393" s="1"/>
      <c r="AI393" s="1"/>
      <c r="AJ393" s="1"/>
      <c r="AK393" s="1"/>
    </row>
    <row r="394" spans="1:37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3"/>
      <c r="AD394" s="2"/>
      <c r="AE394" s="2"/>
      <c r="AF394" s="2"/>
      <c r="AG394" s="1"/>
      <c r="AH394" s="1"/>
      <c r="AI394" s="1"/>
      <c r="AJ394" s="1"/>
      <c r="AK394" s="1"/>
    </row>
    <row r="395" spans="1:37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3"/>
      <c r="AD395" s="2"/>
      <c r="AE395" s="2"/>
      <c r="AF395" s="2"/>
      <c r="AG395" s="1"/>
      <c r="AH395" s="1"/>
      <c r="AI395" s="1"/>
      <c r="AJ395" s="1"/>
      <c r="AK395" s="1"/>
    </row>
    <row r="396" spans="1:37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3"/>
      <c r="AD396" s="2"/>
      <c r="AE396" s="2"/>
      <c r="AF396" s="2"/>
      <c r="AG396" s="1"/>
      <c r="AH396" s="1"/>
      <c r="AI396" s="1"/>
      <c r="AJ396" s="1"/>
      <c r="AK396" s="1"/>
    </row>
    <row r="397" spans="1:3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3"/>
      <c r="AD397" s="2"/>
      <c r="AE397" s="2"/>
      <c r="AF397" s="2"/>
      <c r="AG397" s="1"/>
      <c r="AH397" s="1"/>
      <c r="AI397" s="1"/>
      <c r="AJ397" s="1"/>
      <c r="AK397" s="1"/>
    </row>
    <row r="398" spans="1:37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3"/>
      <c r="AD398" s="2"/>
      <c r="AE398" s="2"/>
      <c r="AF398" s="2"/>
      <c r="AG398" s="1"/>
      <c r="AH398" s="1"/>
      <c r="AI398" s="1"/>
      <c r="AJ398" s="1"/>
      <c r="AK398" s="1"/>
    </row>
    <row r="399" spans="1:37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3"/>
      <c r="AD399" s="2"/>
      <c r="AE399" s="2"/>
      <c r="AF399" s="2"/>
      <c r="AG399" s="1"/>
      <c r="AH399" s="1"/>
      <c r="AI399" s="1"/>
      <c r="AJ399" s="1"/>
      <c r="AK399" s="1"/>
    </row>
    <row r="400" spans="1:37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3"/>
      <c r="AD400" s="2"/>
      <c r="AE400" s="2"/>
      <c r="AF400" s="2"/>
      <c r="AG400" s="1"/>
      <c r="AH400" s="1"/>
      <c r="AI400" s="1"/>
      <c r="AJ400" s="1"/>
      <c r="AK400" s="1"/>
    </row>
    <row r="401" spans="1:37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3"/>
      <c r="AD401" s="2"/>
      <c r="AE401" s="2"/>
      <c r="AF401" s="2"/>
      <c r="AG401" s="1"/>
      <c r="AH401" s="1"/>
      <c r="AI401" s="1"/>
      <c r="AJ401" s="1"/>
      <c r="AK401" s="1"/>
    </row>
    <row r="402" spans="1:37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3"/>
      <c r="AD402" s="2"/>
      <c r="AE402" s="2"/>
      <c r="AF402" s="2"/>
      <c r="AG402" s="1"/>
      <c r="AH402" s="1"/>
      <c r="AI402" s="1"/>
      <c r="AJ402" s="1"/>
      <c r="AK402" s="1"/>
    </row>
    <row r="403" spans="1:37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3"/>
      <c r="AD403" s="2"/>
      <c r="AE403" s="2"/>
      <c r="AF403" s="2"/>
      <c r="AG403" s="1"/>
      <c r="AH403" s="1"/>
      <c r="AI403" s="1"/>
      <c r="AJ403" s="1"/>
      <c r="AK403" s="1"/>
    </row>
    <row r="404" spans="1:37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3"/>
      <c r="AD404" s="2"/>
      <c r="AE404" s="2"/>
      <c r="AF404" s="2"/>
      <c r="AG404" s="1"/>
      <c r="AH404" s="1"/>
      <c r="AI404" s="1"/>
      <c r="AJ404" s="1"/>
      <c r="AK404" s="1"/>
    </row>
    <row r="405" spans="1:37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3"/>
      <c r="AD405" s="2"/>
      <c r="AE405" s="2"/>
      <c r="AF405" s="2"/>
      <c r="AG405" s="1"/>
      <c r="AH405" s="1"/>
      <c r="AI405" s="1"/>
      <c r="AJ405" s="1"/>
      <c r="AK405" s="1"/>
    </row>
    <row r="406" spans="1:37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3"/>
      <c r="AD406" s="2"/>
      <c r="AE406" s="2"/>
      <c r="AF406" s="2"/>
      <c r="AG406" s="1"/>
      <c r="AH406" s="1"/>
      <c r="AI406" s="1"/>
      <c r="AJ406" s="1"/>
      <c r="AK406" s="1"/>
    </row>
    <row r="407" spans="1:3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3"/>
      <c r="AD407" s="2"/>
      <c r="AE407" s="2"/>
      <c r="AF407" s="2"/>
      <c r="AG407" s="1"/>
      <c r="AH407" s="1"/>
      <c r="AI407" s="1"/>
      <c r="AJ407" s="1"/>
      <c r="AK407" s="1"/>
    </row>
    <row r="408" spans="1:37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3"/>
      <c r="AD408" s="2"/>
      <c r="AE408" s="2"/>
      <c r="AF408" s="2"/>
      <c r="AG408" s="1"/>
      <c r="AH408" s="1"/>
      <c r="AI408" s="1"/>
      <c r="AJ408" s="1"/>
      <c r="AK408" s="1"/>
    </row>
    <row r="409" spans="1:37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3"/>
      <c r="AD409" s="2"/>
      <c r="AE409" s="2"/>
      <c r="AF409" s="2"/>
      <c r="AG409" s="1"/>
      <c r="AH409" s="1"/>
      <c r="AI409" s="1"/>
      <c r="AJ409" s="1"/>
      <c r="AK409" s="1"/>
    </row>
    <row r="410" spans="1:37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3"/>
      <c r="AD410" s="2"/>
      <c r="AE410" s="2"/>
      <c r="AF410" s="2"/>
      <c r="AG410" s="1"/>
      <c r="AH410" s="1"/>
      <c r="AI410" s="1"/>
      <c r="AJ410" s="1"/>
      <c r="AK410" s="1"/>
    </row>
    <row r="411" spans="1:37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3"/>
      <c r="AD411" s="2"/>
      <c r="AE411" s="2"/>
      <c r="AF411" s="2"/>
      <c r="AG411" s="1"/>
      <c r="AH411" s="1"/>
      <c r="AI411" s="1"/>
      <c r="AJ411" s="1"/>
      <c r="AK411" s="1"/>
    </row>
    <row r="412" spans="1:37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3"/>
      <c r="AD412" s="2"/>
      <c r="AE412" s="2"/>
      <c r="AF412" s="2"/>
      <c r="AG412" s="1"/>
      <c r="AH412" s="1"/>
      <c r="AI412" s="1"/>
      <c r="AJ412" s="1"/>
      <c r="AK412" s="1"/>
    </row>
    <row r="413" spans="1:37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3"/>
      <c r="AD413" s="2"/>
      <c r="AE413" s="2"/>
      <c r="AF413" s="2"/>
      <c r="AG413" s="1"/>
      <c r="AH413" s="1"/>
      <c r="AI413" s="1"/>
      <c r="AJ413" s="1"/>
      <c r="AK413" s="1"/>
    </row>
    <row r="414" spans="1:37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3"/>
      <c r="AD414" s="2"/>
      <c r="AE414" s="2"/>
      <c r="AF414" s="2"/>
      <c r="AG414" s="1"/>
      <c r="AH414" s="1"/>
      <c r="AI414" s="1"/>
      <c r="AJ414" s="1"/>
      <c r="AK414" s="1"/>
    </row>
    <row r="415" spans="1:37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3"/>
      <c r="AD415" s="2"/>
      <c r="AE415" s="2"/>
      <c r="AF415" s="2"/>
      <c r="AG415" s="1"/>
      <c r="AH415" s="1"/>
      <c r="AI415" s="1"/>
      <c r="AJ415" s="1"/>
      <c r="AK415" s="1"/>
    </row>
    <row r="416" spans="1:37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3"/>
      <c r="AD416" s="2"/>
      <c r="AE416" s="2"/>
      <c r="AF416" s="2"/>
      <c r="AG416" s="1"/>
      <c r="AH416" s="1"/>
      <c r="AI416" s="1"/>
      <c r="AJ416" s="1"/>
      <c r="AK416" s="1"/>
    </row>
    <row r="417" spans="1:3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3"/>
      <c r="AD417" s="2"/>
      <c r="AE417" s="2"/>
      <c r="AF417" s="2"/>
      <c r="AG417" s="1"/>
      <c r="AH417" s="1"/>
      <c r="AI417" s="1"/>
      <c r="AJ417" s="1"/>
      <c r="AK417" s="1"/>
    </row>
    <row r="418" spans="1:37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3"/>
      <c r="AD418" s="2"/>
      <c r="AE418" s="2"/>
      <c r="AF418" s="2"/>
      <c r="AG418" s="1"/>
      <c r="AH418" s="1"/>
      <c r="AI418" s="1"/>
      <c r="AJ418" s="1"/>
      <c r="AK418" s="1"/>
    </row>
    <row r="419" spans="1:37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3"/>
      <c r="AD419" s="2"/>
      <c r="AE419" s="2"/>
      <c r="AF419" s="2"/>
      <c r="AG419" s="1"/>
      <c r="AH419" s="1"/>
      <c r="AI419" s="1"/>
      <c r="AJ419" s="1"/>
      <c r="AK419" s="1"/>
    </row>
    <row r="420" spans="1:37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3"/>
      <c r="AD420" s="2"/>
      <c r="AE420" s="2"/>
      <c r="AF420" s="2"/>
      <c r="AG420" s="1"/>
      <c r="AH420" s="1"/>
      <c r="AI420" s="1"/>
      <c r="AJ420" s="1"/>
      <c r="AK420" s="1"/>
    </row>
    <row r="421" spans="1:37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3"/>
      <c r="AD421" s="2"/>
      <c r="AE421" s="2"/>
      <c r="AF421" s="2"/>
      <c r="AG421" s="1"/>
      <c r="AH421" s="1"/>
      <c r="AI421" s="1"/>
      <c r="AJ421" s="1"/>
      <c r="AK421" s="1"/>
    </row>
    <row r="422" spans="1:37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3"/>
      <c r="AD422" s="2"/>
      <c r="AE422" s="2"/>
      <c r="AF422" s="2"/>
      <c r="AG422" s="1"/>
      <c r="AH422" s="1"/>
      <c r="AI422" s="1"/>
      <c r="AJ422" s="1"/>
      <c r="AK422" s="1"/>
    </row>
    <row r="423" spans="1:37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3"/>
      <c r="AD423" s="2"/>
      <c r="AE423" s="2"/>
      <c r="AF423" s="2"/>
      <c r="AG423" s="1"/>
      <c r="AH423" s="1"/>
      <c r="AI423" s="1"/>
      <c r="AJ423" s="1"/>
      <c r="AK423" s="1"/>
    </row>
    <row r="424" spans="1:37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3"/>
      <c r="AD424" s="2"/>
      <c r="AE424" s="2"/>
      <c r="AF424" s="2"/>
      <c r="AG424" s="1"/>
      <c r="AH424" s="1"/>
      <c r="AI424" s="1"/>
      <c r="AJ424" s="1"/>
      <c r="AK424" s="1"/>
    </row>
    <row r="425" spans="1:37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3"/>
      <c r="AD425" s="2"/>
      <c r="AE425" s="2"/>
      <c r="AF425" s="2"/>
      <c r="AG425" s="1"/>
      <c r="AH425" s="1"/>
      <c r="AI425" s="1"/>
      <c r="AJ425" s="1"/>
      <c r="AK425" s="1"/>
    </row>
    <row r="426" spans="1:37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3"/>
      <c r="AD426" s="2"/>
      <c r="AE426" s="2"/>
      <c r="AF426" s="2"/>
      <c r="AG426" s="1"/>
      <c r="AH426" s="1"/>
      <c r="AI426" s="1"/>
      <c r="AJ426" s="1"/>
      <c r="AK426" s="1"/>
    </row>
    <row r="427" spans="1:3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3"/>
      <c r="AD427" s="2"/>
      <c r="AE427" s="2"/>
      <c r="AF427" s="2"/>
      <c r="AG427" s="1"/>
      <c r="AH427" s="1"/>
      <c r="AI427" s="1"/>
      <c r="AJ427" s="1"/>
      <c r="AK427" s="1"/>
    </row>
    <row r="428" spans="1:37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3"/>
      <c r="AD428" s="2"/>
      <c r="AE428" s="2"/>
      <c r="AF428" s="2"/>
      <c r="AG428" s="1"/>
      <c r="AH428" s="1"/>
      <c r="AI428" s="1"/>
      <c r="AJ428" s="1"/>
      <c r="AK428" s="1"/>
    </row>
    <row r="429" spans="1:37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3"/>
      <c r="AD429" s="2"/>
      <c r="AE429" s="2"/>
      <c r="AF429" s="2"/>
      <c r="AG429" s="1"/>
      <c r="AH429" s="1"/>
      <c r="AI429" s="1"/>
      <c r="AJ429" s="1"/>
      <c r="AK429" s="1"/>
    </row>
    <row r="430" spans="1:37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3"/>
      <c r="AD430" s="2"/>
      <c r="AE430" s="2"/>
      <c r="AF430" s="2"/>
      <c r="AG430" s="1"/>
      <c r="AH430" s="1"/>
      <c r="AI430" s="1"/>
      <c r="AJ430" s="1"/>
      <c r="AK430" s="1"/>
    </row>
    <row r="431" spans="1:37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3"/>
      <c r="AD431" s="2"/>
      <c r="AE431" s="2"/>
      <c r="AF431" s="2"/>
      <c r="AG431" s="1"/>
      <c r="AH431" s="1"/>
      <c r="AI431" s="1"/>
      <c r="AJ431" s="1"/>
      <c r="AK431" s="1"/>
    </row>
    <row r="432" spans="1:37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3"/>
      <c r="AD432" s="2"/>
      <c r="AE432" s="2"/>
      <c r="AF432" s="2"/>
      <c r="AG432" s="1"/>
      <c r="AH432" s="1"/>
      <c r="AI432" s="1"/>
      <c r="AJ432" s="1"/>
      <c r="AK432" s="1"/>
    </row>
    <row r="433" spans="1:37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3"/>
      <c r="AD433" s="2"/>
      <c r="AE433" s="2"/>
      <c r="AF433" s="2"/>
      <c r="AG433" s="1"/>
      <c r="AH433" s="1"/>
      <c r="AI433" s="1"/>
      <c r="AJ433" s="1"/>
      <c r="AK433" s="1"/>
    </row>
    <row r="434" spans="1:37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3"/>
      <c r="AD434" s="2"/>
      <c r="AE434" s="2"/>
      <c r="AF434" s="2"/>
      <c r="AG434" s="1"/>
      <c r="AH434" s="1"/>
      <c r="AI434" s="1"/>
      <c r="AJ434" s="1"/>
      <c r="AK434" s="1"/>
    </row>
    <row r="435" spans="1:37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3"/>
      <c r="AD435" s="2"/>
      <c r="AE435" s="2"/>
      <c r="AF435" s="2"/>
      <c r="AG435" s="1"/>
      <c r="AH435" s="1"/>
      <c r="AI435" s="1"/>
      <c r="AJ435" s="1"/>
      <c r="AK435" s="1"/>
    </row>
    <row r="436" spans="1:37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3"/>
      <c r="AD436" s="2"/>
      <c r="AE436" s="2"/>
      <c r="AF436" s="2"/>
      <c r="AG436" s="1"/>
      <c r="AH436" s="1"/>
      <c r="AI436" s="1"/>
      <c r="AJ436" s="1"/>
      <c r="AK436" s="1"/>
    </row>
    <row r="437" spans="1: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3"/>
      <c r="AD437" s="2"/>
      <c r="AE437" s="2"/>
      <c r="AF437" s="2"/>
      <c r="AG437" s="1"/>
      <c r="AH437" s="1"/>
      <c r="AI437" s="1"/>
      <c r="AJ437" s="1"/>
      <c r="AK437" s="1"/>
    </row>
    <row r="438" spans="1:37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3"/>
      <c r="AD438" s="2"/>
      <c r="AE438" s="2"/>
      <c r="AF438" s="2"/>
      <c r="AG438" s="1"/>
      <c r="AH438" s="1"/>
      <c r="AI438" s="1"/>
      <c r="AJ438" s="1"/>
      <c r="AK438" s="1"/>
    </row>
    <row r="439" spans="1:37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3"/>
      <c r="AD439" s="2"/>
      <c r="AE439" s="2"/>
      <c r="AF439" s="2"/>
      <c r="AG439" s="1"/>
      <c r="AH439" s="1"/>
      <c r="AI439" s="1"/>
      <c r="AJ439" s="1"/>
      <c r="AK439" s="1"/>
    </row>
    <row r="440" spans="1:37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3"/>
      <c r="AD440" s="2"/>
      <c r="AE440" s="2"/>
      <c r="AF440" s="2"/>
      <c r="AG440" s="1"/>
      <c r="AH440" s="1"/>
      <c r="AI440" s="1"/>
      <c r="AJ440" s="1"/>
      <c r="AK440" s="1"/>
    </row>
    <row r="441" spans="1:37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3"/>
      <c r="AD441" s="2"/>
      <c r="AE441" s="2"/>
      <c r="AF441" s="2"/>
      <c r="AG441" s="1"/>
      <c r="AH441" s="1"/>
      <c r="AI441" s="1"/>
      <c r="AJ441" s="1"/>
      <c r="AK441" s="1"/>
    </row>
    <row r="442" spans="1:37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3"/>
      <c r="AD442" s="2"/>
      <c r="AE442" s="2"/>
      <c r="AF442" s="2"/>
      <c r="AG442" s="1"/>
      <c r="AH442" s="1"/>
      <c r="AI442" s="1"/>
      <c r="AJ442" s="1"/>
      <c r="AK442" s="1"/>
    </row>
    <row r="443" spans="1:37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3"/>
      <c r="AD443" s="2"/>
      <c r="AE443" s="2"/>
      <c r="AF443" s="2"/>
      <c r="AG443" s="1"/>
      <c r="AH443" s="1"/>
      <c r="AI443" s="1"/>
      <c r="AJ443" s="1"/>
      <c r="AK443" s="1"/>
    </row>
    <row r="444" spans="1:37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3"/>
      <c r="AD444" s="2"/>
      <c r="AE444" s="2"/>
      <c r="AF444" s="2"/>
      <c r="AG444" s="1"/>
      <c r="AH444" s="1"/>
      <c r="AI444" s="1"/>
      <c r="AJ444" s="1"/>
      <c r="AK444" s="1"/>
    </row>
    <row r="445" spans="1:37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3"/>
      <c r="AD445" s="2"/>
      <c r="AE445" s="2"/>
      <c r="AF445" s="2"/>
      <c r="AG445" s="1"/>
      <c r="AH445" s="1"/>
      <c r="AI445" s="1"/>
      <c r="AJ445" s="1"/>
      <c r="AK445" s="1"/>
    </row>
    <row r="446" spans="1:37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3"/>
      <c r="AD446" s="2"/>
      <c r="AE446" s="2"/>
      <c r="AF446" s="2"/>
      <c r="AG446" s="1"/>
      <c r="AH446" s="1"/>
      <c r="AI446" s="1"/>
      <c r="AJ446" s="1"/>
      <c r="AK446" s="1"/>
    </row>
    <row r="447" spans="1:3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3"/>
      <c r="AD447" s="2"/>
      <c r="AE447" s="2"/>
      <c r="AF447" s="2"/>
      <c r="AG447" s="1"/>
      <c r="AH447" s="1"/>
      <c r="AI447" s="1"/>
      <c r="AJ447" s="1"/>
      <c r="AK447" s="1"/>
    </row>
    <row r="448" spans="1:37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3"/>
      <c r="AD448" s="2"/>
      <c r="AE448" s="2"/>
      <c r="AF448" s="2"/>
      <c r="AG448" s="1"/>
      <c r="AH448" s="1"/>
      <c r="AI448" s="1"/>
      <c r="AJ448" s="1"/>
      <c r="AK448" s="1"/>
    </row>
    <row r="449" spans="1:37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3"/>
      <c r="AD449" s="2"/>
      <c r="AE449" s="2"/>
      <c r="AF449" s="2"/>
      <c r="AG449" s="1"/>
      <c r="AH449" s="1"/>
      <c r="AI449" s="1"/>
      <c r="AJ449" s="1"/>
      <c r="AK449" s="1"/>
    </row>
    <row r="450" spans="1:37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3"/>
      <c r="AD450" s="2"/>
      <c r="AE450" s="2"/>
      <c r="AF450" s="2"/>
      <c r="AG450" s="1"/>
      <c r="AH450" s="1"/>
      <c r="AI450" s="1"/>
      <c r="AJ450" s="1"/>
      <c r="AK450" s="1"/>
    </row>
    <row r="451" spans="1:37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3"/>
      <c r="AD451" s="2"/>
      <c r="AE451" s="2"/>
      <c r="AF451" s="2"/>
      <c r="AG451" s="1"/>
      <c r="AH451" s="1"/>
      <c r="AI451" s="1"/>
      <c r="AJ451" s="1"/>
      <c r="AK451" s="1"/>
    </row>
    <row r="452" spans="1:37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3"/>
      <c r="AD452" s="2"/>
      <c r="AE452" s="2"/>
      <c r="AF452" s="2"/>
      <c r="AG452" s="1"/>
      <c r="AH452" s="1"/>
      <c r="AI452" s="1"/>
      <c r="AJ452" s="1"/>
      <c r="AK452" s="1"/>
    </row>
    <row r="453" spans="1:37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3"/>
      <c r="AD453" s="2"/>
      <c r="AE453" s="2"/>
      <c r="AF453" s="2"/>
      <c r="AG453" s="1"/>
      <c r="AH453" s="1"/>
      <c r="AI453" s="1"/>
      <c r="AJ453" s="1"/>
      <c r="AK453" s="1"/>
    </row>
    <row r="454" spans="1:37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3"/>
      <c r="AD454" s="2"/>
      <c r="AE454" s="2"/>
      <c r="AF454" s="2"/>
      <c r="AG454" s="1"/>
      <c r="AH454" s="1"/>
      <c r="AI454" s="1"/>
      <c r="AJ454" s="1"/>
      <c r="AK454" s="1"/>
    </row>
    <row r="455" spans="1:37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3"/>
      <c r="AD455" s="2"/>
      <c r="AE455" s="2"/>
      <c r="AF455" s="2"/>
      <c r="AG455" s="1"/>
      <c r="AH455" s="1"/>
      <c r="AI455" s="1"/>
      <c r="AJ455" s="1"/>
      <c r="AK455" s="1"/>
    </row>
    <row r="456" spans="1:37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3"/>
      <c r="AD456" s="2"/>
      <c r="AE456" s="2"/>
      <c r="AF456" s="2"/>
      <c r="AG456" s="1"/>
      <c r="AH456" s="1"/>
      <c r="AI456" s="1"/>
      <c r="AJ456" s="1"/>
      <c r="AK456" s="1"/>
    </row>
    <row r="457" spans="1:3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3"/>
      <c r="AD457" s="2"/>
      <c r="AE457" s="2"/>
      <c r="AF457" s="2"/>
      <c r="AG457" s="1"/>
      <c r="AH457" s="1"/>
      <c r="AI457" s="1"/>
      <c r="AJ457" s="1"/>
      <c r="AK457" s="1"/>
    </row>
    <row r="458" spans="1:37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3"/>
      <c r="AD458" s="2"/>
      <c r="AE458" s="2"/>
      <c r="AF458" s="2"/>
      <c r="AG458" s="1"/>
      <c r="AH458" s="1"/>
      <c r="AI458" s="1"/>
      <c r="AJ458" s="1"/>
      <c r="AK458" s="1"/>
    </row>
    <row r="459" spans="1:37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3"/>
      <c r="AD459" s="2"/>
      <c r="AE459" s="2"/>
      <c r="AF459" s="2"/>
      <c r="AG459" s="1"/>
      <c r="AH459" s="1"/>
      <c r="AI459" s="1"/>
      <c r="AJ459" s="1"/>
      <c r="AK459" s="1"/>
    </row>
    <row r="460" spans="1:37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3"/>
      <c r="AD460" s="2"/>
      <c r="AE460" s="2"/>
      <c r="AF460" s="2"/>
      <c r="AG460" s="1"/>
      <c r="AH460" s="1"/>
      <c r="AI460" s="1"/>
      <c r="AJ460" s="1"/>
      <c r="AK460" s="1"/>
    </row>
    <row r="461" spans="1:37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3"/>
      <c r="AD461" s="2"/>
      <c r="AE461" s="2"/>
      <c r="AF461" s="2"/>
      <c r="AG461" s="1"/>
      <c r="AH461" s="1"/>
      <c r="AI461" s="1"/>
      <c r="AJ461" s="1"/>
      <c r="AK461" s="1"/>
    </row>
    <row r="462" spans="1:37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3"/>
      <c r="AD462" s="2"/>
      <c r="AE462" s="2"/>
      <c r="AF462" s="2"/>
      <c r="AG462" s="1"/>
      <c r="AH462" s="1"/>
      <c r="AI462" s="1"/>
      <c r="AJ462" s="1"/>
      <c r="AK462" s="1"/>
    </row>
    <row r="463" spans="1:37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3"/>
      <c r="AD463" s="2"/>
      <c r="AE463" s="2"/>
      <c r="AF463" s="2"/>
      <c r="AG463" s="1"/>
      <c r="AH463" s="1"/>
      <c r="AI463" s="1"/>
      <c r="AJ463" s="1"/>
      <c r="AK463" s="1"/>
    </row>
    <row r="464" spans="1:37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3"/>
      <c r="AD464" s="2"/>
      <c r="AE464" s="2"/>
      <c r="AF464" s="2"/>
      <c r="AG464" s="1"/>
      <c r="AH464" s="1"/>
      <c r="AI464" s="1"/>
      <c r="AJ464" s="1"/>
      <c r="AK464" s="1"/>
    </row>
    <row r="465" spans="1:37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3"/>
      <c r="AD465" s="2"/>
      <c r="AE465" s="2"/>
      <c r="AF465" s="2"/>
      <c r="AG465" s="1"/>
      <c r="AH465" s="1"/>
      <c r="AI465" s="1"/>
      <c r="AJ465" s="1"/>
      <c r="AK465" s="1"/>
    </row>
    <row r="466" spans="1:37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3"/>
      <c r="AD466" s="2"/>
      <c r="AE466" s="2"/>
      <c r="AF466" s="2"/>
      <c r="AG466" s="1"/>
      <c r="AH466" s="1"/>
      <c r="AI466" s="1"/>
      <c r="AJ466" s="1"/>
      <c r="AK466" s="1"/>
    </row>
    <row r="467" spans="1:3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3"/>
      <c r="AD467" s="2"/>
      <c r="AE467" s="2"/>
      <c r="AF467" s="2"/>
      <c r="AG467" s="1"/>
      <c r="AH467" s="1"/>
      <c r="AI467" s="1"/>
      <c r="AJ467" s="1"/>
      <c r="AK467" s="1"/>
    </row>
    <row r="468" spans="1:37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3"/>
      <c r="AD468" s="2"/>
      <c r="AE468" s="2"/>
      <c r="AF468" s="2"/>
      <c r="AG468" s="1"/>
      <c r="AH468" s="1"/>
      <c r="AI468" s="1"/>
      <c r="AJ468" s="1"/>
      <c r="AK468" s="1"/>
    </row>
    <row r="469" spans="1:37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3"/>
      <c r="AD469" s="2"/>
      <c r="AE469" s="2"/>
      <c r="AF469" s="2"/>
      <c r="AG469" s="1"/>
      <c r="AH469" s="1"/>
      <c r="AI469" s="1"/>
      <c r="AJ469" s="1"/>
      <c r="AK469" s="1"/>
    </row>
    <row r="470" spans="1:37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3"/>
      <c r="AD470" s="2"/>
      <c r="AE470" s="2"/>
      <c r="AF470" s="2"/>
      <c r="AG470" s="1"/>
      <c r="AH470" s="1"/>
      <c r="AI470" s="1"/>
      <c r="AJ470" s="1"/>
      <c r="AK470" s="1"/>
    </row>
    <row r="471" spans="1:37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3"/>
      <c r="AD471" s="2"/>
      <c r="AE471" s="2"/>
      <c r="AF471" s="2"/>
      <c r="AG471" s="1"/>
      <c r="AH471" s="1"/>
      <c r="AI471" s="1"/>
      <c r="AJ471" s="1"/>
      <c r="AK471" s="1"/>
    </row>
    <row r="472" spans="1:37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3"/>
      <c r="AD472" s="2"/>
      <c r="AE472" s="2"/>
      <c r="AF472" s="2"/>
      <c r="AG472" s="1"/>
      <c r="AH472" s="1"/>
      <c r="AI472" s="1"/>
      <c r="AJ472" s="1"/>
      <c r="AK472" s="1"/>
    </row>
    <row r="473" spans="1:37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3"/>
      <c r="AD473" s="2"/>
      <c r="AE473" s="2"/>
      <c r="AF473" s="2"/>
      <c r="AG473" s="1"/>
      <c r="AH473" s="1"/>
      <c r="AI473" s="1"/>
      <c r="AJ473" s="1"/>
      <c r="AK473" s="1"/>
    </row>
    <row r="474" spans="1:37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3"/>
      <c r="AD474" s="2"/>
      <c r="AE474" s="2"/>
      <c r="AF474" s="2"/>
      <c r="AG474" s="1"/>
      <c r="AH474" s="1"/>
      <c r="AI474" s="1"/>
      <c r="AJ474" s="1"/>
      <c r="AK474" s="1"/>
    </row>
    <row r="475" spans="1:37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3"/>
      <c r="AD475" s="2"/>
      <c r="AE475" s="2"/>
      <c r="AF475" s="2"/>
      <c r="AG475" s="1"/>
      <c r="AH475" s="1"/>
      <c r="AI475" s="1"/>
      <c r="AJ475" s="1"/>
      <c r="AK475" s="1"/>
    </row>
    <row r="476" spans="1:37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3"/>
      <c r="AD476" s="2"/>
      <c r="AE476" s="2"/>
      <c r="AF476" s="2"/>
      <c r="AG476" s="1"/>
      <c r="AH476" s="1"/>
      <c r="AI476" s="1"/>
      <c r="AJ476" s="1"/>
      <c r="AK476" s="1"/>
    </row>
    <row r="477" spans="1:3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3"/>
      <c r="AD477" s="2"/>
      <c r="AE477" s="2"/>
      <c r="AF477" s="2"/>
      <c r="AG477" s="1"/>
      <c r="AH477" s="1"/>
      <c r="AI477" s="1"/>
      <c r="AJ477" s="1"/>
      <c r="AK477" s="1"/>
    </row>
    <row r="478" spans="1:37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3"/>
      <c r="AD478" s="2"/>
      <c r="AE478" s="2"/>
      <c r="AF478" s="2"/>
      <c r="AG478" s="1"/>
      <c r="AH478" s="1"/>
      <c r="AI478" s="1"/>
      <c r="AJ478" s="1"/>
      <c r="AK478" s="1"/>
    </row>
    <row r="479" spans="1:37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3"/>
      <c r="AD479" s="2"/>
      <c r="AE479" s="2"/>
      <c r="AF479" s="2"/>
      <c r="AG479" s="1"/>
      <c r="AH479" s="1"/>
      <c r="AI479" s="1"/>
      <c r="AJ479" s="1"/>
      <c r="AK479" s="1"/>
    </row>
    <row r="480" spans="1:37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3"/>
      <c r="AD480" s="2"/>
      <c r="AE480" s="2"/>
      <c r="AF480" s="2"/>
      <c r="AG480" s="1"/>
      <c r="AH480" s="1"/>
      <c r="AI480" s="1"/>
      <c r="AJ480" s="1"/>
      <c r="AK480" s="1"/>
    </row>
    <row r="481" spans="1:37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3"/>
      <c r="AD481" s="2"/>
      <c r="AE481" s="2"/>
      <c r="AF481" s="2"/>
      <c r="AG481" s="1"/>
      <c r="AH481" s="1"/>
      <c r="AI481" s="1"/>
      <c r="AJ481" s="1"/>
      <c r="AK481" s="1"/>
    </row>
    <row r="482" spans="1:37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3"/>
      <c r="AD482" s="2"/>
      <c r="AE482" s="2"/>
      <c r="AF482" s="2"/>
      <c r="AG482" s="1"/>
      <c r="AH482" s="1"/>
      <c r="AI482" s="1"/>
      <c r="AJ482" s="1"/>
      <c r="AK482" s="1"/>
    </row>
    <row r="483" spans="1:37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3"/>
      <c r="AD483" s="2"/>
      <c r="AE483" s="2"/>
      <c r="AF483" s="2"/>
      <c r="AG483" s="1"/>
      <c r="AH483" s="1"/>
      <c r="AI483" s="1"/>
      <c r="AJ483" s="1"/>
      <c r="AK483" s="1"/>
    </row>
    <row r="484" spans="1:37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3"/>
      <c r="AD484" s="2"/>
      <c r="AE484" s="2"/>
      <c r="AF484" s="2"/>
      <c r="AG484" s="1"/>
      <c r="AH484" s="1"/>
      <c r="AI484" s="1"/>
      <c r="AJ484" s="1"/>
      <c r="AK484" s="1"/>
    </row>
    <row r="485" spans="1:37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3"/>
      <c r="AD485" s="2"/>
      <c r="AE485" s="2"/>
      <c r="AF485" s="2"/>
      <c r="AG485" s="1"/>
      <c r="AH485" s="1"/>
      <c r="AI485" s="1"/>
      <c r="AJ485" s="1"/>
      <c r="AK485" s="1"/>
    </row>
    <row r="486" spans="1:37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3"/>
      <c r="AD486" s="2"/>
      <c r="AE486" s="2"/>
      <c r="AF486" s="2"/>
      <c r="AG486" s="1"/>
      <c r="AH486" s="1"/>
      <c r="AI486" s="1"/>
      <c r="AJ486" s="1"/>
      <c r="AK486" s="1"/>
    </row>
    <row r="487" spans="1:3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3"/>
      <c r="AD487" s="2"/>
      <c r="AE487" s="2"/>
      <c r="AF487" s="2"/>
      <c r="AG487" s="1"/>
      <c r="AH487" s="1"/>
      <c r="AI487" s="1"/>
      <c r="AJ487" s="1"/>
      <c r="AK487" s="1"/>
    </row>
    <row r="488" spans="1:37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3"/>
      <c r="AD488" s="2"/>
      <c r="AE488" s="2"/>
      <c r="AF488" s="2"/>
      <c r="AG488" s="1"/>
      <c r="AH488" s="1"/>
      <c r="AI488" s="1"/>
      <c r="AJ488" s="1"/>
      <c r="AK488" s="1"/>
    </row>
    <row r="489" spans="1:37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3"/>
      <c r="AD489" s="2"/>
      <c r="AE489" s="2"/>
      <c r="AF489" s="2"/>
      <c r="AG489" s="1"/>
      <c r="AH489" s="1"/>
      <c r="AI489" s="1"/>
      <c r="AJ489" s="1"/>
      <c r="AK489" s="1"/>
    </row>
    <row r="490" spans="1:37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3"/>
      <c r="AD490" s="2"/>
      <c r="AE490" s="2"/>
      <c r="AF490" s="2"/>
      <c r="AG490" s="1"/>
      <c r="AH490" s="1"/>
      <c r="AI490" s="1"/>
      <c r="AJ490" s="1"/>
      <c r="AK490" s="1"/>
    </row>
    <row r="491" spans="1:37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3"/>
      <c r="AD491" s="2"/>
      <c r="AE491" s="2"/>
      <c r="AF491" s="2"/>
      <c r="AG491" s="1"/>
      <c r="AH491" s="1"/>
      <c r="AI491" s="1"/>
      <c r="AJ491" s="1"/>
      <c r="AK491" s="1"/>
    </row>
    <row r="492" spans="1:37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3"/>
      <c r="AD492" s="2"/>
      <c r="AE492" s="2"/>
      <c r="AF492" s="2"/>
      <c r="AG492" s="1"/>
      <c r="AH492" s="1"/>
      <c r="AI492" s="1"/>
      <c r="AJ492" s="1"/>
      <c r="AK492" s="1"/>
    </row>
    <row r="493" spans="1:37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3"/>
      <c r="AD493" s="2"/>
      <c r="AE493" s="2"/>
      <c r="AF493" s="2"/>
      <c r="AG493" s="1"/>
      <c r="AH493" s="1"/>
      <c r="AI493" s="1"/>
      <c r="AJ493" s="1"/>
      <c r="AK493" s="1"/>
    </row>
    <row r="494" spans="1:37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3"/>
      <c r="AD494" s="2"/>
      <c r="AE494" s="2"/>
      <c r="AF494" s="2"/>
      <c r="AG494" s="1"/>
      <c r="AH494" s="1"/>
      <c r="AI494" s="1"/>
      <c r="AJ494" s="1"/>
      <c r="AK494" s="1"/>
    </row>
    <row r="495" spans="1:37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3"/>
      <c r="AD495" s="2"/>
      <c r="AE495" s="2"/>
      <c r="AF495" s="2"/>
      <c r="AG495" s="1"/>
      <c r="AH495" s="1"/>
      <c r="AI495" s="1"/>
      <c r="AJ495" s="1"/>
      <c r="AK495" s="1"/>
    </row>
    <row r="496" spans="1:37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3"/>
      <c r="AD496" s="2"/>
      <c r="AE496" s="2"/>
      <c r="AF496" s="2"/>
      <c r="AG496" s="1"/>
      <c r="AH496" s="1"/>
      <c r="AI496" s="1"/>
      <c r="AJ496" s="1"/>
      <c r="AK496" s="1"/>
    </row>
    <row r="497" spans="1:3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3"/>
      <c r="AD497" s="2"/>
      <c r="AE497" s="2"/>
      <c r="AF497" s="2"/>
      <c r="AG497" s="1"/>
      <c r="AH497" s="1"/>
      <c r="AI497" s="1"/>
      <c r="AJ497" s="1"/>
      <c r="AK497" s="1"/>
    </row>
    <row r="498" spans="1:37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3"/>
      <c r="AD498" s="2"/>
      <c r="AE498" s="2"/>
      <c r="AF498" s="2"/>
      <c r="AG498" s="1"/>
      <c r="AH498" s="1"/>
      <c r="AI498" s="1"/>
      <c r="AJ498" s="1"/>
      <c r="AK498" s="1"/>
    </row>
    <row r="499" spans="1:37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3"/>
      <c r="AD499" s="2"/>
      <c r="AE499" s="2"/>
      <c r="AF499" s="2"/>
      <c r="AG499" s="1"/>
      <c r="AH499" s="1"/>
      <c r="AI499" s="1"/>
      <c r="AJ499" s="1"/>
      <c r="AK499" s="1"/>
    </row>
    <row r="500" spans="1:37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3"/>
      <c r="AD500" s="2"/>
      <c r="AE500" s="2"/>
      <c r="AF500" s="2"/>
      <c r="AG500" s="1"/>
      <c r="AH500" s="1"/>
      <c r="AI500" s="1"/>
      <c r="AJ500" s="1"/>
      <c r="AK500" s="1"/>
    </row>
    <row r="501" spans="1:37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3"/>
      <c r="AD501" s="2"/>
      <c r="AE501" s="2"/>
      <c r="AF501" s="2"/>
      <c r="AG501" s="1"/>
      <c r="AH501" s="1"/>
      <c r="AI501" s="1"/>
      <c r="AJ501" s="1"/>
      <c r="AK501" s="1"/>
    </row>
    <row r="502" spans="1:37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3"/>
      <c r="AD502" s="2"/>
      <c r="AE502" s="2"/>
      <c r="AF502" s="2"/>
      <c r="AG502" s="1"/>
      <c r="AH502" s="1"/>
      <c r="AI502" s="1"/>
      <c r="AJ502" s="1"/>
      <c r="AK502" s="1"/>
    </row>
    <row r="503" spans="1:37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3"/>
      <c r="AD503" s="2"/>
      <c r="AE503" s="2"/>
      <c r="AF503" s="2"/>
      <c r="AG503" s="1"/>
      <c r="AH503" s="1"/>
      <c r="AI503" s="1"/>
      <c r="AJ503" s="1"/>
      <c r="AK503" s="1"/>
    </row>
    <row r="504" spans="1:37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3"/>
      <c r="AD504" s="2"/>
      <c r="AE504" s="2"/>
      <c r="AF504" s="2"/>
      <c r="AG504" s="1"/>
      <c r="AH504" s="1"/>
      <c r="AI504" s="1"/>
      <c r="AJ504" s="1"/>
      <c r="AK504" s="1"/>
    </row>
    <row r="505" spans="1:37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3"/>
      <c r="AD505" s="2"/>
      <c r="AE505" s="2"/>
      <c r="AF505" s="2"/>
      <c r="AG505" s="1"/>
      <c r="AH505" s="1"/>
      <c r="AI505" s="1"/>
      <c r="AJ505" s="1"/>
      <c r="AK505" s="1"/>
    </row>
    <row r="506" spans="1:37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3"/>
      <c r="AD506" s="2"/>
      <c r="AE506" s="2"/>
      <c r="AF506" s="2"/>
      <c r="AG506" s="1"/>
      <c r="AH506" s="1"/>
      <c r="AI506" s="1"/>
      <c r="AJ506" s="1"/>
      <c r="AK506" s="1"/>
    </row>
    <row r="507" spans="1:3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3"/>
      <c r="AD507" s="2"/>
      <c r="AE507" s="2"/>
      <c r="AF507" s="2"/>
      <c r="AG507" s="1"/>
      <c r="AH507" s="1"/>
      <c r="AI507" s="1"/>
      <c r="AJ507" s="1"/>
      <c r="AK507" s="1"/>
    </row>
    <row r="508" spans="1:37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3"/>
      <c r="AD508" s="2"/>
      <c r="AE508" s="2"/>
      <c r="AF508" s="2"/>
      <c r="AG508" s="1"/>
      <c r="AH508" s="1"/>
      <c r="AI508" s="1"/>
      <c r="AJ508" s="1"/>
      <c r="AK508" s="1"/>
    </row>
    <row r="509" spans="1:37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3"/>
      <c r="AD509" s="2"/>
      <c r="AE509" s="2"/>
      <c r="AF509" s="2"/>
      <c r="AG509" s="1"/>
      <c r="AH509" s="1"/>
      <c r="AI509" s="1"/>
      <c r="AJ509" s="1"/>
      <c r="AK509" s="1"/>
    </row>
    <row r="510" spans="1:37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3"/>
      <c r="AD510" s="2"/>
      <c r="AE510" s="2"/>
      <c r="AF510" s="2"/>
      <c r="AG510" s="1"/>
      <c r="AH510" s="1"/>
      <c r="AI510" s="1"/>
      <c r="AJ510" s="1"/>
      <c r="AK510" s="1"/>
    </row>
    <row r="511" spans="1:37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3"/>
      <c r="AD511" s="2"/>
      <c r="AE511" s="2"/>
      <c r="AF511" s="2"/>
      <c r="AG511" s="1"/>
      <c r="AH511" s="1"/>
      <c r="AI511" s="1"/>
      <c r="AJ511" s="1"/>
      <c r="AK511" s="1"/>
    </row>
    <row r="512" spans="1:37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3"/>
      <c r="AD512" s="2"/>
      <c r="AE512" s="2"/>
      <c r="AF512" s="2"/>
      <c r="AG512" s="1"/>
      <c r="AH512" s="1"/>
      <c r="AI512" s="1"/>
      <c r="AJ512" s="1"/>
      <c r="AK512" s="1"/>
    </row>
    <row r="513" spans="1:37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3"/>
      <c r="AD513" s="2"/>
      <c r="AE513" s="2"/>
      <c r="AF513" s="2"/>
      <c r="AG513" s="1"/>
      <c r="AH513" s="1"/>
      <c r="AI513" s="1"/>
      <c r="AJ513" s="1"/>
      <c r="AK513" s="1"/>
    </row>
    <row r="514" spans="1:37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3"/>
      <c r="AD514" s="2"/>
      <c r="AE514" s="2"/>
      <c r="AF514" s="2"/>
      <c r="AG514" s="1"/>
      <c r="AH514" s="1"/>
      <c r="AI514" s="1"/>
      <c r="AJ514" s="1"/>
      <c r="AK514" s="1"/>
    </row>
    <row r="515" spans="1:37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3"/>
      <c r="AD515" s="2"/>
      <c r="AE515" s="2"/>
      <c r="AF515" s="2"/>
      <c r="AG515" s="1"/>
      <c r="AH515" s="1"/>
      <c r="AI515" s="1"/>
      <c r="AJ515" s="1"/>
      <c r="AK515" s="1"/>
    </row>
    <row r="516" spans="1:37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3"/>
      <c r="AD516" s="2"/>
      <c r="AE516" s="2"/>
      <c r="AF516" s="2"/>
      <c r="AG516" s="1"/>
      <c r="AH516" s="1"/>
      <c r="AI516" s="1"/>
      <c r="AJ516" s="1"/>
      <c r="AK516" s="1"/>
    </row>
    <row r="517" spans="1:3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3"/>
      <c r="AD517" s="2"/>
      <c r="AE517" s="2"/>
      <c r="AF517" s="2"/>
      <c r="AG517" s="1"/>
      <c r="AH517" s="1"/>
      <c r="AI517" s="1"/>
      <c r="AJ517" s="1"/>
      <c r="AK517" s="1"/>
    </row>
    <row r="518" spans="1:37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3"/>
      <c r="AD518" s="2"/>
      <c r="AE518" s="2"/>
      <c r="AF518" s="2"/>
      <c r="AG518" s="1"/>
      <c r="AH518" s="1"/>
      <c r="AI518" s="1"/>
      <c r="AJ518" s="1"/>
      <c r="AK518" s="1"/>
    </row>
    <row r="519" spans="1:37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3"/>
      <c r="AD519" s="2"/>
      <c r="AE519" s="2"/>
      <c r="AF519" s="2"/>
      <c r="AG519" s="1"/>
      <c r="AH519" s="1"/>
      <c r="AI519" s="1"/>
      <c r="AJ519" s="1"/>
      <c r="AK519" s="1"/>
    </row>
    <row r="520" spans="1:37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3"/>
      <c r="AD520" s="2"/>
      <c r="AE520" s="2"/>
      <c r="AF520" s="2"/>
      <c r="AG520" s="1"/>
      <c r="AH520" s="1"/>
      <c r="AI520" s="1"/>
      <c r="AJ520" s="1"/>
      <c r="AK520" s="1"/>
    </row>
    <row r="521" spans="1:37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3"/>
      <c r="AD521" s="2"/>
      <c r="AE521" s="2"/>
      <c r="AF521" s="2"/>
      <c r="AG521" s="1"/>
      <c r="AH521" s="1"/>
      <c r="AI521" s="1"/>
      <c r="AJ521" s="1"/>
      <c r="AK521" s="1"/>
    </row>
    <row r="522" spans="1:37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3"/>
      <c r="AD522" s="2"/>
      <c r="AE522" s="2"/>
      <c r="AF522" s="2"/>
      <c r="AG522" s="1"/>
      <c r="AH522" s="1"/>
      <c r="AI522" s="1"/>
      <c r="AJ522" s="1"/>
      <c r="AK522" s="1"/>
    </row>
    <row r="523" spans="1:37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3"/>
      <c r="AD523" s="2"/>
      <c r="AE523" s="2"/>
      <c r="AF523" s="2"/>
      <c r="AG523" s="1"/>
      <c r="AH523" s="1"/>
      <c r="AI523" s="1"/>
      <c r="AJ523" s="1"/>
      <c r="AK523" s="1"/>
    </row>
    <row r="524" spans="1:37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3"/>
      <c r="AD524" s="2"/>
      <c r="AE524" s="2"/>
      <c r="AF524" s="2"/>
      <c r="AG524" s="1"/>
      <c r="AH524" s="1"/>
      <c r="AI524" s="1"/>
      <c r="AJ524" s="1"/>
      <c r="AK524" s="1"/>
    </row>
    <row r="525" spans="1:37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3"/>
      <c r="AD525" s="2"/>
      <c r="AE525" s="2"/>
      <c r="AF525" s="2"/>
      <c r="AG525" s="1"/>
      <c r="AH525" s="1"/>
      <c r="AI525" s="1"/>
      <c r="AJ525" s="1"/>
      <c r="AK525" s="1"/>
    </row>
    <row r="526" spans="1:37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3"/>
      <c r="AD526" s="2"/>
      <c r="AE526" s="2"/>
      <c r="AF526" s="2"/>
      <c r="AG526" s="1"/>
      <c r="AH526" s="1"/>
      <c r="AI526" s="1"/>
      <c r="AJ526" s="1"/>
      <c r="AK526" s="1"/>
    </row>
    <row r="527" spans="1:3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3"/>
      <c r="AD527" s="2"/>
      <c r="AE527" s="2"/>
      <c r="AF527" s="2"/>
      <c r="AG527" s="1"/>
      <c r="AH527" s="1"/>
      <c r="AI527" s="1"/>
      <c r="AJ527" s="1"/>
      <c r="AK527" s="1"/>
    </row>
    <row r="528" spans="1:37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3"/>
      <c r="AD528" s="2"/>
      <c r="AE528" s="2"/>
      <c r="AF528" s="2"/>
      <c r="AG528" s="1"/>
      <c r="AH528" s="1"/>
      <c r="AI528" s="1"/>
      <c r="AJ528" s="1"/>
      <c r="AK528" s="1"/>
    </row>
    <row r="529" spans="1:37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3"/>
      <c r="AD529" s="2"/>
      <c r="AE529" s="2"/>
      <c r="AF529" s="2"/>
      <c r="AG529" s="1"/>
      <c r="AH529" s="1"/>
      <c r="AI529" s="1"/>
      <c r="AJ529" s="1"/>
      <c r="AK529" s="1"/>
    </row>
    <row r="530" spans="1:37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3"/>
      <c r="AD530" s="2"/>
      <c r="AE530" s="2"/>
      <c r="AF530" s="2"/>
      <c r="AG530" s="1"/>
      <c r="AH530" s="1"/>
      <c r="AI530" s="1"/>
      <c r="AJ530" s="1"/>
      <c r="AK530" s="1"/>
    </row>
    <row r="531" spans="1:37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3"/>
      <c r="AD531" s="2"/>
      <c r="AE531" s="2"/>
      <c r="AF531" s="2"/>
      <c r="AG531" s="1"/>
      <c r="AH531" s="1"/>
      <c r="AI531" s="1"/>
      <c r="AJ531" s="1"/>
      <c r="AK531" s="1"/>
    </row>
    <row r="532" spans="1:37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3"/>
      <c r="AD532" s="2"/>
      <c r="AE532" s="2"/>
      <c r="AF532" s="2"/>
      <c r="AG532" s="1"/>
      <c r="AH532" s="1"/>
      <c r="AI532" s="1"/>
      <c r="AJ532" s="1"/>
      <c r="AK532" s="1"/>
    </row>
    <row r="533" spans="1:37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3"/>
      <c r="AD533" s="2"/>
      <c r="AE533" s="2"/>
      <c r="AF533" s="2"/>
      <c r="AG533" s="1"/>
      <c r="AH533" s="1"/>
      <c r="AI533" s="1"/>
      <c r="AJ533" s="1"/>
      <c r="AK533" s="1"/>
    </row>
    <row r="534" spans="1:37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3"/>
      <c r="AD534" s="2"/>
      <c r="AE534" s="2"/>
      <c r="AF534" s="2"/>
      <c r="AG534" s="1"/>
      <c r="AH534" s="1"/>
      <c r="AI534" s="1"/>
      <c r="AJ534" s="1"/>
      <c r="AK534" s="1"/>
    </row>
    <row r="535" spans="1:37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3"/>
      <c r="AD535" s="2"/>
      <c r="AE535" s="2"/>
      <c r="AF535" s="2"/>
      <c r="AG535" s="1"/>
      <c r="AH535" s="1"/>
      <c r="AI535" s="1"/>
      <c r="AJ535" s="1"/>
      <c r="AK535" s="1"/>
    </row>
    <row r="536" spans="1:37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3"/>
      <c r="AD536" s="2"/>
      <c r="AE536" s="2"/>
      <c r="AF536" s="2"/>
      <c r="AG536" s="1"/>
      <c r="AH536" s="1"/>
      <c r="AI536" s="1"/>
      <c r="AJ536" s="1"/>
      <c r="AK536" s="1"/>
    </row>
    <row r="537" spans="1: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3"/>
      <c r="AD537" s="2"/>
      <c r="AE537" s="2"/>
      <c r="AF537" s="2"/>
      <c r="AG537" s="1"/>
      <c r="AH537" s="1"/>
      <c r="AI537" s="1"/>
      <c r="AJ537" s="1"/>
      <c r="AK537" s="1"/>
    </row>
    <row r="538" spans="1:37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3"/>
      <c r="AD538" s="2"/>
      <c r="AE538" s="2"/>
      <c r="AF538" s="2"/>
      <c r="AG538" s="1"/>
      <c r="AH538" s="1"/>
      <c r="AI538" s="1"/>
      <c r="AJ538" s="1"/>
      <c r="AK538" s="1"/>
    </row>
    <row r="539" spans="1:37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3"/>
      <c r="AD539" s="2"/>
      <c r="AE539" s="2"/>
      <c r="AF539" s="2"/>
      <c r="AG539" s="1"/>
      <c r="AH539" s="1"/>
      <c r="AI539" s="1"/>
      <c r="AJ539" s="1"/>
      <c r="AK539" s="1"/>
    </row>
    <row r="540" spans="1:37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3"/>
      <c r="AD540" s="2"/>
      <c r="AE540" s="2"/>
      <c r="AF540" s="2"/>
      <c r="AG540" s="1"/>
      <c r="AH540" s="1"/>
      <c r="AI540" s="1"/>
      <c r="AJ540" s="1"/>
      <c r="AK540" s="1"/>
    </row>
    <row r="541" spans="1:37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3"/>
      <c r="AD541" s="2"/>
      <c r="AE541" s="2"/>
      <c r="AF541" s="2"/>
      <c r="AG541" s="1"/>
      <c r="AH541" s="1"/>
      <c r="AI541" s="1"/>
      <c r="AJ541" s="1"/>
      <c r="AK541" s="1"/>
    </row>
    <row r="542" spans="1:37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3"/>
      <c r="AD542" s="2"/>
      <c r="AE542" s="2"/>
      <c r="AF542" s="2"/>
      <c r="AG542" s="1"/>
      <c r="AH542" s="1"/>
      <c r="AI542" s="1"/>
      <c r="AJ542" s="1"/>
      <c r="AK542" s="1"/>
    </row>
    <row r="543" spans="1:37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3"/>
      <c r="AD543" s="2"/>
      <c r="AE543" s="2"/>
      <c r="AF543" s="2"/>
      <c r="AG543" s="1"/>
      <c r="AH543" s="1"/>
      <c r="AI543" s="1"/>
      <c r="AJ543" s="1"/>
      <c r="AK543" s="1"/>
    </row>
    <row r="544" spans="1:37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3"/>
      <c r="AD544" s="2"/>
      <c r="AE544" s="2"/>
      <c r="AF544" s="2"/>
      <c r="AG544" s="1"/>
      <c r="AH544" s="1"/>
      <c r="AI544" s="1"/>
      <c r="AJ544" s="1"/>
      <c r="AK544" s="1"/>
    </row>
    <row r="545" spans="1:37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3"/>
      <c r="AD545" s="2"/>
      <c r="AE545" s="2"/>
      <c r="AF545" s="2"/>
      <c r="AG545" s="1"/>
      <c r="AH545" s="1"/>
      <c r="AI545" s="1"/>
      <c r="AJ545" s="1"/>
      <c r="AK545" s="1"/>
    </row>
    <row r="546" spans="1:37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3"/>
      <c r="AD546" s="2"/>
      <c r="AE546" s="2"/>
      <c r="AF546" s="2"/>
      <c r="AG546" s="1"/>
      <c r="AH546" s="1"/>
      <c r="AI546" s="1"/>
      <c r="AJ546" s="1"/>
      <c r="AK546" s="1"/>
    </row>
    <row r="547" spans="1:3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3"/>
      <c r="AD547" s="2"/>
      <c r="AE547" s="2"/>
      <c r="AF547" s="2"/>
      <c r="AG547" s="1"/>
      <c r="AH547" s="1"/>
      <c r="AI547" s="1"/>
      <c r="AJ547" s="1"/>
      <c r="AK547" s="1"/>
    </row>
    <row r="548" spans="1:37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3"/>
      <c r="AD548" s="2"/>
      <c r="AE548" s="2"/>
      <c r="AF548" s="2"/>
      <c r="AG548" s="1"/>
      <c r="AH548" s="1"/>
      <c r="AI548" s="1"/>
      <c r="AJ548" s="1"/>
      <c r="AK548" s="1"/>
    </row>
    <row r="549" spans="1:37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3"/>
      <c r="AD549" s="2"/>
      <c r="AE549" s="2"/>
      <c r="AF549" s="2"/>
      <c r="AG549" s="1"/>
      <c r="AH549" s="1"/>
      <c r="AI549" s="1"/>
      <c r="AJ549" s="1"/>
      <c r="AK549" s="1"/>
    </row>
    <row r="550" spans="1:37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3"/>
      <c r="AD550" s="2"/>
      <c r="AE550" s="2"/>
      <c r="AF550" s="2"/>
      <c r="AG550" s="1"/>
      <c r="AH550" s="1"/>
      <c r="AI550" s="1"/>
      <c r="AJ550" s="1"/>
      <c r="AK550" s="1"/>
    </row>
    <row r="551" spans="1:37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3"/>
      <c r="AD551" s="2"/>
      <c r="AE551" s="2"/>
      <c r="AF551" s="2"/>
      <c r="AG551" s="1"/>
      <c r="AH551" s="1"/>
      <c r="AI551" s="1"/>
      <c r="AJ551" s="1"/>
      <c r="AK551" s="1"/>
    </row>
    <row r="552" spans="1:37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3"/>
      <c r="AD552" s="2"/>
      <c r="AE552" s="2"/>
      <c r="AF552" s="2"/>
      <c r="AG552" s="1"/>
      <c r="AH552" s="1"/>
      <c r="AI552" s="1"/>
      <c r="AJ552" s="1"/>
      <c r="AK552" s="1"/>
    </row>
    <row r="553" spans="1:37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3"/>
      <c r="AD553" s="2"/>
      <c r="AE553" s="2"/>
      <c r="AF553" s="2"/>
      <c r="AG553" s="1"/>
      <c r="AH553" s="1"/>
      <c r="AI553" s="1"/>
      <c r="AJ553" s="1"/>
      <c r="AK553" s="1"/>
    </row>
    <row r="554" spans="1:37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3"/>
      <c r="AD554" s="2"/>
      <c r="AE554" s="2"/>
      <c r="AF554" s="2"/>
      <c r="AG554" s="1"/>
      <c r="AH554" s="1"/>
      <c r="AI554" s="1"/>
      <c r="AJ554" s="1"/>
      <c r="AK554" s="1"/>
    </row>
    <row r="555" spans="1:37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3"/>
      <c r="AD555" s="2"/>
      <c r="AE555" s="2"/>
      <c r="AF555" s="2"/>
      <c r="AG555" s="1"/>
      <c r="AH555" s="1"/>
      <c r="AI555" s="1"/>
      <c r="AJ555" s="1"/>
      <c r="AK555" s="1"/>
    </row>
    <row r="556" spans="1:37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3"/>
      <c r="AD556" s="2"/>
      <c r="AE556" s="2"/>
      <c r="AF556" s="2"/>
      <c r="AG556" s="1"/>
      <c r="AH556" s="1"/>
      <c r="AI556" s="1"/>
      <c r="AJ556" s="1"/>
      <c r="AK556" s="1"/>
    </row>
    <row r="557" spans="1:3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3"/>
      <c r="AD557" s="2"/>
      <c r="AE557" s="2"/>
      <c r="AF557" s="2"/>
      <c r="AG557" s="1"/>
      <c r="AH557" s="1"/>
      <c r="AI557" s="1"/>
      <c r="AJ557" s="1"/>
      <c r="AK557" s="1"/>
    </row>
    <row r="558" spans="1:37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3"/>
      <c r="AD558" s="2"/>
      <c r="AE558" s="2"/>
      <c r="AF558" s="2"/>
      <c r="AG558" s="1"/>
      <c r="AH558" s="1"/>
      <c r="AI558" s="1"/>
      <c r="AJ558" s="1"/>
      <c r="AK558" s="1"/>
    </row>
    <row r="559" spans="1:37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3"/>
      <c r="AD559" s="2"/>
      <c r="AE559" s="2"/>
      <c r="AF559" s="2"/>
      <c r="AG559" s="1"/>
      <c r="AH559" s="1"/>
      <c r="AI559" s="1"/>
      <c r="AJ559" s="1"/>
      <c r="AK559" s="1"/>
    </row>
    <row r="560" spans="1:37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3"/>
      <c r="AD560" s="2"/>
      <c r="AE560" s="2"/>
      <c r="AF560" s="2"/>
      <c r="AG560" s="1"/>
      <c r="AH560" s="1"/>
      <c r="AI560" s="1"/>
      <c r="AJ560" s="1"/>
      <c r="AK560" s="1"/>
    </row>
    <row r="561" spans="1:37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3"/>
      <c r="AD561" s="2"/>
      <c r="AE561" s="2"/>
      <c r="AF561" s="2"/>
      <c r="AG561" s="1"/>
      <c r="AH561" s="1"/>
      <c r="AI561" s="1"/>
      <c r="AJ561" s="1"/>
      <c r="AK561" s="1"/>
    </row>
    <row r="562" spans="1:37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3"/>
      <c r="AD562" s="2"/>
      <c r="AE562" s="2"/>
      <c r="AF562" s="2"/>
      <c r="AG562" s="1"/>
      <c r="AH562" s="1"/>
      <c r="AI562" s="1"/>
      <c r="AJ562" s="1"/>
      <c r="AK562" s="1"/>
    </row>
    <row r="563" spans="1:37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3"/>
      <c r="AD563" s="2"/>
      <c r="AE563" s="2"/>
      <c r="AF563" s="2"/>
      <c r="AG563" s="1"/>
      <c r="AH563" s="1"/>
      <c r="AI563" s="1"/>
      <c r="AJ563" s="1"/>
      <c r="AK563" s="1"/>
    </row>
    <row r="564" spans="1:37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3"/>
      <c r="AD564" s="2"/>
      <c r="AE564" s="2"/>
      <c r="AF564" s="2"/>
      <c r="AG564" s="1"/>
      <c r="AH564" s="1"/>
      <c r="AI564" s="1"/>
      <c r="AJ564" s="1"/>
      <c r="AK564" s="1"/>
    </row>
    <row r="565" spans="1:37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3"/>
      <c r="AD565" s="2"/>
      <c r="AE565" s="2"/>
      <c r="AF565" s="2"/>
      <c r="AG565" s="1"/>
      <c r="AH565" s="1"/>
      <c r="AI565" s="1"/>
      <c r="AJ565" s="1"/>
      <c r="AK565" s="1"/>
    </row>
    <row r="566" spans="1:37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3"/>
      <c r="AD566" s="2"/>
      <c r="AE566" s="2"/>
      <c r="AF566" s="2"/>
      <c r="AG566" s="1"/>
      <c r="AH566" s="1"/>
      <c r="AI566" s="1"/>
      <c r="AJ566" s="1"/>
      <c r="AK566" s="1"/>
    </row>
    <row r="567" spans="1:3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3"/>
      <c r="AD567" s="2"/>
      <c r="AE567" s="2"/>
      <c r="AF567" s="2"/>
      <c r="AG567" s="1"/>
      <c r="AH567" s="1"/>
      <c r="AI567" s="1"/>
      <c r="AJ567" s="1"/>
      <c r="AK567" s="1"/>
    </row>
    <row r="568" spans="1:37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3"/>
      <c r="AD568" s="2"/>
      <c r="AE568" s="2"/>
      <c r="AF568" s="2"/>
      <c r="AG568" s="1"/>
      <c r="AH568" s="1"/>
      <c r="AI568" s="1"/>
      <c r="AJ568" s="1"/>
      <c r="AK568" s="1"/>
    </row>
    <row r="569" spans="1:37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3"/>
      <c r="AD569" s="2"/>
      <c r="AE569" s="2"/>
      <c r="AF569" s="2"/>
      <c r="AG569" s="1"/>
      <c r="AH569" s="1"/>
      <c r="AI569" s="1"/>
      <c r="AJ569" s="1"/>
      <c r="AK569" s="1"/>
    </row>
    <row r="570" spans="1:37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3"/>
      <c r="AD570" s="2"/>
      <c r="AE570" s="2"/>
      <c r="AF570" s="2"/>
      <c r="AG570" s="1"/>
      <c r="AH570" s="1"/>
      <c r="AI570" s="1"/>
      <c r="AJ570" s="1"/>
      <c r="AK570" s="1"/>
    </row>
    <row r="571" spans="1:37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3"/>
      <c r="AD571" s="2"/>
      <c r="AE571" s="2"/>
      <c r="AF571" s="2"/>
      <c r="AG571" s="1"/>
      <c r="AH571" s="1"/>
      <c r="AI571" s="1"/>
      <c r="AJ571" s="1"/>
      <c r="AK571" s="1"/>
    </row>
    <row r="572" spans="1:37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3"/>
      <c r="AD572" s="2"/>
      <c r="AE572" s="2"/>
      <c r="AF572" s="2"/>
      <c r="AG572" s="1"/>
      <c r="AH572" s="1"/>
      <c r="AI572" s="1"/>
      <c r="AJ572" s="1"/>
      <c r="AK572" s="1"/>
    </row>
    <row r="573" spans="1:37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3"/>
      <c r="AD573" s="2"/>
      <c r="AE573" s="2"/>
      <c r="AF573" s="2"/>
      <c r="AG573" s="1"/>
      <c r="AH573" s="1"/>
      <c r="AI573" s="1"/>
      <c r="AJ573" s="1"/>
      <c r="AK573" s="1"/>
    </row>
    <row r="574" spans="1:37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3"/>
      <c r="AD574" s="2"/>
      <c r="AE574" s="2"/>
      <c r="AF574" s="2"/>
      <c r="AG574" s="1"/>
      <c r="AH574" s="1"/>
      <c r="AI574" s="1"/>
      <c r="AJ574" s="1"/>
      <c r="AK574" s="1"/>
    </row>
    <row r="575" spans="1:37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3"/>
      <c r="AD575" s="2"/>
      <c r="AE575" s="2"/>
      <c r="AF575" s="2"/>
      <c r="AG575" s="1"/>
      <c r="AH575" s="1"/>
      <c r="AI575" s="1"/>
      <c r="AJ575" s="1"/>
      <c r="AK575" s="1"/>
    </row>
    <row r="576" spans="1:37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3"/>
      <c r="AD576" s="2"/>
      <c r="AE576" s="2"/>
      <c r="AF576" s="2"/>
      <c r="AG576" s="1"/>
      <c r="AH576" s="1"/>
      <c r="AI576" s="1"/>
      <c r="AJ576" s="1"/>
      <c r="AK576" s="1"/>
    </row>
    <row r="577" spans="1:3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3"/>
      <c r="AD577" s="2"/>
      <c r="AE577" s="2"/>
      <c r="AF577" s="2"/>
      <c r="AG577" s="1"/>
      <c r="AH577" s="1"/>
      <c r="AI577" s="1"/>
      <c r="AJ577" s="1"/>
      <c r="AK577" s="1"/>
    </row>
    <row r="578" spans="1:37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3"/>
      <c r="AD578" s="2"/>
      <c r="AE578" s="2"/>
      <c r="AF578" s="2"/>
      <c r="AG578" s="1"/>
      <c r="AH578" s="1"/>
      <c r="AI578" s="1"/>
      <c r="AJ578" s="1"/>
      <c r="AK578" s="1"/>
    </row>
    <row r="579" spans="1:37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3"/>
      <c r="AD579" s="2"/>
      <c r="AE579" s="2"/>
      <c r="AF579" s="2"/>
      <c r="AG579" s="1"/>
      <c r="AH579" s="1"/>
      <c r="AI579" s="1"/>
      <c r="AJ579" s="1"/>
      <c r="AK579" s="1"/>
    </row>
    <row r="580" spans="1:37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3"/>
      <c r="AD580" s="2"/>
      <c r="AE580" s="2"/>
      <c r="AF580" s="2"/>
      <c r="AG580" s="1"/>
      <c r="AH580" s="1"/>
      <c r="AI580" s="1"/>
      <c r="AJ580" s="1"/>
      <c r="AK580" s="1"/>
    </row>
    <row r="581" spans="1:37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3"/>
      <c r="AD581" s="2"/>
      <c r="AE581" s="2"/>
      <c r="AF581" s="2"/>
      <c r="AG581" s="1"/>
      <c r="AH581" s="1"/>
      <c r="AI581" s="1"/>
      <c r="AJ581" s="1"/>
      <c r="AK581" s="1"/>
    </row>
    <row r="582" spans="1:37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3"/>
      <c r="AD582" s="2"/>
      <c r="AE582" s="2"/>
      <c r="AF582" s="2"/>
      <c r="AG582" s="1"/>
      <c r="AH582" s="1"/>
      <c r="AI582" s="1"/>
      <c r="AJ582" s="1"/>
      <c r="AK582" s="1"/>
    </row>
    <row r="583" spans="1:37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3"/>
      <c r="AD583" s="2"/>
      <c r="AE583" s="2"/>
      <c r="AF583" s="2"/>
      <c r="AG583" s="1"/>
      <c r="AH583" s="1"/>
      <c r="AI583" s="1"/>
      <c r="AJ583" s="1"/>
      <c r="AK583" s="1"/>
    </row>
    <row r="584" spans="1:37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3"/>
      <c r="AD584" s="2"/>
      <c r="AE584" s="2"/>
      <c r="AF584" s="2"/>
      <c r="AG584" s="1"/>
      <c r="AH584" s="1"/>
      <c r="AI584" s="1"/>
      <c r="AJ584" s="1"/>
      <c r="AK584" s="1"/>
    </row>
    <row r="585" spans="1:37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3"/>
      <c r="AD585" s="2"/>
      <c r="AE585" s="2"/>
      <c r="AF585" s="2"/>
      <c r="AG585" s="1"/>
      <c r="AH585" s="1"/>
      <c r="AI585" s="1"/>
      <c r="AJ585" s="1"/>
      <c r="AK585" s="1"/>
    </row>
    <row r="586" spans="1:37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3"/>
      <c r="AD586" s="2"/>
      <c r="AE586" s="2"/>
      <c r="AF586" s="2"/>
      <c r="AG586" s="1"/>
      <c r="AH586" s="1"/>
      <c r="AI586" s="1"/>
      <c r="AJ586" s="1"/>
      <c r="AK586" s="1"/>
    </row>
    <row r="587" spans="1:3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3"/>
      <c r="AD587" s="2"/>
      <c r="AE587" s="2"/>
      <c r="AF587" s="2"/>
      <c r="AG587" s="1"/>
      <c r="AH587" s="1"/>
      <c r="AI587" s="1"/>
      <c r="AJ587" s="1"/>
      <c r="AK587" s="1"/>
    </row>
    <row r="588" spans="1:37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3"/>
      <c r="AD588" s="2"/>
      <c r="AE588" s="2"/>
      <c r="AF588" s="2"/>
      <c r="AG588" s="1"/>
      <c r="AH588" s="1"/>
      <c r="AI588" s="1"/>
      <c r="AJ588" s="1"/>
      <c r="AK588" s="1"/>
    </row>
    <row r="589" spans="1:37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3"/>
      <c r="AD589" s="2"/>
      <c r="AE589" s="2"/>
      <c r="AF589" s="2"/>
      <c r="AG589" s="1"/>
      <c r="AH589" s="1"/>
      <c r="AI589" s="1"/>
      <c r="AJ589" s="1"/>
      <c r="AK589" s="1"/>
    </row>
    <row r="590" spans="1:37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3"/>
      <c r="AD590" s="2"/>
      <c r="AE590" s="2"/>
      <c r="AF590" s="2"/>
      <c r="AG590" s="1"/>
      <c r="AH590" s="1"/>
      <c r="AI590" s="1"/>
      <c r="AJ590" s="1"/>
      <c r="AK590" s="1"/>
    </row>
    <row r="591" spans="1:37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3"/>
      <c r="AD591" s="2"/>
      <c r="AE591" s="2"/>
      <c r="AF591" s="2"/>
      <c r="AG591" s="1"/>
      <c r="AH591" s="1"/>
      <c r="AI591" s="1"/>
      <c r="AJ591" s="1"/>
      <c r="AK591" s="1"/>
    </row>
    <row r="592" spans="1:37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3"/>
      <c r="AD592" s="2"/>
      <c r="AE592" s="2"/>
      <c r="AF592" s="2"/>
      <c r="AG592" s="1"/>
      <c r="AH592" s="1"/>
      <c r="AI592" s="1"/>
      <c r="AJ592" s="1"/>
      <c r="AK592" s="1"/>
    </row>
    <row r="593" spans="1:37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3"/>
      <c r="AD593" s="2"/>
      <c r="AE593" s="2"/>
      <c r="AF593" s="2"/>
      <c r="AG593" s="1"/>
      <c r="AH593" s="1"/>
      <c r="AI593" s="1"/>
      <c r="AJ593" s="1"/>
      <c r="AK593" s="1"/>
    </row>
    <row r="594" spans="1:37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3"/>
      <c r="AD594" s="2"/>
      <c r="AE594" s="2"/>
      <c r="AF594" s="2"/>
      <c r="AG594" s="1"/>
      <c r="AH594" s="1"/>
      <c r="AI594" s="1"/>
      <c r="AJ594" s="1"/>
      <c r="AK594" s="1"/>
    </row>
    <row r="595" spans="1:37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3"/>
      <c r="AD595" s="2"/>
      <c r="AE595" s="2"/>
      <c r="AF595" s="2"/>
      <c r="AG595" s="1"/>
      <c r="AH595" s="1"/>
      <c r="AI595" s="1"/>
      <c r="AJ595" s="1"/>
      <c r="AK595" s="1"/>
    </row>
    <row r="596" spans="1:37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3"/>
      <c r="AD596" s="2"/>
      <c r="AE596" s="2"/>
      <c r="AF596" s="2"/>
      <c r="AG596" s="1"/>
      <c r="AH596" s="1"/>
      <c r="AI596" s="1"/>
      <c r="AJ596" s="1"/>
      <c r="AK596" s="1"/>
    </row>
    <row r="597" spans="1:3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3"/>
      <c r="AD597" s="2"/>
      <c r="AE597" s="2"/>
      <c r="AF597" s="2"/>
      <c r="AG597" s="1"/>
      <c r="AH597" s="1"/>
      <c r="AI597" s="1"/>
      <c r="AJ597" s="1"/>
      <c r="AK597" s="1"/>
    </row>
    <row r="598" spans="1:37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3"/>
      <c r="AD598" s="2"/>
      <c r="AE598" s="2"/>
      <c r="AF598" s="2"/>
      <c r="AG598" s="1"/>
      <c r="AH598" s="1"/>
      <c r="AI598" s="1"/>
      <c r="AJ598" s="1"/>
      <c r="AK598" s="1"/>
    </row>
    <row r="599" spans="1:37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3"/>
      <c r="AD599" s="2"/>
      <c r="AE599" s="2"/>
      <c r="AF599" s="2"/>
      <c r="AG599" s="1"/>
      <c r="AH599" s="1"/>
      <c r="AI599" s="1"/>
      <c r="AJ599" s="1"/>
      <c r="AK599" s="1"/>
    </row>
    <row r="600" spans="1:37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3"/>
      <c r="AD600" s="2"/>
      <c r="AE600" s="2"/>
      <c r="AF600" s="2"/>
      <c r="AG600" s="1"/>
      <c r="AH600" s="1"/>
      <c r="AI600" s="1"/>
      <c r="AJ600" s="1"/>
      <c r="AK600" s="1"/>
    </row>
    <row r="601" spans="1:37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3"/>
      <c r="AD601" s="2"/>
      <c r="AE601" s="2"/>
      <c r="AF601" s="2"/>
      <c r="AG601" s="1"/>
      <c r="AH601" s="1"/>
      <c r="AI601" s="1"/>
      <c r="AJ601" s="1"/>
      <c r="AK601" s="1"/>
    </row>
    <row r="602" spans="1:37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3"/>
      <c r="AD602" s="2"/>
      <c r="AE602" s="2"/>
      <c r="AF602" s="2"/>
      <c r="AG602" s="1"/>
      <c r="AH602" s="1"/>
      <c r="AI602" s="1"/>
      <c r="AJ602" s="1"/>
      <c r="AK602" s="1"/>
    </row>
    <row r="603" spans="1:37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3"/>
      <c r="AD603" s="2"/>
      <c r="AE603" s="2"/>
      <c r="AF603" s="2"/>
      <c r="AG603" s="1"/>
      <c r="AH603" s="1"/>
      <c r="AI603" s="1"/>
      <c r="AJ603" s="1"/>
      <c r="AK603" s="1"/>
    </row>
    <row r="604" spans="1:37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3"/>
      <c r="AD604" s="2"/>
      <c r="AE604" s="2"/>
      <c r="AF604" s="2"/>
      <c r="AG604" s="1"/>
      <c r="AH604" s="1"/>
      <c r="AI604" s="1"/>
      <c r="AJ604" s="1"/>
      <c r="AK604" s="1"/>
    </row>
    <row r="605" spans="1:37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3"/>
      <c r="AD605" s="2"/>
      <c r="AE605" s="2"/>
      <c r="AF605" s="2"/>
      <c r="AG605" s="1"/>
      <c r="AH605" s="1"/>
      <c r="AI605" s="1"/>
      <c r="AJ605" s="1"/>
      <c r="AK605" s="1"/>
    </row>
    <row r="606" spans="1:37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3"/>
      <c r="AD606" s="2"/>
      <c r="AE606" s="2"/>
      <c r="AF606" s="2"/>
      <c r="AG606" s="1"/>
      <c r="AH606" s="1"/>
      <c r="AI606" s="1"/>
      <c r="AJ606" s="1"/>
      <c r="AK606" s="1"/>
    </row>
    <row r="607" spans="1:3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3"/>
      <c r="AD607" s="2"/>
      <c r="AE607" s="2"/>
      <c r="AF607" s="2"/>
      <c r="AG607" s="1"/>
      <c r="AH607" s="1"/>
      <c r="AI607" s="1"/>
      <c r="AJ607" s="1"/>
      <c r="AK607" s="1"/>
    </row>
    <row r="608" spans="1:37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3"/>
      <c r="AD608" s="2"/>
      <c r="AE608" s="2"/>
      <c r="AF608" s="2"/>
      <c r="AG608" s="1"/>
      <c r="AH608" s="1"/>
      <c r="AI608" s="1"/>
      <c r="AJ608" s="1"/>
      <c r="AK608" s="1"/>
    </row>
    <row r="609" spans="1:37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3"/>
      <c r="AD609" s="2"/>
      <c r="AE609" s="2"/>
      <c r="AF609" s="2"/>
      <c r="AG609" s="1"/>
      <c r="AH609" s="1"/>
      <c r="AI609" s="1"/>
      <c r="AJ609" s="1"/>
      <c r="AK609" s="1"/>
    </row>
    <row r="610" spans="1:37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3"/>
      <c r="AD610" s="2"/>
      <c r="AE610" s="2"/>
      <c r="AF610" s="2"/>
      <c r="AG610" s="1"/>
      <c r="AH610" s="1"/>
      <c r="AI610" s="1"/>
      <c r="AJ610" s="1"/>
      <c r="AK610" s="1"/>
    </row>
    <row r="611" spans="1:37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3"/>
      <c r="AD611" s="2"/>
      <c r="AE611" s="2"/>
      <c r="AF611" s="2"/>
      <c r="AG611" s="1"/>
      <c r="AH611" s="1"/>
      <c r="AI611" s="1"/>
      <c r="AJ611" s="1"/>
      <c r="AK611" s="1"/>
    </row>
    <row r="612" spans="1:37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3"/>
      <c r="AD612" s="2"/>
      <c r="AE612" s="2"/>
      <c r="AF612" s="2"/>
      <c r="AG612" s="1"/>
      <c r="AH612" s="1"/>
      <c r="AI612" s="1"/>
      <c r="AJ612" s="1"/>
      <c r="AK612" s="1"/>
    </row>
    <row r="613" spans="1:37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3"/>
      <c r="AD613" s="2"/>
      <c r="AE613" s="2"/>
      <c r="AF613" s="2"/>
      <c r="AG613" s="1"/>
      <c r="AH613" s="1"/>
      <c r="AI613" s="1"/>
      <c r="AJ613" s="1"/>
      <c r="AK613" s="1"/>
    </row>
    <row r="614" spans="1:37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3"/>
      <c r="AD614" s="2"/>
      <c r="AE614" s="2"/>
      <c r="AF614" s="2"/>
      <c r="AG614" s="1"/>
      <c r="AH614" s="1"/>
      <c r="AI614" s="1"/>
      <c r="AJ614" s="1"/>
      <c r="AK614" s="1"/>
    </row>
    <row r="615" spans="1:37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3"/>
      <c r="AD615" s="2"/>
      <c r="AE615" s="2"/>
      <c r="AF615" s="2"/>
      <c r="AG615" s="1"/>
      <c r="AH615" s="1"/>
      <c r="AI615" s="1"/>
      <c r="AJ615" s="1"/>
      <c r="AK615" s="1"/>
    </row>
    <row r="616" spans="1:37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3"/>
      <c r="AD616" s="2"/>
      <c r="AE616" s="2"/>
      <c r="AF616" s="2"/>
      <c r="AG616" s="1"/>
      <c r="AH616" s="1"/>
      <c r="AI616" s="1"/>
      <c r="AJ616" s="1"/>
      <c r="AK616" s="1"/>
    </row>
    <row r="617" spans="1:3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3"/>
      <c r="AD617" s="2"/>
      <c r="AE617" s="2"/>
      <c r="AF617" s="2"/>
      <c r="AG617" s="1"/>
      <c r="AH617" s="1"/>
      <c r="AI617" s="1"/>
      <c r="AJ617" s="1"/>
      <c r="AK617" s="1"/>
    </row>
    <row r="618" spans="1:37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3"/>
      <c r="AD618" s="2"/>
      <c r="AE618" s="2"/>
      <c r="AF618" s="2"/>
      <c r="AG618" s="1"/>
      <c r="AH618" s="1"/>
      <c r="AI618" s="1"/>
      <c r="AJ618" s="1"/>
      <c r="AK618" s="1"/>
    </row>
    <row r="619" spans="1:37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3"/>
      <c r="AD619" s="2"/>
      <c r="AE619" s="2"/>
      <c r="AF619" s="2"/>
      <c r="AG619" s="1"/>
      <c r="AH619" s="1"/>
      <c r="AI619" s="1"/>
      <c r="AJ619" s="1"/>
      <c r="AK619" s="1"/>
    </row>
    <row r="620" spans="1:37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3"/>
      <c r="AD620" s="2"/>
      <c r="AE620" s="2"/>
      <c r="AF620" s="2"/>
      <c r="AG620" s="1"/>
      <c r="AH620" s="1"/>
      <c r="AI620" s="1"/>
      <c r="AJ620" s="1"/>
      <c r="AK620" s="1"/>
    </row>
    <row r="621" spans="1:37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3"/>
      <c r="AD621" s="2"/>
      <c r="AE621" s="2"/>
      <c r="AF621" s="2"/>
      <c r="AG621" s="1"/>
      <c r="AH621" s="1"/>
      <c r="AI621" s="1"/>
      <c r="AJ621" s="1"/>
      <c r="AK621" s="1"/>
    </row>
    <row r="622" spans="1:37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3"/>
      <c r="AD622" s="2"/>
      <c r="AE622" s="2"/>
      <c r="AF622" s="2"/>
      <c r="AG622" s="1"/>
      <c r="AH622" s="1"/>
      <c r="AI622" s="1"/>
      <c r="AJ622" s="1"/>
      <c r="AK622" s="1"/>
    </row>
    <row r="623" spans="1:37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3"/>
      <c r="AD623" s="2"/>
      <c r="AE623" s="2"/>
      <c r="AF623" s="2"/>
      <c r="AG623" s="1"/>
      <c r="AH623" s="1"/>
      <c r="AI623" s="1"/>
      <c r="AJ623" s="1"/>
      <c r="AK623" s="1"/>
    </row>
    <row r="624" spans="1:37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3"/>
      <c r="AD624" s="2"/>
      <c r="AE624" s="2"/>
      <c r="AF624" s="2"/>
      <c r="AG624" s="1"/>
      <c r="AH624" s="1"/>
      <c r="AI624" s="1"/>
      <c r="AJ624" s="1"/>
      <c r="AK624" s="1"/>
    </row>
    <row r="625" spans="1:37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3"/>
      <c r="AD625" s="2"/>
      <c r="AE625" s="2"/>
      <c r="AF625" s="2"/>
      <c r="AG625" s="1"/>
      <c r="AH625" s="1"/>
      <c r="AI625" s="1"/>
      <c r="AJ625" s="1"/>
      <c r="AK625" s="1"/>
    </row>
    <row r="626" spans="1:37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3"/>
      <c r="AD626" s="2"/>
      <c r="AE626" s="2"/>
      <c r="AF626" s="2"/>
      <c r="AG626" s="1"/>
      <c r="AH626" s="1"/>
      <c r="AI626" s="1"/>
      <c r="AJ626" s="1"/>
      <c r="AK626" s="1"/>
    </row>
    <row r="627" spans="1:3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3"/>
      <c r="AD627" s="2"/>
      <c r="AE627" s="2"/>
      <c r="AF627" s="2"/>
      <c r="AG627" s="1"/>
      <c r="AH627" s="1"/>
      <c r="AI627" s="1"/>
      <c r="AJ627" s="1"/>
      <c r="AK627" s="1"/>
    </row>
    <row r="628" spans="1:37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3"/>
      <c r="AD628" s="2"/>
      <c r="AE628" s="2"/>
      <c r="AF628" s="2"/>
      <c r="AG628" s="1"/>
      <c r="AH628" s="1"/>
      <c r="AI628" s="1"/>
      <c r="AJ628" s="1"/>
      <c r="AK628" s="1"/>
    </row>
    <row r="629" spans="1:37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3"/>
      <c r="AD629" s="2"/>
      <c r="AE629" s="2"/>
      <c r="AF629" s="2"/>
      <c r="AG629" s="1"/>
      <c r="AH629" s="1"/>
      <c r="AI629" s="1"/>
      <c r="AJ629" s="1"/>
      <c r="AK629" s="1"/>
    </row>
    <row r="630" spans="1:37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3"/>
      <c r="AD630" s="2"/>
      <c r="AE630" s="2"/>
      <c r="AF630" s="2"/>
      <c r="AG630" s="1"/>
      <c r="AH630" s="1"/>
      <c r="AI630" s="1"/>
      <c r="AJ630" s="1"/>
      <c r="AK630" s="1"/>
    </row>
    <row r="631" spans="1:37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3"/>
      <c r="AD631" s="2"/>
      <c r="AE631" s="2"/>
      <c r="AF631" s="2"/>
      <c r="AG631" s="1"/>
      <c r="AH631" s="1"/>
      <c r="AI631" s="1"/>
      <c r="AJ631" s="1"/>
      <c r="AK631" s="1"/>
    </row>
    <row r="632" spans="1:37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3"/>
      <c r="AD632" s="2"/>
      <c r="AE632" s="2"/>
      <c r="AF632" s="2"/>
      <c r="AG632" s="1"/>
      <c r="AH632" s="1"/>
      <c r="AI632" s="1"/>
      <c r="AJ632" s="1"/>
      <c r="AK632" s="1"/>
    </row>
    <row r="633" spans="1:37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3"/>
      <c r="AD633" s="2"/>
      <c r="AE633" s="2"/>
      <c r="AF633" s="2"/>
      <c r="AG633" s="1"/>
      <c r="AH633" s="1"/>
      <c r="AI633" s="1"/>
      <c r="AJ633" s="1"/>
      <c r="AK633" s="1"/>
    </row>
    <row r="634" spans="1:37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3"/>
      <c r="AD634" s="2"/>
      <c r="AE634" s="2"/>
      <c r="AF634" s="2"/>
      <c r="AG634" s="1"/>
      <c r="AH634" s="1"/>
      <c r="AI634" s="1"/>
      <c r="AJ634" s="1"/>
      <c r="AK634" s="1"/>
    </row>
    <row r="635" spans="1:37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3"/>
      <c r="AD635" s="2"/>
      <c r="AE635" s="2"/>
      <c r="AF635" s="2"/>
      <c r="AG635" s="1"/>
      <c r="AH635" s="1"/>
      <c r="AI635" s="1"/>
      <c r="AJ635" s="1"/>
      <c r="AK635" s="1"/>
    </row>
    <row r="636" spans="1:37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3"/>
      <c r="AD636" s="2"/>
      <c r="AE636" s="2"/>
      <c r="AF636" s="2"/>
      <c r="AG636" s="1"/>
      <c r="AH636" s="1"/>
      <c r="AI636" s="1"/>
      <c r="AJ636" s="1"/>
      <c r="AK636" s="1"/>
    </row>
    <row r="637" spans="1: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3"/>
      <c r="AD637" s="2"/>
      <c r="AE637" s="2"/>
      <c r="AF637" s="2"/>
      <c r="AG637" s="1"/>
      <c r="AH637" s="1"/>
      <c r="AI637" s="1"/>
      <c r="AJ637" s="1"/>
      <c r="AK637" s="1"/>
    </row>
    <row r="638" spans="1:37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3"/>
      <c r="AD638" s="2"/>
      <c r="AE638" s="2"/>
      <c r="AF638" s="2"/>
      <c r="AG638" s="1"/>
      <c r="AH638" s="1"/>
      <c r="AI638" s="1"/>
      <c r="AJ638" s="1"/>
      <c r="AK638" s="1"/>
    </row>
    <row r="639" spans="1:37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3"/>
      <c r="AD639" s="2"/>
      <c r="AE639" s="2"/>
      <c r="AF639" s="2"/>
      <c r="AG639" s="1"/>
      <c r="AH639" s="1"/>
      <c r="AI639" s="1"/>
      <c r="AJ639" s="1"/>
      <c r="AK639" s="1"/>
    </row>
    <row r="640" spans="1:37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3"/>
      <c r="AD640" s="2"/>
      <c r="AE640" s="2"/>
      <c r="AF640" s="2"/>
      <c r="AG640" s="1"/>
      <c r="AH640" s="1"/>
      <c r="AI640" s="1"/>
      <c r="AJ640" s="1"/>
      <c r="AK640" s="1"/>
    </row>
    <row r="641" spans="1:37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3"/>
      <c r="AD641" s="2"/>
      <c r="AE641" s="2"/>
      <c r="AF641" s="2"/>
      <c r="AG641" s="1"/>
      <c r="AH641" s="1"/>
      <c r="AI641" s="1"/>
      <c r="AJ641" s="1"/>
      <c r="AK641" s="1"/>
    </row>
    <row r="642" spans="1:37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3"/>
      <c r="AD642" s="2"/>
      <c r="AE642" s="2"/>
      <c r="AF642" s="2"/>
      <c r="AG642" s="1"/>
      <c r="AH642" s="1"/>
      <c r="AI642" s="1"/>
      <c r="AJ642" s="1"/>
      <c r="AK642" s="1"/>
    </row>
    <row r="643" spans="1:37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3"/>
      <c r="AD643" s="2"/>
      <c r="AE643" s="2"/>
      <c r="AF643" s="2"/>
      <c r="AG643" s="1"/>
      <c r="AH643" s="1"/>
      <c r="AI643" s="1"/>
      <c r="AJ643" s="1"/>
      <c r="AK643" s="1"/>
    </row>
    <row r="644" spans="1:37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3"/>
      <c r="AD644" s="2"/>
      <c r="AE644" s="2"/>
      <c r="AF644" s="2"/>
      <c r="AG644" s="1"/>
      <c r="AH644" s="1"/>
      <c r="AI644" s="1"/>
      <c r="AJ644" s="1"/>
      <c r="AK644" s="1"/>
    </row>
    <row r="645" spans="1:37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3"/>
      <c r="AD645" s="2"/>
      <c r="AE645" s="2"/>
      <c r="AF645" s="2"/>
      <c r="AG645" s="1"/>
      <c r="AH645" s="1"/>
      <c r="AI645" s="1"/>
      <c r="AJ645" s="1"/>
      <c r="AK645" s="1"/>
    </row>
    <row r="646" spans="1:37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3"/>
      <c r="AD646" s="2"/>
      <c r="AE646" s="2"/>
      <c r="AF646" s="2"/>
      <c r="AG646" s="1"/>
      <c r="AH646" s="1"/>
      <c r="AI646" s="1"/>
      <c r="AJ646" s="1"/>
      <c r="AK646" s="1"/>
    </row>
    <row r="647" spans="1:3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3"/>
      <c r="AD647" s="2"/>
      <c r="AE647" s="2"/>
      <c r="AF647" s="2"/>
      <c r="AG647" s="1"/>
      <c r="AH647" s="1"/>
      <c r="AI647" s="1"/>
      <c r="AJ647" s="1"/>
      <c r="AK647" s="1"/>
    </row>
    <row r="648" spans="1:37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3"/>
      <c r="AD648" s="2"/>
      <c r="AE648" s="2"/>
      <c r="AF648" s="2"/>
      <c r="AG648" s="1"/>
      <c r="AH648" s="1"/>
      <c r="AI648" s="1"/>
      <c r="AJ648" s="1"/>
      <c r="AK648" s="1"/>
    </row>
    <row r="649" spans="1:37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3"/>
      <c r="AD649" s="2"/>
      <c r="AE649" s="2"/>
      <c r="AF649" s="2"/>
      <c r="AG649" s="1"/>
      <c r="AH649" s="1"/>
      <c r="AI649" s="1"/>
      <c r="AJ649" s="1"/>
      <c r="AK649" s="1"/>
    </row>
    <row r="650" spans="1:37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3"/>
      <c r="AD650" s="2"/>
      <c r="AE650" s="2"/>
      <c r="AF650" s="2"/>
      <c r="AG650" s="1"/>
      <c r="AH650" s="1"/>
      <c r="AI650" s="1"/>
      <c r="AJ650" s="1"/>
      <c r="AK650" s="1"/>
    </row>
    <row r="651" spans="1:37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3"/>
      <c r="AD651" s="2"/>
      <c r="AE651" s="2"/>
      <c r="AF651" s="2"/>
      <c r="AG651" s="1"/>
      <c r="AH651" s="1"/>
      <c r="AI651" s="1"/>
      <c r="AJ651" s="1"/>
      <c r="AK651" s="1"/>
    </row>
    <row r="652" spans="1:37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3"/>
      <c r="AD652" s="2"/>
      <c r="AE652" s="2"/>
      <c r="AF652" s="2"/>
      <c r="AG652" s="1"/>
      <c r="AH652" s="1"/>
      <c r="AI652" s="1"/>
      <c r="AJ652" s="1"/>
      <c r="AK652" s="1"/>
    </row>
    <row r="653" spans="1:37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3"/>
      <c r="AD653" s="2"/>
      <c r="AE653" s="2"/>
      <c r="AF653" s="2"/>
      <c r="AG653" s="1"/>
      <c r="AH653" s="1"/>
      <c r="AI653" s="1"/>
      <c r="AJ653" s="1"/>
      <c r="AK653" s="1"/>
    </row>
    <row r="654" spans="1:37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3"/>
      <c r="AD654" s="2"/>
      <c r="AE654" s="2"/>
      <c r="AF654" s="2"/>
      <c r="AG654" s="1"/>
      <c r="AH654" s="1"/>
      <c r="AI654" s="1"/>
      <c r="AJ654" s="1"/>
      <c r="AK654" s="1"/>
    </row>
    <row r="655" spans="1:37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3"/>
      <c r="AD655" s="2"/>
      <c r="AE655" s="2"/>
      <c r="AF655" s="2"/>
      <c r="AG655" s="1"/>
      <c r="AH655" s="1"/>
      <c r="AI655" s="1"/>
      <c r="AJ655" s="1"/>
      <c r="AK655" s="1"/>
    </row>
    <row r="656" spans="1:37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3"/>
      <c r="AD656" s="2"/>
      <c r="AE656" s="2"/>
      <c r="AF656" s="2"/>
      <c r="AG656" s="1"/>
      <c r="AH656" s="1"/>
      <c r="AI656" s="1"/>
      <c r="AJ656" s="1"/>
      <c r="AK656" s="1"/>
    </row>
    <row r="657" spans="1:3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3"/>
      <c r="AD657" s="2"/>
      <c r="AE657" s="2"/>
      <c r="AF657" s="2"/>
      <c r="AG657" s="1"/>
      <c r="AH657" s="1"/>
      <c r="AI657" s="1"/>
      <c r="AJ657" s="1"/>
      <c r="AK657" s="1"/>
    </row>
    <row r="658" spans="1:37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3"/>
      <c r="AD658" s="2"/>
      <c r="AE658" s="2"/>
      <c r="AF658" s="2"/>
      <c r="AG658" s="1"/>
      <c r="AH658" s="1"/>
      <c r="AI658" s="1"/>
      <c r="AJ658" s="1"/>
      <c r="AK658" s="1"/>
    </row>
    <row r="659" spans="1:37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3"/>
      <c r="AD659" s="2"/>
      <c r="AE659" s="2"/>
      <c r="AF659" s="2"/>
      <c r="AG659" s="1"/>
      <c r="AH659" s="1"/>
      <c r="AI659" s="1"/>
      <c r="AJ659" s="1"/>
      <c r="AK659" s="1"/>
    </row>
    <row r="660" spans="1:37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3"/>
      <c r="AD660" s="2"/>
      <c r="AE660" s="2"/>
      <c r="AF660" s="2"/>
      <c r="AG660" s="1"/>
      <c r="AH660" s="1"/>
      <c r="AI660" s="1"/>
      <c r="AJ660" s="1"/>
      <c r="AK660" s="1"/>
    </row>
    <row r="661" spans="1:37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3"/>
      <c r="AD661" s="2"/>
      <c r="AE661" s="2"/>
      <c r="AF661" s="2"/>
      <c r="AG661" s="1"/>
      <c r="AH661" s="1"/>
      <c r="AI661" s="1"/>
      <c r="AJ661" s="1"/>
      <c r="AK661" s="1"/>
    </row>
    <row r="662" spans="1:37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3"/>
      <c r="AD662" s="2"/>
      <c r="AE662" s="2"/>
      <c r="AF662" s="2"/>
      <c r="AG662" s="1"/>
      <c r="AH662" s="1"/>
      <c r="AI662" s="1"/>
      <c r="AJ662" s="1"/>
      <c r="AK662" s="1"/>
    </row>
    <row r="663" spans="1:37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3"/>
      <c r="AD663" s="2"/>
      <c r="AE663" s="2"/>
      <c r="AF663" s="2"/>
      <c r="AG663" s="1"/>
      <c r="AH663" s="1"/>
      <c r="AI663" s="1"/>
      <c r="AJ663" s="1"/>
      <c r="AK663" s="1"/>
    </row>
    <row r="664" spans="1:37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3"/>
      <c r="AD664" s="2"/>
      <c r="AE664" s="2"/>
      <c r="AF664" s="2"/>
      <c r="AG664" s="1"/>
      <c r="AH664" s="1"/>
      <c r="AI664" s="1"/>
      <c r="AJ664" s="1"/>
      <c r="AK664" s="1"/>
    </row>
    <row r="665" spans="1:37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3"/>
      <c r="AD665" s="2"/>
      <c r="AE665" s="2"/>
      <c r="AF665" s="2"/>
      <c r="AG665" s="1"/>
      <c r="AH665" s="1"/>
      <c r="AI665" s="1"/>
      <c r="AJ665" s="1"/>
      <c r="AK665" s="1"/>
    </row>
    <row r="666" spans="1:37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3"/>
      <c r="AD666" s="2"/>
      <c r="AE666" s="2"/>
      <c r="AF666" s="2"/>
      <c r="AG666" s="1"/>
      <c r="AH666" s="1"/>
      <c r="AI666" s="1"/>
      <c r="AJ666" s="1"/>
      <c r="AK666" s="1"/>
    </row>
    <row r="667" spans="1:3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3"/>
      <c r="AD667" s="2"/>
      <c r="AE667" s="2"/>
      <c r="AF667" s="2"/>
      <c r="AG667" s="1"/>
      <c r="AH667" s="1"/>
      <c r="AI667" s="1"/>
      <c r="AJ667" s="1"/>
      <c r="AK667" s="1"/>
    </row>
    <row r="668" spans="1:37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3"/>
      <c r="AD668" s="2"/>
      <c r="AE668" s="2"/>
      <c r="AF668" s="2"/>
      <c r="AG668" s="1"/>
      <c r="AH668" s="1"/>
      <c r="AI668" s="1"/>
      <c r="AJ668" s="1"/>
      <c r="AK668" s="1"/>
    </row>
    <row r="669" spans="1:37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3"/>
      <c r="AD669" s="2"/>
      <c r="AE669" s="2"/>
      <c r="AF669" s="2"/>
      <c r="AG669" s="1"/>
      <c r="AH669" s="1"/>
      <c r="AI669" s="1"/>
      <c r="AJ669" s="1"/>
      <c r="AK669" s="1"/>
    </row>
    <row r="670" spans="1:37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3"/>
      <c r="AD670" s="2"/>
      <c r="AE670" s="2"/>
      <c r="AF670" s="2"/>
      <c r="AG670" s="1"/>
      <c r="AH670" s="1"/>
      <c r="AI670" s="1"/>
      <c r="AJ670" s="1"/>
      <c r="AK670" s="1"/>
    </row>
    <row r="671" spans="1:37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3"/>
      <c r="AD671" s="2"/>
      <c r="AE671" s="2"/>
      <c r="AF671" s="2"/>
      <c r="AG671" s="1"/>
      <c r="AH671" s="1"/>
      <c r="AI671" s="1"/>
      <c r="AJ671" s="1"/>
      <c r="AK671" s="1"/>
    </row>
    <row r="672" spans="1:37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3"/>
      <c r="AD672" s="2"/>
      <c r="AE672" s="2"/>
      <c r="AF672" s="2"/>
      <c r="AG672" s="1"/>
      <c r="AH672" s="1"/>
      <c r="AI672" s="1"/>
      <c r="AJ672" s="1"/>
      <c r="AK672" s="1"/>
    </row>
    <row r="673" spans="1:37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3"/>
      <c r="AD673" s="2"/>
      <c r="AE673" s="2"/>
      <c r="AF673" s="2"/>
      <c r="AG673" s="1"/>
      <c r="AH673" s="1"/>
      <c r="AI673" s="1"/>
      <c r="AJ673" s="1"/>
      <c r="AK673" s="1"/>
    </row>
    <row r="674" spans="1:37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3"/>
      <c r="AD674" s="2"/>
      <c r="AE674" s="2"/>
      <c r="AF674" s="2"/>
      <c r="AG674" s="1"/>
      <c r="AH674" s="1"/>
      <c r="AI674" s="1"/>
      <c r="AJ674" s="1"/>
      <c r="AK674" s="1"/>
    </row>
    <row r="675" spans="1:37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3"/>
      <c r="AD675" s="2"/>
      <c r="AE675" s="2"/>
      <c r="AF675" s="2"/>
      <c r="AG675" s="1"/>
      <c r="AH675" s="1"/>
      <c r="AI675" s="1"/>
      <c r="AJ675" s="1"/>
      <c r="AK675" s="1"/>
    </row>
    <row r="676" spans="1:37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3"/>
      <c r="AD676" s="2"/>
      <c r="AE676" s="2"/>
      <c r="AF676" s="2"/>
      <c r="AG676" s="1"/>
      <c r="AH676" s="1"/>
      <c r="AI676" s="1"/>
      <c r="AJ676" s="1"/>
      <c r="AK676" s="1"/>
    </row>
    <row r="677" spans="1:3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3"/>
      <c r="AD677" s="2"/>
      <c r="AE677" s="2"/>
      <c r="AF677" s="2"/>
      <c r="AG677" s="1"/>
      <c r="AH677" s="1"/>
      <c r="AI677" s="1"/>
      <c r="AJ677" s="1"/>
      <c r="AK677" s="1"/>
    </row>
    <row r="678" spans="1:37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3"/>
      <c r="AD678" s="2"/>
      <c r="AE678" s="2"/>
      <c r="AF678" s="2"/>
      <c r="AG678" s="1"/>
      <c r="AH678" s="1"/>
      <c r="AI678" s="1"/>
      <c r="AJ678" s="1"/>
      <c r="AK678" s="1"/>
    </row>
    <row r="679" spans="1:37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3"/>
      <c r="AD679" s="2"/>
      <c r="AE679" s="2"/>
      <c r="AF679" s="2"/>
      <c r="AG679" s="1"/>
      <c r="AH679" s="1"/>
      <c r="AI679" s="1"/>
      <c r="AJ679" s="1"/>
      <c r="AK679" s="1"/>
    </row>
    <row r="680" spans="1:37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3"/>
      <c r="AD680" s="2"/>
      <c r="AE680" s="2"/>
      <c r="AF680" s="2"/>
      <c r="AG680" s="1"/>
      <c r="AH680" s="1"/>
      <c r="AI680" s="1"/>
      <c r="AJ680" s="1"/>
      <c r="AK680" s="1"/>
    </row>
    <row r="681" spans="1:37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3"/>
      <c r="AD681" s="2"/>
      <c r="AE681" s="2"/>
      <c r="AF681" s="2"/>
      <c r="AG681" s="1"/>
      <c r="AH681" s="1"/>
      <c r="AI681" s="1"/>
      <c r="AJ681" s="1"/>
      <c r="AK681" s="1"/>
    </row>
    <row r="682" spans="1:37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3"/>
      <c r="AD682" s="2"/>
      <c r="AE682" s="2"/>
      <c r="AF682" s="2"/>
      <c r="AG682" s="1"/>
      <c r="AH682" s="1"/>
      <c r="AI682" s="1"/>
      <c r="AJ682" s="1"/>
      <c r="AK682" s="1"/>
    </row>
    <row r="683" spans="1:37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3"/>
      <c r="AD683" s="2"/>
      <c r="AE683" s="2"/>
      <c r="AF683" s="2"/>
      <c r="AG683" s="1"/>
      <c r="AH683" s="1"/>
      <c r="AI683" s="1"/>
      <c r="AJ683" s="1"/>
      <c r="AK683" s="1"/>
    </row>
    <row r="684" spans="1:37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3"/>
      <c r="AD684" s="2"/>
      <c r="AE684" s="2"/>
      <c r="AF684" s="2"/>
      <c r="AG684" s="1"/>
      <c r="AH684" s="1"/>
      <c r="AI684" s="1"/>
      <c r="AJ684" s="1"/>
      <c r="AK684" s="1"/>
    </row>
    <row r="685" spans="1:37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3"/>
      <c r="AD685" s="2"/>
      <c r="AE685" s="2"/>
      <c r="AF685" s="2"/>
      <c r="AG685" s="1"/>
      <c r="AH685" s="1"/>
      <c r="AI685" s="1"/>
      <c r="AJ685" s="1"/>
      <c r="AK685" s="1"/>
    </row>
    <row r="686" spans="1:37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3"/>
      <c r="AD686" s="2"/>
      <c r="AE686" s="2"/>
      <c r="AF686" s="2"/>
      <c r="AG686" s="1"/>
      <c r="AH686" s="1"/>
      <c r="AI686" s="1"/>
      <c r="AJ686" s="1"/>
      <c r="AK686" s="1"/>
    </row>
    <row r="687" spans="1:3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3"/>
      <c r="AD687" s="2"/>
      <c r="AE687" s="2"/>
      <c r="AF687" s="2"/>
      <c r="AG687" s="1"/>
      <c r="AH687" s="1"/>
      <c r="AI687" s="1"/>
      <c r="AJ687" s="1"/>
      <c r="AK687" s="1"/>
    </row>
    <row r="688" spans="1:37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3"/>
      <c r="AD688" s="2"/>
      <c r="AE688" s="2"/>
      <c r="AF688" s="2"/>
      <c r="AG688" s="1"/>
      <c r="AH688" s="1"/>
      <c r="AI688" s="1"/>
      <c r="AJ688" s="1"/>
      <c r="AK688" s="1"/>
    </row>
    <row r="689" spans="1:37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3"/>
      <c r="AD689" s="2"/>
      <c r="AE689" s="2"/>
      <c r="AF689" s="2"/>
      <c r="AG689" s="1"/>
      <c r="AH689" s="1"/>
      <c r="AI689" s="1"/>
      <c r="AJ689" s="1"/>
      <c r="AK689" s="1"/>
    </row>
    <row r="690" spans="1:37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3"/>
      <c r="AD690" s="2"/>
      <c r="AE690" s="2"/>
      <c r="AF690" s="2"/>
      <c r="AG690" s="1"/>
      <c r="AH690" s="1"/>
      <c r="AI690" s="1"/>
      <c r="AJ690" s="1"/>
      <c r="AK690" s="1"/>
    </row>
    <row r="691" spans="1:37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3"/>
      <c r="AD691" s="2"/>
      <c r="AE691" s="2"/>
      <c r="AF691" s="2"/>
      <c r="AG691" s="1"/>
      <c r="AH691" s="1"/>
      <c r="AI691" s="1"/>
      <c r="AJ691" s="1"/>
      <c r="AK691" s="1"/>
    </row>
    <row r="692" spans="1:37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3"/>
      <c r="AD692" s="2"/>
      <c r="AE692" s="2"/>
      <c r="AF692" s="2"/>
      <c r="AG692" s="1"/>
      <c r="AH692" s="1"/>
      <c r="AI692" s="1"/>
      <c r="AJ692" s="1"/>
      <c r="AK692" s="1"/>
    </row>
    <row r="693" spans="1:37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3"/>
      <c r="AD693" s="2"/>
      <c r="AE693" s="2"/>
      <c r="AF693" s="2"/>
      <c r="AG693" s="1"/>
      <c r="AH693" s="1"/>
      <c r="AI693" s="1"/>
      <c r="AJ693" s="1"/>
      <c r="AK693" s="1"/>
    </row>
    <row r="694" spans="1:37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3"/>
      <c r="AD694" s="2"/>
      <c r="AE694" s="2"/>
      <c r="AF694" s="2"/>
      <c r="AG694" s="1"/>
      <c r="AH694" s="1"/>
      <c r="AI694" s="1"/>
      <c r="AJ694" s="1"/>
      <c r="AK694" s="1"/>
    </row>
    <row r="695" spans="1:37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3"/>
      <c r="AD695" s="2"/>
      <c r="AE695" s="2"/>
      <c r="AF695" s="2"/>
      <c r="AG695" s="1"/>
      <c r="AH695" s="1"/>
      <c r="AI695" s="1"/>
      <c r="AJ695" s="1"/>
      <c r="AK695" s="1"/>
    </row>
    <row r="696" spans="1:37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3"/>
      <c r="AD696" s="2"/>
      <c r="AE696" s="2"/>
      <c r="AF696" s="2"/>
      <c r="AG696" s="1"/>
      <c r="AH696" s="1"/>
      <c r="AI696" s="1"/>
      <c r="AJ696" s="1"/>
      <c r="AK696" s="1"/>
    </row>
    <row r="697" spans="1:3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3"/>
      <c r="AD697" s="2"/>
      <c r="AE697" s="2"/>
      <c r="AF697" s="2"/>
      <c r="AG697" s="1"/>
      <c r="AH697" s="1"/>
      <c r="AI697" s="1"/>
      <c r="AJ697" s="1"/>
      <c r="AK697" s="1"/>
    </row>
    <row r="698" spans="1:37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3"/>
      <c r="AD698" s="2"/>
      <c r="AE698" s="2"/>
      <c r="AF698" s="2"/>
      <c r="AG698" s="1"/>
      <c r="AH698" s="1"/>
      <c r="AI698" s="1"/>
      <c r="AJ698" s="1"/>
      <c r="AK698" s="1"/>
    </row>
    <row r="699" spans="1:37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3"/>
      <c r="AD699" s="2"/>
      <c r="AE699" s="2"/>
      <c r="AF699" s="2"/>
      <c r="AG699" s="1"/>
      <c r="AH699" s="1"/>
      <c r="AI699" s="1"/>
      <c r="AJ699" s="1"/>
      <c r="AK699" s="1"/>
    </row>
    <row r="700" spans="1:37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3"/>
      <c r="AD700" s="2"/>
      <c r="AE700" s="2"/>
      <c r="AF700" s="2"/>
      <c r="AG700" s="1"/>
      <c r="AH700" s="1"/>
      <c r="AI700" s="1"/>
      <c r="AJ700" s="1"/>
      <c r="AK700" s="1"/>
    </row>
    <row r="701" spans="1:37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3"/>
      <c r="AD701" s="2"/>
      <c r="AE701" s="2"/>
      <c r="AF701" s="2"/>
      <c r="AG701" s="1"/>
      <c r="AH701" s="1"/>
      <c r="AI701" s="1"/>
      <c r="AJ701" s="1"/>
      <c r="AK701" s="1"/>
    </row>
    <row r="702" spans="1:37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3"/>
      <c r="AD702" s="2"/>
      <c r="AE702" s="2"/>
      <c r="AF702" s="2"/>
      <c r="AG702" s="1"/>
      <c r="AH702" s="1"/>
      <c r="AI702" s="1"/>
      <c r="AJ702" s="1"/>
      <c r="AK702" s="1"/>
    </row>
    <row r="703" spans="1:37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3"/>
      <c r="AD703" s="2"/>
      <c r="AE703" s="2"/>
      <c r="AF703" s="2"/>
      <c r="AG703" s="1"/>
      <c r="AH703" s="1"/>
      <c r="AI703" s="1"/>
      <c r="AJ703" s="1"/>
      <c r="AK703" s="1"/>
    </row>
    <row r="704" spans="1:37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3"/>
      <c r="AD704" s="2"/>
      <c r="AE704" s="2"/>
      <c r="AF704" s="2"/>
      <c r="AG704" s="1"/>
      <c r="AH704" s="1"/>
      <c r="AI704" s="1"/>
      <c r="AJ704" s="1"/>
      <c r="AK704" s="1"/>
    </row>
    <row r="705" spans="1:37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3"/>
      <c r="AD705" s="2"/>
      <c r="AE705" s="2"/>
      <c r="AF705" s="2"/>
      <c r="AG705" s="1"/>
      <c r="AH705" s="1"/>
      <c r="AI705" s="1"/>
      <c r="AJ705" s="1"/>
      <c r="AK705" s="1"/>
    </row>
    <row r="706" spans="1:37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3"/>
      <c r="AD706" s="2"/>
      <c r="AE706" s="2"/>
      <c r="AF706" s="2"/>
      <c r="AG706" s="1"/>
      <c r="AH706" s="1"/>
      <c r="AI706" s="1"/>
      <c r="AJ706" s="1"/>
      <c r="AK706" s="1"/>
    </row>
    <row r="707" spans="1:3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3"/>
      <c r="AD707" s="2"/>
      <c r="AE707" s="2"/>
      <c r="AF707" s="2"/>
      <c r="AG707" s="1"/>
      <c r="AH707" s="1"/>
      <c r="AI707" s="1"/>
      <c r="AJ707" s="1"/>
      <c r="AK707" s="1"/>
    </row>
    <row r="708" spans="1:37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3"/>
      <c r="AD708" s="2"/>
      <c r="AE708" s="2"/>
      <c r="AF708" s="2"/>
      <c r="AG708" s="1"/>
      <c r="AH708" s="1"/>
      <c r="AI708" s="1"/>
      <c r="AJ708" s="1"/>
      <c r="AK708" s="1"/>
    </row>
    <row r="709" spans="1:37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3"/>
      <c r="AD709" s="2"/>
      <c r="AE709" s="2"/>
      <c r="AF709" s="2"/>
      <c r="AG709" s="1"/>
      <c r="AH709" s="1"/>
      <c r="AI709" s="1"/>
      <c r="AJ709" s="1"/>
      <c r="AK709" s="1"/>
    </row>
    <row r="710" spans="1:37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3"/>
      <c r="AD710" s="2"/>
      <c r="AE710" s="2"/>
      <c r="AF710" s="2"/>
      <c r="AG710" s="1"/>
      <c r="AH710" s="1"/>
      <c r="AI710" s="1"/>
      <c r="AJ710" s="1"/>
      <c r="AK710" s="1"/>
    </row>
    <row r="711" spans="1:37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3"/>
      <c r="AD711" s="2"/>
      <c r="AE711" s="2"/>
      <c r="AF711" s="2"/>
      <c r="AG711" s="1"/>
      <c r="AH711" s="1"/>
      <c r="AI711" s="1"/>
      <c r="AJ711" s="1"/>
      <c r="AK711" s="1"/>
    </row>
    <row r="712" spans="1:37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3"/>
      <c r="AD712" s="2"/>
      <c r="AE712" s="2"/>
      <c r="AF712" s="2"/>
      <c r="AG712" s="1"/>
      <c r="AH712" s="1"/>
      <c r="AI712" s="1"/>
      <c r="AJ712" s="1"/>
      <c r="AK712" s="1"/>
    </row>
    <row r="713" spans="1:37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3"/>
      <c r="AD713" s="2"/>
      <c r="AE713" s="2"/>
      <c r="AF713" s="2"/>
      <c r="AG713" s="1"/>
      <c r="AH713" s="1"/>
      <c r="AI713" s="1"/>
      <c r="AJ713" s="1"/>
      <c r="AK713" s="1"/>
    </row>
    <row r="714" spans="1:37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3"/>
      <c r="AD714" s="2"/>
      <c r="AE714" s="2"/>
      <c r="AF714" s="2"/>
      <c r="AG714" s="1"/>
      <c r="AH714" s="1"/>
      <c r="AI714" s="1"/>
      <c r="AJ714" s="1"/>
      <c r="AK714" s="1"/>
    </row>
    <row r="715" spans="1:37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3"/>
      <c r="AD715" s="2"/>
      <c r="AE715" s="2"/>
      <c r="AF715" s="2"/>
      <c r="AG715" s="1"/>
      <c r="AH715" s="1"/>
      <c r="AI715" s="1"/>
      <c r="AJ715" s="1"/>
      <c r="AK715" s="1"/>
    </row>
    <row r="716" spans="1:37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3"/>
      <c r="AD716" s="2"/>
      <c r="AE716" s="2"/>
      <c r="AF716" s="2"/>
      <c r="AG716" s="1"/>
      <c r="AH716" s="1"/>
      <c r="AI716" s="1"/>
      <c r="AJ716" s="1"/>
      <c r="AK716" s="1"/>
    </row>
    <row r="717" spans="1:3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3"/>
      <c r="AD717" s="2"/>
      <c r="AE717" s="2"/>
      <c r="AF717" s="2"/>
      <c r="AG717" s="1"/>
      <c r="AH717" s="1"/>
      <c r="AI717" s="1"/>
      <c r="AJ717" s="1"/>
      <c r="AK717" s="1"/>
    </row>
    <row r="718" spans="1:37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3"/>
      <c r="AD718" s="2"/>
      <c r="AE718" s="2"/>
      <c r="AF718" s="2"/>
      <c r="AG718" s="1"/>
      <c r="AH718" s="1"/>
      <c r="AI718" s="1"/>
      <c r="AJ718" s="1"/>
      <c r="AK718" s="1"/>
    </row>
    <row r="719" spans="1:37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3"/>
      <c r="AD719" s="2"/>
      <c r="AE719" s="2"/>
      <c r="AF719" s="2"/>
      <c r="AG719" s="1"/>
      <c r="AH719" s="1"/>
      <c r="AI719" s="1"/>
      <c r="AJ719" s="1"/>
      <c r="AK719" s="1"/>
    </row>
    <row r="720" spans="1:37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3"/>
      <c r="AD720" s="2"/>
      <c r="AE720" s="2"/>
      <c r="AF720" s="2"/>
      <c r="AG720" s="1"/>
      <c r="AH720" s="1"/>
      <c r="AI720" s="1"/>
      <c r="AJ720" s="1"/>
      <c r="AK720" s="1"/>
    </row>
    <row r="721" spans="1:37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3"/>
      <c r="AD721" s="2"/>
      <c r="AE721" s="2"/>
      <c r="AF721" s="2"/>
      <c r="AG721" s="1"/>
      <c r="AH721" s="1"/>
      <c r="AI721" s="1"/>
      <c r="AJ721" s="1"/>
      <c r="AK721" s="1"/>
    </row>
    <row r="722" spans="1:37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3"/>
      <c r="AD722" s="2"/>
      <c r="AE722" s="2"/>
      <c r="AF722" s="2"/>
      <c r="AG722" s="1"/>
      <c r="AH722" s="1"/>
      <c r="AI722" s="1"/>
      <c r="AJ722" s="1"/>
      <c r="AK722" s="1"/>
    </row>
    <row r="723" spans="1:37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3"/>
      <c r="AD723" s="2"/>
      <c r="AE723" s="2"/>
      <c r="AF723" s="2"/>
      <c r="AG723" s="1"/>
      <c r="AH723" s="1"/>
      <c r="AI723" s="1"/>
      <c r="AJ723" s="1"/>
      <c r="AK723" s="1"/>
    </row>
    <row r="724" spans="1:37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3"/>
      <c r="AD724" s="2"/>
      <c r="AE724" s="2"/>
      <c r="AF724" s="2"/>
      <c r="AG724" s="1"/>
      <c r="AH724" s="1"/>
      <c r="AI724" s="1"/>
      <c r="AJ724" s="1"/>
      <c r="AK724" s="1"/>
    </row>
    <row r="725" spans="1:37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3"/>
      <c r="AD725" s="2"/>
      <c r="AE725" s="2"/>
      <c r="AF725" s="2"/>
      <c r="AG725" s="1"/>
      <c r="AH725" s="1"/>
      <c r="AI725" s="1"/>
      <c r="AJ725" s="1"/>
      <c r="AK725" s="1"/>
    </row>
    <row r="726" spans="1:37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3"/>
      <c r="AD726" s="2"/>
      <c r="AE726" s="2"/>
      <c r="AF726" s="2"/>
      <c r="AG726" s="1"/>
      <c r="AH726" s="1"/>
      <c r="AI726" s="1"/>
      <c r="AJ726" s="1"/>
      <c r="AK726" s="1"/>
    </row>
    <row r="727" spans="1:3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3"/>
      <c r="AD727" s="2"/>
      <c r="AE727" s="2"/>
      <c r="AF727" s="2"/>
      <c r="AG727" s="1"/>
      <c r="AH727" s="1"/>
      <c r="AI727" s="1"/>
      <c r="AJ727" s="1"/>
      <c r="AK727" s="1"/>
    </row>
    <row r="728" spans="1:37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3"/>
      <c r="AD728" s="2"/>
      <c r="AE728" s="2"/>
      <c r="AF728" s="2"/>
      <c r="AG728" s="1"/>
      <c r="AH728" s="1"/>
      <c r="AI728" s="1"/>
      <c r="AJ728" s="1"/>
      <c r="AK728" s="1"/>
    </row>
    <row r="729" spans="1:37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3"/>
      <c r="AD729" s="2"/>
      <c r="AE729" s="2"/>
      <c r="AF729" s="2"/>
      <c r="AG729" s="1"/>
      <c r="AH729" s="1"/>
      <c r="AI729" s="1"/>
      <c r="AJ729" s="1"/>
      <c r="AK729" s="1"/>
    </row>
    <row r="730" spans="1:37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3"/>
      <c r="AD730" s="2"/>
      <c r="AE730" s="2"/>
      <c r="AF730" s="2"/>
      <c r="AG730" s="1"/>
      <c r="AH730" s="1"/>
      <c r="AI730" s="1"/>
      <c r="AJ730" s="1"/>
      <c r="AK730" s="1"/>
    </row>
    <row r="731" spans="1:37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3"/>
      <c r="AD731" s="2"/>
      <c r="AE731" s="2"/>
      <c r="AF731" s="2"/>
      <c r="AG731" s="1"/>
      <c r="AH731" s="1"/>
      <c r="AI731" s="1"/>
      <c r="AJ731" s="1"/>
      <c r="AK731" s="1"/>
    </row>
    <row r="732" spans="1:37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3"/>
      <c r="AD732" s="2"/>
      <c r="AE732" s="2"/>
      <c r="AF732" s="2"/>
      <c r="AG732" s="1"/>
      <c r="AH732" s="1"/>
      <c r="AI732" s="1"/>
      <c r="AJ732" s="1"/>
      <c r="AK732" s="1"/>
    </row>
    <row r="733" spans="1:37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3"/>
      <c r="AD733" s="2"/>
      <c r="AE733" s="2"/>
      <c r="AF733" s="2"/>
      <c r="AG733" s="1"/>
      <c r="AH733" s="1"/>
      <c r="AI733" s="1"/>
      <c r="AJ733" s="1"/>
      <c r="AK733" s="1"/>
    </row>
    <row r="734" spans="1:37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3"/>
      <c r="AD734" s="2"/>
      <c r="AE734" s="2"/>
      <c r="AF734" s="2"/>
      <c r="AG734" s="1"/>
      <c r="AH734" s="1"/>
      <c r="AI734" s="1"/>
      <c r="AJ734" s="1"/>
      <c r="AK734" s="1"/>
    </row>
    <row r="735" spans="1:37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3"/>
      <c r="AD735" s="2"/>
      <c r="AE735" s="2"/>
      <c r="AF735" s="2"/>
      <c r="AG735" s="1"/>
      <c r="AH735" s="1"/>
      <c r="AI735" s="1"/>
      <c r="AJ735" s="1"/>
      <c r="AK735" s="1"/>
    </row>
    <row r="736" spans="1:37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3"/>
      <c r="AD736" s="2"/>
      <c r="AE736" s="2"/>
      <c r="AF736" s="2"/>
      <c r="AG736" s="1"/>
      <c r="AH736" s="1"/>
      <c r="AI736" s="1"/>
      <c r="AJ736" s="1"/>
      <c r="AK736" s="1"/>
    </row>
    <row r="737" spans="1: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3"/>
      <c r="AD737" s="2"/>
      <c r="AE737" s="2"/>
      <c r="AF737" s="2"/>
      <c r="AG737" s="1"/>
      <c r="AH737" s="1"/>
      <c r="AI737" s="1"/>
      <c r="AJ737" s="1"/>
      <c r="AK737" s="1"/>
    </row>
    <row r="738" spans="1:37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3"/>
      <c r="AD738" s="2"/>
      <c r="AE738" s="2"/>
      <c r="AF738" s="2"/>
      <c r="AG738" s="1"/>
      <c r="AH738" s="1"/>
      <c r="AI738" s="1"/>
      <c r="AJ738" s="1"/>
      <c r="AK738" s="1"/>
    </row>
    <row r="739" spans="1:37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3"/>
      <c r="AD739" s="2"/>
      <c r="AE739" s="2"/>
      <c r="AF739" s="2"/>
      <c r="AG739" s="1"/>
      <c r="AH739" s="1"/>
      <c r="AI739" s="1"/>
      <c r="AJ739" s="1"/>
      <c r="AK739" s="1"/>
    </row>
    <row r="740" spans="1:37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3"/>
      <c r="AD740" s="2"/>
      <c r="AE740" s="2"/>
      <c r="AF740" s="2"/>
      <c r="AG740" s="1"/>
      <c r="AH740" s="1"/>
      <c r="AI740" s="1"/>
      <c r="AJ740" s="1"/>
      <c r="AK740" s="1"/>
    </row>
    <row r="741" spans="1:37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3"/>
      <c r="AD741" s="2"/>
      <c r="AE741" s="2"/>
      <c r="AF741" s="2"/>
      <c r="AG741" s="1"/>
      <c r="AH741" s="1"/>
      <c r="AI741" s="1"/>
      <c r="AJ741" s="1"/>
      <c r="AK741" s="1"/>
    </row>
    <row r="742" spans="1:37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3"/>
      <c r="AD742" s="2"/>
      <c r="AE742" s="2"/>
      <c r="AF742" s="2"/>
      <c r="AG742" s="1"/>
      <c r="AH742" s="1"/>
      <c r="AI742" s="1"/>
      <c r="AJ742" s="1"/>
      <c r="AK742" s="1"/>
    </row>
    <row r="743" spans="1:37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3"/>
      <c r="AD743" s="2"/>
      <c r="AE743" s="2"/>
      <c r="AF743" s="2"/>
      <c r="AG743" s="1"/>
      <c r="AH743" s="1"/>
      <c r="AI743" s="1"/>
      <c r="AJ743" s="1"/>
      <c r="AK743" s="1"/>
    </row>
    <row r="744" spans="1:37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3"/>
      <c r="AD744" s="2"/>
      <c r="AE744" s="2"/>
      <c r="AF744" s="2"/>
      <c r="AG744" s="1"/>
      <c r="AH744" s="1"/>
      <c r="AI744" s="1"/>
      <c r="AJ744" s="1"/>
      <c r="AK744" s="1"/>
    </row>
    <row r="745" spans="1:37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3"/>
      <c r="AD745" s="2"/>
      <c r="AE745" s="2"/>
      <c r="AF745" s="2"/>
      <c r="AG745" s="1"/>
      <c r="AH745" s="1"/>
      <c r="AI745" s="1"/>
      <c r="AJ745" s="1"/>
      <c r="AK745" s="1"/>
    </row>
    <row r="746" spans="1:37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3"/>
      <c r="AD746" s="2"/>
      <c r="AE746" s="2"/>
      <c r="AF746" s="2"/>
      <c r="AG746" s="1"/>
      <c r="AH746" s="1"/>
      <c r="AI746" s="1"/>
      <c r="AJ746" s="1"/>
      <c r="AK746" s="1"/>
    </row>
    <row r="747" spans="1:3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3"/>
      <c r="AD747" s="2"/>
      <c r="AE747" s="2"/>
      <c r="AF747" s="2"/>
      <c r="AG747" s="1"/>
      <c r="AH747" s="1"/>
      <c r="AI747" s="1"/>
      <c r="AJ747" s="1"/>
      <c r="AK747" s="1"/>
    </row>
    <row r="748" spans="1:37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3"/>
      <c r="AD748" s="2"/>
      <c r="AE748" s="2"/>
      <c r="AF748" s="2"/>
      <c r="AG748" s="1"/>
      <c r="AH748" s="1"/>
      <c r="AI748" s="1"/>
      <c r="AJ748" s="1"/>
      <c r="AK748" s="1"/>
    </row>
    <row r="749" spans="1:37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3"/>
      <c r="AD749" s="2"/>
      <c r="AE749" s="2"/>
      <c r="AF749" s="2"/>
      <c r="AG749" s="1"/>
      <c r="AH749" s="1"/>
      <c r="AI749" s="1"/>
      <c r="AJ749" s="1"/>
      <c r="AK749" s="1"/>
    </row>
    <row r="750" spans="1:37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3"/>
      <c r="AD750" s="2"/>
      <c r="AE750" s="2"/>
      <c r="AF750" s="2"/>
      <c r="AG750" s="1"/>
      <c r="AH750" s="1"/>
      <c r="AI750" s="1"/>
      <c r="AJ750" s="1"/>
      <c r="AK750" s="1"/>
    </row>
    <row r="751" spans="1:37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3"/>
      <c r="AD751" s="2"/>
      <c r="AE751" s="2"/>
      <c r="AF751" s="2"/>
      <c r="AG751" s="1"/>
      <c r="AH751" s="1"/>
      <c r="AI751" s="1"/>
      <c r="AJ751" s="1"/>
      <c r="AK751" s="1"/>
    </row>
    <row r="752" spans="1:37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3"/>
      <c r="AD752" s="2"/>
      <c r="AE752" s="2"/>
      <c r="AF752" s="2"/>
      <c r="AG752" s="1"/>
      <c r="AH752" s="1"/>
      <c r="AI752" s="1"/>
      <c r="AJ752" s="1"/>
      <c r="AK752" s="1"/>
    </row>
    <row r="753" spans="1:37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3"/>
      <c r="AD753" s="2"/>
      <c r="AE753" s="2"/>
      <c r="AF753" s="2"/>
      <c r="AG753" s="1"/>
      <c r="AH753" s="1"/>
      <c r="AI753" s="1"/>
      <c r="AJ753" s="1"/>
      <c r="AK753" s="1"/>
    </row>
    <row r="754" spans="1:37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3"/>
      <c r="AD754" s="2"/>
      <c r="AE754" s="2"/>
      <c r="AF754" s="2"/>
      <c r="AG754" s="1"/>
      <c r="AH754" s="1"/>
      <c r="AI754" s="1"/>
      <c r="AJ754" s="1"/>
      <c r="AK754" s="1"/>
    </row>
    <row r="755" spans="1:37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3"/>
      <c r="AD755" s="2"/>
      <c r="AE755" s="2"/>
      <c r="AF755" s="2"/>
      <c r="AG755" s="1"/>
      <c r="AH755" s="1"/>
      <c r="AI755" s="1"/>
      <c r="AJ755" s="1"/>
      <c r="AK755" s="1"/>
    </row>
    <row r="756" spans="1:37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3"/>
      <c r="AD756" s="2"/>
      <c r="AE756" s="2"/>
      <c r="AF756" s="2"/>
      <c r="AG756" s="1"/>
      <c r="AH756" s="1"/>
      <c r="AI756" s="1"/>
      <c r="AJ756" s="1"/>
      <c r="AK756" s="1"/>
    </row>
    <row r="757" spans="1:3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3"/>
      <c r="AD757" s="2"/>
      <c r="AE757" s="2"/>
      <c r="AF757" s="2"/>
      <c r="AG757" s="1"/>
      <c r="AH757" s="1"/>
      <c r="AI757" s="1"/>
      <c r="AJ757" s="1"/>
      <c r="AK757" s="1"/>
    </row>
    <row r="758" spans="1:37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3"/>
      <c r="AD758" s="2"/>
      <c r="AE758" s="2"/>
      <c r="AF758" s="2"/>
      <c r="AG758" s="1"/>
      <c r="AH758" s="1"/>
      <c r="AI758" s="1"/>
      <c r="AJ758" s="1"/>
      <c r="AK758" s="1"/>
    </row>
    <row r="759" spans="1:37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3"/>
      <c r="AD759" s="2"/>
      <c r="AE759" s="2"/>
      <c r="AF759" s="2"/>
      <c r="AG759" s="1"/>
      <c r="AH759" s="1"/>
      <c r="AI759" s="1"/>
      <c r="AJ759" s="1"/>
      <c r="AK759" s="1"/>
    </row>
    <row r="760" spans="1:37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3"/>
      <c r="AD760" s="2"/>
      <c r="AE760" s="2"/>
      <c r="AF760" s="2"/>
      <c r="AG760" s="1"/>
      <c r="AH760" s="1"/>
      <c r="AI760" s="1"/>
      <c r="AJ760" s="1"/>
      <c r="AK760" s="1"/>
    </row>
    <row r="761" spans="1:37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3"/>
      <c r="AD761" s="2"/>
      <c r="AE761" s="2"/>
      <c r="AF761" s="2"/>
      <c r="AG761" s="1"/>
      <c r="AH761" s="1"/>
      <c r="AI761" s="1"/>
      <c r="AJ761" s="1"/>
      <c r="AK761" s="1"/>
    </row>
    <row r="762" spans="1:37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3"/>
      <c r="AD762" s="2"/>
      <c r="AE762" s="2"/>
      <c r="AF762" s="2"/>
      <c r="AG762" s="1"/>
      <c r="AH762" s="1"/>
      <c r="AI762" s="1"/>
      <c r="AJ762" s="1"/>
      <c r="AK762" s="1"/>
    </row>
    <row r="763" spans="1:37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3"/>
      <c r="AD763" s="2"/>
      <c r="AE763" s="2"/>
      <c r="AF763" s="2"/>
      <c r="AG763" s="1"/>
      <c r="AH763" s="1"/>
      <c r="AI763" s="1"/>
      <c r="AJ763" s="1"/>
      <c r="AK763" s="1"/>
    </row>
    <row r="764" spans="1:37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3"/>
      <c r="AD764" s="2"/>
      <c r="AE764" s="2"/>
      <c r="AF764" s="2"/>
      <c r="AG764" s="1"/>
      <c r="AH764" s="1"/>
      <c r="AI764" s="1"/>
      <c r="AJ764" s="1"/>
      <c r="AK764" s="1"/>
    </row>
    <row r="765" spans="1:37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3"/>
      <c r="AD765" s="2"/>
      <c r="AE765" s="2"/>
      <c r="AF765" s="2"/>
      <c r="AG765" s="1"/>
      <c r="AH765" s="1"/>
      <c r="AI765" s="1"/>
      <c r="AJ765" s="1"/>
      <c r="AK765" s="1"/>
    </row>
    <row r="766" spans="1:37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3"/>
      <c r="AD766" s="2"/>
      <c r="AE766" s="2"/>
      <c r="AF766" s="2"/>
      <c r="AG766" s="1"/>
      <c r="AH766" s="1"/>
      <c r="AI766" s="1"/>
      <c r="AJ766" s="1"/>
      <c r="AK766" s="1"/>
    </row>
    <row r="767" spans="1:3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3"/>
      <c r="AD767" s="2"/>
      <c r="AE767" s="2"/>
      <c r="AF767" s="2"/>
      <c r="AG767" s="1"/>
      <c r="AH767" s="1"/>
      <c r="AI767" s="1"/>
      <c r="AJ767" s="1"/>
      <c r="AK767" s="1"/>
    </row>
    <row r="768" spans="1:37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3"/>
      <c r="AD768" s="2"/>
      <c r="AE768" s="2"/>
      <c r="AF768" s="2"/>
      <c r="AG768" s="1"/>
      <c r="AH768" s="1"/>
      <c r="AI768" s="1"/>
      <c r="AJ768" s="1"/>
      <c r="AK768" s="1"/>
    </row>
    <row r="769" spans="1:37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3"/>
      <c r="AD769" s="2"/>
      <c r="AE769" s="2"/>
      <c r="AF769" s="2"/>
      <c r="AG769" s="1"/>
      <c r="AH769" s="1"/>
      <c r="AI769" s="1"/>
      <c r="AJ769" s="1"/>
      <c r="AK769" s="1"/>
    </row>
    <row r="770" spans="1:37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3"/>
      <c r="AD770" s="2"/>
      <c r="AE770" s="2"/>
      <c r="AF770" s="2"/>
      <c r="AG770" s="1"/>
      <c r="AH770" s="1"/>
      <c r="AI770" s="1"/>
      <c r="AJ770" s="1"/>
      <c r="AK770" s="1"/>
    </row>
    <row r="771" spans="1:37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3"/>
      <c r="AD771" s="2"/>
      <c r="AE771" s="2"/>
      <c r="AF771" s="2"/>
      <c r="AG771" s="1"/>
      <c r="AH771" s="1"/>
      <c r="AI771" s="1"/>
      <c r="AJ771" s="1"/>
      <c r="AK771" s="1"/>
    </row>
    <row r="772" spans="1:37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3"/>
      <c r="AD772" s="2"/>
      <c r="AE772" s="2"/>
      <c r="AF772" s="2"/>
      <c r="AG772" s="1"/>
      <c r="AH772" s="1"/>
      <c r="AI772" s="1"/>
      <c r="AJ772" s="1"/>
      <c r="AK772" s="1"/>
    </row>
    <row r="773" spans="1:37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3"/>
      <c r="AD773" s="2"/>
      <c r="AE773" s="2"/>
      <c r="AF773" s="2"/>
      <c r="AG773" s="1"/>
      <c r="AH773" s="1"/>
      <c r="AI773" s="1"/>
      <c r="AJ773" s="1"/>
      <c r="AK773" s="1"/>
    </row>
    <row r="774" spans="1:37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3"/>
      <c r="AD774" s="2"/>
      <c r="AE774" s="2"/>
      <c r="AF774" s="2"/>
      <c r="AG774" s="1"/>
      <c r="AH774" s="1"/>
      <c r="AI774" s="1"/>
      <c r="AJ774" s="1"/>
      <c r="AK774" s="1"/>
    </row>
    <row r="775" spans="1:37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3"/>
      <c r="AD775" s="2"/>
      <c r="AE775" s="2"/>
      <c r="AF775" s="2"/>
      <c r="AG775" s="1"/>
      <c r="AH775" s="1"/>
      <c r="AI775" s="1"/>
      <c r="AJ775" s="1"/>
      <c r="AK775" s="1"/>
    </row>
    <row r="776" spans="1:37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3"/>
      <c r="AD776" s="2"/>
      <c r="AE776" s="2"/>
      <c r="AF776" s="2"/>
      <c r="AG776" s="1"/>
      <c r="AH776" s="1"/>
      <c r="AI776" s="1"/>
      <c r="AJ776" s="1"/>
      <c r="AK776" s="1"/>
    </row>
    <row r="777" spans="1:3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3"/>
      <c r="AD777" s="2"/>
      <c r="AE777" s="2"/>
      <c r="AF777" s="2"/>
      <c r="AG777" s="1"/>
      <c r="AH777" s="1"/>
      <c r="AI777" s="1"/>
      <c r="AJ777" s="1"/>
      <c r="AK777" s="1"/>
    </row>
    <row r="778" spans="1:37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3"/>
      <c r="AD778" s="2"/>
      <c r="AE778" s="2"/>
      <c r="AF778" s="2"/>
      <c r="AG778" s="1"/>
      <c r="AH778" s="1"/>
      <c r="AI778" s="1"/>
      <c r="AJ778" s="1"/>
      <c r="AK778" s="1"/>
    </row>
    <row r="779" spans="1:37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3"/>
      <c r="AD779" s="2"/>
      <c r="AE779" s="2"/>
      <c r="AF779" s="2"/>
      <c r="AG779" s="1"/>
      <c r="AH779" s="1"/>
      <c r="AI779" s="1"/>
      <c r="AJ779" s="1"/>
      <c r="AK779" s="1"/>
    </row>
    <row r="780" spans="1:37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3"/>
      <c r="AD780" s="2"/>
      <c r="AE780" s="2"/>
      <c r="AF780" s="2"/>
      <c r="AG780" s="1"/>
      <c r="AH780" s="1"/>
      <c r="AI780" s="1"/>
      <c r="AJ780" s="1"/>
      <c r="AK780" s="1"/>
    </row>
    <row r="781" spans="1:37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3"/>
      <c r="AD781" s="2"/>
      <c r="AE781" s="2"/>
      <c r="AF781" s="2"/>
      <c r="AG781" s="1"/>
      <c r="AH781" s="1"/>
      <c r="AI781" s="1"/>
      <c r="AJ781" s="1"/>
      <c r="AK781" s="1"/>
    </row>
    <row r="782" spans="1:37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3"/>
      <c r="AD782" s="2"/>
      <c r="AE782" s="2"/>
      <c r="AF782" s="2"/>
      <c r="AG782" s="1"/>
      <c r="AH782" s="1"/>
      <c r="AI782" s="1"/>
      <c r="AJ782" s="1"/>
      <c r="AK782" s="1"/>
    </row>
    <row r="783" spans="1:37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3"/>
      <c r="AD783" s="2"/>
      <c r="AE783" s="2"/>
      <c r="AF783" s="2"/>
      <c r="AG783" s="1"/>
      <c r="AH783" s="1"/>
      <c r="AI783" s="1"/>
      <c r="AJ783" s="1"/>
      <c r="AK783" s="1"/>
    </row>
    <row r="784" spans="1:37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3"/>
      <c r="AD784" s="2"/>
      <c r="AE784" s="2"/>
      <c r="AF784" s="2"/>
      <c r="AG784" s="1"/>
      <c r="AH784" s="1"/>
      <c r="AI784" s="1"/>
      <c r="AJ784" s="1"/>
      <c r="AK784" s="1"/>
    </row>
    <row r="785" spans="1:37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3"/>
      <c r="AD785" s="2"/>
      <c r="AE785" s="2"/>
      <c r="AF785" s="2"/>
      <c r="AG785" s="1"/>
      <c r="AH785" s="1"/>
      <c r="AI785" s="1"/>
      <c r="AJ785" s="1"/>
      <c r="AK785" s="1"/>
    </row>
    <row r="786" spans="1:37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3"/>
      <c r="AD786" s="2"/>
      <c r="AE786" s="2"/>
      <c r="AF786" s="2"/>
      <c r="AG786" s="1"/>
      <c r="AH786" s="1"/>
      <c r="AI786" s="1"/>
      <c r="AJ786" s="1"/>
      <c r="AK786" s="1"/>
    </row>
    <row r="787" spans="1:3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3"/>
      <c r="AD787" s="2"/>
      <c r="AE787" s="2"/>
      <c r="AF787" s="2"/>
      <c r="AG787" s="1"/>
      <c r="AH787" s="1"/>
      <c r="AI787" s="1"/>
      <c r="AJ787" s="1"/>
      <c r="AK787" s="1"/>
    </row>
    <row r="788" spans="1:37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3"/>
      <c r="AD788" s="2"/>
      <c r="AE788" s="2"/>
      <c r="AF788" s="2"/>
      <c r="AG788" s="1"/>
      <c r="AH788" s="1"/>
      <c r="AI788" s="1"/>
      <c r="AJ788" s="1"/>
      <c r="AK788" s="1"/>
    </row>
    <row r="789" spans="1:37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3"/>
      <c r="AD789" s="2"/>
      <c r="AE789" s="2"/>
      <c r="AF789" s="2"/>
      <c r="AG789" s="1"/>
      <c r="AH789" s="1"/>
      <c r="AI789" s="1"/>
      <c r="AJ789" s="1"/>
      <c r="AK789" s="1"/>
    </row>
    <row r="790" spans="1:37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3"/>
      <c r="AD790" s="2"/>
      <c r="AE790" s="2"/>
      <c r="AF790" s="2"/>
      <c r="AG790" s="1"/>
      <c r="AH790" s="1"/>
      <c r="AI790" s="1"/>
      <c r="AJ790" s="1"/>
      <c r="AK790" s="1"/>
    </row>
    <row r="791" spans="1:37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3"/>
      <c r="AD791" s="2"/>
      <c r="AE791" s="2"/>
      <c r="AF791" s="2"/>
      <c r="AG791" s="1"/>
      <c r="AH791" s="1"/>
      <c r="AI791" s="1"/>
      <c r="AJ791" s="1"/>
      <c r="AK791" s="1"/>
    </row>
    <row r="792" spans="1:37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3"/>
      <c r="AD792" s="2"/>
      <c r="AE792" s="2"/>
      <c r="AF792" s="2"/>
      <c r="AG792" s="1"/>
      <c r="AH792" s="1"/>
      <c r="AI792" s="1"/>
      <c r="AJ792" s="1"/>
      <c r="AK792" s="1"/>
    </row>
    <row r="793" spans="1:37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3"/>
      <c r="AD793" s="2"/>
      <c r="AE793" s="2"/>
      <c r="AF793" s="2"/>
      <c r="AG793" s="1"/>
      <c r="AH793" s="1"/>
      <c r="AI793" s="1"/>
      <c r="AJ793" s="1"/>
      <c r="AK793" s="1"/>
    </row>
    <row r="794" spans="1:37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3"/>
      <c r="AD794" s="2"/>
      <c r="AE794" s="2"/>
      <c r="AF794" s="2"/>
      <c r="AG794" s="1"/>
      <c r="AH794" s="1"/>
      <c r="AI794" s="1"/>
      <c r="AJ794" s="1"/>
      <c r="AK794" s="1"/>
    </row>
    <row r="795" spans="1:37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3"/>
      <c r="AD795" s="2"/>
      <c r="AE795" s="2"/>
      <c r="AF795" s="2"/>
      <c r="AG795" s="1"/>
      <c r="AH795" s="1"/>
      <c r="AI795" s="1"/>
      <c r="AJ795" s="1"/>
      <c r="AK795" s="1"/>
    </row>
    <row r="796" spans="1:37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3"/>
      <c r="AD796" s="2"/>
      <c r="AE796" s="2"/>
      <c r="AF796" s="2"/>
      <c r="AG796" s="1"/>
      <c r="AH796" s="1"/>
      <c r="AI796" s="1"/>
      <c r="AJ796" s="1"/>
      <c r="AK796" s="1"/>
    </row>
    <row r="797" spans="1:3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3"/>
      <c r="AD797" s="2"/>
      <c r="AE797" s="2"/>
      <c r="AF797" s="2"/>
      <c r="AG797" s="1"/>
      <c r="AH797" s="1"/>
      <c r="AI797" s="1"/>
      <c r="AJ797" s="1"/>
      <c r="AK797" s="1"/>
    </row>
    <row r="798" spans="1:37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3"/>
      <c r="AD798" s="2"/>
      <c r="AE798" s="2"/>
      <c r="AF798" s="2"/>
      <c r="AG798" s="1"/>
      <c r="AH798" s="1"/>
      <c r="AI798" s="1"/>
      <c r="AJ798" s="1"/>
      <c r="AK798" s="1"/>
    </row>
    <row r="799" spans="1:37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3"/>
      <c r="AD799" s="2"/>
      <c r="AE799" s="2"/>
      <c r="AF799" s="2"/>
      <c r="AG799" s="1"/>
      <c r="AH799" s="1"/>
      <c r="AI799" s="1"/>
      <c r="AJ799" s="1"/>
      <c r="AK799" s="1"/>
    </row>
    <row r="800" spans="1:37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3"/>
      <c r="AD800" s="2"/>
      <c r="AE800" s="2"/>
      <c r="AF800" s="2"/>
      <c r="AG800" s="1"/>
      <c r="AH800" s="1"/>
      <c r="AI800" s="1"/>
      <c r="AJ800" s="1"/>
      <c r="AK800" s="1"/>
    </row>
    <row r="801" spans="1:37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3"/>
      <c r="AD801" s="2"/>
      <c r="AE801" s="2"/>
      <c r="AF801" s="2"/>
      <c r="AG801" s="1"/>
      <c r="AH801" s="1"/>
      <c r="AI801" s="1"/>
      <c r="AJ801" s="1"/>
      <c r="AK801" s="1"/>
    </row>
    <row r="802" spans="1:37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3"/>
      <c r="AD802" s="2"/>
      <c r="AE802" s="2"/>
      <c r="AF802" s="2"/>
      <c r="AG802" s="1"/>
      <c r="AH802" s="1"/>
      <c r="AI802" s="1"/>
      <c r="AJ802" s="1"/>
      <c r="AK802" s="1"/>
    </row>
    <row r="803" spans="1:37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3"/>
      <c r="AD803" s="2"/>
      <c r="AE803" s="2"/>
      <c r="AF803" s="2"/>
      <c r="AG803" s="1"/>
      <c r="AH803" s="1"/>
      <c r="AI803" s="1"/>
      <c r="AJ803" s="1"/>
      <c r="AK803" s="1"/>
    </row>
    <row r="804" spans="1:37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3"/>
      <c r="AD804" s="2"/>
      <c r="AE804" s="2"/>
      <c r="AF804" s="2"/>
      <c r="AG804" s="1"/>
      <c r="AH804" s="1"/>
      <c r="AI804" s="1"/>
      <c r="AJ804" s="1"/>
      <c r="AK804" s="1"/>
    </row>
    <row r="805" spans="1:37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3"/>
      <c r="AD805" s="2"/>
      <c r="AE805" s="2"/>
      <c r="AF805" s="2"/>
      <c r="AG805" s="1"/>
      <c r="AH805" s="1"/>
      <c r="AI805" s="1"/>
      <c r="AJ805" s="1"/>
      <c r="AK805" s="1"/>
    </row>
    <row r="806" spans="1:37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3"/>
      <c r="AD806" s="2"/>
      <c r="AE806" s="2"/>
      <c r="AF806" s="2"/>
      <c r="AG806" s="1"/>
      <c r="AH806" s="1"/>
      <c r="AI806" s="1"/>
      <c r="AJ806" s="1"/>
      <c r="AK806" s="1"/>
    </row>
    <row r="807" spans="1:3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3"/>
      <c r="AD807" s="2"/>
      <c r="AE807" s="2"/>
      <c r="AF807" s="2"/>
      <c r="AG807" s="1"/>
      <c r="AH807" s="1"/>
      <c r="AI807" s="1"/>
      <c r="AJ807" s="1"/>
      <c r="AK807" s="1"/>
    </row>
    <row r="808" spans="1:37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3"/>
      <c r="AD808" s="2"/>
      <c r="AE808" s="2"/>
      <c r="AF808" s="2"/>
      <c r="AG808" s="1"/>
      <c r="AH808" s="1"/>
      <c r="AI808" s="1"/>
      <c r="AJ808" s="1"/>
      <c r="AK808" s="1"/>
    </row>
    <row r="809" spans="1:37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3"/>
      <c r="AD809" s="2"/>
      <c r="AE809" s="2"/>
      <c r="AF809" s="2"/>
      <c r="AG809" s="1"/>
      <c r="AH809" s="1"/>
      <c r="AI809" s="1"/>
      <c r="AJ809" s="1"/>
      <c r="AK809" s="1"/>
    </row>
    <row r="810" spans="1:37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3"/>
      <c r="AD810" s="2"/>
      <c r="AE810" s="2"/>
      <c r="AF810" s="2"/>
      <c r="AG810" s="1"/>
      <c r="AH810" s="1"/>
      <c r="AI810" s="1"/>
      <c r="AJ810" s="1"/>
      <c r="AK810" s="1"/>
    </row>
    <row r="811" spans="1:37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3"/>
      <c r="AD811" s="2"/>
      <c r="AE811" s="2"/>
      <c r="AF811" s="2"/>
      <c r="AG811" s="1"/>
      <c r="AH811" s="1"/>
      <c r="AI811" s="1"/>
      <c r="AJ811" s="1"/>
      <c r="AK811" s="1"/>
    </row>
    <row r="812" spans="1:37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3"/>
      <c r="AD812" s="2"/>
      <c r="AE812" s="2"/>
      <c r="AF812" s="2"/>
      <c r="AG812" s="1"/>
      <c r="AH812" s="1"/>
      <c r="AI812" s="1"/>
      <c r="AJ812" s="1"/>
      <c r="AK812" s="1"/>
    </row>
    <row r="813" spans="1:37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3"/>
      <c r="AD813" s="2"/>
      <c r="AE813" s="2"/>
      <c r="AF813" s="2"/>
      <c r="AG813" s="1"/>
      <c r="AH813" s="1"/>
      <c r="AI813" s="1"/>
      <c r="AJ813" s="1"/>
      <c r="AK813" s="1"/>
    </row>
    <row r="814" spans="1:37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3"/>
      <c r="AD814" s="2"/>
      <c r="AE814" s="2"/>
      <c r="AF814" s="2"/>
      <c r="AG814" s="1"/>
      <c r="AH814" s="1"/>
      <c r="AI814" s="1"/>
      <c r="AJ814" s="1"/>
      <c r="AK814" s="1"/>
    </row>
    <row r="815" spans="1:37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3"/>
      <c r="AD815" s="2"/>
      <c r="AE815" s="2"/>
      <c r="AF815" s="2"/>
      <c r="AG815" s="1"/>
      <c r="AH815" s="1"/>
      <c r="AI815" s="1"/>
      <c r="AJ815" s="1"/>
      <c r="AK815" s="1"/>
    </row>
    <row r="816" spans="1:37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3"/>
      <c r="AD816" s="2"/>
      <c r="AE816" s="2"/>
      <c r="AF816" s="2"/>
      <c r="AG816" s="1"/>
      <c r="AH816" s="1"/>
      <c r="AI816" s="1"/>
      <c r="AJ816" s="1"/>
      <c r="AK816" s="1"/>
    </row>
    <row r="817" spans="1:3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3"/>
      <c r="AD817" s="2"/>
      <c r="AE817" s="2"/>
      <c r="AF817" s="2"/>
      <c r="AG817" s="1"/>
      <c r="AH817" s="1"/>
      <c r="AI817" s="1"/>
      <c r="AJ817" s="1"/>
      <c r="AK817" s="1"/>
    </row>
    <row r="818" spans="1:37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3"/>
      <c r="AD818" s="2"/>
      <c r="AE818" s="2"/>
      <c r="AF818" s="2"/>
      <c r="AG818" s="1"/>
      <c r="AH818" s="1"/>
      <c r="AI818" s="1"/>
      <c r="AJ818" s="1"/>
      <c r="AK818" s="1"/>
    </row>
    <row r="819" spans="1:37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3"/>
      <c r="AD819" s="2"/>
      <c r="AE819" s="2"/>
      <c r="AF819" s="2"/>
      <c r="AG819" s="1"/>
      <c r="AH819" s="1"/>
      <c r="AI819" s="1"/>
      <c r="AJ819" s="1"/>
      <c r="AK819" s="1"/>
    </row>
    <row r="820" spans="1:37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3"/>
      <c r="AD820" s="2"/>
      <c r="AE820" s="2"/>
      <c r="AF820" s="2"/>
      <c r="AG820" s="1"/>
      <c r="AH820" s="1"/>
      <c r="AI820" s="1"/>
      <c r="AJ820" s="1"/>
      <c r="AK820" s="1"/>
    </row>
    <row r="821" spans="1:37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3"/>
      <c r="AD821" s="2"/>
      <c r="AE821" s="2"/>
      <c r="AF821" s="2"/>
      <c r="AG821" s="1"/>
      <c r="AH821" s="1"/>
      <c r="AI821" s="1"/>
      <c r="AJ821" s="1"/>
      <c r="AK821" s="1"/>
    </row>
    <row r="822" spans="1:37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3"/>
      <c r="AD822" s="2"/>
      <c r="AE822" s="2"/>
      <c r="AF822" s="2"/>
      <c r="AG822" s="1"/>
      <c r="AH822" s="1"/>
      <c r="AI822" s="1"/>
      <c r="AJ822" s="1"/>
      <c r="AK822" s="1"/>
    </row>
    <row r="823" spans="1:37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3"/>
      <c r="AD823" s="2"/>
      <c r="AE823" s="2"/>
      <c r="AF823" s="2"/>
      <c r="AG823" s="1"/>
      <c r="AH823" s="1"/>
      <c r="AI823" s="1"/>
      <c r="AJ823" s="1"/>
      <c r="AK823" s="1"/>
    </row>
    <row r="824" spans="1:37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3"/>
      <c r="AD824" s="2"/>
      <c r="AE824" s="2"/>
      <c r="AF824" s="2"/>
      <c r="AG824" s="1"/>
      <c r="AH824" s="1"/>
      <c r="AI824" s="1"/>
      <c r="AJ824" s="1"/>
      <c r="AK824" s="1"/>
    </row>
    <row r="825" spans="1:37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3"/>
      <c r="AD825" s="2"/>
      <c r="AE825" s="2"/>
      <c r="AF825" s="2"/>
      <c r="AG825" s="1"/>
      <c r="AH825" s="1"/>
      <c r="AI825" s="1"/>
      <c r="AJ825" s="1"/>
      <c r="AK825" s="1"/>
    </row>
    <row r="826" spans="1:37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3"/>
      <c r="AD826" s="2"/>
      <c r="AE826" s="2"/>
      <c r="AF826" s="2"/>
      <c r="AG826" s="1"/>
      <c r="AH826" s="1"/>
      <c r="AI826" s="1"/>
      <c r="AJ826" s="1"/>
      <c r="AK826" s="1"/>
    </row>
    <row r="827" spans="1:3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3"/>
      <c r="AD827" s="2"/>
      <c r="AE827" s="2"/>
      <c r="AF827" s="2"/>
      <c r="AG827" s="1"/>
      <c r="AH827" s="1"/>
      <c r="AI827" s="1"/>
      <c r="AJ827" s="1"/>
      <c r="AK827" s="1"/>
    </row>
    <row r="828" spans="1:37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3"/>
      <c r="AD828" s="2"/>
      <c r="AE828" s="2"/>
      <c r="AF828" s="2"/>
      <c r="AG828" s="1"/>
      <c r="AH828" s="1"/>
      <c r="AI828" s="1"/>
      <c r="AJ828" s="1"/>
      <c r="AK828" s="1"/>
    </row>
    <row r="829" spans="1:37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3"/>
      <c r="AD829" s="2"/>
      <c r="AE829" s="2"/>
      <c r="AF829" s="2"/>
      <c r="AG829" s="1"/>
      <c r="AH829" s="1"/>
      <c r="AI829" s="1"/>
      <c r="AJ829" s="1"/>
      <c r="AK829" s="1"/>
    </row>
    <row r="830" spans="1:37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3"/>
      <c r="AD830" s="2"/>
      <c r="AE830" s="2"/>
      <c r="AF830" s="2"/>
      <c r="AG830" s="1"/>
      <c r="AH830" s="1"/>
      <c r="AI830" s="1"/>
      <c r="AJ830" s="1"/>
      <c r="AK830" s="1"/>
    </row>
    <row r="831" spans="1:37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3"/>
      <c r="AD831" s="2"/>
      <c r="AE831" s="2"/>
      <c r="AF831" s="2"/>
      <c r="AG831" s="1"/>
      <c r="AH831" s="1"/>
      <c r="AI831" s="1"/>
      <c r="AJ831" s="1"/>
      <c r="AK831" s="1"/>
    </row>
    <row r="832" spans="1:37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3"/>
      <c r="AD832" s="2"/>
      <c r="AE832" s="2"/>
      <c r="AF832" s="2"/>
      <c r="AG832" s="1"/>
      <c r="AH832" s="1"/>
      <c r="AI832" s="1"/>
      <c r="AJ832" s="1"/>
      <c r="AK832" s="1"/>
    </row>
    <row r="833" spans="1:37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3"/>
      <c r="AD833" s="2"/>
      <c r="AE833" s="2"/>
      <c r="AF833" s="2"/>
      <c r="AG833" s="1"/>
      <c r="AH833" s="1"/>
      <c r="AI833" s="1"/>
      <c r="AJ833" s="1"/>
      <c r="AK833" s="1"/>
    </row>
    <row r="834" spans="1:37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3"/>
      <c r="AD834" s="2"/>
      <c r="AE834" s="2"/>
      <c r="AF834" s="2"/>
      <c r="AG834" s="1"/>
      <c r="AH834" s="1"/>
      <c r="AI834" s="1"/>
      <c r="AJ834" s="1"/>
      <c r="AK834" s="1"/>
    </row>
    <row r="835" spans="1:37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3"/>
      <c r="AD835" s="2"/>
      <c r="AE835" s="2"/>
      <c r="AF835" s="2"/>
      <c r="AG835" s="1"/>
      <c r="AH835" s="1"/>
      <c r="AI835" s="1"/>
      <c r="AJ835" s="1"/>
      <c r="AK835" s="1"/>
    </row>
    <row r="836" spans="1:37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3"/>
      <c r="AD836" s="2"/>
      <c r="AE836" s="2"/>
      <c r="AF836" s="2"/>
      <c r="AG836" s="1"/>
      <c r="AH836" s="1"/>
      <c r="AI836" s="1"/>
      <c r="AJ836" s="1"/>
      <c r="AK836" s="1"/>
    </row>
    <row r="837" spans="1: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3"/>
      <c r="AD837" s="2"/>
      <c r="AE837" s="2"/>
      <c r="AF837" s="2"/>
      <c r="AG837" s="1"/>
      <c r="AH837" s="1"/>
      <c r="AI837" s="1"/>
      <c r="AJ837" s="1"/>
      <c r="AK837" s="1"/>
    </row>
    <row r="838" spans="1:37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3"/>
      <c r="AD838" s="2"/>
      <c r="AE838" s="2"/>
      <c r="AF838" s="2"/>
      <c r="AG838" s="1"/>
      <c r="AH838" s="1"/>
      <c r="AI838" s="1"/>
      <c r="AJ838" s="1"/>
      <c r="AK838" s="1"/>
    </row>
    <row r="839" spans="1:37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3"/>
      <c r="AD839" s="2"/>
      <c r="AE839" s="2"/>
      <c r="AF839" s="2"/>
      <c r="AG839" s="1"/>
      <c r="AH839" s="1"/>
      <c r="AI839" s="1"/>
      <c r="AJ839" s="1"/>
      <c r="AK839" s="1"/>
    </row>
    <row r="840" spans="1:37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3"/>
      <c r="AD840" s="2"/>
      <c r="AE840" s="2"/>
      <c r="AF840" s="2"/>
      <c r="AG840" s="1"/>
      <c r="AH840" s="1"/>
      <c r="AI840" s="1"/>
      <c r="AJ840" s="1"/>
      <c r="AK840" s="1"/>
    </row>
    <row r="841" spans="1:37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3"/>
      <c r="AD841" s="2"/>
      <c r="AE841" s="2"/>
      <c r="AF841" s="2"/>
      <c r="AG841" s="1"/>
      <c r="AH841" s="1"/>
      <c r="AI841" s="1"/>
      <c r="AJ841" s="1"/>
      <c r="AK841" s="1"/>
    </row>
    <row r="842" spans="1:37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3"/>
      <c r="AD842" s="2"/>
      <c r="AE842" s="2"/>
      <c r="AF842" s="2"/>
      <c r="AG842" s="1"/>
      <c r="AH842" s="1"/>
      <c r="AI842" s="1"/>
      <c r="AJ842" s="1"/>
      <c r="AK842" s="1"/>
    </row>
    <row r="843" spans="1:37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3"/>
      <c r="AD843" s="2"/>
      <c r="AE843" s="2"/>
      <c r="AF843" s="2"/>
      <c r="AG843" s="1"/>
      <c r="AH843" s="1"/>
      <c r="AI843" s="1"/>
      <c r="AJ843" s="1"/>
      <c r="AK843" s="1"/>
    </row>
    <row r="844" spans="1:37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3"/>
      <c r="AD844" s="2"/>
      <c r="AE844" s="2"/>
      <c r="AF844" s="2"/>
      <c r="AG844" s="1"/>
      <c r="AH844" s="1"/>
      <c r="AI844" s="1"/>
      <c r="AJ844" s="1"/>
      <c r="AK844" s="1"/>
    </row>
    <row r="845" spans="1:37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3"/>
      <c r="AD845" s="2"/>
      <c r="AE845" s="2"/>
      <c r="AF845" s="2"/>
      <c r="AG845" s="1"/>
      <c r="AH845" s="1"/>
      <c r="AI845" s="1"/>
      <c r="AJ845" s="1"/>
      <c r="AK845" s="1"/>
    </row>
    <row r="846" spans="1:37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3"/>
      <c r="AD846" s="2"/>
      <c r="AE846" s="2"/>
      <c r="AF846" s="2"/>
      <c r="AG846" s="1"/>
      <c r="AH846" s="1"/>
      <c r="AI846" s="1"/>
      <c r="AJ846" s="1"/>
      <c r="AK846" s="1"/>
    </row>
    <row r="847" spans="1:3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3"/>
      <c r="AD847" s="2"/>
      <c r="AE847" s="2"/>
      <c r="AF847" s="2"/>
      <c r="AG847" s="1"/>
      <c r="AH847" s="1"/>
      <c r="AI847" s="1"/>
      <c r="AJ847" s="1"/>
      <c r="AK847" s="1"/>
    </row>
    <row r="848" spans="1:37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3"/>
      <c r="AD848" s="2"/>
      <c r="AE848" s="2"/>
      <c r="AF848" s="2"/>
      <c r="AG848" s="1"/>
      <c r="AH848" s="1"/>
      <c r="AI848" s="1"/>
      <c r="AJ848" s="1"/>
      <c r="AK848" s="1"/>
    </row>
    <row r="849" spans="1:37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3"/>
      <c r="AD849" s="2"/>
      <c r="AE849" s="2"/>
      <c r="AF849" s="2"/>
      <c r="AG849" s="1"/>
      <c r="AH849" s="1"/>
      <c r="AI849" s="1"/>
      <c r="AJ849" s="1"/>
      <c r="AK849" s="1"/>
    </row>
    <row r="850" spans="1:37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3"/>
      <c r="AD850" s="2"/>
      <c r="AE850" s="2"/>
      <c r="AF850" s="2"/>
      <c r="AG850" s="1"/>
      <c r="AH850" s="1"/>
      <c r="AI850" s="1"/>
      <c r="AJ850" s="1"/>
      <c r="AK850" s="1"/>
    </row>
    <row r="851" spans="1:37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3"/>
      <c r="AD851" s="2"/>
      <c r="AE851" s="2"/>
      <c r="AF851" s="2"/>
      <c r="AG851" s="1"/>
      <c r="AH851" s="1"/>
      <c r="AI851" s="1"/>
      <c r="AJ851" s="1"/>
      <c r="AK851" s="1"/>
    </row>
    <row r="852" spans="1:37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3"/>
      <c r="AD852" s="2"/>
      <c r="AE852" s="2"/>
      <c r="AF852" s="2"/>
      <c r="AG852" s="1"/>
      <c r="AH852" s="1"/>
      <c r="AI852" s="1"/>
      <c r="AJ852" s="1"/>
      <c r="AK852" s="1"/>
    </row>
    <row r="853" spans="1:37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3"/>
      <c r="AD853" s="2"/>
      <c r="AE853" s="2"/>
      <c r="AF853" s="2"/>
      <c r="AG853" s="1"/>
      <c r="AH853" s="1"/>
      <c r="AI853" s="1"/>
      <c r="AJ853" s="1"/>
      <c r="AK853" s="1"/>
    </row>
    <row r="854" spans="1:37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3"/>
      <c r="AD854" s="2"/>
      <c r="AE854" s="2"/>
      <c r="AF854" s="2"/>
      <c r="AG854" s="1"/>
      <c r="AH854" s="1"/>
      <c r="AI854" s="1"/>
      <c r="AJ854" s="1"/>
      <c r="AK854" s="1"/>
    </row>
    <row r="855" spans="1:37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3"/>
      <c r="AD855" s="2"/>
      <c r="AE855" s="2"/>
      <c r="AF855" s="2"/>
      <c r="AG855" s="1"/>
      <c r="AH855" s="1"/>
      <c r="AI855" s="1"/>
      <c r="AJ855" s="1"/>
      <c r="AK855" s="1"/>
    </row>
    <row r="856" spans="1:37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3"/>
      <c r="AD856" s="2"/>
      <c r="AE856" s="2"/>
      <c r="AF856" s="2"/>
      <c r="AG856" s="1"/>
      <c r="AH856" s="1"/>
      <c r="AI856" s="1"/>
      <c r="AJ856" s="1"/>
      <c r="AK856" s="1"/>
    </row>
    <row r="857" spans="1:3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3"/>
      <c r="AD857" s="2"/>
      <c r="AE857" s="2"/>
      <c r="AF857" s="2"/>
      <c r="AG857" s="1"/>
      <c r="AH857" s="1"/>
      <c r="AI857" s="1"/>
      <c r="AJ857" s="1"/>
      <c r="AK857" s="1"/>
    </row>
    <row r="858" spans="1:37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3"/>
      <c r="AD858" s="2"/>
      <c r="AE858" s="2"/>
      <c r="AF858" s="2"/>
      <c r="AG858" s="1"/>
      <c r="AH858" s="1"/>
      <c r="AI858" s="1"/>
      <c r="AJ858" s="1"/>
      <c r="AK858" s="1"/>
    </row>
    <row r="859" spans="1:37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3"/>
      <c r="AD859" s="2"/>
      <c r="AE859" s="2"/>
      <c r="AF859" s="2"/>
      <c r="AG859" s="1"/>
      <c r="AH859" s="1"/>
      <c r="AI859" s="1"/>
      <c r="AJ859" s="1"/>
      <c r="AK859" s="1"/>
    </row>
    <row r="860" spans="1:37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3"/>
      <c r="AD860" s="2"/>
      <c r="AE860" s="2"/>
      <c r="AF860" s="2"/>
      <c r="AG860" s="1"/>
      <c r="AH860" s="1"/>
      <c r="AI860" s="1"/>
      <c r="AJ860" s="1"/>
      <c r="AK860" s="1"/>
    </row>
    <row r="861" spans="1:37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3"/>
      <c r="AD861" s="2"/>
      <c r="AE861" s="2"/>
      <c r="AF861" s="2"/>
      <c r="AG861" s="1"/>
      <c r="AH861" s="1"/>
      <c r="AI861" s="1"/>
      <c r="AJ861" s="1"/>
      <c r="AK861" s="1"/>
    </row>
    <row r="862" spans="1:37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3"/>
      <c r="AD862" s="2"/>
      <c r="AE862" s="2"/>
      <c r="AF862" s="2"/>
      <c r="AG862" s="1"/>
      <c r="AH862" s="1"/>
      <c r="AI862" s="1"/>
      <c r="AJ862" s="1"/>
      <c r="AK862" s="1"/>
    </row>
    <row r="863" spans="1:37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3"/>
      <c r="AD863" s="2"/>
      <c r="AE863" s="2"/>
      <c r="AF863" s="2"/>
      <c r="AG863" s="1"/>
      <c r="AH863" s="1"/>
      <c r="AI863" s="1"/>
      <c r="AJ863" s="1"/>
      <c r="AK863" s="1"/>
    </row>
    <row r="864" spans="1:37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3"/>
      <c r="AD864" s="2"/>
      <c r="AE864" s="2"/>
      <c r="AF864" s="2"/>
      <c r="AG864" s="1"/>
      <c r="AH864" s="1"/>
      <c r="AI864" s="1"/>
      <c r="AJ864" s="1"/>
      <c r="AK864" s="1"/>
    </row>
    <row r="865" spans="1:37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3"/>
      <c r="AD865" s="2"/>
      <c r="AE865" s="2"/>
      <c r="AF865" s="2"/>
      <c r="AG865" s="1"/>
      <c r="AH865" s="1"/>
      <c r="AI865" s="1"/>
      <c r="AJ865" s="1"/>
      <c r="AK865" s="1"/>
    </row>
    <row r="866" spans="1:37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3"/>
      <c r="AD866" s="2"/>
      <c r="AE866" s="2"/>
      <c r="AF866" s="2"/>
      <c r="AG866" s="1"/>
      <c r="AH866" s="1"/>
      <c r="AI866" s="1"/>
      <c r="AJ866" s="1"/>
      <c r="AK866" s="1"/>
    </row>
    <row r="867" spans="1:3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3"/>
      <c r="AD867" s="2"/>
      <c r="AE867" s="2"/>
      <c r="AF867" s="2"/>
      <c r="AG867" s="1"/>
      <c r="AH867" s="1"/>
      <c r="AI867" s="1"/>
      <c r="AJ867" s="1"/>
      <c r="AK867" s="1"/>
    </row>
    <row r="868" spans="1:37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3"/>
      <c r="AD868" s="2"/>
      <c r="AE868" s="2"/>
      <c r="AF868" s="2"/>
      <c r="AG868" s="1"/>
      <c r="AH868" s="1"/>
      <c r="AI868" s="1"/>
      <c r="AJ868" s="1"/>
      <c r="AK868" s="1"/>
    </row>
    <row r="869" spans="1:37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3"/>
      <c r="AD869" s="2"/>
      <c r="AE869" s="2"/>
      <c r="AF869" s="2"/>
      <c r="AG869" s="1"/>
      <c r="AH869" s="1"/>
      <c r="AI869" s="1"/>
      <c r="AJ869" s="1"/>
      <c r="AK869" s="1"/>
    </row>
    <row r="870" spans="1:37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3"/>
      <c r="AD870" s="2"/>
      <c r="AE870" s="2"/>
      <c r="AF870" s="2"/>
      <c r="AG870" s="1"/>
      <c r="AH870" s="1"/>
      <c r="AI870" s="1"/>
      <c r="AJ870" s="1"/>
      <c r="AK870" s="1"/>
    </row>
    <row r="871" spans="1:37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3"/>
      <c r="AD871" s="2"/>
      <c r="AE871" s="2"/>
      <c r="AF871" s="2"/>
      <c r="AG871" s="1"/>
      <c r="AH871" s="1"/>
      <c r="AI871" s="1"/>
      <c r="AJ871" s="1"/>
      <c r="AK871" s="1"/>
    </row>
    <row r="872" spans="1:37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3"/>
      <c r="AD872" s="2"/>
      <c r="AE872" s="2"/>
      <c r="AF872" s="2"/>
      <c r="AG872" s="1"/>
      <c r="AH872" s="1"/>
      <c r="AI872" s="1"/>
      <c r="AJ872" s="1"/>
      <c r="AK872" s="1"/>
    </row>
    <row r="873" spans="1:37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3"/>
      <c r="AD873" s="2"/>
      <c r="AE873" s="2"/>
      <c r="AF873" s="2"/>
      <c r="AG873" s="1"/>
      <c r="AH873" s="1"/>
      <c r="AI873" s="1"/>
      <c r="AJ873" s="1"/>
      <c r="AK873" s="1"/>
    </row>
    <row r="874" spans="1:37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3"/>
      <c r="AD874" s="2"/>
      <c r="AE874" s="2"/>
      <c r="AF874" s="2"/>
      <c r="AG874" s="1"/>
      <c r="AH874" s="1"/>
      <c r="AI874" s="1"/>
      <c r="AJ874" s="1"/>
      <c r="AK874" s="1"/>
    </row>
    <row r="875" spans="1:37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3"/>
      <c r="AD875" s="2"/>
      <c r="AE875" s="2"/>
      <c r="AF875" s="2"/>
      <c r="AG875" s="1"/>
      <c r="AH875" s="1"/>
      <c r="AI875" s="1"/>
      <c r="AJ875" s="1"/>
      <c r="AK875" s="1"/>
    </row>
    <row r="876" spans="1:37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3"/>
      <c r="AD876" s="2"/>
      <c r="AE876" s="2"/>
      <c r="AF876" s="2"/>
      <c r="AG876" s="1"/>
      <c r="AH876" s="1"/>
      <c r="AI876" s="1"/>
      <c r="AJ876" s="1"/>
      <c r="AK876" s="1"/>
    </row>
    <row r="877" spans="1:3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3"/>
      <c r="AD877" s="2"/>
      <c r="AE877" s="2"/>
      <c r="AF877" s="2"/>
      <c r="AG877" s="1"/>
      <c r="AH877" s="1"/>
      <c r="AI877" s="1"/>
      <c r="AJ877" s="1"/>
      <c r="AK877" s="1"/>
    </row>
    <row r="878" spans="1:37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3"/>
      <c r="AD878" s="2"/>
      <c r="AE878" s="2"/>
      <c r="AF878" s="2"/>
      <c r="AG878" s="1"/>
      <c r="AH878" s="1"/>
      <c r="AI878" s="1"/>
      <c r="AJ878" s="1"/>
      <c r="AK878" s="1"/>
    </row>
    <row r="879" spans="1:37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3"/>
      <c r="AD879" s="2"/>
      <c r="AE879" s="2"/>
      <c r="AF879" s="2"/>
      <c r="AG879" s="1"/>
      <c r="AH879" s="1"/>
      <c r="AI879" s="1"/>
      <c r="AJ879" s="1"/>
      <c r="AK879" s="1"/>
    </row>
    <row r="880" spans="1:37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3"/>
      <c r="AD880" s="2"/>
      <c r="AE880" s="2"/>
      <c r="AF880" s="2"/>
      <c r="AG880" s="1"/>
      <c r="AH880" s="1"/>
      <c r="AI880" s="1"/>
      <c r="AJ880" s="1"/>
      <c r="AK880" s="1"/>
    </row>
    <row r="881" spans="1:37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3"/>
      <c r="AD881" s="2"/>
      <c r="AE881" s="2"/>
      <c r="AF881" s="2"/>
      <c r="AG881" s="1"/>
      <c r="AH881" s="1"/>
      <c r="AI881" s="1"/>
      <c r="AJ881" s="1"/>
      <c r="AK881" s="1"/>
    </row>
    <row r="882" spans="1:37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3"/>
      <c r="AD882" s="2"/>
      <c r="AE882" s="2"/>
      <c r="AF882" s="2"/>
      <c r="AG882" s="1"/>
      <c r="AH882" s="1"/>
      <c r="AI882" s="1"/>
      <c r="AJ882" s="1"/>
      <c r="AK882" s="1"/>
    </row>
    <row r="883" spans="1:37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3"/>
      <c r="AD883" s="2"/>
      <c r="AE883" s="2"/>
      <c r="AF883" s="2"/>
      <c r="AG883" s="1"/>
      <c r="AH883" s="1"/>
      <c r="AI883" s="1"/>
      <c r="AJ883" s="1"/>
      <c r="AK883" s="1"/>
    </row>
    <row r="884" spans="1:37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3"/>
      <c r="AD884" s="2"/>
      <c r="AE884" s="2"/>
      <c r="AF884" s="2"/>
      <c r="AG884" s="1"/>
      <c r="AH884" s="1"/>
      <c r="AI884" s="1"/>
      <c r="AJ884" s="1"/>
      <c r="AK884" s="1"/>
    </row>
    <row r="885" spans="1:37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3"/>
      <c r="AD885" s="2"/>
      <c r="AE885" s="2"/>
      <c r="AF885" s="2"/>
      <c r="AG885" s="1"/>
      <c r="AH885" s="1"/>
      <c r="AI885" s="1"/>
      <c r="AJ885" s="1"/>
      <c r="AK885" s="1"/>
    </row>
    <row r="886" spans="1:37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3"/>
      <c r="AD886" s="2"/>
      <c r="AE886" s="2"/>
      <c r="AF886" s="2"/>
      <c r="AG886" s="1"/>
      <c r="AH886" s="1"/>
      <c r="AI886" s="1"/>
      <c r="AJ886" s="1"/>
      <c r="AK886" s="1"/>
    </row>
    <row r="887" spans="1:3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3"/>
      <c r="AD887" s="2"/>
      <c r="AE887" s="2"/>
      <c r="AF887" s="2"/>
      <c r="AG887" s="1"/>
      <c r="AH887" s="1"/>
      <c r="AI887" s="1"/>
      <c r="AJ887" s="1"/>
      <c r="AK887" s="1"/>
    </row>
    <row r="888" spans="1:37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3"/>
      <c r="AD888" s="2"/>
      <c r="AE888" s="2"/>
      <c r="AF888" s="2"/>
      <c r="AG888" s="1"/>
      <c r="AH888" s="1"/>
      <c r="AI888" s="1"/>
      <c r="AJ888" s="1"/>
      <c r="AK888" s="1"/>
    </row>
    <row r="889" spans="1:37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3"/>
      <c r="AD889" s="2"/>
      <c r="AE889" s="2"/>
      <c r="AF889" s="2"/>
      <c r="AG889" s="1"/>
      <c r="AH889" s="1"/>
      <c r="AI889" s="1"/>
      <c r="AJ889" s="1"/>
      <c r="AK889" s="1"/>
    </row>
    <row r="890" spans="1:37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3"/>
      <c r="AD890" s="2"/>
      <c r="AE890" s="2"/>
      <c r="AF890" s="2"/>
      <c r="AG890" s="1"/>
      <c r="AH890" s="1"/>
      <c r="AI890" s="1"/>
      <c r="AJ890" s="1"/>
      <c r="AK890" s="1"/>
    </row>
    <row r="891" spans="1:37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3"/>
      <c r="AD891" s="2"/>
      <c r="AE891" s="2"/>
      <c r="AF891" s="2"/>
      <c r="AG891" s="1"/>
      <c r="AH891" s="1"/>
      <c r="AI891" s="1"/>
      <c r="AJ891" s="1"/>
      <c r="AK891" s="1"/>
    </row>
    <row r="892" spans="1:37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3"/>
      <c r="AD892" s="2"/>
      <c r="AE892" s="2"/>
      <c r="AF892" s="2"/>
      <c r="AG892" s="1"/>
      <c r="AH892" s="1"/>
      <c r="AI892" s="1"/>
      <c r="AJ892" s="1"/>
      <c r="AK892" s="1"/>
    </row>
    <row r="893" spans="1:37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3"/>
      <c r="AD893" s="2"/>
      <c r="AE893" s="2"/>
      <c r="AF893" s="2"/>
      <c r="AG893" s="1"/>
      <c r="AH893" s="1"/>
      <c r="AI893" s="1"/>
      <c r="AJ893" s="1"/>
      <c r="AK893" s="1"/>
    </row>
    <row r="894" spans="1:37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3"/>
      <c r="AD894" s="2"/>
      <c r="AE894" s="2"/>
      <c r="AF894" s="2"/>
      <c r="AG894" s="1"/>
      <c r="AH894" s="1"/>
      <c r="AI894" s="1"/>
      <c r="AJ894" s="1"/>
      <c r="AK894" s="1"/>
    </row>
    <row r="895" spans="1:37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3"/>
      <c r="AD895" s="2"/>
      <c r="AE895" s="2"/>
      <c r="AF895" s="2"/>
      <c r="AG895" s="1"/>
      <c r="AH895" s="1"/>
      <c r="AI895" s="1"/>
      <c r="AJ895" s="1"/>
      <c r="AK895" s="1"/>
    </row>
    <row r="896" spans="1:37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3"/>
      <c r="AD896" s="2"/>
      <c r="AE896" s="2"/>
      <c r="AF896" s="2"/>
      <c r="AG896" s="1"/>
      <c r="AH896" s="1"/>
      <c r="AI896" s="1"/>
      <c r="AJ896" s="1"/>
      <c r="AK896" s="1"/>
    </row>
    <row r="897" spans="1:3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3"/>
      <c r="AD897" s="2"/>
      <c r="AE897" s="2"/>
      <c r="AF897" s="2"/>
      <c r="AG897" s="1"/>
      <c r="AH897" s="1"/>
      <c r="AI897" s="1"/>
      <c r="AJ897" s="1"/>
      <c r="AK897" s="1"/>
    </row>
    <row r="898" spans="1:37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3"/>
      <c r="AD898" s="2"/>
      <c r="AE898" s="2"/>
      <c r="AF898" s="2"/>
      <c r="AG898" s="1"/>
      <c r="AH898" s="1"/>
      <c r="AI898" s="1"/>
      <c r="AJ898" s="1"/>
      <c r="AK898" s="1"/>
    </row>
    <row r="899" spans="1:37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3"/>
      <c r="AD899" s="2"/>
      <c r="AE899" s="2"/>
      <c r="AF899" s="2"/>
      <c r="AG899" s="1"/>
      <c r="AH899" s="1"/>
      <c r="AI899" s="1"/>
      <c r="AJ899" s="1"/>
      <c r="AK899" s="1"/>
    </row>
    <row r="900" spans="1:37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3"/>
      <c r="AD900" s="2"/>
      <c r="AE900" s="2"/>
      <c r="AF900" s="2"/>
      <c r="AG900" s="1"/>
      <c r="AH900" s="1"/>
      <c r="AI900" s="1"/>
      <c r="AJ900" s="1"/>
      <c r="AK900" s="1"/>
    </row>
    <row r="901" spans="1:37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3"/>
      <c r="AD901" s="2"/>
      <c r="AE901" s="2"/>
      <c r="AF901" s="2"/>
      <c r="AG901" s="1"/>
      <c r="AH901" s="1"/>
      <c r="AI901" s="1"/>
      <c r="AJ901" s="1"/>
      <c r="AK901" s="1"/>
    </row>
    <row r="902" spans="1:37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3"/>
      <c r="AD902" s="2"/>
      <c r="AE902" s="2"/>
      <c r="AF902" s="2"/>
      <c r="AG902" s="1"/>
      <c r="AH902" s="1"/>
      <c r="AI902" s="1"/>
      <c r="AJ902" s="1"/>
      <c r="AK902" s="1"/>
    </row>
    <row r="903" spans="1:37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3"/>
      <c r="AD903" s="2"/>
      <c r="AE903" s="2"/>
      <c r="AF903" s="2"/>
      <c r="AG903" s="1"/>
      <c r="AH903" s="1"/>
      <c r="AI903" s="1"/>
      <c r="AJ903" s="1"/>
      <c r="AK903" s="1"/>
    </row>
    <row r="904" spans="1:37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3"/>
      <c r="AD904" s="2"/>
      <c r="AE904" s="2"/>
      <c r="AF904" s="2"/>
      <c r="AG904" s="1"/>
      <c r="AH904" s="1"/>
      <c r="AI904" s="1"/>
      <c r="AJ904" s="1"/>
      <c r="AK904" s="1"/>
    </row>
    <row r="905" spans="1:37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3"/>
      <c r="AD905" s="2"/>
      <c r="AE905" s="2"/>
      <c r="AF905" s="2"/>
      <c r="AG905" s="1"/>
      <c r="AH905" s="1"/>
      <c r="AI905" s="1"/>
      <c r="AJ905" s="1"/>
      <c r="AK905" s="1"/>
    </row>
    <row r="906" spans="1:37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3"/>
      <c r="AD906" s="2"/>
      <c r="AE906" s="2"/>
      <c r="AF906" s="2"/>
      <c r="AG906" s="1"/>
      <c r="AH906" s="1"/>
      <c r="AI906" s="1"/>
      <c r="AJ906" s="1"/>
      <c r="AK906" s="1"/>
    </row>
    <row r="907" spans="1:3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3"/>
      <c r="AD907" s="2"/>
      <c r="AE907" s="2"/>
      <c r="AF907" s="2"/>
      <c r="AG907" s="1"/>
      <c r="AH907" s="1"/>
      <c r="AI907" s="1"/>
      <c r="AJ907" s="1"/>
      <c r="AK907" s="1"/>
    </row>
    <row r="908" spans="1:37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3"/>
      <c r="AD908" s="2"/>
      <c r="AE908" s="2"/>
      <c r="AF908" s="2"/>
      <c r="AG908" s="1"/>
      <c r="AH908" s="1"/>
      <c r="AI908" s="1"/>
      <c r="AJ908" s="1"/>
      <c r="AK908" s="1"/>
    </row>
    <row r="909" spans="1:37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3"/>
      <c r="AD909" s="2"/>
      <c r="AE909" s="2"/>
      <c r="AF909" s="2"/>
      <c r="AG909" s="1"/>
      <c r="AH909" s="1"/>
      <c r="AI909" s="1"/>
      <c r="AJ909" s="1"/>
      <c r="AK909" s="1"/>
    </row>
    <row r="910" spans="1:37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3"/>
      <c r="AD910" s="2"/>
      <c r="AE910" s="2"/>
      <c r="AF910" s="2"/>
      <c r="AG910" s="1"/>
      <c r="AH910" s="1"/>
      <c r="AI910" s="1"/>
      <c r="AJ910" s="1"/>
      <c r="AK910" s="1"/>
    </row>
    <row r="911" spans="1:37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3"/>
      <c r="AD911" s="2"/>
      <c r="AE911" s="2"/>
      <c r="AF911" s="2"/>
      <c r="AG911" s="1"/>
      <c r="AH911" s="1"/>
      <c r="AI911" s="1"/>
      <c r="AJ911" s="1"/>
      <c r="AK911" s="1"/>
    </row>
    <row r="912" spans="1:37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3"/>
      <c r="AD912" s="2"/>
      <c r="AE912" s="2"/>
      <c r="AF912" s="2"/>
      <c r="AG912" s="1"/>
      <c r="AH912" s="1"/>
      <c r="AI912" s="1"/>
      <c r="AJ912" s="1"/>
      <c r="AK912" s="1"/>
    </row>
    <row r="913" spans="1:37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3"/>
      <c r="AD913" s="2"/>
      <c r="AE913" s="2"/>
      <c r="AF913" s="2"/>
      <c r="AG913" s="1"/>
      <c r="AH913" s="1"/>
      <c r="AI913" s="1"/>
      <c r="AJ913" s="1"/>
      <c r="AK913" s="1"/>
    </row>
    <row r="914" spans="1:37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3"/>
      <c r="AD914" s="2"/>
      <c r="AE914" s="2"/>
      <c r="AF914" s="2"/>
      <c r="AG914" s="1"/>
      <c r="AH914" s="1"/>
      <c r="AI914" s="1"/>
      <c r="AJ914" s="1"/>
      <c r="AK914" s="1"/>
    </row>
    <row r="915" spans="1:37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3"/>
      <c r="AD915" s="2"/>
      <c r="AE915" s="2"/>
      <c r="AF915" s="2"/>
      <c r="AG915" s="1"/>
      <c r="AH915" s="1"/>
      <c r="AI915" s="1"/>
      <c r="AJ915" s="1"/>
      <c r="AK915" s="1"/>
    </row>
    <row r="916" spans="1:37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3"/>
      <c r="AD916" s="2"/>
      <c r="AE916" s="2"/>
      <c r="AF916" s="2"/>
      <c r="AG916" s="1"/>
      <c r="AH916" s="1"/>
      <c r="AI916" s="1"/>
      <c r="AJ916" s="1"/>
      <c r="AK916" s="1"/>
    </row>
    <row r="917" spans="1:3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3"/>
      <c r="AD917" s="2"/>
      <c r="AE917" s="2"/>
      <c r="AF917" s="2"/>
      <c r="AG917" s="1"/>
      <c r="AH917" s="1"/>
      <c r="AI917" s="1"/>
      <c r="AJ917" s="1"/>
      <c r="AK917" s="1"/>
    </row>
    <row r="918" spans="1:37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3"/>
      <c r="AD918" s="2"/>
      <c r="AE918" s="2"/>
      <c r="AF918" s="2"/>
      <c r="AG918" s="1"/>
      <c r="AH918" s="1"/>
      <c r="AI918" s="1"/>
      <c r="AJ918" s="1"/>
      <c r="AK918" s="1"/>
    </row>
    <row r="919" spans="1:37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3"/>
      <c r="AD919" s="2"/>
      <c r="AE919" s="2"/>
      <c r="AF919" s="2"/>
      <c r="AG919" s="1"/>
      <c r="AH919" s="1"/>
      <c r="AI919" s="1"/>
      <c r="AJ919" s="1"/>
      <c r="AK919" s="1"/>
    </row>
    <row r="920" spans="1:37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3"/>
      <c r="AD920" s="2"/>
      <c r="AE920" s="2"/>
      <c r="AF920" s="2"/>
      <c r="AG920" s="1"/>
      <c r="AH920" s="1"/>
      <c r="AI920" s="1"/>
      <c r="AJ920" s="1"/>
      <c r="AK920" s="1"/>
    </row>
    <row r="921" spans="1:37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3"/>
      <c r="AD921" s="2"/>
      <c r="AE921" s="2"/>
      <c r="AF921" s="2"/>
      <c r="AG921" s="1"/>
      <c r="AH921" s="1"/>
      <c r="AI921" s="1"/>
      <c r="AJ921" s="1"/>
      <c r="AK921" s="1"/>
    </row>
    <row r="922" spans="1:37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3"/>
      <c r="AD922" s="2"/>
      <c r="AE922" s="2"/>
      <c r="AF922" s="2"/>
      <c r="AG922" s="1"/>
      <c r="AH922" s="1"/>
      <c r="AI922" s="1"/>
      <c r="AJ922" s="1"/>
      <c r="AK922" s="1"/>
    </row>
    <row r="923" spans="1:37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3"/>
      <c r="AD923" s="2"/>
      <c r="AE923" s="2"/>
      <c r="AF923" s="2"/>
      <c r="AG923" s="1"/>
      <c r="AH923" s="1"/>
      <c r="AI923" s="1"/>
      <c r="AJ923" s="1"/>
      <c r="AK923" s="1"/>
    </row>
    <row r="924" spans="1:37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3"/>
      <c r="AD924" s="2"/>
      <c r="AE924" s="2"/>
      <c r="AF924" s="2"/>
      <c r="AG924" s="1"/>
      <c r="AH924" s="1"/>
      <c r="AI924" s="1"/>
      <c r="AJ924" s="1"/>
      <c r="AK924" s="1"/>
    </row>
    <row r="925" spans="1:37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3"/>
      <c r="AD925" s="2"/>
      <c r="AE925" s="2"/>
      <c r="AF925" s="2"/>
      <c r="AG925" s="1"/>
      <c r="AH925" s="1"/>
      <c r="AI925" s="1"/>
      <c r="AJ925" s="1"/>
      <c r="AK925" s="1"/>
    </row>
    <row r="926" spans="1:37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3"/>
      <c r="AD926" s="2"/>
      <c r="AE926" s="2"/>
      <c r="AF926" s="2"/>
      <c r="AG926" s="1"/>
      <c r="AH926" s="1"/>
      <c r="AI926" s="1"/>
      <c r="AJ926" s="1"/>
      <c r="AK926" s="1"/>
    </row>
    <row r="927" spans="1:3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3"/>
      <c r="AD927" s="2"/>
      <c r="AE927" s="2"/>
      <c r="AF927" s="2"/>
      <c r="AG927" s="1"/>
      <c r="AH927" s="1"/>
      <c r="AI927" s="1"/>
      <c r="AJ927" s="1"/>
      <c r="AK927" s="1"/>
    </row>
    <row r="928" spans="1:37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3"/>
      <c r="AD928" s="2"/>
      <c r="AE928" s="2"/>
      <c r="AF928" s="2"/>
      <c r="AG928" s="1"/>
      <c r="AH928" s="1"/>
      <c r="AI928" s="1"/>
      <c r="AJ928" s="1"/>
      <c r="AK928" s="1"/>
    </row>
    <row r="929" spans="1:37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3"/>
      <c r="AD929" s="2"/>
      <c r="AE929" s="2"/>
      <c r="AF929" s="2"/>
      <c r="AG929" s="1"/>
      <c r="AH929" s="1"/>
      <c r="AI929" s="1"/>
      <c r="AJ929" s="1"/>
      <c r="AK929" s="1"/>
    </row>
    <row r="930" spans="1:37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3"/>
      <c r="AD930" s="2"/>
      <c r="AE930" s="2"/>
      <c r="AF930" s="2"/>
      <c r="AG930" s="1"/>
      <c r="AH930" s="1"/>
      <c r="AI930" s="1"/>
      <c r="AJ930" s="1"/>
      <c r="AK930" s="1"/>
    </row>
    <row r="931" spans="1:37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3"/>
      <c r="AD931" s="2"/>
      <c r="AE931" s="2"/>
      <c r="AF931" s="2"/>
      <c r="AG931" s="1"/>
      <c r="AH931" s="1"/>
      <c r="AI931" s="1"/>
      <c r="AJ931" s="1"/>
      <c r="AK931" s="1"/>
    </row>
    <row r="932" spans="1:37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3"/>
      <c r="AD932" s="2"/>
      <c r="AE932" s="2"/>
      <c r="AF932" s="2"/>
      <c r="AG932" s="1"/>
      <c r="AH932" s="1"/>
      <c r="AI932" s="1"/>
      <c r="AJ932" s="1"/>
      <c r="AK932" s="1"/>
    </row>
    <row r="933" spans="1:37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3"/>
      <c r="AD933" s="2"/>
      <c r="AE933" s="2"/>
      <c r="AF933" s="2"/>
      <c r="AG933" s="1"/>
      <c r="AH933" s="1"/>
      <c r="AI933" s="1"/>
      <c r="AJ933" s="1"/>
      <c r="AK933" s="1"/>
    </row>
    <row r="934" spans="1:37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3"/>
      <c r="AD934" s="2"/>
      <c r="AE934" s="2"/>
      <c r="AF934" s="2"/>
      <c r="AG934" s="1"/>
      <c r="AH934" s="1"/>
      <c r="AI934" s="1"/>
      <c r="AJ934" s="1"/>
      <c r="AK934" s="1"/>
    </row>
    <row r="935" spans="1:37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3"/>
      <c r="AD935" s="2"/>
      <c r="AE935" s="2"/>
      <c r="AF935" s="2"/>
      <c r="AG935" s="1"/>
      <c r="AH935" s="1"/>
      <c r="AI935" s="1"/>
      <c r="AJ935" s="1"/>
      <c r="AK935" s="1"/>
    </row>
    <row r="936" spans="1:37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3"/>
      <c r="AD936" s="2"/>
      <c r="AE936" s="2"/>
      <c r="AF936" s="2"/>
      <c r="AG936" s="1"/>
      <c r="AH936" s="1"/>
      <c r="AI936" s="1"/>
      <c r="AJ936" s="1"/>
      <c r="AK936" s="1"/>
    </row>
    <row r="937" spans="1: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3"/>
      <c r="AD937" s="2"/>
      <c r="AE937" s="2"/>
      <c r="AF937" s="2"/>
      <c r="AG937" s="1"/>
      <c r="AH937" s="1"/>
      <c r="AI937" s="1"/>
      <c r="AJ937" s="1"/>
      <c r="AK937" s="1"/>
    </row>
    <row r="938" spans="1:37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3"/>
      <c r="AD938" s="2"/>
      <c r="AE938" s="2"/>
      <c r="AF938" s="2"/>
      <c r="AG938" s="1"/>
      <c r="AH938" s="1"/>
      <c r="AI938" s="1"/>
      <c r="AJ938" s="1"/>
      <c r="AK938" s="1"/>
    </row>
    <row r="939" spans="1:37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3"/>
      <c r="AD939" s="2"/>
      <c r="AE939" s="2"/>
      <c r="AF939" s="2"/>
      <c r="AG939" s="1"/>
      <c r="AH939" s="1"/>
      <c r="AI939" s="1"/>
      <c r="AJ939" s="1"/>
      <c r="AK939" s="1"/>
    </row>
    <row r="940" spans="1:37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3"/>
      <c r="AD940" s="2"/>
      <c r="AE940" s="2"/>
      <c r="AF940" s="2"/>
      <c r="AG940" s="1"/>
      <c r="AH940" s="1"/>
      <c r="AI940" s="1"/>
      <c r="AJ940" s="1"/>
      <c r="AK940" s="1"/>
    </row>
    <row r="941" spans="1:37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3"/>
      <c r="AD941" s="2"/>
      <c r="AE941" s="2"/>
      <c r="AF941" s="2"/>
      <c r="AG941" s="1"/>
      <c r="AH941" s="1"/>
      <c r="AI941" s="1"/>
      <c r="AJ941" s="1"/>
      <c r="AK941" s="1"/>
    </row>
    <row r="942" spans="1:37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3"/>
      <c r="AD942" s="2"/>
      <c r="AE942" s="2"/>
      <c r="AF942" s="2"/>
      <c r="AG942" s="1"/>
      <c r="AH942" s="1"/>
      <c r="AI942" s="1"/>
      <c r="AJ942" s="1"/>
      <c r="AK942" s="1"/>
    </row>
    <row r="943" spans="1:37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3"/>
      <c r="AD943" s="2"/>
      <c r="AE943" s="2"/>
      <c r="AF943" s="2"/>
      <c r="AG943" s="1"/>
      <c r="AH943" s="1"/>
      <c r="AI943" s="1"/>
      <c r="AJ943" s="1"/>
      <c r="AK943" s="1"/>
    </row>
    <row r="944" spans="1:37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3"/>
      <c r="AD944" s="2"/>
      <c r="AE944" s="2"/>
      <c r="AF944" s="2"/>
      <c r="AG944" s="1"/>
      <c r="AH944" s="1"/>
      <c r="AI944" s="1"/>
      <c r="AJ944" s="1"/>
      <c r="AK944" s="1"/>
    </row>
    <row r="945" spans="1:37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3"/>
      <c r="AD945" s="2"/>
      <c r="AE945" s="2"/>
      <c r="AF945" s="2"/>
      <c r="AG945" s="1"/>
      <c r="AH945" s="1"/>
      <c r="AI945" s="1"/>
      <c r="AJ945" s="1"/>
      <c r="AK945" s="1"/>
    </row>
    <row r="946" spans="1:37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3"/>
      <c r="AD946" s="2"/>
      <c r="AE946" s="2"/>
      <c r="AF946" s="2"/>
      <c r="AG946" s="1"/>
      <c r="AH946" s="1"/>
      <c r="AI946" s="1"/>
      <c r="AJ946" s="1"/>
      <c r="AK946" s="1"/>
    </row>
    <row r="947" spans="1:3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3"/>
      <c r="AD947" s="2"/>
      <c r="AE947" s="2"/>
      <c r="AF947" s="2"/>
      <c r="AG947" s="1"/>
      <c r="AH947" s="1"/>
      <c r="AI947" s="1"/>
      <c r="AJ947" s="1"/>
      <c r="AK947" s="1"/>
    </row>
    <row r="948" spans="1:37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3"/>
      <c r="AD948" s="2"/>
      <c r="AE948" s="2"/>
      <c r="AF948" s="2"/>
      <c r="AG948" s="1"/>
      <c r="AH948" s="1"/>
      <c r="AI948" s="1"/>
      <c r="AJ948" s="1"/>
      <c r="AK948" s="1"/>
    </row>
    <row r="949" spans="1:37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3"/>
      <c r="AD949" s="2"/>
      <c r="AE949" s="2"/>
      <c r="AF949" s="2"/>
      <c r="AG949" s="1"/>
      <c r="AH949" s="1"/>
      <c r="AI949" s="1"/>
      <c r="AJ949" s="1"/>
      <c r="AK949" s="1"/>
    </row>
    <row r="950" spans="1:37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3"/>
      <c r="AD950" s="2"/>
      <c r="AE950" s="2"/>
      <c r="AF950" s="2"/>
      <c r="AG950" s="1"/>
      <c r="AH950" s="1"/>
      <c r="AI950" s="1"/>
      <c r="AJ950" s="1"/>
      <c r="AK950" s="1"/>
    </row>
    <row r="951" spans="1:37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3"/>
      <c r="AD951" s="2"/>
      <c r="AE951" s="2"/>
      <c r="AF951" s="2"/>
      <c r="AG951" s="1"/>
      <c r="AH951" s="1"/>
      <c r="AI951" s="1"/>
      <c r="AJ951" s="1"/>
      <c r="AK951" s="1"/>
    </row>
    <row r="952" spans="1:37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3"/>
      <c r="AD952" s="2"/>
      <c r="AE952" s="2"/>
      <c r="AF952" s="2"/>
      <c r="AG952" s="1"/>
      <c r="AH952" s="1"/>
      <c r="AI952" s="1"/>
      <c r="AJ952" s="1"/>
      <c r="AK952" s="1"/>
    </row>
    <row r="953" spans="1:37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3"/>
      <c r="AD953" s="2"/>
      <c r="AE953" s="2"/>
      <c r="AF953" s="2"/>
      <c r="AG953" s="1"/>
      <c r="AH953" s="1"/>
      <c r="AI953" s="1"/>
      <c r="AJ953" s="1"/>
      <c r="AK953" s="1"/>
    </row>
    <row r="954" spans="1:37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3"/>
      <c r="AD954" s="2"/>
      <c r="AE954" s="2"/>
      <c r="AF954" s="2"/>
      <c r="AG954" s="1"/>
      <c r="AH954" s="1"/>
      <c r="AI954" s="1"/>
      <c r="AJ954" s="1"/>
      <c r="AK954" s="1"/>
    </row>
    <row r="955" spans="1:37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3"/>
      <c r="AD955" s="2"/>
      <c r="AE955" s="2"/>
      <c r="AF955" s="2"/>
      <c r="AG955" s="1"/>
      <c r="AH955" s="1"/>
      <c r="AI955" s="1"/>
      <c r="AJ955" s="1"/>
      <c r="AK955" s="1"/>
    </row>
    <row r="956" spans="1:37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3"/>
      <c r="AD956" s="2"/>
      <c r="AE956" s="2"/>
      <c r="AF956" s="2"/>
      <c r="AG956" s="1"/>
      <c r="AH956" s="1"/>
      <c r="AI956" s="1"/>
      <c r="AJ956" s="1"/>
      <c r="AK956" s="1"/>
    </row>
    <row r="957" spans="1:3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3"/>
      <c r="AD957" s="2"/>
      <c r="AE957" s="2"/>
      <c r="AF957" s="2"/>
      <c r="AG957" s="1"/>
      <c r="AH957" s="1"/>
      <c r="AI957" s="1"/>
      <c r="AJ957" s="1"/>
      <c r="AK957" s="1"/>
    </row>
    <row r="958" spans="1:37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3"/>
      <c r="AD958" s="2"/>
      <c r="AE958" s="2"/>
      <c r="AF958" s="2"/>
      <c r="AG958" s="1"/>
      <c r="AH958" s="1"/>
      <c r="AI958" s="1"/>
      <c r="AJ958" s="1"/>
      <c r="AK958" s="1"/>
    </row>
    <row r="959" spans="1:37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3"/>
      <c r="AD959" s="2"/>
      <c r="AE959" s="2"/>
      <c r="AF959" s="2"/>
      <c r="AG959" s="1"/>
      <c r="AH959" s="1"/>
      <c r="AI959" s="1"/>
      <c r="AJ959" s="1"/>
      <c r="AK959" s="1"/>
    </row>
    <row r="960" spans="1:37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3"/>
      <c r="AD960" s="2"/>
      <c r="AE960" s="2"/>
      <c r="AF960" s="2"/>
      <c r="AG960" s="1"/>
      <c r="AH960" s="1"/>
      <c r="AI960" s="1"/>
      <c r="AJ960" s="1"/>
      <c r="AK960" s="1"/>
    </row>
    <row r="961" spans="1:37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3"/>
      <c r="AD961" s="2"/>
      <c r="AE961" s="2"/>
      <c r="AF961" s="2"/>
      <c r="AG961" s="1"/>
      <c r="AH961" s="1"/>
      <c r="AI961" s="1"/>
      <c r="AJ961" s="1"/>
      <c r="AK961" s="1"/>
    </row>
    <row r="962" spans="1:37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3"/>
      <c r="AD962" s="2"/>
      <c r="AE962" s="2"/>
      <c r="AF962" s="2"/>
      <c r="AG962" s="1"/>
      <c r="AH962" s="1"/>
      <c r="AI962" s="1"/>
      <c r="AJ962" s="1"/>
      <c r="AK962" s="1"/>
    </row>
    <row r="963" spans="1:37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3"/>
      <c r="AD963" s="2"/>
      <c r="AE963" s="2"/>
      <c r="AF963" s="2"/>
      <c r="AG963" s="1"/>
      <c r="AH963" s="1"/>
      <c r="AI963" s="1"/>
      <c r="AJ963" s="1"/>
      <c r="AK963" s="1"/>
    </row>
    <row r="964" spans="1:37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3"/>
      <c r="AD964" s="2"/>
      <c r="AE964" s="2"/>
      <c r="AF964" s="2"/>
      <c r="AG964" s="1"/>
      <c r="AH964" s="1"/>
      <c r="AI964" s="1"/>
      <c r="AJ964" s="1"/>
      <c r="AK964" s="1"/>
    </row>
    <row r="965" spans="1:37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3"/>
      <c r="AD965" s="2"/>
      <c r="AE965" s="2"/>
      <c r="AF965" s="2"/>
      <c r="AG965" s="1"/>
      <c r="AH965" s="1"/>
      <c r="AI965" s="1"/>
      <c r="AJ965" s="1"/>
      <c r="AK965" s="1"/>
    </row>
    <row r="966" spans="1:37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3"/>
      <c r="AD966" s="2"/>
      <c r="AE966" s="2"/>
      <c r="AF966" s="2"/>
      <c r="AG966" s="1"/>
      <c r="AH966" s="1"/>
      <c r="AI966" s="1"/>
      <c r="AJ966" s="1"/>
      <c r="AK966" s="1"/>
    </row>
    <row r="967" spans="1:3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3"/>
      <c r="AD967" s="2"/>
      <c r="AE967" s="2"/>
      <c r="AF967" s="2"/>
      <c r="AG967" s="1"/>
      <c r="AH967" s="1"/>
      <c r="AI967" s="1"/>
      <c r="AJ967" s="1"/>
      <c r="AK967" s="1"/>
    </row>
    <row r="968" spans="1:37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3"/>
      <c r="AD968" s="2"/>
      <c r="AE968" s="2"/>
      <c r="AF968" s="2"/>
      <c r="AG968" s="1"/>
      <c r="AH968" s="1"/>
      <c r="AI968" s="1"/>
      <c r="AJ968" s="1"/>
      <c r="AK968" s="1"/>
    </row>
    <row r="969" spans="1:37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3"/>
      <c r="AD969" s="2"/>
      <c r="AE969" s="2"/>
      <c r="AF969" s="2"/>
      <c r="AG969" s="1"/>
      <c r="AH969" s="1"/>
      <c r="AI969" s="1"/>
      <c r="AJ969" s="1"/>
      <c r="AK969" s="1"/>
    </row>
    <row r="970" spans="1:37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3"/>
      <c r="AD970" s="2"/>
      <c r="AE970" s="2"/>
      <c r="AF970" s="2"/>
      <c r="AG970" s="1"/>
      <c r="AH970" s="1"/>
      <c r="AI970" s="1"/>
      <c r="AJ970" s="1"/>
      <c r="AK970" s="1"/>
    </row>
    <row r="971" spans="1:37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3"/>
      <c r="AD971" s="2"/>
      <c r="AE971" s="2"/>
      <c r="AF971" s="2"/>
      <c r="AG971" s="1"/>
      <c r="AH971" s="1"/>
      <c r="AI971" s="1"/>
      <c r="AJ971" s="1"/>
      <c r="AK971" s="1"/>
    </row>
    <row r="972" spans="1:37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3"/>
      <c r="AD972" s="2"/>
      <c r="AE972" s="2"/>
      <c r="AF972" s="2"/>
      <c r="AG972" s="1"/>
      <c r="AH972" s="1"/>
      <c r="AI972" s="1"/>
      <c r="AJ972" s="1"/>
      <c r="AK972" s="1"/>
    </row>
    <row r="973" spans="1:37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3"/>
      <c r="AD973" s="2"/>
      <c r="AE973" s="2"/>
      <c r="AF973" s="2"/>
      <c r="AG973" s="1"/>
      <c r="AH973" s="1"/>
      <c r="AI973" s="1"/>
      <c r="AJ973" s="1"/>
      <c r="AK973" s="1"/>
    </row>
    <row r="974" spans="1:37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3"/>
      <c r="AD974" s="2"/>
      <c r="AE974" s="2"/>
      <c r="AF974" s="2"/>
      <c r="AG974" s="1"/>
      <c r="AH974" s="1"/>
      <c r="AI974" s="1"/>
      <c r="AJ974" s="1"/>
      <c r="AK974" s="1"/>
    </row>
    <row r="975" spans="1:37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3"/>
      <c r="AD975" s="2"/>
      <c r="AE975" s="2"/>
      <c r="AF975" s="2"/>
      <c r="AG975" s="1"/>
      <c r="AH975" s="1"/>
      <c r="AI975" s="1"/>
      <c r="AJ975" s="1"/>
      <c r="AK975" s="1"/>
    </row>
    <row r="976" spans="1:37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3"/>
      <c r="AD976" s="2"/>
      <c r="AE976" s="2"/>
      <c r="AF976" s="2"/>
      <c r="AG976" s="1"/>
      <c r="AH976" s="1"/>
      <c r="AI976" s="1"/>
      <c r="AJ976" s="1"/>
      <c r="AK976" s="1"/>
    </row>
    <row r="977" spans="1:3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3"/>
      <c r="AD977" s="2"/>
      <c r="AE977" s="2"/>
      <c r="AF977" s="2"/>
      <c r="AG977" s="1"/>
      <c r="AH977" s="1"/>
      <c r="AI977" s="1"/>
      <c r="AJ977" s="1"/>
      <c r="AK977" s="1"/>
    </row>
    <row r="978" spans="1:37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3"/>
      <c r="AD978" s="2"/>
      <c r="AE978" s="2"/>
      <c r="AF978" s="2"/>
      <c r="AG978" s="1"/>
      <c r="AH978" s="1"/>
      <c r="AI978" s="1"/>
      <c r="AJ978" s="1"/>
      <c r="AK978" s="1"/>
    </row>
    <row r="979" spans="1:37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3"/>
      <c r="AD979" s="2"/>
      <c r="AE979" s="2"/>
      <c r="AF979" s="2"/>
      <c r="AG979" s="1"/>
      <c r="AH979" s="1"/>
      <c r="AI979" s="1"/>
      <c r="AJ979" s="1"/>
      <c r="AK979" s="1"/>
    </row>
    <row r="980" spans="1:37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3"/>
      <c r="AD980" s="2"/>
      <c r="AE980" s="2"/>
      <c r="AF980" s="2"/>
      <c r="AG980" s="1"/>
      <c r="AH980" s="1"/>
      <c r="AI980" s="1"/>
      <c r="AJ980" s="1"/>
      <c r="AK980" s="1"/>
    </row>
    <row r="981" spans="1:37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3"/>
      <c r="AD981" s="2"/>
      <c r="AE981" s="2"/>
      <c r="AF981" s="2"/>
      <c r="AG981" s="1"/>
      <c r="AH981" s="1"/>
      <c r="AI981" s="1"/>
      <c r="AJ981" s="1"/>
      <c r="AK981" s="1"/>
    </row>
    <row r="982" spans="1:37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3"/>
      <c r="AD982" s="2"/>
      <c r="AE982" s="2"/>
      <c r="AF982" s="2"/>
      <c r="AG982" s="1"/>
      <c r="AH982" s="1"/>
      <c r="AI982" s="1"/>
      <c r="AJ982" s="1"/>
      <c r="AK982" s="1"/>
    </row>
    <row r="983" spans="1:37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3"/>
      <c r="AD983" s="2"/>
      <c r="AE983" s="2"/>
      <c r="AF983" s="2"/>
      <c r="AG983" s="1"/>
      <c r="AH983" s="1"/>
      <c r="AI983" s="1"/>
      <c r="AJ983" s="1"/>
      <c r="AK983" s="1"/>
    </row>
    <row r="984" spans="1:37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3"/>
      <c r="AD984" s="2"/>
      <c r="AE984" s="2"/>
      <c r="AF984" s="2"/>
      <c r="AG984" s="1"/>
      <c r="AH984" s="1"/>
      <c r="AI984" s="1"/>
      <c r="AJ984" s="1"/>
      <c r="AK984" s="1"/>
    </row>
    <row r="985" spans="1:37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3"/>
      <c r="AD985" s="2"/>
      <c r="AE985" s="2"/>
      <c r="AF985" s="2"/>
      <c r="AG985" s="1"/>
      <c r="AH985" s="1"/>
      <c r="AI985" s="1"/>
      <c r="AJ985" s="1"/>
      <c r="AK985" s="1"/>
    </row>
    <row r="986" spans="1:37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3"/>
      <c r="AD986" s="2"/>
      <c r="AE986" s="2"/>
      <c r="AF986" s="2"/>
      <c r="AG986" s="1"/>
      <c r="AH986" s="1"/>
      <c r="AI986" s="1"/>
      <c r="AJ986" s="1"/>
      <c r="AK986" s="1"/>
    </row>
    <row r="987" spans="1:3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3"/>
      <c r="AD987" s="2"/>
      <c r="AE987" s="2"/>
      <c r="AF987" s="2"/>
      <c r="AG987" s="1"/>
      <c r="AH987" s="1"/>
      <c r="AI987" s="1"/>
      <c r="AJ987" s="1"/>
      <c r="AK987" s="1"/>
    </row>
  </sheetData>
  <autoFilter ref="A5:AK48" xr:uid="{00000000-0009-0000-0000-00001A000000}"/>
  <mergeCells count="5">
    <mergeCell ref="H4:K4"/>
    <mergeCell ref="L4:O4"/>
    <mergeCell ref="P4:S4"/>
    <mergeCell ref="T4:W4"/>
    <mergeCell ref="X4:AB4"/>
  </mergeCells>
  <pageMargins left="0.7" right="0.7" top="0.75" bottom="0.75" header="0" footer="0"/>
  <pageSetup orientation="landscape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FFFF"/>
    <pageSetUpPr fitToPage="1"/>
  </sheetPr>
  <dimension ref="A1:AO995"/>
  <sheetViews>
    <sheetView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defaultColWidth="14.42578125" defaultRowHeight="15" customHeight="1"/>
  <cols>
    <col min="1" max="1" width="13.7109375" customWidth="1"/>
    <col min="2" max="2" width="15" customWidth="1"/>
    <col min="3" max="3" width="43.28515625" customWidth="1"/>
    <col min="4" max="4" width="12.140625" customWidth="1"/>
    <col min="5" max="5" width="9.5703125" customWidth="1"/>
    <col min="6" max="6" width="9.140625" customWidth="1"/>
    <col min="7" max="10" width="9.28515625" customWidth="1"/>
    <col min="11" max="11" width="12.42578125" customWidth="1"/>
    <col min="12" max="32" width="9.28515625" customWidth="1"/>
    <col min="33" max="33" width="8.85546875" customWidth="1"/>
    <col min="34" max="35" width="9.28515625" customWidth="1"/>
    <col min="36" max="36" width="15.7109375" customWidth="1"/>
    <col min="37" max="37" width="13.5703125" customWidth="1"/>
    <col min="38" max="38" width="12.28515625" customWidth="1"/>
    <col min="39" max="40" width="9.28515625" customWidth="1"/>
    <col min="41" max="41" width="11.5703125" customWidth="1"/>
  </cols>
  <sheetData>
    <row r="1" spans="1:41" ht="14.25" customHeight="1">
      <c r="A1" s="3"/>
      <c r="B1" s="121" t="s">
        <v>1451</v>
      </c>
      <c r="C1" s="48" t="s">
        <v>1452</v>
      </c>
      <c r="D1" s="478"/>
      <c r="E1" s="3"/>
      <c r="F1" s="3"/>
      <c r="G1" s="49"/>
      <c r="H1" s="50"/>
      <c r="I1" s="51"/>
      <c r="J1" s="52"/>
      <c r="K1" s="1"/>
      <c r="L1" s="3"/>
      <c r="M1" s="51"/>
      <c r="N1" s="53"/>
      <c r="O1" s="3"/>
      <c r="P1" s="3"/>
      <c r="Q1" s="51"/>
      <c r="R1" s="53"/>
      <c r="S1" s="3"/>
      <c r="T1" s="3" t="s">
        <v>1072</v>
      </c>
      <c r="U1" s="51"/>
      <c r="V1" s="53"/>
      <c r="W1" s="3"/>
      <c r="X1" s="3" t="s">
        <v>1072</v>
      </c>
      <c r="Y1" s="51"/>
      <c r="Z1" s="53"/>
      <c r="AA1" s="3"/>
      <c r="AB1" s="1"/>
      <c r="AC1" s="1"/>
      <c r="AD1" s="1"/>
      <c r="AE1" s="1"/>
      <c r="AF1" s="3"/>
      <c r="AG1" s="204"/>
      <c r="AH1" s="3"/>
      <c r="AI1" s="3"/>
      <c r="AJ1" s="479"/>
      <c r="AK1" s="1"/>
      <c r="AL1" s="1"/>
      <c r="AM1" s="480"/>
      <c r="AN1" s="2"/>
      <c r="AO1" s="479"/>
    </row>
    <row r="2" spans="1:41" ht="14.25" customHeight="1">
      <c r="A2" s="3"/>
      <c r="B2" s="3"/>
      <c r="C2" s="56" t="s">
        <v>920</v>
      </c>
      <c r="D2" s="1"/>
      <c r="E2" s="3"/>
      <c r="F2" s="3"/>
      <c r="G2" s="49"/>
      <c r="H2" s="50"/>
      <c r="I2" s="51"/>
      <c r="J2" s="52"/>
      <c r="K2" s="1"/>
      <c r="L2" s="3"/>
      <c r="M2" s="51"/>
      <c r="N2" s="53"/>
      <c r="O2" s="3"/>
      <c r="P2" s="3"/>
      <c r="Q2" s="51"/>
      <c r="R2" s="53"/>
      <c r="S2" s="3"/>
      <c r="T2" s="3"/>
      <c r="U2" s="51"/>
      <c r="V2" s="53"/>
      <c r="W2" s="3"/>
      <c r="X2" s="3"/>
      <c r="Y2" s="51"/>
      <c r="Z2" s="53"/>
      <c r="AA2" s="3"/>
      <c r="AB2" s="1"/>
      <c r="AC2" s="1"/>
      <c r="AD2" s="1"/>
      <c r="AE2" s="1"/>
      <c r="AF2" s="3"/>
      <c r="AG2" s="204"/>
      <c r="AH2" s="3"/>
      <c r="AI2" s="3"/>
      <c r="AJ2" s="479"/>
      <c r="AK2" s="1"/>
      <c r="AL2" s="1"/>
      <c r="AM2" s="480"/>
      <c r="AN2" s="2"/>
      <c r="AO2" s="479"/>
    </row>
    <row r="3" spans="1:41" ht="14.25" customHeight="1">
      <c r="A3" s="3"/>
      <c r="B3" s="3"/>
      <c r="C3" s="57">
        <f ca="1">TODAY()</f>
        <v>46188</v>
      </c>
      <c r="D3" s="1"/>
      <c r="E3" s="3"/>
      <c r="F3" s="3"/>
      <c r="G3" s="49"/>
      <c r="H3" s="50"/>
      <c r="I3" s="142"/>
      <c r="J3" s="52"/>
      <c r="K3" s="1"/>
      <c r="L3" s="3"/>
      <c r="M3" s="51"/>
      <c r="N3" s="53"/>
      <c r="O3" s="3"/>
      <c r="P3" s="3"/>
      <c r="Q3" s="51"/>
      <c r="R3" s="53"/>
      <c r="S3" s="3"/>
      <c r="T3" s="3"/>
      <c r="U3" s="51"/>
      <c r="V3" s="53"/>
      <c r="W3" s="3"/>
      <c r="X3" s="3"/>
      <c r="Y3" s="51"/>
      <c r="Z3" s="53"/>
      <c r="AA3" s="3"/>
      <c r="AB3" s="1"/>
      <c r="AC3" s="1"/>
      <c r="AD3" s="1"/>
      <c r="AE3" s="1"/>
      <c r="AF3" s="3"/>
      <c r="AG3" s="204" t="s">
        <v>1453</v>
      </c>
      <c r="AH3" s="3"/>
      <c r="AI3" s="3"/>
      <c r="AJ3" s="479"/>
      <c r="AK3" s="1"/>
      <c r="AL3" s="1"/>
      <c r="AM3" s="480"/>
      <c r="AN3" s="2"/>
    </row>
    <row r="4" spans="1:41" ht="14.25" customHeight="1">
      <c r="A4" s="217"/>
      <c r="B4" s="58"/>
      <c r="C4" s="59"/>
      <c r="D4" s="481"/>
      <c r="E4" s="59"/>
      <c r="F4" s="59"/>
      <c r="G4" s="60"/>
      <c r="H4" s="558">
        <f ca="1">TODAY()</f>
        <v>46188</v>
      </c>
      <c r="I4" s="559"/>
      <c r="J4" s="559"/>
      <c r="K4" s="560"/>
      <c r="L4" s="561">
        <f ca="1">H4+31</f>
        <v>46219</v>
      </c>
      <c r="M4" s="559"/>
      <c r="N4" s="559"/>
      <c r="O4" s="560"/>
      <c r="P4" s="558">
        <f ca="1">L4+31</f>
        <v>46250</v>
      </c>
      <c r="Q4" s="559"/>
      <c r="R4" s="559"/>
      <c r="S4" s="560"/>
      <c r="T4" s="561">
        <f ca="1">P4+30</f>
        <v>46280</v>
      </c>
      <c r="U4" s="559"/>
      <c r="V4" s="559"/>
      <c r="W4" s="560"/>
      <c r="X4" s="561">
        <f ca="1">T4+30</f>
        <v>46310</v>
      </c>
      <c r="Y4" s="559"/>
      <c r="Z4" s="559"/>
      <c r="AA4" s="560"/>
      <c r="AB4" s="555" t="s">
        <v>921</v>
      </c>
      <c r="AC4" s="556"/>
      <c r="AD4" s="556"/>
      <c r="AE4" s="556"/>
      <c r="AF4" s="557"/>
      <c r="AG4" s="482" t="s">
        <v>4</v>
      </c>
      <c r="AH4" s="483" t="s">
        <v>922</v>
      </c>
      <c r="AI4" s="238"/>
      <c r="AJ4" s="479"/>
      <c r="AK4" s="1"/>
      <c r="AL4" s="1"/>
      <c r="AM4" s="46" t="s">
        <v>924</v>
      </c>
      <c r="AN4" s="46" t="s">
        <v>926</v>
      </c>
      <c r="AO4" s="479"/>
    </row>
    <row r="5" spans="1:41" ht="14.25" customHeight="1">
      <c r="A5" s="277" t="s">
        <v>1453</v>
      </c>
      <c r="B5" s="219" t="s">
        <v>1454</v>
      </c>
      <c r="C5" s="66" t="s">
        <v>929</v>
      </c>
      <c r="D5" s="149" t="s">
        <v>930</v>
      </c>
      <c r="E5" s="66" t="s">
        <v>931</v>
      </c>
      <c r="F5" s="66"/>
      <c r="G5" s="67" t="s">
        <v>932</v>
      </c>
      <c r="H5" s="66" t="s">
        <v>933</v>
      </c>
      <c r="I5" s="68" t="s">
        <v>934</v>
      </c>
      <c r="J5" s="69" t="s">
        <v>935</v>
      </c>
      <c r="K5" s="149" t="s">
        <v>936</v>
      </c>
      <c r="L5" s="66" t="s">
        <v>933</v>
      </c>
      <c r="M5" s="68" t="s">
        <v>934</v>
      </c>
      <c r="N5" s="70" t="s">
        <v>935</v>
      </c>
      <c r="O5" s="66" t="s">
        <v>936</v>
      </c>
      <c r="P5" s="66" t="s">
        <v>933</v>
      </c>
      <c r="Q5" s="68" t="s">
        <v>934</v>
      </c>
      <c r="R5" s="70" t="s">
        <v>935</v>
      </c>
      <c r="S5" s="66" t="s">
        <v>936</v>
      </c>
      <c r="T5" s="66" t="s">
        <v>933</v>
      </c>
      <c r="U5" s="68" t="s">
        <v>934</v>
      </c>
      <c r="V5" s="70" t="s">
        <v>935</v>
      </c>
      <c r="W5" s="66" t="s">
        <v>936</v>
      </c>
      <c r="X5" s="66" t="s">
        <v>933</v>
      </c>
      <c r="Y5" s="68" t="s">
        <v>934</v>
      </c>
      <c r="Z5" s="70" t="s">
        <v>935</v>
      </c>
      <c r="AA5" s="66" t="s">
        <v>936</v>
      </c>
      <c r="AB5" s="71" t="s">
        <v>937</v>
      </c>
      <c r="AC5" s="71" t="s">
        <v>938</v>
      </c>
      <c r="AD5" s="71" t="s">
        <v>939</v>
      </c>
      <c r="AE5" s="71" t="s">
        <v>940</v>
      </c>
      <c r="AF5" s="72" t="s">
        <v>941</v>
      </c>
      <c r="AG5" s="357" t="s">
        <v>1106</v>
      </c>
      <c r="AH5" s="484" t="s">
        <v>1455</v>
      </c>
      <c r="AI5" s="66" t="s">
        <v>1456</v>
      </c>
      <c r="AJ5" s="485" t="s">
        <v>1454</v>
      </c>
      <c r="AK5" s="486" t="s">
        <v>1453</v>
      </c>
      <c r="AL5" s="486" t="s">
        <v>1457</v>
      </c>
      <c r="AM5" s="487" t="s">
        <v>1458</v>
      </c>
      <c r="AN5" s="487" t="s">
        <v>1459</v>
      </c>
      <c r="AO5" s="485"/>
    </row>
    <row r="6" spans="1:41" ht="14.25" customHeight="1">
      <c r="A6" s="488" t="s">
        <v>1460</v>
      </c>
      <c r="B6" s="81" t="s">
        <v>1461</v>
      </c>
      <c r="C6" s="153" t="s">
        <v>318</v>
      </c>
      <c r="D6" s="79">
        <f>VLOOKUP(C6,'JAN26'!$A$1:I909,8,0)</f>
        <v>335</v>
      </c>
      <c r="E6" s="79">
        <f>VLOOKUP(C6,AVE!B$1:GB3515,2,0)</f>
        <v>49.857142857142854</v>
      </c>
      <c r="F6" s="79"/>
      <c r="G6" s="80">
        <f t="shared" ref="G6:G34" si="0">I6+M6+Q6+U6</f>
        <v>350</v>
      </c>
      <c r="H6" s="81">
        <f t="shared" ref="H6:H34" si="1">IF(D6&lt;0,0,D6)</f>
        <v>335</v>
      </c>
      <c r="I6" s="82">
        <f t="shared" ref="I6:I34" si="2">AM6</f>
        <v>0</v>
      </c>
      <c r="J6" s="83">
        <f t="shared" ref="J6:J34" si="3">E6</f>
        <v>49.857142857142854</v>
      </c>
      <c r="K6" s="158">
        <f t="shared" ref="K6:K34" si="4">(H6+I6)-J6</f>
        <v>285.14285714285717</v>
      </c>
      <c r="L6" s="83">
        <f t="shared" ref="L6:L34" si="5">IF(K6&lt;0,0,K6)</f>
        <v>285.14285714285717</v>
      </c>
      <c r="M6" s="82"/>
      <c r="N6" s="85">
        <f t="shared" ref="N6:N34" si="6">J6</f>
        <v>49.857142857142854</v>
      </c>
      <c r="O6" s="158">
        <f t="shared" ref="O6:O34" si="7">(L6+M6)-N6</f>
        <v>235.28571428571431</v>
      </c>
      <c r="P6" s="81">
        <f t="shared" ref="P6:P34" si="8">IF(O6&lt;0,0,O6)</f>
        <v>235.28571428571431</v>
      </c>
      <c r="Q6" s="82"/>
      <c r="R6" s="85">
        <f t="shared" ref="R6:R34" si="9">N6</f>
        <v>49.857142857142854</v>
      </c>
      <c r="S6" s="158">
        <f t="shared" ref="S6:S34" si="10">(P6+Q6)-R6</f>
        <v>185.42857142857144</v>
      </c>
      <c r="T6" s="81">
        <f t="shared" ref="T6:T34" si="11">IF(S6&lt;0,0,S6)</f>
        <v>185.42857142857144</v>
      </c>
      <c r="U6" s="82">
        <f t="shared" ref="U6:U37" si="12">AN6</f>
        <v>350</v>
      </c>
      <c r="V6" s="85">
        <f t="shared" ref="V6:V34" si="13">R6</f>
        <v>49.857142857142854</v>
      </c>
      <c r="W6" s="158">
        <f t="shared" ref="W6:W34" si="14">(T6+U6)-V6</f>
        <v>485.57142857142861</v>
      </c>
      <c r="X6" s="81">
        <f t="shared" ref="X6:X34" si="15">IF(W6&lt;0,0,W6)</f>
        <v>485.57142857142861</v>
      </c>
      <c r="Y6" s="82">
        <f>AM6</f>
        <v>0</v>
      </c>
      <c r="Z6" s="85">
        <f t="shared" ref="Z6:Z34" si="16">V6</f>
        <v>49.857142857142854</v>
      </c>
      <c r="AA6" s="158">
        <f t="shared" ref="AA6:AA34" si="17">(X6+Y6)-Z6</f>
        <v>435.71428571428578</v>
      </c>
      <c r="AB6" s="86">
        <f t="shared" ref="AB6:AB34" si="18">IF(AA6&lt;0,0,AA6/E6)</f>
        <v>8.7392550143266501</v>
      </c>
      <c r="AC6" s="87">
        <v>4</v>
      </c>
      <c r="AD6" s="87">
        <f t="shared" ref="AD6:AD34" si="19">AC6+4</f>
        <v>8</v>
      </c>
      <c r="AE6" s="87">
        <f t="shared" ref="AE6:AE34" si="20">IF(IF(AB6&gt;AC6,AD6-AB6,AD6-AB6)&lt;0,0,IF(AB6&gt;AC6,AD6-AB6,AD6-AB6))</f>
        <v>0</v>
      </c>
      <c r="AF6" s="154">
        <f t="shared" ref="AF6:AF34" si="21">AE6*E6</f>
        <v>0</v>
      </c>
      <c r="AG6" s="3"/>
      <c r="AH6" s="489"/>
      <c r="AI6" s="153"/>
      <c r="AJ6" s="479">
        <v>46</v>
      </c>
      <c r="AK6" s="1">
        <v>45</v>
      </c>
      <c r="AL6" s="1">
        <v>43</v>
      </c>
      <c r="AM6" s="3"/>
      <c r="AN6" s="3">
        <v>350</v>
      </c>
      <c r="AO6" s="479"/>
    </row>
    <row r="7" spans="1:41" ht="14.25" customHeight="1">
      <c r="A7" s="81" t="s">
        <v>1462</v>
      </c>
      <c r="B7" s="81" t="s">
        <v>1463</v>
      </c>
      <c r="C7" s="153" t="s">
        <v>35</v>
      </c>
      <c r="D7" s="79">
        <f>VLOOKUP(C7,'JAN26'!$A$1:I910,8,0)</f>
        <v>287</v>
      </c>
      <c r="E7" s="79">
        <f>VLOOKUP(C7,AVE!B$1:GB3516,2,0)</f>
        <v>35.25</v>
      </c>
      <c r="F7" s="79"/>
      <c r="G7" s="80">
        <f t="shared" si="0"/>
        <v>250</v>
      </c>
      <c r="H7" s="81">
        <f t="shared" si="1"/>
        <v>287</v>
      </c>
      <c r="I7" s="82">
        <f t="shared" si="2"/>
        <v>100</v>
      </c>
      <c r="J7" s="83">
        <f t="shared" si="3"/>
        <v>35.25</v>
      </c>
      <c r="K7" s="158">
        <f t="shared" si="4"/>
        <v>351.75</v>
      </c>
      <c r="L7" s="83">
        <f t="shared" si="5"/>
        <v>351.75</v>
      </c>
      <c r="M7" s="82"/>
      <c r="N7" s="85">
        <f t="shared" si="6"/>
        <v>35.25</v>
      </c>
      <c r="O7" s="158">
        <f t="shared" si="7"/>
        <v>316.5</v>
      </c>
      <c r="P7" s="81">
        <f t="shared" si="8"/>
        <v>316.5</v>
      </c>
      <c r="Q7" s="82"/>
      <c r="R7" s="85">
        <f t="shared" si="9"/>
        <v>35.25</v>
      </c>
      <c r="S7" s="158">
        <f t="shared" si="10"/>
        <v>281.25</v>
      </c>
      <c r="T7" s="81">
        <f t="shared" si="11"/>
        <v>281.25</v>
      </c>
      <c r="U7" s="82">
        <f t="shared" si="12"/>
        <v>150</v>
      </c>
      <c r="V7" s="85">
        <f t="shared" si="13"/>
        <v>35.25</v>
      </c>
      <c r="W7" s="158">
        <f t="shared" si="14"/>
        <v>396</v>
      </c>
      <c r="X7" s="81">
        <f t="shared" si="15"/>
        <v>396</v>
      </c>
      <c r="Y7" s="82"/>
      <c r="Z7" s="85">
        <f t="shared" si="16"/>
        <v>35.25</v>
      </c>
      <c r="AA7" s="158">
        <f t="shared" si="17"/>
        <v>360.75</v>
      </c>
      <c r="AB7" s="86">
        <f t="shared" si="18"/>
        <v>10.23404255319149</v>
      </c>
      <c r="AC7" s="87">
        <v>4</v>
      </c>
      <c r="AD7" s="87">
        <f t="shared" si="19"/>
        <v>8</v>
      </c>
      <c r="AE7" s="87">
        <f t="shared" si="20"/>
        <v>0</v>
      </c>
      <c r="AF7" s="154">
        <f t="shared" si="21"/>
        <v>0</v>
      </c>
      <c r="AG7" s="81"/>
      <c r="AH7" s="490"/>
      <c r="AI7" s="299"/>
      <c r="AJ7" s="479">
        <v>32</v>
      </c>
      <c r="AK7" s="1">
        <v>32</v>
      </c>
      <c r="AL7" s="1">
        <v>32</v>
      </c>
      <c r="AM7" s="3">
        <v>100</v>
      </c>
      <c r="AN7" s="81">
        <v>150</v>
      </c>
      <c r="AO7" s="479"/>
    </row>
    <row r="8" spans="1:41" ht="14.25" customHeight="1">
      <c r="A8" s="81" t="s">
        <v>1464</v>
      </c>
      <c r="B8" s="81" t="s">
        <v>1465</v>
      </c>
      <c r="C8" s="153" t="s">
        <v>132</v>
      </c>
      <c r="D8" s="79">
        <f>VLOOKUP(C8,'JAN26'!$A$1:I911,8,0)</f>
        <v>104</v>
      </c>
      <c r="E8" s="79">
        <f>VLOOKUP(C8,AVE!B$1:GB3521,2,0)</f>
        <v>33.285714285714285</v>
      </c>
      <c r="F8" s="79"/>
      <c r="G8" s="80">
        <f t="shared" si="0"/>
        <v>400</v>
      </c>
      <c r="H8" s="81">
        <f t="shared" si="1"/>
        <v>104</v>
      </c>
      <c r="I8" s="82">
        <f t="shared" si="2"/>
        <v>150</v>
      </c>
      <c r="J8" s="83">
        <f t="shared" si="3"/>
        <v>33.285714285714285</v>
      </c>
      <c r="K8" s="158">
        <f t="shared" si="4"/>
        <v>220.71428571428572</v>
      </c>
      <c r="L8" s="81">
        <f t="shared" si="5"/>
        <v>220.71428571428572</v>
      </c>
      <c r="M8" s="82"/>
      <c r="N8" s="85">
        <f t="shared" si="6"/>
        <v>33.285714285714285</v>
      </c>
      <c r="O8" s="158">
        <f t="shared" si="7"/>
        <v>187.42857142857144</v>
      </c>
      <c r="P8" s="81">
        <f t="shared" si="8"/>
        <v>187.42857142857144</v>
      </c>
      <c r="Q8" s="82"/>
      <c r="R8" s="85">
        <f t="shared" si="9"/>
        <v>33.285714285714285</v>
      </c>
      <c r="S8" s="158">
        <f t="shared" si="10"/>
        <v>154.14285714285717</v>
      </c>
      <c r="T8" s="81">
        <f t="shared" si="11"/>
        <v>154.14285714285717</v>
      </c>
      <c r="U8" s="82">
        <f t="shared" si="12"/>
        <v>250</v>
      </c>
      <c r="V8" s="85">
        <f t="shared" si="13"/>
        <v>33.285714285714285</v>
      </c>
      <c r="W8" s="158">
        <f t="shared" si="14"/>
        <v>370.85714285714289</v>
      </c>
      <c r="X8" s="81">
        <f t="shared" si="15"/>
        <v>370.85714285714289</v>
      </c>
      <c r="Y8" s="82"/>
      <c r="Z8" s="85">
        <f t="shared" si="16"/>
        <v>33.285714285714285</v>
      </c>
      <c r="AA8" s="158">
        <f t="shared" si="17"/>
        <v>337.57142857142861</v>
      </c>
      <c r="AB8" s="86">
        <f t="shared" si="18"/>
        <v>10.141630901287556</v>
      </c>
      <c r="AC8" s="87">
        <v>4</v>
      </c>
      <c r="AD8" s="87">
        <f t="shared" si="19"/>
        <v>8</v>
      </c>
      <c r="AE8" s="87">
        <f t="shared" si="20"/>
        <v>0</v>
      </c>
      <c r="AF8" s="154">
        <f t="shared" si="21"/>
        <v>0</v>
      </c>
      <c r="AG8" s="491"/>
      <c r="AH8" s="489"/>
      <c r="AI8" s="153"/>
      <c r="AJ8" s="479">
        <v>27</v>
      </c>
      <c r="AK8" s="1">
        <v>27</v>
      </c>
      <c r="AL8" s="1">
        <v>28</v>
      </c>
      <c r="AM8" s="3">
        <v>150</v>
      </c>
      <c r="AN8" s="491">
        <v>250</v>
      </c>
      <c r="AO8" s="479"/>
    </row>
    <row r="9" spans="1:41" ht="14.25" customHeight="1">
      <c r="A9" s="81" t="s">
        <v>1466</v>
      </c>
      <c r="B9" s="81" t="s">
        <v>1467</v>
      </c>
      <c r="C9" s="153" t="s">
        <v>39</v>
      </c>
      <c r="D9" s="79">
        <f>VLOOKUP(C9,'JAN26'!$A$1:I912,8,0)</f>
        <v>121</v>
      </c>
      <c r="E9" s="79">
        <f>VLOOKUP(C9,AVE!B$1:GB3517,2,0)</f>
        <v>36.5</v>
      </c>
      <c r="F9" s="79"/>
      <c r="G9" s="80">
        <f t="shared" si="0"/>
        <v>325</v>
      </c>
      <c r="H9" s="81">
        <f t="shared" si="1"/>
        <v>121</v>
      </c>
      <c r="I9" s="82">
        <f t="shared" si="2"/>
        <v>175</v>
      </c>
      <c r="J9" s="83">
        <f t="shared" si="3"/>
        <v>36.5</v>
      </c>
      <c r="K9" s="158">
        <f t="shared" si="4"/>
        <v>259.5</v>
      </c>
      <c r="L9" s="81">
        <f t="shared" si="5"/>
        <v>259.5</v>
      </c>
      <c r="M9" s="82"/>
      <c r="N9" s="85">
        <f t="shared" si="6"/>
        <v>36.5</v>
      </c>
      <c r="O9" s="158">
        <f t="shared" si="7"/>
        <v>223</v>
      </c>
      <c r="P9" s="81">
        <f t="shared" si="8"/>
        <v>223</v>
      </c>
      <c r="Q9" s="82"/>
      <c r="R9" s="85">
        <f t="shared" si="9"/>
        <v>36.5</v>
      </c>
      <c r="S9" s="158">
        <f t="shared" si="10"/>
        <v>186.5</v>
      </c>
      <c r="T9" s="81">
        <f t="shared" si="11"/>
        <v>186.5</v>
      </c>
      <c r="U9" s="82">
        <f t="shared" si="12"/>
        <v>150</v>
      </c>
      <c r="V9" s="85">
        <f t="shared" si="13"/>
        <v>36.5</v>
      </c>
      <c r="W9" s="158">
        <f t="shared" si="14"/>
        <v>300</v>
      </c>
      <c r="X9" s="81">
        <f t="shared" si="15"/>
        <v>300</v>
      </c>
      <c r="Y9" s="82"/>
      <c r="Z9" s="85">
        <f t="shared" si="16"/>
        <v>36.5</v>
      </c>
      <c r="AA9" s="158">
        <f t="shared" si="17"/>
        <v>263.5</v>
      </c>
      <c r="AB9" s="86">
        <f t="shared" si="18"/>
        <v>7.2191780821917808</v>
      </c>
      <c r="AC9" s="87">
        <v>4</v>
      </c>
      <c r="AD9" s="87">
        <f t="shared" si="19"/>
        <v>8</v>
      </c>
      <c r="AE9" s="87">
        <f t="shared" si="20"/>
        <v>0.78082191780821919</v>
      </c>
      <c r="AF9" s="154">
        <f t="shared" si="21"/>
        <v>28.5</v>
      </c>
      <c r="AG9" s="491"/>
      <c r="AH9" s="489"/>
      <c r="AI9" s="81"/>
      <c r="AJ9" s="2"/>
      <c r="AK9" s="1">
        <v>42</v>
      </c>
      <c r="AL9" s="1">
        <v>43</v>
      </c>
      <c r="AM9" s="3">
        <v>175</v>
      </c>
      <c r="AN9" s="491">
        <v>150</v>
      </c>
      <c r="AO9" s="2"/>
    </row>
    <row r="10" spans="1:41" ht="14.25" customHeight="1">
      <c r="A10" s="81" t="s">
        <v>1468</v>
      </c>
      <c r="B10" s="492"/>
      <c r="C10" s="153" t="s">
        <v>91</v>
      </c>
      <c r="D10" s="79">
        <f>VLOOKUP(C10,'JAN26'!$A$1:I913,8,0)</f>
        <v>68</v>
      </c>
      <c r="E10" s="79">
        <f>VLOOKUP(C10,AVE!B$1:GB3519,2,0)</f>
        <v>40.5</v>
      </c>
      <c r="F10" s="79"/>
      <c r="G10" s="80">
        <f t="shared" si="0"/>
        <v>475</v>
      </c>
      <c r="H10" s="81">
        <f t="shared" si="1"/>
        <v>68</v>
      </c>
      <c r="I10" s="82">
        <f t="shared" si="2"/>
        <v>125</v>
      </c>
      <c r="J10" s="83">
        <f t="shared" si="3"/>
        <v>40.5</v>
      </c>
      <c r="K10" s="158">
        <f t="shared" si="4"/>
        <v>152.5</v>
      </c>
      <c r="L10" s="81">
        <f t="shared" si="5"/>
        <v>152.5</v>
      </c>
      <c r="M10" s="82"/>
      <c r="N10" s="85">
        <f t="shared" si="6"/>
        <v>40.5</v>
      </c>
      <c r="O10" s="158">
        <f t="shared" si="7"/>
        <v>112</v>
      </c>
      <c r="P10" s="81">
        <f t="shared" si="8"/>
        <v>112</v>
      </c>
      <c r="Q10" s="82"/>
      <c r="R10" s="85">
        <f t="shared" si="9"/>
        <v>40.5</v>
      </c>
      <c r="S10" s="158">
        <f t="shared" si="10"/>
        <v>71.5</v>
      </c>
      <c r="T10" s="81">
        <f t="shared" si="11"/>
        <v>71.5</v>
      </c>
      <c r="U10" s="82">
        <f t="shared" si="12"/>
        <v>350</v>
      </c>
      <c r="V10" s="85">
        <f t="shared" si="13"/>
        <v>40.5</v>
      </c>
      <c r="W10" s="158">
        <f t="shared" si="14"/>
        <v>381</v>
      </c>
      <c r="X10" s="81">
        <f t="shared" si="15"/>
        <v>381</v>
      </c>
      <c r="Y10" s="82"/>
      <c r="Z10" s="85">
        <f t="shared" si="16"/>
        <v>40.5</v>
      </c>
      <c r="AA10" s="158">
        <f t="shared" si="17"/>
        <v>340.5</v>
      </c>
      <c r="AB10" s="86">
        <f t="shared" si="18"/>
        <v>8.4074074074074066</v>
      </c>
      <c r="AC10" s="87">
        <v>4</v>
      </c>
      <c r="AD10" s="87">
        <f t="shared" si="19"/>
        <v>8</v>
      </c>
      <c r="AE10" s="87">
        <f t="shared" si="20"/>
        <v>0</v>
      </c>
      <c r="AF10" s="154">
        <f t="shared" si="21"/>
        <v>0</v>
      </c>
      <c r="AG10" s="493"/>
      <c r="AH10" s="158"/>
      <c r="AI10" s="83"/>
      <c r="AJ10" s="479">
        <v>34</v>
      </c>
      <c r="AK10" s="1">
        <v>35</v>
      </c>
      <c r="AL10" s="1">
        <v>34</v>
      </c>
      <c r="AM10" s="204">
        <v>125</v>
      </c>
      <c r="AN10" s="493">
        <v>350</v>
      </c>
      <c r="AO10" s="479"/>
    </row>
    <row r="11" spans="1:41" ht="14.25" customHeight="1">
      <c r="A11" s="81" t="s">
        <v>1469</v>
      </c>
      <c r="B11" s="81" t="s">
        <v>1470</v>
      </c>
      <c r="C11" s="153" t="s">
        <v>131</v>
      </c>
      <c r="D11" s="79">
        <f>VLOOKUP(C11,'JAN26'!$A$1:I914,8,0)</f>
        <v>117</v>
      </c>
      <c r="E11" s="79">
        <f>VLOOKUP(C11,AVE!B$1:GB3520,2,0)</f>
        <v>21.428571428571427</v>
      </c>
      <c r="F11" s="79"/>
      <c r="G11" s="80">
        <f t="shared" si="0"/>
        <v>230</v>
      </c>
      <c r="H11" s="81">
        <f t="shared" si="1"/>
        <v>117</v>
      </c>
      <c r="I11" s="82">
        <f t="shared" si="2"/>
        <v>130</v>
      </c>
      <c r="J11" s="83">
        <f t="shared" si="3"/>
        <v>21.428571428571427</v>
      </c>
      <c r="K11" s="158">
        <f t="shared" si="4"/>
        <v>225.57142857142858</v>
      </c>
      <c r="L11" s="81">
        <f t="shared" si="5"/>
        <v>225.57142857142858</v>
      </c>
      <c r="M11" s="82"/>
      <c r="N11" s="85">
        <f t="shared" si="6"/>
        <v>21.428571428571427</v>
      </c>
      <c r="O11" s="158">
        <f t="shared" si="7"/>
        <v>204.14285714285717</v>
      </c>
      <c r="P11" s="81">
        <f t="shared" si="8"/>
        <v>204.14285714285717</v>
      </c>
      <c r="Q11" s="82"/>
      <c r="R11" s="85">
        <f t="shared" si="9"/>
        <v>21.428571428571427</v>
      </c>
      <c r="S11" s="158">
        <f t="shared" si="10"/>
        <v>182.71428571428575</v>
      </c>
      <c r="T11" s="81">
        <f t="shared" si="11"/>
        <v>182.71428571428575</v>
      </c>
      <c r="U11" s="82">
        <f t="shared" si="12"/>
        <v>100</v>
      </c>
      <c r="V11" s="85">
        <f t="shared" si="13"/>
        <v>21.428571428571427</v>
      </c>
      <c r="W11" s="158">
        <f t="shared" si="14"/>
        <v>261.28571428571433</v>
      </c>
      <c r="X11" s="81">
        <f t="shared" si="15"/>
        <v>261.28571428571433</v>
      </c>
      <c r="Y11" s="82"/>
      <c r="Z11" s="85">
        <f t="shared" si="16"/>
        <v>21.428571428571427</v>
      </c>
      <c r="AA11" s="158">
        <f t="shared" si="17"/>
        <v>239.85714285714292</v>
      </c>
      <c r="AB11" s="86">
        <f t="shared" si="18"/>
        <v>11.193333333333337</v>
      </c>
      <c r="AC11" s="87">
        <v>4</v>
      </c>
      <c r="AD11" s="87">
        <f t="shared" si="19"/>
        <v>8</v>
      </c>
      <c r="AE11" s="87">
        <f t="shared" si="20"/>
        <v>0</v>
      </c>
      <c r="AF11" s="154">
        <f t="shared" si="21"/>
        <v>0</v>
      </c>
      <c r="AG11" s="491"/>
      <c r="AH11" s="489"/>
      <c r="AI11" s="153"/>
      <c r="AJ11" s="479">
        <v>36</v>
      </c>
      <c r="AK11" s="1">
        <v>36</v>
      </c>
      <c r="AL11" s="1">
        <v>36</v>
      </c>
      <c r="AM11" s="3">
        <v>130</v>
      </c>
      <c r="AN11" s="491">
        <v>100</v>
      </c>
      <c r="AO11" s="479"/>
    </row>
    <row r="12" spans="1:41" ht="14.25" customHeight="1">
      <c r="A12" s="59" t="s">
        <v>1471</v>
      </c>
      <c r="B12" s="153"/>
      <c r="C12" s="153" t="s">
        <v>206</v>
      </c>
      <c r="D12" s="79">
        <f>VLOOKUP(C12,'JAN26'!$A$1:I915,8,0)</f>
        <v>193</v>
      </c>
      <c r="E12" s="79">
        <f>VLOOKUP(C12,AVE!B$1:GB3518,2,0)</f>
        <v>17.375</v>
      </c>
      <c r="F12" s="79"/>
      <c r="G12" s="80">
        <f t="shared" si="0"/>
        <v>50</v>
      </c>
      <c r="H12" s="81">
        <f t="shared" si="1"/>
        <v>193</v>
      </c>
      <c r="I12" s="82">
        <f t="shared" si="2"/>
        <v>0</v>
      </c>
      <c r="J12" s="83">
        <f t="shared" si="3"/>
        <v>17.375</v>
      </c>
      <c r="K12" s="158">
        <f t="shared" si="4"/>
        <v>175.625</v>
      </c>
      <c r="L12" s="81">
        <f t="shared" si="5"/>
        <v>175.625</v>
      </c>
      <c r="M12" s="82"/>
      <c r="N12" s="85">
        <f t="shared" si="6"/>
        <v>17.375</v>
      </c>
      <c r="O12" s="158">
        <f t="shared" si="7"/>
        <v>158.25</v>
      </c>
      <c r="P12" s="81">
        <f t="shared" si="8"/>
        <v>158.25</v>
      </c>
      <c r="Q12" s="82"/>
      <c r="R12" s="85">
        <f t="shared" si="9"/>
        <v>17.375</v>
      </c>
      <c r="S12" s="158">
        <f t="shared" si="10"/>
        <v>140.875</v>
      </c>
      <c r="T12" s="81">
        <f t="shared" si="11"/>
        <v>140.875</v>
      </c>
      <c r="U12" s="82">
        <f t="shared" si="12"/>
        <v>50</v>
      </c>
      <c r="V12" s="85">
        <f t="shared" si="13"/>
        <v>17.375</v>
      </c>
      <c r="W12" s="158">
        <f t="shared" si="14"/>
        <v>173.5</v>
      </c>
      <c r="X12" s="81">
        <f t="shared" si="15"/>
        <v>173.5</v>
      </c>
      <c r="Y12" s="82"/>
      <c r="Z12" s="85">
        <f t="shared" si="16"/>
        <v>17.375</v>
      </c>
      <c r="AA12" s="158">
        <f t="shared" si="17"/>
        <v>156.125</v>
      </c>
      <c r="AB12" s="86">
        <f t="shared" si="18"/>
        <v>8.985611510791367</v>
      </c>
      <c r="AC12" s="87">
        <v>4</v>
      </c>
      <c r="AD12" s="87">
        <f t="shared" si="19"/>
        <v>8</v>
      </c>
      <c r="AE12" s="87">
        <f t="shared" si="20"/>
        <v>0</v>
      </c>
      <c r="AF12" s="154">
        <f t="shared" si="21"/>
        <v>0</v>
      </c>
      <c r="AG12" s="322"/>
      <c r="AH12" s="494"/>
      <c r="AI12" s="495"/>
      <c r="AJ12" s="479">
        <v>34</v>
      </c>
      <c r="AK12" s="1">
        <v>35</v>
      </c>
      <c r="AL12" s="1">
        <v>34</v>
      </c>
      <c r="AM12" s="204"/>
      <c r="AN12" s="322">
        <v>50</v>
      </c>
      <c r="AO12" s="479"/>
    </row>
    <row r="13" spans="1:41" ht="14.25" customHeight="1">
      <c r="A13" s="81" t="s">
        <v>1472</v>
      </c>
      <c r="B13" s="81" t="s">
        <v>1473</v>
      </c>
      <c r="C13" s="153" t="s">
        <v>45</v>
      </c>
      <c r="D13" s="79">
        <f>VLOOKUP(C13,'JAN26'!$A$1:I916,8,0)</f>
        <v>48</v>
      </c>
      <c r="E13" s="79">
        <f>VLOOKUP(C13,AVE!B$1:GB3528,2,0)</f>
        <v>31</v>
      </c>
      <c r="F13" s="79"/>
      <c r="G13" s="80">
        <f t="shared" si="0"/>
        <v>320</v>
      </c>
      <c r="H13" s="81">
        <f t="shared" si="1"/>
        <v>48</v>
      </c>
      <c r="I13" s="82">
        <f t="shared" si="2"/>
        <v>200</v>
      </c>
      <c r="J13" s="83">
        <f t="shared" si="3"/>
        <v>31</v>
      </c>
      <c r="K13" s="158">
        <f t="shared" si="4"/>
        <v>217</v>
      </c>
      <c r="L13" s="81">
        <f t="shared" si="5"/>
        <v>217</v>
      </c>
      <c r="M13" s="82"/>
      <c r="N13" s="85">
        <f t="shared" si="6"/>
        <v>31</v>
      </c>
      <c r="O13" s="158">
        <f t="shared" si="7"/>
        <v>186</v>
      </c>
      <c r="P13" s="81">
        <f t="shared" si="8"/>
        <v>186</v>
      </c>
      <c r="Q13" s="82"/>
      <c r="R13" s="85">
        <f t="shared" si="9"/>
        <v>31</v>
      </c>
      <c r="S13" s="158">
        <f t="shared" si="10"/>
        <v>155</v>
      </c>
      <c r="T13" s="81">
        <f t="shared" si="11"/>
        <v>155</v>
      </c>
      <c r="U13" s="82">
        <f t="shared" si="12"/>
        <v>120</v>
      </c>
      <c r="V13" s="85">
        <f t="shared" si="13"/>
        <v>31</v>
      </c>
      <c r="W13" s="158">
        <f t="shared" si="14"/>
        <v>244</v>
      </c>
      <c r="X13" s="81">
        <f t="shared" si="15"/>
        <v>244</v>
      </c>
      <c r="Y13" s="82"/>
      <c r="Z13" s="85">
        <f t="shared" si="16"/>
        <v>31</v>
      </c>
      <c r="AA13" s="158">
        <f t="shared" si="17"/>
        <v>213</v>
      </c>
      <c r="AB13" s="86">
        <f t="shared" si="18"/>
        <v>6.870967741935484</v>
      </c>
      <c r="AC13" s="87">
        <v>4</v>
      </c>
      <c r="AD13" s="87">
        <f t="shared" si="19"/>
        <v>8</v>
      </c>
      <c r="AE13" s="87">
        <f t="shared" si="20"/>
        <v>1.129032258064516</v>
      </c>
      <c r="AF13" s="154">
        <f t="shared" si="21"/>
        <v>35</v>
      </c>
      <c r="AG13" s="491"/>
      <c r="AH13" s="489"/>
      <c r="AI13" s="81"/>
      <c r="AJ13" s="479">
        <v>35</v>
      </c>
      <c r="AK13" s="1">
        <v>27</v>
      </c>
      <c r="AL13" s="1">
        <v>26</v>
      </c>
      <c r="AM13" s="3">
        <v>200</v>
      </c>
      <c r="AN13" s="491">
        <v>120</v>
      </c>
      <c r="AO13" s="479"/>
    </row>
    <row r="14" spans="1:41" ht="14.25" customHeight="1">
      <c r="A14" s="81" t="s">
        <v>1474</v>
      </c>
      <c r="B14" s="81" t="s">
        <v>1475</v>
      </c>
      <c r="C14" s="153" t="s">
        <v>78</v>
      </c>
      <c r="D14" s="79">
        <f>VLOOKUP(C14,'JAN26'!$A$1:I917,8,0)</f>
        <v>97</v>
      </c>
      <c r="E14" s="79">
        <f>VLOOKUP(C14,AVE!B$1:GB3529,2,0)</f>
        <v>22.375</v>
      </c>
      <c r="F14" s="79"/>
      <c r="G14" s="80">
        <f t="shared" si="0"/>
        <v>235</v>
      </c>
      <c r="H14" s="81">
        <f t="shared" si="1"/>
        <v>97</v>
      </c>
      <c r="I14" s="82">
        <f t="shared" si="2"/>
        <v>60</v>
      </c>
      <c r="J14" s="83">
        <f t="shared" si="3"/>
        <v>22.375</v>
      </c>
      <c r="K14" s="158">
        <f t="shared" si="4"/>
        <v>134.625</v>
      </c>
      <c r="L14" s="83">
        <f t="shared" si="5"/>
        <v>134.625</v>
      </c>
      <c r="M14" s="82"/>
      <c r="N14" s="85">
        <f t="shared" si="6"/>
        <v>22.375</v>
      </c>
      <c r="O14" s="158">
        <f t="shared" si="7"/>
        <v>112.25</v>
      </c>
      <c r="P14" s="81">
        <f t="shared" si="8"/>
        <v>112.25</v>
      </c>
      <c r="Q14" s="82"/>
      <c r="R14" s="85">
        <f t="shared" si="9"/>
        <v>22.375</v>
      </c>
      <c r="S14" s="158">
        <f t="shared" si="10"/>
        <v>89.875</v>
      </c>
      <c r="T14" s="81">
        <f t="shared" si="11"/>
        <v>89.875</v>
      </c>
      <c r="U14" s="82">
        <f t="shared" si="12"/>
        <v>175</v>
      </c>
      <c r="V14" s="85">
        <f t="shared" si="13"/>
        <v>22.375</v>
      </c>
      <c r="W14" s="158">
        <f t="shared" si="14"/>
        <v>242.5</v>
      </c>
      <c r="X14" s="81">
        <f t="shared" si="15"/>
        <v>242.5</v>
      </c>
      <c r="Y14" s="82"/>
      <c r="Z14" s="85">
        <f t="shared" si="16"/>
        <v>22.375</v>
      </c>
      <c r="AA14" s="158">
        <f t="shared" si="17"/>
        <v>220.125</v>
      </c>
      <c r="AB14" s="86">
        <f t="shared" si="18"/>
        <v>9.8379888268156428</v>
      </c>
      <c r="AC14" s="87">
        <v>4</v>
      </c>
      <c r="AD14" s="87">
        <f t="shared" si="19"/>
        <v>8</v>
      </c>
      <c r="AE14" s="87">
        <f t="shared" si="20"/>
        <v>0</v>
      </c>
      <c r="AF14" s="154">
        <f t="shared" si="21"/>
        <v>0</v>
      </c>
      <c r="AG14" s="81"/>
      <c r="AH14" s="479"/>
      <c r="AI14" s="495"/>
      <c r="AJ14" s="479">
        <v>35</v>
      </c>
      <c r="AK14" s="1">
        <v>35</v>
      </c>
      <c r="AL14" s="1">
        <v>34</v>
      </c>
      <c r="AM14" s="3">
        <v>60</v>
      </c>
      <c r="AN14" s="81">
        <v>175</v>
      </c>
      <c r="AO14" s="479"/>
    </row>
    <row r="15" spans="1:41" ht="14.25" customHeight="1">
      <c r="A15" s="81" t="s">
        <v>1476</v>
      </c>
      <c r="B15" s="81" t="s">
        <v>1477</v>
      </c>
      <c r="C15" s="153" t="s">
        <v>133</v>
      </c>
      <c r="D15" s="79">
        <f>VLOOKUP(C15,'JAN26'!$A$1:I918,8,0)</f>
        <v>65</v>
      </c>
      <c r="E15" s="79">
        <f>VLOOKUP(C15,AVE!B$1:GB3524,2,0)</f>
        <v>15.625</v>
      </c>
      <c r="F15" s="79"/>
      <c r="G15" s="80">
        <f t="shared" si="0"/>
        <v>150</v>
      </c>
      <c r="H15" s="81">
        <f t="shared" si="1"/>
        <v>65</v>
      </c>
      <c r="I15" s="82">
        <f t="shared" si="2"/>
        <v>50</v>
      </c>
      <c r="J15" s="83">
        <f t="shared" si="3"/>
        <v>15.625</v>
      </c>
      <c r="K15" s="158">
        <f t="shared" si="4"/>
        <v>99.375</v>
      </c>
      <c r="L15" s="81">
        <f t="shared" si="5"/>
        <v>99.375</v>
      </c>
      <c r="M15" s="82"/>
      <c r="N15" s="85">
        <f t="shared" si="6"/>
        <v>15.625</v>
      </c>
      <c r="O15" s="158">
        <f t="shared" si="7"/>
        <v>83.75</v>
      </c>
      <c r="P15" s="81">
        <f t="shared" si="8"/>
        <v>83.75</v>
      </c>
      <c r="Q15" s="82"/>
      <c r="R15" s="85">
        <f t="shared" si="9"/>
        <v>15.625</v>
      </c>
      <c r="S15" s="158">
        <f t="shared" si="10"/>
        <v>68.125</v>
      </c>
      <c r="T15" s="81">
        <f t="shared" si="11"/>
        <v>68.125</v>
      </c>
      <c r="U15" s="82">
        <f t="shared" si="12"/>
        <v>100</v>
      </c>
      <c r="V15" s="85">
        <f t="shared" si="13"/>
        <v>15.625</v>
      </c>
      <c r="W15" s="158">
        <f t="shared" si="14"/>
        <v>152.5</v>
      </c>
      <c r="X15" s="81">
        <f t="shared" si="15"/>
        <v>152.5</v>
      </c>
      <c r="Y15" s="82"/>
      <c r="Z15" s="85">
        <f t="shared" si="16"/>
        <v>15.625</v>
      </c>
      <c r="AA15" s="158">
        <f t="shared" si="17"/>
        <v>136.875</v>
      </c>
      <c r="AB15" s="86">
        <f t="shared" si="18"/>
        <v>8.76</v>
      </c>
      <c r="AC15" s="87">
        <v>4</v>
      </c>
      <c r="AD15" s="87">
        <f t="shared" si="19"/>
        <v>8</v>
      </c>
      <c r="AE15" s="87">
        <f t="shared" si="20"/>
        <v>0</v>
      </c>
      <c r="AF15" s="154">
        <f t="shared" si="21"/>
        <v>0</v>
      </c>
      <c r="AG15" s="81"/>
      <c r="AH15" s="479"/>
      <c r="AI15" s="495"/>
      <c r="AJ15" s="479">
        <v>27</v>
      </c>
      <c r="AK15" s="1">
        <v>27</v>
      </c>
      <c r="AL15" s="1">
        <v>27</v>
      </c>
      <c r="AM15" s="3">
        <v>50</v>
      </c>
      <c r="AN15" s="81">
        <v>100</v>
      </c>
      <c r="AO15" s="479"/>
    </row>
    <row r="16" spans="1:41" ht="14.25" customHeight="1">
      <c r="A16" s="81" t="s">
        <v>1478</v>
      </c>
      <c r="B16" s="3" t="s">
        <v>1479</v>
      </c>
      <c r="C16" s="2" t="s">
        <v>93</v>
      </c>
      <c r="D16" s="79">
        <f>VLOOKUP(C16,'JAN26'!$A$1:I919,8,0)</f>
        <v>34</v>
      </c>
      <c r="E16" s="79">
        <f>VLOOKUP(C16,AVE!B$1:GB3525,2,0)</f>
        <v>14.4</v>
      </c>
      <c r="F16" s="79"/>
      <c r="G16" s="80">
        <f t="shared" si="0"/>
        <v>180</v>
      </c>
      <c r="H16" s="81">
        <f t="shared" si="1"/>
        <v>34</v>
      </c>
      <c r="I16" s="82">
        <f t="shared" si="2"/>
        <v>80</v>
      </c>
      <c r="J16" s="83">
        <f t="shared" si="3"/>
        <v>14.4</v>
      </c>
      <c r="K16" s="158">
        <f t="shared" si="4"/>
        <v>99.6</v>
      </c>
      <c r="L16" s="81">
        <f t="shared" si="5"/>
        <v>99.6</v>
      </c>
      <c r="M16" s="82"/>
      <c r="N16" s="85">
        <f t="shared" si="6"/>
        <v>14.4</v>
      </c>
      <c r="O16" s="158">
        <f t="shared" si="7"/>
        <v>85.199999999999989</v>
      </c>
      <c r="P16" s="81">
        <f t="shared" si="8"/>
        <v>85.199999999999989</v>
      </c>
      <c r="Q16" s="82"/>
      <c r="R16" s="85">
        <f t="shared" si="9"/>
        <v>14.4</v>
      </c>
      <c r="S16" s="158">
        <f t="shared" si="10"/>
        <v>70.799999999999983</v>
      </c>
      <c r="T16" s="81">
        <f t="shared" si="11"/>
        <v>70.799999999999983</v>
      </c>
      <c r="U16" s="82">
        <f t="shared" si="12"/>
        <v>100</v>
      </c>
      <c r="V16" s="85">
        <f t="shared" si="13"/>
        <v>14.4</v>
      </c>
      <c r="W16" s="158">
        <f t="shared" si="14"/>
        <v>156.39999999999998</v>
      </c>
      <c r="X16" s="81">
        <f t="shared" si="15"/>
        <v>156.39999999999998</v>
      </c>
      <c r="Y16" s="82"/>
      <c r="Z16" s="85">
        <f t="shared" si="16"/>
        <v>14.4</v>
      </c>
      <c r="AA16" s="158">
        <f t="shared" si="17"/>
        <v>141.99999999999997</v>
      </c>
      <c r="AB16" s="86">
        <f t="shared" si="18"/>
        <v>9.8611111111111089</v>
      </c>
      <c r="AC16" s="87">
        <v>4</v>
      </c>
      <c r="AD16" s="87">
        <f t="shared" si="19"/>
        <v>8</v>
      </c>
      <c r="AE16" s="87">
        <f t="shared" si="20"/>
        <v>0</v>
      </c>
      <c r="AF16" s="154">
        <f t="shared" si="21"/>
        <v>0</v>
      </c>
      <c r="AG16" s="81"/>
      <c r="AH16" s="479"/>
      <c r="AI16" s="496"/>
      <c r="AJ16" s="479">
        <v>28</v>
      </c>
      <c r="AK16" s="1">
        <v>28</v>
      </c>
      <c r="AL16" s="46">
        <v>29</v>
      </c>
      <c r="AM16" s="3">
        <v>80</v>
      </c>
      <c r="AN16" s="81">
        <v>100</v>
      </c>
      <c r="AO16" s="479"/>
    </row>
    <row r="17" spans="1:41" ht="14.25" customHeight="1">
      <c r="A17" s="153" t="s">
        <v>1480</v>
      </c>
      <c r="B17" s="2"/>
      <c r="C17" s="2" t="s">
        <v>563</v>
      </c>
      <c r="D17" s="79">
        <f>VLOOKUP(C17,'JAN26'!$A$1:I920,8,0)</f>
        <v>137</v>
      </c>
      <c r="E17" s="79">
        <f>VLOOKUP(C17,AVE!B$1:GB3523,2,0)</f>
        <v>5.75</v>
      </c>
      <c r="F17" s="79"/>
      <c r="G17" s="80">
        <f t="shared" si="0"/>
        <v>100</v>
      </c>
      <c r="H17" s="81">
        <f t="shared" si="1"/>
        <v>137</v>
      </c>
      <c r="I17" s="82">
        <f t="shared" si="2"/>
        <v>0</v>
      </c>
      <c r="J17" s="83">
        <f t="shared" si="3"/>
        <v>5.75</v>
      </c>
      <c r="K17" s="158">
        <f t="shared" si="4"/>
        <v>131.25</v>
      </c>
      <c r="L17" s="81">
        <f t="shared" si="5"/>
        <v>131.25</v>
      </c>
      <c r="M17" s="82"/>
      <c r="N17" s="85">
        <f t="shared" si="6"/>
        <v>5.75</v>
      </c>
      <c r="O17" s="158">
        <f t="shared" si="7"/>
        <v>125.5</v>
      </c>
      <c r="P17" s="81">
        <f t="shared" si="8"/>
        <v>125.5</v>
      </c>
      <c r="Q17" s="82"/>
      <c r="R17" s="85">
        <f t="shared" si="9"/>
        <v>5.75</v>
      </c>
      <c r="S17" s="158">
        <f t="shared" si="10"/>
        <v>119.75</v>
      </c>
      <c r="T17" s="81">
        <f t="shared" si="11"/>
        <v>119.75</v>
      </c>
      <c r="U17" s="82">
        <f t="shared" si="12"/>
        <v>100</v>
      </c>
      <c r="V17" s="85">
        <f t="shared" si="13"/>
        <v>5.75</v>
      </c>
      <c r="W17" s="158">
        <f t="shared" si="14"/>
        <v>214</v>
      </c>
      <c r="X17" s="81">
        <f t="shared" si="15"/>
        <v>214</v>
      </c>
      <c r="Y17" s="82"/>
      <c r="Z17" s="85">
        <f t="shared" si="16"/>
        <v>5.75</v>
      </c>
      <c r="AA17" s="158">
        <f t="shared" si="17"/>
        <v>208.25</v>
      </c>
      <c r="AB17" s="86">
        <f t="shared" si="18"/>
        <v>36.217391304347828</v>
      </c>
      <c r="AC17" s="87">
        <v>4</v>
      </c>
      <c r="AD17" s="87">
        <f t="shared" si="19"/>
        <v>8</v>
      </c>
      <c r="AE17" s="87">
        <f t="shared" si="20"/>
        <v>0</v>
      </c>
      <c r="AF17" s="154">
        <f t="shared" si="21"/>
        <v>0</v>
      </c>
      <c r="AG17" s="322"/>
      <c r="AH17" s="495"/>
      <c r="AI17" s="496"/>
      <c r="AJ17" s="479"/>
      <c r="AK17" s="1">
        <v>30</v>
      </c>
      <c r="AL17" s="1">
        <v>30.5</v>
      </c>
      <c r="AM17" s="204"/>
      <c r="AN17" s="322">
        <v>100</v>
      </c>
      <c r="AO17" s="479"/>
    </row>
    <row r="18" spans="1:41" ht="14.25" customHeight="1">
      <c r="A18" s="235" t="s">
        <v>1481</v>
      </c>
      <c r="B18" s="3" t="s">
        <v>1482</v>
      </c>
      <c r="C18" s="2" t="s">
        <v>15</v>
      </c>
      <c r="D18" s="79">
        <f>VLOOKUP(C18,'JAN26'!$A$1:I921,8,0)</f>
        <v>64</v>
      </c>
      <c r="E18" s="79">
        <f>VLOOKUP(C18,AVE!B$1:GB3522,2,0)</f>
        <v>4.75</v>
      </c>
      <c r="F18" s="79"/>
      <c r="G18" s="80">
        <f t="shared" si="0"/>
        <v>0</v>
      </c>
      <c r="H18" s="81">
        <f t="shared" si="1"/>
        <v>64</v>
      </c>
      <c r="I18" s="82">
        <f t="shared" si="2"/>
        <v>0</v>
      </c>
      <c r="J18" s="83">
        <f t="shared" si="3"/>
        <v>4.75</v>
      </c>
      <c r="K18" s="158">
        <f t="shared" si="4"/>
        <v>59.25</v>
      </c>
      <c r="L18" s="81">
        <f t="shared" si="5"/>
        <v>59.25</v>
      </c>
      <c r="M18" s="82"/>
      <c r="N18" s="85">
        <f t="shared" si="6"/>
        <v>4.75</v>
      </c>
      <c r="O18" s="158">
        <f t="shared" si="7"/>
        <v>54.5</v>
      </c>
      <c r="P18" s="81">
        <f t="shared" si="8"/>
        <v>54.5</v>
      </c>
      <c r="Q18" s="82"/>
      <c r="R18" s="85">
        <f t="shared" si="9"/>
        <v>4.75</v>
      </c>
      <c r="S18" s="158">
        <f t="shared" si="10"/>
        <v>49.75</v>
      </c>
      <c r="T18" s="81">
        <f t="shared" si="11"/>
        <v>49.75</v>
      </c>
      <c r="U18" s="82">
        <f t="shared" si="12"/>
        <v>0</v>
      </c>
      <c r="V18" s="85">
        <f t="shared" si="13"/>
        <v>4.75</v>
      </c>
      <c r="W18" s="158">
        <f t="shared" si="14"/>
        <v>45</v>
      </c>
      <c r="X18" s="81">
        <f t="shared" si="15"/>
        <v>45</v>
      </c>
      <c r="Y18" s="82"/>
      <c r="Z18" s="85">
        <f t="shared" si="16"/>
        <v>4.75</v>
      </c>
      <c r="AA18" s="158">
        <f t="shared" si="17"/>
        <v>40.25</v>
      </c>
      <c r="AB18" s="86">
        <f t="shared" si="18"/>
        <v>8.473684210526315</v>
      </c>
      <c r="AC18" s="87">
        <v>4</v>
      </c>
      <c r="AD18" s="87">
        <f t="shared" si="19"/>
        <v>8</v>
      </c>
      <c r="AE18" s="87">
        <f t="shared" si="20"/>
        <v>0</v>
      </c>
      <c r="AF18" s="154">
        <f t="shared" si="21"/>
        <v>0</v>
      </c>
      <c r="AG18" s="81"/>
      <c r="AH18" s="479" t="s">
        <v>1483</v>
      </c>
      <c r="AI18" s="153"/>
      <c r="AJ18" s="479">
        <v>29</v>
      </c>
      <c r="AK18" s="1"/>
      <c r="AL18" s="1"/>
      <c r="AM18" s="3"/>
      <c r="AN18" s="81"/>
      <c r="AO18" s="479"/>
    </row>
    <row r="19" spans="1:41" ht="14.25" customHeight="1">
      <c r="A19" s="153" t="s">
        <v>1484</v>
      </c>
      <c r="B19" s="153" t="s">
        <v>1485</v>
      </c>
      <c r="C19" s="153" t="s">
        <v>80</v>
      </c>
      <c r="D19" s="79">
        <f>VLOOKUP(C19,'JAN26'!$A$1:I922,8,0)</f>
        <v>7</v>
      </c>
      <c r="E19" s="79">
        <f>VLOOKUP(C19,AVE!B$1:GB3533,2,0)</f>
        <v>4.2857142857142856</v>
      </c>
      <c r="F19" s="79"/>
      <c r="G19" s="80">
        <f t="shared" si="0"/>
        <v>60</v>
      </c>
      <c r="H19" s="81">
        <f t="shared" si="1"/>
        <v>7</v>
      </c>
      <c r="I19" s="82">
        <f t="shared" si="2"/>
        <v>30</v>
      </c>
      <c r="J19" s="83">
        <f t="shared" si="3"/>
        <v>4.2857142857142856</v>
      </c>
      <c r="K19" s="158">
        <f t="shared" si="4"/>
        <v>32.714285714285715</v>
      </c>
      <c r="L19" s="81">
        <f t="shared" si="5"/>
        <v>32.714285714285715</v>
      </c>
      <c r="M19" s="82"/>
      <c r="N19" s="85">
        <f t="shared" si="6"/>
        <v>4.2857142857142856</v>
      </c>
      <c r="O19" s="158">
        <f t="shared" si="7"/>
        <v>28.428571428571431</v>
      </c>
      <c r="P19" s="81">
        <f t="shared" si="8"/>
        <v>28.428571428571431</v>
      </c>
      <c r="Q19" s="82"/>
      <c r="R19" s="85">
        <f t="shared" si="9"/>
        <v>4.2857142857142856</v>
      </c>
      <c r="S19" s="158">
        <f t="shared" si="10"/>
        <v>24.142857142857146</v>
      </c>
      <c r="T19" s="81">
        <f t="shared" si="11"/>
        <v>24.142857142857146</v>
      </c>
      <c r="U19" s="82">
        <f t="shared" si="12"/>
        <v>30</v>
      </c>
      <c r="V19" s="85">
        <f t="shared" si="13"/>
        <v>4.2857142857142856</v>
      </c>
      <c r="W19" s="158">
        <f t="shared" si="14"/>
        <v>49.857142857142861</v>
      </c>
      <c r="X19" s="81">
        <f t="shared" si="15"/>
        <v>49.857142857142861</v>
      </c>
      <c r="Y19" s="82"/>
      <c r="Z19" s="85">
        <f t="shared" si="16"/>
        <v>4.2857142857142856</v>
      </c>
      <c r="AA19" s="158">
        <f t="shared" si="17"/>
        <v>45.571428571428577</v>
      </c>
      <c r="AB19" s="86">
        <f t="shared" si="18"/>
        <v>10.633333333333335</v>
      </c>
      <c r="AC19" s="87">
        <v>4</v>
      </c>
      <c r="AD19" s="87">
        <f t="shared" si="19"/>
        <v>8</v>
      </c>
      <c r="AE19" s="87">
        <f t="shared" si="20"/>
        <v>0</v>
      </c>
      <c r="AF19" s="154">
        <f t="shared" si="21"/>
        <v>0</v>
      </c>
      <c r="AG19" s="81"/>
      <c r="AH19" s="2"/>
      <c r="AI19" s="153"/>
      <c r="AJ19" s="479">
        <v>31</v>
      </c>
      <c r="AK19" s="1">
        <v>33.75</v>
      </c>
      <c r="AL19" s="46">
        <v>35</v>
      </c>
      <c r="AM19" s="3">
        <v>30</v>
      </c>
      <c r="AN19" s="81">
        <v>30</v>
      </c>
      <c r="AO19" s="2"/>
    </row>
    <row r="20" spans="1:41" ht="14.25" customHeight="1">
      <c r="A20" s="153" t="s">
        <v>1486</v>
      </c>
      <c r="B20" s="153"/>
      <c r="C20" s="41" t="s">
        <v>621</v>
      </c>
      <c r="D20" s="79">
        <f>VLOOKUP(C20,'JAN26'!$A$1:I923,8,0)</f>
        <v>9</v>
      </c>
      <c r="E20" s="79">
        <f>VLOOKUP(C20,AVE!B$1:GB3544,2,0)</f>
        <v>10.666666666666666</v>
      </c>
      <c r="F20" s="79"/>
      <c r="G20" s="80">
        <f t="shared" si="0"/>
        <v>150</v>
      </c>
      <c r="H20" s="81">
        <f t="shared" si="1"/>
        <v>9</v>
      </c>
      <c r="I20" s="82">
        <f t="shared" si="2"/>
        <v>50</v>
      </c>
      <c r="J20" s="83">
        <f t="shared" si="3"/>
        <v>10.666666666666666</v>
      </c>
      <c r="K20" s="158">
        <f t="shared" si="4"/>
        <v>48.333333333333336</v>
      </c>
      <c r="L20" s="81">
        <f t="shared" si="5"/>
        <v>48.333333333333336</v>
      </c>
      <c r="M20" s="82"/>
      <c r="N20" s="85">
        <f t="shared" si="6"/>
        <v>10.666666666666666</v>
      </c>
      <c r="O20" s="158">
        <f t="shared" si="7"/>
        <v>37.666666666666671</v>
      </c>
      <c r="P20" s="81">
        <f t="shared" si="8"/>
        <v>37.666666666666671</v>
      </c>
      <c r="Q20" s="82"/>
      <c r="R20" s="85">
        <f t="shared" si="9"/>
        <v>10.666666666666666</v>
      </c>
      <c r="S20" s="158">
        <f t="shared" si="10"/>
        <v>27.000000000000007</v>
      </c>
      <c r="T20" s="81">
        <f t="shared" si="11"/>
        <v>27.000000000000007</v>
      </c>
      <c r="U20" s="82">
        <f t="shared" si="12"/>
        <v>100</v>
      </c>
      <c r="V20" s="85">
        <f t="shared" si="13"/>
        <v>10.666666666666666</v>
      </c>
      <c r="W20" s="158">
        <f t="shared" si="14"/>
        <v>116.33333333333333</v>
      </c>
      <c r="X20" s="81">
        <f t="shared" si="15"/>
        <v>116.33333333333333</v>
      </c>
      <c r="Y20" s="82"/>
      <c r="Z20" s="85">
        <f t="shared" si="16"/>
        <v>10.666666666666666</v>
      </c>
      <c r="AA20" s="158">
        <f t="shared" si="17"/>
        <v>105.66666666666666</v>
      </c>
      <c r="AB20" s="86">
        <f t="shared" si="18"/>
        <v>9.90625</v>
      </c>
      <c r="AC20" s="87">
        <v>4</v>
      </c>
      <c r="AD20" s="87">
        <f t="shared" si="19"/>
        <v>8</v>
      </c>
      <c r="AE20" s="87">
        <f t="shared" si="20"/>
        <v>0</v>
      </c>
      <c r="AF20" s="154">
        <f t="shared" si="21"/>
        <v>0</v>
      </c>
      <c r="AG20" s="81"/>
      <c r="AH20" s="2"/>
      <c r="AI20" s="153"/>
      <c r="AJ20" s="479"/>
      <c r="AK20" s="1"/>
      <c r="AL20" s="1">
        <v>36</v>
      </c>
      <c r="AM20" s="3">
        <v>50</v>
      </c>
      <c r="AN20" s="81">
        <v>100</v>
      </c>
      <c r="AO20" s="479"/>
    </row>
    <row r="21" spans="1:41" ht="14.25" customHeight="1">
      <c r="A21" s="153"/>
      <c r="B21" s="153"/>
      <c r="C21" s="153" t="s">
        <v>163</v>
      </c>
      <c r="D21" s="79">
        <f>VLOOKUP(C21,'JAN26'!$A$1:I924,8,0)</f>
        <v>16</v>
      </c>
      <c r="E21" s="79">
        <f>VLOOKUP(C21,AVE!B$1:GB3531,2,0)</f>
        <v>4</v>
      </c>
      <c r="F21" s="79"/>
      <c r="G21" s="80">
        <f t="shared" si="0"/>
        <v>0</v>
      </c>
      <c r="H21" s="81">
        <f t="shared" si="1"/>
        <v>16</v>
      </c>
      <c r="I21" s="82">
        <f t="shared" si="2"/>
        <v>0</v>
      </c>
      <c r="J21" s="83">
        <f t="shared" si="3"/>
        <v>4</v>
      </c>
      <c r="K21" s="158">
        <f t="shared" si="4"/>
        <v>12</v>
      </c>
      <c r="L21" s="81">
        <f t="shared" si="5"/>
        <v>12</v>
      </c>
      <c r="M21" s="82"/>
      <c r="N21" s="85">
        <f t="shared" si="6"/>
        <v>4</v>
      </c>
      <c r="O21" s="158">
        <f t="shared" si="7"/>
        <v>8</v>
      </c>
      <c r="P21" s="81">
        <f t="shared" si="8"/>
        <v>8</v>
      </c>
      <c r="Q21" s="82"/>
      <c r="R21" s="85">
        <f t="shared" si="9"/>
        <v>4</v>
      </c>
      <c r="S21" s="158">
        <f t="shared" si="10"/>
        <v>4</v>
      </c>
      <c r="T21" s="81">
        <f t="shared" si="11"/>
        <v>4</v>
      </c>
      <c r="U21" s="82">
        <f t="shared" si="12"/>
        <v>0</v>
      </c>
      <c r="V21" s="85">
        <f t="shared" si="13"/>
        <v>4</v>
      </c>
      <c r="W21" s="158">
        <f t="shared" si="14"/>
        <v>0</v>
      </c>
      <c r="X21" s="81">
        <f t="shared" si="15"/>
        <v>0</v>
      </c>
      <c r="Y21" s="82"/>
      <c r="Z21" s="85">
        <f t="shared" si="16"/>
        <v>4</v>
      </c>
      <c r="AA21" s="158">
        <f t="shared" si="17"/>
        <v>-4</v>
      </c>
      <c r="AB21" s="86">
        <f t="shared" si="18"/>
        <v>0</v>
      </c>
      <c r="AC21" s="87">
        <v>4</v>
      </c>
      <c r="AD21" s="87">
        <f t="shared" si="19"/>
        <v>8</v>
      </c>
      <c r="AE21" s="87">
        <f t="shared" si="20"/>
        <v>8</v>
      </c>
      <c r="AF21" s="154">
        <f t="shared" si="21"/>
        <v>32</v>
      </c>
      <c r="AG21" s="3"/>
      <c r="AH21" s="2"/>
      <c r="AI21" s="2"/>
      <c r="AJ21" s="2"/>
      <c r="AK21" s="2"/>
      <c r="AL21" s="2"/>
      <c r="AM21" s="2"/>
      <c r="AN21" s="3"/>
      <c r="AO21" s="2"/>
    </row>
    <row r="22" spans="1:41" ht="14.25" customHeight="1">
      <c r="A22" s="81"/>
      <c r="B22" s="81"/>
      <c r="C22" s="153" t="s">
        <v>152</v>
      </c>
      <c r="D22" s="79">
        <f>VLOOKUP(C22,'JAN26'!$A$1:I925,8,0)</f>
        <v>110</v>
      </c>
      <c r="E22" s="79">
        <f>VLOOKUP(C22,AVE!B$1:GB3530,2,0)</f>
        <v>4</v>
      </c>
      <c r="F22" s="79"/>
      <c r="G22" s="80">
        <f t="shared" si="0"/>
        <v>0</v>
      </c>
      <c r="H22" s="81">
        <f t="shared" si="1"/>
        <v>110</v>
      </c>
      <c r="I22" s="82">
        <f t="shared" si="2"/>
        <v>0</v>
      </c>
      <c r="J22" s="83">
        <f t="shared" si="3"/>
        <v>4</v>
      </c>
      <c r="K22" s="158">
        <f t="shared" si="4"/>
        <v>106</v>
      </c>
      <c r="L22" s="81">
        <f t="shared" si="5"/>
        <v>106</v>
      </c>
      <c r="M22" s="82"/>
      <c r="N22" s="85">
        <f t="shared" si="6"/>
        <v>4</v>
      </c>
      <c r="O22" s="158">
        <f t="shared" si="7"/>
        <v>102</v>
      </c>
      <c r="P22" s="81">
        <f t="shared" si="8"/>
        <v>102</v>
      </c>
      <c r="Q22" s="82"/>
      <c r="R22" s="85">
        <f t="shared" si="9"/>
        <v>4</v>
      </c>
      <c r="S22" s="158">
        <f t="shared" si="10"/>
        <v>98</v>
      </c>
      <c r="T22" s="81">
        <f t="shared" si="11"/>
        <v>98</v>
      </c>
      <c r="U22" s="82">
        <f t="shared" si="12"/>
        <v>0</v>
      </c>
      <c r="V22" s="85">
        <f t="shared" si="13"/>
        <v>4</v>
      </c>
      <c r="W22" s="158">
        <f t="shared" si="14"/>
        <v>94</v>
      </c>
      <c r="X22" s="81">
        <f t="shared" si="15"/>
        <v>94</v>
      </c>
      <c r="Y22" s="82"/>
      <c r="Z22" s="85">
        <f t="shared" si="16"/>
        <v>4</v>
      </c>
      <c r="AA22" s="158">
        <f t="shared" si="17"/>
        <v>90</v>
      </c>
      <c r="AB22" s="86">
        <f t="shared" si="18"/>
        <v>22.5</v>
      </c>
      <c r="AC22" s="87">
        <v>4</v>
      </c>
      <c r="AD22" s="87">
        <f t="shared" si="19"/>
        <v>8</v>
      </c>
      <c r="AE22" s="87">
        <f t="shared" si="20"/>
        <v>0</v>
      </c>
      <c r="AF22" s="154">
        <f t="shared" si="21"/>
        <v>0</v>
      </c>
      <c r="AG22" s="204"/>
      <c r="AH22" s="3"/>
      <c r="AI22" s="381"/>
      <c r="AJ22" s="479">
        <v>25</v>
      </c>
      <c r="AK22" s="1">
        <v>5</v>
      </c>
      <c r="AL22" s="1"/>
      <c r="AM22" s="479"/>
      <c r="AN22" s="204"/>
      <c r="AO22" s="479"/>
    </row>
    <row r="23" spans="1:41" ht="14.25" customHeight="1">
      <c r="A23" s="81" t="s">
        <v>1487</v>
      </c>
      <c r="B23" s="81" t="s">
        <v>1488</v>
      </c>
      <c r="C23" s="153" t="s">
        <v>13</v>
      </c>
      <c r="D23" s="79">
        <f>VLOOKUP(C23,'JAN26'!$A$1:I926,8,0)</f>
        <v>5</v>
      </c>
      <c r="E23" s="79">
        <f>VLOOKUP(C23,AVE!B$1:GB3539,2,0)</f>
        <v>2.6666666666666665</v>
      </c>
      <c r="F23" s="79"/>
      <c r="G23" s="80">
        <f t="shared" si="0"/>
        <v>30</v>
      </c>
      <c r="H23" s="81">
        <f t="shared" si="1"/>
        <v>5</v>
      </c>
      <c r="I23" s="82">
        <f t="shared" si="2"/>
        <v>0</v>
      </c>
      <c r="J23" s="83">
        <f t="shared" si="3"/>
        <v>2.6666666666666665</v>
      </c>
      <c r="K23" s="158">
        <f t="shared" si="4"/>
        <v>2.3333333333333335</v>
      </c>
      <c r="L23" s="81">
        <f t="shared" si="5"/>
        <v>2.3333333333333335</v>
      </c>
      <c r="M23" s="82"/>
      <c r="N23" s="85">
        <f t="shared" si="6"/>
        <v>2.6666666666666665</v>
      </c>
      <c r="O23" s="158">
        <f t="shared" si="7"/>
        <v>-0.33333333333333304</v>
      </c>
      <c r="P23" s="81">
        <f t="shared" si="8"/>
        <v>0</v>
      </c>
      <c r="Q23" s="82"/>
      <c r="R23" s="85">
        <f t="shared" si="9"/>
        <v>2.6666666666666665</v>
      </c>
      <c r="S23" s="158">
        <f t="shared" si="10"/>
        <v>-2.6666666666666665</v>
      </c>
      <c r="T23" s="81">
        <f t="shared" si="11"/>
        <v>0</v>
      </c>
      <c r="U23" s="82">
        <f t="shared" si="12"/>
        <v>30</v>
      </c>
      <c r="V23" s="85">
        <f t="shared" si="13"/>
        <v>2.6666666666666665</v>
      </c>
      <c r="W23" s="158">
        <f t="shared" si="14"/>
        <v>27.333333333333332</v>
      </c>
      <c r="X23" s="81">
        <f t="shared" si="15"/>
        <v>27.333333333333332</v>
      </c>
      <c r="Y23" s="82"/>
      <c r="Z23" s="85">
        <f t="shared" si="16"/>
        <v>2.6666666666666665</v>
      </c>
      <c r="AA23" s="158">
        <f t="shared" si="17"/>
        <v>24.666666666666664</v>
      </c>
      <c r="AB23" s="86">
        <f t="shared" si="18"/>
        <v>9.25</v>
      </c>
      <c r="AC23" s="87">
        <v>4</v>
      </c>
      <c r="AD23" s="87">
        <f t="shared" si="19"/>
        <v>8</v>
      </c>
      <c r="AE23" s="87">
        <f t="shared" si="20"/>
        <v>0</v>
      </c>
      <c r="AF23" s="154">
        <f t="shared" si="21"/>
        <v>0</v>
      </c>
      <c r="AG23" s="3"/>
      <c r="AH23" s="479"/>
      <c r="AI23" s="381"/>
      <c r="AJ23" s="479">
        <v>31</v>
      </c>
      <c r="AK23" s="1">
        <v>31</v>
      </c>
      <c r="AL23" s="2"/>
      <c r="AM23" s="2"/>
      <c r="AN23" s="3">
        <v>30</v>
      </c>
      <c r="AO23" s="2"/>
    </row>
    <row r="24" spans="1:41" ht="14.25" customHeight="1">
      <c r="A24" s="153" t="s">
        <v>1489</v>
      </c>
      <c r="B24" s="153"/>
      <c r="C24" s="153" t="s">
        <v>53</v>
      </c>
      <c r="D24" s="79">
        <f>VLOOKUP(C24,'JAN26'!$A$1:I927,8,0)</f>
        <v>3</v>
      </c>
      <c r="E24" s="79">
        <f>VLOOKUP(C24,AVE!B$1:GB3536,2,0)</f>
        <v>2.7142857142857144</v>
      </c>
      <c r="F24" s="79"/>
      <c r="G24" s="80">
        <f t="shared" si="0"/>
        <v>30</v>
      </c>
      <c r="H24" s="81">
        <f t="shared" si="1"/>
        <v>3</v>
      </c>
      <c r="I24" s="82">
        <f t="shared" si="2"/>
        <v>0</v>
      </c>
      <c r="J24" s="83">
        <f t="shared" si="3"/>
        <v>2.7142857142857144</v>
      </c>
      <c r="K24" s="158">
        <f t="shared" si="4"/>
        <v>0.28571428571428559</v>
      </c>
      <c r="L24" s="81">
        <f t="shared" si="5"/>
        <v>0.28571428571428559</v>
      </c>
      <c r="M24" s="82"/>
      <c r="N24" s="85">
        <f t="shared" si="6"/>
        <v>2.7142857142857144</v>
      </c>
      <c r="O24" s="158">
        <f t="shared" si="7"/>
        <v>-2.4285714285714288</v>
      </c>
      <c r="P24" s="81">
        <f t="shared" si="8"/>
        <v>0</v>
      </c>
      <c r="Q24" s="82"/>
      <c r="R24" s="85">
        <f t="shared" si="9"/>
        <v>2.7142857142857144</v>
      </c>
      <c r="S24" s="158">
        <f t="shared" si="10"/>
        <v>-2.7142857142857144</v>
      </c>
      <c r="T24" s="81">
        <f t="shared" si="11"/>
        <v>0</v>
      </c>
      <c r="U24" s="82">
        <f t="shared" si="12"/>
        <v>30</v>
      </c>
      <c r="V24" s="85">
        <f t="shared" si="13"/>
        <v>2.7142857142857144</v>
      </c>
      <c r="W24" s="158">
        <f t="shared" si="14"/>
        <v>27.285714285714285</v>
      </c>
      <c r="X24" s="81">
        <f t="shared" si="15"/>
        <v>27.285714285714285</v>
      </c>
      <c r="Y24" s="82"/>
      <c r="Z24" s="85">
        <f t="shared" si="16"/>
        <v>2.7142857142857144</v>
      </c>
      <c r="AA24" s="158">
        <f t="shared" si="17"/>
        <v>24.571428571428569</v>
      </c>
      <c r="AB24" s="86">
        <f t="shared" si="18"/>
        <v>9.0526315789473664</v>
      </c>
      <c r="AC24" s="87">
        <v>4</v>
      </c>
      <c r="AD24" s="87">
        <f t="shared" si="19"/>
        <v>8</v>
      </c>
      <c r="AE24" s="87">
        <f t="shared" si="20"/>
        <v>0</v>
      </c>
      <c r="AF24" s="154">
        <f t="shared" si="21"/>
        <v>0</v>
      </c>
      <c r="AG24" s="204"/>
      <c r="AH24" s="2"/>
      <c r="AI24" s="2"/>
      <c r="AJ24" s="2"/>
      <c r="AK24" s="1"/>
      <c r="AL24" s="2"/>
      <c r="AM24" s="479"/>
      <c r="AN24" s="204">
        <v>30</v>
      </c>
      <c r="AO24" s="2"/>
    </row>
    <row r="25" spans="1:41" ht="14.25" customHeight="1">
      <c r="A25" s="153" t="s">
        <v>1490</v>
      </c>
      <c r="B25" s="153"/>
      <c r="C25" s="153" t="s">
        <v>180</v>
      </c>
      <c r="D25" s="79">
        <f>VLOOKUP(C25,'JAN26'!$A$1:I928,8,0)</f>
        <v>10</v>
      </c>
      <c r="E25" s="79">
        <f>VLOOKUP(C25,AVE!B$1:GB3534,2,0)</f>
        <v>2.4</v>
      </c>
      <c r="F25" s="79"/>
      <c r="G25" s="80">
        <f t="shared" si="0"/>
        <v>30</v>
      </c>
      <c r="H25" s="81">
        <f t="shared" si="1"/>
        <v>10</v>
      </c>
      <c r="I25" s="82">
        <f t="shared" si="2"/>
        <v>0</v>
      </c>
      <c r="J25" s="83">
        <f t="shared" si="3"/>
        <v>2.4</v>
      </c>
      <c r="K25" s="158">
        <f t="shared" si="4"/>
        <v>7.6</v>
      </c>
      <c r="L25" s="81">
        <f t="shared" si="5"/>
        <v>7.6</v>
      </c>
      <c r="M25" s="82"/>
      <c r="N25" s="85">
        <f t="shared" si="6"/>
        <v>2.4</v>
      </c>
      <c r="O25" s="158">
        <f t="shared" si="7"/>
        <v>5.1999999999999993</v>
      </c>
      <c r="P25" s="81">
        <f t="shared" si="8"/>
        <v>5.1999999999999993</v>
      </c>
      <c r="Q25" s="82"/>
      <c r="R25" s="85">
        <f t="shared" si="9"/>
        <v>2.4</v>
      </c>
      <c r="S25" s="158">
        <f t="shared" si="10"/>
        <v>2.7999999999999994</v>
      </c>
      <c r="T25" s="81">
        <f t="shared" si="11"/>
        <v>2.7999999999999994</v>
      </c>
      <c r="U25" s="82">
        <f t="shared" si="12"/>
        <v>30</v>
      </c>
      <c r="V25" s="85">
        <f t="shared" si="13"/>
        <v>2.4</v>
      </c>
      <c r="W25" s="158">
        <f t="shared" si="14"/>
        <v>30.4</v>
      </c>
      <c r="X25" s="81">
        <f t="shared" si="15"/>
        <v>30.4</v>
      </c>
      <c r="Y25" s="82"/>
      <c r="Z25" s="85">
        <f t="shared" si="16"/>
        <v>2.4</v>
      </c>
      <c r="AA25" s="158">
        <f t="shared" si="17"/>
        <v>28</v>
      </c>
      <c r="AB25" s="86">
        <f t="shared" si="18"/>
        <v>11.666666666666668</v>
      </c>
      <c r="AC25" s="87">
        <v>4</v>
      </c>
      <c r="AD25" s="87">
        <f t="shared" si="19"/>
        <v>8</v>
      </c>
      <c r="AE25" s="87">
        <f t="shared" si="20"/>
        <v>0</v>
      </c>
      <c r="AF25" s="154">
        <f t="shared" si="21"/>
        <v>0</v>
      </c>
      <c r="AG25" s="204"/>
      <c r="AH25" s="2"/>
      <c r="AI25" s="2"/>
      <c r="AJ25" s="2"/>
      <c r="AK25" s="2"/>
      <c r="AL25" s="2"/>
      <c r="AM25" s="2"/>
      <c r="AN25" s="204">
        <v>30</v>
      </c>
      <c r="AO25" s="2"/>
    </row>
    <row r="26" spans="1:41" ht="14.25" customHeight="1">
      <c r="A26" s="81"/>
      <c r="B26" s="81"/>
      <c r="C26" s="153" t="s">
        <v>194</v>
      </c>
      <c r="D26" s="79">
        <f>VLOOKUP(C26,'JAN26'!$A$1:I929,8,0)</f>
        <v>53</v>
      </c>
      <c r="E26" s="79">
        <f>VLOOKUP(C26,AVE!B$1:GB3537,2,0)</f>
        <v>10.428571428571429</v>
      </c>
      <c r="F26" s="79"/>
      <c r="G26" s="80">
        <f t="shared" si="0"/>
        <v>100</v>
      </c>
      <c r="H26" s="81">
        <f t="shared" si="1"/>
        <v>53</v>
      </c>
      <c r="I26" s="82">
        <f t="shared" si="2"/>
        <v>0</v>
      </c>
      <c r="J26" s="83">
        <f t="shared" si="3"/>
        <v>10.428571428571429</v>
      </c>
      <c r="K26" s="158">
        <f t="shared" si="4"/>
        <v>42.571428571428569</v>
      </c>
      <c r="L26" s="81">
        <f t="shared" si="5"/>
        <v>42.571428571428569</v>
      </c>
      <c r="M26" s="82"/>
      <c r="N26" s="85">
        <f t="shared" si="6"/>
        <v>10.428571428571429</v>
      </c>
      <c r="O26" s="158">
        <f t="shared" si="7"/>
        <v>32.142857142857139</v>
      </c>
      <c r="P26" s="81">
        <f t="shared" si="8"/>
        <v>32.142857142857139</v>
      </c>
      <c r="Q26" s="82"/>
      <c r="R26" s="85">
        <f t="shared" si="9"/>
        <v>10.428571428571429</v>
      </c>
      <c r="S26" s="158">
        <f t="shared" si="10"/>
        <v>21.714285714285708</v>
      </c>
      <c r="T26" s="81">
        <f t="shared" si="11"/>
        <v>21.714285714285708</v>
      </c>
      <c r="U26" s="82">
        <f t="shared" si="12"/>
        <v>100</v>
      </c>
      <c r="V26" s="85">
        <f t="shared" si="13"/>
        <v>10.428571428571429</v>
      </c>
      <c r="W26" s="158">
        <f t="shared" si="14"/>
        <v>111.28571428571428</v>
      </c>
      <c r="X26" s="81">
        <f t="shared" si="15"/>
        <v>111.28571428571428</v>
      </c>
      <c r="Y26" s="82"/>
      <c r="Z26" s="85">
        <f t="shared" si="16"/>
        <v>10.428571428571429</v>
      </c>
      <c r="AA26" s="158">
        <f t="shared" si="17"/>
        <v>100.85714285714285</v>
      </c>
      <c r="AB26" s="86">
        <f t="shared" si="18"/>
        <v>9.6712328767123275</v>
      </c>
      <c r="AC26" s="87">
        <v>4</v>
      </c>
      <c r="AD26" s="87">
        <f t="shared" si="19"/>
        <v>8</v>
      </c>
      <c r="AE26" s="87">
        <f t="shared" si="20"/>
        <v>0</v>
      </c>
      <c r="AF26" s="154">
        <f t="shared" si="21"/>
        <v>0</v>
      </c>
      <c r="AG26" s="3"/>
      <c r="AH26" s="3"/>
      <c r="AI26" s="381"/>
      <c r="AJ26" s="2"/>
      <c r="AK26" s="1"/>
      <c r="AL26" s="1"/>
      <c r="AM26" s="479"/>
      <c r="AN26" s="3">
        <v>100</v>
      </c>
      <c r="AO26" s="2"/>
    </row>
    <row r="27" spans="1:41" ht="14.25" customHeight="1">
      <c r="A27" s="153"/>
      <c r="B27" s="153"/>
      <c r="C27" s="153" t="s">
        <v>146</v>
      </c>
      <c r="D27" s="79">
        <f>VLOOKUP(C27,'JAN26'!$A$1:I930,8,0)</f>
        <v>-2</v>
      </c>
      <c r="E27" s="79">
        <f>VLOOKUP(C27,AVE!B$1:GB3527,2,0)</f>
        <v>0</v>
      </c>
      <c r="F27" s="79"/>
      <c r="G27" s="80">
        <f t="shared" si="0"/>
        <v>100</v>
      </c>
      <c r="H27" s="81">
        <f t="shared" si="1"/>
        <v>0</v>
      </c>
      <c r="I27" s="82">
        <f t="shared" si="2"/>
        <v>0</v>
      </c>
      <c r="J27" s="83">
        <f t="shared" si="3"/>
        <v>0</v>
      </c>
      <c r="K27" s="158">
        <f t="shared" si="4"/>
        <v>0</v>
      </c>
      <c r="L27" s="81">
        <f t="shared" si="5"/>
        <v>0</v>
      </c>
      <c r="M27" s="82"/>
      <c r="N27" s="85">
        <f t="shared" si="6"/>
        <v>0</v>
      </c>
      <c r="O27" s="158">
        <f t="shared" si="7"/>
        <v>0</v>
      </c>
      <c r="P27" s="81">
        <f t="shared" si="8"/>
        <v>0</v>
      </c>
      <c r="Q27" s="82"/>
      <c r="R27" s="85">
        <f t="shared" si="9"/>
        <v>0</v>
      </c>
      <c r="S27" s="158">
        <f t="shared" si="10"/>
        <v>0</v>
      </c>
      <c r="T27" s="81">
        <f t="shared" si="11"/>
        <v>0</v>
      </c>
      <c r="U27" s="82">
        <f t="shared" si="12"/>
        <v>100</v>
      </c>
      <c r="V27" s="85">
        <f t="shared" si="13"/>
        <v>0</v>
      </c>
      <c r="W27" s="158">
        <f t="shared" si="14"/>
        <v>100</v>
      </c>
      <c r="X27" s="81">
        <f t="shared" si="15"/>
        <v>100</v>
      </c>
      <c r="Y27" s="82"/>
      <c r="Z27" s="85">
        <f t="shared" si="16"/>
        <v>0</v>
      </c>
      <c r="AA27" s="158">
        <f t="shared" si="17"/>
        <v>100</v>
      </c>
      <c r="AB27" s="86" t="e">
        <f t="shared" si="18"/>
        <v>#DIV/0!</v>
      </c>
      <c r="AC27" s="87">
        <v>4</v>
      </c>
      <c r="AD27" s="87">
        <f t="shared" si="19"/>
        <v>8</v>
      </c>
      <c r="AE27" s="87" t="e">
        <f t="shared" si="20"/>
        <v>#DIV/0!</v>
      </c>
      <c r="AF27" s="154" t="e">
        <f t="shared" si="21"/>
        <v>#DIV/0!</v>
      </c>
      <c r="AG27" s="3"/>
      <c r="AH27" s="2"/>
      <c r="AI27" s="2"/>
      <c r="AJ27" s="2"/>
      <c r="AK27" s="1"/>
      <c r="AL27" s="1"/>
      <c r="AM27" s="479"/>
      <c r="AN27" s="3">
        <v>100</v>
      </c>
      <c r="AO27" s="2"/>
    </row>
    <row r="28" spans="1:41" ht="14.25" customHeight="1">
      <c r="A28" s="81"/>
      <c r="B28" s="81" t="s">
        <v>1491</v>
      </c>
      <c r="C28" s="153" t="s">
        <v>14</v>
      </c>
      <c r="D28" s="79">
        <f>VLOOKUP(C28,'JAN26'!$A$1:I931,8,0)</f>
        <v>2</v>
      </c>
      <c r="E28" s="79">
        <f>VLOOKUP(C28,AVE!B$1:GB3538,2,0)</f>
        <v>2.25</v>
      </c>
      <c r="F28" s="79"/>
      <c r="G28" s="80">
        <f t="shared" si="0"/>
        <v>0</v>
      </c>
      <c r="H28" s="81">
        <f t="shared" si="1"/>
        <v>2</v>
      </c>
      <c r="I28" s="82">
        <f t="shared" si="2"/>
        <v>0</v>
      </c>
      <c r="J28" s="83">
        <f t="shared" si="3"/>
        <v>2.25</v>
      </c>
      <c r="K28" s="158">
        <f t="shared" si="4"/>
        <v>-0.25</v>
      </c>
      <c r="L28" s="81">
        <f t="shared" si="5"/>
        <v>0</v>
      </c>
      <c r="M28" s="82"/>
      <c r="N28" s="85">
        <f t="shared" si="6"/>
        <v>2.25</v>
      </c>
      <c r="O28" s="158">
        <f t="shared" si="7"/>
        <v>-2.25</v>
      </c>
      <c r="P28" s="81">
        <f t="shared" si="8"/>
        <v>0</v>
      </c>
      <c r="Q28" s="82"/>
      <c r="R28" s="85">
        <f t="shared" si="9"/>
        <v>2.25</v>
      </c>
      <c r="S28" s="158">
        <f t="shared" si="10"/>
        <v>-2.25</v>
      </c>
      <c r="T28" s="81">
        <f t="shared" si="11"/>
        <v>0</v>
      </c>
      <c r="U28" s="82">
        <f t="shared" si="12"/>
        <v>0</v>
      </c>
      <c r="V28" s="85">
        <f t="shared" si="13"/>
        <v>2.25</v>
      </c>
      <c r="W28" s="158">
        <f t="shared" si="14"/>
        <v>-2.25</v>
      </c>
      <c r="X28" s="81">
        <f t="shared" si="15"/>
        <v>0</v>
      </c>
      <c r="Y28" s="82"/>
      <c r="Z28" s="85">
        <f t="shared" si="16"/>
        <v>2.25</v>
      </c>
      <c r="AA28" s="158">
        <f t="shared" si="17"/>
        <v>-2.25</v>
      </c>
      <c r="AB28" s="86">
        <f t="shared" si="18"/>
        <v>0</v>
      </c>
      <c r="AC28" s="87">
        <v>4</v>
      </c>
      <c r="AD28" s="87">
        <f t="shared" si="19"/>
        <v>8</v>
      </c>
      <c r="AE28" s="87">
        <f t="shared" si="20"/>
        <v>8</v>
      </c>
      <c r="AF28" s="154">
        <f t="shared" si="21"/>
        <v>18</v>
      </c>
      <c r="AG28" s="3"/>
      <c r="AH28" s="479"/>
      <c r="AI28" s="381"/>
      <c r="AJ28" s="2"/>
      <c r="AK28" s="2"/>
      <c r="AL28" s="2"/>
      <c r="AM28" s="2"/>
      <c r="AN28" s="3"/>
      <c r="AO28" s="2"/>
    </row>
    <row r="29" spans="1:41" ht="14.25" customHeight="1">
      <c r="A29" s="492"/>
      <c r="B29" s="492"/>
      <c r="C29" s="153" t="s">
        <v>159</v>
      </c>
      <c r="D29" s="79">
        <f>VLOOKUP(C29,'JAN26'!$A$1:I932,8,0)</f>
        <v>7</v>
      </c>
      <c r="E29" s="79">
        <f>VLOOKUP(C29,AVE!B$1:GB3541,2,0)</f>
        <v>1</v>
      </c>
      <c r="F29" s="79"/>
      <c r="G29" s="80">
        <f t="shared" si="0"/>
        <v>0</v>
      </c>
      <c r="H29" s="81">
        <f t="shared" si="1"/>
        <v>7</v>
      </c>
      <c r="I29" s="82">
        <f t="shared" si="2"/>
        <v>0</v>
      </c>
      <c r="J29" s="83">
        <f t="shared" si="3"/>
        <v>1</v>
      </c>
      <c r="K29" s="158">
        <f t="shared" si="4"/>
        <v>6</v>
      </c>
      <c r="L29" s="81">
        <f t="shared" si="5"/>
        <v>6</v>
      </c>
      <c r="M29" s="82"/>
      <c r="N29" s="85">
        <f t="shared" si="6"/>
        <v>1</v>
      </c>
      <c r="O29" s="158">
        <f t="shared" si="7"/>
        <v>5</v>
      </c>
      <c r="P29" s="81">
        <f t="shared" si="8"/>
        <v>5</v>
      </c>
      <c r="Q29" s="82"/>
      <c r="R29" s="85">
        <f t="shared" si="9"/>
        <v>1</v>
      </c>
      <c r="S29" s="158">
        <f t="shared" si="10"/>
        <v>4</v>
      </c>
      <c r="T29" s="81">
        <f t="shared" si="11"/>
        <v>4</v>
      </c>
      <c r="U29" s="82">
        <f t="shared" si="12"/>
        <v>0</v>
      </c>
      <c r="V29" s="85">
        <f t="shared" si="13"/>
        <v>1</v>
      </c>
      <c r="W29" s="158">
        <f t="shared" si="14"/>
        <v>3</v>
      </c>
      <c r="X29" s="81">
        <f t="shared" si="15"/>
        <v>3</v>
      </c>
      <c r="Y29" s="82"/>
      <c r="Z29" s="85">
        <f t="shared" si="16"/>
        <v>1</v>
      </c>
      <c r="AA29" s="158">
        <f t="shared" si="17"/>
        <v>2</v>
      </c>
      <c r="AB29" s="86">
        <f t="shared" si="18"/>
        <v>2</v>
      </c>
      <c r="AC29" s="87">
        <v>4</v>
      </c>
      <c r="AD29" s="87">
        <f t="shared" si="19"/>
        <v>8</v>
      </c>
      <c r="AE29" s="87">
        <f t="shared" si="20"/>
        <v>6</v>
      </c>
      <c r="AF29" s="154">
        <f t="shared" si="21"/>
        <v>6</v>
      </c>
      <c r="AG29" s="204"/>
      <c r="AH29" s="1"/>
      <c r="AI29" s="3"/>
      <c r="AJ29" s="2"/>
      <c r="AK29" s="2"/>
      <c r="AL29" s="2"/>
      <c r="AM29" s="2"/>
      <c r="AN29" s="204"/>
      <c r="AO29" s="2"/>
    </row>
    <row r="30" spans="1:41" ht="14.25" customHeight="1">
      <c r="A30" s="153"/>
      <c r="B30" s="153"/>
      <c r="C30" s="153" t="s">
        <v>136</v>
      </c>
      <c r="D30" s="79">
        <f>VLOOKUP(C30,'JAN26'!$A$1:I933,8,0)</f>
        <v>33</v>
      </c>
      <c r="E30" s="79">
        <f>VLOOKUP(C30,AVE!B$1:GB3532,2,0)</f>
        <v>2.1666666666666665</v>
      </c>
      <c r="F30" s="79"/>
      <c r="G30" s="80">
        <f t="shared" si="0"/>
        <v>0</v>
      </c>
      <c r="H30" s="81">
        <f t="shared" si="1"/>
        <v>33</v>
      </c>
      <c r="I30" s="82">
        <f t="shared" si="2"/>
        <v>0</v>
      </c>
      <c r="J30" s="83">
        <f t="shared" si="3"/>
        <v>2.1666666666666665</v>
      </c>
      <c r="K30" s="158">
        <f t="shared" si="4"/>
        <v>30.833333333333332</v>
      </c>
      <c r="L30" s="81">
        <f t="shared" si="5"/>
        <v>30.833333333333332</v>
      </c>
      <c r="M30" s="82"/>
      <c r="N30" s="85">
        <f t="shared" si="6"/>
        <v>2.1666666666666665</v>
      </c>
      <c r="O30" s="158">
        <f t="shared" si="7"/>
        <v>28.666666666666664</v>
      </c>
      <c r="P30" s="81">
        <f t="shared" si="8"/>
        <v>28.666666666666664</v>
      </c>
      <c r="Q30" s="82"/>
      <c r="R30" s="85">
        <f t="shared" si="9"/>
        <v>2.1666666666666665</v>
      </c>
      <c r="S30" s="158">
        <f t="shared" si="10"/>
        <v>26.499999999999996</v>
      </c>
      <c r="T30" s="81">
        <f t="shared" si="11"/>
        <v>26.499999999999996</v>
      </c>
      <c r="U30" s="82">
        <f t="shared" si="12"/>
        <v>0</v>
      </c>
      <c r="V30" s="85">
        <f t="shared" si="13"/>
        <v>2.1666666666666665</v>
      </c>
      <c r="W30" s="158">
        <f t="shared" si="14"/>
        <v>24.333333333333329</v>
      </c>
      <c r="X30" s="81">
        <f t="shared" si="15"/>
        <v>24.333333333333329</v>
      </c>
      <c r="Y30" s="82"/>
      <c r="Z30" s="85">
        <f t="shared" si="16"/>
        <v>2.1666666666666665</v>
      </c>
      <c r="AA30" s="158">
        <f t="shared" si="17"/>
        <v>22.166666666666661</v>
      </c>
      <c r="AB30" s="86">
        <f t="shared" si="18"/>
        <v>10.230769230769228</v>
      </c>
      <c r="AC30" s="87">
        <v>4</v>
      </c>
      <c r="AD30" s="87">
        <f t="shared" si="19"/>
        <v>8</v>
      </c>
      <c r="AE30" s="87">
        <f t="shared" si="20"/>
        <v>0</v>
      </c>
      <c r="AF30" s="154">
        <f t="shared" si="21"/>
        <v>0</v>
      </c>
      <c r="AG30" s="204"/>
      <c r="AH30" s="2"/>
      <c r="AI30" s="2"/>
      <c r="AJ30" s="479">
        <v>100</v>
      </c>
      <c r="AK30" s="1">
        <v>115</v>
      </c>
      <c r="AL30" s="1"/>
      <c r="AM30" s="479"/>
      <c r="AN30" s="204"/>
      <c r="AO30" s="479"/>
    </row>
    <row r="31" spans="1:41" ht="14.25" customHeight="1">
      <c r="A31" s="153"/>
      <c r="B31" s="153"/>
      <c r="C31" s="153" t="s">
        <v>74</v>
      </c>
      <c r="D31" s="79" t="e">
        <f>VLOOKUP(C31,'JAN26'!$A$1:I934,8,0)</f>
        <v>#N/A</v>
      </c>
      <c r="E31" s="79">
        <f>VLOOKUP(C31,AVE!B$1:GB3540,2,0)</f>
        <v>0.25</v>
      </c>
      <c r="F31" s="79"/>
      <c r="G31" s="80">
        <f t="shared" si="0"/>
        <v>0</v>
      </c>
      <c r="H31" s="81" t="e">
        <f t="shared" si="1"/>
        <v>#N/A</v>
      </c>
      <c r="I31" s="82">
        <f t="shared" si="2"/>
        <v>0</v>
      </c>
      <c r="J31" s="83">
        <f t="shared" si="3"/>
        <v>0.25</v>
      </c>
      <c r="K31" s="158" t="e">
        <f t="shared" si="4"/>
        <v>#N/A</v>
      </c>
      <c r="L31" s="81" t="e">
        <f t="shared" si="5"/>
        <v>#N/A</v>
      </c>
      <c r="M31" s="82"/>
      <c r="N31" s="85">
        <f t="shared" si="6"/>
        <v>0.25</v>
      </c>
      <c r="O31" s="158" t="e">
        <f t="shared" si="7"/>
        <v>#N/A</v>
      </c>
      <c r="P31" s="81" t="e">
        <f t="shared" si="8"/>
        <v>#N/A</v>
      </c>
      <c r="Q31" s="82"/>
      <c r="R31" s="85">
        <f t="shared" si="9"/>
        <v>0.25</v>
      </c>
      <c r="S31" s="158" t="e">
        <f t="shared" si="10"/>
        <v>#N/A</v>
      </c>
      <c r="T31" s="81" t="e">
        <f t="shared" si="11"/>
        <v>#N/A</v>
      </c>
      <c r="U31" s="82">
        <f t="shared" si="12"/>
        <v>0</v>
      </c>
      <c r="V31" s="85">
        <f t="shared" si="13"/>
        <v>0.25</v>
      </c>
      <c r="W31" s="158" t="e">
        <f t="shared" si="14"/>
        <v>#N/A</v>
      </c>
      <c r="X31" s="81" t="e">
        <f t="shared" si="15"/>
        <v>#N/A</v>
      </c>
      <c r="Y31" s="82"/>
      <c r="Z31" s="85">
        <f t="shared" si="16"/>
        <v>0.25</v>
      </c>
      <c r="AA31" s="158" t="e">
        <f t="shared" si="17"/>
        <v>#N/A</v>
      </c>
      <c r="AB31" s="86" t="e">
        <f t="shared" si="18"/>
        <v>#N/A</v>
      </c>
      <c r="AC31" s="87">
        <v>4</v>
      </c>
      <c r="AD31" s="87">
        <f t="shared" si="19"/>
        <v>8</v>
      </c>
      <c r="AE31" s="87" t="e">
        <f t="shared" si="20"/>
        <v>#N/A</v>
      </c>
      <c r="AF31" s="154" t="e">
        <f t="shared" si="21"/>
        <v>#N/A</v>
      </c>
      <c r="AG31" s="3"/>
      <c r="AH31" s="2"/>
      <c r="AI31" s="2"/>
      <c r="AJ31" s="479">
        <v>36</v>
      </c>
      <c r="AK31" s="1"/>
      <c r="AL31" s="1"/>
      <c r="AM31" s="479"/>
      <c r="AN31" s="3"/>
      <c r="AO31" s="479"/>
    </row>
    <row r="32" spans="1:41" ht="14.25" customHeight="1">
      <c r="A32" s="153"/>
      <c r="B32" s="153"/>
      <c r="C32" s="153" t="s">
        <v>52</v>
      </c>
      <c r="D32" s="79">
        <f>VLOOKUP(C32,'JAN26'!$A$1:I935,8,0)</f>
        <v>8</v>
      </c>
      <c r="E32" s="79">
        <f>VLOOKUP(C32,AVE!B$1:GB3535,2,0)</f>
        <v>0.8</v>
      </c>
      <c r="F32" s="79"/>
      <c r="G32" s="80">
        <f t="shared" si="0"/>
        <v>0</v>
      </c>
      <c r="H32" s="81">
        <f t="shared" si="1"/>
        <v>8</v>
      </c>
      <c r="I32" s="82">
        <f t="shared" si="2"/>
        <v>0</v>
      </c>
      <c r="J32" s="83">
        <f t="shared" si="3"/>
        <v>0.8</v>
      </c>
      <c r="K32" s="158">
        <f t="shared" si="4"/>
        <v>7.2</v>
      </c>
      <c r="L32" s="81">
        <f t="shared" si="5"/>
        <v>7.2</v>
      </c>
      <c r="M32" s="82"/>
      <c r="N32" s="85">
        <f t="shared" si="6"/>
        <v>0.8</v>
      </c>
      <c r="O32" s="158">
        <f t="shared" si="7"/>
        <v>6.4</v>
      </c>
      <c r="P32" s="81">
        <f t="shared" si="8"/>
        <v>6.4</v>
      </c>
      <c r="Q32" s="82"/>
      <c r="R32" s="85">
        <f t="shared" si="9"/>
        <v>0.8</v>
      </c>
      <c r="S32" s="158">
        <f t="shared" si="10"/>
        <v>5.6000000000000005</v>
      </c>
      <c r="T32" s="81">
        <f t="shared" si="11"/>
        <v>5.6000000000000005</v>
      </c>
      <c r="U32" s="82">
        <f t="shared" si="12"/>
        <v>0</v>
      </c>
      <c r="V32" s="85">
        <f t="shared" si="13"/>
        <v>0.8</v>
      </c>
      <c r="W32" s="158">
        <f t="shared" si="14"/>
        <v>4.8000000000000007</v>
      </c>
      <c r="X32" s="81">
        <f t="shared" si="15"/>
        <v>4.8000000000000007</v>
      </c>
      <c r="Y32" s="82"/>
      <c r="Z32" s="85">
        <f t="shared" si="16"/>
        <v>0.8</v>
      </c>
      <c r="AA32" s="158">
        <f t="shared" si="17"/>
        <v>4.0000000000000009</v>
      </c>
      <c r="AB32" s="86">
        <f t="shared" si="18"/>
        <v>5.0000000000000009</v>
      </c>
      <c r="AC32" s="87">
        <v>4</v>
      </c>
      <c r="AD32" s="87">
        <f t="shared" si="19"/>
        <v>8</v>
      </c>
      <c r="AE32" s="87">
        <f t="shared" si="20"/>
        <v>2.9999999999999991</v>
      </c>
      <c r="AF32" s="154">
        <f t="shared" si="21"/>
        <v>2.3999999999999995</v>
      </c>
      <c r="AG32" s="204"/>
      <c r="AH32" s="46" t="s">
        <v>1483</v>
      </c>
      <c r="AI32" s="2"/>
      <c r="AJ32" s="2"/>
      <c r="AK32" s="1"/>
      <c r="AL32" s="2"/>
      <c r="AM32" s="479"/>
      <c r="AN32" s="204"/>
      <c r="AO32" s="2"/>
    </row>
    <row r="33" spans="1:41" ht="14.25" customHeight="1">
      <c r="A33" s="81"/>
      <c r="B33" s="81"/>
      <c r="C33" s="153" t="s">
        <v>92</v>
      </c>
      <c r="D33" s="79">
        <f>VLOOKUP(C33,'JAN26'!$A$1:I936,8,0)</f>
        <v>1</v>
      </c>
      <c r="E33" s="79">
        <f>VLOOKUP(C33,AVE!B$1:GB3542,2,0)</f>
        <v>0</v>
      </c>
      <c r="F33" s="79"/>
      <c r="G33" s="80">
        <f t="shared" si="0"/>
        <v>0</v>
      </c>
      <c r="H33" s="81">
        <f t="shared" si="1"/>
        <v>1</v>
      </c>
      <c r="I33" s="82">
        <f t="shared" si="2"/>
        <v>0</v>
      </c>
      <c r="J33" s="83">
        <f t="shared" si="3"/>
        <v>0</v>
      </c>
      <c r="K33" s="158">
        <f t="shared" si="4"/>
        <v>1</v>
      </c>
      <c r="L33" s="81">
        <f t="shared" si="5"/>
        <v>1</v>
      </c>
      <c r="M33" s="82"/>
      <c r="N33" s="85">
        <f t="shared" si="6"/>
        <v>0</v>
      </c>
      <c r="O33" s="158">
        <f t="shared" si="7"/>
        <v>1</v>
      </c>
      <c r="P33" s="81">
        <f t="shared" si="8"/>
        <v>1</v>
      </c>
      <c r="Q33" s="82"/>
      <c r="R33" s="85">
        <f t="shared" si="9"/>
        <v>0</v>
      </c>
      <c r="S33" s="158">
        <f t="shared" si="10"/>
        <v>1</v>
      </c>
      <c r="T33" s="81">
        <f t="shared" si="11"/>
        <v>1</v>
      </c>
      <c r="U33" s="82">
        <f t="shared" si="12"/>
        <v>0</v>
      </c>
      <c r="V33" s="85">
        <f t="shared" si="13"/>
        <v>0</v>
      </c>
      <c r="W33" s="158">
        <f t="shared" si="14"/>
        <v>1</v>
      </c>
      <c r="X33" s="81">
        <f t="shared" si="15"/>
        <v>1</v>
      </c>
      <c r="Y33" s="82"/>
      <c r="Z33" s="85">
        <f t="shared" si="16"/>
        <v>0</v>
      </c>
      <c r="AA33" s="158">
        <f t="shared" si="17"/>
        <v>1</v>
      </c>
      <c r="AB33" s="86" t="e">
        <f t="shared" si="18"/>
        <v>#DIV/0!</v>
      </c>
      <c r="AC33" s="87">
        <v>4</v>
      </c>
      <c r="AD33" s="87">
        <f t="shared" si="19"/>
        <v>8</v>
      </c>
      <c r="AE33" s="87" t="e">
        <f t="shared" si="20"/>
        <v>#DIV/0!</v>
      </c>
      <c r="AF33" s="154" t="e">
        <f t="shared" si="21"/>
        <v>#DIV/0!</v>
      </c>
      <c r="AG33" s="3"/>
      <c r="AH33" s="3"/>
      <c r="AI33" s="381"/>
      <c r="AJ33" s="2"/>
      <c r="AK33" s="2"/>
      <c r="AL33" s="2"/>
      <c r="AM33" s="2"/>
      <c r="AN33" s="3"/>
      <c r="AO33" s="2"/>
    </row>
    <row r="34" spans="1:41" ht="14.25" customHeight="1">
      <c r="A34" s="153"/>
      <c r="B34" s="153"/>
      <c r="C34" s="153" t="s">
        <v>134</v>
      </c>
      <c r="D34" s="79">
        <f>VLOOKUP(C34,'JAN26'!$A$1:I937,8,0)</f>
        <v>6</v>
      </c>
      <c r="E34" s="79">
        <f>VLOOKUP(C34,AVE!B$1:GB3543,2,0)</f>
        <v>0.4</v>
      </c>
      <c r="F34" s="79"/>
      <c r="G34" s="80">
        <f t="shared" si="0"/>
        <v>0</v>
      </c>
      <c r="H34" s="81">
        <f t="shared" si="1"/>
        <v>6</v>
      </c>
      <c r="I34" s="82">
        <f t="shared" si="2"/>
        <v>0</v>
      </c>
      <c r="J34" s="83">
        <f t="shared" si="3"/>
        <v>0.4</v>
      </c>
      <c r="K34" s="158">
        <f t="shared" si="4"/>
        <v>5.6</v>
      </c>
      <c r="L34" s="81">
        <f t="shared" si="5"/>
        <v>5.6</v>
      </c>
      <c r="M34" s="82"/>
      <c r="N34" s="85">
        <f t="shared" si="6"/>
        <v>0.4</v>
      </c>
      <c r="O34" s="158">
        <f t="shared" si="7"/>
        <v>5.1999999999999993</v>
      </c>
      <c r="P34" s="81">
        <f t="shared" si="8"/>
        <v>5.1999999999999993</v>
      </c>
      <c r="Q34" s="82"/>
      <c r="R34" s="85">
        <f t="shared" si="9"/>
        <v>0.4</v>
      </c>
      <c r="S34" s="158">
        <f t="shared" si="10"/>
        <v>4.7999999999999989</v>
      </c>
      <c r="T34" s="81">
        <f t="shared" si="11"/>
        <v>4.7999999999999989</v>
      </c>
      <c r="U34" s="82">
        <f t="shared" si="12"/>
        <v>0</v>
      </c>
      <c r="V34" s="85">
        <f t="shared" si="13"/>
        <v>0.4</v>
      </c>
      <c r="W34" s="158">
        <f t="shared" si="14"/>
        <v>4.3999999999999986</v>
      </c>
      <c r="X34" s="81">
        <f t="shared" si="15"/>
        <v>4.3999999999999986</v>
      </c>
      <c r="Y34" s="82"/>
      <c r="Z34" s="85">
        <f t="shared" si="16"/>
        <v>0.4</v>
      </c>
      <c r="AA34" s="158">
        <f t="shared" si="17"/>
        <v>3.9999999999999987</v>
      </c>
      <c r="AB34" s="86">
        <f t="shared" si="18"/>
        <v>9.9999999999999964</v>
      </c>
      <c r="AC34" s="87">
        <v>4</v>
      </c>
      <c r="AD34" s="87">
        <f t="shared" si="19"/>
        <v>8</v>
      </c>
      <c r="AE34" s="87">
        <f t="shared" si="20"/>
        <v>0</v>
      </c>
      <c r="AF34" s="154">
        <f t="shared" si="21"/>
        <v>0</v>
      </c>
      <c r="AG34" s="3"/>
      <c r="AH34" s="2"/>
      <c r="AI34" s="2"/>
      <c r="AJ34" s="2"/>
      <c r="AK34" s="2"/>
      <c r="AL34" s="2"/>
      <c r="AM34" s="2"/>
      <c r="AN34" s="3"/>
      <c r="AO34" s="2"/>
    </row>
    <row r="35" spans="1:41" ht="14.25" customHeight="1">
      <c r="A35" s="153"/>
      <c r="B35" s="194"/>
      <c r="C35" s="22" t="s">
        <v>724</v>
      </c>
      <c r="D35" s="79" t="str">
        <f>VLOOKUP(C35,'JAN26'!$A$1:I938,8,0)</f>
        <v>-</v>
      </c>
      <c r="E35" s="158"/>
      <c r="F35" s="158"/>
      <c r="G35" s="153"/>
      <c r="H35" s="153"/>
      <c r="I35" s="82"/>
      <c r="J35" s="153"/>
      <c r="K35" s="153"/>
      <c r="L35" s="153"/>
      <c r="M35" s="497"/>
      <c r="N35" s="153"/>
      <c r="O35" s="153"/>
      <c r="P35" s="153"/>
      <c r="Q35" s="497"/>
      <c r="R35" s="153"/>
      <c r="S35" s="153"/>
      <c r="T35" s="153"/>
      <c r="U35" s="82">
        <f t="shared" si="12"/>
        <v>0</v>
      </c>
      <c r="V35" s="153"/>
      <c r="W35" s="153"/>
      <c r="X35" s="153"/>
      <c r="Y35" s="153"/>
      <c r="Z35" s="153"/>
      <c r="AA35" s="153"/>
      <c r="AB35" s="153"/>
      <c r="AC35" s="153"/>
      <c r="AD35" s="153"/>
      <c r="AE35" s="153"/>
      <c r="AF35" s="81"/>
      <c r="AG35" s="204"/>
      <c r="AH35" s="2"/>
      <c r="AI35" s="2"/>
      <c r="AJ35" s="479"/>
      <c r="AK35" s="1"/>
      <c r="AL35" s="1"/>
      <c r="AM35" s="479"/>
      <c r="AN35" s="204"/>
      <c r="AO35" s="479"/>
    </row>
    <row r="36" spans="1:41" ht="14.25" customHeight="1">
      <c r="A36" s="153"/>
      <c r="B36" s="194"/>
      <c r="C36" s="194" t="s">
        <v>1492</v>
      </c>
      <c r="D36" s="79" t="e">
        <f>VLOOKUP(C36,'JAN26'!$A$1:I939,8,0)</f>
        <v>#N/A</v>
      </c>
      <c r="E36" s="158"/>
      <c r="F36" s="158"/>
      <c r="G36" s="153"/>
      <c r="H36" s="153"/>
      <c r="I36" s="82"/>
      <c r="J36" s="153"/>
      <c r="K36" s="153"/>
      <c r="L36" s="153"/>
      <c r="M36" s="497"/>
      <c r="N36" s="153"/>
      <c r="O36" s="153"/>
      <c r="P36" s="153"/>
      <c r="Q36" s="497"/>
      <c r="R36" s="153"/>
      <c r="S36" s="153"/>
      <c r="T36" s="153"/>
      <c r="U36" s="82">
        <f t="shared" si="12"/>
        <v>1000</v>
      </c>
      <c r="V36" s="153"/>
      <c r="W36" s="153"/>
      <c r="X36" s="153"/>
      <c r="Y36" s="153"/>
      <c r="Z36" s="153"/>
      <c r="AA36" s="153"/>
      <c r="AB36" s="153"/>
      <c r="AC36" s="153"/>
      <c r="AD36" s="153"/>
      <c r="AE36" s="153"/>
      <c r="AF36" s="81"/>
      <c r="AG36" s="204"/>
      <c r="AH36" s="2"/>
      <c r="AI36" s="2"/>
      <c r="AJ36" s="479"/>
      <c r="AK36" s="1"/>
      <c r="AL36" s="1"/>
      <c r="AM36" s="479"/>
      <c r="AN36" s="204">
        <v>1000</v>
      </c>
      <c r="AO36" s="479"/>
    </row>
    <row r="37" spans="1:41" ht="14.25" customHeight="1">
      <c r="A37" s="153"/>
      <c r="B37" s="41"/>
      <c r="C37" s="41" t="s">
        <v>1493</v>
      </c>
      <c r="D37" s="79" t="e">
        <f>VLOOKUP(C37,'JAN26'!$A$1:I940,8,0)</f>
        <v>#N/A</v>
      </c>
      <c r="E37" s="158"/>
      <c r="F37" s="158"/>
      <c r="G37" s="153"/>
      <c r="H37" s="153"/>
      <c r="I37" s="82"/>
      <c r="J37" s="153"/>
      <c r="K37" s="153"/>
      <c r="L37" s="153"/>
      <c r="M37" s="497"/>
      <c r="N37" s="153"/>
      <c r="O37" s="153"/>
      <c r="P37" s="153"/>
      <c r="Q37" s="497"/>
      <c r="R37" s="153"/>
      <c r="S37" s="153"/>
      <c r="T37" s="153"/>
      <c r="U37" s="82">
        <f t="shared" si="12"/>
        <v>500</v>
      </c>
      <c r="V37" s="153"/>
      <c r="W37" s="153"/>
      <c r="X37" s="153"/>
      <c r="Y37" s="153"/>
      <c r="Z37" s="153"/>
      <c r="AA37" s="153"/>
      <c r="AB37" s="153"/>
      <c r="AC37" s="153"/>
      <c r="AD37" s="153"/>
      <c r="AE37" s="153"/>
      <c r="AF37" s="81"/>
      <c r="AG37" s="204"/>
      <c r="AH37" s="2"/>
      <c r="AI37" s="2"/>
      <c r="AJ37" s="479"/>
      <c r="AK37" s="1"/>
      <c r="AL37" s="1"/>
      <c r="AM37" s="480"/>
      <c r="AN37" s="204">
        <v>500</v>
      </c>
      <c r="AO37" s="479"/>
    </row>
    <row r="38" spans="1:41" ht="14.25" customHeight="1">
      <c r="A38" s="2"/>
      <c r="E38" s="1"/>
      <c r="F38" s="1"/>
      <c r="G38" s="2"/>
      <c r="H38" s="2"/>
      <c r="I38" s="82"/>
      <c r="J38" s="2"/>
      <c r="K38" s="2"/>
      <c r="L38" s="2"/>
      <c r="M38" s="82"/>
      <c r="N38" s="2"/>
      <c r="O38" s="2"/>
      <c r="P38" s="2"/>
      <c r="Q38" s="8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3"/>
      <c r="AG38" s="204"/>
      <c r="AH38" s="2"/>
      <c r="AI38" s="2"/>
      <c r="AJ38" s="479"/>
      <c r="AK38" s="1"/>
      <c r="AL38" s="1"/>
      <c r="AM38" s="480"/>
      <c r="AN38" s="2"/>
      <c r="AO38" s="479"/>
    </row>
    <row r="39" spans="1:41" ht="14.25" customHeight="1">
      <c r="A39" s="2"/>
      <c r="E39" s="1"/>
      <c r="F39" s="1"/>
      <c r="G39" s="2"/>
      <c r="H39" s="2"/>
      <c r="I39" s="82"/>
      <c r="J39" s="2"/>
      <c r="K39" s="2"/>
      <c r="L39" s="2"/>
      <c r="M39" s="82"/>
      <c r="N39" s="2"/>
      <c r="O39" s="2"/>
      <c r="P39" s="2"/>
      <c r="Q39" s="8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3"/>
      <c r="AG39" s="204"/>
      <c r="AH39" s="2"/>
      <c r="AI39" s="2"/>
      <c r="AJ39" s="479"/>
      <c r="AK39" s="1"/>
      <c r="AL39" s="1"/>
      <c r="AM39" s="480"/>
      <c r="AN39" s="2"/>
      <c r="AO39" s="479"/>
    </row>
    <row r="40" spans="1:41" ht="14.25" customHeight="1">
      <c r="A40" s="2"/>
      <c r="B40" s="2"/>
      <c r="E40" s="1"/>
      <c r="F40" s="1"/>
      <c r="G40" s="2"/>
      <c r="H40" s="2"/>
      <c r="I40" s="82"/>
      <c r="J40" s="2"/>
      <c r="K40" s="2"/>
      <c r="L40" s="2"/>
      <c r="M40" s="82"/>
      <c r="N40" s="2"/>
      <c r="O40" s="2"/>
      <c r="P40" s="2"/>
      <c r="Q40" s="8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3"/>
      <c r="AG40" s="204"/>
      <c r="AH40" s="2"/>
      <c r="AI40" s="2"/>
      <c r="AJ40" s="479"/>
      <c r="AK40" s="1"/>
      <c r="AL40" s="1"/>
      <c r="AM40" s="480"/>
      <c r="AN40" s="2"/>
      <c r="AO40" s="479"/>
    </row>
    <row r="41" spans="1:41" ht="14.25" customHeight="1">
      <c r="A41" s="2"/>
      <c r="B41" s="2"/>
      <c r="C41" s="2"/>
      <c r="D41" s="1"/>
      <c r="E41" s="1"/>
      <c r="F41" s="1"/>
      <c r="G41" s="2"/>
      <c r="H41" s="2"/>
      <c r="I41" s="82"/>
      <c r="J41" s="2"/>
      <c r="K41" s="2"/>
      <c r="L41" s="2"/>
      <c r="M41" s="82"/>
      <c r="N41" s="2"/>
      <c r="O41" s="2"/>
      <c r="P41" s="2"/>
      <c r="Q41" s="8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3"/>
      <c r="AG41" s="204"/>
      <c r="AH41" s="2"/>
      <c r="AI41" s="2"/>
      <c r="AJ41" s="479"/>
      <c r="AK41" s="1"/>
      <c r="AL41" s="1"/>
      <c r="AM41" s="480"/>
      <c r="AN41" s="2"/>
      <c r="AO41" s="479"/>
    </row>
    <row r="42" spans="1:41" ht="14.25" customHeight="1">
      <c r="A42" s="2"/>
      <c r="B42" s="2"/>
      <c r="C42" s="3"/>
      <c r="D42" s="1"/>
      <c r="E42" s="3"/>
      <c r="F42" s="3"/>
      <c r="G42" s="2"/>
      <c r="H42" s="2"/>
      <c r="I42" s="82"/>
      <c r="J42" s="2"/>
      <c r="K42" s="2"/>
      <c r="L42" s="2"/>
      <c r="M42" s="82"/>
      <c r="N42" s="2"/>
      <c r="O42" s="2"/>
      <c r="P42" s="2"/>
      <c r="Q42" s="8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3"/>
      <c r="AG42" s="204"/>
      <c r="AH42" s="2"/>
      <c r="AI42" s="2"/>
      <c r="AJ42" s="479"/>
      <c r="AK42" s="1"/>
      <c r="AL42" s="1"/>
      <c r="AM42" s="480"/>
      <c r="AN42" s="2"/>
      <c r="AO42" s="498"/>
    </row>
    <row r="43" spans="1:41" ht="14.25" customHeight="1">
      <c r="A43" s="2"/>
      <c r="B43" s="2"/>
      <c r="C43" s="200" t="s">
        <v>1063</v>
      </c>
      <c r="D43" s="477"/>
      <c r="E43" s="3"/>
      <c r="F43" s="3"/>
      <c r="G43" s="2"/>
      <c r="H43" s="2"/>
      <c r="I43" s="82"/>
      <c r="J43" s="2"/>
      <c r="K43" s="2"/>
      <c r="L43" s="2"/>
      <c r="M43" s="2"/>
      <c r="N43" s="2"/>
      <c r="O43" s="2"/>
      <c r="P43" s="2"/>
      <c r="Q43" s="8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3"/>
      <c r="AG43" s="204"/>
      <c r="AH43" s="2"/>
      <c r="AI43" s="2"/>
      <c r="AJ43" s="479"/>
      <c r="AK43" s="1"/>
      <c r="AL43" s="1"/>
      <c r="AM43" s="480"/>
      <c r="AN43" s="2"/>
      <c r="AO43" s="479"/>
    </row>
    <row r="44" spans="1:41" ht="14.25" customHeight="1">
      <c r="A44" s="2"/>
      <c r="B44" s="2"/>
      <c r="C44" s="95" t="s">
        <v>1064</v>
      </c>
      <c r="D44" s="477" t="s">
        <v>1065</v>
      </c>
      <c r="E44" s="3"/>
      <c r="F44" s="3"/>
      <c r="G44" s="2"/>
      <c r="H44" s="2"/>
      <c r="I44" s="82"/>
      <c r="J44" s="2"/>
      <c r="K44" s="2"/>
      <c r="L44" s="2"/>
      <c r="M44" s="2"/>
      <c r="N44" s="2"/>
      <c r="O44" s="2"/>
      <c r="P44" s="2"/>
      <c r="Q44" s="8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3"/>
      <c r="AG44" s="204"/>
      <c r="AH44" s="2"/>
      <c r="AI44" s="2"/>
      <c r="AJ44" s="479"/>
      <c r="AK44" s="1"/>
      <c r="AL44" s="1"/>
      <c r="AM44" s="480"/>
      <c r="AN44" s="2"/>
      <c r="AO44" s="479"/>
    </row>
    <row r="45" spans="1:41" ht="14.25" customHeight="1">
      <c r="A45" s="2"/>
      <c r="B45" s="2"/>
      <c r="C45" s="95" t="s">
        <v>1066</v>
      </c>
      <c r="D45" s="477">
        <v>30</v>
      </c>
      <c r="E45" s="3"/>
      <c r="F45" s="3"/>
      <c r="G45" s="2"/>
      <c r="H45" s="2"/>
      <c r="I45" s="82"/>
      <c r="J45" s="2"/>
      <c r="K45" s="2"/>
      <c r="L45" s="2"/>
      <c r="M45" s="2"/>
      <c r="N45" s="2"/>
      <c r="O45" s="2"/>
      <c r="P45" s="2"/>
      <c r="Q45" s="8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3"/>
      <c r="AG45" s="204"/>
      <c r="AH45" s="2"/>
      <c r="AI45" s="2"/>
      <c r="AJ45" s="479"/>
      <c r="AK45" s="1"/>
      <c r="AL45" s="1"/>
      <c r="AM45" s="480"/>
      <c r="AN45" s="2"/>
      <c r="AO45" s="479"/>
    </row>
    <row r="46" spans="1:41" ht="14.25" customHeight="1">
      <c r="A46" s="2"/>
      <c r="B46" s="2"/>
      <c r="C46" s="95" t="s">
        <v>1067</v>
      </c>
      <c r="D46" s="477">
        <v>45</v>
      </c>
      <c r="E46" s="3"/>
      <c r="F46" s="3"/>
      <c r="G46" s="2"/>
      <c r="H46" s="2"/>
      <c r="I46" s="82"/>
      <c r="J46" s="2"/>
      <c r="K46" s="2"/>
      <c r="L46" s="2"/>
      <c r="M46" s="2"/>
      <c r="N46" s="2"/>
      <c r="O46" s="2"/>
      <c r="P46" s="2"/>
      <c r="Q46" s="8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3"/>
      <c r="AG46" s="204"/>
      <c r="AH46" s="2"/>
      <c r="AI46" s="2"/>
      <c r="AJ46" s="479"/>
      <c r="AK46" s="1"/>
      <c r="AL46" s="1"/>
      <c r="AM46" s="480"/>
      <c r="AN46" s="2"/>
      <c r="AO46" s="479"/>
    </row>
    <row r="47" spans="1:41" ht="14.25" customHeight="1">
      <c r="A47" s="2"/>
      <c r="B47" s="2"/>
      <c r="C47" s="95" t="s">
        <v>1068</v>
      </c>
      <c r="D47" s="477">
        <v>75</v>
      </c>
      <c r="E47" s="3"/>
      <c r="F47" s="3"/>
      <c r="G47" s="2"/>
      <c r="H47" s="2"/>
      <c r="I47" s="82"/>
      <c r="J47" s="2"/>
      <c r="K47" s="2"/>
      <c r="L47" s="2"/>
      <c r="M47" s="2"/>
      <c r="N47" s="2"/>
      <c r="O47" s="2"/>
      <c r="P47" s="2"/>
      <c r="Q47" s="468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3"/>
      <c r="AG47" s="204"/>
      <c r="AH47" s="2"/>
      <c r="AI47" s="2"/>
      <c r="AJ47" s="479"/>
      <c r="AK47" s="1"/>
      <c r="AL47" s="1"/>
      <c r="AM47" s="480"/>
      <c r="AN47" s="2"/>
      <c r="AO47" s="479"/>
    </row>
    <row r="48" spans="1:41" ht="14.25" customHeight="1">
      <c r="A48" s="2"/>
      <c r="B48" s="2"/>
      <c r="C48" s="95" t="s">
        <v>1069</v>
      </c>
      <c r="D48" s="477">
        <v>30</v>
      </c>
      <c r="E48" s="3"/>
      <c r="F48" s="3"/>
      <c r="G48" s="2"/>
      <c r="H48" s="2"/>
      <c r="I48" s="82"/>
      <c r="J48" s="2"/>
      <c r="K48" s="2"/>
      <c r="L48" s="2"/>
      <c r="M48" s="2"/>
      <c r="N48" s="2"/>
      <c r="O48" s="2"/>
      <c r="P48" s="2"/>
      <c r="Q48" s="468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3"/>
      <c r="AG48" s="204"/>
      <c r="AH48" s="2"/>
      <c r="AI48" s="2"/>
      <c r="AJ48" s="479"/>
      <c r="AK48" s="1"/>
      <c r="AL48" s="1"/>
      <c r="AM48" s="480"/>
      <c r="AN48" s="2"/>
      <c r="AO48" s="479"/>
    </row>
    <row r="49" spans="1:41" ht="14.25" customHeight="1">
      <c r="A49" s="2"/>
      <c r="B49" s="2"/>
      <c r="C49" s="95" t="s">
        <v>1099</v>
      </c>
      <c r="D49" s="499">
        <f>SUM(D45:D48)</f>
        <v>180</v>
      </c>
      <c r="E49" s="477">
        <f>D49/30</f>
        <v>6</v>
      </c>
      <c r="F49" s="40"/>
      <c r="G49" s="2"/>
      <c r="H49" s="2"/>
      <c r="I49" s="82"/>
      <c r="J49" s="2"/>
      <c r="K49" s="2"/>
      <c r="L49" s="2"/>
      <c r="M49" s="2"/>
      <c r="N49" s="2"/>
      <c r="O49" s="2"/>
      <c r="P49" s="2"/>
      <c r="Q49" s="468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3"/>
      <c r="AG49" s="204"/>
      <c r="AH49" s="2"/>
      <c r="AI49" s="2"/>
      <c r="AJ49" s="479"/>
      <c r="AK49" s="1"/>
      <c r="AL49" s="1"/>
      <c r="AM49" s="480"/>
      <c r="AN49" s="2"/>
      <c r="AO49" s="479"/>
    </row>
    <row r="50" spans="1:41" ht="14.25" customHeight="1">
      <c r="A50" s="2"/>
      <c r="B50" s="2"/>
      <c r="C50" s="2"/>
      <c r="D50" s="1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468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3"/>
      <c r="AG50" s="204"/>
      <c r="AH50" s="2"/>
      <c r="AI50" s="2"/>
      <c r="AJ50" s="479"/>
      <c r="AK50" s="1"/>
      <c r="AL50" s="1"/>
      <c r="AM50" s="480"/>
      <c r="AN50" s="2"/>
      <c r="AO50" s="479"/>
    </row>
    <row r="51" spans="1:41" ht="14.25" customHeight="1">
      <c r="A51" s="2"/>
      <c r="B51" s="2"/>
      <c r="C51" s="2"/>
      <c r="D51" s="1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468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3"/>
      <c r="AG51" s="204"/>
      <c r="AH51" s="2"/>
      <c r="AI51" s="2"/>
      <c r="AJ51" s="479"/>
      <c r="AK51" s="1"/>
      <c r="AL51" s="1"/>
      <c r="AM51" s="480"/>
      <c r="AN51" s="2"/>
      <c r="AO51" s="479"/>
    </row>
    <row r="52" spans="1:41" ht="14.25" customHeight="1">
      <c r="A52" s="2"/>
      <c r="B52" s="2"/>
      <c r="C52" s="2"/>
      <c r="D52" s="1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468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3"/>
      <c r="AG52" s="204"/>
      <c r="AH52" s="2"/>
      <c r="AI52" s="2"/>
      <c r="AJ52" s="479"/>
      <c r="AK52" s="1"/>
      <c r="AL52" s="1"/>
      <c r="AM52" s="480"/>
      <c r="AN52" s="2"/>
      <c r="AO52" s="479"/>
    </row>
    <row r="53" spans="1:41" ht="14.25" customHeight="1">
      <c r="A53" s="2"/>
      <c r="B53" s="2"/>
      <c r="C53" s="2"/>
      <c r="D53" s="1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468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3"/>
      <c r="AG53" s="204"/>
      <c r="AH53" s="2"/>
      <c r="AI53" s="2"/>
      <c r="AJ53" s="479"/>
      <c r="AK53" s="1"/>
      <c r="AL53" s="1"/>
      <c r="AM53" s="480"/>
      <c r="AN53" s="2"/>
      <c r="AO53" s="479"/>
    </row>
    <row r="54" spans="1:41" ht="14.25" customHeight="1">
      <c r="A54" s="2"/>
      <c r="B54" s="2"/>
      <c r="C54" s="2"/>
      <c r="D54" s="1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468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3"/>
      <c r="AG54" s="204"/>
      <c r="AH54" s="2"/>
      <c r="AI54" s="2"/>
      <c r="AJ54" s="479"/>
      <c r="AK54" s="1"/>
      <c r="AL54" s="1"/>
      <c r="AM54" s="480"/>
      <c r="AN54" s="2"/>
      <c r="AO54" s="479"/>
    </row>
    <row r="55" spans="1:41" ht="14.25" customHeight="1">
      <c r="A55" s="2"/>
      <c r="B55" s="2"/>
      <c r="C55" s="2"/>
      <c r="D55" s="1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468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3"/>
      <c r="AG55" s="204"/>
      <c r="AH55" s="2"/>
      <c r="AI55" s="2"/>
      <c r="AJ55" s="479"/>
      <c r="AK55" s="1"/>
      <c r="AL55" s="1"/>
      <c r="AM55" s="480"/>
      <c r="AN55" s="2"/>
      <c r="AO55" s="479"/>
    </row>
    <row r="56" spans="1:41" ht="14.25" customHeight="1">
      <c r="A56" s="2"/>
      <c r="B56" s="2"/>
      <c r="C56" s="2"/>
      <c r="D56" s="1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468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3"/>
      <c r="AG56" s="204"/>
      <c r="AH56" s="2"/>
      <c r="AI56" s="2"/>
      <c r="AJ56" s="479"/>
      <c r="AK56" s="1"/>
      <c r="AL56" s="1"/>
      <c r="AM56" s="480"/>
      <c r="AN56" s="2"/>
      <c r="AO56" s="479"/>
    </row>
    <row r="57" spans="1:41" ht="14.25" customHeight="1">
      <c r="A57" s="2"/>
      <c r="B57" s="2"/>
      <c r="C57" s="2"/>
      <c r="D57" s="1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468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3"/>
      <c r="AG57" s="204"/>
      <c r="AH57" s="2"/>
      <c r="AI57" s="2"/>
      <c r="AJ57" s="479"/>
      <c r="AK57" s="1"/>
      <c r="AL57" s="1"/>
      <c r="AM57" s="480"/>
      <c r="AN57" s="2"/>
      <c r="AO57" s="479"/>
    </row>
    <row r="58" spans="1:41" ht="14.25" customHeight="1">
      <c r="A58" s="2"/>
      <c r="B58" s="2"/>
      <c r="C58" s="2"/>
      <c r="D58" s="1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468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3"/>
      <c r="AG58" s="204"/>
      <c r="AH58" s="2"/>
      <c r="AI58" s="2"/>
      <c r="AJ58" s="479"/>
      <c r="AK58" s="1"/>
      <c r="AL58" s="1"/>
      <c r="AM58" s="480"/>
      <c r="AN58" s="2"/>
      <c r="AO58" s="479"/>
    </row>
    <row r="59" spans="1:41" ht="14.25" customHeight="1">
      <c r="A59" s="2"/>
      <c r="B59" s="2"/>
      <c r="C59" s="2"/>
      <c r="D59" s="1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468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3"/>
      <c r="AG59" s="204"/>
      <c r="AH59" s="2"/>
      <c r="AI59" s="2"/>
      <c r="AJ59" s="479"/>
      <c r="AK59" s="1"/>
      <c r="AL59" s="1"/>
      <c r="AM59" s="480"/>
      <c r="AN59" s="2"/>
      <c r="AO59" s="479"/>
    </row>
    <row r="60" spans="1:41" ht="14.25" customHeight="1">
      <c r="A60" s="2"/>
      <c r="B60" s="2"/>
      <c r="C60" s="2"/>
      <c r="D60" s="1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468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3"/>
      <c r="AG60" s="204"/>
      <c r="AH60" s="2"/>
      <c r="AI60" s="2"/>
      <c r="AJ60" s="479"/>
      <c r="AK60" s="1"/>
      <c r="AL60" s="1"/>
      <c r="AM60" s="480"/>
      <c r="AN60" s="2"/>
      <c r="AO60" s="479"/>
    </row>
    <row r="61" spans="1:41" ht="14.25" customHeight="1">
      <c r="A61" s="2"/>
      <c r="B61" s="2"/>
      <c r="C61" s="2"/>
      <c r="D61" s="1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468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3"/>
      <c r="AG61" s="204"/>
      <c r="AH61" s="2"/>
      <c r="AI61" s="2"/>
      <c r="AJ61" s="479"/>
      <c r="AK61" s="1"/>
      <c r="AL61" s="1"/>
      <c r="AM61" s="480"/>
      <c r="AN61" s="2"/>
      <c r="AO61" s="479"/>
    </row>
    <row r="62" spans="1:41" ht="14.25" customHeight="1">
      <c r="A62" s="2"/>
      <c r="B62" s="2"/>
      <c r="C62" s="2"/>
      <c r="D62" s="1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468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3"/>
      <c r="AG62" s="204"/>
      <c r="AH62" s="2"/>
      <c r="AI62" s="2"/>
      <c r="AJ62" s="479"/>
      <c r="AK62" s="1"/>
      <c r="AL62" s="1"/>
      <c r="AM62" s="480"/>
      <c r="AN62" s="2"/>
      <c r="AO62" s="479"/>
    </row>
    <row r="63" spans="1:41" ht="14.25" customHeight="1">
      <c r="A63" s="2"/>
      <c r="B63" s="2"/>
      <c r="C63" s="2"/>
      <c r="D63" s="1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468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3"/>
      <c r="AG63" s="204"/>
      <c r="AH63" s="2"/>
      <c r="AI63" s="2"/>
      <c r="AJ63" s="479"/>
      <c r="AK63" s="1"/>
      <c r="AL63" s="1"/>
      <c r="AM63" s="480"/>
      <c r="AN63" s="2"/>
      <c r="AO63" s="479"/>
    </row>
    <row r="64" spans="1:41" ht="14.25" customHeight="1">
      <c r="A64" s="2"/>
      <c r="B64" s="2"/>
      <c r="C64" s="2"/>
      <c r="D64" s="1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468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3"/>
      <c r="AG64" s="204"/>
      <c r="AH64" s="2"/>
      <c r="AI64" s="2"/>
      <c r="AJ64" s="479"/>
      <c r="AK64" s="1"/>
      <c r="AL64" s="1"/>
      <c r="AM64" s="480"/>
      <c r="AN64" s="2"/>
      <c r="AO64" s="479"/>
    </row>
    <row r="65" spans="1:41" ht="14.25" customHeight="1">
      <c r="A65" s="2"/>
      <c r="B65" s="2"/>
      <c r="C65" s="2"/>
      <c r="D65" s="1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468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3"/>
      <c r="AG65" s="204"/>
      <c r="AH65" s="2"/>
      <c r="AI65" s="2"/>
      <c r="AJ65" s="479"/>
      <c r="AK65" s="1"/>
      <c r="AL65" s="1"/>
      <c r="AM65" s="480"/>
      <c r="AN65" s="2"/>
      <c r="AO65" s="479"/>
    </row>
    <row r="66" spans="1:41" ht="14.25" customHeight="1">
      <c r="A66" s="2"/>
      <c r="B66" s="2"/>
      <c r="C66" s="2"/>
      <c r="D66" s="1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468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3"/>
      <c r="AG66" s="204"/>
      <c r="AH66" s="2"/>
      <c r="AI66" s="2"/>
      <c r="AJ66" s="479"/>
      <c r="AK66" s="1"/>
      <c r="AL66" s="1"/>
      <c r="AM66" s="480"/>
      <c r="AN66" s="2"/>
      <c r="AO66" s="479"/>
    </row>
    <row r="67" spans="1:41" ht="14.25" customHeight="1">
      <c r="A67" s="2"/>
      <c r="B67" s="2"/>
      <c r="C67" s="2"/>
      <c r="D67" s="1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468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3"/>
      <c r="AG67" s="204"/>
      <c r="AH67" s="2"/>
      <c r="AI67" s="2"/>
      <c r="AJ67" s="479"/>
      <c r="AK67" s="1"/>
      <c r="AL67" s="1"/>
      <c r="AM67" s="480"/>
      <c r="AN67" s="2"/>
      <c r="AO67" s="479"/>
    </row>
    <row r="68" spans="1:41" ht="14.25" customHeight="1">
      <c r="A68" s="2"/>
      <c r="B68" s="2"/>
      <c r="C68" s="2"/>
      <c r="D68" s="1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468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3"/>
      <c r="AG68" s="204"/>
      <c r="AH68" s="2"/>
      <c r="AI68" s="2"/>
      <c r="AJ68" s="479"/>
      <c r="AK68" s="1"/>
      <c r="AL68" s="1"/>
      <c r="AM68" s="480"/>
      <c r="AN68" s="2"/>
      <c r="AO68" s="479"/>
    </row>
    <row r="69" spans="1:41" ht="14.25" customHeight="1">
      <c r="A69" s="2"/>
      <c r="B69" s="2"/>
      <c r="C69" s="2"/>
      <c r="D69" s="1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468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3"/>
      <c r="AG69" s="204"/>
      <c r="AH69" s="2"/>
      <c r="AI69" s="2"/>
      <c r="AJ69" s="479"/>
      <c r="AK69" s="1"/>
      <c r="AL69" s="1"/>
      <c r="AM69" s="480"/>
      <c r="AN69" s="2"/>
      <c r="AO69" s="479"/>
    </row>
    <row r="70" spans="1:41" ht="14.25" customHeight="1">
      <c r="A70" s="2"/>
      <c r="B70" s="2"/>
      <c r="C70" s="2"/>
      <c r="D70" s="1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468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3"/>
      <c r="AG70" s="204"/>
      <c r="AH70" s="2"/>
      <c r="AI70" s="2"/>
      <c r="AJ70" s="479"/>
      <c r="AK70" s="1"/>
      <c r="AL70" s="1"/>
      <c r="AM70" s="480"/>
      <c r="AN70" s="2"/>
      <c r="AO70" s="479"/>
    </row>
    <row r="71" spans="1:41" ht="14.25" customHeight="1">
      <c r="A71" s="2"/>
      <c r="B71" s="2"/>
      <c r="C71" s="2"/>
      <c r="D71" s="1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468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3"/>
      <c r="AG71" s="204"/>
      <c r="AH71" s="2"/>
      <c r="AI71" s="2"/>
      <c r="AJ71" s="479"/>
      <c r="AK71" s="1"/>
      <c r="AL71" s="1"/>
      <c r="AM71" s="480"/>
      <c r="AN71" s="2"/>
      <c r="AO71" s="479"/>
    </row>
    <row r="72" spans="1:41" ht="14.25" customHeight="1">
      <c r="A72" s="2"/>
      <c r="B72" s="2"/>
      <c r="C72" s="200" t="s">
        <v>1063</v>
      </c>
      <c r="D72" s="477"/>
      <c r="E72" s="3"/>
      <c r="F72" s="3"/>
      <c r="G72" s="2"/>
      <c r="H72" s="2"/>
      <c r="I72" s="2"/>
      <c r="J72" s="2"/>
      <c r="K72" s="2"/>
      <c r="L72" s="2"/>
      <c r="M72" s="2"/>
      <c r="N72" s="2"/>
      <c r="O72" s="2"/>
      <c r="P72" s="2"/>
      <c r="Q72" s="468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3"/>
      <c r="AG72" s="204"/>
      <c r="AH72" s="2"/>
      <c r="AI72" s="2"/>
      <c r="AJ72" s="479"/>
      <c r="AK72" s="1"/>
      <c r="AL72" s="1"/>
      <c r="AM72" s="480"/>
      <c r="AN72" s="2"/>
      <c r="AO72" s="479"/>
    </row>
    <row r="73" spans="1:41" ht="14.25" customHeight="1">
      <c r="A73" s="2"/>
      <c r="B73" s="2"/>
      <c r="C73" s="95" t="s">
        <v>1064</v>
      </c>
      <c r="D73" s="477" t="s">
        <v>1065</v>
      </c>
      <c r="E73" s="3"/>
      <c r="F73" s="3"/>
      <c r="G73" s="2"/>
      <c r="H73" s="2"/>
      <c r="I73" s="2"/>
      <c r="J73" s="2"/>
      <c r="K73" s="2"/>
      <c r="L73" s="2"/>
      <c r="M73" s="2"/>
      <c r="N73" s="2"/>
      <c r="O73" s="2"/>
      <c r="P73" s="2"/>
      <c r="Q73" s="468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3"/>
      <c r="AG73" s="204"/>
      <c r="AH73" s="2"/>
      <c r="AI73" s="2"/>
      <c r="AJ73" s="479"/>
      <c r="AK73" s="1"/>
      <c r="AL73" s="1"/>
      <c r="AM73" s="480"/>
      <c r="AN73" s="2"/>
      <c r="AO73" s="479"/>
    </row>
    <row r="74" spans="1:41" ht="14.25" customHeight="1">
      <c r="A74" s="2"/>
      <c r="B74" s="2"/>
      <c r="C74" s="95" t="s">
        <v>1066</v>
      </c>
      <c r="D74" s="477">
        <v>15</v>
      </c>
      <c r="E74" s="3"/>
      <c r="F74" s="3"/>
      <c r="G74" s="2"/>
      <c r="H74" s="2"/>
      <c r="I74" s="2"/>
      <c r="J74" s="2"/>
      <c r="K74" s="2"/>
      <c r="L74" s="2"/>
      <c r="M74" s="2"/>
      <c r="N74" s="2"/>
      <c r="O74" s="2"/>
      <c r="P74" s="2"/>
      <c r="Q74" s="468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3"/>
      <c r="AG74" s="204"/>
      <c r="AH74" s="2"/>
      <c r="AI74" s="2"/>
      <c r="AJ74" s="479"/>
      <c r="AK74" s="1"/>
      <c r="AL74" s="1"/>
      <c r="AM74" s="480"/>
      <c r="AN74" s="2"/>
      <c r="AO74" s="479"/>
    </row>
    <row r="75" spans="1:41" ht="14.25" customHeight="1">
      <c r="A75" s="2"/>
      <c r="B75" s="2"/>
      <c r="C75" s="95" t="s">
        <v>1067</v>
      </c>
      <c r="D75" s="477">
        <v>30</v>
      </c>
      <c r="E75" s="3"/>
      <c r="F75" s="3"/>
      <c r="G75" s="2"/>
      <c r="H75" s="2"/>
      <c r="I75" s="2"/>
      <c r="J75" s="2"/>
      <c r="K75" s="2"/>
      <c r="L75" s="2"/>
      <c r="M75" s="2"/>
      <c r="N75" s="2"/>
      <c r="O75" s="2"/>
      <c r="P75" s="2"/>
      <c r="Q75" s="468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3"/>
      <c r="AG75" s="204"/>
      <c r="AH75" s="2"/>
      <c r="AI75" s="2"/>
      <c r="AJ75" s="479"/>
      <c r="AK75" s="1"/>
      <c r="AL75" s="1"/>
      <c r="AM75" s="480"/>
      <c r="AN75" s="2"/>
      <c r="AO75" s="479"/>
    </row>
    <row r="76" spans="1:41" ht="14.25" customHeight="1">
      <c r="A76" s="2"/>
      <c r="B76" s="2"/>
      <c r="C76" s="95" t="s">
        <v>1068</v>
      </c>
      <c r="D76" s="477">
        <v>45</v>
      </c>
      <c r="E76" s="3"/>
      <c r="F76" s="3"/>
      <c r="G76" s="2"/>
      <c r="H76" s="2"/>
      <c r="I76" s="2"/>
      <c r="J76" s="2"/>
      <c r="K76" s="2"/>
      <c r="L76" s="2"/>
      <c r="M76" s="2"/>
      <c r="N76" s="2"/>
      <c r="O76" s="2"/>
      <c r="P76" s="2"/>
      <c r="Q76" s="468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3"/>
      <c r="AG76" s="204"/>
      <c r="AH76" s="2"/>
      <c r="AI76" s="2"/>
      <c r="AJ76" s="479"/>
      <c r="AK76" s="1"/>
      <c r="AL76" s="1"/>
      <c r="AM76" s="480"/>
      <c r="AN76" s="2"/>
      <c r="AO76" s="479"/>
    </row>
    <row r="77" spans="1:41" ht="14.25" customHeight="1">
      <c r="A77" s="2"/>
      <c r="B77" s="2"/>
      <c r="C77" s="95" t="s">
        <v>1069</v>
      </c>
      <c r="D77" s="477">
        <v>30</v>
      </c>
      <c r="E77" s="3"/>
      <c r="F77" s="3"/>
      <c r="G77" s="2"/>
      <c r="H77" s="2"/>
      <c r="I77" s="2"/>
      <c r="J77" s="2"/>
      <c r="K77" s="2"/>
      <c r="L77" s="2"/>
      <c r="M77" s="2"/>
      <c r="N77" s="2"/>
      <c r="O77" s="2"/>
      <c r="P77" s="2"/>
      <c r="Q77" s="468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3"/>
      <c r="AG77" s="204"/>
      <c r="AH77" s="2"/>
      <c r="AI77" s="2"/>
      <c r="AJ77" s="479"/>
      <c r="AK77" s="1"/>
      <c r="AL77" s="1"/>
      <c r="AM77" s="480"/>
      <c r="AN77" s="2"/>
      <c r="AO77" s="479"/>
    </row>
    <row r="78" spans="1:41" ht="14.25" customHeight="1">
      <c r="A78" s="2"/>
      <c r="B78" s="2"/>
      <c r="C78" s="95" t="s">
        <v>1099</v>
      </c>
      <c r="D78" s="499">
        <f>SUM(D74:D77)</f>
        <v>120</v>
      </c>
      <c r="E78" s="477">
        <f>D78/30</f>
        <v>4</v>
      </c>
      <c r="F78" s="40"/>
      <c r="G78" s="2"/>
      <c r="H78" s="2"/>
      <c r="I78" s="2"/>
      <c r="J78" s="2"/>
      <c r="K78" s="2"/>
      <c r="L78" s="2"/>
      <c r="M78" s="2"/>
      <c r="N78" s="2"/>
      <c r="O78" s="2"/>
      <c r="P78" s="2"/>
      <c r="Q78" s="468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3"/>
      <c r="AG78" s="204"/>
      <c r="AH78" s="2"/>
      <c r="AI78" s="2"/>
      <c r="AJ78" s="479"/>
      <c r="AK78" s="1"/>
      <c r="AL78" s="1"/>
      <c r="AM78" s="480"/>
      <c r="AN78" s="2"/>
      <c r="AO78" s="479"/>
    </row>
    <row r="79" spans="1:41" ht="14.25" customHeight="1">
      <c r="A79" s="2"/>
      <c r="B79" s="2"/>
      <c r="C79" s="2"/>
      <c r="D79" s="1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468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3"/>
      <c r="AG79" s="204"/>
      <c r="AH79" s="2"/>
      <c r="AI79" s="2"/>
      <c r="AJ79" s="479"/>
      <c r="AK79" s="1"/>
      <c r="AL79" s="1"/>
      <c r="AM79" s="480"/>
      <c r="AN79" s="2"/>
      <c r="AO79" s="479"/>
    </row>
    <row r="80" spans="1:41" ht="14.25" customHeight="1">
      <c r="A80" s="2"/>
      <c r="B80" s="2"/>
      <c r="C80" s="2"/>
      <c r="D80" s="1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468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3"/>
      <c r="AG80" s="204"/>
      <c r="AH80" s="2"/>
      <c r="AI80" s="2"/>
      <c r="AJ80" s="479"/>
      <c r="AK80" s="1"/>
      <c r="AL80" s="1"/>
      <c r="AM80" s="480"/>
      <c r="AN80" s="2"/>
      <c r="AO80" s="479"/>
    </row>
    <row r="81" spans="1:41" ht="14.25" customHeight="1">
      <c r="A81" s="2"/>
      <c r="B81" s="2"/>
      <c r="C81" s="2"/>
      <c r="D81" s="1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468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3"/>
      <c r="AG81" s="204"/>
      <c r="AH81" s="2"/>
      <c r="AI81" s="2"/>
      <c r="AJ81" s="479"/>
      <c r="AK81" s="1"/>
      <c r="AL81" s="1"/>
      <c r="AM81" s="480"/>
      <c r="AN81" s="2"/>
      <c r="AO81" s="479"/>
    </row>
    <row r="82" spans="1:41" ht="14.25" customHeight="1">
      <c r="A82" s="2"/>
      <c r="B82" s="2"/>
      <c r="C82" s="2"/>
      <c r="D82" s="1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468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3"/>
      <c r="AG82" s="204"/>
      <c r="AH82" s="2"/>
      <c r="AI82" s="2"/>
      <c r="AJ82" s="479"/>
      <c r="AK82" s="1"/>
      <c r="AL82" s="1"/>
      <c r="AM82" s="480"/>
      <c r="AN82" s="2"/>
      <c r="AO82" s="479"/>
    </row>
    <row r="83" spans="1:41" ht="14.25" customHeight="1">
      <c r="A83" s="2"/>
      <c r="B83" s="2"/>
      <c r="C83" s="2"/>
      <c r="D83" s="1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468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3"/>
      <c r="AG83" s="204"/>
      <c r="AH83" s="2"/>
      <c r="AI83" s="2"/>
      <c r="AJ83" s="479"/>
      <c r="AK83" s="1"/>
      <c r="AL83" s="1"/>
      <c r="AM83" s="480"/>
      <c r="AN83" s="2"/>
      <c r="AO83" s="479"/>
    </row>
    <row r="84" spans="1:41" ht="14.25" customHeight="1">
      <c r="A84" s="2"/>
      <c r="B84" s="2"/>
      <c r="C84" s="2"/>
      <c r="D84" s="1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468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3"/>
      <c r="AG84" s="204"/>
      <c r="AH84" s="2"/>
      <c r="AI84" s="2"/>
      <c r="AJ84" s="479"/>
      <c r="AK84" s="1"/>
      <c r="AL84" s="1"/>
      <c r="AM84" s="480"/>
      <c r="AN84" s="2"/>
      <c r="AO84" s="479"/>
    </row>
    <row r="85" spans="1:41" ht="14.25" customHeight="1">
      <c r="A85" s="2"/>
      <c r="B85" s="2"/>
      <c r="C85" s="2"/>
      <c r="D85" s="1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468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3"/>
      <c r="AG85" s="204"/>
      <c r="AH85" s="2"/>
      <c r="AI85" s="2"/>
      <c r="AJ85" s="479"/>
      <c r="AK85" s="1"/>
      <c r="AL85" s="1"/>
      <c r="AM85" s="480"/>
      <c r="AN85" s="2"/>
      <c r="AO85" s="479"/>
    </row>
    <row r="86" spans="1:41" ht="14.25" customHeight="1">
      <c r="A86" s="2"/>
      <c r="B86" s="2"/>
      <c r="C86" s="2"/>
      <c r="D86" s="1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468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3"/>
      <c r="AG86" s="204"/>
      <c r="AH86" s="2"/>
      <c r="AI86" s="2"/>
      <c r="AJ86" s="479"/>
      <c r="AK86" s="1"/>
      <c r="AL86" s="1"/>
      <c r="AM86" s="480"/>
      <c r="AN86" s="2"/>
      <c r="AO86" s="479"/>
    </row>
    <row r="87" spans="1:41" ht="14.25" customHeight="1">
      <c r="A87" s="2"/>
      <c r="B87" s="2"/>
      <c r="C87" s="2"/>
      <c r="D87" s="1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468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3"/>
      <c r="AG87" s="204"/>
      <c r="AH87" s="2"/>
      <c r="AI87" s="2"/>
      <c r="AJ87" s="479"/>
      <c r="AK87" s="1"/>
      <c r="AL87" s="1"/>
      <c r="AM87" s="480"/>
      <c r="AN87" s="2"/>
      <c r="AO87" s="479"/>
    </row>
    <row r="88" spans="1:41" ht="14.25" customHeight="1">
      <c r="A88" s="2"/>
      <c r="B88" s="2"/>
      <c r="C88" s="2"/>
      <c r="D88" s="1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468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3"/>
      <c r="AG88" s="204"/>
      <c r="AH88" s="2"/>
      <c r="AI88" s="2"/>
      <c r="AJ88" s="479"/>
      <c r="AK88" s="1"/>
      <c r="AL88" s="1"/>
      <c r="AM88" s="480"/>
      <c r="AN88" s="2"/>
      <c r="AO88" s="479"/>
    </row>
    <row r="89" spans="1:41" ht="14.25" customHeight="1">
      <c r="A89" s="2"/>
      <c r="B89" s="2"/>
      <c r="C89" s="2"/>
      <c r="D89" s="1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468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3"/>
      <c r="AG89" s="204"/>
      <c r="AH89" s="2"/>
      <c r="AI89" s="2"/>
      <c r="AJ89" s="479"/>
      <c r="AK89" s="1"/>
      <c r="AL89" s="1"/>
      <c r="AM89" s="480"/>
      <c r="AN89" s="2"/>
      <c r="AO89" s="479"/>
    </row>
    <row r="90" spans="1:41" ht="14.25" customHeight="1">
      <c r="A90" s="2"/>
      <c r="B90" s="2"/>
      <c r="C90" s="2"/>
      <c r="D90" s="1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468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3"/>
      <c r="AG90" s="204"/>
      <c r="AH90" s="2"/>
      <c r="AI90" s="2"/>
      <c r="AJ90" s="479"/>
      <c r="AK90" s="1"/>
      <c r="AL90" s="1"/>
      <c r="AM90" s="480"/>
      <c r="AN90" s="2"/>
      <c r="AO90" s="479"/>
    </row>
    <row r="91" spans="1:41" ht="14.25" customHeight="1">
      <c r="A91" s="2"/>
      <c r="B91" s="2"/>
      <c r="C91" s="2"/>
      <c r="D91" s="1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468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3"/>
      <c r="AG91" s="204"/>
      <c r="AH91" s="2"/>
      <c r="AI91" s="2"/>
      <c r="AJ91" s="479"/>
      <c r="AK91" s="1"/>
      <c r="AL91" s="1"/>
      <c r="AM91" s="480"/>
      <c r="AN91" s="2"/>
      <c r="AO91" s="479"/>
    </row>
    <row r="92" spans="1:41" ht="14.25" customHeight="1">
      <c r="A92" s="2"/>
      <c r="B92" s="2"/>
      <c r="C92" s="2"/>
      <c r="D92" s="1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468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3"/>
      <c r="AG92" s="204"/>
      <c r="AH92" s="2"/>
      <c r="AI92" s="2"/>
      <c r="AJ92" s="479"/>
      <c r="AK92" s="1"/>
      <c r="AL92" s="1"/>
      <c r="AM92" s="480"/>
      <c r="AN92" s="2"/>
      <c r="AO92" s="479"/>
    </row>
    <row r="93" spans="1:41" ht="14.25" customHeight="1">
      <c r="A93" s="2"/>
      <c r="B93" s="2"/>
      <c r="C93" s="2"/>
      <c r="D93" s="1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468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3"/>
      <c r="AG93" s="204"/>
      <c r="AH93" s="2"/>
      <c r="AI93" s="2"/>
      <c r="AJ93" s="479"/>
      <c r="AK93" s="1"/>
      <c r="AL93" s="1"/>
      <c r="AM93" s="480"/>
      <c r="AN93" s="2"/>
      <c r="AO93" s="479"/>
    </row>
    <row r="94" spans="1:41" ht="14.25" customHeight="1">
      <c r="A94" s="2"/>
      <c r="B94" s="2"/>
      <c r="C94" s="2"/>
      <c r="D94" s="1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468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3"/>
      <c r="AG94" s="204"/>
      <c r="AH94" s="2"/>
      <c r="AI94" s="2"/>
      <c r="AJ94" s="479"/>
      <c r="AK94" s="1"/>
      <c r="AL94" s="1"/>
      <c r="AM94" s="480"/>
      <c r="AN94" s="2"/>
      <c r="AO94" s="479"/>
    </row>
    <row r="95" spans="1:41" ht="14.25" customHeight="1">
      <c r="A95" s="2"/>
      <c r="B95" s="2"/>
      <c r="C95" s="2"/>
      <c r="D95" s="1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468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3"/>
      <c r="AG95" s="204"/>
      <c r="AH95" s="2"/>
      <c r="AI95" s="2"/>
      <c r="AJ95" s="479"/>
      <c r="AK95" s="1"/>
      <c r="AL95" s="1"/>
      <c r="AM95" s="480"/>
      <c r="AN95" s="2"/>
      <c r="AO95" s="479"/>
    </row>
    <row r="96" spans="1:41" ht="14.25" customHeight="1">
      <c r="A96" s="2"/>
      <c r="B96" s="2"/>
      <c r="C96" s="2"/>
      <c r="D96" s="1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468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3"/>
      <c r="AG96" s="204"/>
      <c r="AH96" s="2"/>
      <c r="AI96" s="2"/>
      <c r="AJ96" s="479"/>
      <c r="AK96" s="1"/>
      <c r="AL96" s="1"/>
      <c r="AM96" s="480"/>
      <c r="AN96" s="2"/>
      <c r="AO96" s="479"/>
    </row>
    <row r="97" spans="1:41" ht="14.25" customHeight="1">
      <c r="A97" s="2"/>
      <c r="B97" s="2"/>
      <c r="C97" s="2"/>
      <c r="D97" s="1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468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3"/>
      <c r="AG97" s="204"/>
      <c r="AH97" s="2"/>
      <c r="AI97" s="2"/>
      <c r="AJ97" s="479"/>
      <c r="AK97" s="1"/>
      <c r="AL97" s="1"/>
      <c r="AM97" s="480"/>
      <c r="AN97" s="2"/>
      <c r="AO97" s="479"/>
    </row>
    <row r="98" spans="1:41" ht="14.25" customHeight="1">
      <c r="A98" s="2"/>
      <c r="B98" s="2"/>
      <c r="C98" s="2"/>
      <c r="D98" s="1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468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3"/>
      <c r="AG98" s="204"/>
      <c r="AH98" s="2"/>
      <c r="AI98" s="2"/>
      <c r="AJ98" s="479"/>
      <c r="AK98" s="1"/>
      <c r="AL98" s="1"/>
      <c r="AM98" s="480"/>
      <c r="AN98" s="2"/>
      <c r="AO98" s="479"/>
    </row>
    <row r="99" spans="1:41" ht="14.25" customHeight="1">
      <c r="A99" s="2"/>
      <c r="B99" s="2"/>
      <c r="C99" s="2"/>
      <c r="D99" s="1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468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3"/>
      <c r="AG99" s="204"/>
      <c r="AH99" s="2"/>
      <c r="AI99" s="2"/>
      <c r="AJ99" s="479"/>
      <c r="AK99" s="1"/>
      <c r="AL99" s="1"/>
      <c r="AM99" s="480"/>
      <c r="AN99" s="2"/>
      <c r="AO99" s="479"/>
    </row>
    <row r="100" spans="1:41" ht="14.25" customHeight="1">
      <c r="A100" s="2"/>
      <c r="B100" s="2"/>
      <c r="C100" s="2"/>
      <c r="D100" s="1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468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3"/>
      <c r="AG100" s="204"/>
      <c r="AH100" s="2"/>
      <c r="AI100" s="2"/>
      <c r="AJ100" s="479"/>
      <c r="AK100" s="1"/>
      <c r="AL100" s="1"/>
      <c r="AM100" s="480"/>
      <c r="AN100" s="2"/>
      <c r="AO100" s="479"/>
    </row>
    <row r="101" spans="1:41" ht="14.25" customHeight="1">
      <c r="A101" s="2"/>
      <c r="B101" s="2"/>
      <c r="C101" s="2"/>
      <c r="D101" s="1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468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3"/>
      <c r="AG101" s="204"/>
      <c r="AH101" s="2"/>
      <c r="AI101" s="2"/>
      <c r="AJ101" s="479"/>
      <c r="AK101" s="1"/>
      <c r="AL101" s="1"/>
      <c r="AM101" s="480"/>
      <c r="AN101" s="2"/>
      <c r="AO101" s="479"/>
    </row>
    <row r="102" spans="1:41" ht="14.25" customHeight="1">
      <c r="A102" s="2"/>
      <c r="B102" s="2"/>
      <c r="C102" s="2"/>
      <c r="D102" s="1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468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3"/>
      <c r="AG102" s="204"/>
      <c r="AH102" s="2"/>
      <c r="AI102" s="2"/>
      <c r="AJ102" s="479"/>
      <c r="AK102" s="1"/>
      <c r="AL102" s="1"/>
      <c r="AM102" s="480"/>
      <c r="AN102" s="2"/>
      <c r="AO102" s="479"/>
    </row>
    <row r="103" spans="1:41" ht="14.25" customHeight="1">
      <c r="A103" s="2"/>
      <c r="B103" s="2"/>
      <c r="C103" s="2"/>
      <c r="D103" s="1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468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3"/>
      <c r="AG103" s="204"/>
      <c r="AH103" s="2"/>
      <c r="AI103" s="2"/>
      <c r="AJ103" s="479"/>
      <c r="AK103" s="1"/>
      <c r="AL103" s="1"/>
      <c r="AM103" s="480"/>
      <c r="AN103" s="2"/>
      <c r="AO103" s="479"/>
    </row>
    <row r="104" spans="1:41" ht="14.25" customHeight="1">
      <c r="A104" s="2"/>
      <c r="B104" s="2"/>
      <c r="C104" s="2"/>
      <c r="D104" s="1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468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3"/>
      <c r="AG104" s="204"/>
      <c r="AH104" s="2"/>
      <c r="AI104" s="2"/>
      <c r="AJ104" s="479"/>
      <c r="AK104" s="1"/>
      <c r="AL104" s="1"/>
      <c r="AM104" s="480"/>
      <c r="AN104" s="2"/>
      <c r="AO104" s="479"/>
    </row>
    <row r="105" spans="1:41" ht="14.25" customHeight="1">
      <c r="A105" s="2"/>
      <c r="B105" s="2"/>
      <c r="C105" s="2"/>
      <c r="D105" s="1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468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3"/>
      <c r="AG105" s="204"/>
      <c r="AH105" s="2"/>
      <c r="AI105" s="2"/>
      <c r="AJ105" s="479"/>
      <c r="AK105" s="1"/>
      <c r="AL105" s="1"/>
      <c r="AM105" s="480"/>
      <c r="AN105" s="2"/>
      <c r="AO105" s="479"/>
    </row>
    <row r="106" spans="1:41" ht="14.25" customHeight="1">
      <c r="A106" s="2"/>
      <c r="B106" s="2"/>
      <c r="C106" s="2"/>
      <c r="D106" s="1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468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3"/>
      <c r="AG106" s="204"/>
      <c r="AH106" s="2"/>
      <c r="AI106" s="2"/>
      <c r="AJ106" s="479"/>
      <c r="AK106" s="1"/>
      <c r="AL106" s="1"/>
      <c r="AM106" s="480"/>
      <c r="AN106" s="2"/>
      <c r="AO106" s="479"/>
    </row>
    <row r="107" spans="1:41" ht="14.25" customHeight="1">
      <c r="A107" s="2"/>
      <c r="B107" s="2"/>
      <c r="C107" s="2"/>
      <c r="D107" s="1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468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3"/>
      <c r="AG107" s="204"/>
      <c r="AH107" s="2"/>
      <c r="AI107" s="2"/>
      <c r="AJ107" s="479"/>
      <c r="AK107" s="1"/>
      <c r="AL107" s="1"/>
      <c r="AM107" s="480"/>
      <c r="AN107" s="2"/>
      <c r="AO107" s="479"/>
    </row>
    <row r="108" spans="1:41" ht="14.25" customHeight="1">
      <c r="A108" s="2"/>
      <c r="B108" s="2"/>
      <c r="C108" s="2"/>
      <c r="D108" s="1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468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3"/>
      <c r="AG108" s="204"/>
      <c r="AH108" s="2"/>
      <c r="AI108" s="2"/>
      <c r="AJ108" s="479"/>
      <c r="AK108" s="1"/>
      <c r="AL108" s="1"/>
      <c r="AM108" s="480"/>
      <c r="AN108" s="2"/>
      <c r="AO108" s="479"/>
    </row>
    <row r="109" spans="1:41" ht="14.25" customHeight="1">
      <c r="A109" s="2"/>
      <c r="B109" s="2"/>
      <c r="C109" s="2"/>
      <c r="D109" s="1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468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3"/>
      <c r="AG109" s="204"/>
      <c r="AH109" s="2"/>
      <c r="AI109" s="2"/>
      <c r="AJ109" s="479"/>
      <c r="AK109" s="1"/>
      <c r="AL109" s="1"/>
      <c r="AM109" s="480"/>
      <c r="AN109" s="2"/>
      <c r="AO109" s="479"/>
    </row>
    <row r="110" spans="1:41" ht="14.25" customHeight="1">
      <c r="A110" s="2"/>
      <c r="B110" s="2"/>
      <c r="C110" s="2"/>
      <c r="D110" s="1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468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3"/>
      <c r="AG110" s="204"/>
      <c r="AH110" s="2"/>
      <c r="AI110" s="2"/>
      <c r="AJ110" s="479"/>
      <c r="AK110" s="1"/>
      <c r="AL110" s="1"/>
      <c r="AM110" s="480"/>
      <c r="AN110" s="2"/>
      <c r="AO110" s="479"/>
    </row>
    <row r="111" spans="1:41" ht="14.25" customHeight="1">
      <c r="A111" s="2"/>
      <c r="B111" s="2"/>
      <c r="C111" s="2"/>
      <c r="D111" s="1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468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3"/>
      <c r="AG111" s="204"/>
      <c r="AH111" s="2"/>
      <c r="AI111" s="2"/>
      <c r="AJ111" s="479"/>
      <c r="AK111" s="1"/>
      <c r="AL111" s="1"/>
      <c r="AM111" s="480"/>
      <c r="AN111" s="2"/>
      <c r="AO111" s="479"/>
    </row>
    <row r="112" spans="1:41" ht="14.25" customHeight="1">
      <c r="A112" s="2"/>
      <c r="B112" s="2"/>
      <c r="C112" s="2"/>
      <c r="D112" s="1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468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3"/>
      <c r="AG112" s="204"/>
      <c r="AH112" s="2"/>
      <c r="AI112" s="2"/>
      <c r="AJ112" s="479"/>
      <c r="AK112" s="1"/>
      <c r="AL112" s="1"/>
      <c r="AM112" s="480"/>
      <c r="AN112" s="2"/>
      <c r="AO112" s="479"/>
    </row>
    <row r="113" spans="1:41" ht="14.25" customHeight="1">
      <c r="A113" s="2"/>
      <c r="B113" s="2"/>
      <c r="C113" s="2"/>
      <c r="D113" s="1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468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3"/>
      <c r="AG113" s="204"/>
      <c r="AH113" s="2"/>
      <c r="AI113" s="2"/>
      <c r="AJ113" s="479"/>
      <c r="AK113" s="1"/>
      <c r="AL113" s="1"/>
      <c r="AM113" s="480"/>
      <c r="AN113" s="2"/>
      <c r="AO113" s="479"/>
    </row>
    <row r="114" spans="1:41" ht="14.25" customHeight="1">
      <c r="A114" s="2"/>
      <c r="B114" s="2"/>
      <c r="C114" s="2"/>
      <c r="D114" s="1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468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3"/>
      <c r="AG114" s="204"/>
      <c r="AH114" s="2"/>
      <c r="AI114" s="2"/>
      <c r="AJ114" s="479"/>
      <c r="AK114" s="1"/>
      <c r="AL114" s="1"/>
      <c r="AM114" s="480"/>
      <c r="AN114" s="2"/>
      <c r="AO114" s="479"/>
    </row>
    <row r="115" spans="1:41" ht="14.25" customHeight="1">
      <c r="A115" s="2"/>
      <c r="B115" s="2"/>
      <c r="C115" s="2"/>
      <c r="D115" s="1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468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3"/>
      <c r="AG115" s="204"/>
      <c r="AH115" s="2"/>
      <c r="AI115" s="2"/>
      <c r="AJ115" s="479"/>
      <c r="AK115" s="1"/>
      <c r="AL115" s="1"/>
      <c r="AM115" s="480"/>
      <c r="AN115" s="2"/>
      <c r="AO115" s="479"/>
    </row>
    <row r="116" spans="1:41" ht="14.25" customHeight="1">
      <c r="A116" s="2"/>
      <c r="B116" s="2"/>
      <c r="C116" s="2"/>
      <c r="D116" s="1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468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3"/>
      <c r="AG116" s="204"/>
      <c r="AH116" s="2"/>
      <c r="AI116" s="2"/>
      <c r="AJ116" s="479"/>
      <c r="AK116" s="1"/>
      <c r="AL116" s="1"/>
      <c r="AM116" s="480"/>
      <c r="AN116" s="2"/>
      <c r="AO116" s="479"/>
    </row>
    <row r="117" spans="1:41" ht="14.25" customHeight="1">
      <c r="A117" s="2"/>
      <c r="B117" s="2"/>
      <c r="C117" s="2"/>
      <c r="D117" s="1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468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3"/>
      <c r="AG117" s="204"/>
      <c r="AH117" s="2"/>
      <c r="AI117" s="2"/>
      <c r="AJ117" s="479"/>
      <c r="AK117" s="1"/>
      <c r="AL117" s="1"/>
      <c r="AM117" s="480"/>
      <c r="AN117" s="2"/>
      <c r="AO117" s="479"/>
    </row>
    <row r="118" spans="1:41" ht="14.25" customHeight="1">
      <c r="A118" s="2"/>
      <c r="B118" s="2"/>
      <c r="C118" s="2"/>
      <c r="D118" s="1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468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3"/>
      <c r="AG118" s="204"/>
      <c r="AH118" s="2"/>
      <c r="AI118" s="2"/>
      <c r="AJ118" s="479"/>
      <c r="AK118" s="1"/>
      <c r="AL118" s="1"/>
      <c r="AM118" s="480"/>
      <c r="AN118" s="2"/>
      <c r="AO118" s="479"/>
    </row>
    <row r="119" spans="1:41" ht="14.25" customHeight="1">
      <c r="A119" s="2"/>
      <c r="B119" s="2"/>
      <c r="C119" s="2"/>
      <c r="D119" s="1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468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3"/>
      <c r="AG119" s="204"/>
      <c r="AH119" s="2"/>
      <c r="AI119" s="2"/>
      <c r="AJ119" s="479"/>
      <c r="AK119" s="1"/>
      <c r="AL119" s="1"/>
      <c r="AM119" s="480"/>
      <c r="AN119" s="2"/>
      <c r="AO119" s="479"/>
    </row>
    <row r="120" spans="1:41" ht="14.25" customHeight="1">
      <c r="A120" s="2"/>
      <c r="B120" s="2"/>
      <c r="C120" s="2"/>
      <c r="D120" s="1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468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3"/>
      <c r="AG120" s="204"/>
      <c r="AH120" s="2"/>
      <c r="AI120" s="2"/>
      <c r="AJ120" s="479"/>
      <c r="AK120" s="1"/>
      <c r="AL120" s="1"/>
      <c r="AM120" s="480"/>
      <c r="AN120" s="2"/>
      <c r="AO120" s="479"/>
    </row>
    <row r="121" spans="1:41" ht="14.25" customHeight="1">
      <c r="A121" s="2"/>
      <c r="B121" s="2"/>
      <c r="C121" s="2"/>
      <c r="D121" s="1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468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3"/>
      <c r="AG121" s="204"/>
      <c r="AH121" s="2"/>
      <c r="AI121" s="2"/>
      <c r="AJ121" s="479"/>
      <c r="AK121" s="1"/>
      <c r="AL121" s="1"/>
      <c r="AM121" s="480"/>
      <c r="AN121" s="2"/>
      <c r="AO121" s="479"/>
    </row>
    <row r="122" spans="1:41" ht="14.25" customHeight="1">
      <c r="A122" s="2"/>
      <c r="B122" s="2"/>
      <c r="C122" s="2"/>
      <c r="D122" s="1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468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3"/>
      <c r="AG122" s="204"/>
      <c r="AH122" s="2"/>
      <c r="AI122" s="2"/>
      <c r="AJ122" s="479"/>
      <c r="AK122" s="1"/>
      <c r="AL122" s="1"/>
      <c r="AM122" s="480"/>
      <c r="AN122" s="2"/>
      <c r="AO122" s="479"/>
    </row>
    <row r="123" spans="1:41" ht="14.25" customHeight="1">
      <c r="A123" s="2"/>
      <c r="B123" s="2"/>
      <c r="C123" s="2"/>
      <c r="D123" s="1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468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3"/>
      <c r="AG123" s="204"/>
      <c r="AH123" s="2"/>
      <c r="AI123" s="2"/>
      <c r="AJ123" s="479"/>
      <c r="AK123" s="1"/>
      <c r="AL123" s="1"/>
      <c r="AM123" s="480"/>
      <c r="AN123" s="2"/>
      <c r="AO123" s="479"/>
    </row>
    <row r="124" spans="1:41" ht="14.25" customHeight="1">
      <c r="A124" s="2"/>
      <c r="B124" s="2"/>
      <c r="C124" s="2"/>
      <c r="D124" s="1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468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3"/>
      <c r="AG124" s="204"/>
      <c r="AH124" s="2"/>
      <c r="AI124" s="2"/>
      <c r="AJ124" s="479"/>
      <c r="AK124" s="1"/>
      <c r="AL124" s="1"/>
      <c r="AM124" s="480"/>
      <c r="AN124" s="2"/>
      <c r="AO124" s="479"/>
    </row>
    <row r="125" spans="1:41" ht="14.25" customHeight="1">
      <c r="A125" s="2"/>
      <c r="B125" s="2"/>
      <c r="C125" s="2"/>
      <c r="D125" s="1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468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3"/>
      <c r="AG125" s="204"/>
      <c r="AH125" s="2"/>
      <c r="AI125" s="2"/>
      <c r="AJ125" s="479"/>
      <c r="AK125" s="1"/>
      <c r="AL125" s="1"/>
      <c r="AM125" s="480"/>
      <c r="AN125" s="2"/>
      <c r="AO125" s="479"/>
    </row>
    <row r="126" spans="1:41" ht="14.25" customHeight="1">
      <c r="A126" s="2"/>
      <c r="B126" s="2"/>
      <c r="C126" s="2"/>
      <c r="D126" s="1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468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3"/>
      <c r="AG126" s="204"/>
      <c r="AH126" s="2"/>
      <c r="AI126" s="2"/>
      <c r="AJ126" s="479"/>
      <c r="AK126" s="1"/>
      <c r="AL126" s="1"/>
      <c r="AM126" s="480"/>
      <c r="AN126" s="2"/>
      <c r="AO126" s="479"/>
    </row>
    <row r="127" spans="1:41" ht="14.25" customHeight="1">
      <c r="A127" s="2"/>
      <c r="B127" s="2"/>
      <c r="C127" s="2"/>
      <c r="D127" s="1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468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3"/>
      <c r="AG127" s="204"/>
      <c r="AH127" s="2"/>
      <c r="AI127" s="2"/>
      <c r="AJ127" s="479"/>
      <c r="AK127" s="1"/>
      <c r="AL127" s="1"/>
      <c r="AM127" s="480"/>
      <c r="AN127" s="2"/>
      <c r="AO127" s="479"/>
    </row>
    <row r="128" spans="1:41" ht="14.25" customHeight="1">
      <c r="A128" s="2"/>
      <c r="B128" s="2"/>
      <c r="C128" s="2"/>
      <c r="D128" s="1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468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3"/>
      <c r="AG128" s="204"/>
      <c r="AH128" s="2"/>
      <c r="AI128" s="2"/>
      <c r="AJ128" s="479"/>
      <c r="AK128" s="1"/>
      <c r="AL128" s="1"/>
      <c r="AM128" s="480"/>
      <c r="AN128" s="2"/>
      <c r="AO128" s="479"/>
    </row>
    <row r="129" spans="1:41" ht="14.25" customHeight="1">
      <c r="A129" s="2"/>
      <c r="B129" s="2"/>
      <c r="C129" s="2"/>
      <c r="D129" s="1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468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3"/>
      <c r="AG129" s="204"/>
      <c r="AH129" s="2"/>
      <c r="AI129" s="2"/>
      <c r="AJ129" s="479"/>
      <c r="AK129" s="1"/>
      <c r="AL129" s="1"/>
      <c r="AM129" s="480"/>
      <c r="AN129" s="2"/>
      <c r="AO129" s="479"/>
    </row>
    <row r="130" spans="1:41" ht="14.25" customHeight="1">
      <c r="A130" s="2"/>
      <c r="B130" s="2"/>
      <c r="C130" s="2"/>
      <c r="D130" s="1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468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3"/>
      <c r="AG130" s="204"/>
      <c r="AH130" s="2"/>
      <c r="AI130" s="2"/>
      <c r="AJ130" s="479"/>
      <c r="AK130" s="1"/>
      <c r="AL130" s="1"/>
      <c r="AM130" s="480"/>
      <c r="AN130" s="2"/>
      <c r="AO130" s="479"/>
    </row>
    <row r="131" spans="1:41" ht="14.25" customHeight="1">
      <c r="A131" s="2"/>
      <c r="B131" s="2"/>
      <c r="C131" s="2"/>
      <c r="D131" s="1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468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3"/>
      <c r="AG131" s="204"/>
      <c r="AH131" s="2"/>
      <c r="AI131" s="2"/>
      <c r="AJ131" s="479"/>
      <c r="AK131" s="1"/>
      <c r="AL131" s="1"/>
      <c r="AM131" s="480"/>
      <c r="AN131" s="2"/>
      <c r="AO131" s="479"/>
    </row>
    <row r="132" spans="1:41" ht="14.25" customHeight="1">
      <c r="A132" s="2"/>
      <c r="B132" s="2"/>
      <c r="C132" s="2"/>
      <c r="D132" s="1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468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3"/>
      <c r="AG132" s="204"/>
      <c r="AH132" s="2"/>
      <c r="AI132" s="2"/>
      <c r="AJ132" s="479"/>
      <c r="AK132" s="1"/>
      <c r="AL132" s="1"/>
      <c r="AM132" s="480"/>
      <c r="AN132" s="2"/>
      <c r="AO132" s="479"/>
    </row>
    <row r="133" spans="1:41" ht="14.25" customHeight="1">
      <c r="A133" s="2"/>
      <c r="B133" s="2"/>
      <c r="C133" s="2"/>
      <c r="D133" s="1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468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3"/>
      <c r="AG133" s="204"/>
      <c r="AH133" s="2"/>
      <c r="AI133" s="2"/>
      <c r="AJ133" s="479"/>
      <c r="AK133" s="1"/>
      <c r="AL133" s="1"/>
      <c r="AM133" s="480"/>
      <c r="AN133" s="2"/>
      <c r="AO133" s="479"/>
    </row>
    <row r="134" spans="1:41" ht="14.25" customHeight="1">
      <c r="A134" s="2"/>
      <c r="B134" s="2"/>
      <c r="C134" s="2"/>
      <c r="D134" s="1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468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3"/>
      <c r="AG134" s="204"/>
      <c r="AH134" s="2"/>
      <c r="AI134" s="2"/>
      <c r="AJ134" s="479"/>
      <c r="AK134" s="1"/>
      <c r="AL134" s="1"/>
      <c r="AM134" s="480"/>
      <c r="AN134" s="2"/>
      <c r="AO134" s="479"/>
    </row>
    <row r="135" spans="1:41" ht="14.25" customHeight="1">
      <c r="A135" s="2"/>
      <c r="B135" s="2"/>
      <c r="C135" s="2"/>
      <c r="D135" s="1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468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3"/>
      <c r="AG135" s="204"/>
      <c r="AH135" s="2"/>
      <c r="AI135" s="2"/>
      <c r="AJ135" s="479"/>
      <c r="AK135" s="1"/>
      <c r="AL135" s="1"/>
      <c r="AM135" s="480"/>
      <c r="AN135" s="2"/>
      <c r="AO135" s="479"/>
    </row>
    <row r="136" spans="1:41" ht="14.25" customHeight="1">
      <c r="A136" s="2"/>
      <c r="B136" s="2"/>
      <c r="C136" s="2"/>
      <c r="D136" s="1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468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3"/>
      <c r="AG136" s="204"/>
      <c r="AH136" s="2"/>
      <c r="AI136" s="2"/>
      <c r="AJ136" s="479"/>
      <c r="AK136" s="1"/>
      <c r="AL136" s="1"/>
      <c r="AM136" s="480"/>
      <c r="AN136" s="2"/>
      <c r="AO136" s="479"/>
    </row>
    <row r="137" spans="1:41" ht="14.25" customHeight="1">
      <c r="A137" s="2"/>
      <c r="B137" s="2"/>
      <c r="C137" s="2"/>
      <c r="D137" s="1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468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3"/>
      <c r="AG137" s="204"/>
      <c r="AH137" s="2"/>
      <c r="AI137" s="2"/>
      <c r="AJ137" s="479"/>
      <c r="AK137" s="1"/>
      <c r="AL137" s="1"/>
      <c r="AM137" s="480"/>
      <c r="AN137" s="2"/>
      <c r="AO137" s="479"/>
    </row>
    <row r="138" spans="1:41" ht="14.25" customHeight="1">
      <c r="A138" s="2"/>
      <c r="B138" s="2"/>
      <c r="C138" s="2"/>
      <c r="D138" s="1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468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3"/>
      <c r="AG138" s="204"/>
      <c r="AH138" s="2"/>
      <c r="AI138" s="2"/>
      <c r="AJ138" s="479"/>
      <c r="AK138" s="1"/>
      <c r="AL138" s="1"/>
      <c r="AM138" s="480"/>
      <c r="AN138" s="2"/>
      <c r="AO138" s="479"/>
    </row>
    <row r="139" spans="1:41" ht="14.25" customHeight="1">
      <c r="A139" s="2"/>
      <c r="B139" s="2"/>
      <c r="C139" s="2"/>
      <c r="D139" s="1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468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3"/>
      <c r="AG139" s="204"/>
      <c r="AH139" s="2"/>
      <c r="AI139" s="2"/>
      <c r="AJ139" s="479"/>
      <c r="AK139" s="1"/>
      <c r="AL139" s="1"/>
      <c r="AM139" s="480"/>
      <c r="AN139" s="2"/>
      <c r="AO139" s="479"/>
    </row>
    <row r="140" spans="1:41" ht="14.25" customHeight="1">
      <c r="A140" s="2"/>
      <c r="B140" s="2"/>
      <c r="C140" s="2"/>
      <c r="D140" s="1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468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3"/>
      <c r="AG140" s="204"/>
      <c r="AH140" s="2"/>
      <c r="AI140" s="2"/>
      <c r="AJ140" s="479"/>
      <c r="AK140" s="1"/>
      <c r="AL140" s="1"/>
      <c r="AM140" s="480"/>
      <c r="AN140" s="2"/>
      <c r="AO140" s="479"/>
    </row>
    <row r="141" spans="1:41" ht="14.25" customHeight="1">
      <c r="A141" s="2"/>
      <c r="B141" s="2"/>
      <c r="C141" s="2"/>
      <c r="D141" s="1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468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3"/>
      <c r="AG141" s="204"/>
      <c r="AH141" s="2"/>
      <c r="AI141" s="2"/>
      <c r="AJ141" s="479"/>
      <c r="AK141" s="1"/>
      <c r="AL141" s="1"/>
      <c r="AM141" s="480"/>
      <c r="AN141" s="2"/>
      <c r="AO141" s="479"/>
    </row>
    <row r="142" spans="1:41" ht="14.25" customHeight="1">
      <c r="A142" s="2"/>
      <c r="B142" s="2"/>
      <c r="C142" s="2"/>
      <c r="D142" s="1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468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3"/>
      <c r="AG142" s="204"/>
      <c r="AH142" s="2"/>
      <c r="AI142" s="2"/>
      <c r="AJ142" s="479"/>
      <c r="AK142" s="1"/>
      <c r="AL142" s="1"/>
      <c r="AM142" s="480"/>
      <c r="AN142" s="2"/>
      <c r="AO142" s="479"/>
    </row>
    <row r="143" spans="1:41" ht="14.25" customHeight="1">
      <c r="A143" s="2"/>
      <c r="B143" s="2"/>
      <c r="C143" s="2"/>
      <c r="D143" s="1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468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3"/>
      <c r="AG143" s="204"/>
      <c r="AH143" s="2"/>
      <c r="AI143" s="2"/>
      <c r="AJ143" s="479"/>
      <c r="AK143" s="1"/>
      <c r="AL143" s="1"/>
      <c r="AM143" s="480"/>
      <c r="AN143" s="2"/>
      <c r="AO143" s="479"/>
    </row>
    <row r="144" spans="1:41" ht="14.25" customHeight="1">
      <c r="A144" s="2"/>
      <c r="B144" s="2"/>
      <c r="C144" s="2"/>
      <c r="D144" s="1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468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3"/>
      <c r="AG144" s="204"/>
      <c r="AH144" s="2"/>
      <c r="AI144" s="2"/>
      <c r="AJ144" s="479"/>
      <c r="AK144" s="1"/>
      <c r="AL144" s="1"/>
      <c r="AM144" s="480"/>
      <c r="AN144" s="2"/>
      <c r="AO144" s="479"/>
    </row>
    <row r="145" spans="1:41" ht="14.25" customHeight="1">
      <c r="A145" s="2"/>
      <c r="B145" s="2"/>
      <c r="C145" s="2"/>
      <c r="D145" s="1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468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3"/>
      <c r="AG145" s="204"/>
      <c r="AH145" s="2"/>
      <c r="AI145" s="2"/>
      <c r="AJ145" s="479"/>
      <c r="AK145" s="1"/>
      <c r="AL145" s="1"/>
      <c r="AM145" s="480"/>
      <c r="AN145" s="2"/>
      <c r="AO145" s="479"/>
    </row>
    <row r="146" spans="1:41" ht="14.25" customHeight="1">
      <c r="A146" s="2"/>
      <c r="B146" s="2"/>
      <c r="C146" s="2"/>
      <c r="D146" s="1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468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3"/>
      <c r="AG146" s="204"/>
      <c r="AH146" s="2"/>
      <c r="AI146" s="2"/>
      <c r="AJ146" s="479"/>
      <c r="AK146" s="1"/>
      <c r="AL146" s="1"/>
      <c r="AM146" s="480"/>
      <c r="AN146" s="2"/>
      <c r="AO146" s="479"/>
    </row>
    <row r="147" spans="1:41" ht="14.25" customHeight="1">
      <c r="A147" s="2"/>
      <c r="B147" s="2"/>
      <c r="C147" s="2"/>
      <c r="D147" s="1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468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3"/>
      <c r="AG147" s="204"/>
      <c r="AH147" s="2"/>
      <c r="AI147" s="2"/>
      <c r="AJ147" s="479"/>
      <c r="AK147" s="1"/>
      <c r="AL147" s="1"/>
      <c r="AM147" s="480"/>
      <c r="AN147" s="2"/>
      <c r="AO147" s="479"/>
    </row>
    <row r="148" spans="1:41" ht="14.25" customHeight="1">
      <c r="A148" s="2"/>
      <c r="B148" s="2"/>
      <c r="C148" s="2"/>
      <c r="D148" s="1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468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3"/>
      <c r="AG148" s="204"/>
      <c r="AH148" s="2"/>
      <c r="AI148" s="2"/>
      <c r="AJ148" s="479"/>
      <c r="AK148" s="1"/>
      <c r="AL148" s="1"/>
      <c r="AM148" s="480"/>
      <c r="AN148" s="2"/>
      <c r="AO148" s="479"/>
    </row>
    <row r="149" spans="1:41" ht="14.25" customHeight="1">
      <c r="A149" s="2"/>
      <c r="B149" s="2"/>
      <c r="C149" s="2"/>
      <c r="D149" s="1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468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3"/>
      <c r="AG149" s="204"/>
      <c r="AH149" s="2"/>
      <c r="AI149" s="2"/>
      <c r="AJ149" s="479"/>
      <c r="AK149" s="1"/>
      <c r="AL149" s="1"/>
      <c r="AM149" s="480"/>
      <c r="AN149" s="2"/>
      <c r="AO149" s="479"/>
    </row>
    <row r="150" spans="1:41" ht="14.25" customHeight="1">
      <c r="A150" s="2"/>
      <c r="B150" s="2"/>
      <c r="C150" s="2"/>
      <c r="D150" s="1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468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3"/>
      <c r="AG150" s="204"/>
      <c r="AH150" s="2"/>
      <c r="AI150" s="2"/>
      <c r="AJ150" s="479"/>
      <c r="AK150" s="1"/>
      <c r="AL150" s="1"/>
      <c r="AM150" s="480"/>
      <c r="AN150" s="2"/>
      <c r="AO150" s="479"/>
    </row>
    <row r="151" spans="1:41" ht="14.25" customHeight="1">
      <c r="A151" s="2"/>
      <c r="B151" s="2"/>
      <c r="C151" s="2"/>
      <c r="D151" s="1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468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3"/>
      <c r="AG151" s="204"/>
      <c r="AH151" s="2"/>
      <c r="AI151" s="2"/>
      <c r="AJ151" s="479"/>
      <c r="AK151" s="1"/>
      <c r="AL151" s="1"/>
      <c r="AM151" s="480"/>
      <c r="AN151" s="2"/>
      <c r="AO151" s="479"/>
    </row>
    <row r="152" spans="1:41" ht="14.25" customHeight="1">
      <c r="A152" s="2"/>
      <c r="B152" s="2"/>
      <c r="C152" s="2"/>
      <c r="D152" s="1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468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3"/>
      <c r="AG152" s="204"/>
      <c r="AH152" s="2"/>
      <c r="AI152" s="2"/>
      <c r="AJ152" s="479"/>
      <c r="AK152" s="1"/>
      <c r="AL152" s="1"/>
      <c r="AM152" s="480"/>
      <c r="AN152" s="2"/>
      <c r="AO152" s="479"/>
    </row>
    <row r="153" spans="1:41" ht="14.25" customHeight="1">
      <c r="A153" s="2"/>
      <c r="B153" s="2"/>
      <c r="C153" s="2"/>
      <c r="D153" s="1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468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3"/>
      <c r="AG153" s="204"/>
      <c r="AH153" s="2"/>
      <c r="AI153" s="2"/>
      <c r="AJ153" s="479"/>
      <c r="AK153" s="1"/>
      <c r="AL153" s="1"/>
      <c r="AM153" s="480"/>
      <c r="AN153" s="2"/>
      <c r="AO153" s="479"/>
    </row>
    <row r="154" spans="1:41" ht="14.25" customHeight="1">
      <c r="A154" s="2"/>
      <c r="B154" s="2"/>
      <c r="C154" s="2"/>
      <c r="D154" s="1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468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3"/>
      <c r="AG154" s="204"/>
      <c r="AH154" s="2"/>
      <c r="AI154" s="2"/>
      <c r="AJ154" s="479"/>
      <c r="AK154" s="1"/>
      <c r="AL154" s="1"/>
      <c r="AM154" s="480"/>
      <c r="AN154" s="2"/>
      <c r="AO154" s="479"/>
    </row>
    <row r="155" spans="1:41" ht="14.25" customHeight="1">
      <c r="A155" s="2"/>
      <c r="B155" s="2"/>
      <c r="C155" s="2"/>
      <c r="D155" s="1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468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3"/>
      <c r="AG155" s="204"/>
      <c r="AH155" s="2"/>
      <c r="AI155" s="2"/>
      <c r="AJ155" s="479"/>
      <c r="AK155" s="1"/>
      <c r="AL155" s="1"/>
      <c r="AM155" s="480"/>
      <c r="AN155" s="2"/>
      <c r="AO155" s="479"/>
    </row>
    <row r="156" spans="1:41" ht="14.25" customHeight="1">
      <c r="A156" s="2"/>
      <c r="B156" s="2"/>
      <c r="C156" s="2"/>
      <c r="D156" s="1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468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3"/>
      <c r="AG156" s="204"/>
      <c r="AH156" s="2"/>
      <c r="AI156" s="2"/>
      <c r="AJ156" s="479"/>
      <c r="AK156" s="1"/>
      <c r="AL156" s="1"/>
      <c r="AM156" s="480"/>
      <c r="AN156" s="2"/>
      <c r="AO156" s="479"/>
    </row>
    <row r="157" spans="1:41" ht="14.25" customHeight="1">
      <c r="A157" s="2"/>
      <c r="B157" s="2"/>
      <c r="C157" s="2"/>
      <c r="D157" s="1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468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3"/>
      <c r="AG157" s="204"/>
      <c r="AH157" s="2"/>
      <c r="AI157" s="2"/>
      <c r="AJ157" s="479"/>
      <c r="AK157" s="1"/>
      <c r="AL157" s="1"/>
      <c r="AM157" s="480"/>
      <c r="AN157" s="2"/>
      <c r="AO157" s="479"/>
    </row>
    <row r="158" spans="1:41" ht="14.25" customHeight="1">
      <c r="A158" s="2"/>
      <c r="B158" s="2"/>
      <c r="C158" s="2"/>
      <c r="D158" s="1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468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3"/>
      <c r="AG158" s="204"/>
      <c r="AH158" s="2"/>
      <c r="AI158" s="2"/>
      <c r="AJ158" s="479"/>
      <c r="AK158" s="1"/>
      <c r="AL158" s="1"/>
      <c r="AM158" s="480"/>
      <c r="AN158" s="2"/>
      <c r="AO158" s="479"/>
    </row>
    <row r="159" spans="1:41" ht="14.25" customHeight="1">
      <c r="A159" s="2"/>
      <c r="B159" s="2"/>
      <c r="C159" s="2"/>
      <c r="D159" s="1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468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3"/>
      <c r="AG159" s="204"/>
      <c r="AH159" s="2"/>
      <c r="AI159" s="2"/>
      <c r="AJ159" s="479"/>
      <c r="AK159" s="1"/>
      <c r="AL159" s="1"/>
      <c r="AM159" s="480"/>
      <c r="AN159" s="2"/>
      <c r="AO159" s="479"/>
    </row>
    <row r="160" spans="1:41" ht="14.25" customHeight="1">
      <c r="A160" s="2"/>
      <c r="B160" s="2"/>
      <c r="C160" s="2"/>
      <c r="D160" s="1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468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3"/>
      <c r="AG160" s="204"/>
      <c r="AH160" s="2"/>
      <c r="AI160" s="2"/>
      <c r="AJ160" s="479"/>
      <c r="AK160" s="1"/>
      <c r="AL160" s="1"/>
      <c r="AM160" s="480"/>
      <c r="AN160" s="2"/>
      <c r="AO160" s="479"/>
    </row>
    <row r="161" spans="1:41" ht="14.25" customHeight="1">
      <c r="A161" s="2"/>
      <c r="B161" s="2"/>
      <c r="C161" s="2"/>
      <c r="D161" s="1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468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3"/>
      <c r="AG161" s="204"/>
      <c r="AH161" s="2"/>
      <c r="AI161" s="2"/>
      <c r="AJ161" s="479"/>
      <c r="AK161" s="1"/>
      <c r="AL161" s="1"/>
      <c r="AM161" s="480"/>
      <c r="AN161" s="2"/>
      <c r="AO161" s="479"/>
    </row>
    <row r="162" spans="1:41" ht="14.25" customHeight="1">
      <c r="A162" s="2"/>
      <c r="B162" s="2"/>
      <c r="C162" s="2"/>
      <c r="D162" s="1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468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3"/>
      <c r="AG162" s="204"/>
      <c r="AH162" s="2"/>
      <c r="AI162" s="2"/>
      <c r="AJ162" s="479"/>
      <c r="AK162" s="1"/>
      <c r="AL162" s="1"/>
      <c r="AM162" s="480"/>
      <c r="AN162" s="2"/>
      <c r="AO162" s="479"/>
    </row>
    <row r="163" spans="1:41" ht="14.25" customHeight="1">
      <c r="A163" s="2"/>
      <c r="B163" s="2"/>
      <c r="C163" s="2"/>
      <c r="D163" s="1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468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3"/>
      <c r="AG163" s="204"/>
      <c r="AH163" s="2"/>
      <c r="AI163" s="2"/>
      <c r="AJ163" s="479"/>
      <c r="AK163" s="1"/>
      <c r="AL163" s="1"/>
      <c r="AM163" s="480"/>
      <c r="AN163" s="2"/>
      <c r="AO163" s="479"/>
    </row>
    <row r="164" spans="1:41" ht="14.25" customHeight="1">
      <c r="A164" s="2"/>
      <c r="B164" s="2"/>
      <c r="C164" s="2"/>
      <c r="D164" s="1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468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3"/>
      <c r="AG164" s="204"/>
      <c r="AH164" s="2"/>
      <c r="AI164" s="2"/>
      <c r="AJ164" s="479"/>
      <c r="AK164" s="1"/>
      <c r="AL164" s="1"/>
      <c r="AM164" s="480"/>
      <c r="AN164" s="2"/>
      <c r="AO164" s="479"/>
    </row>
    <row r="165" spans="1:41" ht="14.25" customHeight="1">
      <c r="A165" s="2"/>
      <c r="B165" s="2"/>
      <c r="C165" s="2"/>
      <c r="D165" s="1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468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3"/>
      <c r="AG165" s="204"/>
      <c r="AH165" s="2"/>
      <c r="AI165" s="2"/>
      <c r="AJ165" s="479"/>
      <c r="AK165" s="1"/>
      <c r="AL165" s="1"/>
      <c r="AM165" s="480"/>
      <c r="AN165" s="2"/>
      <c r="AO165" s="479"/>
    </row>
    <row r="166" spans="1:41" ht="14.25" customHeight="1">
      <c r="A166" s="2"/>
      <c r="B166" s="2"/>
      <c r="C166" s="2"/>
      <c r="D166" s="1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468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3"/>
      <c r="AG166" s="204"/>
      <c r="AH166" s="2"/>
      <c r="AI166" s="2"/>
      <c r="AJ166" s="479"/>
      <c r="AK166" s="1"/>
      <c r="AL166" s="1"/>
      <c r="AM166" s="480"/>
      <c r="AN166" s="2"/>
      <c r="AO166" s="479"/>
    </row>
    <row r="167" spans="1:41" ht="14.25" customHeight="1">
      <c r="A167" s="2"/>
      <c r="B167" s="2"/>
      <c r="C167" s="2"/>
      <c r="D167" s="1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468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3"/>
      <c r="AG167" s="204"/>
      <c r="AH167" s="2"/>
      <c r="AI167" s="2"/>
      <c r="AJ167" s="479"/>
      <c r="AK167" s="1"/>
      <c r="AL167" s="1"/>
      <c r="AM167" s="480"/>
      <c r="AN167" s="2"/>
      <c r="AO167" s="479"/>
    </row>
    <row r="168" spans="1:41" ht="14.25" customHeight="1">
      <c r="A168" s="2"/>
      <c r="B168" s="2"/>
      <c r="C168" s="2"/>
      <c r="D168" s="1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468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3"/>
      <c r="AG168" s="204"/>
      <c r="AH168" s="2"/>
      <c r="AI168" s="2"/>
      <c r="AJ168" s="479"/>
      <c r="AK168" s="1"/>
      <c r="AL168" s="1"/>
      <c r="AM168" s="480"/>
      <c r="AN168" s="2"/>
      <c r="AO168" s="479"/>
    </row>
    <row r="169" spans="1:41" ht="14.25" customHeight="1">
      <c r="A169" s="2"/>
      <c r="B169" s="2"/>
      <c r="C169" s="2"/>
      <c r="D169" s="1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468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3"/>
      <c r="AG169" s="204"/>
      <c r="AH169" s="2"/>
      <c r="AI169" s="2"/>
      <c r="AJ169" s="479"/>
      <c r="AK169" s="1"/>
      <c r="AL169" s="1"/>
      <c r="AM169" s="480"/>
      <c r="AN169" s="2"/>
      <c r="AO169" s="479"/>
    </row>
    <row r="170" spans="1:41" ht="14.25" customHeight="1">
      <c r="A170" s="2"/>
      <c r="B170" s="2"/>
      <c r="C170" s="2"/>
      <c r="D170" s="1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468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3"/>
      <c r="AG170" s="204"/>
      <c r="AH170" s="2"/>
      <c r="AI170" s="2"/>
      <c r="AJ170" s="479"/>
      <c r="AK170" s="1"/>
      <c r="AL170" s="1"/>
      <c r="AM170" s="480"/>
      <c r="AN170" s="2"/>
      <c r="AO170" s="479"/>
    </row>
    <row r="171" spans="1:41" ht="14.25" customHeight="1">
      <c r="A171" s="2"/>
      <c r="B171" s="2"/>
      <c r="C171" s="2"/>
      <c r="D171" s="1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468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3"/>
      <c r="AG171" s="204"/>
      <c r="AH171" s="2"/>
      <c r="AI171" s="2"/>
      <c r="AJ171" s="479"/>
      <c r="AK171" s="1"/>
      <c r="AL171" s="1"/>
      <c r="AM171" s="480"/>
      <c r="AN171" s="2"/>
      <c r="AO171" s="479"/>
    </row>
    <row r="172" spans="1:41" ht="14.25" customHeight="1">
      <c r="A172" s="2"/>
      <c r="B172" s="2"/>
      <c r="C172" s="2"/>
      <c r="D172" s="1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468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3"/>
      <c r="AG172" s="204"/>
      <c r="AH172" s="2"/>
      <c r="AI172" s="2"/>
      <c r="AJ172" s="479"/>
      <c r="AK172" s="1"/>
      <c r="AL172" s="1"/>
      <c r="AM172" s="480"/>
      <c r="AN172" s="2"/>
      <c r="AO172" s="479"/>
    </row>
    <row r="173" spans="1:41" ht="14.25" customHeight="1">
      <c r="A173" s="2"/>
      <c r="B173" s="2"/>
      <c r="C173" s="2"/>
      <c r="D173" s="1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468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3"/>
      <c r="AG173" s="204"/>
      <c r="AH173" s="2"/>
      <c r="AI173" s="2"/>
      <c r="AJ173" s="479"/>
      <c r="AK173" s="1"/>
      <c r="AL173" s="1"/>
      <c r="AM173" s="480"/>
      <c r="AN173" s="2"/>
      <c r="AO173" s="479"/>
    </row>
    <row r="174" spans="1:41" ht="14.25" customHeight="1">
      <c r="A174" s="2"/>
      <c r="B174" s="2"/>
      <c r="C174" s="2"/>
      <c r="D174" s="1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468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3"/>
      <c r="AG174" s="204"/>
      <c r="AH174" s="2"/>
      <c r="AI174" s="2"/>
      <c r="AJ174" s="479"/>
      <c r="AK174" s="1"/>
      <c r="AL174" s="1"/>
      <c r="AM174" s="480"/>
      <c r="AN174" s="2"/>
      <c r="AO174" s="479"/>
    </row>
    <row r="175" spans="1:41" ht="14.25" customHeight="1">
      <c r="A175" s="2"/>
      <c r="B175" s="2"/>
      <c r="C175" s="2"/>
      <c r="D175" s="1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468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3"/>
      <c r="AG175" s="204"/>
      <c r="AH175" s="2"/>
      <c r="AI175" s="2"/>
      <c r="AJ175" s="479"/>
      <c r="AK175" s="1"/>
      <c r="AL175" s="1"/>
      <c r="AM175" s="480"/>
      <c r="AN175" s="2"/>
      <c r="AO175" s="479"/>
    </row>
    <row r="176" spans="1:41" ht="14.25" customHeight="1">
      <c r="A176" s="2"/>
      <c r="B176" s="2"/>
      <c r="C176" s="2"/>
      <c r="D176" s="1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468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3"/>
      <c r="AG176" s="204"/>
      <c r="AH176" s="2"/>
      <c r="AI176" s="2"/>
      <c r="AJ176" s="479"/>
      <c r="AK176" s="1"/>
      <c r="AL176" s="1"/>
      <c r="AM176" s="480"/>
      <c r="AN176" s="2"/>
      <c r="AO176" s="479"/>
    </row>
    <row r="177" spans="1:41" ht="14.25" customHeight="1">
      <c r="A177" s="2"/>
      <c r="B177" s="2"/>
      <c r="C177" s="2"/>
      <c r="D177" s="1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468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3"/>
      <c r="AG177" s="204"/>
      <c r="AH177" s="2"/>
      <c r="AI177" s="2"/>
      <c r="AJ177" s="479"/>
      <c r="AK177" s="1"/>
      <c r="AL177" s="1"/>
      <c r="AM177" s="480"/>
      <c r="AN177" s="2"/>
      <c r="AO177" s="479"/>
    </row>
    <row r="178" spans="1:41" ht="14.25" customHeight="1">
      <c r="A178" s="2"/>
      <c r="B178" s="2"/>
      <c r="C178" s="2"/>
      <c r="D178" s="1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468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3"/>
      <c r="AG178" s="204"/>
      <c r="AH178" s="2"/>
      <c r="AI178" s="2"/>
      <c r="AJ178" s="479"/>
      <c r="AK178" s="1"/>
      <c r="AL178" s="1"/>
      <c r="AM178" s="480"/>
      <c r="AN178" s="2"/>
      <c r="AO178" s="479"/>
    </row>
    <row r="179" spans="1:41" ht="14.25" customHeight="1">
      <c r="A179" s="2"/>
      <c r="B179" s="2"/>
      <c r="C179" s="2"/>
      <c r="D179" s="1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468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3"/>
      <c r="AG179" s="204"/>
      <c r="AH179" s="2"/>
      <c r="AI179" s="2"/>
      <c r="AJ179" s="479"/>
      <c r="AK179" s="1"/>
      <c r="AL179" s="1"/>
      <c r="AM179" s="480"/>
      <c r="AN179" s="2"/>
      <c r="AO179" s="479"/>
    </row>
    <row r="180" spans="1:41" ht="14.25" customHeight="1">
      <c r="A180" s="2"/>
      <c r="B180" s="2"/>
      <c r="C180" s="2"/>
      <c r="D180" s="1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468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3"/>
      <c r="AG180" s="204"/>
      <c r="AH180" s="2"/>
      <c r="AI180" s="2"/>
      <c r="AJ180" s="479"/>
      <c r="AK180" s="1"/>
      <c r="AL180" s="1"/>
      <c r="AM180" s="480"/>
      <c r="AN180" s="2"/>
      <c r="AO180" s="479"/>
    </row>
    <row r="181" spans="1:41" ht="14.25" customHeight="1">
      <c r="A181" s="2"/>
      <c r="B181" s="2"/>
      <c r="C181" s="2"/>
      <c r="D181" s="1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468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3"/>
      <c r="AG181" s="204"/>
      <c r="AH181" s="2"/>
      <c r="AI181" s="2"/>
      <c r="AJ181" s="479"/>
      <c r="AK181" s="1"/>
      <c r="AL181" s="1"/>
      <c r="AM181" s="480"/>
      <c r="AN181" s="2"/>
      <c r="AO181" s="479"/>
    </row>
    <row r="182" spans="1:41" ht="14.25" customHeight="1">
      <c r="A182" s="2"/>
      <c r="B182" s="2"/>
      <c r="C182" s="2"/>
      <c r="D182" s="1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468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3"/>
      <c r="AG182" s="204"/>
      <c r="AH182" s="2"/>
      <c r="AI182" s="2"/>
      <c r="AJ182" s="479"/>
      <c r="AK182" s="1"/>
      <c r="AL182" s="1"/>
      <c r="AM182" s="480"/>
      <c r="AN182" s="2"/>
      <c r="AO182" s="479"/>
    </row>
    <row r="183" spans="1:41" ht="14.25" customHeight="1">
      <c r="A183" s="2"/>
      <c r="B183" s="2"/>
      <c r="C183" s="2"/>
      <c r="D183" s="1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468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3"/>
      <c r="AG183" s="204"/>
      <c r="AH183" s="2"/>
      <c r="AI183" s="2"/>
      <c r="AJ183" s="479"/>
      <c r="AK183" s="1"/>
      <c r="AL183" s="1"/>
      <c r="AM183" s="480"/>
      <c r="AN183" s="2"/>
      <c r="AO183" s="479"/>
    </row>
    <row r="184" spans="1:41" ht="14.25" customHeight="1">
      <c r="A184" s="2"/>
      <c r="B184" s="2"/>
      <c r="C184" s="2"/>
      <c r="D184" s="1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468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3"/>
      <c r="AG184" s="204"/>
      <c r="AH184" s="2"/>
      <c r="AI184" s="2"/>
      <c r="AJ184" s="479"/>
      <c r="AK184" s="1"/>
      <c r="AL184" s="1"/>
      <c r="AM184" s="480"/>
      <c r="AN184" s="2"/>
      <c r="AO184" s="479"/>
    </row>
    <row r="185" spans="1:41" ht="14.25" customHeight="1">
      <c r="A185" s="2"/>
      <c r="B185" s="2"/>
      <c r="C185" s="2"/>
      <c r="D185" s="1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468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3"/>
      <c r="AG185" s="204"/>
      <c r="AH185" s="2"/>
      <c r="AI185" s="2"/>
      <c r="AJ185" s="479"/>
      <c r="AK185" s="1"/>
      <c r="AL185" s="1"/>
      <c r="AM185" s="480"/>
      <c r="AN185" s="2"/>
      <c r="AO185" s="479"/>
    </row>
    <row r="186" spans="1:41" ht="14.25" customHeight="1">
      <c r="A186" s="2"/>
      <c r="B186" s="2"/>
      <c r="C186" s="2"/>
      <c r="D186" s="1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468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3"/>
      <c r="AG186" s="204"/>
      <c r="AH186" s="2"/>
      <c r="AI186" s="2"/>
      <c r="AJ186" s="479"/>
      <c r="AK186" s="1"/>
      <c r="AL186" s="1"/>
      <c r="AM186" s="480"/>
      <c r="AN186" s="2"/>
      <c r="AO186" s="479"/>
    </row>
    <row r="187" spans="1:41" ht="14.25" customHeight="1">
      <c r="A187" s="2"/>
      <c r="B187" s="2"/>
      <c r="C187" s="2"/>
      <c r="D187" s="1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468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3"/>
      <c r="AG187" s="204"/>
      <c r="AH187" s="2"/>
      <c r="AI187" s="2"/>
      <c r="AJ187" s="479"/>
      <c r="AK187" s="1"/>
      <c r="AL187" s="1"/>
      <c r="AM187" s="480"/>
      <c r="AN187" s="2"/>
      <c r="AO187" s="479"/>
    </row>
    <row r="188" spans="1:41" ht="14.25" customHeight="1">
      <c r="A188" s="2"/>
      <c r="B188" s="2"/>
      <c r="C188" s="2"/>
      <c r="D188" s="1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468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3"/>
      <c r="AG188" s="204"/>
      <c r="AH188" s="2"/>
      <c r="AI188" s="2"/>
      <c r="AJ188" s="479"/>
      <c r="AK188" s="1"/>
      <c r="AL188" s="1"/>
      <c r="AM188" s="480"/>
      <c r="AN188" s="2"/>
      <c r="AO188" s="479"/>
    </row>
    <row r="189" spans="1:41" ht="14.25" customHeight="1">
      <c r="A189" s="2"/>
      <c r="B189" s="2"/>
      <c r="C189" s="2"/>
      <c r="D189" s="1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468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3"/>
      <c r="AG189" s="204"/>
      <c r="AH189" s="2"/>
      <c r="AI189" s="2"/>
      <c r="AJ189" s="479"/>
      <c r="AK189" s="1"/>
      <c r="AL189" s="1"/>
      <c r="AM189" s="480"/>
      <c r="AN189" s="2"/>
      <c r="AO189" s="479"/>
    </row>
    <row r="190" spans="1:41" ht="14.25" customHeight="1">
      <c r="A190" s="2"/>
      <c r="B190" s="2"/>
      <c r="C190" s="2"/>
      <c r="D190" s="1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468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3"/>
      <c r="AG190" s="204"/>
      <c r="AH190" s="2"/>
      <c r="AI190" s="2"/>
      <c r="AJ190" s="479"/>
      <c r="AK190" s="1"/>
      <c r="AL190" s="1"/>
      <c r="AM190" s="480"/>
      <c r="AN190" s="2"/>
      <c r="AO190" s="479"/>
    </row>
    <row r="191" spans="1:41" ht="14.25" customHeight="1">
      <c r="A191" s="2"/>
      <c r="B191" s="2"/>
      <c r="C191" s="2"/>
      <c r="D191" s="1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468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3"/>
      <c r="AG191" s="204"/>
      <c r="AH191" s="2"/>
      <c r="AI191" s="2"/>
      <c r="AJ191" s="479"/>
      <c r="AK191" s="1"/>
      <c r="AL191" s="1"/>
      <c r="AM191" s="480"/>
      <c r="AN191" s="2"/>
      <c r="AO191" s="479"/>
    </row>
    <row r="192" spans="1:41" ht="14.25" customHeight="1">
      <c r="A192" s="2"/>
      <c r="B192" s="2"/>
      <c r="C192" s="2"/>
      <c r="D192" s="1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468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3"/>
      <c r="AG192" s="204"/>
      <c r="AH192" s="2"/>
      <c r="AI192" s="2"/>
      <c r="AJ192" s="479"/>
      <c r="AK192" s="1"/>
      <c r="AL192" s="1"/>
      <c r="AM192" s="480"/>
      <c r="AN192" s="2"/>
      <c r="AO192" s="479"/>
    </row>
    <row r="193" spans="1:41" ht="14.25" customHeight="1">
      <c r="A193" s="2"/>
      <c r="B193" s="2"/>
      <c r="C193" s="2"/>
      <c r="D193" s="1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468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3"/>
      <c r="AG193" s="204"/>
      <c r="AH193" s="2"/>
      <c r="AI193" s="2"/>
      <c r="AJ193" s="479"/>
      <c r="AK193" s="1"/>
      <c r="AL193" s="1"/>
      <c r="AM193" s="480"/>
      <c r="AN193" s="2"/>
      <c r="AO193" s="479"/>
    </row>
    <row r="194" spans="1:41" ht="14.25" customHeight="1">
      <c r="A194" s="2"/>
      <c r="B194" s="2"/>
      <c r="C194" s="2"/>
      <c r="D194" s="1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468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3"/>
      <c r="AG194" s="204"/>
      <c r="AH194" s="2"/>
      <c r="AI194" s="2"/>
      <c r="AJ194" s="479"/>
      <c r="AK194" s="1"/>
      <c r="AL194" s="1"/>
      <c r="AM194" s="480"/>
      <c r="AN194" s="2"/>
      <c r="AO194" s="479"/>
    </row>
    <row r="195" spans="1:41" ht="14.25" customHeight="1">
      <c r="A195" s="2"/>
      <c r="B195" s="2"/>
      <c r="C195" s="2"/>
      <c r="D195" s="1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468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3"/>
      <c r="AG195" s="204"/>
      <c r="AH195" s="2"/>
      <c r="AI195" s="2"/>
      <c r="AJ195" s="479"/>
      <c r="AK195" s="1"/>
      <c r="AL195" s="1"/>
      <c r="AM195" s="480"/>
      <c r="AN195" s="2"/>
      <c r="AO195" s="479"/>
    </row>
    <row r="196" spans="1:41" ht="14.25" customHeight="1">
      <c r="A196" s="2"/>
      <c r="B196" s="2"/>
      <c r="C196" s="2"/>
      <c r="D196" s="1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468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3"/>
      <c r="AG196" s="204"/>
      <c r="AH196" s="2"/>
      <c r="AI196" s="2"/>
      <c r="AJ196" s="479"/>
      <c r="AK196" s="1"/>
      <c r="AL196" s="1"/>
      <c r="AM196" s="480"/>
      <c r="AN196" s="2"/>
      <c r="AO196" s="479"/>
    </row>
    <row r="197" spans="1:41" ht="14.25" customHeight="1">
      <c r="A197" s="2"/>
      <c r="B197" s="2"/>
      <c r="C197" s="2"/>
      <c r="D197" s="1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468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3"/>
      <c r="AG197" s="204"/>
      <c r="AH197" s="2"/>
      <c r="AI197" s="2"/>
      <c r="AJ197" s="479"/>
      <c r="AK197" s="1"/>
      <c r="AL197" s="1"/>
      <c r="AM197" s="480"/>
      <c r="AN197" s="2"/>
      <c r="AO197" s="479"/>
    </row>
    <row r="198" spans="1:41" ht="14.25" customHeight="1">
      <c r="A198" s="2"/>
      <c r="B198" s="2"/>
      <c r="C198" s="2"/>
      <c r="D198" s="1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468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3"/>
      <c r="AG198" s="204"/>
      <c r="AH198" s="2"/>
      <c r="AI198" s="2"/>
      <c r="AJ198" s="479"/>
      <c r="AK198" s="1"/>
      <c r="AL198" s="1"/>
      <c r="AM198" s="480"/>
      <c r="AN198" s="2"/>
      <c r="AO198" s="479"/>
    </row>
    <row r="199" spans="1:41" ht="14.25" customHeight="1">
      <c r="A199" s="2"/>
      <c r="B199" s="2"/>
      <c r="C199" s="2"/>
      <c r="D199" s="1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468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3"/>
      <c r="AG199" s="204"/>
      <c r="AH199" s="2"/>
      <c r="AI199" s="2"/>
      <c r="AJ199" s="479"/>
      <c r="AK199" s="1"/>
      <c r="AL199" s="1"/>
      <c r="AM199" s="480"/>
      <c r="AN199" s="2"/>
      <c r="AO199" s="479"/>
    </row>
    <row r="200" spans="1:41" ht="14.25" customHeight="1">
      <c r="A200" s="2"/>
      <c r="B200" s="2"/>
      <c r="C200" s="2"/>
      <c r="D200" s="1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468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3"/>
      <c r="AG200" s="204"/>
      <c r="AH200" s="2"/>
      <c r="AI200" s="2"/>
      <c r="AJ200" s="479"/>
      <c r="AK200" s="1"/>
      <c r="AL200" s="1"/>
      <c r="AM200" s="480"/>
      <c r="AN200" s="2"/>
      <c r="AO200" s="479"/>
    </row>
    <row r="201" spans="1:41" ht="14.25" customHeight="1">
      <c r="A201" s="2"/>
      <c r="B201" s="2"/>
      <c r="C201" s="2"/>
      <c r="D201" s="1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468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3"/>
      <c r="AG201" s="204"/>
      <c r="AH201" s="2"/>
      <c r="AI201" s="2"/>
      <c r="AJ201" s="479"/>
      <c r="AK201" s="1"/>
      <c r="AL201" s="1"/>
      <c r="AM201" s="480"/>
      <c r="AN201" s="2"/>
      <c r="AO201" s="479"/>
    </row>
    <row r="202" spans="1:41" ht="14.25" customHeight="1">
      <c r="A202" s="2"/>
      <c r="B202" s="2"/>
      <c r="C202" s="2"/>
      <c r="D202" s="1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468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3"/>
      <c r="AG202" s="204"/>
      <c r="AH202" s="2"/>
      <c r="AI202" s="2"/>
      <c r="AJ202" s="479"/>
      <c r="AK202" s="1"/>
      <c r="AL202" s="1"/>
      <c r="AM202" s="480"/>
      <c r="AN202" s="2"/>
      <c r="AO202" s="479"/>
    </row>
    <row r="203" spans="1:41" ht="14.25" customHeight="1">
      <c r="A203" s="2"/>
      <c r="B203" s="2"/>
      <c r="C203" s="2"/>
      <c r="D203" s="1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468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3"/>
      <c r="AG203" s="204"/>
      <c r="AH203" s="2"/>
      <c r="AI203" s="2"/>
      <c r="AJ203" s="479"/>
      <c r="AK203" s="1"/>
      <c r="AL203" s="1"/>
      <c r="AM203" s="480"/>
      <c r="AN203" s="2"/>
      <c r="AO203" s="479"/>
    </row>
    <row r="204" spans="1:41" ht="14.25" customHeight="1">
      <c r="A204" s="2"/>
      <c r="B204" s="2"/>
      <c r="C204" s="2"/>
      <c r="D204" s="1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468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3"/>
      <c r="AG204" s="204"/>
      <c r="AH204" s="2"/>
      <c r="AI204" s="2"/>
      <c r="AJ204" s="479"/>
      <c r="AK204" s="1"/>
      <c r="AL204" s="1"/>
      <c r="AM204" s="480"/>
      <c r="AN204" s="2"/>
      <c r="AO204" s="479"/>
    </row>
    <row r="205" spans="1:41" ht="14.25" customHeight="1">
      <c r="A205" s="2"/>
      <c r="B205" s="2"/>
      <c r="C205" s="2"/>
      <c r="D205" s="1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468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3"/>
      <c r="AG205" s="204"/>
      <c r="AH205" s="2"/>
      <c r="AI205" s="2"/>
      <c r="AJ205" s="479"/>
      <c r="AK205" s="1"/>
      <c r="AL205" s="1"/>
      <c r="AM205" s="480"/>
      <c r="AN205" s="2"/>
      <c r="AO205" s="479"/>
    </row>
    <row r="206" spans="1:41" ht="14.25" customHeight="1">
      <c r="A206" s="2"/>
      <c r="B206" s="2"/>
      <c r="C206" s="2"/>
      <c r="D206" s="1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468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3"/>
      <c r="AG206" s="204"/>
      <c r="AH206" s="2"/>
      <c r="AI206" s="2"/>
      <c r="AJ206" s="479"/>
      <c r="AK206" s="1"/>
      <c r="AL206" s="1"/>
      <c r="AM206" s="480"/>
      <c r="AN206" s="2"/>
      <c r="AO206" s="479"/>
    </row>
    <row r="207" spans="1:41" ht="14.25" customHeight="1">
      <c r="A207" s="2"/>
      <c r="B207" s="2"/>
      <c r="C207" s="2"/>
      <c r="D207" s="1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468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3"/>
      <c r="AG207" s="204"/>
      <c r="AH207" s="2"/>
      <c r="AI207" s="2"/>
      <c r="AJ207" s="479"/>
      <c r="AK207" s="1"/>
      <c r="AL207" s="1"/>
      <c r="AM207" s="480"/>
      <c r="AN207" s="2"/>
      <c r="AO207" s="479"/>
    </row>
    <row r="208" spans="1:41" ht="14.25" customHeight="1">
      <c r="A208" s="2"/>
      <c r="B208" s="2"/>
      <c r="C208" s="2"/>
      <c r="D208" s="1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468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3"/>
      <c r="AG208" s="204"/>
      <c r="AH208" s="2"/>
      <c r="AI208" s="2"/>
      <c r="AJ208" s="479"/>
      <c r="AK208" s="1"/>
      <c r="AL208" s="1"/>
      <c r="AM208" s="480"/>
      <c r="AN208" s="2"/>
      <c r="AO208" s="479"/>
    </row>
    <row r="209" spans="1:41" ht="14.25" customHeight="1">
      <c r="A209" s="2"/>
      <c r="B209" s="2"/>
      <c r="C209" s="2"/>
      <c r="D209" s="1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468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3"/>
      <c r="AG209" s="204"/>
      <c r="AH209" s="2"/>
      <c r="AI209" s="2"/>
      <c r="AJ209" s="479"/>
      <c r="AK209" s="1"/>
      <c r="AL209" s="1"/>
      <c r="AM209" s="480"/>
      <c r="AN209" s="2"/>
      <c r="AO209" s="479"/>
    </row>
    <row r="210" spans="1:41" ht="14.25" customHeight="1">
      <c r="A210" s="2"/>
      <c r="B210" s="2"/>
      <c r="C210" s="2"/>
      <c r="D210" s="1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468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3"/>
      <c r="AG210" s="204"/>
      <c r="AH210" s="2"/>
      <c r="AI210" s="2"/>
      <c r="AJ210" s="479"/>
      <c r="AK210" s="1"/>
      <c r="AL210" s="1"/>
      <c r="AM210" s="480"/>
      <c r="AN210" s="2"/>
      <c r="AO210" s="479"/>
    </row>
    <row r="211" spans="1:41" ht="14.25" customHeight="1">
      <c r="A211" s="2"/>
      <c r="B211" s="2"/>
      <c r="C211" s="2"/>
      <c r="D211" s="1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468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3"/>
      <c r="AG211" s="204"/>
      <c r="AH211" s="2"/>
      <c r="AI211" s="2"/>
      <c r="AJ211" s="479"/>
      <c r="AK211" s="1"/>
      <c r="AL211" s="1"/>
      <c r="AM211" s="480"/>
      <c r="AN211" s="2"/>
      <c r="AO211" s="479"/>
    </row>
    <row r="212" spans="1:41" ht="14.25" customHeight="1">
      <c r="A212" s="2"/>
      <c r="B212" s="2"/>
      <c r="C212" s="2"/>
      <c r="D212" s="1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468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3"/>
      <c r="AG212" s="204"/>
      <c r="AH212" s="2"/>
      <c r="AI212" s="2"/>
      <c r="AJ212" s="479"/>
      <c r="AK212" s="1"/>
      <c r="AL212" s="1"/>
      <c r="AM212" s="480"/>
      <c r="AN212" s="2"/>
      <c r="AO212" s="479"/>
    </row>
    <row r="213" spans="1:41" ht="14.25" customHeight="1">
      <c r="A213" s="2"/>
      <c r="B213" s="2"/>
      <c r="C213" s="2"/>
      <c r="D213" s="1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468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3"/>
      <c r="AG213" s="204"/>
      <c r="AH213" s="2"/>
      <c r="AI213" s="2"/>
      <c r="AJ213" s="479"/>
      <c r="AK213" s="1"/>
      <c r="AL213" s="1"/>
      <c r="AM213" s="480"/>
      <c r="AN213" s="2"/>
      <c r="AO213" s="479"/>
    </row>
    <row r="214" spans="1:41" ht="14.25" customHeight="1">
      <c r="A214" s="2"/>
      <c r="B214" s="2"/>
      <c r="C214" s="2"/>
      <c r="D214" s="1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468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3"/>
      <c r="AG214" s="204"/>
      <c r="AH214" s="2"/>
      <c r="AI214" s="2"/>
      <c r="AJ214" s="479"/>
      <c r="AK214" s="1"/>
      <c r="AL214" s="1"/>
      <c r="AM214" s="480"/>
      <c r="AN214" s="2"/>
      <c r="AO214" s="479"/>
    </row>
    <row r="215" spans="1:41" ht="14.25" customHeight="1">
      <c r="A215" s="2"/>
      <c r="B215" s="2"/>
      <c r="C215" s="2"/>
      <c r="D215" s="1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468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3"/>
      <c r="AG215" s="204"/>
      <c r="AH215" s="2"/>
      <c r="AI215" s="2"/>
      <c r="AJ215" s="479"/>
      <c r="AK215" s="1"/>
      <c r="AL215" s="1"/>
      <c r="AM215" s="480"/>
      <c r="AN215" s="2"/>
      <c r="AO215" s="479"/>
    </row>
    <row r="216" spans="1:41" ht="14.25" customHeight="1">
      <c r="A216" s="2"/>
      <c r="B216" s="2"/>
      <c r="C216" s="2"/>
      <c r="D216" s="1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468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3"/>
      <c r="AG216" s="204"/>
      <c r="AH216" s="2"/>
      <c r="AI216" s="2"/>
      <c r="AJ216" s="479"/>
      <c r="AK216" s="1"/>
      <c r="AL216" s="1"/>
      <c r="AM216" s="480"/>
      <c r="AN216" s="2"/>
      <c r="AO216" s="479"/>
    </row>
    <row r="217" spans="1:41" ht="14.25" customHeight="1">
      <c r="A217" s="2"/>
      <c r="B217" s="2"/>
      <c r="C217" s="2"/>
      <c r="D217" s="1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468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3"/>
      <c r="AG217" s="204"/>
      <c r="AH217" s="2"/>
      <c r="AI217" s="2"/>
      <c r="AJ217" s="479"/>
      <c r="AK217" s="1"/>
      <c r="AL217" s="1"/>
      <c r="AM217" s="480"/>
      <c r="AN217" s="2"/>
      <c r="AO217" s="479"/>
    </row>
    <row r="218" spans="1:41" ht="14.25" customHeight="1">
      <c r="A218" s="2"/>
      <c r="B218" s="2"/>
      <c r="C218" s="2"/>
      <c r="D218" s="1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468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3"/>
      <c r="AG218" s="204"/>
      <c r="AH218" s="2"/>
      <c r="AI218" s="2"/>
      <c r="AJ218" s="479"/>
      <c r="AK218" s="1"/>
      <c r="AL218" s="1"/>
      <c r="AM218" s="480"/>
      <c r="AN218" s="2"/>
      <c r="AO218" s="479"/>
    </row>
    <row r="219" spans="1:41" ht="14.25" customHeight="1">
      <c r="A219" s="2"/>
      <c r="B219" s="2"/>
      <c r="C219" s="2"/>
      <c r="D219" s="1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468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3"/>
      <c r="AG219" s="204"/>
      <c r="AH219" s="2"/>
      <c r="AI219" s="2"/>
      <c r="AJ219" s="479"/>
      <c r="AK219" s="1"/>
      <c r="AL219" s="1"/>
      <c r="AM219" s="480"/>
      <c r="AN219" s="2"/>
      <c r="AO219" s="479"/>
    </row>
    <row r="220" spans="1:41" ht="14.25" customHeight="1">
      <c r="A220" s="2"/>
      <c r="B220" s="2"/>
      <c r="C220" s="2"/>
      <c r="D220" s="1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468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3"/>
      <c r="AG220" s="204"/>
      <c r="AH220" s="2"/>
      <c r="AI220" s="2"/>
      <c r="AJ220" s="479"/>
      <c r="AK220" s="1"/>
      <c r="AL220" s="1"/>
      <c r="AM220" s="480"/>
      <c r="AN220" s="2"/>
      <c r="AO220" s="479"/>
    </row>
    <row r="221" spans="1:41" ht="14.25" customHeight="1">
      <c r="A221" s="2"/>
      <c r="B221" s="2"/>
      <c r="C221" s="2"/>
      <c r="D221" s="1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468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3"/>
      <c r="AG221" s="204"/>
      <c r="AH221" s="2"/>
      <c r="AI221" s="2"/>
      <c r="AJ221" s="479"/>
      <c r="AK221" s="1"/>
      <c r="AL221" s="1"/>
      <c r="AM221" s="480"/>
      <c r="AN221" s="2"/>
      <c r="AO221" s="479"/>
    </row>
    <row r="222" spans="1:41" ht="14.25" customHeight="1">
      <c r="A222" s="2"/>
      <c r="B222" s="2"/>
      <c r="C222" s="2"/>
      <c r="D222" s="1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468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3"/>
      <c r="AG222" s="204"/>
      <c r="AH222" s="2"/>
      <c r="AI222" s="2"/>
      <c r="AJ222" s="479"/>
      <c r="AK222" s="1"/>
      <c r="AL222" s="1"/>
      <c r="AM222" s="480"/>
      <c r="AN222" s="2"/>
      <c r="AO222" s="479"/>
    </row>
    <row r="223" spans="1:41" ht="14.25" customHeight="1">
      <c r="A223" s="2"/>
      <c r="B223" s="2"/>
      <c r="C223" s="2"/>
      <c r="D223" s="1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468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3"/>
      <c r="AG223" s="204"/>
      <c r="AH223" s="2"/>
      <c r="AI223" s="2"/>
      <c r="AJ223" s="479"/>
      <c r="AK223" s="1"/>
      <c r="AL223" s="1"/>
      <c r="AM223" s="480"/>
      <c r="AN223" s="2"/>
      <c r="AO223" s="479"/>
    </row>
    <row r="224" spans="1:41" ht="14.25" customHeight="1">
      <c r="A224" s="2"/>
      <c r="B224" s="2"/>
      <c r="C224" s="2"/>
      <c r="D224" s="1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468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3"/>
      <c r="AG224" s="204"/>
      <c r="AH224" s="2"/>
      <c r="AI224" s="2"/>
      <c r="AJ224" s="479"/>
      <c r="AK224" s="1"/>
      <c r="AL224" s="1"/>
      <c r="AM224" s="480"/>
      <c r="AN224" s="2"/>
      <c r="AO224" s="479"/>
    </row>
    <row r="225" spans="1:41" ht="14.25" customHeight="1">
      <c r="A225" s="2"/>
      <c r="B225" s="2"/>
      <c r="C225" s="2"/>
      <c r="D225" s="1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468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3"/>
      <c r="AG225" s="204"/>
      <c r="AH225" s="2"/>
      <c r="AI225" s="2"/>
      <c r="AJ225" s="479"/>
      <c r="AK225" s="1"/>
      <c r="AL225" s="1"/>
      <c r="AM225" s="480"/>
      <c r="AN225" s="2"/>
      <c r="AO225" s="479"/>
    </row>
    <row r="226" spans="1:41" ht="14.25" customHeight="1">
      <c r="A226" s="2"/>
      <c r="B226" s="2"/>
      <c r="C226" s="2"/>
      <c r="D226" s="1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468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3"/>
      <c r="AG226" s="204"/>
      <c r="AH226" s="2"/>
      <c r="AI226" s="2"/>
      <c r="AJ226" s="479"/>
      <c r="AK226" s="1"/>
      <c r="AL226" s="1"/>
      <c r="AM226" s="480"/>
      <c r="AN226" s="2"/>
      <c r="AO226" s="479"/>
    </row>
    <row r="227" spans="1:41" ht="14.25" customHeight="1">
      <c r="A227" s="2"/>
      <c r="B227" s="2"/>
      <c r="C227" s="2"/>
      <c r="D227" s="1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468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3"/>
      <c r="AG227" s="204"/>
      <c r="AH227" s="2"/>
      <c r="AI227" s="2"/>
      <c r="AJ227" s="479"/>
      <c r="AK227" s="1"/>
      <c r="AL227" s="1"/>
      <c r="AM227" s="480"/>
      <c r="AN227" s="2"/>
      <c r="AO227" s="479"/>
    </row>
    <row r="228" spans="1:41" ht="14.25" customHeight="1">
      <c r="A228" s="2"/>
      <c r="B228" s="2"/>
      <c r="C228" s="2"/>
      <c r="D228" s="1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468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3"/>
      <c r="AG228" s="204"/>
      <c r="AH228" s="2"/>
      <c r="AI228" s="2"/>
      <c r="AJ228" s="479"/>
      <c r="AK228" s="1"/>
      <c r="AL228" s="1"/>
      <c r="AM228" s="480"/>
      <c r="AN228" s="2"/>
      <c r="AO228" s="479"/>
    </row>
    <row r="229" spans="1:41" ht="14.25" customHeight="1">
      <c r="A229" s="2"/>
      <c r="B229" s="2"/>
      <c r="C229" s="2"/>
      <c r="D229" s="1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468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3"/>
      <c r="AG229" s="204"/>
      <c r="AH229" s="2"/>
      <c r="AI229" s="2"/>
      <c r="AJ229" s="479"/>
      <c r="AK229" s="1"/>
      <c r="AL229" s="1"/>
      <c r="AM229" s="480"/>
      <c r="AN229" s="2"/>
      <c r="AO229" s="479"/>
    </row>
    <row r="230" spans="1:41" ht="14.25" customHeight="1">
      <c r="A230" s="2"/>
      <c r="B230" s="2"/>
      <c r="C230" s="2"/>
      <c r="D230" s="1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468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3"/>
      <c r="AG230" s="204"/>
      <c r="AH230" s="2"/>
      <c r="AI230" s="2"/>
      <c r="AJ230" s="479"/>
      <c r="AK230" s="1"/>
      <c r="AL230" s="1"/>
      <c r="AM230" s="480"/>
      <c r="AN230" s="2"/>
      <c r="AO230" s="479"/>
    </row>
    <row r="231" spans="1:41" ht="14.25" customHeight="1">
      <c r="A231" s="2"/>
      <c r="B231" s="2"/>
      <c r="C231" s="2"/>
      <c r="D231" s="1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468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3"/>
      <c r="AG231" s="204"/>
      <c r="AH231" s="2"/>
      <c r="AI231" s="2"/>
      <c r="AJ231" s="479"/>
      <c r="AK231" s="1"/>
      <c r="AL231" s="1"/>
      <c r="AM231" s="480"/>
      <c r="AN231" s="2"/>
      <c r="AO231" s="479"/>
    </row>
    <row r="232" spans="1:41" ht="14.25" customHeight="1">
      <c r="A232" s="2"/>
      <c r="B232" s="2"/>
      <c r="C232" s="2"/>
      <c r="D232" s="1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468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3"/>
      <c r="AG232" s="204"/>
      <c r="AH232" s="2"/>
      <c r="AI232" s="2"/>
      <c r="AJ232" s="479"/>
      <c r="AK232" s="1"/>
      <c r="AL232" s="1"/>
      <c r="AM232" s="480"/>
      <c r="AN232" s="2"/>
      <c r="AO232" s="479"/>
    </row>
    <row r="233" spans="1:41" ht="14.25" customHeight="1">
      <c r="A233" s="2"/>
      <c r="B233" s="2"/>
      <c r="C233" s="2"/>
      <c r="D233" s="1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468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3"/>
      <c r="AG233" s="204"/>
      <c r="AH233" s="2"/>
      <c r="AI233" s="2"/>
      <c r="AJ233" s="479"/>
      <c r="AK233" s="1"/>
      <c r="AL233" s="1"/>
      <c r="AM233" s="480"/>
      <c r="AN233" s="2"/>
      <c r="AO233" s="479"/>
    </row>
    <row r="234" spans="1:41" ht="14.25" customHeight="1">
      <c r="A234" s="2"/>
      <c r="B234" s="2"/>
      <c r="C234" s="2"/>
      <c r="D234" s="1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468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3"/>
      <c r="AG234" s="204"/>
      <c r="AH234" s="2"/>
      <c r="AI234" s="2"/>
      <c r="AJ234" s="479"/>
      <c r="AK234" s="1"/>
      <c r="AL234" s="1"/>
      <c r="AM234" s="480"/>
      <c r="AN234" s="2"/>
      <c r="AO234" s="479"/>
    </row>
    <row r="235" spans="1:41" ht="14.25" customHeight="1">
      <c r="A235" s="2"/>
      <c r="B235" s="2"/>
      <c r="C235" s="2"/>
      <c r="D235" s="1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468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3"/>
      <c r="AG235" s="204"/>
      <c r="AH235" s="2"/>
      <c r="AI235" s="2"/>
      <c r="AJ235" s="479"/>
      <c r="AK235" s="1"/>
      <c r="AL235" s="1"/>
      <c r="AM235" s="480"/>
      <c r="AN235" s="2"/>
      <c r="AO235" s="479"/>
    </row>
    <row r="236" spans="1:41" ht="14.25" customHeight="1">
      <c r="A236" s="2"/>
      <c r="B236" s="2"/>
      <c r="C236" s="2"/>
      <c r="D236" s="1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468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3"/>
      <c r="AG236" s="204"/>
      <c r="AH236" s="2"/>
      <c r="AI236" s="2"/>
      <c r="AJ236" s="479"/>
      <c r="AK236" s="1"/>
      <c r="AL236" s="1"/>
      <c r="AM236" s="480"/>
      <c r="AN236" s="2"/>
      <c r="AO236" s="479"/>
    </row>
    <row r="237" spans="1:41" ht="14.25" customHeight="1">
      <c r="A237" s="2"/>
      <c r="B237" s="2"/>
      <c r="C237" s="2"/>
      <c r="D237" s="1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468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3"/>
      <c r="AG237" s="204"/>
      <c r="AH237" s="2"/>
      <c r="AI237" s="2"/>
      <c r="AJ237" s="479"/>
      <c r="AK237" s="1"/>
      <c r="AL237" s="1"/>
      <c r="AM237" s="480"/>
      <c r="AN237" s="2"/>
      <c r="AO237" s="479"/>
    </row>
    <row r="238" spans="1:41" ht="14.25" customHeight="1">
      <c r="A238" s="2"/>
      <c r="B238" s="2"/>
      <c r="C238" s="2"/>
      <c r="D238" s="1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468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3"/>
      <c r="AG238" s="204"/>
      <c r="AH238" s="2"/>
      <c r="AI238" s="2"/>
      <c r="AJ238" s="479"/>
      <c r="AK238" s="1"/>
      <c r="AL238" s="1"/>
      <c r="AM238" s="480"/>
      <c r="AN238" s="2"/>
      <c r="AO238" s="479"/>
    </row>
    <row r="239" spans="1:41" ht="14.25" customHeight="1">
      <c r="A239" s="2"/>
      <c r="B239" s="2"/>
      <c r="C239" s="2"/>
      <c r="D239" s="1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468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3"/>
      <c r="AG239" s="204"/>
      <c r="AH239" s="2"/>
      <c r="AI239" s="2"/>
      <c r="AJ239" s="479"/>
      <c r="AK239" s="1"/>
      <c r="AL239" s="1"/>
      <c r="AM239" s="480"/>
      <c r="AN239" s="2"/>
      <c r="AO239" s="479"/>
    </row>
    <row r="240" spans="1:41" ht="14.25" customHeight="1">
      <c r="A240" s="2"/>
      <c r="B240" s="2"/>
      <c r="C240" s="2"/>
      <c r="D240" s="1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468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3"/>
      <c r="AG240" s="204"/>
      <c r="AH240" s="2"/>
      <c r="AI240" s="2"/>
      <c r="AJ240" s="479"/>
      <c r="AK240" s="1"/>
      <c r="AL240" s="1"/>
      <c r="AM240" s="480"/>
      <c r="AN240" s="2"/>
      <c r="AO240" s="479"/>
    </row>
    <row r="241" spans="1:41" ht="14.25" customHeight="1">
      <c r="A241" s="2"/>
      <c r="B241" s="2"/>
      <c r="C241" s="2"/>
      <c r="D241" s="1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468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3"/>
      <c r="AG241" s="204"/>
      <c r="AH241" s="2"/>
      <c r="AI241" s="2"/>
      <c r="AJ241" s="479"/>
      <c r="AK241" s="1"/>
      <c r="AL241" s="1"/>
      <c r="AM241" s="480"/>
      <c r="AN241" s="2"/>
      <c r="AO241" s="479"/>
    </row>
    <row r="242" spans="1:41" ht="14.25" customHeight="1">
      <c r="A242" s="2"/>
      <c r="B242" s="2"/>
      <c r="C242" s="2"/>
      <c r="D242" s="1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468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3"/>
      <c r="AG242" s="204"/>
      <c r="AH242" s="2"/>
      <c r="AI242" s="2"/>
      <c r="AJ242" s="479"/>
      <c r="AK242" s="1"/>
      <c r="AL242" s="1"/>
      <c r="AM242" s="480"/>
      <c r="AN242" s="2"/>
      <c r="AO242" s="479"/>
    </row>
    <row r="243" spans="1:41" ht="14.25" customHeight="1">
      <c r="A243" s="2"/>
      <c r="B243" s="2"/>
      <c r="C243" s="2"/>
      <c r="D243" s="1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468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3"/>
      <c r="AG243" s="204"/>
      <c r="AH243" s="2"/>
      <c r="AI243" s="2"/>
      <c r="AJ243" s="479"/>
      <c r="AK243" s="1"/>
      <c r="AL243" s="1"/>
      <c r="AM243" s="480"/>
      <c r="AN243" s="2"/>
      <c r="AO243" s="479"/>
    </row>
    <row r="244" spans="1:41" ht="14.25" customHeight="1">
      <c r="A244" s="2"/>
      <c r="B244" s="2"/>
      <c r="C244" s="2"/>
      <c r="D244" s="1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468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3"/>
      <c r="AG244" s="204"/>
      <c r="AH244" s="2"/>
      <c r="AI244" s="2"/>
      <c r="AJ244" s="479"/>
      <c r="AK244" s="1"/>
      <c r="AL244" s="1"/>
      <c r="AM244" s="480"/>
      <c r="AN244" s="2"/>
      <c r="AO244" s="479"/>
    </row>
    <row r="245" spans="1:41" ht="14.25" customHeight="1">
      <c r="A245" s="2"/>
      <c r="B245" s="2"/>
      <c r="C245" s="2"/>
      <c r="D245" s="1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468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3"/>
      <c r="AG245" s="204"/>
      <c r="AH245" s="2"/>
      <c r="AI245" s="2"/>
      <c r="AJ245" s="479"/>
      <c r="AK245" s="1"/>
      <c r="AL245" s="1"/>
      <c r="AM245" s="480"/>
      <c r="AN245" s="2"/>
      <c r="AO245" s="479"/>
    </row>
    <row r="246" spans="1:41" ht="14.25" customHeight="1">
      <c r="A246" s="2"/>
      <c r="B246" s="2"/>
      <c r="C246" s="2"/>
      <c r="D246" s="1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468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3"/>
      <c r="AG246" s="204"/>
      <c r="AH246" s="2"/>
      <c r="AI246" s="2"/>
      <c r="AJ246" s="479"/>
      <c r="AK246" s="1"/>
      <c r="AL246" s="1"/>
      <c r="AM246" s="480"/>
      <c r="AN246" s="2"/>
      <c r="AO246" s="479"/>
    </row>
    <row r="247" spans="1:41" ht="14.25" customHeight="1">
      <c r="A247" s="2"/>
      <c r="B247" s="2"/>
      <c r="C247" s="2"/>
      <c r="D247" s="1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468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3"/>
      <c r="AG247" s="204"/>
      <c r="AH247" s="2"/>
      <c r="AI247" s="2"/>
      <c r="AJ247" s="479"/>
      <c r="AK247" s="1"/>
      <c r="AL247" s="1"/>
      <c r="AM247" s="480"/>
      <c r="AN247" s="2"/>
      <c r="AO247" s="479"/>
    </row>
    <row r="248" spans="1:41" ht="14.25" customHeight="1">
      <c r="A248" s="2"/>
      <c r="B248" s="2"/>
      <c r="C248" s="2"/>
      <c r="D248" s="1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468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3"/>
      <c r="AG248" s="204"/>
      <c r="AH248" s="2"/>
      <c r="AI248" s="2"/>
      <c r="AJ248" s="479"/>
      <c r="AK248" s="1"/>
      <c r="AL248" s="1"/>
      <c r="AM248" s="480"/>
      <c r="AN248" s="2"/>
      <c r="AO248" s="479"/>
    </row>
    <row r="249" spans="1:41" ht="14.25" customHeight="1">
      <c r="A249" s="2"/>
      <c r="B249" s="2"/>
      <c r="C249" s="2"/>
      <c r="D249" s="1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468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3"/>
      <c r="AG249" s="204"/>
      <c r="AH249" s="2"/>
      <c r="AI249" s="2"/>
      <c r="AJ249" s="479"/>
      <c r="AK249" s="1"/>
      <c r="AL249" s="1"/>
      <c r="AM249" s="480"/>
      <c r="AN249" s="2"/>
      <c r="AO249" s="479"/>
    </row>
    <row r="250" spans="1:41" ht="14.25" customHeight="1">
      <c r="A250" s="2"/>
      <c r="B250" s="2"/>
      <c r="C250" s="2"/>
      <c r="D250" s="1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468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3"/>
      <c r="AG250" s="204"/>
      <c r="AH250" s="2"/>
      <c r="AI250" s="2"/>
      <c r="AJ250" s="479"/>
      <c r="AK250" s="1"/>
      <c r="AL250" s="1"/>
      <c r="AM250" s="480"/>
      <c r="AN250" s="2"/>
      <c r="AO250" s="479"/>
    </row>
    <row r="251" spans="1:41" ht="14.25" customHeight="1">
      <c r="A251" s="2"/>
      <c r="B251" s="2"/>
      <c r="C251" s="2"/>
      <c r="D251" s="1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468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3"/>
      <c r="AG251" s="204"/>
      <c r="AH251" s="2"/>
      <c r="AI251" s="2"/>
      <c r="AJ251" s="479"/>
      <c r="AK251" s="1"/>
      <c r="AL251" s="1"/>
      <c r="AM251" s="480"/>
      <c r="AN251" s="2"/>
      <c r="AO251" s="479"/>
    </row>
    <row r="252" spans="1:41" ht="14.25" customHeight="1">
      <c r="A252" s="2"/>
      <c r="B252" s="2"/>
      <c r="C252" s="2"/>
      <c r="D252" s="1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468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3"/>
      <c r="AG252" s="204"/>
      <c r="AH252" s="2"/>
      <c r="AI252" s="2"/>
      <c r="AJ252" s="479"/>
      <c r="AK252" s="1"/>
      <c r="AL252" s="1"/>
      <c r="AM252" s="480"/>
      <c r="AN252" s="2"/>
      <c r="AO252" s="479"/>
    </row>
    <row r="253" spans="1:41" ht="14.25" customHeight="1">
      <c r="A253" s="2"/>
      <c r="B253" s="2"/>
      <c r="C253" s="2"/>
      <c r="D253" s="1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468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3"/>
      <c r="AG253" s="204"/>
      <c r="AH253" s="2"/>
      <c r="AI253" s="2"/>
      <c r="AJ253" s="479"/>
      <c r="AK253" s="1"/>
      <c r="AL253" s="1"/>
      <c r="AM253" s="480"/>
      <c r="AN253" s="2"/>
      <c r="AO253" s="479"/>
    </row>
    <row r="254" spans="1:41" ht="14.25" customHeight="1">
      <c r="A254" s="2"/>
      <c r="B254" s="2"/>
      <c r="C254" s="2"/>
      <c r="D254" s="1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468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3"/>
      <c r="AG254" s="204"/>
      <c r="AH254" s="2"/>
      <c r="AI254" s="2"/>
      <c r="AJ254" s="479"/>
      <c r="AK254" s="1"/>
      <c r="AL254" s="1"/>
      <c r="AM254" s="480"/>
      <c r="AN254" s="2"/>
      <c r="AO254" s="479"/>
    </row>
    <row r="255" spans="1:41" ht="14.25" customHeight="1">
      <c r="A255" s="2"/>
      <c r="B255" s="2"/>
      <c r="C255" s="2"/>
      <c r="D255" s="1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468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3"/>
      <c r="AG255" s="204"/>
      <c r="AH255" s="2"/>
      <c r="AI255" s="2"/>
      <c r="AJ255" s="479"/>
      <c r="AK255" s="1"/>
      <c r="AL255" s="1"/>
      <c r="AM255" s="480"/>
      <c r="AN255" s="2"/>
      <c r="AO255" s="479"/>
    </row>
    <row r="256" spans="1:41" ht="14.25" customHeight="1">
      <c r="A256" s="2"/>
      <c r="B256" s="2"/>
      <c r="C256" s="2"/>
      <c r="D256" s="1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468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3"/>
      <c r="AG256" s="204"/>
      <c r="AH256" s="2"/>
      <c r="AI256" s="2"/>
      <c r="AJ256" s="479"/>
      <c r="AK256" s="1"/>
      <c r="AL256" s="1"/>
      <c r="AM256" s="480"/>
      <c r="AN256" s="2"/>
      <c r="AO256" s="479"/>
    </row>
    <row r="257" spans="1:41" ht="14.25" customHeight="1">
      <c r="A257" s="2"/>
      <c r="B257" s="2"/>
      <c r="C257" s="2"/>
      <c r="D257" s="1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468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3"/>
      <c r="AG257" s="204"/>
      <c r="AH257" s="2"/>
      <c r="AI257" s="2"/>
      <c r="AJ257" s="479"/>
      <c r="AK257" s="1"/>
      <c r="AL257" s="1"/>
      <c r="AM257" s="480"/>
      <c r="AN257" s="2"/>
      <c r="AO257" s="479"/>
    </row>
    <row r="258" spans="1:41" ht="14.25" customHeight="1">
      <c r="A258" s="2"/>
      <c r="B258" s="2"/>
      <c r="C258" s="2"/>
      <c r="D258" s="1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468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3"/>
      <c r="AG258" s="204"/>
      <c r="AH258" s="2"/>
      <c r="AI258" s="2"/>
      <c r="AJ258" s="479"/>
      <c r="AK258" s="1"/>
      <c r="AL258" s="1"/>
      <c r="AM258" s="480"/>
      <c r="AN258" s="2"/>
      <c r="AO258" s="479"/>
    </row>
    <row r="259" spans="1:41" ht="14.25" customHeight="1">
      <c r="A259" s="2"/>
      <c r="B259" s="2"/>
      <c r="C259" s="2"/>
      <c r="D259" s="1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468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3"/>
      <c r="AG259" s="204"/>
      <c r="AH259" s="2"/>
      <c r="AI259" s="2"/>
      <c r="AJ259" s="479"/>
      <c r="AK259" s="1"/>
      <c r="AL259" s="1"/>
      <c r="AM259" s="480"/>
      <c r="AN259" s="2"/>
      <c r="AO259" s="479"/>
    </row>
    <row r="260" spans="1:41" ht="14.25" customHeight="1">
      <c r="A260" s="2"/>
      <c r="B260" s="2"/>
      <c r="C260" s="2"/>
      <c r="D260" s="1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468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3"/>
      <c r="AG260" s="204"/>
      <c r="AH260" s="2"/>
      <c r="AI260" s="2"/>
      <c r="AJ260" s="479"/>
      <c r="AK260" s="1"/>
      <c r="AL260" s="1"/>
      <c r="AM260" s="480"/>
      <c r="AN260" s="2"/>
      <c r="AO260" s="479"/>
    </row>
    <row r="261" spans="1:41" ht="14.25" customHeight="1">
      <c r="A261" s="2"/>
      <c r="B261" s="2"/>
      <c r="C261" s="2"/>
      <c r="D261" s="1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468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3"/>
      <c r="AG261" s="204"/>
      <c r="AH261" s="2"/>
      <c r="AI261" s="2"/>
      <c r="AJ261" s="479"/>
      <c r="AK261" s="1"/>
      <c r="AL261" s="1"/>
      <c r="AM261" s="480"/>
      <c r="AN261" s="2"/>
      <c r="AO261" s="479"/>
    </row>
    <row r="262" spans="1:41" ht="14.25" customHeight="1">
      <c r="A262" s="2"/>
      <c r="B262" s="2"/>
      <c r="C262" s="2"/>
      <c r="D262" s="1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468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3"/>
      <c r="AG262" s="204"/>
      <c r="AH262" s="2"/>
      <c r="AI262" s="2"/>
      <c r="AJ262" s="479"/>
      <c r="AK262" s="1"/>
      <c r="AL262" s="1"/>
      <c r="AM262" s="480"/>
      <c r="AN262" s="2"/>
      <c r="AO262" s="479"/>
    </row>
    <row r="263" spans="1:41" ht="14.25" customHeight="1">
      <c r="A263" s="2"/>
      <c r="B263" s="2"/>
      <c r="C263" s="2"/>
      <c r="D263" s="1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468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3"/>
      <c r="AG263" s="204"/>
      <c r="AH263" s="2"/>
      <c r="AI263" s="2"/>
      <c r="AJ263" s="479"/>
      <c r="AK263" s="1"/>
      <c r="AL263" s="1"/>
      <c r="AM263" s="480"/>
      <c r="AN263" s="2"/>
      <c r="AO263" s="479"/>
    </row>
    <row r="264" spans="1:41" ht="14.25" customHeight="1">
      <c r="A264" s="2"/>
      <c r="B264" s="2"/>
      <c r="C264" s="2"/>
      <c r="D264" s="1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468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3"/>
      <c r="AG264" s="204"/>
      <c r="AH264" s="2"/>
      <c r="AI264" s="2"/>
      <c r="AJ264" s="479"/>
      <c r="AK264" s="1"/>
      <c r="AL264" s="1"/>
      <c r="AM264" s="480"/>
      <c r="AN264" s="2"/>
      <c r="AO264" s="479"/>
    </row>
    <row r="265" spans="1:41" ht="14.25" customHeight="1">
      <c r="A265" s="2"/>
      <c r="B265" s="2"/>
      <c r="C265" s="2"/>
      <c r="D265" s="1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468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3"/>
      <c r="AG265" s="204"/>
      <c r="AH265" s="2"/>
      <c r="AI265" s="2"/>
      <c r="AJ265" s="479"/>
      <c r="AK265" s="1"/>
      <c r="AL265" s="1"/>
      <c r="AM265" s="480"/>
      <c r="AN265" s="2"/>
      <c r="AO265" s="479"/>
    </row>
    <row r="266" spans="1:41" ht="14.25" customHeight="1">
      <c r="A266" s="2"/>
      <c r="B266" s="2"/>
      <c r="C266" s="2"/>
      <c r="D266" s="1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468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3"/>
      <c r="AG266" s="204"/>
      <c r="AH266" s="2"/>
      <c r="AI266" s="2"/>
      <c r="AJ266" s="479"/>
      <c r="AK266" s="1"/>
      <c r="AL266" s="1"/>
      <c r="AM266" s="480"/>
      <c r="AN266" s="2"/>
      <c r="AO266" s="479"/>
    </row>
    <row r="267" spans="1:41" ht="14.25" customHeight="1">
      <c r="A267" s="2"/>
      <c r="B267" s="2"/>
      <c r="C267" s="2"/>
      <c r="D267" s="1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468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3"/>
      <c r="AG267" s="204"/>
      <c r="AH267" s="2"/>
      <c r="AI267" s="2"/>
      <c r="AJ267" s="479"/>
      <c r="AK267" s="1"/>
      <c r="AL267" s="1"/>
      <c r="AM267" s="480"/>
      <c r="AN267" s="2"/>
      <c r="AO267" s="479"/>
    </row>
    <row r="268" spans="1:41" ht="14.25" customHeight="1">
      <c r="A268" s="2"/>
      <c r="B268" s="2"/>
      <c r="C268" s="2"/>
      <c r="D268" s="1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468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3"/>
      <c r="AG268" s="204"/>
      <c r="AH268" s="2"/>
      <c r="AI268" s="2"/>
      <c r="AJ268" s="479"/>
      <c r="AK268" s="1"/>
      <c r="AL268" s="1"/>
      <c r="AM268" s="480"/>
      <c r="AN268" s="2"/>
      <c r="AO268" s="479"/>
    </row>
    <row r="269" spans="1:41" ht="14.25" customHeight="1">
      <c r="A269" s="2"/>
      <c r="B269" s="2"/>
      <c r="C269" s="2"/>
      <c r="D269" s="1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468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3"/>
      <c r="AG269" s="204"/>
      <c r="AH269" s="2"/>
      <c r="AI269" s="2"/>
      <c r="AJ269" s="479"/>
      <c r="AK269" s="1"/>
      <c r="AL269" s="1"/>
      <c r="AM269" s="480"/>
      <c r="AN269" s="2"/>
      <c r="AO269" s="479"/>
    </row>
    <row r="270" spans="1:41" ht="14.25" customHeight="1">
      <c r="A270" s="2"/>
      <c r="B270" s="2"/>
      <c r="C270" s="2"/>
      <c r="D270" s="1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468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3"/>
      <c r="AG270" s="204"/>
      <c r="AH270" s="2"/>
      <c r="AI270" s="2"/>
      <c r="AJ270" s="479"/>
      <c r="AK270" s="1"/>
      <c r="AL270" s="1"/>
      <c r="AM270" s="480"/>
      <c r="AN270" s="2"/>
      <c r="AO270" s="479"/>
    </row>
    <row r="271" spans="1:41" ht="14.25" customHeight="1">
      <c r="A271" s="2"/>
      <c r="B271" s="2"/>
      <c r="C271" s="2"/>
      <c r="D271" s="1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468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3"/>
      <c r="AG271" s="204"/>
      <c r="AH271" s="2"/>
      <c r="AI271" s="2"/>
      <c r="AJ271" s="479"/>
      <c r="AK271" s="1"/>
      <c r="AL271" s="1"/>
      <c r="AM271" s="480"/>
      <c r="AN271" s="2"/>
      <c r="AO271" s="479"/>
    </row>
    <row r="272" spans="1:41" ht="14.25" customHeight="1">
      <c r="A272" s="2"/>
      <c r="B272" s="2"/>
      <c r="C272" s="2"/>
      <c r="D272" s="1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468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3"/>
      <c r="AG272" s="204"/>
      <c r="AH272" s="2"/>
      <c r="AI272" s="2"/>
      <c r="AJ272" s="479"/>
      <c r="AK272" s="1"/>
      <c r="AL272" s="1"/>
      <c r="AM272" s="480"/>
      <c r="AN272" s="2"/>
      <c r="AO272" s="479"/>
    </row>
    <row r="273" spans="1:41" ht="14.25" customHeight="1">
      <c r="A273" s="2"/>
      <c r="B273" s="2"/>
      <c r="C273" s="2"/>
      <c r="D273" s="1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468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3"/>
      <c r="AG273" s="204"/>
      <c r="AH273" s="2"/>
      <c r="AI273" s="2"/>
      <c r="AJ273" s="479"/>
      <c r="AK273" s="1"/>
      <c r="AL273" s="1"/>
      <c r="AM273" s="480"/>
      <c r="AN273" s="2"/>
      <c r="AO273" s="479"/>
    </row>
    <row r="274" spans="1:41" ht="14.25" customHeight="1">
      <c r="A274" s="2"/>
      <c r="B274" s="2"/>
      <c r="C274" s="2"/>
      <c r="D274" s="1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468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3"/>
      <c r="AG274" s="204"/>
      <c r="AH274" s="2"/>
      <c r="AI274" s="2"/>
      <c r="AJ274" s="479"/>
      <c r="AK274" s="1"/>
      <c r="AL274" s="1"/>
      <c r="AM274" s="480"/>
      <c r="AN274" s="2"/>
      <c r="AO274" s="479"/>
    </row>
    <row r="275" spans="1:41" ht="14.25" customHeight="1">
      <c r="A275" s="2"/>
      <c r="B275" s="2"/>
      <c r="C275" s="2"/>
      <c r="D275" s="1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468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3"/>
      <c r="AG275" s="204"/>
      <c r="AH275" s="2"/>
      <c r="AI275" s="2"/>
      <c r="AJ275" s="479"/>
      <c r="AK275" s="1"/>
      <c r="AL275" s="1"/>
      <c r="AM275" s="480"/>
      <c r="AN275" s="2"/>
      <c r="AO275" s="479"/>
    </row>
    <row r="276" spans="1:41" ht="14.25" customHeight="1">
      <c r="A276" s="2"/>
      <c r="B276" s="2"/>
      <c r="C276" s="2"/>
      <c r="D276" s="1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468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3"/>
      <c r="AG276" s="204"/>
      <c r="AH276" s="2"/>
      <c r="AI276" s="2"/>
      <c r="AJ276" s="479"/>
      <c r="AK276" s="1"/>
      <c r="AL276" s="1"/>
      <c r="AM276" s="480"/>
      <c r="AN276" s="2"/>
      <c r="AO276" s="479"/>
    </row>
    <row r="277" spans="1:41" ht="14.25" customHeight="1">
      <c r="A277" s="2"/>
      <c r="B277" s="2"/>
      <c r="C277" s="2"/>
      <c r="D277" s="1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468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3"/>
      <c r="AG277" s="204"/>
      <c r="AH277" s="2"/>
      <c r="AI277" s="2"/>
      <c r="AJ277" s="479"/>
      <c r="AK277" s="1"/>
      <c r="AL277" s="1"/>
      <c r="AM277" s="480"/>
      <c r="AN277" s="2"/>
      <c r="AO277" s="479"/>
    </row>
    <row r="278" spans="1:41" ht="14.25" customHeight="1">
      <c r="A278" s="2"/>
      <c r="B278" s="2"/>
      <c r="C278" s="2"/>
      <c r="D278" s="1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468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3"/>
      <c r="AG278" s="204"/>
      <c r="AH278" s="2"/>
      <c r="AI278" s="2"/>
      <c r="AJ278" s="479"/>
      <c r="AK278" s="1"/>
      <c r="AL278" s="1"/>
      <c r="AM278" s="480"/>
      <c r="AN278" s="2"/>
      <c r="AO278" s="479"/>
    </row>
    <row r="279" spans="1:41" ht="14.25" customHeight="1">
      <c r="A279" s="2"/>
      <c r="B279" s="2"/>
      <c r="C279" s="2"/>
      <c r="D279" s="1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468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3"/>
      <c r="AG279" s="204"/>
      <c r="AH279" s="2"/>
      <c r="AI279" s="2"/>
      <c r="AJ279" s="479"/>
      <c r="AK279" s="1"/>
      <c r="AL279" s="1"/>
      <c r="AM279" s="480"/>
      <c r="AN279" s="2"/>
      <c r="AO279" s="479"/>
    </row>
    <row r="280" spans="1:41" ht="14.25" customHeight="1">
      <c r="A280" s="2"/>
      <c r="B280" s="2"/>
      <c r="C280" s="2"/>
      <c r="D280" s="1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468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3"/>
      <c r="AG280" s="204"/>
      <c r="AH280" s="2"/>
      <c r="AI280" s="2"/>
      <c r="AJ280" s="479"/>
      <c r="AK280" s="1"/>
      <c r="AL280" s="1"/>
      <c r="AM280" s="480"/>
      <c r="AN280" s="2"/>
      <c r="AO280" s="479"/>
    </row>
    <row r="281" spans="1:41" ht="14.25" customHeight="1">
      <c r="A281" s="2"/>
      <c r="B281" s="2"/>
      <c r="C281" s="2"/>
      <c r="D281" s="1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468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3"/>
      <c r="AG281" s="204"/>
      <c r="AH281" s="2"/>
      <c r="AI281" s="2"/>
      <c r="AJ281" s="479"/>
      <c r="AK281" s="1"/>
      <c r="AL281" s="1"/>
      <c r="AM281" s="480"/>
      <c r="AN281" s="2"/>
      <c r="AO281" s="479"/>
    </row>
    <row r="282" spans="1:41" ht="14.25" customHeight="1">
      <c r="A282" s="2"/>
      <c r="B282" s="2"/>
      <c r="C282" s="2"/>
      <c r="D282" s="1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468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3"/>
      <c r="AG282" s="204"/>
      <c r="AH282" s="2"/>
      <c r="AI282" s="2"/>
      <c r="AJ282" s="479"/>
      <c r="AK282" s="1"/>
      <c r="AL282" s="1"/>
      <c r="AM282" s="480"/>
      <c r="AN282" s="2"/>
      <c r="AO282" s="479"/>
    </row>
    <row r="283" spans="1:41" ht="14.25" customHeight="1">
      <c r="A283" s="2"/>
      <c r="B283" s="2"/>
      <c r="C283" s="2"/>
      <c r="D283" s="1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468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3"/>
      <c r="AG283" s="204"/>
      <c r="AH283" s="2"/>
      <c r="AI283" s="2"/>
      <c r="AJ283" s="479"/>
      <c r="AK283" s="1"/>
      <c r="AL283" s="1"/>
      <c r="AM283" s="480"/>
      <c r="AN283" s="2"/>
      <c r="AO283" s="479"/>
    </row>
    <row r="284" spans="1:41" ht="14.25" customHeight="1">
      <c r="A284" s="2"/>
      <c r="B284" s="2"/>
      <c r="C284" s="2"/>
      <c r="D284" s="1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468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3"/>
      <c r="AG284" s="204"/>
      <c r="AH284" s="2"/>
      <c r="AI284" s="2"/>
      <c r="AJ284" s="479"/>
      <c r="AK284" s="1"/>
      <c r="AL284" s="1"/>
      <c r="AM284" s="480"/>
      <c r="AN284" s="2"/>
      <c r="AO284" s="479"/>
    </row>
    <row r="285" spans="1:41" ht="14.25" customHeight="1">
      <c r="A285" s="2"/>
      <c r="B285" s="2"/>
      <c r="C285" s="2"/>
      <c r="D285" s="1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468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3"/>
      <c r="AG285" s="204"/>
      <c r="AH285" s="2"/>
      <c r="AI285" s="2"/>
      <c r="AJ285" s="479"/>
      <c r="AK285" s="1"/>
      <c r="AL285" s="1"/>
      <c r="AM285" s="480"/>
      <c r="AN285" s="2"/>
      <c r="AO285" s="479"/>
    </row>
    <row r="286" spans="1:41" ht="14.25" customHeight="1">
      <c r="A286" s="2"/>
      <c r="B286" s="2"/>
      <c r="C286" s="2"/>
      <c r="D286" s="1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468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3"/>
      <c r="AG286" s="204"/>
      <c r="AH286" s="2"/>
      <c r="AI286" s="2"/>
      <c r="AJ286" s="479"/>
      <c r="AK286" s="1"/>
      <c r="AL286" s="1"/>
      <c r="AM286" s="480"/>
      <c r="AN286" s="2"/>
      <c r="AO286" s="479"/>
    </row>
    <row r="287" spans="1:41" ht="14.25" customHeight="1">
      <c r="A287" s="2"/>
      <c r="B287" s="2"/>
      <c r="C287" s="2"/>
      <c r="D287" s="1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468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3"/>
      <c r="AG287" s="204"/>
      <c r="AH287" s="2"/>
      <c r="AI287" s="2"/>
      <c r="AJ287" s="479"/>
      <c r="AK287" s="1"/>
      <c r="AL287" s="1"/>
      <c r="AM287" s="480"/>
      <c r="AN287" s="2"/>
      <c r="AO287" s="479"/>
    </row>
    <row r="288" spans="1:41" ht="14.25" customHeight="1">
      <c r="A288" s="2"/>
      <c r="B288" s="2"/>
      <c r="C288" s="2"/>
      <c r="D288" s="1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468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3"/>
      <c r="AG288" s="204"/>
      <c r="AH288" s="2"/>
      <c r="AI288" s="2"/>
      <c r="AJ288" s="479"/>
      <c r="AK288" s="1"/>
      <c r="AL288" s="1"/>
      <c r="AM288" s="480"/>
      <c r="AN288" s="2"/>
      <c r="AO288" s="479"/>
    </row>
    <row r="289" spans="1:41" ht="14.25" customHeight="1">
      <c r="A289" s="2"/>
      <c r="B289" s="2"/>
      <c r="C289" s="2"/>
      <c r="D289" s="1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468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3"/>
      <c r="AG289" s="204"/>
      <c r="AH289" s="2"/>
      <c r="AI289" s="2"/>
      <c r="AJ289" s="479"/>
      <c r="AK289" s="1"/>
      <c r="AL289" s="1"/>
      <c r="AM289" s="480"/>
      <c r="AN289" s="2"/>
      <c r="AO289" s="479"/>
    </row>
    <row r="290" spans="1:41" ht="14.25" customHeight="1">
      <c r="A290" s="2"/>
      <c r="B290" s="2"/>
      <c r="C290" s="2"/>
      <c r="D290" s="1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468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3"/>
      <c r="AG290" s="204"/>
      <c r="AH290" s="2"/>
      <c r="AI290" s="2"/>
      <c r="AJ290" s="479"/>
      <c r="AK290" s="1"/>
      <c r="AL290" s="1"/>
      <c r="AM290" s="480"/>
      <c r="AN290" s="2"/>
      <c r="AO290" s="479"/>
    </row>
    <row r="291" spans="1:41" ht="14.25" customHeight="1">
      <c r="A291" s="2"/>
      <c r="B291" s="2"/>
      <c r="C291" s="2"/>
      <c r="D291" s="1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468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3"/>
      <c r="AG291" s="204"/>
      <c r="AH291" s="2"/>
      <c r="AI291" s="2"/>
      <c r="AJ291" s="479"/>
      <c r="AK291" s="1"/>
      <c r="AL291" s="1"/>
      <c r="AM291" s="480"/>
      <c r="AN291" s="2"/>
      <c r="AO291" s="479"/>
    </row>
    <row r="292" spans="1:41" ht="14.25" customHeight="1">
      <c r="A292" s="2"/>
      <c r="B292" s="2"/>
      <c r="C292" s="2"/>
      <c r="D292" s="1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468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3"/>
      <c r="AG292" s="204"/>
      <c r="AH292" s="2"/>
      <c r="AI292" s="2"/>
      <c r="AJ292" s="479"/>
      <c r="AK292" s="1"/>
      <c r="AL292" s="1"/>
      <c r="AM292" s="480"/>
      <c r="AN292" s="2"/>
      <c r="AO292" s="479"/>
    </row>
    <row r="293" spans="1:41" ht="14.25" customHeight="1">
      <c r="A293" s="2"/>
      <c r="B293" s="2"/>
      <c r="C293" s="2"/>
      <c r="D293" s="1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468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3"/>
      <c r="AG293" s="204"/>
      <c r="AH293" s="2"/>
      <c r="AI293" s="2"/>
      <c r="AJ293" s="479"/>
      <c r="AK293" s="1"/>
      <c r="AL293" s="1"/>
      <c r="AM293" s="480"/>
      <c r="AN293" s="2"/>
      <c r="AO293" s="479"/>
    </row>
    <row r="294" spans="1:41" ht="14.25" customHeight="1">
      <c r="A294" s="2"/>
      <c r="B294" s="2"/>
      <c r="C294" s="2"/>
      <c r="D294" s="1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468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3"/>
      <c r="AG294" s="204"/>
      <c r="AH294" s="2"/>
      <c r="AI294" s="2"/>
      <c r="AJ294" s="479"/>
      <c r="AK294" s="1"/>
      <c r="AL294" s="1"/>
      <c r="AM294" s="480"/>
      <c r="AN294" s="2"/>
      <c r="AO294" s="479"/>
    </row>
    <row r="295" spans="1:41" ht="14.25" customHeight="1">
      <c r="A295" s="2"/>
      <c r="B295" s="2"/>
      <c r="C295" s="2"/>
      <c r="D295" s="1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468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3"/>
      <c r="AG295" s="204"/>
      <c r="AH295" s="2"/>
      <c r="AI295" s="2"/>
      <c r="AJ295" s="479"/>
      <c r="AK295" s="1"/>
      <c r="AL295" s="1"/>
      <c r="AM295" s="480"/>
      <c r="AN295" s="2"/>
      <c r="AO295" s="479"/>
    </row>
    <row r="296" spans="1:41" ht="14.25" customHeight="1">
      <c r="A296" s="2"/>
      <c r="B296" s="2"/>
      <c r="C296" s="2"/>
      <c r="D296" s="1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468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3"/>
      <c r="AG296" s="204"/>
      <c r="AH296" s="2"/>
      <c r="AI296" s="2"/>
      <c r="AJ296" s="479"/>
      <c r="AK296" s="1"/>
      <c r="AL296" s="1"/>
      <c r="AM296" s="480"/>
      <c r="AN296" s="2"/>
      <c r="AO296" s="479"/>
    </row>
    <row r="297" spans="1:41" ht="14.25" customHeight="1">
      <c r="A297" s="2"/>
      <c r="B297" s="2"/>
      <c r="C297" s="2"/>
      <c r="D297" s="1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468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3"/>
      <c r="AG297" s="204"/>
      <c r="AH297" s="2"/>
      <c r="AI297" s="2"/>
      <c r="AJ297" s="479"/>
      <c r="AK297" s="1"/>
      <c r="AL297" s="1"/>
      <c r="AM297" s="480"/>
      <c r="AN297" s="2"/>
      <c r="AO297" s="479"/>
    </row>
    <row r="298" spans="1:41" ht="14.25" customHeight="1">
      <c r="A298" s="2"/>
      <c r="B298" s="2"/>
      <c r="C298" s="2"/>
      <c r="D298" s="1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468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3"/>
      <c r="AG298" s="204"/>
      <c r="AH298" s="2"/>
      <c r="AI298" s="2"/>
      <c r="AJ298" s="479"/>
      <c r="AK298" s="1"/>
      <c r="AL298" s="1"/>
      <c r="AM298" s="480"/>
      <c r="AN298" s="2"/>
      <c r="AO298" s="479"/>
    </row>
    <row r="299" spans="1:41" ht="14.25" customHeight="1">
      <c r="A299" s="2"/>
      <c r="B299" s="2"/>
      <c r="C299" s="2"/>
      <c r="D299" s="1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468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3"/>
      <c r="AG299" s="204"/>
      <c r="AH299" s="2"/>
      <c r="AI299" s="2"/>
      <c r="AJ299" s="479"/>
      <c r="AK299" s="1"/>
      <c r="AL299" s="1"/>
      <c r="AM299" s="480"/>
      <c r="AN299" s="2"/>
      <c r="AO299" s="479"/>
    </row>
    <row r="300" spans="1:41" ht="14.25" customHeight="1">
      <c r="A300" s="2"/>
      <c r="B300" s="2"/>
      <c r="C300" s="2"/>
      <c r="D300" s="1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468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3"/>
      <c r="AG300" s="204"/>
      <c r="AH300" s="2"/>
      <c r="AI300" s="2"/>
      <c r="AJ300" s="479"/>
      <c r="AK300" s="1"/>
      <c r="AL300" s="1"/>
      <c r="AM300" s="480"/>
      <c r="AN300" s="2"/>
      <c r="AO300" s="479"/>
    </row>
    <row r="301" spans="1:41" ht="14.25" customHeight="1">
      <c r="A301" s="2"/>
      <c r="B301" s="2"/>
      <c r="C301" s="2"/>
      <c r="D301" s="1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468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3"/>
      <c r="AG301" s="204"/>
      <c r="AH301" s="2"/>
      <c r="AI301" s="2"/>
      <c r="AJ301" s="479"/>
      <c r="AK301" s="1"/>
      <c r="AL301" s="1"/>
      <c r="AM301" s="480"/>
      <c r="AN301" s="2"/>
      <c r="AO301" s="479"/>
    </row>
    <row r="302" spans="1:41" ht="14.25" customHeight="1">
      <c r="A302" s="2"/>
      <c r="B302" s="2"/>
      <c r="C302" s="2"/>
      <c r="D302" s="1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468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3"/>
      <c r="AG302" s="204"/>
      <c r="AH302" s="2"/>
      <c r="AI302" s="2"/>
      <c r="AJ302" s="479"/>
      <c r="AK302" s="1"/>
      <c r="AL302" s="1"/>
      <c r="AM302" s="480"/>
      <c r="AN302" s="2"/>
      <c r="AO302" s="479"/>
    </row>
    <row r="303" spans="1:41" ht="14.25" customHeight="1">
      <c r="A303" s="2"/>
      <c r="B303" s="2"/>
      <c r="C303" s="2"/>
      <c r="D303" s="1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468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3"/>
      <c r="AG303" s="204"/>
      <c r="AH303" s="2"/>
      <c r="AI303" s="2"/>
      <c r="AJ303" s="479"/>
      <c r="AK303" s="1"/>
      <c r="AL303" s="1"/>
      <c r="AM303" s="480"/>
      <c r="AN303" s="2"/>
      <c r="AO303" s="479"/>
    </row>
    <row r="304" spans="1:41" ht="14.25" customHeight="1">
      <c r="A304" s="2"/>
      <c r="B304" s="2"/>
      <c r="C304" s="2"/>
      <c r="D304" s="1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468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3"/>
      <c r="AG304" s="204"/>
      <c r="AH304" s="2"/>
      <c r="AI304" s="2"/>
      <c r="AJ304" s="479"/>
      <c r="AK304" s="1"/>
      <c r="AL304" s="1"/>
      <c r="AM304" s="480"/>
      <c r="AN304" s="2"/>
      <c r="AO304" s="479"/>
    </row>
    <row r="305" spans="1:41" ht="14.25" customHeight="1">
      <c r="A305" s="2"/>
      <c r="B305" s="2"/>
      <c r="C305" s="2"/>
      <c r="D305" s="1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468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3"/>
      <c r="AG305" s="204"/>
      <c r="AH305" s="2"/>
      <c r="AI305" s="2"/>
      <c r="AJ305" s="479"/>
      <c r="AK305" s="1"/>
      <c r="AL305" s="1"/>
      <c r="AM305" s="480"/>
      <c r="AN305" s="2"/>
      <c r="AO305" s="479"/>
    </row>
    <row r="306" spans="1:41" ht="14.25" customHeight="1">
      <c r="A306" s="2"/>
      <c r="B306" s="2"/>
      <c r="C306" s="2"/>
      <c r="D306" s="1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468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3"/>
      <c r="AG306" s="204"/>
      <c r="AH306" s="2"/>
      <c r="AI306" s="2"/>
      <c r="AJ306" s="479"/>
      <c r="AK306" s="1"/>
      <c r="AL306" s="1"/>
      <c r="AM306" s="480"/>
      <c r="AN306" s="2"/>
      <c r="AO306" s="479"/>
    </row>
    <row r="307" spans="1:41" ht="14.25" customHeight="1">
      <c r="A307" s="2"/>
      <c r="B307" s="2"/>
      <c r="C307" s="2"/>
      <c r="D307" s="1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468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3"/>
      <c r="AG307" s="204"/>
      <c r="AH307" s="2"/>
      <c r="AI307" s="2"/>
      <c r="AJ307" s="479"/>
      <c r="AK307" s="1"/>
      <c r="AL307" s="1"/>
      <c r="AM307" s="480"/>
      <c r="AN307" s="2"/>
      <c r="AO307" s="479"/>
    </row>
    <row r="308" spans="1:41" ht="14.25" customHeight="1">
      <c r="A308" s="2"/>
      <c r="B308" s="2"/>
      <c r="C308" s="2"/>
      <c r="D308" s="1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468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3"/>
      <c r="AG308" s="204"/>
      <c r="AH308" s="2"/>
      <c r="AI308" s="2"/>
      <c r="AJ308" s="479"/>
      <c r="AK308" s="1"/>
      <c r="AL308" s="1"/>
      <c r="AM308" s="480"/>
      <c r="AN308" s="2"/>
      <c r="AO308" s="479"/>
    </row>
    <row r="309" spans="1:41" ht="14.25" customHeight="1">
      <c r="A309" s="2"/>
      <c r="B309" s="2"/>
      <c r="C309" s="2"/>
      <c r="D309" s="1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468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3"/>
      <c r="AG309" s="204"/>
      <c r="AH309" s="2"/>
      <c r="AI309" s="2"/>
      <c r="AJ309" s="479"/>
      <c r="AK309" s="1"/>
      <c r="AL309" s="1"/>
      <c r="AM309" s="480"/>
      <c r="AN309" s="2"/>
      <c r="AO309" s="479"/>
    </row>
    <row r="310" spans="1:41" ht="14.25" customHeight="1">
      <c r="A310" s="2"/>
      <c r="B310" s="2"/>
      <c r="C310" s="2"/>
      <c r="D310" s="1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468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3"/>
      <c r="AG310" s="204"/>
      <c r="AH310" s="2"/>
      <c r="AI310" s="2"/>
      <c r="AJ310" s="479"/>
      <c r="AK310" s="1"/>
      <c r="AL310" s="1"/>
      <c r="AM310" s="480"/>
      <c r="AN310" s="2"/>
      <c r="AO310" s="479"/>
    </row>
    <row r="311" spans="1:41" ht="14.25" customHeight="1">
      <c r="A311" s="2"/>
      <c r="B311" s="2"/>
      <c r="C311" s="2"/>
      <c r="D311" s="1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468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3"/>
      <c r="AG311" s="204"/>
      <c r="AH311" s="2"/>
      <c r="AI311" s="2"/>
      <c r="AJ311" s="479"/>
      <c r="AK311" s="1"/>
      <c r="AL311" s="1"/>
      <c r="AM311" s="480"/>
      <c r="AN311" s="2"/>
      <c r="AO311" s="479"/>
    </row>
    <row r="312" spans="1:41" ht="14.25" customHeight="1">
      <c r="A312" s="2"/>
      <c r="B312" s="2"/>
      <c r="C312" s="2"/>
      <c r="D312" s="1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468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3"/>
      <c r="AG312" s="204"/>
      <c r="AH312" s="2"/>
      <c r="AI312" s="2"/>
      <c r="AJ312" s="479"/>
      <c r="AK312" s="1"/>
      <c r="AL312" s="1"/>
      <c r="AM312" s="480"/>
      <c r="AN312" s="2"/>
      <c r="AO312" s="479"/>
    </row>
    <row r="313" spans="1:41" ht="14.25" customHeight="1">
      <c r="A313" s="2"/>
      <c r="B313" s="2"/>
      <c r="C313" s="2"/>
      <c r="D313" s="1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468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3"/>
      <c r="AG313" s="204"/>
      <c r="AH313" s="2"/>
      <c r="AI313" s="2"/>
      <c r="AJ313" s="479"/>
      <c r="AK313" s="1"/>
      <c r="AL313" s="1"/>
      <c r="AM313" s="480"/>
      <c r="AN313" s="2"/>
      <c r="AO313" s="479"/>
    </row>
    <row r="314" spans="1:41" ht="14.25" customHeight="1">
      <c r="A314" s="2"/>
      <c r="B314" s="2"/>
      <c r="C314" s="2"/>
      <c r="D314" s="1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468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3"/>
      <c r="AG314" s="204"/>
      <c r="AH314" s="2"/>
      <c r="AI314" s="2"/>
      <c r="AJ314" s="479"/>
      <c r="AK314" s="1"/>
      <c r="AL314" s="1"/>
      <c r="AM314" s="480"/>
      <c r="AN314" s="2"/>
      <c r="AO314" s="479"/>
    </row>
    <row r="315" spans="1:41" ht="14.25" customHeight="1">
      <c r="A315" s="2"/>
      <c r="B315" s="2"/>
      <c r="C315" s="2"/>
      <c r="D315" s="1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468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3"/>
      <c r="AG315" s="204"/>
      <c r="AH315" s="2"/>
      <c r="AI315" s="2"/>
      <c r="AJ315" s="479"/>
      <c r="AK315" s="1"/>
      <c r="AL315" s="1"/>
      <c r="AM315" s="480"/>
      <c r="AN315" s="2"/>
      <c r="AO315" s="479"/>
    </row>
    <row r="316" spans="1:41" ht="14.25" customHeight="1">
      <c r="A316" s="2"/>
      <c r="B316" s="2"/>
      <c r="C316" s="2"/>
      <c r="D316" s="1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468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3"/>
      <c r="AG316" s="204"/>
      <c r="AH316" s="2"/>
      <c r="AI316" s="2"/>
      <c r="AJ316" s="479"/>
      <c r="AK316" s="1"/>
      <c r="AL316" s="1"/>
      <c r="AM316" s="480"/>
      <c r="AN316" s="2"/>
      <c r="AO316" s="479"/>
    </row>
    <row r="317" spans="1:41" ht="14.25" customHeight="1">
      <c r="A317" s="2"/>
      <c r="B317" s="2"/>
      <c r="C317" s="2"/>
      <c r="D317" s="1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468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3"/>
      <c r="AG317" s="204"/>
      <c r="AH317" s="2"/>
      <c r="AI317" s="2"/>
      <c r="AJ317" s="479"/>
      <c r="AK317" s="1"/>
      <c r="AL317" s="1"/>
      <c r="AM317" s="480"/>
      <c r="AN317" s="2"/>
      <c r="AO317" s="479"/>
    </row>
    <row r="318" spans="1:41" ht="14.25" customHeight="1">
      <c r="A318" s="2"/>
      <c r="B318" s="2"/>
      <c r="C318" s="2"/>
      <c r="D318" s="1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468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3"/>
      <c r="AG318" s="204"/>
      <c r="AH318" s="2"/>
      <c r="AI318" s="2"/>
      <c r="AJ318" s="479"/>
      <c r="AK318" s="1"/>
      <c r="AL318" s="1"/>
      <c r="AM318" s="480"/>
      <c r="AN318" s="2"/>
      <c r="AO318" s="479"/>
    </row>
    <row r="319" spans="1:41" ht="14.25" customHeight="1">
      <c r="A319" s="2"/>
      <c r="B319" s="2"/>
      <c r="C319" s="2"/>
      <c r="D319" s="1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468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3"/>
      <c r="AG319" s="204"/>
      <c r="AH319" s="2"/>
      <c r="AI319" s="2"/>
      <c r="AJ319" s="479"/>
      <c r="AK319" s="1"/>
      <c r="AL319" s="1"/>
      <c r="AM319" s="480"/>
      <c r="AN319" s="2"/>
      <c r="AO319" s="479"/>
    </row>
    <row r="320" spans="1:41" ht="14.25" customHeight="1">
      <c r="A320" s="2"/>
      <c r="B320" s="2"/>
      <c r="C320" s="2"/>
      <c r="D320" s="1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468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3"/>
      <c r="AG320" s="204"/>
      <c r="AH320" s="2"/>
      <c r="AI320" s="2"/>
      <c r="AJ320" s="479"/>
      <c r="AK320" s="1"/>
      <c r="AL320" s="1"/>
      <c r="AM320" s="480"/>
      <c r="AN320" s="2"/>
      <c r="AO320" s="479"/>
    </row>
    <row r="321" spans="1:41" ht="14.25" customHeight="1">
      <c r="A321" s="2"/>
      <c r="B321" s="2"/>
      <c r="C321" s="2"/>
      <c r="D321" s="1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468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3"/>
      <c r="AG321" s="204"/>
      <c r="AH321" s="2"/>
      <c r="AI321" s="2"/>
      <c r="AJ321" s="479"/>
      <c r="AK321" s="1"/>
      <c r="AL321" s="1"/>
      <c r="AM321" s="480"/>
      <c r="AN321" s="2"/>
      <c r="AO321" s="479"/>
    </row>
    <row r="322" spans="1:41" ht="14.25" customHeight="1">
      <c r="A322" s="2"/>
      <c r="B322" s="2"/>
      <c r="C322" s="2"/>
      <c r="D322" s="1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468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3"/>
      <c r="AG322" s="204"/>
      <c r="AH322" s="2"/>
      <c r="AI322" s="2"/>
      <c r="AJ322" s="479"/>
      <c r="AK322" s="1"/>
      <c r="AL322" s="1"/>
      <c r="AM322" s="480"/>
      <c r="AN322" s="2"/>
      <c r="AO322" s="479"/>
    </row>
    <row r="323" spans="1:41" ht="14.25" customHeight="1">
      <c r="A323" s="2"/>
      <c r="B323" s="2"/>
      <c r="C323" s="2"/>
      <c r="D323" s="1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468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3"/>
      <c r="AG323" s="204"/>
      <c r="AH323" s="2"/>
      <c r="AI323" s="2"/>
      <c r="AJ323" s="479"/>
      <c r="AK323" s="1"/>
      <c r="AL323" s="1"/>
      <c r="AM323" s="480"/>
      <c r="AN323" s="2"/>
      <c r="AO323" s="479"/>
    </row>
    <row r="324" spans="1:41" ht="14.25" customHeight="1">
      <c r="A324" s="2"/>
      <c r="B324" s="2"/>
      <c r="C324" s="2"/>
      <c r="D324" s="1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468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3"/>
      <c r="AG324" s="204"/>
      <c r="AH324" s="2"/>
      <c r="AI324" s="2"/>
      <c r="AJ324" s="479"/>
      <c r="AK324" s="1"/>
      <c r="AL324" s="1"/>
      <c r="AM324" s="480"/>
      <c r="AN324" s="2"/>
      <c r="AO324" s="479"/>
    </row>
    <row r="325" spans="1:41" ht="14.25" customHeight="1">
      <c r="A325" s="2"/>
      <c r="B325" s="2"/>
      <c r="C325" s="2"/>
      <c r="D325" s="1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468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3"/>
      <c r="AG325" s="204"/>
      <c r="AH325" s="2"/>
      <c r="AI325" s="2"/>
      <c r="AJ325" s="479"/>
      <c r="AK325" s="1"/>
      <c r="AL325" s="1"/>
      <c r="AM325" s="480"/>
      <c r="AN325" s="2"/>
      <c r="AO325" s="479"/>
    </row>
    <row r="326" spans="1:41" ht="14.25" customHeight="1">
      <c r="A326" s="2"/>
      <c r="B326" s="2"/>
      <c r="C326" s="2"/>
      <c r="D326" s="1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468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3"/>
      <c r="AG326" s="204"/>
      <c r="AH326" s="2"/>
      <c r="AI326" s="2"/>
      <c r="AJ326" s="479"/>
      <c r="AK326" s="1"/>
      <c r="AL326" s="1"/>
      <c r="AM326" s="480"/>
      <c r="AN326" s="2"/>
      <c r="AO326" s="479"/>
    </row>
    <row r="327" spans="1:41" ht="14.25" customHeight="1">
      <c r="A327" s="2"/>
      <c r="B327" s="2"/>
      <c r="C327" s="2"/>
      <c r="D327" s="1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468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3"/>
      <c r="AG327" s="204"/>
      <c r="AH327" s="2"/>
      <c r="AI327" s="2"/>
      <c r="AJ327" s="479"/>
      <c r="AK327" s="1"/>
      <c r="AL327" s="1"/>
      <c r="AM327" s="480"/>
      <c r="AN327" s="2"/>
      <c r="AO327" s="479"/>
    </row>
    <row r="328" spans="1:41" ht="14.25" customHeight="1">
      <c r="A328" s="2"/>
      <c r="B328" s="2"/>
      <c r="C328" s="2"/>
      <c r="D328" s="1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468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3"/>
      <c r="AG328" s="204"/>
      <c r="AH328" s="2"/>
      <c r="AI328" s="2"/>
      <c r="AJ328" s="479"/>
      <c r="AK328" s="1"/>
      <c r="AL328" s="1"/>
      <c r="AM328" s="480"/>
      <c r="AN328" s="2"/>
      <c r="AO328" s="479"/>
    </row>
    <row r="329" spans="1:41" ht="14.25" customHeight="1">
      <c r="A329" s="2"/>
      <c r="B329" s="2"/>
      <c r="C329" s="2"/>
      <c r="D329" s="1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468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3"/>
      <c r="AG329" s="204"/>
      <c r="AH329" s="2"/>
      <c r="AI329" s="2"/>
      <c r="AJ329" s="479"/>
      <c r="AK329" s="1"/>
      <c r="AL329" s="1"/>
      <c r="AM329" s="480"/>
      <c r="AN329" s="2"/>
      <c r="AO329" s="479"/>
    </row>
    <row r="330" spans="1:41" ht="14.25" customHeight="1">
      <c r="A330" s="2"/>
      <c r="B330" s="2"/>
      <c r="C330" s="2"/>
      <c r="D330" s="1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468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3"/>
      <c r="AG330" s="204"/>
      <c r="AH330" s="2"/>
      <c r="AI330" s="2"/>
      <c r="AJ330" s="479"/>
      <c r="AK330" s="1"/>
      <c r="AL330" s="1"/>
      <c r="AM330" s="480"/>
      <c r="AN330" s="2"/>
      <c r="AO330" s="479"/>
    </row>
    <row r="331" spans="1:41" ht="14.25" customHeight="1">
      <c r="A331" s="2"/>
      <c r="B331" s="2"/>
      <c r="C331" s="2"/>
      <c r="D331" s="1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468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3"/>
      <c r="AG331" s="204"/>
      <c r="AH331" s="2"/>
      <c r="AI331" s="2"/>
      <c r="AJ331" s="479"/>
      <c r="AK331" s="1"/>
      <c r="AL331" s="1"/>
      <c r="AM331" s="480"/>
      <c r="AN331" s="2"/>
      <c r="AO331" s="479"/>
    </row>
    <row r="332" spans="1:41" ht="14.25" customHeight="1">
      <c r="A332" s="2"/>
      <c r="B332" s="2"/>
      <c r="C332" s="2"/>
      <c r="D332" s="1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468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3"/>
      <c r="AG332" s="204"/>
      <c r="AH332" s="2"/>
      <c r="AI332" s="2"/>
      <c r="AJ332" s="479"/>
      <c r="AK332" s="1"/>
      <c r="AL332" s="1"/>
      <c r="AM332" s="480"/>
      <c r="AN332" s="2"/>
      <c r="AO332" s="479"/>
    </row>
    <row r="333" spans="1:41" ht="14.25" customHeight="1">
      <c r="A333" s="2"/>
      <c r="B333" s="2"/>
      <c r="C333" s="2"/>
      <c r="D333" s="1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468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3"/>
      <c r="AG333" s="204"/>
      <c r="AH333" s="2"/>
      <c r="AI333" s="2"/>
      <c r="AJ333" s="479"/>
      <c r="AK333" s="1"/>
      <c r="AL333" s="1"/>
      <c r="AM333" s="480"/>
      <c r="AN333" s="2"/>
      <c r="AO333" s="479"/>
    </row>
    <row r="334" spans="1:41" ht="14.25" customHeight="1">
      <c r="A334" s="2"/>
      <c r="B334" s="2"/>
      <c r="C334" s="2"/>
      <c r="D334" s="1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468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3"/>
      <c r="AG334" s="204"/>
      <c r="AH334" s="2"/>
      <c r="AI334" s="2"/>
      <c r="AJ334" s="479"/>
      <c r="AK334" s="1"/>
      <c r="AL334" s="1"/>
      <c r="AM334" s="480"/>
      <c r="AN334" s="2"/>
      <c r="AO334" s="479"/>
    </row>
    <row r="335" spans="1:41" ht="14.25" customHeight="1">
      <c r="A335" s="2"/>
      <c r="B335" s="2"/>
      <c r="C335" s="2"/>
      <c r="D335" s="1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468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3"/>
      <c r="AG335" s="204"/>
      <c r="AH335" s="2"/>
      <c r="AI335" s="2"/>
      <c r="AJ335" s="479"/>
      <c r="AK335" s="1"/>
      <c r="AL335" s="1"/>
      <c r="AM335" s="480"/>
      <c r="AN335" s="2"/>
      <c r="AO335" s="479"/>
    </row>
    <row r="336" spans="1:41" ht="14.25" customHeight="1">
      <c r="A336" s="2"/>
      <c r="B336" s="2"/>
      <c r="C336" s="2"/>
      <c r="D336" s="1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468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3"/>
      <c r="AG336" s="204"/>
      <c r="AH336" s="2"/>
      <c r="AI336" s="2"/>
      <c r="AJ336" s="479"/>
      <c r="AK336" s="1"/>
      <c r="AL336" s="1"/>
      <c r="AM336" s="480"/>
      <c r="AN336" s="2"/>
      <c r="AO336" s="479"/>
    </row>
    <row r="337" spans="1:41" ht="14.25" customHeight="1">
      <c r="A337" s="2"/>
      <c r="B337" s="2"/>
      <c r="C337" s="2"/>
      <c r="D337" s="1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468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3"/>
      <c r="AG337" s="204"/>
      <c r="AH337" s="2"/>
      <c r="AI337" s="2"/>
      <c r="AJ337" s="479"/>
      <c r="AK337" s="1"/>
      <c r="AL337" s="1"/>
      <c r="AM337" s="480"/>
      <c r="AN337" s="2"/>
      <c r="AO337" s="479"/>
    </row>
    <row r="338" spans="1:41" ht="14.25" customHeight="1">
      <c r="A338" s="2"/>
      <c r="B338" s="2"/>
      <c r="C338" s="2"/>
      <c r="D338" s="1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468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3"/>
      <c r="AG338" s="204"/>
      <c r="AH338" s="2"/>
      <c r="AI338" s="2"/>
      <c r="AJ338" s="479"/>
      <c r="AK338" s="1"/>
      <c r="AL338" s="1"/>
      <c r="AM338" s="480"/>
      <c r="AN338" s="2"/>
      <c r="AO338" s="479"/>
    </row>
    <row r="339" spans="1:41" ht="14.25" customHeight="1">
      <c r="A339" s="2"/>
      <c r="B339" s="2"/>
      <c r="C339" s="2"/>
      <c r="D339" s="1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468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3"/>
      <c r="AG339" s="204"/>
      <c r="AH339" s="2"/>
      <c r="AI339" s="2"/>
      <c r="AJ339" s="479"/>
      <c r="AK339" s="1"/>
      <c r="AL339" s="1"/>
      <c r="AM339" s="480"/>
      <c r="AN339" s="2"/>
      <c r="AO339" s="479"/>
    </row>
    <row r="340" spans="1:41" ht="14.25" customHeight="1">
      <c r="A340" s="2"/>
      <c r="B340" s="2"/>
      <c r="C340" s="2"/>
      <c r="D340" s="1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468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3"/>
      <c r="AG340" s="204"/>
      <c r="AH340" s="2"/>
      <c r="AI340" s="2"/>
      <c r="AJ340" s="479"/>
      <c r="AK340" s="1"/>
      <c r="AL340" s="1"/>
      <c r="AM340" s="480"/>
      <c r="AN340" s="2"/>
      <c r="AO340" s="479"/>
    </row>
    <row r="341" spans="1:41" ht="14.25" customHeight="1">
      <c r="A341" s="2"/>
      <c r="B341" s="2"/>
      <c r="C341" s="2"/>
      <c r="D341" s="1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468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3"/>
      <c r="AG341" s="204"/>
      <c r="AH341" s="2"/>
      <c r="AI341" s="2"/>
      <c r="AJ341" s="479"/>
      <c r="AK341" s="1"/>
      <c r="AL341" s="1"/>
      <c r="AM341" s="480"/>
      <c r="AN341" s="2"/>
      <c r="AO341" s="479"/>
    </row>
    <row r="342" spans="1:41" ht="14.25" customHeight="1">
      <c r="A342" s="2"/>
      <c r="B342" s="2"/>
      <c r="C342" s="2"/>
      <c r="D342" s="1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468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3"/>
      <c r="AG342" s="204"/>
      <c r="AH342" s="2"/>
      <c r="AI342" s="2"/>
      <c r="AJ342" s="479"/>
      <c r="AK342" s="1"/>
      <c r="AL342" s="1"/>
      <c r="AM342" s="480"/>
      <c r="AN342" s="2"/>
      <c r="AO342" s="479"/>
    </row>
    <row r="343" spans="1:41" ht="14.25" customHeight="1">
      <c r="A343" s="2"/>
      <c r="B343" s="2"/>
      <c r="C343" s="2"/>
      <c r="D343" s="1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468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3"/>
      <c r="AG343" s="204"/>
      <c r="AH343" s="2"/>
      <c r="AI343" s="2"/>
      <c r="AJ343" s="479"/>
      <c r="AK343" s="1"/>
      <c r="AL343" s="1"/>
      <c r="AM343" s="480"/>
      <c r="AN343" s="2"/>
      <c r="AO343" s="479"/>
    </row>
    <row r="344" spans="1:41" ht="14.25" customHeight="1">
      <c r="A344" s="2"/>
      <c r="B344" s="2"/>
      <c r="C344" s="2"/>
      <c r="D344" s="1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468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3"/>
      <c r="AG344" s="204"/>
      <c r="AH344" s="2"/>
      <c r="AI344" s="2"/>
      <c r="AJ344" s="479"/>
      <c r="AK344" s="1"/>
      <c r="AL344" s="1"/>
      <c r="AM344" s="480"/>
      <c r="AN344" s="2"/>
      <c r="AO344" s="479"/>
    </row>
    <row r="345" spans="1:41" ht="14.25" customHeight="1">
      <c r="A345" s="2"/>
      <c r="B345" s="2"/>
      <c r="C345" s="2"/>
      <c r="D345" s="1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468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3"/>
      <c r="AG345" s="204"/>
      <c r="AH345" s="2"/>
      <c r="AI345" s="2"/>
      <c r="AJ345" s="479"/>
      <c r="AK345" s="1"/>
      <c r="AL345" s="1"/>
      <c r="AM345" s="480"/>
      <c r="AN345" s="2"/>
      <c r="AO345" s="479"/>
    </row>
    <row r="346" spans="1:41" ht="14.25" customHeight="1">
      <c r="A346" s="2"/>
      <c r="B346" s="2"/>
      <c r="C346" s="2"/>
      <c r="D346" s="1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468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3"/>
      <c r="AG346" s="204"/>
      <c r="AH346" s="2"/>
      <c r="AI346" s="2"/>
      <c r="AJ346" s="479"/>
      <c r="AK346" s="1"/>
      <c r="AL346" s="1"/>
      <c r="AM346" s="480"/>
      <c r="AN346" s="2"/>
      <c r="AO346" s="479"/>
    </row>
    <row r="347" spans="1:41" ht="14.25" customHeight="1">
      <c r="A347" s="2"/>
      <c r="B347" s="2"/>
      <c r="C347" s="2"/>
      <c r="D347" s="1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468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3"/>
      <c r="AG347" s="204"/>
      <c r="AH347" s="2"/>
      <c r="AI347" s="2"/>
      <c r="AJ347" s="479"/>
      <c r="AK347" s="1"/>
      <c r="AL347" s="1"/>
      <c r="AM347" s="480"/>
      <c r="AN347" s="2"/>
      <c r="AO347" s="479"/>
    </row>
    <row r="348" spans="1:41" ht="14.25" customHeight="1">
      <c r="A348" s="2"/>
      <c r="B348" s="2"/>
      <c r="C348" s="2"/>
      <c r="D348" s="1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468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3"/>
      <c r="AG348" s="204"/>
      <c r="AH348" s="2"/>
      <c r="AI348" s="2"/>
      <c r="AJ348" s="479"/>
      <c r="AK348" s="1"/>
      <c r="AL348" s="1"/>
      <c r="AM348" s="480"/>
      <c r="AN348" s="2"/>
      <c r="AO348" s="479"/>
    </row>
    <row r="349" spans="1:41" ht="14.25" customHeight="1">
      <c r="A349" s="2"/>
      <c r="B349" s="2"/>
      <c r="C349" s="2"/>
      <c r="D349" s="1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468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3"/>
      <c r="AG349" s="204"/>
      <c r="AH349" s="2"/>
      <c r="AI349" s="2"/>
      <c r="AJ349" s="479"/>
      <c r="AK349" s="1"/>
      <c r="AL349" s="1"/>
      <c r="AM349" s="480"/>
      <c r="AN349" s="2"/>
      <c r="AO349" s="479"/>
    </row>
    <row r="350" spans="1:41" ht="14.25" customHeight="1">
      <c r="A350" s="2"/>
      <c r="B350" s="2"/>
      <c r="C350" s="2"/>
      <c r="D350" s="1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468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3"/>
      <c r="AG350" s="204"/>
      <c r="AH350" s="2"/>
      <c r="AI350" s="2"/>
      <c r="AJ350" s="479"/>
      <c r="AK350" s="1"/>
      <c r="AL350" s="1"/>
      <c r="AM350" s="480"/>
      <c r="AN350" s="2"/>
      <c r="AO350" s="479"/>
    </row>
    <row r="351" spans="1:41" ht="14.25" customHeight="1">
      <c r="A351" s="2"/>
      <c r="B351" s="2"/>
      <c r="C351" s="2"/>
      <c r="D351" s="1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468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3"/>
      <c r="AG351" s="204"/>
      <c r="AH351" s="2"/>
      <c r="AI351" s="2"/>
      <c r="AJ351" s="479"/>
      <c r="AK351" s="1"/>
      <c r="AL351" s="1"/>
      <c r="AM351" s="480"/>
      <c r="AN351" s="2"/>
      <c r="AO351" s="479"/>
    </row>
    <row r="352" spans="1:41" ht="14.25" customHeight="1">
      <c r="A352" s="2"/>
      <c r="B352" s="2"/>
      <c r="C352" s="2"/>
      <c r="D352" s="1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468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3"/>
      <c r="AG352" s="204"/>
      <c r="AH352" s="2"/>
      <c r="AI352" s="2"/>
      <c r="AJ352" s="479"/>
      <c r="AK352" s="1"/>
      <c r="AL352" s="1"/>
      <c r="AM352" s="480"/>
      <c r="AN352" s="2"/>
      <c r="AO352" s="479"/>
    </row>
    <row r="353" spans="1:41" ht="14.25" customHeight="1">
      <c r="A353" s="2"/>
      <c r="B353" s="2"/>
      <c r="C353" s="2"/>
      <c r="D353" s="1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468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3"/>
      <c r="AG353" s="204"/>
      <c r="AH353" s="2"/>
      <c r="AI353" s="2"/>
      <c r="AJ353" s="479"/>
      <c r="AK353" s="1"/>
      <c r="AL353" s="1"/>
      <c r="AM353" s="480"/>
      <c r="AN353" s="2"/>
      <c r="AO353" s="479"/>
    </row>
    <row r="354" spans="1:41" ht="14.25" customHeight="1">
      <c r="A354" s="2"/>
      <c r="B354" s="2"/>
      <c r="C354" s="2"/>
      <c r="D354" s="1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468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3"/>
      <c r="AG354" s="204"/>
      <c r="AH354" s="2"/>
      <c r="AI354" s="2"/>
      <c r="AJ354" s="479"/>
      <c r="AK354" s="1"/>
      <c r="AL354" s="1"/>
      <c r="AM354" s="480"/>
      <c r="AN354" s="2"/>
      <c r="AO354" s="479"/>
    </row>
    <row r="355" spans="1:41" ht="14.25" customHeight="1">
      <c r="A355" s="2"/>
      <c r="B355" s="2"/>
      <c r="C355" s="2"/>
      <c r="D355" s="1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468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3"/>
      <c r="AG355" s="204"/>
      <c r="AH355" s="2"/>
      <c r="AI355" s="2"/>
      <c r="AJ355" s="479"/>
      <c r="AK355" s="1"/>
      <c r="AL355" s="1"/>
      <c r="AM355" s="480"/>
      <c r="AN355" s="2"/>
      <c r="AO355" s="479"/>
    </row>
    <row r="356" spans="1:41" ht="14.25" customHeight="1">
      <c r="A356" s="2"/>
      <c r="B356" s="2"/>
      <c r="C356" s="2"/>
      <c r="D356" s="1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468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3"/>
      <c r="AG356" s="204"/>
      <c r="AH356" s="2"/>
      <c r="AI356" s="2"/>
      <c r="AJ356" s="479"/>
      <c r="AK356" s="1"/>
      <c r="AL356" s="1"/>
      <c r="AM356" s="480"/>
      <c r="AN356" s="2"/>
      <c r="AO356" s="479"/>
    </row>
    <row r="357" spans="1:41" ht="14.25" customHeight="1">
      <c r="A357" s="2"/>
      <c r="B357" s="2"/>
      <c r="C357" s="2"/>
      <c r="D357" s="1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468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3"/>
      <c r="AG357" s="204"/>
      <c r="AH357" s="2"/>
      <c r="AI357" s="2"/>
      <c r="AJ357" s="479"/>
      <c r="AK357" s="1"/>
      <c r="AL357" s="1"/>
      <c r="AM357" s="480"/>
      <c r="AN357" s="2"/>
      <c r="AO357" s="479"/>
    </row>
    <row r="358" spans="1:41" ht="14.25" customHeight="1">
      <c r="A358" s="2"/>
      <c r="B358" s="2"/>
      <c r="C358" s="2"/>
      <c r="D358" s="1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468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3"/>
      <c r="AG358" s="204"/>
      <c r="AH358" s="2"/>
      <c r="AI358" s="2"/>
      <c r="AJ358" s="479"/>
      <c r="AK358" s="1"/>
      <c r="AL358" s="1"/>
      <c r="AM358" s="480"/>
      <c r="AN358" s="2"/>
      <c r="AO358" s="479"/>
    </row>
    <row r="359" spans="1:41" ht="14.25" customHeight="1">
      <c r="A359" s="2"/>
      <c r="B359" s="2"/>
      <c r="C359" s="2"/>
      <c r="D359" s="1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468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3"/>
      <c r="AG359" s="204"/>
      <c r="AH359" s="2"/>
      <c r="AI359" s="2"/>
      <c r="AJ359" s="479"/>
      <c r="AK359" s="1"/>
      <c r="AL359" s="1"/>
      <c r="AM359" s="480"/>
      <c r="AN359" s="2"/>
      <c r="AO359" s="479"/>
    </row>
    <row r="360" spans="1:41" ht="14.25" customHeight="1">
      <c r="A360" s="2"/>
      <c r="B360" s="2"/>
      <c r="C360" s="2"/>
      <c r="D360" s="1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468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3"/>
      <c r="AG360" s="204"/>
      <c r="AH360" s="2"/>
      <c r="AI360" s="2"/>
      <c r="AJ360" s="479"/>
      <c r="AK360" s="1"/>
      <c r="AL360" s="1"/>
      <c r="AM360" s="480"/>
      <c r="AN360" s="2"/>
      <c r="AO360" s="479"/>
    </row>
    <row r="361" spans="1:41" ht="14.25" customHeight="1">
      <c r="A361" s="2"/>
      <c r="B361" s="2"/>
      <c r="C361" s="2"/>
      <c r="D361" s="1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468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3"/>
      <c r="AG361" s="204"/>
      <c r="AH361" s="2"/>
      <c r="AI361" s="2"/>
      <c r="AJ361" s="479"/>
      <c r="AK361" s="1"/>
      <c r="AL361" s="1"/>
      <c r="AM361" s="480"/>
      <c r="AN361" s="2"/>
      <c r="AO361" s="479"/>
    </row>
    <row r="362" spans="1:41" ht="14.25" customHeight="1">
      <c r="A362" s="2"/>
      <c r="B362" s="2"/>
      <c r="C362" s="2"/>
      <c r="D362" s="1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468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3"/>
      <c r="AG362" s="204"/>
      <c r="AH362" s="2"/>
      <c r="AI362" s="2"/>
      <c r="AJ362" s="479"/>
      <c r="AK362" s="1"/>
      <c r="AL362" s="1"/>
      <c r="AM362" s="480"/>
      <c r="AN362" s="2"/>
      <c r="AO362" s="479"/>
    </row>
    <row r="363" spans="1:41" ht="14.25" customHeight="1">
      <c r="A363" s="2"/>
      <c r="B363" s="2"/>
      <c r="C363" s="2"/>
      <c r="D363" s="1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468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3"/>
      <c r="AG363" s="204"/>
      <c r="AH363" s="2"/>
      <c r="AI363" s="2"/>
      <c r="AJ363" s="479"/>
      <c r="AK363" s="1"/>
      <c r="AL363" s="1"/>
      <c r="AM363" s="480"/>
      <c r="AN363" s="2"/>
      <c r="AO363" s="479"/>
    </row>
    <row r="364" spans="1:41" ht="14.25" customHeight="1">
      <c r="A364" s="2"/>
      <c r="B364" s="2"/>
      <c r="C364" s="2"/>
      <c r="D364" s="1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468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3"/>
      <c r="AG364" s="204"/>
      <c r="AH364" s="2"/>
      <c r="AI364" s="2"/>
      <c r="AJ364" s="479"/>
      <c r="AK364" s="1"/>
      <c r="AL364" s="1"/>
      <c r="AM364" s="480"/>
      <c r="AN364" s="2"/>
      <c r="AO364" s="479"/>
    </row>
    <row r="365" spans="1:41" ht="14.25" customHeight="1">
      <c r="A365" s="2"/>
      <c r="B365" s="2"/>
      <c r="C365" s="2"/>
      <c r="D365" s="1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468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3"/>
      <c r="AG365" s="204"/>
      <c r="AH365" s="2"/>
      <c r="AI365" s="2"/>
      <c r="AJ365" s="479"/>
      <c r="AK365" s="1"/>
      <c r="AL365" s="1"/>
      <c r="AM365" s="480"/>
      <c r="AN365" s="2"/>
      <c r="AO365" s="479"/>
    </row>
    <row r="366" spans="1:41" ht="14.25" customHeight="1">
      <c r="A366" s="2"/>
      <c r="B366" s="2"/>
      <c r="C366" s="2"/>
      <c r="D366" s="1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468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3"/>
      <c r="AG366" s="204"/>
      <c r="AH366" s="2"/>
      <c r="AI366" s="2"/>
      <c r="AJ366" s="479"/>
      <c r="AK366" s="1"/>
      <c r="AL366" s="1"/>
      <c r="AM366" s="480"/>
      <c r="AN366" s="2"/>
      <c r="AO366" s="479"/>
    </row>
    <row r="367" spans="1:41" ht="14.25" customHeight="1">
      <c r="A367" s="2"/>
      <c r="B367" s="2"/>
      <c r="C367" s="2"/>
      <c r="D367" s="1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468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3"/>
      <c r="AG367" s="204"/>
      <c r="AH367" s="2"/>
      <c r="AI367" s="2"/>
      <c r="AJ367" s="479"/>
      <c r="AK367" s="1"/>
      <c r="AL367" s="1"/>
      <c r="AM367" s="480"/>
      <c r="AN367" s="2"/>
      <c r="AO367" s="479"/>
    </row>
    <row r="368" spans="1:41" ht="14.25" customHeight="1">
      <c r="A368" s="2"/>
      <c r="B368" s="2"/>
      <c r="C368" s="2"/>
      <c r="D368" s="1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468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3"/>
      <c r="AG368" s="204"/>
      <c r="AH368" s="2"/>
      <c r="AI368" s="2"/>
      <c r="AJ368" s="479"/>
      <c r="AK368" s="1"/>
      <c r="AL368" s="1"/>
      <c r="AM368" s="480"/>
      <c r="AN368" s="2"/>
      <c r="AO368" s="479"/>
    </row>
    <row r="369" spans="1:41" ht="14.25" customHeight="1">
      <c r="A369" s="2"/>
      <c r="B369" s="2"/>
      <c r="C369" s="2"/>
      <c r="D369" s="1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468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3"/>
      <c r="AG369" s="204"/>
      <c r="AH369" s="2"/>
      <c r="AI369" s="2"/>
      <c r="AJ369" s="479"/>
      <c r="AK369" s="1"/>
      <c r="AL369" s="1"/>
      <c r="AM369" s="480"/>
      <c r="AN369" s="2"/>
      <c r="AO369" s="479"/>
    </row>
    <row r="370" spans="1:41" ht="14.25" customHeight="1">
      <c r="A370" s="2"/>
      <c r="B370" s="2"/>
      <c r="C370" s="2"/>
      <c r="D370" s="1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468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3"/>
      <c r="AG370" s="204"/>
      <c r="AH370" s="2"/>
      <c r="AI370" s="2"/>
      <c r="AJ370" s="479"/>
      <c r="AK370" s="1"/>
      <c r="AL370" s="1"/>
      <c r="AM370" s="480"/>
      <c r="AN370" s="2"/>
      <c r="AO370" s="479"/>
    </row>
    <row r="371" spans="1:41" ht="14.25" customHeight="1">
      <c r="A371" s="2"/>
      <c r="B371" s="2"/>
      <c r="C371" s="2"/>
      <c r="D371" s="1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468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3"/>
      <c r="AG371" s="204"/>
      <c r="AH371" s="2"/>
      <c r="AI371" s="2"/>
      <c r="AJ371" s="479"/>
      <c r="AK371" s="1"/>
      <c r="AL371" s="1"/>
      <c r="AM371" s="480"/>
      <c r="AN371" s="2"/>
      <c r="AO371" s="479"/>
    </row>
    <row r="372" spans="1:41" ht="14.25" customHeight="1">
      <c r="A372" s="2"/>
      <c r="B372" s="2"/>
      <c r="C372" s="2"/>
      <c r="D372" s="1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468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3"/>
      <c r="AG372" s="204"/>
      <c r="AH372" s="2"/>
      <c r="AI372" s="2"/>
      <c r="AJ372" s="479"/>
      <c r="AK372" s="1"/>
      <c r="AL372" s="1"/>
      <c r="AM372" s="480"/>
      <c r="AN372" s="2"/>
      <c r="AO372" s="479"/>
    </row>
    <row r="373" spans="1:41" ht="14.25" customHeight="1">
      <c r="A373" s="2"/>
      <c r="B373" s="2"/>
      <c r="C373" s="2"/>
      <c r="D373" s="1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468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3"/>
      <c r="AG373" s="204"/>
      <c r="AH373" s="2"/>
      <c r="AI373" s="2"/>
      <c r="AJ373" s="479"/>
      <c r="AK373" s="1"/>
      <c r="AL373" s="1"/>
      <c r="AM373" s="480"/>
      <c r="AN373" s="2"/>
      <c r="AO373" s="479"/>
    </row>
    <row r="374" spans="1:41" ht="14.25" customHeight="1">
      <c r="A374" s="2"/>
      <c r="B374" s="2"/>
      <c r="C374" s="2"/>
      <c r="D374" s="1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468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3"/>
      <c r="AG374" s="204"/>
      <c r="AH374" s="2"/>
      <c r="AI374" s="2"/>
      <c r="AJ374" s="479"/>
      <c r="AK374" s="1"/>
      <c r="AL374" s="1"/>
      <c r="AM374" s="480"/>
      <c r="AN374" s="2"/>
      <c r="AO374" s="479"/>
    </row>
    <row r="375" spans="1:41" ht="14.25" customHeight="1">
      <c r="A375" s="2"/>
      <c r="B375" s="2"/>
      <c r="C375" s="2"/>
      <c r="D375" s="1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468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3"/>
      <c r="AG375" s="204"/>
      <c r="AH375" s="2"/>
      <c r="AI375" s="2"/>
      <c r="AJ375" s="479"/>
      <c r="AK375" s="1"/>
      <c r="AL375" s="1"/>
      <c r="AM375" s="480"/>
      <c r="AN375" s="2"/>
      <c r="AO375" s="479"/>
    </row>
    <row r="376" spans="1:41" ht="14.25" customHeight="1">
      <c r="A376" s="2"/>
      <c r="B376" s="2"/>
      <c r="C376" s="2"/>
      <c r="D376" s="1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468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3"/>
      <c r="AG376" s="204"/>
      <c r="AH376" s="2"/>
      <c r="AI376" s="2"/>
      <c r="AJ376" s="479"/>
      <c r="AK376" s="1"/>
      <c r="AL376" s="1"/>
      <c r="AM376" s="480"/>
      <c r="AN376" s="2"/>
      <c r="AO376" s="479"/>
    </row>
    <row r="377" spans="1:41" ht="14.25" customHeight="1">
      <c r="A377" s="2"/>
      <c r="B377" s="2"/>
      <c r="C377" s="2"/>
      <c r="D377" s="1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468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3"/>
      <c r="AG377" s="204"/>
      <c r="AH377" s="2"/>
      <c r="AI377" s="2"/>
      <c r="AJ377" s="479"/>
      <c r="AK377" s="1"/>
      <c r="AL377" s="1"/>
      <c r="AM377" s="480"/>
      <c r="AN377" s="2"/>
      <c r="AO377" s="479"/>
    </row>
    <row r="378" spans="1:41" ht="14.25" customHeight="1">
      <c r="A378" s="2"/>
      <c r="B378" s="2"/>
      <c r="C378" s="2"/>
      <c r="D378" s="1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468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3"/>
      <c r="AG378" s="204"/>
      <c r="AH378" s="2"/>
      <c r="AI378" s="2"/>
      <c r="AJ378" s="479"/>
      <c r="AK378" s="1"/>
      <c r="AL378" s="1"/>
      <c r="AM378" s="480"/>
      <c r="AN378" s="2"/>
      <c r="AO378" s="479"/>
    </row>
    <row r="379" spans="1:41" ht="14.25" customHeight="1">
      <c r="A379" s="2"/>
      <c r="B379" s="2"/>
      <c r="C379" s="2"/>
      <c r="D379" s="1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468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3"/>
      <c r="AG379" s="204"/>
      <c r="AH379" s="2"/>
      <c r="AI379" s="2"/>
      <c r="AJ379" s="479"/>
      <c r="AK379" s="1"/>
      <c r="AL379" s="1"/>
      <c r="AM379" s="480"/>
      <c r="AN379" s="2"/>
      <c r="AO379" s="479"/>
    </row>
    <row r="380" spans="1:41" ht="14.25" customHeight="1">
      <c r="A380" s="2"/>
      <c r="B380" s="2"/>
      <c r="C380" s="2"/>
      <c r="D380" s="1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468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3"/>
      <c r="AG380" s="204"/>
      <c r="AH380" s="2"/>
      <c r="AI380" s="2"/>
      <c r="AJ380" s="479"/>
      <c r="AK380" s="1"/>
      <c r="AL380" s="1"/>
      <c r="AM380" s="480"/>
      <c r="AN380" s="2"/>
      <c r="AO380" s="479"/>
    </row>
    <row r="381" spans="1:41" ht="14.25" customHeight="1">
      <c r="A381" s="2"/>
      <c r="B381" s="2"/>
      <c r="C381" s="2"/>
      <c r="D381" s="1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468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3"/>
      <c r="AG381" s="204"/>
      <c r="AH381" s="2"/>
      <c r="AI381" s="2"/>
      <c r="AJ381" s="479"/>
      <c r="AK381" s="1"/>
      <c r="AL381" s="1"/>
      <c r="AM381" s="480"/>
      <c r="AN381" s="2"/>
      <c r="AO381" s="479"/>
    </row>
    <row r="382" spans="1:41" ht="14.25" customHeight="1">
      <c r="A382" s="2"/>
      <c r="B382" s="2"/>
      <c r="C382" s="2"/>
      <c r="D382" s="1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468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3"/>
      <c r="AG382" s="204"/>
      <c r="AH382" s="2"/>
      <c r="AI382" s="2"/>
      <c r="AJ382" s="479"/>
      <c r="AK382" s="1"/>
      <c r="AL382" s="1"/>
      <c r="AM382" s="480"/>
      <c r="AN382" s="2"/>
      <c r="AO382" s="479"/>
    </row>
    <row r="383" spans="1:41" ht="14.25" customHeight="1">
      <c r="A383" s="2"/>
      <c r="B383" s="2"/>
      <c r="C383" s="2"/>
      <c r="D383" s="1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468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3"/>
      <c r="AG383" s="204"/>
      <c r="AH383" s="2"/>
      <c r="AI383" s="2"/>
      <c r="AJ383" s="479"/>
      <c r="AK383" s="1"/>
      <c r="AL383" s="1"/>
      <c r="AM383" s="480"/>
      <c r="AN383" s="2"/>
      <c r="AO383" s="479"/>
    </row>
    <row r="384" spans="1:41" ht="14.25" customHeight="1">
      <c r="A384" s="2"/>
      <c r="B384" s="2"/>
      <c r="C384" s="2"/>
      <c r="D384" s="1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468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3"/>
      <c r="AG384" s="204"/>
      <c r="AH384" s="2"/>
      <c r="AI384" s="2"/>
      <c r="AJ384" s="479"/>
      <c r="AK384" s="1"/>
      <c r="AL384" s="1"/>
      <c r="AM384" s="480"/>
      <c r="AN384" s="2"/>
      <c r="AO384" s="479"/>
    </row>
    <row r="385" spans="1:41" ht="14.25" customHeight="1">
      <c r="A385" s="2"/>
      <c r="B385" s="2"/>
      <c r="C385" s="2"/>
      <c r="D385" s="1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468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3"/>
      <c r="AG385" s="204"/>
      <c r="AH385" s="2"/>
      <c r="AI385" s="2"/>
      <c r="AJ385" s="479"/>
      <c r="AK385" s="1"/>
      <c r="AL385" s="1"/>
      <c r="AM385" s="480"/>
      <c r="AN385" s="2"/>
      <c r="AO385" s="479"/>
    </row>
    <row r="386" spans="1:41" ht="14.25" customHeight="1">
      <c r="A386" s="2"/>
      <c r="B386" s="2"/>
      <c r="C386" s="2"/>
      <c r="D386" s="1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468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3"/>
      <c r="AG386" s="204"/>
      <c r="AH386" s="2"/>
      <c r="AI386" s="2"/>
      <c r="AJ386" s="479"/>
      <c r="AK386" s="1"/>
      <c r="AL386" s="1"/>
      <c r="AM386" s="480"/>
      <c r="AN386" s="2"/>
      <c r="AO386" s="479"/>
    </row>
    <row r="387" spans="1:41" ht="14.25" customHeight="1">
      <c r="A387" s="2"/>
      <c r="B387" s="2"/>
      <c r="C387" s="2"/>
      <c r="D387" s="1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468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3"/>
      <c r="AG387" s="204"/>
      <c r="AH387" s="2"/>
      <c r="AI387" s="2"/>
      <c r="AJ387" s="479"/>
      <c r="AK387" s="1"/>
      <c r="AL387" s="1"/>
      <c r="AM387" s="480"/>
      <c r="AN387" s="2"/>
      <c r="AO387" s="479"/>
    </row>
    <row r="388" spans="1:41" ht="14.25" customHeight="1">
      <c r="A388" s="2"/>
      <c r="B388" s="2"/>
      <c r="C388" s="2"/>
      <c r="D388" s="1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468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3"/>
      <c r="AG388" s="204"/>
      <c r="AH388" s="2"/>
      <c r="AI388" s="2"/>
      <c r="AJ388" s="479"/>
      <c r="AK388" s="1"/>
      <c r="AL388" s="1"/>
      <c r="AM388" s="480"/>
      <c r="AN388" s="2"/>
      <c r="AO388" s="479"/>
    </row>
    <row r="389" spans="1:41" ht="14.25" customHeight="1">
      <c r="A389" s="2"/>
      <c r="B389" s="2"/>
      <c r="C389" s="2"/>
      <c r="D389" s="1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468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3"/>
      <c r="AG389" s="204"/>
      <c r="AH389" s="2"/>
      <c r="AI389" s="2"/>
      <c r="AJ389" s="479"/>
      <c r="AK389" s="1"/>
      <c r="AL389" s="1"/>
      <c r="AM389" s="480"/>
      <c r="AN389" s="2"/>
      <c r="AO389" s="479"/>
    </row>
    <row r="390" spans="1:41" ht="14.25" customHeight="1">
      <c r="A390" s="2"/>
      <c r="B390" s="2"/>
      <c r="C390" s="2"/>
      <c r="D390" s="1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468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3"/>
      <c r="AG390" s="204"/>
      <c r="AH390" s="2"/>
      <c r="AI390" s="2"/>
      <c r="AJ390" s="479"/>
      <c r="AK390" s="1"/>
      <c r="AL390" s="1"/>
      <c r="AM390" s="480"/>
      <c r="AN390" s="2"/>
      <c r="AO390" s="479"/>
    </row>
    <row r="391" spans="1:41" ht="14.25" customHeight="1">
      <c r="A391" s="2"/>
      <c r="B391" s="2"/>
      <c r="C391" s="2"/>
      <c r="D391" s="1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468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3"/>
      <c r="AG391" s="204"/>
      <c r="AH391" s="2"/>
      <c r="AI391" s="2"/>
      <c r="AJ391" s="479"/>
      <c r="AK391" s="1"/>
      <c r="AL391" s="1"/>
      <c r="AM391" s="480"/>
      <c r="AN391" s="2"/>
      <c r="AO391" s="479"/>
    </row>
    <row r="392" spans="1:41" ht="14.25" customHeight="1">
      <c r="A392" s="2"/>
      <c r="B392" s="2"/>
      <c r="C392" s="2"/>
      <c r="D392" s="1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468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3"/>
      <c r="AG392" s="204"/>
      <c r="AH392" s="2"/>
      <c r="AI392" s="2"/>
      <c r="AJ392" s="479"/>
      <c r="AK392" s="1"/>
      <c r="AL392" s="1"/>
      <c r="AM392" s="480"/>
      <c r="AN392" s="2"/>
      <c r="AO392" s="479"/>
    </row>
    <row r="393" spans="1:41" ht="14.25" customHeight="1">
      <c r="A393" s="2"/>
      <c r="B393" s="2"/>
      <c r="C393" s="2"/>
      <c r="D393" s="1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468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3"/>
      <c r="AG393" s="204"/>
      <c r="AH393" s="2"/>
      <c r="AI393" s="2"/>
      <c r="AJ393" s="479"/>
      <c r="AK393" s="1"/>
      <c r="AL393" s="1"/>
      <c r="AM393" s="480"/>
      <c r="AN393" s="2"/>
      <c r="AO393" s="479"/>
    </row>
    <row r="394" spans="1:41" ht="14.25" customHeight="1">
      <c r="A394" s="2"/>
      <c r="B394" s="2"/>
      <c r="C394" s="2"/>
      <c r="D394" s="1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468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3"/>
      <c r="AG394" s="204"/>
      <c r="AH394" s="2"/>
      <c r="AI394" s="2"/>
      <c r="AJ394" s="479"/>
      <c r="AK394" s="1"/>
      <c r="AL394" s="1"/>
      <c r="AM394" s="480"/>
      <c r="AN394" s="2"/>
      <c r="AO394" s="479"/>
    </row>
    <row r="395" spans="1:41" ht="14.25" customHeight="1">
      <c r="A395" s="2"/>
      <c r="B395" s="2"/>
      <c r="C395" s="2"/>
      <c r="D395" s="1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468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3"/>
      <c r="AG395" s="204"/>
      <c r="AH395" s="2"/>
      <c r="AI395" s="2"/>
      <c r="AJ395" s="479"/>
      <c r="AK395" s="1"/>
      <c r="AL395" s="1"/>
      <c r="AM395" s="480"/>
      <c r="AN395" s="2"/>
      <c r="AO395" s="479"/>
    </row>
    <row r="396" spans="1:41" ht="14.25" customHeight="1">
      <c r="A396" s="2"/>
      <c r="B396" s="2"/>
      <c r="C396" s="2"/>
      <c r="D396" s="1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468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3"/>
      <c r="AG396" s="204"/>
      <c r="AH396" s="2"/>
      <c r="AI396" s="2"/>
      <c r="AJ396" s="479"/>
      <c r="AK396" s="1"/>
      <c r="AL396" s="1"/>
      <c r="AM396" s="480"/>
      <c r="AN396" s="2"/>
      <c r="AO396" s="479"/>
    </row>
    <row r="397" spans="1:41" ht="14.25" customHeight="1">
      <c r="A397" s="2"/>
      <c r="B397" s="2"/>
      <c r="C397" s="2"/>
      <c r="D397" s="1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468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3"/>
      <c r="AG397" s="204"/>
      <c r="AH397" s="2"/>
      <c r="AI397" s="2"/>
      <c r="AJ397" s="479"/>
      <c r="AK397" s="1"/>
      <c r="AL397" s="1"/>
      <c r="AM397" s="480"/>
      <c r="AN397" s="2"/>
      <c r="AO397" s="479"/>
    </row>
    <row r="398" spans="1:41" ht="14.25" customHeight="1">
      <c r="A398" s="2"/>
      <c r="B398" s="2"/>
      <c r="C398" s="2"/>
      <c r="D398" s="1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468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3"/>
      <c r="AG398" s="204"/>
      <c r="AH398" s="2"/>
      <c r="AI398" s="2"/>
      <c r="AJ398" s="479"/>
      <c r="AK398" s="1"/>
      <c r="AL398" s="1"/>
      <c r="AM398" s="480"/>
      <c r="AN398" s="2"/>
      <c r="AO398" s="479"/>
    </row>
    <row r="399" spans="1:41" ht="14.25" customHeight="1">
      <c r="A399" s="2"/>
      <c r="B399" s="2"/>
      <c r="C399" s="2"/>
      <c r="D399" s="1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468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3"/>
      <c r="AG399" s="204"/>
      <c r="AH399" s="2"/>
      <c r="AI399" s="2"/>
      <c r="AJ399" s="479"/>
      <c r="AK399" s="1"/>
      <c r="AL399" s="1"/>
      <c r="AM399" s="480"/>
      <c r="AN399" s="2"/>
      <c r="AO399" s="479"/>
    </row>
    <row r="400" spans="1:41" ht="14.25" customHeight="1">
      <c r="A400" s="2"/>
      <c r="B400" s="2"/>
      <c r="C400" s="2"/>
      <c r="D400" s="1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468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3"/>
      <c r="AG400" s="204"/>
      <c r="AH400" s="2"/>
      <c r="AI400" s="2"/>
      <c r="AJ400" s="479"/>
      <c r="AK400" s="1"/>
      <c r="AL400" s="1"/>
      <c r="AM400" s="480"/>
      <c r="AN400" s="2"/>
      <c r="AO400" s="479"/>
    </row>
    <row r="401" spans="1:41" ht="14.25" customHeight="1">
      <c r="A401" s="2"/>
      <c r="B401" s="2"/>
      <c r="C401" s="2"/>
      <c r="D401" s="1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468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3"/>
      <c r="AG401" s="204"/>
      <c r="AH401" s="2"/>
      <c r="AI401" s="2"/>
      <c r="AJ401" s="479"/>
      <c r="AK401" s="1"/>
      <c r="AL401" s="1"/>
      <c r="AM401" s="480"/>
      <c r="AN401" s="2"/>
      <c r="AO401" s="479"/>
    </row>
    <row r="402" spans="1:41" ht="14.25" customHeight="1">
      <c r="A402" s="2"/>
      <c r="B402" s="2"/>
      <c r="C402" s="2"/>
      <c r="D402" s="1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468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3"/>
      <c r="AG402" s="204"/>
      <c r="AH402" s="2"/>
      <c r="AI402" s="2"/>
      <c r="AJ402" s="479"/>
      <c r="AK402" s="1"/>
      <c r="AL402" s="1"/>
      <c r="AM402" s="480"/>
      <c r="AN402" s="2"/>
      <c r="AO402" s="479"/>
    </row>
    <row r="403" spans="1:41" ht="14.25" customHeight="1">
      <c r="A403" s="2"/>
      <c r="B403" s="2"/>
      <c r="C403" s="2"/>
      <c r="D403" s="1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468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3"/>
      <c r="AG403" s="204"/>
      <c r="AH403" s="2"/>
      <c r="AI403" s="2"/>
      <c r="AJ403" s="479"/>
      <c r="AK403" s="1"/>
      <c r="AL403" s="1"/>
      <c r="AM403" s="480"/>
      <c r="AN403" s="2"/>
      <c r="AO403" s="479"/>
    </row>
    <row r="404" spans="1:41" ht="14.25" customHeight="1">
      <c r="A404" s="2"/>
      <c r="B404" s="2"/>
      <c r="C404" s="2"/>
      <c r="D404" s="1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468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3"/>
      <c r="AG404" s="204"/>
      <c r="AH404" s="2"/>
      <c r="AI404" s="2"/>
      <c r="AJ404" s="479"/>
      <c r="AK404" s="1"/>
      <c r="AL404" s="1"/>
      <c r="AM404" s="480"/>
      <c r="AN404" s="2"/>
      <c r="AO404" s="479"/>
    </row>
    <row r="405" spans="1:41" ht="14.25" customHeight="1">
      <c r="A405" s="2"/>
      <c r="B405" s="2"/>
      <c r="C405" s="2"/>
      <c r="D405" s="1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468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3"/>
      <c r="AG405" s="204"/>
      <c r="AH405" s="2"/>
      <c r="AI405" s="2"/>
      <c r="AJ405" s="479"/>
      <c r="AK405" s="1"/>
      <c r="AL405" s="1"/>
      <c r="AM405" s="480"/>
      <c r="AN405" s="2"/>
      <c r="AO405" s="479"/>
    </row>
    <row r="406" spans="1:41" ht="14.25" customHeight="1">
      <c r="A406" s="2"/>
      <c r="B406" s="2"/>
      <c r="C406" s="2"/>
      <c r="D406" s="1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468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3"/>
      <c r="AG406" s="204"/>
      <c r="AH406" s="2"/>
      <c r="AI406" s="2"/>
      <c r="AJ406" s="479"/>
      <c r="AK406" s="1"/>
      <c r="AL406" s="1"/>
      <c r="AM406" s="480"/>
      <c r="AN406" s="2"/>
      <c r="AO406" s="479"/>
    </row>
    <row r="407" spans="1:41" ht="14.25" customHeight="1">
      <c r="A407" s="2"/>
      <c r="B407" s="2"/>
      <c r="C407" s="2"/>
      <c r="D407" s="1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468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3"/>
      <c r="AG407" s="204"/>
      <c r="AH407" s="2"/>
      <c r="AI407" s="2"/>
      <c r="AJ407" s="479"/>
      <c r="AK407" s="1"/>
      <c r="AL407" s="1"/>
      <c r="AM407" s="480"/>
      <c r="AN407" s="2"/>
      <c r="AO407" s="479"/>
    </row>
    <row r="408" spans="1:41" ht="14.25" customHeight="1">
      <c r="A408" s="2"/>
      <c r="B408" s="2"/>
      <c r="C408" s="2"/>
      <c r="D408" s="1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468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3"/>
      <c r="AG408" s="204"/>
      <c r="AH408" s="2"/>
      <c r="AI408" s="2"/>
      <c r="AJ408" s="479"/>
      <c r="AK408" s="1"/>
      <c r="AL408" s="1"/>
      <c r="AM408" s="480"/>
      <c r="AN408" s="2"/>
      <c r="AO408" s="479"/>
    </row>
    <row r="409" spans="1:41" ht="14.25" customHeight="1">
      <c r="A409" s="2"/>
      <c r="B409" s="2"/>
      <c r="C409" s="2"/>
      <c r="D409" s="1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468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3"/>
      <c r="AG409" s="204"/>
      <c r="AH409" s="2"/>
      <c r="AI409" s="2"/>
      <c r="AJ409" s="479"/>
      <c r="AK409" s="1"/>
      <c r="AL409" s="1"/>
      <c r="AM409" s="480"/>
      <c r="AN409" s="2"/>
      <c r="AO409" s="479"/>
    </row>
    <row r="410" spans="1:41" ht="14.25" customHeight="1">
      <c r="A410" s="2"/>
      <c r="B410" s="2"/>
      <c r="C410" s="2"/>
      <c r="D410" s="1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468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3"/>
      <c r="AG410" s="204"/>
      <c r="AH410" s="2"/>
      <c r="AI410" s="2"/>
      <c r="AJ410" s="479"/>
      <c r="AK410" s="1"/>
      <c r="AL410" s="1"/>
      <c r="AM410" s="480"/>
      <c r="AN410" s="2"/>
      <c r="AO410" s="479"/>
    </row>
    <row r="411" spans="1:41" ht="14.25" customHeight="1">
      <c r="A411" s="2"/>
      <c r="B411" s="2"/>
      <c r="C411" s="2"/>
      <c r="D411" s="1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468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3"/>
      <c r="AG411" s="204"/>
      <c r="AH411" s="2"/>
      <c r="AI411" s="2"/>
      <c r="AJ411" s="479"/>
      <c r="AK411" s="1"/>
      <c r="AL411" s="1"/>
      <c r="AM411" s="480"/>
      <c r="AN411" s="2"/>
      <c r="AO411" s="479"/>
    </row>
    <row r="412" spans="1:41" ht="14.25" customHeight="1">
      <c r="A412" s="2"/>
      <c r="B412" s="2"/>
      <c r="C412" s="2"/>
      <c r="D412" s="1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468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3"/>
      <c r="AG412" s="204"/>
      <c r="AH412" s="2"/>
      <c r="AI412" s="2"/>
      <c r="AJ412" s="479"/>
      <c r="AK412" s="1"/>
      <c r="AL412" s="1"/>
      <c r="AM412" s="480"/>
      <c r="AN412" s="2"/>
      <c r="AO412" s="479"/>
    </row>
    <row r="413" spans="1:41" ht="14.25" customHeight="1">
      <c r="A413" s="2"/>
      <c r="B413" s="2"/>
      <c r="C413" s="2"/>
      <c r="D413" s="1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468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3"/>
      <c r="AG413" s="204"/>
      <c r="AH413" s="2"/>
      <c r="AI413" s="2"/>
      <c r="AJ413" s="479"/>
      <c r="AK413" s="1"/>
      <c r="AL413" s="1"/>
      <c r="AM413" s="480"/>
      <c r="AN413" s="2"/>
      <c r="AO413" s="479"/>
    </row>
    <row r="414" spans="1:41" ht="14.25" customHeight="1">
      <c r="A414" s="2"/>
      <c r="B414" s="2"/>
      <c r="C414" s="2"/>
      <c r="D414" s="1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468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3"/>
      <c r="AG414" s="204"/>
      <c r="AH414" s="2"/>
      <c r="AI414" s="2"/>
      <c r="AJ414" s="479"/>
      <c r="AK414" s="1"/>
      <c r="AL414" s="1"/>
      <c r="AM414" s="480"/>
      <c r="AN414" s="2"/>
      <c r="AO414" s="479"/>
    </row>
    <row r="415" spans="1:41" ht="14.25" customHeight="1">
      <c r="A415" s="2"/>
      <c r="B415" s="2"/>
      <c r="C415" s="2"/>
      <c r="D415" s="1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468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3"/>
      <c r="AG415" s="204"/>
      <c r="AH415" s="2"/>
      <c r="AI415" s="2"/>
      <c r="AJ415" s="479"/>
      <c r="AK415" s="1"/>
      <c r="AL415" s="1"/>
      <c r="AM415" s="480"/>
      <c r="AN415" s="2"/>
      <c r="AO415" s="479"/>
    </row>
    <row r="416" spans="1:41" ht="14.25" customHeight="1">
      <c r="A416" s="2"/>
      <c r="B416" s="2"/>
      <c r="C416" s="2"/>
      <c r="D416" s="1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468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3"/>
      <c r="AG416" s="204"/>
      <c r="AH416" s="2"/>
      <c r="AI416" s="2"/>
      <c r="AJ416" s="479"/>
      <c r="AK416" s="1"/>
      <c r="AL416" s="1"/>
      <c r="AM416" s="480"/>
      <c r="AN416" s="2"/>
      <c r="AO416" s="479"/>
    </row>
    <row r="417" spans="1:41" ht="14.25" customHeight="1">
      <c r="A417" s="2"/>
      <c r="B417" s="2"/>
      <c r="C417" s="2"/>
      <c r="D417" s="1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468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3"/>
      <c r="AG417" s="204"/>
      <c r="AH417" s="2"/>
      <c r="AI417" s="2"/>
      <c r="AJ417" s="479"/>
      <c r="AK417" s="1"/>
      <c r="AL417" s="1"/>
      <c r="AM417" s="480"/>
      <c r="AN417" s="2"/>
      <c r="AO417" s="479"/>
    </row>
    <row r="418" spans="1:41" ht="14.25" customHeight="1">
      <c r="A418" s="2"/>
      <c r="B418" s="2"/>
      <c r="C418" s="2"/>
      <c r="D418" s="1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468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3"/>
      <c r="AG418" s="204"/>
      <c r="AH418" s="2"/>
      <c r="AI418" s="2"/>
      <c r="AJ418" s="479"/>
      <c r="AK418" s="1"/>
      <c r="AL418" s="1"/>
      <c r="AM418" s="480"/>
      <c r="AN418" s="2"/>
      <c r="AO418" s="479"/>
    </row>
    <row r="419" spans="1:41" ht="14.25" customHeight="1">
      <c r="A419" s="2"/>
      <c r="B419" s="2"/>
      <c r="C419" s="2"/>
      <c r="D419" s="1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468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3"/>
      <c r="AG419" s="204"/>
      <c r="AH419" s="2"/>
      <c r="AI419" s="2"/>
      <c r="AJ419" s="479"/>
      <c r="AK419" s="1"/>
      <c r="AL419" s="1"/>
      <c r="AM419" s="480"/>
      <c r="AN419" s="2"/>
      <c r="AO419" s="479"/>
    </row>
    <row r="420" spans="1:41" ht="14.25" customHeight="1">
      <c r="A420" s="2"/>
      <c r="B420" s="2"/>
      <c r="C420" s="2"/>
      <c r="D420" s="1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468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3"/>
      <c r="AG420" s="204"/>
      <c r="AH420" s="2"/>
      <c r="AI420" s="2"/>
      <c r="AJ420" s="479"/>
      <c r="AK420" s="1"/>
      <c r="AL420" s="1"/>
      <c r="AM420" s="480"/>
      <c r="AN420" s="2"/>
      <c r="AO420" s="479"/>
    </row>
    <row r="421" spans="1:41" ht="14.25" customHeight="1">
      <c r="A421" s="2"/>
      <c r="B421" s="2"/>
      <c r="C421" s="2"/>
      <c r="D421" s="1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468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3"/>
      <c r="AG421" s="204"/>
      <c r="AH421" s="2"/>
      <c r="AI421" s="2"/>
      <c r="AJ421" s="479"/>
      <c r="AK421" s="1"/>
      <c r="AL421" s="1"/>
      <c r="AM421" s="480"/>
      <c r="AN421" s="2"/>
      <c r="AO421" s="479"/>
    </row>
    <row r="422" spans="1:41" ht="14.25" customHeight="1">
      <c r="A422" s="2"/>
      <c r="B422" s="2"/>
      <c r="C422" s="2"/>
      <c r="D422" s="1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468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3"/>
      <c r="AG422" s="204"/>
      <c r="AH422" s="2"/>
      <c r="AI422" s="2"/>
      <c r="AJ422" s="479"/>
      <c r="AK422" s="1"/>
      <c r="AL422" s="1"/>
      <c r="AM422" s="480"/>
      <c r="AN422" s="2"/>
      <c r="AO422" s="479"/>
    </row>
    <row r="423" spans="1:41" ht="14.25" customHeight="1">
      <c r="A423" s="2"/>
      <c r="B423" s="2"/>
      <c r="C423" s="2"/>
      <c r="D423" s="1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468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3"/>
      <c r="AG423" s="204"/>
      <c r="AH423" s="2"/>
      <c r="AI423" s="2"/>
      <c r="AJ423" s="479"/>
      <c r="AK423" s="1"/>
      <c r="AL423" s="1"/>
      <c r="AM423" s="480"/>
      <c r="AN423" s="2"/>
      <c r="AO423" s="479"/>
    </row>
    <row r="424" spans="1:41" ht="14.25" customHeight="1">
      <c r="A424" s="2"/>
      <c r="B424" s="2"/>
      <c r="C424" s="2"/>
      <c r="D424" s="1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468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3"/>
      <c r="AG424" s="204"/>
      <c r="AH424" s="2"/>
      <c r="AI424" s="2"/>
      <c r="AJ424" s="479"/>
      <c r="AK424" s="1"/>
      <c r="AL424" s="1"/>
      <c r="AM424" s="480"/>
      <c r="AN424" s="2"/>
      <c r="AO424" s="479"/>
    </row>
    <row r="425" spans="1:41" ht="14.25" customHeight="1">
      <c r="A425" s="2"/>
      <c r="B425" s="2"/>
      <c r="C425" s="2"/>
      <c r="D425" s="1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468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3"/>
      <c r="AG425" s="204"/>
      <c r="AH425" s="2"/>
      <c r="AI425" s="2"/>
      <c r="AJ425" s="479"/>
      <c r="AK425" s="1"/>
      <c r="AL425" s="1"/>
      <c r="AM425" s="480"/>
      <c r="AN425" s="2"/>
      <c r="AO425" s="479"/>
    </row>
    <row r="426" spans="1:41" ht="14.25" customHeight="1">
      <c r="A426" s="2"/>
      <c r="B426" s="2"/>
      <c r="C426" s="2"/>
      <c r="D426" s="1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468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3"/>
      <c r="AG426" s="204"/>
      <c r="AH426" s="2"/>
      <c r="AI426" s="2"/>
      <c r="AJ426" s="479"/>
      <c r="AK426" s="1"/>
      <c r="AL426" s="1"/>
      <c r="AM426" s="480"/>
      <c r="AN426" s="2"/>
      <c r="AO426" s="479"/>
    </row>
    <row r="427" spans="1:41" ht="14.25" customHeight="1">
      <c r="A427" s="2"/>
      <c r="B427" s="2"/>
      <c r="C427" s="2"/>
      <c r="D427" s="1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468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3"/>
      <c r="AG427" s="204"/>
      <c r="AH427" s="2"/>
      <c r="AI427" s="2"/>
      <c r="AJ427" s="479"/>
      <c r="AK427" s="1"/>
      <c r="AL427" s="1"/>
      <c r="AM427" s="480"/>
      <c r="AN427" s="2"/>
      <c r="AO427" s="479"/>
    </row>
    <row r="428" spans="1:41" ht="14.25" customHeight="1">
      <c r="A428" s="2"/>
      <c r="B428" s="2"/>
      <c r="C428" s="2"/>
      <c r="D428" s="1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468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3"/>
      <c r="AG428" s="204"/>
      <c r="AH428" s="2"/>
      <c r="AI428" s="2"/>
      <c r="AJ428" s="479"/>
      <c r="AK428" s="1"/>
      <c r="AL428" s="1"/>
      <c r="AM428" s="480"/>
      <c r="AN428" s="2"/>
      <c r="AO428" s="479"/>
    </row>
    <row r="429" spans="1:41" ht="14.25" customHeight="1">
      <c r="A429" s="2"/>
      <c r="B429" s="2"/>
      <c r="C429" s="2"/>
      <c r="D429" s="1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468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3"/>
      <c r="AG429" s="204"/>
      <c r="AH429" s="2"/>
      <c r="AI429" s="2"/>
      <c r="AJ429" s="479"/>
      <c r="AK429" s="1"/>
      <c r="AL429" s="1"/>
      <c r="AM429" s="480"/>
      <c r="AN429" s="2"/>
      <c r="AO429" s="479"/>
    </row>
    <row r="430" spans="1:41" ht="14.25" customHeight="1">
      <c r="A430" s="2"/>
      <c r="B430" s="2"/>
      <c r="C430" s="2"/>
      <c r="D430" s="1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468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3"/>
      <c r="AG430" s="204"/>
      <c r="AH430" s="2"/>
      <c r="AI430" s="2"/>
      <c r="AJ430" s="479"/>
      <c r="AK430" s="1"/>
      <c r="AL430" s="1"/>
      <c r="AM430" s="480"/>
      <c r="AN430" s="2"/>
      <c r="AO430" s="479"/>
    </row>
    <row r="431" spans="1:41" ht="14.25" customHeight="1">
      <c r="A431" s="2"/>
      <c r="B431" s="2"/>
      <c r="C431" s="2"/>
      <c r="D431" s="1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468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3"/>
      <c r="AG431" s="204"/>
      <c r="AH431" s="2"/>
      <c r="AI431" s="2"/>
      <c r="AJ431" s="479"/>
      <c r="AK431" s="1"/>
      <c r="AL431" s="1"/>
      <c r="AM431" s="480"/>
      <c r="AN431" s="2"/>
      <c r="AO431" s="479"/>
    </row>
    <row r="432" spans="1:41" ht="14.25" customHeight="1">
      <c r="A432" s="2"/>
      <c r="B432" s="2"/>
      <c r="C432" s="2"/>
      <c r="D432" s="1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468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3"/>
      <c r="AG432" s="204"/>
      <c r="AH432" s="2"/>
      <c r="AI432" s="2"/>
      <c r="AJ432" s="479"/>
      <c r="AK432" s="1"/>
      <c r="AL432" s="1"/>
      <c r="AM432" s="480"/>
      <c r="AN432" s="2"/>
      <c r="AO432" s="479"/>
    </row>
    <row r="433" spans="1:41" ht="14.25" customHeight="1">
      <c r="A433" s="2"/>
      <c r="B433" s="2"/>
      <c r="C433" s="2"/>
      <c r="D433" s="1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468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3"/>
      <c r="AG433" s="204"/>
      <c r="AH433" s="2"/>
      <c r="AI433" s="2"/>
      <c r="AJ433" s="479"/>
      <c r="AK433" s="1"/>
      <c r="AL433" s="1"/>
      <c r="AM433" s="480"/>
      <c r="AN433" s="2"/>
      <c r="AO433" s="479"/>
    </row>
    <row r="434" spans="1:41" ht="14.25" customHeight="1">
      <c r="A434" s="2"/>
      <c r="B434" s="2"/>
      <c r="C434" s="2"/>
      <c r="D434" s="1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468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3"/>
      <c r="AG434" s="204"/>
      <c r="AH434" s="2"/>
      <c r="AI434" s="2"/>
      <c r="AJ434" s="479"/>
      <c r="AK434" s="1"/>
      <c r="AL434" s="1"/>
      <c r="AM434" s="480"/>
      <c r="AN434" s="2"/>
      <c r="AO434" s="479"/>
    </row>
    <row r="435" spans="1:41" ht="14.25" customHeight="1">
      <c r="A435" s="2"/>
      <c r="B435" s="2"/>
      <c r="C435" s="2"/>
      <c r="D435" s="1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468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3"/>
      <c r="AG435" s="204"/>
      <c r="AH435" s="2"/>
      <c r="AI435" s="2"/>
      <c r="AJ435" s="479"/>
      <c r="AK435" s="1"/>
      <c r="AL435" s="1"/>
      <c r="AM435" s="480"/>
      <c r="AN435" s="2"/>
      <c r="AO435" s="479"/>
    </row>
    <row r="436" spans="1:41" ht="14.25" customHeight="1">
      <c r="A436" s="2"/>
      <c r="B436" s="2"/>
      <c r="C436" s="2"/>
      <c r="D436" s="1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468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3"/>
      <c r="AG436" s="204"/>
      <c r="AH436" s="2"/>
      <c r="AI436" s="2"/>
      <c r="AJ436" s="479"/>
      <c r="AK436" s="1"/>
      <c r="AL436" s="1"/>
      <c r="AM436" s="480"/>
      <c r="AN436" s="2"/>
      <c r="AO436" s="479"/>
    </row>
    <row r="437" spans="1:41" ht="14.25" customHeight="1">
      <c r="A437" s="2"/>
      <c r="B437" s="2"/>
      <c r="C437" s="2"/>
      <c r="D437" s="1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468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3"/>
      <c r="AG437" s="204"/>
      <c r="AH437" s="2"/>
      <c r="AI437" s="2"/>
      <c r="AJ437" s="479"/>
      <c r="AK437" s="1"/>
      <c r="AL437" s="1"/>
      <c r="AM437" s="480"/>
      <c r="AN437" s="2"/>
      <c r="AO437" s="479"/>
    </row>
    <row r="438" spans="1:41" ht="14.25" customHeight="1">
      <c r="A438" s="2"/>
      <c r="B438" s="2"/>
      <c r="C438" s="2"/>
      <c r="D438" s="1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468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3"/>
      <c r="AG438" s="204"/>
      <c r="AH438" s="2"/>
      <c r="AI438" s="2"/>
      <c r="AJ438" s="479"/>
      <c r="AK438" s="1"/>
      <c r="AL438" s="1"/>
      <c r="AM438" s="480"/>
      <c r="AN438" s="2"/>
      <c r="AO438" s="479"/>
    </row>
    <row r="439" spans="1:41" ht="14.25" customHeight="1">
      <c r="A439" s="2"/>
      <c r="B439" s="2"/>
      <c r="C439" s="2"/>
      <c r="D439" s="1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468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3"/>
      <c r="AG439" s="204"/>
      <c r="AH439" s="2"/>
      <c r="AI439" s="2"/>
      <c r="AJ439" s="479"/>
      <c r="AK439" s="1"/>
      <c r="AL439" s="1"/>
      <c r="AM439" s="480"/>
      <c r="AN439" s="2"/>
      <c r="AO439" s="479"/>
    </row>
    <row r="440" spans="1:41" ht="14.25" customHeight="1">
      <c r="A440" s="2"/>
      <c r="B440" s="2"/>
      <c r="C440" s="2"/>
      <c r="D440" s="1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468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3"/>
      <c r="AG440" s="204"/>
      <c r="AH440" s="2"/>
      <c r="AI440" s="2"/>
      <c r="AJ440" s="479"/>
      <c r="AK440" s="1"/>
      <c r="AL440" s="1"/>
      <c r="AM440" s="480"/>
      <c r="AN440" s="2"/>
      <c r="AO440" s="479"/>
    </row>
    <row r="441" spans="1:41" ht="14.25" customHeight="1">
      <c r="A441" s="2"/>
      <c r="B441" s="2"/>
      <c r="C441" s="2"/>
      <c r="D441" s="1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468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3"/>
      <c r="AG441" s="204"/>
      <c r="AH441" s="2"/>
      <c r="AI441" s="2"/>
      <c r="AJ441" s="479"/>
      <c r="AK441" s="1"/>
      <c r="AL441" s="1"/>
      <c r="AM441" s="480"/>
      <c r="AN441" s="2"/>
      <c r="AO441" s="479"/>
    </row>
    <row r="442" spans="1:41" ht="14.25" customHeight="1">
      <c r="A442" s="2"/>
      <c r="B442" s="2"/>
      <c r="C442" s="2"/>
      <c r="D442" s="1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468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3"/>
      <c r="AG442" s="204"/>
      <c r="AH442" s="2"/>
      <c r="AI442" s="2"/>
      <c r="AJ442" s="479"/>
      <c r="AK442" s="1"/>
      <c r="AL442" s="1"/>
      <c r="AM442" s="480"/>
      <c r="AN442" s="2"/>
      <c r="AO442" s="479"/>
    </row>
    <row r="443" spans="1:41" ht="14.25" customHeight="1">
      <c r="A443" s="2"/>
      <c r="B443" s="2"/>
      <c r="C443" s="2"/>
      <c r="D443" s="1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468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3"/>
      <c r="AG443" s="204"/>
      <c r="AH443" s="2"/>
      <c r="AI443" s="2"/>
      <c r="AJ443" s="479"/>
      <c r="AK443" s="1"/>
      <c r="AL443" s="1"/>
      <c r="AM443" s="480"/>
      <c r="AN443" s="2"/>
      <c r="AO443" s="479"/>
    </row>
    <row r="444" spans="1:41" ht="14.25" customHeight="1">
      <c r="A444" s="2"/>
      <c r="B444" s="2"/>
      <c r="C444" s="2"/>
      <c r="D444" s="1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468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3"/>
      <c r="AG444" s="204"/>
      <c r="AH444" s="2"/>
      <c r="AI444" s="2"/>
      <c r="AJ444" s="479"/>
      <c r="AK444" s="1"/>
      <c r="AL444" s="1"/>
      <c r="AM444" s="480"/>
      <c r="AN444" s="2"/>
      <c r="AO444" s="479"/>
    </row>
    <row r="445" spans="1:41" ht="14.25" customHeight="1">
      <c r="A445" s="2"/>
      <c r="B445" s="2"/>
      <c r="C445" s="2"/>
      <c r="D445" s="1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468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3"/>
      <c r="AG445" s="204"/>
      <c r="AH445" s="2"/>
      <c r="AI445" s="2"/>
      <c r="AJ445" s="479"/>
      <c r="AK445" s="1"/>
      <c r="AL445" s="1"/>
      <c r="AM445" s="480"/>
      <c r="AN445" s="2"/>
      <c r="AO445" s="479"/>
    </row>
    <row r="446" spans="1:41" ht="14.25" customHeight="1">
      <c r="A446" s="2"/>
      <c r="B446" s="2"/>
      <c r="C446" s="2"/>
      <c r="D446" s="1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468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3"/>
      <c r="AG446" s="204"/>
      <c r="AH446" s="2"/>
      <c r="AI446" s="2"/>
      <c r="AJ446" s="479"/>
      <c r="AK446" s="1"/>
      <c r="AL446" s="1"/>
      <c r="AM446" s="480"/>
      <c r="AN446" s="2"/>
      <c r="AO446" s="479"/>
    </row>
    <row r="447" spans="1:41" ht="14.25" customHeight="1">
      <c r="A447" s="2"/>
      <c r="B447" s="2"/>
      <c r="C447" s="2"/>
      <c r="D447" s="1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468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3"/>
      <c r="AG447" s="204"/>
      <c r="AH447" s="2"/>
      <c r="AI447" s="2"/>
      <c r="AJ447" s="479"/>
      <c r="AK447" s="1"/>
      <c r="AL447" s="1"/>
      <c r="AM447" s="480"/>
      <c r="AN447" s="2"/>
      <c r="AO447" s="479"/>
    </row>
    <row r="448" spans="1:41" ht="14.25" customHeight="1">
      <c r="A448" s="2"/>
      <c r="B448" s="2"/>
      <c r="C448" s="2"/>
      <c r="D448" s="1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468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3"/>
      <c r="AG448" s="204"/>
      <c r="AH448" s="2"/>
      <c r="AI448" s="2"/>
      <c r="AJ448" s="479"/>
      <c r="AK448" s="1"/>
      <c r="AL448" s="1"/>
      <c r="AM448" s="480"/>
      <c r="AN448" s="2"/>
      <c r="AO448" s="479"/>
    </row>
    <row r="449" spans="1:41" ht="14.25" customHeight="1">
      <c r="A449" s="2"/>
      <c r="B449" s="2"/>
      <c r="C449" s="2"/>
      <c r="D449" s="1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468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3"/>
      <c r="AG449" s="204"/>
      <c r="AH449" s="2"/>
      <c r="AI449" s="2"/>
      <c r="AJ449" s="479"/>
      <c r="AK449" s="1"/>
      <c r="AL449" s="1"/>
      <c r="AM449" s="480"/>
      <c r="AN449" s="2"/>
      <c r="AO449" s="479"/>
    </row>
    <row r="450" spans="1:41" ht="14.25" customHeight="1">
      <c r="A450" s="2"/>
      <c r="B450" s="2"/>
      <c r="C450" s="2"/>
      <c r="D450" s="1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468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3"/>
      <c r="AG450" s="204"/>
      <c r="AH450" s="2"/>
      <c r="AI450" s="2"/>
      <c r="AJ450" s="479"/>
      <c r="AK450" s="1"/>
      <c r="AL450" s="1"/>
      <c r="AM450" s="480"/>
      <c r="AN450" s="2"/>
      <c r="AO450" s="479"/>
    </row>
    <row r="451" spans="1:41" ht="14.25" customHeight="1">
      <c r="A451" s="2"/>
      <c r="B451" s="2"/>
      <c r="C451" s="2"/>
      <c r="D451" s="1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468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3"/>
      <c r="AG451" s="204"/>
      <c r="AH451" s="2"/>
      <c r="AI451" s="2"/>
      <c r="AJ451" s="479"/>
      <c r="AK451" s="1"/>
      <c r="AL451" s="1"/>
      <c r="AM451" s="480"/>
      <c r="AN451" s="2"/>
      <c r="AO451" s="479"/>
    </row>
    <row r="452" spans="1:41" ht="14.25" customHeight="1">
      <c r="A452" s="2"/>
      <c r="B452" s="2"/>
      <c r="C452" s="2"/>
      <c r="D452" s="1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468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3"/>
      <c r="AG452" s="204"/>
      <c r="AH452" s="2"/>
      <c r="AI452" s="2"/>
      <c r="AJ452" s="479"/>
      <c r="AK452" s="1"/>
      <c r="AL452" s="1"/>
      <c r="AM452" s="480"/>
      <c r="AN452" s="2"/>
      <c r="AO452" s="479"/>
    </row>
    <row r="453" spans="1:41" ht="14.25" customHeight="1">
      <c r="A453" s="2"/>
      <c r="B453" s="2"/>
      <c r="C453" s="2"/>
      <c r="D453" s="1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468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3"/>
      <c r="AG453" s="204"/>
      <c r="AH453" s="2"/>
      <c r="AI453" s="2"/>
      <c r="AJ453" s="479"/>
      <c r="AK453" s="1"/>
      <c r="AL453" s="1"/>
      <c r="AM453" s="480"/>
      <c r="AN453" s="2"/>
      <c r="AO453" s="479"/>
    </row>
    <row r="454" spans="1:41" ht="14.25" customHeight="1">
      <c r="A454" s="2"/>
      <c r="B454" s="2"/>
      <c r="C454" s="2"/>
      <c r="D454" s="1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468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3"/>
      <c r="AG454" s="204"/>
      <c r="AH454" s="2"/>
      <c r="AI454" s="2"/>
      <c r="AJ454" s="479"/>
      <c r="AK454" s="1"/>
      <c r="AL454" s="1"/>
      <c r="AM454" s="480"/>
      <c r="AN454" s="2"/>
      <c r="AO454" s="479"/>
    </row>
    <row r="455" spans="1:41" ht="14.25" customHeight="1">
      <c r="A455" s="2"/>
      <c r="B455" s="2"/>
      <c r="C455" s="2"/>
      <c r="D455" s="1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468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3"/>
      <c r="AG455" s="204"/>
      <c r="AH455" s="2"/>
      <c r="AI455" s="2"/>
      <c r="AJ455" s="479"/>
      <c r="AK455" s="1"/>
      <c r="AL455" s="1"/>
      <c r="AM455" s="480"/>
      <c r="AN455" s="2"/>
      <c r="AO455" s="479"/>
    </row>
    <row r="456" spans="1:41" ht="14.25" customHeight="1">
      <c r="A456" s="2"/>
      <c r="B456" s="2"/>
      <c r="C456" s="2"/>
      <c r="D456" s="1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468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3"/>
      <c r="AG456" s="204"/>
      <c r="AH456" s="2"/>
      <c r="AI456" s="2"/>
      <c r="AJ456" s="479"/>
      <c r="AK456" s="1"/>
      <c r="AL456" s="1"/>
      <c r="AM456" s="480"/>
      <c r="AN456" s="2"/>
      <c r="AO456" s="479"/>
    </row>
    <row r="457" spans="1:41" ht="14.25" customHeight="1">
      <c r="A457" s="2"/>
      <c r="B457" s="2"/>
      <c r="C457" s="2"/>
      <c r="D457" s="1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468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3"/>
      <c r="AG457" s="204"/>
      <c r="AH457" s="2"/>
      <c r="AI457" s="2"/>
      <c r="AJ457" s="479"/>
      <c r="AK457" s="1"/>
      <c r="AL457" s="1"/>
      <c r="AM457" s="480"/>
      <c r="AN457" s="2"/>
      <c r="AO457" s="479"/>
    </row>
    <row r="458" spans="1:41" ht="14.25" customHeight="1">
      <c r="A458" s="2"/>
      <c r="B458" s="2"/>
      <c r="C458" s="2"/>
      <c r="D458" s="1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468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3"/>
      <c r="AG458" s="204"/>
      <c r="AH458" s="2"/>
      <c r="AI458" s="2"/>
      <c r="AJ458" s="479"/>
      <c r="AK458" s="1"/>
      <c r="AL458" s="1"/>
      <c r="AM458" s="480"/>
      <c r="AN458" s="2"/>
      <c r="AO458" s="479"/>
    </row>
    <row r="459" spans="1:41" ht="14.25" customHeight="1">
      <c r="A459" s="2"/>
      <c r="B459" s="2"/>
      <c r="C459" s="2"/>
      <c r="D459" s="1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468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3"/>
      <c r="AG459" s="204"/>
      <c r="AH459" s="2"/>
      <c r="AI459" s="2"/>
      <c r="AJ459" s="479"/>
      <c r="AK459" s="1"/>
      <c r="AL459" s="1"/>
      <c r="AM459" s="480"/>
      <c r="AN459" s="2"/>
      <c r="AO459" s="479"/>
    </row>
    <row r="460" spans="1:41" ht="14.25" customHeight="1">
      <c r="A460" s="2"/>
      <c r="B460" s="2"/>
      <c r="C460" s="2"/>
      <c r="D460" s="1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468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3"/>
      <c r="AG460" s="204"/>
      <c r="AH460" s="2"/>
      <c r="AI460" s="2"/>
      <c r="AJ460" s="479"/>
      <c r="AK460" s="1"/>
      <c r="AL460" s="1"/>
      <c r="AM460" s="480"/>
      <c r="AN460" s="2"/>
      <c r="AO460" s="479"/>
    </row>
    <row r="461" spans="1:41" ht="14.25" customHeight="1">
      <c r="A461" s="2"/>
      <c r="B461" s="2"/>
      <c r="C461" s="2"/>
      <c r="D461" s="1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468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3"/>
      <c r="AG461" s="204"/>
      <c r="AH461" s="2"/>
      <c r="AI461" s="2"/>
      <c r="AJ461" s="479"/>
      <c r="AK461" s="1"/>
      <c r="AL461" s="1"/>
      <c r="AM461" s="480"/>
      <c r="AN461" s="2"/>
      <c r="AO461" s="479"/>
    </row>
    <row r="462" spans="1:41" ht="14.25" customHeight="1">
      <c r="A462" s="2"/>
      <c r="B462" s="2"/>
      <c r="C462" s="2"/>
      <c r="D462" s="1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468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3"/>
      <c r="AG462" s="204"/>
      <c r="AH462" s="2"/>
      <c r="AI462" s="2"/>
      <c r="AJ462" s="479"/>
      <c r="AK462" s="1"/>
      <c r="AL462" s="1"/>
      <c r="AM462" s="480"/>
      <c r="AN462" s="2"/>
      <c r="AO462" s="479"/>
    </row>
    <row r="463" spans="1:41" ht="14.25" customHeight="1">
      <c r="A463" s="2"/>
      <c r="B463" s="2"/>
      <c r="C463" s="2"/>
      <c r="D463" s="1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468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3"/>
      <c r="AG463" s="204"/>
      <c r="AH463" s="2"/>
      <c r="AI463" s="2"/>
      <c r="AJ463" s="479"/>
      <c r="AK463" s="1"/>
      <c r="AL463" s="1"/>
      <c r="AM463" s="480"/>
      <c r="AN463" s="2"/>
      <c r="AO463" s="479"/>
    </row>
    <row r="464" spans="1:41" ht="14.25" customHeight="1">
      <c r="A464" s="2"/>
      <c r="B464" s="2"/>
      <c r="C464" s="2"/>
      <c r="D464" s="1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468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3"/>
      <c r="AG464" s="204"/>
      <c r="AH464" s="2"/>
      <c r="AI464" s="2"/>
      <c r="AJ464" s="479"/>
      <c r="AK464" s="1"/>
      <c r="AL464" s="1"/>
      <c r="AM464" s="480"/>
      <c r="AN464" s="2"/>
      <c r="AO464" s="479"/>
    </row>
    <row r="465" spans="1:41" ht="14.25" customHeight="1">
      <c r="A465" s="2"/>
      <c r="B465" s="2"/>
      <c r="C465" s="2"/>
      <c r="D465" s="1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468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3"/>
      <c r="AG465" s="204"/>
      <c r="AH465" s="2"/>
      <c r="AI465" s="2"/>
      <c r="AJ465" s="479"/>
      <c r="AK465" s="1"/>
      <c r="AL465" s="1"/>
      <c r="AM465" s="480"/>
      <c r="AN465" s="2"/>
      <c r="AO465" s="479"/>
    </row>
    <row r="466" spans="1:41" ht="14.25" customHeight="1">
      <c r="A466" s="2"/>
      <c r="B466" s="2"/>
      <c r="C466" s="2"/>
      <c r="D466" s="1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468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3"/>
      <c r="AG466" s="204"/>
      <c r="AH466" s="2"/>
      <c r="AI466" s="2"/>
      <c r="AJ466" s="479"/>
      <c r="AK466" s="1"/>
      <c r="AL466" s="1"/>
      <c r="AM466" s="480"/>
      <c r="AN466" s="2"/>
      <c r="AO466" s="479"/>
    </row>
    <row r="467" spans="1:41" ht="14.25" customHeight="1">
      <c r="A467" s="2"/>
      <c r="B467" s="2"/>
      <c r="C467" s="2"/>
      <c r="D467" s="1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468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3"/>
      <c r="AG467" s="204"/>
      <c r="AH467" s="2"/>
      <c r="AI467" s="2"/>
      <c r="AJ467" s="479"/>
      <c r="AK467" s="1"/>
      <c r="AL467" s="1"/>
      <c r="AM467" s="480"/>
      <c r="AN467" s="2"/>
      <c r="AO467" s="479"/>
    </row>
    <row r="468" spans="1:41" ht="14.25" customHeight="1">
      <c r="A468" s="2"/>
      <c r="B468" s="2"/>
      <c r="C468" s="2"/>
      <c r="D468" s="1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468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3"/>
      <c r="AG468" s="204"/>
      <c r="AH468" s="2"/>
      <c r="AI468" s="2"/>
      <c r="AJ468" s="479"/>
      <c r="AK468" s="1"/>
      <c r="AL468" s="1"/>
      <c r="AM468" s="480"/>
      <c r="AN468" s="2"/>
      <c r="AO468" s="479"/>
    </row>
    <row r="469" spans="1:41" ht="14.25" customHeight="1">
      <c r="A469" s="2"/>
      <c r="B469" s="2"/>
      <c r="C469" s="2"/>
      <c r="D469" s="1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468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3"/>
      <c r="AG469" s="204"/>
      <c r="AH469" s="2"/>
      <c r="AI469" s="2"/>
      <c r="AJ469" s="479"/>
      <c r="AK469" s="1"/>
      <c r="AL469" s="1"/>
      <c r="AM469" s="480"/>
      <c r="AN469" s="2"/>
      <c r="AO469" s="479"/>
    </row>
    <row r="470" spans="1:41" ht="14.25" customHeight="1">
      <c r="A470" s="2"/>
      <c r="B470" s="2"/>
      <c r="C470" s="2"/>
      <c r="D470" s="1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468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3"/>
      <c r="AG470" s="204"/>
      <c r="AH470" s="2"/>
      <c r="AI470" s="2"/>
      <c r="AJ470" s="479"/>
      <c r="AK470" s="1"/>
      <c r="AL470" s="1"/>
      <c r="AM470" s="480"/>
      <c r="AN470" s="2"/>
      <c r="AO470" s="479"/>
    </row>
    <row r="471" spans="1:41" ht="14.25" customHeight="1">
      <c r="A471" s="2"/>
      <c r="B471" s="2"/>
      <c r="C471" s="2"/>
      <c r="D471" s="1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468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3"/>
      <c r="AG471" s="204"/>
      <c r="AH471" s="2"/>
      <c r="AI471" s="2"/>
      <c r="AJ471" s="479"/>
      <c r="AK471" s="1"/>
      <c r="AL471" s="1"/>
      <c r="AM471" s="480"/>
      <c r="AN471" s="2"/>
      <c r="AO471" s="479"/>
    </row>
    <row r="472" spans="1:41" ht="14.25" customHeight="1">
      <c r="A472" s="2"/>
      <c r="B472" s="2"/>
      <c r="C472" s="2"/>
      <c r="D472" s="1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468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3"/>
      <c r="AG472" s="204"/>
      <c r="AH472" s="2"/>
      <c r="AI472" s="2"/>
      <c r="AJ472" s="479"/>
      <c r="AK472" s="1"/>
      <c r="AL472" s="1"/>
      <c r="AM472" s="480"/>
      <c r="AN472" s="2"/>
      <c r="AO472" s="479"/>
    </row>
    <row r="473" spans="1:41" ht="14.25" customHeight="1">
      <c r="A473" s="2"/>
      <c r="B473" s="2"/>
      <c r="C473" s="2"/>
      <c r="D473" s="1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468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3"/>
      <c r="AG473" s="204"/>
      <c r="AH473" s="2"/>
      <c r="AI473" s="2"/>
      <c r="AJ473" s="479"/>
      <c r="AK473" s="1"/>
      <c r="AL473" s="1"/>
      <c r="AM473" s="480"/>
      <c r="AN473" s="2"/>
      <c r="AO473" s="479"/>
    </row>
    <row r="474" spans="1:41" ht="14.25" customHeight="1">
      <c r="A474" s="2"/>
      <c r="B474" s="2"/>
      <c r="C474" s="2"/>
      <c r="D474" s="1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468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3"/>
      <c r="AG474" s="204"/>
      <c r="AH474" s="2"/>
      <c r="AI474" s="2"/>
      <c r="AJ474" s="479"/>
      <c r="AK474" s="1"/>
      <c r="AL474" s="1"/>
      <c r="AM474" s="480"/>
      <c r="AN474" s="2"/>
      <c r="AO474" s="479"/>
    </row>
    <row r="475" spans="1:41" ht="14.25" customHeight="1">
      <c r="A475" s="2"/>
      <c r="B475" s="2"/>
      <c r="C475" s="2"/>
      <c r="D475" s="1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468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3"/>
      <c r="AG475" s="204"/>
      <c r="AH475" s="2"/>
      <c r="AI475" s="2"/>
      <c r="AJ475" s="479"/>
      <c r="AK475" s="1"/>
      <c r="AL475" s="1"/>
      <c r="AM475" s="480"/>
      <c r="AN475" s="2"/>
      <c r="AO475" s="479"/>
    </row>
    <row r="476" spans="1:41" ht="14.25" customHeight="1">
      <c r="A476" s="2"/>
      <c r="B476" s="2"/>
      <c r="C476" s="2"/>
      <c r="D476" s="1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468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3"/>
      <c r="AG476" s="204"/>
      <c r="AH476" s="2"/>
      <c r="AI476" s="2"/>
      <c r="AJ476" s="479"/>
      <c r="AK476" s="1"/>
      <c r="AL476" s="1"/>
      <c r="AM476" s="480"/>
      <c r="AN476" s="2"/>
      <c r="AO476" s="479"/>
    </row>
    <row r="477" spans="1:41" ht="14.25" customHeight="1">
      <c r="A477" s="2"/>
      <c r="B477" s="2"/>
      <c r="C477" s="2"/>
      <c r="D477" s="1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468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3"/>
      <c r="AG477" s="204"/>
      <c r="AH477" s="2"/>
      <c r="AI477" s="2"/>
      <c r="AJ477" s="479"/>
      <c r="AK477" s="1"/>
      <c r="AL477" s="1"/>
      <c r="AM477" s="480"/>
      <c r="AN477" s="2"/>
      <c r="AO477" s="479"/>
    </row>
    <row r="478" spans="1:41" ht="14.25" customHeight="1">
      <c r="A478" s="2"/>
      <c r="B478" s="2"/>
      <c r="C478" s="2"/>
      <c r="D478" s="1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468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3"/>
      <c r="AG478" s="204"/>
      <c r="AH478" s="2"/>
      <c r="AI478" s="2"/>
      <c r="AJ478" s="479"/>
      <c r="AK478" s="1"/>
      <c r="AL478" s="1"/>
      <c r="AM478" s="480"/>
      <c r="AN478" s="2"/>
      <c r="AO478" s="479"/>
    </row>
    <row r="479" spans="1:41" ht="14.25" customHeight="1">
      <c r="A479" s="2"/>
      <c r="B479" s="2"/>
      <c r="C479" s="2"/>
      <c r="D479" s="1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468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3"/>
      <c r="AG479" s="204"/>
      <c r="AH479" s="2"/>
      <c r="AI479" s="2"/>
      <c r="AJ479" s="479"/>
      <c r="AK479" s="1"/>
      <c r="AL479" s="1"/>
      <c r="AM479" s="480"/>
      <c r="AN479" s="2"/>
      <c r="AO479" s="479"/>
    </row>
    <row r="480" spans="1:41" ht="14.25" customHeight="1">
      <c r="A480" s="2"/>
      <c r="B480" s="2"/>
      <c r="C480" s="2"/>
      <c r="D480" s="1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468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3"/>
      <c r="AG480" s="204"/>
      <c r="AH480" s="2"/>
      <c r="AI480" s="2"/>
      <c r="AJ480" s="479"/>
      <c r="AK480" s="1"/>
      <c r="AL480" s="1"/>
      <c r="AM480" s="480"/>
      <c r="AN480" s="2"/>
      <c r="AO480" s="479"/>
    </row>
    <row r="481" spans="1:41" ht="14.25" customHeight="1">
      <c r="A481" s="2"/>
      <c r="B481" s="2"/>
      <c r="C481" s="2"/>
      <c r="D481" s="1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468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3"/>
      <c r="AG481" s="204"/>
      <c r="AH481" s="2"/>
      <c r="AI481" s="2"/>
      <c r="AJ481" s="479"/>
      <c r="AK481" s="1"/>
      <c r="AL481" s="1"/>
      <c r="AM481" s="480"/>
      <c r="AN481" s="2"/>
      <c r="AO481" s="479"/>
    </row>
    <row r="482" spans="1:41" ht="14.25" customHeight="1">
      <c r="A482" s="2"/>
      <c r="B482" s="2"/>
      <c r="C482" s="2"/>
      <c r="D482" s="1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468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3"/>
      <c r="AG482" s="204"/>
      <c r="AH482" s="2"/>
      <c r="AI482" s="2"/>
      <c r="AJ482" s="479"/>
      <c r="AK482" s="1"/>
      <c r="AL482" s="1"/>
      <c r="AM482" s="480"/>
      <c r="AN482" s="2"/>
      <c r="AO482" s="479"/>
    </row>
    <row r="483" spans="1:41" ht="14.25" customHeight="1">
      <c r="A483" s="2"/>
      <c r="B483" s="2"/>
      <c r="C483" s="2"/>
      <c r="D483" s="1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468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3"/>
      <c r="AG483" s="204"/>
      <c r="AH483" s="2"/>
      <c r="AI483" s="2"/>
      <c r="AJ483" s="479"/>
      <c r="AK483" s="1"/>
      <c r="AL483" s="1"/>
      <c r="AM483" s="480"/>
      <c r="AN483" s="2"/>
      <c r="AO483" s="479"/>
    </row>
    <row r="484" spans="1:41" ht="14.25" customHeight="1">
      <c r="A484" s="2"/>
      <c r="B484" s="2"/>
      <c r="C484" s="2"/>
      <c r="D484" s="1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468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3"/>
      <c r="AG484" s="204"/>
      <c r="AH484" s="2"/>
      <c r="AI484" s="2"/>
      <c r="AJ484" s="479"/>
      <c r="AK484" s="1"/>
      <c r="AL484" s="1"/>
      <c r="AM484" s="480"/>
      <c r="AN484" s="2"/>
      <c r="AO484" s="479"/>
    </row>
    <row r="485" spans="1:41" ht="14.25" customHeight="1">
      <c r="A485" s="2"/>
      <c r="B485" s="2"/>
      <c r="C485" s="2"/>
      <c r="D485" s="1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468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3"/>
      <c r="AG485" s="204"/>
      <c r="AH485" s="2"/>
      <c r="AI485" s="2"/>
      <c r="AJ485" s="479"/>
      <c r="AK485" s="1"/>
      <c r="AL485" s="1"/>
      <c r="AM485" s="480"/>
      <c r="AN485" s="2"/>
      <c r="AO485" s="479"/>
    </row>
    <row r="486" spans="1:41" ht="14.25" customHeight="1">
      <c r="A486" s="2"/>
      <c r="B486" s="2"/>
      <c r="C486" s="2"/>
      <c r="D486" s="1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468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3"/>
      <c r="AG486" s="204"/>
      <c r="AH486" s="2"/>
      <c r="AI486" s="2"/>
      <c r="AJ486" s="479"/>
      <c r="AK486" s="1"/>
      <c r="AL486" s="1"/>
      <c r="AM486" s="480"/>
      <c r="AN486" s="2"/>
      <c r="AO486" s="479"/>
    </row>
    <row r="487" spans="1:41" ht="14.25" customHeight="1">
      <c r="A487" s="2"/>
      <c r="B487" s="2"/>
      <c r="C487" s="2"/>
      <c r="D487" s="1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468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3"/>
      <c r="AG487" s="204"/>
      <c r="AH487" s="2"/>
      <c r="AI487" s="2"/>
      <c r="AJ487" s="479"/>
      <c r="AK487" s="1"/>
      <c r="AL487" s="1"/>
      <c r="AM487" s="480"/>
      <c r="AN487" s="2"/>
      <c r="AO487" s="479"/>
    </row>
    <row r="488" spans="1:41" ht="14.25" customHeight="1">
      <c r="A488" s="2"/>
      <c r="B488" s="2"/>
      <c r="C488" s="2"/>
      <c r="D488" s="1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468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3"/>
      <c r="AG488" s="204"/>
      <c r="AH488" s="2"/>
      <c r="AI488" s="2"/>
      <c r="AJ488" s="479"/>
      <c r="AK488" s="1"/>
      <c r="AL488" s="1"/>
      <c r="AM488" s="480"/>
      <c r="AN488" s="2"/>
      <c r="AO488" s="479"/>
    </row>
    <row r="489" spans="1:41" ht="14.25" customHeight="1">
      <c r="A489" s="2"/>
      <c r="B489" s="2"/>
      <c r="C489" s="2"/>
      <c r="D489" s="1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468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3"/>
      <c r="AG489" s="204"/>
      <c r="AH489" s="2"/>
      <c r="AI489" s="2"/>
      <c r="AJ489" s="479"/>
      <c r="AK489" s="1"/>
      <c r="AL489" s="1"/>
      <c r="AM489" s="480"/>
      <c r="AN489" s="2"/>
      <c r="AO489" s="479"/>
    </row>
    <row r="490" spans="1:41" ht="14.25" customHeight="1">
      <c r="A490" s="2"/>
      <c r="B490" s="2"/>
      <c r="C490" s="2"/>
      <c r="D490" s="1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468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3"/>
      <c r="AG490" s="204"/>
      <c r="AH490" s="2"/>
      <c r="AI490" s="2"/>
      <c r="AJ490" s="479"/>
      <c r="AK490" s="1"/>
      <c r="AL490" s="1"/>
      <c r="AM490" s="480"/>
      <c r="AN490" s="2"/>
      <c r="AO490" s="479"/>
    </row>
    <row r="491" spans="1:41" ht="14.25" customHeight="1">
      <c r="A491" s="2"/>
      <c r="B491" s="2"/>
      <c r="C491" s="2"/>
      <c r="D491" s="1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468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3"/>
      <c r="AG491" s="204"/>
      <c r="AH491" s="2"/>
      <c r="AI491" s="2"/>
      <c r="AJ491" s="479"/>
      <c r="AK491" s="1"/>
      <c r="AL491" s="1"/>
      <c r="AM491" s="480"/>
      <c r="AN491" s="2"/>
      <c r="AO491" s="479"/>
    </row>
    <row r="492" spans="1:41" ht="14.25" customHeight="1">
      <c r="A492" s="2"/>
      <c r="B492" s="2"/>
      <c r="C492" s="2"/>
      <c r="D492" s="1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468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3"/>
      <c r="AG492" s="204"/>
      <c r="AH492" s="2"/>
      <c r="AI492" s="2"/>
      <c r="AJ492" s="479"/>
      <c r="AK492" s="1"/>
      <c r="AL492" s="1"/>
      <c r="AM492" s="480"/>
      <c r="AN492" s="2"/>
      <c r="AO492" s="479"/>
    </row>
    <row r="493" spans="1:41" ht="14.25" customHeight="1">
      <c r="A493" s="2"/>
      <c r="B493" s="2"/>
      <c r="C493" s="2"/>
      <c r="D493" s="1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468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3"/>
      <c r="AG493" s="204"/>
      <c r="AH493" s="2"/>
      <c r="AI493" s="2"/>
      <c r="AJ493" s="479"/>
      <c r="AK493" s="1"/>
      <c r="AL493" s="1"/>
      <c r="AM493" s="480"/>
      <c r="AN493" s="2"/>
      <c r="AO493" s="479"/>
    </row>
    <row r="494" spans="1:41" ht="14.25" customHeight="1">
      <c r="A494" s="2"/>
      <c r="B494" s="2"/>
      <c r="C494" s="2"/>
      <c r="D494" s="1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468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3"/>
      <c r="AG494" s="204"/>
      <c r="AH494" s="2"/>
      <c r="AI494" s="2"/>
      <c r="AJ494" s="479"/>
      <c r="AK494" s="1"/>
      <c r="AL494" s="1"/>
      <c r="AM494" s="480"/>
      <c r="AN494" s="2"/>
      <c r="AO494" s="479"/>
    </row>
    <row r="495" spans="1:41" ht="14.25" customHeight="1">
      <c r="A495" s="2"/>
      <c r="B495" s="2"/>
      <c r="C495" s="2"/>
      <c r="D495" s="1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468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3"/>
      <c r="AG495" s="204"/>
      <c r="AH495" s="2"/>
      <c r="AI495" s="2"/>
      <c r="AJ495" s="479"/>
      <c r="AK495" s="1"/>
      <c r="AL495" s="1"/>
      <c r="AM495" s="480"/>
      <c r="AN495" s="2"/>
      <c r="AO495" s="479"/>
    </row>
    <row r="496" spans="1:41" ht="14.25" customHeight="1">
      <c r="A496" s="2"/>
      <c r="B496" s="2"/>
      <c r="C496" s="2"/>
      <c r="D496" s="1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468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3"/>
      <c r="AG496" s="204"/>
      <c r="AH496" s="2"/>
      <c r="AI496" s="2"/>
      <c r="AJ496" s="479"/>
      <c r="AK496" s="1"/>
      <c r="AL496" s="1"/>
      <c r="AM496" s="480"/>
      <c r="AN496" s="2"/>
      <c r="AO496" s="479"/>
    </row>
    <row r="497" spans="1:41" ht="14.25" customHeight="1">
      <c r="A497" s="2"/>
      <c r="B497" s="2"/>
      <c r="C497" s="2"/>
      <c r="D497" s="1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468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3"/>
      <c r="AG497" s="204"/>
      <c r="AH497" s="2"/>
      <c r="AI497" s="2"/>
      <c r="AJ497" s="479"/>
      <c r="AK497" s="1"/>
      <c r="AL497" s="1"/>
      <c r="AM497" s="480"/>
      <c r="AN497" s="2"/>
      <c r="AO497" s="479"/>
    </row>
    <row r="498" spans="1:41" ht="14.25" customHeight="1">
      <c r="A498" s="2"/>
      <c r="B498" s="2"/>
      <c r="C498" s="2"/>
      <c r="D498" s="1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468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3"/>
      <c r="AG498" s="204"/>
      <c r="AH498" s="2"/>
      <c r="AI498" s="2"/>
      <c r="AJ498" s="479"/>
      <c r="AK498" s="1"/>
      <c r="AL498" s="1"/>
      <c r="AM498" s="480"/>
      <c r="AN498" s="2"/>
      <c r="AO498" s="479"/>
    </row>
    <row r="499" spans="1:41" ht="14.25" customHeight="1">
      <c r="A499" s="2"/>
      <c r="B499" s="2"/>
      <c r="C499" s="2"/>
      <c r="D499" s="1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468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3"/>
      <c r="AG499" s="204"/>
      <c r="AH499" s="2"/>
      <c r="AI499" s="2"/>
      <c r="AJ499" s="479"/>
      <c r="AK499" s="1"/>
      <c r="AL499" s="1"/>
      <c r="AM499" s="480"/>
      <c r="AN499" s="2"/>
      <c r="AO499" s="479"/>
    </row>
    <row r="500" spans="1:41" ht="14.25" customHeight="1">
      <c r="A500" s="2"/>
      <c r="B500" s="2"/>
      <c r="C500" s="2"/>
      <c r="D500" s="1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468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3"/>
      <c r="AG500" s="204"/>
      <c r="AH500" s="2"/>
      <c r="AI500" s="2"/>
      <c r="AJ500" s="479"/>
      <c r="AK500" s="1"/>
      <c r="AL500" s="1"/>
      <c r="AM500" s="480"/>
      <c r="AN500" s="2"/>
      <c r="AO500" s="479"/>
    </row>
    <row r="501" spans="1:41" ht="14.25" customHeight="1">
      <c r="A501" s="2"/>
      <c r="B501" s="2"/>
      <c r="C501" s="2"/>
      <c r="D501" s="1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468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3"/>
      <c r="AG501" s="204"/>
      <c r="AH501" s="2"/>
      <c r="AI501" s="2"/>
      <c r="AJ501" s="479"/>
      <c r="AK501" s="1"/>
      <c r="AL501" s="1"/>
      <c r="AM501" s="480"/>
      <c r="AN501" s="2"/>
      <c r="AO501" s="479"/>
    </row>
    <row r="502" spans="1:41" ht="14.25" customHeight="1">
      <c r="A502" s="2"/>
      <c r="B502" s="2"/>
      <c r="C502" s="2"/>
      <c r="D502" s="1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468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3"/>
      <c r="AG502" s="204"/>
      <c r="AH502" s="2"/>
      <c r="AI502" s="2"/>
      <c r="AJ502" s="479"/>
      <c r="AK502" s="1"/>
      <c r="AL502" s="1"/>
      <c r="AM502" s="480"/>
      <c r="AN502" s="2"/>
      <c r="AO502" s="479"/>
    </row>
    <row r="503" spans="1:41" ht="14.25" customHeight="1">
      <c r="A503" s="2"/>
      <c r="B503" s="2"/>
      <c r="C503" s="2"/>
      <c r="D503" s="1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468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3"/>
      <c r="AG503" s="204"/>
      <c r="AH503" s="2"/>
      <c r="AI503" s="2"/>
      <c r="AJ503" s="479"/>
      <c r="AK503" s="1"/>
      <c r="AL503" s="1"/>
      <c r="AM503" s="480"/>
      <c r="AN503" s="2"/>
      <c r="AO503" s="479"/>
    </row>
    <row r="504" spans="1:41" ht="14.25" customHeight="1">
      <c r="A504" s="2"/>
      <c r="B504" s="2"/>
      <c r="C504" s="2"/>
      <c r="D504" s="1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468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3"/>
      <c r="AG504" s="204"/>
      <c r="AH504" s="2"/>
      <c r="AI504" s="2"/>
      <c r="AJ504" s="479"/>
      <c r="AK504" s="1"/>
      <c r="AL504" s="1"/>
      <c r="AM504" s="480"/>
      <c r="AN504" s="2"/>
      <c r="AO504" s="479"/>
    </row>
    <row r="505" spans="1:41" ht="14.25" customHeight="1">
      <c r="A505" s="2"/>
      <c r="B505" s="2"/>
      <c r="C505" s="2"/>
      <c r="D505" s="1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468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3"/>
      <c r="AG505" s="204"/>
      <c r="AH505" s="2"/>
      <c r="AI505" s="2"/>
      <c r="AJ505" s="479"/>
      <c r="AK505" s="1"/>
      <c r="AL505" s="1"/>
      <c r="AM505" s="480"/>
      <c r="AN505" s="2"/>
      <c r="AO505" s="479"/>
    </row>
    <row r="506" spans="1:41" ht="14.25" customHeight="1">
      <c r="A506" s="2"/>
      <c r="B506" s="2"/>
      <c r="C506" s="2"/>
      <c r="D506" s="1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468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3"/>
      <c r="AG506" s="204"/>
      <c r="AH506" s="2"/>
      <c r="AI506" s="2"/>
      <c r="AJ506" s="479"/>
      <c r="AK506" s="1"/>
      <c r="AL506" s="1"/>
      <c r="AM506" s="480"/>
      <c r="AN506" s="2"/>
      <c r="AO506" s="479"/>
    </row>
    <row r="507" spans="1:41" ht="14.25" customHeight="1">
      <c r="A507" s="2"/>
      <c r="B507" s="2"/>
      <c r="C507" s="2"/>
      <c r="D507" s="1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468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3"/>
      <c r="AG507" s="204"/>
      <c r="AH507" s="2"/>
      <c r="AI507" s="2"/>
      <c r="AJ507" s="479"/>
      <c r="AK507" s="1"/>
      <c r="AL507" s="1"/>
      <c r="AM507" s="480"/>
      <c r="AN507" s="2"/>
      <c r="AO507" s="479"/>
    </row>
    <row r="508" spans="1:41" ht="14.25" customHeight="1">
      <c r="A508" s="2"/>
      <c r="B508" s="2"/>
      <c r="C508" s="2"/>
      <c r="D508" s="1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468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3"/>
      <c r="AG508" s="204"/>
      <c r="AH508" s="2"/>
      <c r="AI508" s="2"/>
      <c r="AJ508" s="479"/>
      <c r="AK508" s="1"/>
      <c r="AL508" s="1"/>
      <c r="AM508" s="480"/>
      <c r="AN508" s="2"/>
      <c r="AO508" s="479"/>
    </row>
    <row r="509" spans="1:41" ht="14.25" customHeight="1">
      <c r="A509" s="2"/>
      <c r="B509" s="2"/>
      <c r="C509" s="2"/>
      <c r="D509" s="1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468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3"/>
      <c r="AG509" s="204"/>
      <c r="AH509" s="2"/>
      <c r="AI509" s="2"/>
      <c r="AJ509" s="479"/>
      <c r="AK509" s="1"/>
      <c r="AL509" s="1"/>
      <c r="AM509" s="480"/>
      <c r="AN509" s="2"/>
      <c r="AO509" s="479"/>
    </row>
    <row r="510" spans="1:41" ht="14.25" customHeight="1">
      <c r="A510" s="2"/>
      <c r="B510" s="2"/>
      <c r="C510" s="2"/>
      <c r="D510" s="1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468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3"/>
      <c r="AG510" s="204"/>
      <c r="AH510" s="2"/>
      <c r="AI510" s="2"/>
      <c r="AJ510" s="479"/>
      <c r="AK510" s="1"/>
      <c r="AL510" s="1"/>
      <c r="AM510" s="480"/>
      <c r="AN510" s="2"/>
      <c r="AO510" s="479"/>
    </row>
    <row r="511" spans="1:41" ht="14.25" customHeight="1">
      <c r="A511" s="2"/>
      <c r="B511" s="2"/>
      <c r="C511" s="2"/>
      <c r="D511" s="1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468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3"/>
      <c r="AG511" s="204"/>
      <c r="AH511" s="2"/>
      <c r="AI511" s="2"/>
      <c r="AJ511" s="479"/>
      <c r="AK511" s="1"/>
      <c r="AL511" s="1"/>
      <c r="AM511" s="480"/>
      <c r="AN511" s="2"/>
      <c r="AO511" s="479"/>
    </row>
    <row r="512" spans="1:41" ht="14.25" customHeight="1">
      <c r="A512" s="2"/>
      <c r="B512" s="2"/>
      <c r="C512" s="2"/>
      <c r="D512" s="1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468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3"/>
      <c r="AG512" s="204"/>
      <c r="AH512" s="2"/>
      <c r="AI512" s="2"/>
      <c r="AJ512" s="479"/>
      <c r="AK512" s="1"/>
      <c r="AL512" s="1"/>
      <c r="AM512" s="480"/>
      <c r="AN512" s="2"/>
      <c r="AO512" s="479"/>
    </row>
    <row r="513" spans="1:41" ht="14.25" customHeight="1">
      <c r="A513" s="2"/>
      <c r="B513" s="2"/>
      <c r="C513" s="2"/>
      <c r="D513" s="1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468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3"/>
      <c r="AG513" s="204"/>
      <c r="AH513" s="2"/>
      <c r="AI513" s="2"/>
      <c r="AJ513" s="479"/>
      <c r="AK513" s="1"/>
      <c r="AL513" s="1"/>
      <c r="AM513" s="480"/>
      <c r="AN513" s="2"/>
      <c r="AO513" s="479"/>
    </row>
    <row r="514" spans="1:41" ht="14.25" customHeight="1">
      <c r="A514" s="2"/>
      <c r="B514" s="2"/>
      <c r="C514" s="2"/>
      <c r="D514" s="1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468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3"/>
      <c r="AG514" s="204"/>
      <c r="AH514" s="2"/>
      <c r="AI514" s="2"/>
      <c r="AJ514" s="479"/>
      <c r="AK514" s="1"/>
      <c r="AL514" s="1"/>
      <c r="AM514" s="480"/>
      <c r="AN514" s="2"/>
      <c r="AO514" s="479"/>
    </row>
    <row r="515" spans="1:41" ht="14.25" customHeight="1">
      <c r="A515" s="2"/>
      <c r="B515" s="2"/>
      <c r="C515" s="2"/>
      <c r="D515" s="1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468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3"/>
      <c r="AG515" s="204"/>
      <c r="AH515" s="2"/>
      <c r="AI515" s="2"/>
      <c r="AJ515" s="479"/>
      <c r="AK515" s="1"/>
      <c r="AL515" s="1"/>
      <c r="AM515" s="480"/>
      <c r="AN515" s="2"/>
      <c r="AO515" s="479"/>
    </row>
    <row r="516" spans="1:41" ht="14.25" customHeight="1">
      <c r="A516" s="2"/>
      <c r="B516" s="2"/>
      <c r="C516" s="2"/>
      <c r="D516" s="1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468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3"/>
      <c r="AG516" s="204"/>
      <c r="AH516" s="2"/>
      <c r="AI516" s="2"/>
      <c r="AJ516" s="479"/>
      <c r="AK516" s="1"/>
      <c r="AL516" s="1"/>
      <c r="AM516" s="480"/>
      <c r="AN516" s="2"/>
      <c r="AO516" s="479"/>
    </row>
    <row r="517" spans="1:41" ht="14.25" customHeight="1">
      <c r="A517" s="2"/>
      <c r="B517" s="2"/>
      <c r="C517" s="2"/>
      <c r="D517" s="1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468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3"/>
      <c r="AG517" s="204"/>
      <c r="AH517" s="2"/>
      <c r="AI517" s="2"/>
      <c r="AJ517" s="479"/>
      <c r="AK517" s="1"/>
      <c r="AL517" s="1"/>
      <c r="AM517" s="480"/>
      <c r="AN517" s="2"/>
      <c r="AO517" s="479"/>
    </row>
    <row r="518" spans="1:41" ht="14.25" customHeight="1">
      <c r="A518" s="2"/>
      <c r="B518" s="2"/>
      <c r="C518" s="2"/>
      <c r="D518" s="1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468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3"/>
      <c r="AG518" s="204"/>
      <c r="AH518" s="2"/>
      <c r="AI518" s="2"/>
      <c r="AJ518" s="479"/>
      <c r="AK518" s="1"/>
      <c r="AL518" s="1"/>
      <c r="AM518" s="480"/>
      <c r="AN518" s="2"/>
      <c r="AO518" s="479"/>
    </row>
    <row r="519" spans="1:41" ht="14.25" customHeight="1">
      <c r="A519" s="2"/>
      <c r="B519" s="2"/>
      <c r="C519" s="2"/>
      <c r="D519" s="1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468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3"/>
      <c r="AG519" s="204"/>
      <c r="AH519" s="2"/>
      <c r="AI519" s="2"/>
      <c r="AJ519" s="479"/>
      <c r="AK519" s="1"/>
      <c r="AL519" s="1"/>
      <c r="AM519" s="480"/>
      <c r="AN519" s="2"/>
      <c r="AO519" s="479"/>
    </row>
    <row r="520" spans="1:41" ht="14.25" customHeight="1">
      <c r="A520" s="2"/>
      <c r="B520" s="2"/>
      <c r="C520" s="2"/>
      <c r="D520" s="1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468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3"/>
      <c r="AG520" s="204"/>
      <c r="AH520" s="2"/>
      <c r="AI520" s="2"/>
      <c r="AJ520" s="479"/>
      <c r="AK520" s="1"/>
      <c r="AL520" s="1"/>
      <c r="AM520" s="480"/>
      <c r="AN520" s="2"/>
      <c r="AO520" s="479"/>
    </row>
    <row r="521" spans="1:41" ht="14.25" customHeight="1">
      <c r="A521" s="2"/>
      <c r="B521" s="2"/>
      <c r="C521" s="2"/>
      <c r="D521" s="1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468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3"/>
      <c r="AG521" s="204"/>
      <c r="AH521" s="2"/>
      <c r="AI521" s="2"/>
      <c r="AJ521" s="479"/>
      <c r="AK521" s="1"/>
      <c r="AL521" s="1"/>
      <c r="AM521" s="480"/>
      <c r="AN521" s="2"/>
      <c r="AO521" s="479"/>
    </row>
    <row r="522" spans="1:41" ht="14.25" customHeight="1">
      <c r="A522" s="2"/>
      <c r="B522" s="2"/>
      <c r="C522" s="2"/>
      <c r="D522" s="1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468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3"/>
      <c r="AG522" s="204"/>
      <c r="AH522" s="2"/>
      <c r="AI522" s="2"/>
      <c r="AJ522" s="479"/>
      <c r="AK522" s="1"/>
      <c r="AL522" s="1"/>
      <c r="AM522" s="480"/>
      <c r="AN522" s="2"/>
      <c r="AO522" s="479"/>
    </row>
    <row r="523" spans="1:41" ht="14.25" customHeight="1">
      <c r="A523" s="2"/>
      <c r="B523" s="2"/>
      <c r="C523" s="2"/>
      <c r="D523" s="1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468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3"/>
      <c r="AG523" s="204"/>
      <c r="AH523" s="2"/>
      <c r="AI523" s="2"/>
      <c r="AJ523" s="479"/>
      <c r="AK523" s="1"/>
      <c r="AL523" s="1"/>
      <c r="AM523" s="480"/>
      <c r="AN523" s="2"/>
      <c r="AO523" s="479"/>
    </row>
    <row r="524" spans="1:41" ht="14.25" customHeight="1">
      <c r="A524" s="2"/>
      <c r="B524" s="2"/>
      <c r="C524" s="2"/>
      <c r="D524" s="1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468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3"/>
      <c r="AG524" s="204"/>
      <c r="AH524" s="2"/>
      <c r="AI524" s="2"/>
      <c r="AJ524" s="479"/>
      <c r="AK524" s="1"/>
      <c r="AL524" s="1"/>
      <c r="AM524" s="480"/>
      <c r="AN524" s="2"/>
      <c r="AO524" s="479"/>
    </row>
    <row r="525" spans="1:41" ht="14.25" customHeight="1">
      <c r="A525" s="2"/>
      <c r="B525" s="2"/>
      <c r="C525" s="2"/>
      <c r="D525" s="1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468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3"/>
      <c r="AG525" s="204"/>
      <c r="AH525" s="2"/>
      <c r="AI525" s="2"/>
      <c r="AJ525" s="479"/>
      <c r="AK525" s="1"/>
      <c r="AL525" s="1"/>
      <c r="AM525" s="480"/>
      <c r="AN525" s="2"/>
      <c r="AO525" s="479"/>
    </row>
    <row r="526" spans="1:41" ht="14.25" customHeight="1">
      <c r="A526" s="2"/>
      <c r="B526" s="2"/>
      <c r="C526" s="2"/>
      <c r="D526" s="1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468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3"/>
      <c r="AG526" s="204"/>
      <c r="AH526" s="2"/>
      <c r="AI526" s="2"/>
      <c r="AJ526" s="479"/>
      <c r="AK526" s="1"/>
      <c r="AL526" s="1"/>
      <c r="AM526" s="480"/>
      <c r="AN526" s="2"/>
      <c r="AO526" s="479"/>
    </row>
    <row r="527" spans="1:41" ht="14.25" customHeight="1">
      <c r="A527" s="2"/>
      <c r="B527" s="2"/>
      <c r="C527" s="2"/>
      <c r="D527" s="1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468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3"/>
      <c r="AG527" s="204"/>
      <c r="AH527" s="2"/>
      <c r="AI527" s="2"/>
      <c r="AJ527" s="479"/>
      <c r="AK527" s="1"/>
      <c r="AL527" s="1"/>
      <c r="AM527" s="480"/>
      <c r="AN527" s="2"/>
      <c r="AO527" s="479"/>
    </row>
    <row r="528" spans="1:41" ht="14.25" customHeight="1">
      <c r="A528" s="2"/>
      <c r="B528" s="2"/>
      <c r="C528" s="2"/>
      <c r="D528" s="1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468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3"/>
      <c r="AG528" s="204"/>
      <c r="AH528" s="2"/>
      <c r="AI528" s="2"/>
      <c r="AJ528" s="479"/>
      <c r="AK528" s="1"/>
      <c r="AL528" s="1"/>
      <c r="AM528" s="480"/>
      <c r="AN528" s="2"/>
      <c r="AO528" s="479"/>
    </row>
    <row r="529" spans="1:41" ht="14.25" customHeight="1">
      <c r="A529" s="2"/>
      <c r="B529" s="2"/>
      <c r="C529" s="2"/>
      <c r="D529" s="1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468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3"/>
      <c r="AG529" s="204"/>
      <c r="AH529" s="2"/>
      <c r="AI529" s="2"/>
      <c r="AJ529" s="479"/>
      <c r="AK529" s="1"/>
      <c r="AL529" s="1"/>
      <c r="AM529" s="480"/>
      <c r="AN529" s="2"/>
      <c r="AO529" s="479"/>
    </row>
    <row r="530" spans="1:41" ht="14.25" customHeight="1">
      <c r="A530" s="2"/>
      <c r="B530" s="2"/>
      <c r="C530" s="2"/>
      <c r="D530" s="1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468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3"/>
      <c r="AG530" s="204"/>
      <c r="AH530" s="2"/>
      <c r="AI530" s="2"/>
      <c r="AJ530" s="479"/>
      <c r="AK530" s="1"/>
      <c r="AL530" s="1"/>
      <c r="AM530" s="480"/>
      <c r="AN530" s="2"/>
      <c r="AO530" s="479"/>
    </row>
    <row r="531" spans="1:41" ht="14.25" customHeight="1">
      <c r="A531" s="2"/>
      <c r="B531" s="2"/>
      <c r="C531" s="2"/>
      <c r="D531" s="1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468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3"/>
      <c r="AG531" s="204"/>
      <c r="AH531" s="2"/>
      <c r="AI531" s="2"/>
      <c r="AJ531" s="479"/>
      <c r="AK531" s="1"/>
      <c r="AL531" s="1"/>
      <c r="AM531" s="480"/>
      <c r="AN531" s="2"/>
      <c r="AO531" s="479"/>
    </row>
    <row r="532" spans="1:41" ht="14.25" customHeight="1">
      <c r="A532" s="2"/>
      <c r="B532" s="2"/>
      <c r="C532" s="2"/>
      <c r="D532" s="1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468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3"/>
      <c r="AG532" s="204"/>
      <c r="AH532" s="2"/>
      <c r="AI532" s="2"/>
      <c r="AJ532" s="479"/>
      <c r="AK532" s="1"/>
      <c r="AL532" s="1"/>
      <c r="AM532" s="480"/>
      <c r="AN532" s="2"/>
      <c r="AO532" s="479"/>
    </row>
    <row r="533" spans="1:41" ht="14.25" customHeight="1">
      <c r="A533" s="2"/>
      <c r="B533" s="2"/>
      <c r="C533" s="2"/>
      <c r="D533" s="1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468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3"/>
      <c r="AG533" s="204"/>
      <c r="AH533" s="2"/>
      <c r="AI533" s="2"/>
      <c r="AJ533" s="479"/>
      <c r="AK533" s="1"/>
      <c r="AL533" s="1"/>
      <c r="AM533" s="480"/>
      <c r="AN533" s="2"/>
      <c r="AO533" s="479"/>
    </row>
    <row r="534" spans="1:41" ht="14.25" customHeight="1">
      <c r="A534" s="2"/>
      <c r="B534" s="2"/>
      <c r="C534" s="2"/>
      <c r="D534" s="1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468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3"/>
      <c r="AG534" s="204"/>
      <c r="AH534" s="2"/>
      <c r="AI534" s="2"/>
      <c r="AJ534" s="479"/>
      <c r="AK534" s="1"/>
      <c r="AL534" s="1"/>
      <c r="AM534" s="480"/>
      <c r="AN534" s="2"/>
      <c r="AO534" s="479"/>
    </row>
    <row r="535" spans="1:41" ht="14.25" customHeight="1">
      <c r="A535" s="2"/>
      <c r="B535" s="2"/>
      <c r="C535" s="2"/>
      <c r="D535" s="1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468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3"/>
      <c r="AG535" s="204"/>
      <c r="AH535" s="2"/>
      <c r="AI535" s="2"/>
      <c r="AJ535" s="479"/>
      <c r="AK535" s="1"/>
      <c r="AL535" s="1"/>
      <c r="AM535" s="480"/>
      <c r="AN535" s="2"/>
      <c r="AO535" s="479"/>
    </row>
    <row r="536" spans="1:41" ht="14.25" customHeight="1">
      <c r="A536" s="2"/>
      <c r="B536" s="2"/>
      <c r="C536" s="2"/>
      <c r="D536" s="1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468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3"/>
      <c r="AG536" s="204"/>
      <c r="AH536" s="2"/>
      <c r="AI536" s="2"/>
      <c r="AJ536" s="479"/>
      <c r="AK536" s="1"/>
      <c r="AL536" s="1"/>
      <c r="AM536" s="480"/>
      <c r="AN536" s="2"/>
      <c r="AO536" s="479"/>
    </row>
    <row r="537" spans="1:41" ht="14.25" customHeight="1">
      <c r="A537" s="2"/>
      <c r="B537" s="2"/>
      <c r="C537" s="2"/>
      <c r="D537" s="1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468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3"/>
      <c r="AG537" s="204"/>
      <c r="AH537" s="2"/>
      <c r="AI537" s="2"/>
      <c r="AJ537" s="479"/>
      <c r="AK537" s="1"/>
      <c r="AL537" s="1"/>
      <c r="AM537" s="480"/>
      <c r="AN537" s="2"/>
      <c r="AO537" s="479"/>
    </row>
    <row r="538" spans="1:41" ht="14.25" customHeight="1">
      <c r="A538" s="2"/>
      <c r="B538" s="2"/>
      <c r="C538" s="2"/>
      <c r="D538" s="1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468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3"/>
      <c r="AG538" s="204"/>
      <c r="AH538" s="2"/>
      <c r="AI538" s="2"/>
      <c r="AJ538" s="479"/>
      <c r="AK538" s="1"/>
      <c r="AL538" s="1"/>
      <c r="AM538" s="480"/>
      <c r="AN538" s="2"/>
      <c r="AO538" s="479"/>
    </row>
    <row r="539" spans="1:41" ht="14.25" customHeight="1">
      <c r="A539" s="2"/>
      <c r="B539" s="2"/>
      <c r="C539" s="2"/>
      <c r="D539" s="1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468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3"/>
      <c r="AG539" s="204"/>
      <c r="AH539" s="2"/>
      <c r="AI539" s="2"/>
      <c r="AJ539" s="479"/>
      <c r="AK539" s="1"/>
      <c r="AL539" s="1"/>
      <c r="AM539" s="480"/>
      <c r="AN539" s="2"/>
      <c r="AO539" s="479"/>
    </row>
    <row r="540" spans="1:41" ht="14.25" customHeight="1">
      <c r="A540" s="2"/>
      <c r="B540" s="2"/>
      <c r="C540" s="2"/>
      <c r="D540" s="1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468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3"/>
      <c r="AG540" s="204"/>
      <c r="AH540" s="2"/>
      <c r="AI540" s="2"/>
      <c r="AJ540" s="479"/>
      <c r="AK540" s="1"/>
      <c r="AL540" s="1"/>
      <c r="AM540" s="480"/>
      <c r="AN540" s="2"/>
      <c r="AO540" s="479"/>
    </row>
    <row r="541" spans="1:41" ht="14.25" customHeight="1">
      <c r="A541" s="2"/>
      <c r="B541" s="2"/>
      <c r="C541" s="2"/>
      <c r="D541" s="1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468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3"/>
      <c r="AG541" s="204"/>
      <c r="AH541" s="2"/>
      <c r="AI541" s="2"/>
      <c r="AJ541" s="479"/>
      <c r="AK541" s="1"/>
      <c r="AL541" s="1"/>
      <c r="AM541" s="480"/>
      <c r="AN541" s="2"/>
      <c r="AO541" s="479"/>
    </row>
    <row r="542" spans="1:41" ht="14.25" customHeight="1">
      <c r="A542" s="2"/>
      <c r="B542" s="2"/>
      <c r="C542" s="2"/>
      <c r="D542" s="1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468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3"/>
      <c r="AG542" s="204"/>
      <c r="AH542" s="2"/>
      <c r="AI542" s="2"/>
      <c r="AJ542" s="479"/>
      <c r="AK542" s="1"/>
      <c r="AL542" s="1"/>
      <c r="AM542" s="480"/>
      <c r="AN542" s="2"/>
      <c r="AO542" s="479"/>
    </row>
    <row r="543" spans="1:41" ht="14.25" customHeight="1">
      <c r="A543" s="2"/>
      <c r="B543" s="2"/>
      <c r="C543" s="2"/>
      <c r="D543" s="1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468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3"/>
      <c r="AG543" s="204"/>
      <c r="AH543" s="2"/>
      <c r="AI543" s="2"/>
      <c r="AJ543" s="479"/>
      <c r="AK543" s="1"/>
      <c r="AL543" s="1"/>
      <c r="AM543" s="480"/>
      <c r="AN543" s="2"/>
      <c r="AO543" s="479"/>
    </row>
    <row r="544" spans="1:41" ht="14.25" customHeight="1">
      <c r="A544" s="2"/>
      <c r="B544" s="2"/>
      <c r="C544" s="2"/>
      <c r="D544" s="1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468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3"/>
      <c r="AG544" s="204"/>
      <c r="AH544" s="2"/>
      <c r="AI544" s="2"/>
      <c r="AJ544" s="479"/>
      <c r="AK544" s="1"/>
      <c r="AL544" s="1"/>
      <c r="AM544" s="480"/>
      <c r="AN544" s="2"/>
      <c r="AO544" s="479"/>
    </row>
    <row r="545" spans="1:41" ht="14.25" customHeight="1">
      <c r="A545" s="2"/>
      <c r="B545" s="2"/>
      <c r="C545" s="2"/>
      <c r="D545" s="1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468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3"/>
      <c r="AG545" s="204"/>
      <c r="AH545" s="2"/>
      <c r="AI545" s="2"/>
      <c r="AJ545" s="479"/>
      <c r="AK545" s="1"/>
      <c r="AL545" s="1"/>
      <c r="AM545" s="480"/>
      <c r="AN545" s="2"/>
      <c r="AO545" s="479"/>
    </row>
    <row r="546" spans="1:41" ht="14.25" customHeight="1">
      <c r="A546" s="2"/>
      <c r="B546" s="2"/>
      <c r="C546" s="2"/>
      <c r="D546" s="1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468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3"/>
      <c r="AG546" s="204"/>
      <c r="AH546" s="2"/>
      <c r="AI546" s="2"/>
      <c r="AJ546" s="479"/>
      <c r="AK546" s="1"/>
      <c r="AL546" s="1"/>
      <c r="AM546" s="480"/>
      <c r="AN546" s="2"/>
      <c r="AO546" s="479"/>
    </row>
    <row r="547" spans="1:41" ht="14.25" customHeight="1">
      <c r="A547" s="2"/>
      <c r="B547" s="2"/>
      <c r="C547" s="2"/>
      <c r="D547" s="1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468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3"/>
      <c r="AG547" s="204"/>
      <c r="AH547" s="2"/>
      <c r="AI547" s="2"/>
      <c r="AJ547" s="479"/>
      <c r="AK547" s="1"/>
      <c r="AL547" s="1"/>
      <c r="AM547" s="480"/>
      <c r="AN547" s="2"/>
      <c r="AO547" s="479"/>
    </row>
    <row r="548" spans="1:41" ht="14.25" customHeight="1">
      <c r="A548" s="2"/>
      <c r="B548" s="2"/>
      <c r="C548" s="2"/>
      <c r="D548" s="1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468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3"/>
      <c r="AG548" s="204"/>
      <c r="AH548" s="2"/>
      <c r="AI548" s="2"/>
      <c r="AJ548" s="479"/>
      <c r="AK548" s="1"/>
      <c r="AL548" s="1"/>
      <c r="AM548" s="480"/>
      <c r="AN548" s="2"/>
      <c r="AO548" s="479"/>
    </row>
    <row r="549" spans="1:41" ht="14.25" customHeight="1">
      <c r="A549" s="2"/>
      <c r="B549" s="2"/>
      <c r="C549" s="2"/>
      <c r="D549" s="1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468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3"/>
      <c r="AG549" s="204"/>
      <c r="AH549" s="2"/>
      <c r="AI549" s="2"/>
      <c r="AJ549" s="479"/>
      <c r="AK549" s="1"/>
      <c r="AL549" s="1"/>
      <c r="AM549" s="480"/>
      <c r="AN549" s="2"/>
      <c r="AO549" s="479"/>
    </row>
    <row r="550" spans="1:41" ht="14.25" customHeight="1">
      <c r="A550" s="2"/>
      <c r="B550" s="2"/>
      <c r="C550" s="2"/>
      <c r="D550" s="1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468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3"/>
      <c r="AG550" s="204"/>
      <c r="AH550" s="2"/>
      <c r="AI550" s="2"/>
      <c r="AJ550" s="479"/>
      <c r="AK550" s="1"/>
      <c r="AL550" s="1"/>
      <c r="AM550" s="480"/>
      <c r="AN550" s="2"/>
      <c r="AO550" s="479"/>
    </row>
    <row r="551" spans="1:41" ht="14.25" customHeight="1">
      <c r="A551" s="2"/>
      <c r="B551" s="2"/>
      <c r="C551" s="2"/>
      <c r="D551" s="1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468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3"/>
      <c r="AG551" s="204"/>
      <c r="AH551" s="2"/>
      <c r="AI551" s="2"/>
      <c r="AJ551" s="479"/>
      <c r="AK551" s="1"/>
      <c r="AL551" s="1"/>
      <c r="AM551" s="480"/>
      <c r="AN551" s="2"/>
      <c r="AO551" s="479"/>
    </row>
    <row r="552" spans="1:41" ht="14.25" customHeight="1">
      <c r="A552" s="2"/>
      <c r="B552" s="2"/>
      <c r="C552" s="2"/>
      <c r="D552" s="1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468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3"/>
      <c r="AG552" s="204"/>
      <c r="AH552" s="2"/>
      <c r="AI552" s="2"/>
      <c r="AJ552" s="479"/>
      <c r="AK552" s="1"/>
      <c r="AL552" s="1"/>
      <c r="AM552" s="480"/>
      <c r="AN552" s="2"/>
      <c r="AO552" s="479"/>
    </row>
    <row r="553" spans="1:41" ht="14.25" customHeight="1">
      <c r="A553" s="2"/>
      <c r="B553" s="2"/>
      <c r="C553" s="2"/>
      <c r="D553" s="1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468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3"/>
      <c r="AG553" s="204"/>
      <c r="AH553" s="2"/>
      <c r="AI553" s="2"/>
      <c r="AJ553" s="479"/>
      <c r="AK553" s="1"/>
      <c r="AL553" s="1"/>
      <c r="AM553" s="480"/>
      <c r="AN553" s="2"/>
      <c r="AO553" s="479"/>
    </row>
    <row r="554" spans="1:41" ht="14.25" customHeight="1">
      <c r="A554" s="2"/>
      <c r="B554" s="2"/>
      <c r="C554" s="2"/>
      <c r="D554" s="1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468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3"/>
      <c r="AG554" s="204"/>
      <c r="AH554" s="2"/>
      <c r="AI554" s="2"/>
      <c r="AJ554" s="479"/>
      <c r="AK554" s="1"/>
      <c r="AL554" s="1"/>
      <c r="AM554" s="480"/>
      <c r="AN554" s="2"/>
      <c r="AO554" s="479"/>
    </row>
    <row r="555" spans="1:41" ht="14.25" customHeight="1">
      <c r="A555" s="2"/>
      <c r="B555" s="2"/>
      <c r="C555" s="2"/>
      <c r="D555" s="1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468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3"/>
      <c r="AG555" s="204"/>
      <c r="AH555" s="2"/>
      <c r="AI555" s="2"/>
      <c r="AJ555" s="479"/>
      <c r="AK555" s="1"/>
      <c r="AL555" s="1"/>
      <c r="AM555" s="480"/>
      <c r="AN555" s="2"/>
      <c r="AO555" s="479"/>
    </row>
    <row r="556" spans="1:41" ht="14.25" customHeight="1">
      <c r="A556" s="2"/>
      <c r="B556" s="2"/>
      <c r="C556" s="2"/>
      <c r="D556" s="1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468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3"/>
      <c r="AG556" s="204"/>
      <c r="AH556" s="2"/>
      <c r="AI556" s="2"/>
      <c r="AJ556" s="479"/>
      <c r="AK556" s="1"/>
      <c r="AL556" s="1"/>
      <c r="AM556" s="480"/>
      <c r="AN556" s="2"/>
      <c r="AO556" s="479"/>
    </row>
    <row r="557" spans="1:41" ht="14.25" customHeight="1">
      <c r="A557" s="2"/>
      <c r="B557" s="2"/>
      <c r="C557" s="2"/>
      <c r="D557" s="1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468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3"/>
      <c r="AG557" s="204"/>
      <c r="AH557" s="2"/>
      <c r="AI557" s="2"/>
      <c r="AJ557" s="479"/>
      <c r="AK557" s="1"/>
      <c r="AL557" s="1"/>
      <c r="AM557" s="480"/>
      <c r="AN557" s="2"/>
      <c r="AO557" s="479"/>
    </row>
    <row r="558" spans="1:41" ht="14.25" customHeight="1">
      <c r="A558" s="2"/>
      <c r="B558" s="2"/>
      <c r="C558" s="2"/>
      <c r="D558" s="1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468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3"/>
      <c r="AG558" s="204"/>
      <c r="AH558" s="2"/>
      <c r="AI558" s="2"/>
      <c r="AJ558" s="479"/>
      <c r="AK558" s="1"/>
      <c r="AL558" s="1"/>
      <c r="AM558" s="480"/>
      <c r="AN558" s="2"/>
      <c r="AO558" s="479"/>
    </row>
    <row r="559" spans="1:41" ht="14.25" customHeight="1">
      <c r="A559" s="2"/>
      <c r="B559" s="2"/>
      <c r="C559" s="2"/>
      <c r="D559" s="1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468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3"/>
      <c r="AG559" s="204"/>
      <c r="AH559" s="2"/>
      <c r="AI559" s="2"/>
      <c r="AJ559" s="479"/>
      <c r="AK559" s="1"/>
      <c r="AL559" s="1"/>
      <c r="AM559" s="480"/>
      <c r="AN559" s="2"/>
      <c r="AO559" s="479"/>
    </row>
    <row r="560" spans="1:41" ht="14.25" customHeight="1">
      <c r="A560" s="2"/>
      <c r="B560" s="2"/>
      <c r="C560" s="2"/>
      <c r="D560" s="1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468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3"/>
      <c r="AG560" s="204"/>
      <c r="AH560" s="2"/>
      <c r="AI560" s="2"/>
      <c r="AJ560" s="479"/>
      <c r="AK560" s="1"/>
      <c r="AL560" s="1"/>
      <c r="AM560" s="480"/>
      <c r="AN560" s="2"/>
      <c r="AO560" s="479"/>
    </row>
    <row r="561" spans="1:41" ht="14.25" customHeight="1">
      <c r="A561" s="2"/>
      <c r="B561" s="2"/>
      <c r="C561" s="2"/>
      <c r="D561" s="1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468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3"/>
      <c r="AG561" s="204"/>
      <c r="AH561" s="2"/>
      <c r="AI561" s="2"/>
      <c r="AJ561" s="479"/>
      <c r="AK561" s="1"/>
      <c r="AL561" s="1"/>
      <c r="AM561" s="480"/>
      <c r="AN561" s="2"/>
      <c r="AO561" s="479"/>
    </row>
    <row r="562" spans="1:41" ht="14.25" customHeight="1">
      <c r="A562" s="2"/>
      <c r="B562" s="2"/>
      <c r="C562" s="2"/>
      <c r="D562" s="1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468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3"/>
      <c r="AG562" s="204"/>
      <c r="AH562" s="2"/>
      <c r="AI562" s="2"/>
      <c r="AJ562" s="479"/>
      <c r="AK562" s="1"/>
      <c r="AL562" s="1"/>
      <c r="AM562" s="480"/>
      <c r="AN562" s="2"/>
      <c r="AO562" s="479"/>
    </row>
    <row r="563" spans="1:41" ht="14.25" customHeight="1">
      <c r="A563" s="2"/>
      <c r="B563" s="2"/>
      <c r="C563" s="2"/>
      <c r="D563" s="1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468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3"/>
      <c r="AG563" s="204"/>
      <c r="AH563" s="2"/>
      <c r="AI563" s="2"/>
      <c r="AJ563" s="479"/>
      <c r="AK563" s="1"/>
      <c r="AL563" s="1"/>
      <c r="AM563" s="480"/>
      <c r="AN563" s="2"/>
      <c r="AO563" s="479"/>
    </row>
    <row r="564" spans="1:41" ht="14.25" customHeight="1">
      <c r="A564" s="2"/>
      <c r="B564" s="2"/>
      <c r="C564" s="2"/>
      <c r="D564" s="1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468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3"/>
      <c r="AG564" s="204"/>
      <c r="AH564" s="2"/>
      <c r="AI564" s="2"/>
      <c r="AJ564" s="479"/>
      <c r="AK564" s="1"/>
      <c r="AL564" s="1"/>
      <c r="AM564" s="480"/>
      <c r="AN564" s="2"/>
      <c r="AO564" s="479"/>
    </row>
    <row r="565" spans="1:41" ht="14.25" customHeight="1">
      <c r="A565" s="2"/>
      <c r="B565" s="2"/>
      <c r="C565" s="2"/>
      <c r="D565" s="1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468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3"/>
      <c r="AG565" s="204"/>
      <c r="AH565" s="2"/>
      <c r="AI565" s="2"/>
      <c r="AJ565" s="479"/>
      <c r="AK565" s="1"/>
      <c r="AL565" s="1"/>
      <c r="AM565" s="480"/>
      <c r="AN565" s="2"/>
      <c r="AO565" s="479"/>
    </row>
    <row r="566" spans="1:41" ht="14.25" customHeight="1">
      <c r="A566" s="2"/>
      <c r="B566" s="2"/>
      <c r="C566" s="2"/>
      <c r="D566" s="1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468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3"/>
      <c r="AG566" s="204"/>
      <c r="AH566" s="2"/>
      <c r="AI566" s="2"/>
      <c r="AJ566" s="479"/>
      <c r="AK566" s="1"/>
      <c r="AL566" s="1"/>
      <c r="AM566" s="480"/>
      <c r="AN566" s="2"/>
      <c r="AO566" s="479"/>
    </row>
    <row r="567" spans="1:41" ht="14.25" customHeight="1">
      <c r="A567" s="2"/>
      <c r="B567" s="2"/>
      <c r="C567" s="2"/>
      <c r="D567" s="1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468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3"/>
      <c r="AG567" s="204"/>
      <c r="AH567" s="2"/>
      <c r="AI567" s="2"/>
      <c r="AJ567" s="479"/>
      <c r="AK567" s="1"/>
      <c r="AL567" s="1"/>
      <c r="AM567" s="480"/>
      <c r="AN567" s="2"/>
      <c r="AO567" s="479"/>
    </row>
    <row r="568" spans="1:41" ht="14.25" customHeight="1">
      <c r="A568" s="2"/>
      <c r="B568" s="2"/>
      <c r="C568" s="2"/>
      <c r="D568" s="1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468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3"/>
      <c r="AG568" s="204"/>
      <c r="AH568" s="2"/>
      <c r="AI568" s="2"/>
      <c r="AJ568" s="479"/>
      <c r="AK568" s="1"/>
      <c r="AL568" s="1"/>
      <c r="AM568" s="480"/>
      <c r="AN568" s="2"/>
      <c r="AO568" s="479"/>
    </row>
    <row r="569" spans="1:41" ht="14.25" customHeight="1">
      <c r="A569" s="2"/>
      <c r="B569" s="2"/>
      <c r="C569" s="2"/>
      <c r="D569" s="1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468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3"/>
      <c r="AG569" s="204"/>
      <c r="AH569" s="2"/>
      <c r="AI569" s="2"/>
      <c r="AJ569" s="479"/>
      <c r="AK569" s="1"/>
      <c r="AL569" s="1"/>
      <c r="AM569" s="480"/>
      <c r="AN569" s="2"/>
      <c r="AO569" s="479"/>
    </row>
    <row r="570" spans="1:41" ht="14.25" customHeight="1">
      <c r="A570" s="2"/>
      <c r="B570" s="2"/>
      <c r="C570" s="2"/>
      <c r="D570" s="1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468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3"/>
      <c r="AG570" s="204"/>
      <c r="AH570" s="2"/>
      <c r="AI570" s="2"/>
      <c r="AJ570" s="479"/>
      <c r="AK570" s="1"/>
      <c r="AL570" s="1"/>
      <c r="AM570" s="480"/>
      <c r="AN570" s="2"/>
      <c r="AO570" s="479"/>
    </row>
    <row r="571" spans="1:41" ht="14.25" customHeight="1">
      <c r="A571" s="2"/>
      <c r="B571" s="2"/>
      <c r="C571" s="2"/>
      <c r="D571" s="1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468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3"/>
      <c r="AG571" s="204"/>
      <c r="AH571" s="2"/>
      <c r="AI571" s="2"/>
      <c r="AJ571" s="479"/>
      <c r="AK571" s="1"/>
      <c r="AL571" s="1"/>
      <c r="AM571" s="480"/>
      <c r="AN571" s="2"/>
      <c r="AO571" s="479"/>
    </row>
    <row r="572" spans="1:41" ht="14.25" customHeight="1">
      <c r="A572" s="2"/>
      <c r="B572" s="2"/>
      <c r="C572" s="2"/>
      <c r="D572" s="1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468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3"/>
      <c r="AG572" s="204"/>
      <c r="AH572" s="2"/>
      <c r="AI572" s="2"/>
      <c r="AJ572" s="479"/>
      <c r="AK572" s="1"/>
      <c r="AL572" s="1"/>
      <c r="AM572" s="480"/>
      <c r="AN572" s="2"/>
      <c r="AO572" s="479"/>
    </row>
    <row r="573" spans="1:41" ht="14.25" customHeight="1">
      <c r="A573" s="2"/>
      <c r="B573" s="2"/>
      <c r="C573" s="2"/>
      <c r="D573" s="1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468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3"/>
      <c r="AG573" s="204"/>
      <c r="AH573" s="2"/>
      <c r="AI573" s="2"/>
      <c r="AJ573" s="479"/>
      <c r="AK573" s="1"/>
      <c r="AL573" s="1"/>
      <c r="AM573" s="480"/>
      <c r="AN573" s="2"/>
      <c r="AO573" s="479"/>
    </row>
    <row r="574" spans="1:41" ht="14.25" customHeight="1">
      <c r="A574" s="2"/>
      <c r="B574" s="2"/>
      <c r="C574" s="2"/>
      <c r="D574" s="1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468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3"/>
      <c r="AG574" s="204"/>
      <c r="AH574" s="2"/>
      <c r="AI574" s="2"/>
      <c r="AJ574" s="479"/>
      <c r="AK574" s="1"/>
      <c r="AL574" s="1"/>
      <c r="AM574" s="480"/>
      <c r="AN574" s="2"/>
      <c r="AO574" s="479"/>
    </row>
    <row r="575" spans="1:41" ht="14.25" customHeight="1">
      <c r="A575" s="2"/>
      <c r="B575" s="2"/>
      <c r="C575" s="2"/>
      <c r="D575" s="1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468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3"/>
      <c r="AG575" s="204"/>
      <c r="AH575" s="2"/>
      <c r="AI575" s="2"/>
      <c r="AJ575" s="479"/>
      <c r="AK575" s="1"/>
      <c r="AL575" s="1"/>
      <c r="AM575" s="480"/>
      <c r="AN575" s="2"/>
      <c r="AO575" s="479"/>
    </row>
    <row r="576" spans="1:41" ht="14.25" customHeight="1">
      <c r="A576" s="2"/>
      <c r="B576" s="2"/>
      <c r="C576" s="2"/>
      <c r="D576" s="1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468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3"/>
      <c r="AG576" s="204"/>
      <c r="AH576" s="2"/>
      <c r="AI576" s="2"/>
      <c r="AJ576" s="479"/>
      <c r="AK576" s="1"/>
      <c r="AL576" s="1"/>
      <c r="AM576" s="480"/>
      <c r="AN576" s="2"/>
      <c r="AO576" s="479"/>
    </row>
    <row r="577" spans="1:41" ht="14.25" customHeight="1">
      <c r="A577" s="2"/>
      <c r="B577" s="2"/>
      <c r="C577" s="2"/>
      <c r="D577" s="1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468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3"/>
      <c r="AG577" s="204"/>
      <c r="AH577" s="2"/>
      <c r="AI577" s="2"/>
      <c r="AJ577" s="479"/>
      <c r="AK577" s="1"/>
      <c r="AL577" s="1"/>
      <c r="AM577" s="480"/>
      <c r="AN577" s="2"/>
      <c r="AO577" s="479"/>
    </row>
    <row r="578" spans="1:41" ht="14.25" customHeight="1">
      <c r="A578" s="2"/>
      <c r="B578" s="2"/>
      <c r="C578" s="2"/>
      <c r="D578" s="1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468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3"/>
      <c r="AG578" s="204"/>
      <c r="AH578" s="2"/>
      <c r="AI578" s="2"/>
      <c r="AJ578" s="479"/>
      <c r="AK578" s="1"/>
      <c r="AL578" s="1"/>
      <c r="AM578" s="480"/>
      <c r="AN578" s="2"/>
      <c r="AO578" s="479"/>
    </row>
    <row r="579" spans="1:41" ht="14.25" customHeight="1">
      <c r="A579" s="2"/>
      <c r="B579" s="2"/>
      <c r="C579" s="2"/>
      <c r="D579" s="1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468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3"/>
      <c r="AG579" s="204"/>
      <c r="AH579" s="2"/>
      <c r="AI579" s="2"/>
      <c r="AJ579" s="479"/>
      <c r="AK579" s="1"/>
      <c r="AL579" s="1"/>
      <c r="AM579" s="480"/>
      <c r="AN579" s="2"/>
      <c r="AO579" s="479"/>
    </row>
    <row r="580" spans="1:41" ht="14.25" customHeight="1">
      <c r="A580" s="2"/>
      <c r="B580" s="2"/>
      <c r="C580" s="2"/>
      <c r="D580" s="1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468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3"/>
      <c r="AG580" s="204"/>
      <c r="AH580" s="2"/>
      <c r="AI580" s="2"/>
      <c r="AJ580" s="479"/>
      <c r="AK580" s="1"/>
      <c r="AL580" s="1"/>
      <c r="AM580" s="480"/>
      <c r="AN580" s="2"/>
      <c r="AO580" s="479"/>
    </row>
    <row r="581" spans="1:41" ht="14.25" customHeight="1">
      <c r="A581" s="2"/>
      <c r="B581" s="2"/>
      <c r="C581" s="2"/>
      <c r="D581" s="1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468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3"/>
      <c r="AG581" s="204"/>
      <c r="AH581" s="2"/>
      <c r="AI581" s="2"/>
      <c r="AJ581" s="479"/>
      <c r="AK581" s="1"/>
      <c r="AL581" s="1"/>
      <c r="AM581" s="480"/>
      <c r="AN581" s="2"/>
      <c r="AO581" s="479"/>
    </row>
    <row r="582" spans="1:41" ht="14.25" customHeight="1">
      <c r="A582" s="2"/>
      <c r="B582" s="2"/>
      <c r="C582" s="2"/>
      <c r="D582" s="1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468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3"/>
      <c r="AG582" s="204"/>
      <c r="AH582" s="2"/>
      <c r="AI582" s="2"/>
      <c r="AJ582" s="479"/>
      <c r="AK582" s="1"/>
      <c r="AL582" s="1"/>
      <c r="AM582" s="480"/>
      <c r="AN582" s="2"/>
      <c r="AO582" s="479"/>
    </row>
    <row r="583" spans="1:41" ht="14.25" customHeight="1">
      <c r="A583" s="2"/>
      <c r="B583" s="2"/>
      <c r="C583" s="2"/>
      <c r="D583" s="1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468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3"/>
      <c r="AG583" s="204"/>
      <c r="AH583" s="2"/>
      <c r="AI583" s="2"/>
      <c r="AJ583" s="479"/>
      <c r="AK583" s="1"/>
      <c r="AL583" s="1"/>
      <c r="AM583" s="480"/>
      <c r="AN583" s="2"/>
      <c r="AO583" s="479"/>
    </row>
    <row r="584" spans="1:41" ht="14.25" customHeight="1">
      <c r="A584" s="2"/>
      <c r="B584" s="2"/>
      <c r="C584" s="2"/>
      <c r="D584" s="1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468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3"/>
      <c r="AG584" s="204"/>
      <c r="AH584" s="2"/>
      <c r="AI584" s="2"/>
      <c r="AJ584" s="479"/>
      <c r="AK584" s="1"/>
      <c r="AL584" s="1"/>
      <c r="AM584" s="480"/>
      <c r="AN584" s="2"/>
      <c r="AO584" s="479"/>
    </row>
    <row r="585" spans="1:41" ht="14.25" customHeight="1">
      <c r="A585" s="2"/>
      <c r="B585" s="2"/>
      <c r="C585" s="2"/>
      <c r="D585" s="1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468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3"/>
      <c r="AG585" s="204"/>
      <c r="AH585" s="2"/>
      <c r="AI585" s="2"/>
      <c r="AJ585" s="479"/>
      <c r="AK585" s="1"/>
      <c r="AL585" s="1"/>
      <c r="AM585" s="480"/>
      <c r="AN585" s="2"/>
      <c r="AO585" s="479"/>
    </row>
    <row r="586" spans="1:41" ht="14.25" customHeight="1">
      <c r="A586" s="2"/>
      <c r="B586" s="2"/>
      <c r="C586" s="2"/>
      <c r="D586" s="1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468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3"/>
      <c r="AG586" s="204"/>
      <c r="AH586" s="2"/>
      <c r="AI586" s="2"/>
      <c r="AJ586" s="479"/>
      <c r="AK586" s="1"/>
      <c r="AL586" s="1"/>
      <c r="AM586" s="480"/>
      <c r="AN586" s="2"/>
      <c r="AO586" s="479"/>
    </row>
    <row r="587" spans="1:41" ht="14.25" customHeight="1">
      <c r="A587" s="2"/>
      <c r="B587" s="2"/>
      <c r="C587" s="2"/>
      <c r="D587" s="1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468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3"/>
      <c r="AG587" s="204"/>
      <c r="AH587" s="2"/>
      <c r="AI587" s="2"/>
      <c r="AJ587" s="479"/>
      <c r="AK587" s="1"/>
      <c r="AL587" s="1"/>
      <c r="AM587" s="480"/>
      <c r="AN587" s="2"/>
      <c r="AO587" s="479"/>
    </row>
    <row r="588" spans="1:41" ht="14.25" customHeight="1">
      <c r="A588" s="2"/>
      <c r="B588" s="2"/>
      <c r="C588" s="2"/>
      <c r="D588" s="1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468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3"/>
      <c r="AG588" s="204"/>
      <c r="AH588" s="2"/>
      <c r="AI588" s="2"/>
      <c r="AJ588" s="479"/>
      <c r="AK588" s="1"/>
      <c r="AL588" s="1"/>
      <c r="AM588" s="480"/>
      <c r="AN588" s="2"/>
      <c r="AO588" s="479"/>
    </row>
    <row r="589" spans="1:41" ht="14.25" customHeight="1">
      <c r="A589" s="2"/>
      <c r="B589" s="2"/>
      <c r="C589" s="2"/>
      <c r="D589" s="1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468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3"/>
      <c r="AG589" s="204"/>
      <c r="AH589" s="2"/>
      <c r="AI589" s="2"/>
      <c r="AJ589" s="479"/>
      <c r="AK589" s="1"/>
      <c r="AL589" s="1"/>
      <c r="AM589" s="480"/>
      <c r="AN589" s="2"/>
      <c r="AO589" s="479"/>
    </row>
    <row r="590" spans="1:41" ht="14.25" customHeight="1">
      <c r="A590" s="2"/>
      <c r="B590" s="2"/>
      <c r="C590" s="2"/>
      <c r="D590" s="1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468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3"/>
      <c r="AG590" s="204"/>
      <c r="AH590" s="2"/>
      <c r="AI590" s="2"/>
      <c r="AJ590" s="479"/>
      <c r="AK590" s="1"/>
      <c r="AL590" s="1"/>
      <c r="AM590" s="480"/>
      <c r="AN590" s="2"/>
      <c r="AO590" s="479"/>
    </row>
    <row r="591" spans="1:41" ht="14.25" customHeight="1">
      <c r="A591" s="2"/>
      <c r="B591" s="2"/>
      <c r="C591" s="2"/>
      <c r="D591" s="1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468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3"/>
      <c r="AG591" s="204"/>
      <c r="AH591" s="2"/>
      <c r="AI591" s="2"/>
      <c r="AJ591" s="479"/>
      <c r="AK591" s="1"/>
      <c r="AL591" s="1"/>
      <c r="AM591" s="480"/>
      <c r="AN591" s="2"/>
      <c r="AO591" s="479"/>
    </row>
    <row r="592" spans="1:41" ht="14.25" customHeight="1">
      <c r="A592" s="2"/>
      <c r="B592" s="2"/>
      <c r="C592" s="2"/>
      <c r="D592" s="1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468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3"/>
      <c r="AG592" s="204"/>
      <c r="AH592" s="2"/>
      <c r="AI592" s="2"/>
      <c r="AJ592" s="479"/>
      <c r="AK592" s="1"/>
      <c r="AL592" s="1"/>
      <c r="AM592" s="480"/>
      <c r="AN592" s="2"/>
      <c r="AO592" s="479"/>
    </row>
    <row r="593" spans="1:41" ht="14.25" customHeight="1">
      <c r="A593" s="2"/>
      <c r="B593" s="2"/>
      <c r="C593" s="2"/>
      <c r="D593" s="1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468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3"/>
      <c r="AG593" s="204"/>
      <c r="AH593" s="2"/>
      <c r="AI593" s="2"/>
      <c r="AJ593" s="479"/>
      <c r="AK593" s="1"/>
      <c r="AL593" s="1"/>
      <c r="AM593" s="480"/>
      <c r="AN593" s="2"/>
      <c r="AO593" s="479"/>
    </row>
    <row r="594" spans="1:41" ht="14.25" customHeight="1">
      <c r="A594" s="2"/>
      <c r="B594" s="2"/>
      <c r="C594" s="2"/>
      <c r="D594" s="1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468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3"/>
      <c r="AG594" s="204"/>
      <c r="AH594" s="2"/>
      <c r="AI594" s="2"/>
      <c r="AJ594" s="479"/>
      <c r="AK594" s="1"/>
      <c r="AL594" s="1"/>
      <c r="AM594" s="480"/>
      <c r="AN594" s="2"/>
      <c r="AO594" s="479"/>
    </row>
    <row r="595" spans="1:41" ht="14.25" customHeight="1">
      <c r="A595" s="2"/>
      <c r="B595" s="2"/>
      <c r="C595" s="2"/>
      <c r="D595" s="1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468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3"/>
      <c r="AG595" s="204"/>
      <c r="AH595" s="2"/>
      <c r="AI595" s="2"/>
      <c r="AJ595" s="479"/>
      <c r="AK595" s="1"/>
      <c r="AL595" s="1"/>
      <c r="AM595" s="480"/>
      <c r="AN595" s="2"/>
      <c r="AO595" s="479"/>
    </row>
    <row r="596" spans="1:41" ht="14.25" customHeight="1">
      <c r="A596" s="2"/>
      <c r="B596" s="2"/>
      <c r="C596" s="2"/>
      <c r="D596" s="1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468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3"/>
      <c r="AG596" s="204"/>
      <c r="AH596" s="2"/>
      <c r="AI596" s="2"/>
      <c r="AJ596" s="479"/>
      <c r="AK596" s="1"/>
      <c r="AL596" s="1"/>
      <c r="AM596" s="480"/>
      <c r="AN596" s="2"/>
      <c r="AO596" s="479"/>
    </row>
    <row r="597" spans="1:41" ht="14.25" customHeight="1">
      <c r="A597" s="2"/>
      <c r="B597" s="2"/>
      <c r="C597" s="2"/>
      <c r="D597" s="1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468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3"/>
      <c r="AG597" s="204"/>
      <c r="AH597" s="2"/>
      <c r="AI597" s="2"/>
      <c r="AJ597" s="479"/>
      <c r="AK597" s="1"/>
      <c r="AL597" s="1"/>
      <c r="AM597" s="480"/>
      <c r="AN597" s="2"/>
      <c r="AO597" s="479"/>
    </row>
    <row r="598" spans="1:41" ht="14.25" customHeight="1">
      <c r="A598" s="2"/>
      <c r="B598" s="2"/>
      <c r="C598" s="2"/>
      <c r="D598" s="1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468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3"/>
      <c r="AG598" s="204"/>
      <c r="AH598" s="2"/>
      <c r="AI598" s="2"/>
      <c r="AJ598" s="479"/>
      <c r="AK598" s="1"/>
      <c r="AL598" s="1"/>
      <c r="AM598" s="480"/>
      <c r="AN598" s="2"/>
      <c r="AO598" s="479"/>
    </row>
    <row r="599" spans="1:41" ht="14.25" customHeight="1">
      <c r="A599" s="2"/>
      <c r="B599" s="2"/>
      <c r="C599" s="2"/>
      <c r="D599" s="1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468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3"/>
      <c r="AG599" s="204"/>
      <c r="AH599" s="2"/>
      <c r="AI599" s="2"/>
      <c r="AJ599" s="479"/>
      <c r="AK599" s="1"/>
      <c r="AL599" s="1"/>
      <c r="AM599" s="480"/>
      <c r="AN599" s="2"/>
      <c r="AO599" s="479"/>
    </row>
    <row r="600" spans="1:41" ht="14.25" customHeight="1">
      <c r="A600" s="2"/>
      <c r="B600" s="2"/>
      <c r="C600" s="2"/>
      <c r="D600" s="1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468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3"/>
      <c r="AG600" s="204"/>
      <c r="AH600" s="2"/>
      <c r="AI600" s="2"/>
      <c r="AJ600" s="479"/>
      <c r="AK600" s="1"/>
      <c r="AL600" s="1"/>
      <c r="AM600" s="480"/>
      <c r="AN600" s="2"/>
      <c r="AO600" s="479"/>
    </row>
    <row r="601" spans="1:41" ht="14.25" customHeight="1">
      <c r="A601" s="2"/>
      <c r="B601" s="2"/>
      <c r="C601" s="2"/>
      <c r="D601" s="1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468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3"/>
      <c r="AG601" s="204"/>
      <c r="AH601" s="2"/>
      <c r="AI601" s="2"/>
      <c r="AJ601" s="479"/>
      <c r="AK601" s="1"/>
      <c r="AL601" s="1"/>
      <c r="AM601" s="480"/>
      <c r="AN601" s="2"/>
      <c r="AO601" s="479"/>
    </row>
    <row r="602" spans="1:41" ht="14.25" customHeight="1">
      <c r="A602" s="2"/>
      <c r="B602" s="2"/>
      <c r="C602" s="2"/>
      <c r="D602" s="1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468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3"/>
      <c r="AG602" s="204"/>
      <c r="AH602" s="2"/>
      <c r="AI602" s="2"/>
      <c r="AJ602" s="479"/>
      <c r="AK602" s="1"/>
      <c r="AL602" s="1"/>
      <c r="AM602" s="480"/>
      <c r="AN602" s="2"/>
      <c r="AO602" s="479"/>
    </row>
    <row r="603" spans="1:41" ht="14.25" customHeight="1">
      <c r="A603" s="2"/>
      <c r="B603" s="2"/>
      <c r="C603" s="2"/>
      <c r="D603" s="1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468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3"/>
      <c r="AG603" s="204"/>
      <c r="AH603" s="2"/>
      <c r="AI603" s="2"/>
      <c r="AJ603" s="479"/>
      <c r="AK603" s="1"/>
      <c r="AL603" s="1"/>
      <c r="AM603" s="480"/>
      <c r="AN603" s="2"/>
      <c r="AO603" s="479"/>
    </row>
    <row r="604" spans="1:41" ht="14.25" customHeight="1">
      <c r="A604" s="2"/>
      <c r="B604" s="2"/>
      <c r="C604" s="2"/>
      <c r="D604" s="1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468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3"/>
      <c r="AG604" s="204"/>
      <c r="AH604" s="2"/>
      <c r="AI604" s="2"/>
      <c r="AJ604" s="479"/>
      <c r="AK604" s="1"/>
      <c r="AL604" s="1"/>
      <c r="AM604" s="480"/>
      <c r="AN604" s="2"/>
      <c r="AO604" s="479"/>
    </row>
    <row r="605" spans="1:41" ht="14.25" customHeight="1">
      <c r="A605" s="2"/>
      <c r="B605" s="2"/>
      <c r="C605" s="2"/>
      <c r="D605" s="1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468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3"/>
      <c r="AG605" s="204"/>
      <c r="AH605" s="2"/>
      <c r="AI605" s="2"/>
      <c r="AJ605" s="479"/>
      <c r="AK605" s="1"/>
      <c r="AL605" s="1"/>
      <c r="AM605" s="480"/>
      <c r="AN605" s="2"/>
      <c r="AO605" s="479"/>
    </row>
    <row r="606" spans="1:41" ht="14.25" customHeight="1">
      <c r="A606" s="2"/>
      <c r="B606" s="2"/>
      <c r="C606" s="2"/>
      <c r="D606" s="1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468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3"/>
      <c r="AG606" s="204"/>
      <c r="AH606" s="2"/>
      <c r="AI606" s="2"/>
      <c r="AJ606" s="479"/>
      <c r="AK606" s="1"/>
      <c r="AL606" s="1"/>
      <c r="AM606" s="480"/>
      <c r="AN606" s="2"/>
      <c r="AO606" s="479"/>
    </row>
    <row r="607" spans="1:41" ht="14.25" customHeight="1">
      <c r="A607" s="2"/>
      <c r="B607" s="2"/>
      <c r="C607" s="2"/>
      <c r="D607" s="1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468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3"/>
      <c r="AG607" s="204"/>
      <c r="AH607" s="2"/>
      <c r="AI607" s="2"/>
      <c r="AJ607" s="479"/>
      <c r="AK607" s="1"/>
      <c r="AL607" s="1"/>
      <c r="AM607" s="480"/>
      <c r="AN607" s="2"/>
      <c r="AO607" s="479"/>
    </row>
    <row r="608" spans="1:41" ht="14.25" customHeight="1">
      <c r="A608" s="2"/>
      <c r="B608" s="2"/>
      <c r="C608" s="2"/>
      <c r="D608" s="1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468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3"/>
      <c r="AG608" s="204"/>
      <c r="AH608" s="2"/>
      <c r="AI608" s="2"/>
      <c r="AJ608" s="479"/>
      <c r="AK608" s="1"/>
      <c r="AL608" s="1"/>
      <c r="AM608" s="480"/>
      <c r="AN608" s="2"/>
      <c r="AO608" s="479"/>
    </row>
    <row r="609" spans="1:41" ht="14.25" customHeight="1">
      <c r="A609" s="2"/>
      <c r="B609" s="2"/>
      <c r="C609" s="2"/>
      <c r="D609" s="1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468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3"/>
      <c r="AG609" s="204"/>
      <c r="AH609" s="2"/>
      <c r="AI609" s="2"/>
      <c r="AJ609" s="479"/>
      <c r="AK609" s="1"/>
      <c r="AL609" s="1"/>
      <c r="AM609" s="480"/>
      <c r="AN609" s="2"/>
      <c r="AO609" s="479"/>
    </row>
    <row r="610" spans="1:41" ht="14.25" customHeight="1">
      <c r="A610" s="2"/>
      <c r="B610" s="2"/>
      <c r="C610" s="2"/>
      <c r="D610" s="1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468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3"/>
      <c r="AG610" s="204"/>
      <c r="AH610" s="2"/>
      <c r="AI610" s="2"/>
      <c r="AJ610" s="479"/>
      <c r="AK610" s="1"/>
      <c r="AL610" s="1"/>
      <c r="AM610" s="480"/>
      <c r="AN610" s="2"/>
      <c r="AO610" s="479"/>
    </row>
    <row r="611" spans="1:41" ht="14.25" customHeight="1">
      <c r="A611" s="2"/>
      <c r="B611" s="2"/>
      <c r="C611" s="2"/>
      <c r="D611" s="1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468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3"/>
      <c r="AG611" s="204"/>
      <c r="AH611" s="2"/>
      <c r="AI611" s="2"/>
      <c r="AJ611" s="479"/>
      <c r="AK611" s="1"/>
      <c r="AL611" s="1"/>
      <c r="AM611" s="480"/>
      <c r="AN611" s="2"/>
      <c r="AO611" s="479"/>
    </row>
    <row r="612" spans="1:41" ht="14.25" customHeight="1">
      <c r="A612" s="2"/>
      <c r="B612" s="2"/>
      <c r="C612" s="2"/>
      <c r="D612" s="1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468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3"/>
      <c r="AG612" s="204"/>
      <c r="AH612" s="2"/>
      <c r="AI612" s="2"/>
      <c r="AJ612" s="479"/>
      <c r="AK612" s="1"/>
      <c r="AL612" s="1"/>
      <c r="AM612" s="480"/>
      <c r="AN612" s="2"/>
      <c r="AO612" s="479"/>
    </row>
    <row r="613" spans="1:41" ht="14.25" customHeight="1">
      <c r="A613" s="2"/>
      <c r="B613" s="2"/>
      <c r="C613" s="2"/>
      <c r="D613" s="1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468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3"/>
      <c r="AG613" s="204"/>
      <c r="AH613" s="2"/>
      <c r="AI613" s="2"/>
      <c r="AJ613" s="479"/>
      <c r="AK613" s="1"/>
      <c r="AL613" s="1"/>
      <c r="AM613" s="480"/>
      <c r="AN613" s="2"/>
      <c r="AO613" s="479"/>
    </row>
    <row r="614" spans="1:41" ht="14.25" customHeight="1">
      <c r="A614" s="2"/>
      <c r="B614" s="2"/>
      <c r="C614" s="2"/>
      <c r="D614" s="1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468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3"/>
      <c r="AG614" s="204"/>
      <c r="AH614" s="2"/>
      <c r="AI614" s="2"/>
      <c r="AJ614" s="479"/>
      <c r="AK614" s="1"/>
      <c r="AL614" s="1"/>
      <c r="AM614" s="480"/>
      <c r="AN614" s="2"/>
      <c r="AO614" s="479"/>
    </row>
    <row r="615" spans="1:41" ht="14.25" customHeight="1">
      <c r="A615" s="2"/>
      <c r="B615" s="2"/>
      <c r="C615" s="2"/>
      <c r="D615" s="1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468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3"/>
      <c r="AG615" s="204"/>
      <c r="AH615" s="2"/>
      <c r="AI615" s="2"/>
      <c r="AJ615" s="479"/>
      <c r="AK615" s="1"/>
      <c r="AL615" s="1"/>
      <c r="AM615" s="480"/>
      <c r="AN615" s="2"/>
      <c r="AO615" s="479"/>
    </row>
    <row r="616" spans="1:41" ht="14.25" customHeight="1">
      <c r="A616" s="2"/>
      <c r="B616" s="2"/>
      <c r="C616" s="2"/>
      <c r="D616" s="1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468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3"/>
      <c r="AG616" s="204"/>
      <c r="AH616" s="2"/>
      <c r="AI616" s="2"/>
      <c r="AJ616" s="479"/>
      <c r="AK616" s="1"/>
      <c r="AL616" s="1"/>
      <c r="AM616" s="480"/>
      <c r="AN616" s="2"/>
      <c r="AO616" s="479"/>
    </row>
    <row r="617" spans="1:41" ht="14.25" customHeight="1">
      <c r="A617" s="2"/>
      <c r="B617" s="2"/>
      <c r="C617" s="2"/>
      <c r="D617" s="1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468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3"/>
      <c r="AG617" s="204"/>
      <c r="AH617" s="2"/>
      <c r="AI617" s="2"/>
      <c r="AJ617" s="479"/>
      <c r="AK617" s="1"/>
      <c r="AL617" s="1"/>
      <c r="AM617" s="480"/>
      <c r="AN617" s="2"/>
      <c r="AO617" s="479"/>
    </row>
    <row r="618" spans="1:41" ht="14.25" customHeight="1">
      <c r="A618" s="2"/>
      <c r="B618" s="2"/>
      <c r="C618" s="2"/>
      <c r="D618" s="1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468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3"/>
      <c r="AG618" s="204"/>
      <c r="AH618" s="2"/>
      <c r="AI618" s="2"/>
      <c r="AJ618" s="479"/>
      <c r="AK618" s="1"/>
      <c r="AL618" s="1"/>
      <c r="AM618" s="480"/>
      <c r="AN618" s="2"/>
      <c r="AO618" s="479"/>
    </row>
    <row r="619" spans="1:41" ht="14.25" customHeight="1">
      <c r="A619" s="2"/>
      <c r="B619" s="2"/>
      <c r="C619" s="2"/>
      <c r="D619" s="1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468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3"/>
      <c r="AG619" s="204"/>
      <c r="AH619" s="2"/>
      <c r="AI619" s="2"/>
      <c r="AJ619" s="479"/>
      <c r="AK619" s="1"/>
      <c r="AL619" s="1"/>
      <c r="AM619" s="480"/>
      <c r="AN619" s="2"/>
      <c r="AO619" s="479"/>
    </row>
    <row r="620" spans="1:41" ht="14.25" customHeight="1">
      <c r="A620" s="2"/>
      <c r="B620" s="2"/>
      <c r="C620" s="2"/>
      <c r="D620" s="1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468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3"/>
      <c r="AG620" s="204"/>
      <c r="AH620" s="2"/>
      <c r="AI620" s="2"/>
      <c r="AJ620" s="479"/>
      <c r="AK620" s="1"/>
      <c r="AL620" s="1"/>
      <c r="AM620" s="480"/>
      <c r="AN620" s="2"/>
      <c r="AO620" s="479"/>
    </row>
    <row r="621" spans="1:41" ht="14.25" customHeight="1">
      <c r="A621" s="2"/>
      <c r="B621" s="2"/>
      <c r="C621" s="2"/>
      <c r="D621" s="1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468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3"/>
      <c r="AG621" s="204"/>
      <c r="AH621" s="2"/>
      <c r="AI621" s="2"/>
      <c r="AJ621" s="479"/>
      <c r="AK621" s="1"/>
      <c r="AL621" s="1"/>
      <c r="AM621" s="480"/>
      <c r="AN621" s="2"/>
      <c r="AO621" s="479"/>
    </row>
    <row r="622" spans="1:41" ht="14.25" customHeight="1">
      <c r="A622" s="2"/>
      <c r="B622" s="2"/>
      <c r="C622" s="2"/>
      <c r="D622" s="1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468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3"/>
      <c r="AG622" s="204"/>
      <c r="AH622" s="2"/>
      <c r="AI622" s="2"/>
      <c r="AJ622" s="479"/>
      <c r="AK622" s="1"/>
      <c r="AL622" s="1"/>
      <c r="AM622" s="480"/>
      <c r="AN622" s="2"/>
      <c r="AO622" s="479"/>
    </row>
    <row r="623" spans="1:41" ht="14.25" customHeight="1">
      <c r="A623" s="2"/>
      <c r="B623" s="2"/>
      <c r="C623" s="2"/>
      <c r="D623" s="1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468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3"/>
      <c r="AG623" s="204"/>
      <c r="AH623" s="2"/>
      <c r="AI623" s="2"/>
      <c r="AJ623" s="479"/>
      <c r="AK623" s="1"/>
      <c r="AL623" s="1"/>
      <c r="AM623" s="480"/>
      <c r="AN623" s="2"/>
      <c r="AO623" s="479"/>
    </row>
    <row r="624" spans="1:41" ht="14.25" customHeight="1">
      <c r="A624" s="2"/>
      <c r="B624" s="2"/>
      <c r="C624" s="2"/>
      <c r="D624" s="1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468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3"/>
      <c r="AG624" s="204"/>
      <c r="AH624" s="2"/>
      <c r="AI624" s="2"/>
      <c r="AJ624" s="479"/>
      <c r="AK624" s="1"/>
      <c r="AL624" s="1"/>
      <c r="AM624" s="480"/>
      <c r="AN624" s="2"/>
      <c r="AO624" s="479"/>
    </row>
    <row r="625" spans="1:41" ht="14.25" customHeight="1">
      <c r="A625" s="2"/>
      <c r="B625" s="2"/>
      <c r="C625" s="2"/>
      <c r="D625" s="1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468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3"/>
      <c r="AG625" s="204"/>
      <c r="AH625" s="2"/>
      <c r="AI625" s="2"/>
      <c r="AJ625" s="479"/>
      <c r="AK625" s="1"/>
      <c r="AL625" s="1"/>
      <c r="AM625" s="480"/>
      <c r="AN625" s="2"/>
      <c r="AO625" s="479"/>
    </row>
    <row r="626" spans="1:41" ht="14.25" customHeight="1">
      <c r="A626" s="2"/>
      <c r="B626" s="2"/>
      <c r="C626" s="2"/>
      <c r="D626" s="1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468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3"/>
      <c r="AG626" s="204"/>
      <c r="AH626" s="2"/>
      <c r="AI626" s="2"/>
      <c r="AJ626" s="479"/>
      <c r="AK626" s="1"/>
      <c r="AL626" s="1"/>
      <c r="AM626" s="480"/>
      <c r="AN626" s="2"/>
      <c r="AO626" s="479"/>
    </row>
    <row r="627" spans="1:41" ht="14.25" customHeight="1">
      <c r="A627" s="2"/>
      <c r="B627" s="2"/>
      <c r="C627" s="2"/>
      <c r="D627" s="1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468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3"/>
      <c r="AG627" s="204"/>
      <c r="AH627" s="2"/>
      <c r="AI627" s="2"/>
      <c r="AJ627" s="479"/>
      <c r="AK627" s="1"/>
      <c r="AL627" s="1"/>
      <c r="AM627" s="480"/>
      <c r="AN627" s="2"/>
      <c r="AO627" s="479"/>
    </row>
    <row r="628" spans="1:41" ht="14.25" customHeight="1">
      <c r="A628" s="2"/>
      <c r="B628" s="2"/>
      <c r="C628" s="2"/>
      <c r="D628" s="1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468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3"/>
      <c r="AG628" s="204"/>
      <c r="AH628" s="2"/>
      <c r="AI628" s="2"/>
      <c r="AJ628" s="479"/>
      <c r="AK628" s="1"/>
      <c r="AL628" s="1"/>
      <c r="AM628" s="480"/>
      <c r="AN628" s="2"/>
      <c r="AO628" s="479"/>
    </row>
    <row r="629" spans="1:41" ht="14.25" customHeight="1">
      <c r="A629" s="2"/>
      <c r="B629" s="2"/>
      <c r="C629" s="2"/>
      <c r="D629" s="1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468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3"/>
      <c r="AG629" s="204"/>
      <c r="AH629" s="2"/>
      <c r="AI629" s="2"/>
      <c r="AJ629" s="479"/>
      <c r="AK629" s="1"/>
      <c r="AL629" s="1"/>
      <c r="AM629" s="480"/>
      <c r="AN629" s="2"/>
      <c r="AO629" s="479"/>
    </row>
    <row r="630" spans="1:41" ht="14.25" customHeight="1">
      <c r="A630" s="2"/>
      <c r="B630" s="2"/>
      <c r="C630" s="2"/>
      <c r="D630" s="1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468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3"/>
      <c r="AG630" s="204"/>
      <c r="AH630" s="2"/>
      <c r="AI630" s="2"/>
      <c r="AJ630" s="479"/>
      <c r="AK630" s="1"/>
      <c r="AL630" s="1"/>
      <c r="AM630" s="480"/>
      <c r="AN630" s="2"/>
      <c r="AO630" s="479"/>
    </row>
    <row r="631" spans="1:41" ht="14.25" customHeight="1">
      <c r="A631" s="2"/>
      <c r="B631" s="2"/>
      <c r="C631" s="2"/>
      <c r="D631" s="1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468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3"/>
      <c r="AG631" s="204"/>
      <c r="AH631" s="2"/>
      <c r="AI631" s="2"/>
      <c r="AJ631" s="479"/>
      <c r="AK631" s="1"/>
      <c r="AL631" s="1"/>
      <c r="AM631" s="480"/>
      <c r="AN631" s="2"/>
      <c r="AO631" s="479"/>
    </row>
    <row r="632" spans="1:41" ht="14.25" customHeight="1">
      <c r="A632" s="2"/>
      <c r="B632" s="2"/>
      <c r="C632" s="2"/>
      <c r="D632" s="1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468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3"/>
      <c r="AG632" s="204"/>
      <c r="AH632" s="2"/>
      <c r="AI632" s="2"/>
      <c r="AJ632" s="479"/>
      <c r="AK632" s="1"/>
      <c r="AL632" s="1"/>
      <c r="AM632" s="480"/>
      <c r="AN632" s="2"/>
      <c r="AO632" s="479"/>
    </row>
    <row r="633" spans="1:41" ht="14.25" customHeight="1">
      <c r="A633" s="2"/>
      <c r="B633" s="2"/>
      <c r="C633" s="2"/>
      <c r="D633" s="1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468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3"/>
      <c r="AG633" s="204"/>
      <c r="AH633" s="2"/>
      <c r="AI633" s="2"/>
      <c r="AJ633" s="479"/>
      <c r="AK633" s="1"/>
      <c r="AL633" s="1"/>
      <c r="AM633" s="480"/>
      <c r="AN633" s="2"/>
      <c r="AO633" s="479"/>
    </row>
    <row r="634" spans="1:41" ht="14.25" customHeight="1">
      <c r="A634" s="2"/>
      <c r="B634" s="2"/>
      <c r="C634" s="2"/>
      <c r="D634" s="1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468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3"/>
      <c r="AG634" s="204"/>
      <c r="AH634" s="2"/>
      <c r="AI634" s="2"/>
      <c r="AJ634" s="479"/>
      <c r="AK634" s="1"/>
      <c r="AL634" s="1"/>
      <c r="AM634" s="480"/>
      <c r="AN634" s="2"/>
      <c r="AO634" s="479"/>
    </row>
    <row r="635" spans="1:41" ht="14.25" customHeight="1">
      <c r="A635" s="2"/>
      <c r="B635" s="2"/>
      <c r="C635" s="2"/>
      <c r="D635" s="1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468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3"/>
      <c r="AG635" s="204"/>
      <c r="AH635" s="2"/>
      <c r="AI635" s="2"/>
      <c r="AJ635" s="479"/>
      <c r="AK635" s="1"/>
      <c r="AL635" s="1"/>
      <c r="AM635" s="480"/>
      <c r="AN635" s="2"/>
      <c r="AO635" s="479"/>
    </row>
    <row r="636" spans="1:41" ht="14.25" customHeight="1">
      <c r="A636" s="2"/>
      <c r="B636" s="2"/>
      <c r="C636" s="2"/>
      <c r="D636" s="1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468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3"/>
      <c r="AG636" s="204"/>
      <c r="AH636" s="2"/>
      <c r="AI636" s="2"/>
      <c r="AJ636" s="479"/>
      <c r="AK636" s="1"/>
      <c r="AL636" s="1"/>
      <c r="AM636" s="480"/>
      <c r="AN636" s="2"/>
      <c r="AO636" s="479"/>
    </row>
    <row r="637" spans="1:41" ht="14.25" customHeight="1">
      <c r="A637" s="2"/>
      <c r="B637" s="2"/>
      <c r="C637" s="2"/>
      <c r="D637" s="1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468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3"/>
      <c r="AG637" s="204"/>
      <c r="AH637" s="2"/>
      <c r="AI637" s="2"/>
      <c r="AJ637" s="479"/>
      <c r="AK637" s="1"/>
      <c r="AL637" s="1"/>
      <c r="AM637" s="480"/>
      <c r="AN637" s="2"/>
      <c r="AO637" s="479"/>
    </row>
    <row r="638" spans="1:41" ht="14.25" customHeight="1">
      <c r="A638" s="2"/>
      <c r="B638" s="2"/>
      <c r="C638" s="2"/>
      <c r="D638" s="1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468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3"/>
      <c r="AG638" s="204"/>
      <c r="AH638" s="2"/>
      <c r="AI638" s="2"/>
      <c r="AJ638" s="479"/>
      <c r="AK638" s="1"/>
      <c r="AL638" s="1"/>
      <c r="AM638" s="480"/>
      <c r="AN638" s="2"/>
      <c r="AO638" s="479"/>
    </row>
    <row r="639" spans="1:41" ht="14.25" customHeight="1">
      <c r="A639" s="2"/>
      <c r="B639" s="2"/>
      <c r="C639" s="2"/>
      <c r="D639" s="1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468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3"/>
      <c r="AG639" s="204"/>
      <c r="AH639" s="2"/>
      <c r="AI639" s="2"/>
      <c r="AJ639" s="479"/>
      <c r="AK639" s="1"/>
      <c r="AL639" s="1"/>
      <c r="AM639" s="480"/>
      <c r="AN639" s="2"/>
      <c r="AO639" s="479"/>
    </row>
    <row r="640" spans="1:41" ht="14.25" customHeight="1">
      <c r="A640" s="2"/>
      <c r="B640" s="2"/>
      <c r="C640" s="2"/>
      <c r="D640" s="1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468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3"/>
      <c r="AG640" s="204"/>
      <c r="AH640" s="2"/>
      <c r="AI640" s="2"/>
      <c r="AJ640" s="479"/>
      <c r="AK640" s="1"/>
      <c r="AL640" s="1"/>
      <c r="AM640" s="480"/>
      <c r="AN640" s="2"/>
      <c r="AO640" s="479"/>
    </row>
    <row r="641" spans="1:41" ht="14.25" customHeight="1">
      <c r="A641" s="2"/>
      <c r="B641" s="2"/>
      <c r="C641" s="2"/>
      <c r="D641" s="1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468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3"/>
      <c r="AG641" s="204"/>
      <c r="AH641" s="2"/>
      <c r="AI641" s="2"/>
      <c r="AJ641" s="479"/>
      <c r="AK641" s="1"/>
      <c r="AL641" s="1"/>
      <c r="AM641" s="480"/>
      <c r="AN641" s="2"/>
      <c r="AO641" s="479"/>
    </row>
    <row r="642" spans="1:41" ht="14.25" customHeight="1">
      <c r="A642" s="2"/>
      <c r="B642" s="2"/>
      <c r="C642" s="2"/>
      <c r="D642" s="1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468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3"/>
      <c r="AG642" s="204"/>
      <c r="AH642" s="2"/>
      <c r="AI642" s="2"/>
      <c r="AJ642" s="479"/>
      <c r="AK642" s="1"/>
      <c r="AL642" s="1"/>
      <c r="AM642" s="480"/>
      <c r="AN642" s="2"/>
      <c r="AO642" s="479"/>
    </row>
    <row r="643" spans="1:41" ht="14.25" customHeight="1">
      <c r="A643" s="2"/>
      <c r="B643" s="2"/>
      <c r="C643" s="2"/>
      <c r="D643" s="1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468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3"/>
      <c r="AG643" s="204"/>
      <c r="AH643" s="2"/>
      <c r="AI643" s="2"/>
      <c r="AJ643" s="479"/>
      <c r="AK643" s="1"/>
      <c r="AL643" s="1"/>
      <c r="AM643" s="480"/>
      <c r="AN643" s="2"/>
      <c r="AO643" s="479"/>
    </row>
    <row r="644" spans="1:41" ht="14.25" customHeight="1">
      <c r="A644" s="2"/>
      <c r="B644" s="2"/>
      <c r="C644" s="2"/>
      <c r="D644" s="1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468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3"/>
      <c r="AG644" s="204"/>
      <c r="AH644" s="2"/>
      <c r="AI644" s="2"/>
      <c r="AJ644" s="479"/>
      <c r="AK644" s="1"/>
      <c r="AL644" s="1"/>
      <c r="AM644" s="480"/>
      <c r="AN644" s="2"/>
      <c r="AO644" s="479"/>
    </row>
    <row r="645" spans="1:41" ht="14.25" customHeight="1">
      <c r="A645" s="2"/>
      <c r="B645" s="2"/>
      <c r="C645" s="2"/>
      <c r="D645" s="1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468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3"/>
      <c r="AG645" s="204"/>
      <c r="AH645" s="2"/>
      <c r="AI645" s="2"/>
      <c r="AJ645" s="479"/>
      <c r="AK645" s="1"/>
      <c r="AL645" s="1"/>
      <c r="AM645" s="480"/>
      <c r="AN645" s="2"/>
      <c r="AO645" s="479"/>
    </row>
    <row r="646" spans="1:41" ht="14.25" customHeight="1">
      <c r="A646" s="2"/>
      <c r="B646" s="2"/>
      <c r="C646" s="2"/>
      <c r="D646" s="1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468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3"/>
      <c r="AG646" s="204"/>
      <c r="AH646" s="2"/>
      <c r="AI646" s="2"/>
      <c r="AJ646" s="479"/>
      <c r="AK646" s="1"/>
      <c r="AL646" s="1"/>
      <c r="AM646" s="480"/>
      <c r="AN646" s="2"/>
      <c r="AO646" s="479"/>
    </row>
    <row r="647" spans="1:41" ht="14.25" customHeight="1">
      <c r="A647" s="2"/>
      <c r="B647" s="2"/>
      <c r="C647" s="2"/>
      <c r="D647" s="1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468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3"/>
      <c r="AG647" s="204"/>
      <c r="AH647" s="2"/>
      <c r="AI647" s="2"/>
      <c r="AJ647" s="479"/>
      <c r="AK647" s="1"/>
      <c r="AL647" s="1"/>
      <c r="AM647" s="480"/>
      <c r="AN647" s="2"/>
      <c r="AO647" s="479"/>
    </row>
    <row r="648" spans="1:41" ht="14.25" customHeight="1">
      <c r="A648" s="2"/>
      <c r="B648" s="2"/>
      <c r="C648" s="2"/>
      <c r="D648" s="1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468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3"/>
      <c r="AG648" s="204"/>
      <c r="AH648" s="2"/>
      <c r="AI648" s="2"/>
      <c r="AJ648" s="479"/>
      <c r="AK648" s="1"/>
      <c r="AL648" s="1"/>
      <c r="AM648" s="480"/>
      <c r="AN648" s="2"/>
      <c r="AO648" s="479"/>
    </row>
    <row r="649" spans="1:41" ht="14.25" customHeight="1">
      <c r="A649" s="2"/>
      <c r="B649" s="2"/>
      <c r="C649" s="2"/>
      <c r="D649" s="1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468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3"/>
      <c r="AG649" s="204"/>
      <c r="AH649" s="2"/>
      <c r="AI649" s="2"/>
      <c r="AJ649" s="479"/>
      <c r="AK649" s="1"/>
      <c r="AL649" s="1"/>
      <c r="AM649" s="480"/>
      <c r="AN649" s="2"/>
      <c r="AO649" s="479"/>
    </row>
    <row r="650" spans="1:41" ht="14.25" customHeight="1">
      <c r="A650" s="2"/>
      <c r="B650" s="2"/>
      <c r="C650" s="2"/>
      <c r="D650" s="1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468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3"/>
      <c r="AG650" s="204"/>
      <c r="AH650" s="2"/>
      <c r="AI650" s="2"/>
      <c r="AJ650" s="479"/>
      <c r="AK650" s="1"/>
      <c r="AL650" s="1"/>
      <c r="AM650" s="480"/>
      <c r="AN650" s="2"/>
      <c r="AO650" s="479"/>
    </row>
    <row r="651" spans="1:41" ht="14.25" customHeight="1">
      <c r="A651" s="2"/>
      <c r="B651" s="2"/>
      <c r="C651" s="2"/>
      <c r="D651" s="1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468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3"/>
      <c r="AG651" s="204"/>
      <c r="AH651" s="2"/>
      <c r="AI651" s="2"/>
      <c r="AJ651" s="479"/>
      <c r="AK651" s="1"/>
      <c r="AL651" s="1"/>
      <c r="AM651" s="480"/>
      <c r="AN651" s="2"/>
      <c r="AO651" s="479"/>
    </row>
    <row r="652" spans="1:41" ht="14.25" customHeight="1">
      <c r="A652" s="2"/>
      <c r="B652" s="2"/>
      <c r="C652" s="2"/>
      <c r="D652" s="1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468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3"/>
      <c r="AG652" s="204"/>
      <c r="AH652" s="2"/>
      <c r="AI652" s="2"/>
      <c r="AJ652" s="479"/>
      <c r="AK652" s="1"/>
      <c r="AL652" s="1"/>
      <c r="AM652" s="480"/>
      <c r="AN652" s="2"/>
      <c r="AO652" s="479"/>
    </row>
    <row r="653" spans="1:41" ht="14.25" customHeight="1">
      <c r="A653" s="2"/>
      <c r="B653" s="2"/>
      <c r="C653" s="2"/>
      <c r="D653" s="1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468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3"/>
      <c r="AG653" s="204"/>
      <c r="AH653" s="2"/>
      <c r="AI653" s="2"/>
      <c r="AJ653" s="479"/>
      <c r="AK653" s="1"/>
      <c r="AL653" s="1"/>
      <c r="AM653" s="480"/>
      <c r="AN653" s="2"/>
      <c r="AO653" s="479"/>
    </row>
    <row r="654" spans="1:41" ht="14.25" customHeight="1">
      <c r="A654" s="2"/>
      <c r="B654" s="2"/>
      <c r="C654" s="2"/>
      <c r="D654" s="1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468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3"/>
      <c r="AG654" s="204"/>
      <c r="AH654" s="2"/>
      <c r="AI654" s="2"/>
      <c r="AJ654" s="479"/>
      <c r="AK654" s="1"/>
      <c r="AL654" s="1"/>
      <c r="AM654" s="480"/>
      <c r="AN654" s="2"/>
      <c r="AO654" s="479"/>
    </row>
    <row r="655" spans="1:41" ht="14.25" customHeight="1">
      <c r="A655" s="2"/>
      <c r="B655" s="2"/>
      <c r="C655" s="2"/>
      <c r="D655" s="1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468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3"/>
      <c r="AG655" s="204"/>
      <c r="AH655" s="2"/>
      <c r="AI655" s="2"/>
      <c r="AJ655" s="479"/>
      <c r="AK655" s="1"/>
      <c r="AL655" s="1"/>
      <c r="AM655" s="480"/>
      <c r="AN655" s="2"/>
      <c r="AO655" s="479"/>
    </row>
    <row r="656" spans="1:41" ht="14.25" customHeight="1">
      <c r="A656" s="2"/>
      <c r="B656" s="2"/>
      <c r="C656" s="2"/>
      <c r="D656" s="1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468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3"/>
      <c r="AG656" s="204"/>
      <c r="AH656" s="2"/>
      <c r="AI656" s="2"/>
      <c r="AJ656" s="479"/>
      <c r="AK656" s="1"/>
      <c r="AL656" s="1"/>
      <c r="AM656" s="480"/>
      <c r="AN656" s="2"/>
      <c r="AO656" s="479"/>
    </row>
    <row r="657" spans="1:41" ht="14.25" customHeight="1">
      <c r="A657" s="2"/>
      <c r="B657" s="2"/>
      <c r="C657" s="2"/>
      <c r="D657" s="1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468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3"/>
      <c r="AG657" s="204"/>
      <c r="AH657" s="2"/>
      <c r="AI657" s="2"/>
      <c r="AJ657" s="479"/>
      <c r="AK657" s="1"/>
      <c r="AL657" s="1"/>
      <c r="AM657" s="480"/>
      <c r="AN657" s="2"/>
      <c r="AO657" s="479"/>
    </row>
    <row r="658" spans="1:41" ht="14.25" customHeight="1">
      <c r="A658" s="2"/>
      <c r="B658" s="2"/>
      <c r="C658" s="2"/>
      <c r="D658" s="1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468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3"/>
      <c r="AG658" s="204"/>
      <c r="AH658" s="2"/>
      <c r="AI658" s="2"/>
      <c r="AJ658" s="479"/>
      <c r="AK658" s="1"/>
      <c r="AL658" s="1"/>
      <c r="AM658" s="480"/>
      <c r="AN658" s="2"/>
      <c r="AO658" s="479"/>
    </row>
    <row r="659" spans="1:41" ht="14.25" customHeight="1">
      <c r="A659" s="2"/>
      <c r="B659" s="2"/>
      <c r="C659" s="2"/>
      <c r="D659" s="1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468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3"/>
      <c r="AG659" s="204"/>
      <c r="AH659" s="2"/>
      <c r="AI659" s="2"/>
      <c r="AJ659" s="479"/>
      <c r="AK659" s="1"/>
      <c r="AL659" s="1"/>
      <c r="AM659" s="480"/>
      <c r="AN659" s="2"/>
      <c r="AO659" s="479"/>
    </row>
    <row r="660" spans="1:41" ht="14.25" customHeight="1">
      <c r="A660" s="2"/>
      <c r="B660" s="2"/>
      <c r="C660" s="2"/>
      <c r="D660" s="1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468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3"/>
      <c r="AG660" s="204"/>
      <c r="AH660" s="2"/>
      <c r="AI660" s="2"/>
      <c r="AJ660" s="479"/>
      <c r="AK660" s="1"/>
      <c r="AL660" s="1"/>
      <c r="AM660" s="480"/>
      <c r="AN660" s="2"/>
      <c r="AO660" s="479"/>
    </row>
    <row r="661" spans="1:41" ht="14.25" customHeight="1">
      <c r="A661" s="2"/>
      <c r="B661" s="2"/>
      <c r="C661" s="2"/>
      <c r="D661" s="1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468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3"/>
      <c r="AG661" s="204"/>
      <c r="AH661" s="2"/>
      <c r="AI661" s="2"/>
      <c r="AJ661" s="479"/>
      <c r="AK661" s="1"/>
      <c r="AL661" s="1"/>
      <c r="AM661" s="480"/>
      <c r="AN661" s="2"/>
      <c r="AO661" s="479"/>
    </row>
    <row r="662" spans="1:41" ht="14.25" customHeight="1">
      <c r="A662" s="2"/>
      <c r="B662" s="2"/>
      <c r="C662" s="2"/>
      <c r="D662" s="1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468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3"/>
      <c r="AG662" s="204"/>
      <c r="AH662" s="2"/>
      <c r="AI662" s="2"/>
      <c r="AJ662" s="479"/>
      <c r="AK662" s="1"/>
      <c r="AL662" s="1"/>
      <c r="AM662" s="480"/>
      <c r="AN662" s="2"/>
      <c r="AO662" s="479"/>
    </row>
    <row r="663" spans="1:41" ht="14.25" customHeight="1">
      <c r="A663" s="2"/>
      <c r="B663" s="2"/>
      <c r="C663" s="2"/>
      <c r="D663" s="1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468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3"/>
      <c r="AG663" s="204"/>
      <c r="AH663" s="2"/>
      <c r="AI663" s="2"/>
      <c r="AJ663" s="479"/>
      <c r="AK663" s="1"/>
      <c r="AL663" s="1"/>
      <c r="AM663" s="480"/>
      <c r="AN663" s="2"/>
      <c r="AO663" s="479"/>
    </row>
    <row r="664" spans="1:41" ht="14.25" customHeight="1">
      <c r="A664" s="2"/>
      <c r="B664" s="2"/>
      <c r="C664" s="2"/>
      <c r="D664" s="1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468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3"/>
      <c r="AG664" s="204"/>
      <c r="AH664" s="2"/>
      <c r="AI664" s="2"/>
      <c r="AJ664" s="479"/>
      <c r="AK664" s="1"/>
      <c r="AL664" s="1"/>
      <c r="AM664" s="480"/>
      <c r="AN664" s="2"/>
      <c r="AO664" s="479"/>
    </row>
    <row r="665" spans="1:41" ht="14.25" customHeight="1">
      <c r="A665" s="2"/>
      <c r="B665" s="2"/>
      <c r="C665" s="2"/>
      <c r="D665" s="1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468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3"/>
      <c r="AG665" s="204"/>
      <c r="AH665" s="2"/>
      <c r="AI665" s="2"/>
      <c r="AJ665" s="479"/>
      <c r="AK665" s="1"/>
      <c r="AL665" s="1"/>
      <c r="AM665" s="480"/>
      <c r="AN665" s="2"/>
      <c r="AO665" s="479"/>
    </row>
    <row r="666" spans="1:41" ht="14.25" customHeight="1">
      <c r="A666" s="2"/>
      <c r="B666" s="2"/>
      <c r="C666" s="2"/>
      <c r="D666" s="1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468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3"/>
      <c r="AG666" s="204"/>
      <c r="AH666" s="2"/>
      <c r="AI666" s="2"/>
      <c r="AJ666" s="479"/>
      <c r="AK666" s="1"/>
      <c r="AL666" s="1"/>
      <c r="AM666" s="480"/>
      <c r="AN666" s="2"/>
      <c r="AO666" s="479"/>
    </row>
    <row r="667" spans="1:41" ht="14.25" customHeight="1">
      <c r="A667" s="2"/>
      <c r="B667" s="2"/>
      <c r="C667" s="2"/>
      <c r="D667" s="1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468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3"/>
      <c r="AG667" s="204"/>
      <c r="AH667" s="2"/>
      <c r="AI667" s="2"/>
      <c r="AJ667" s="479"/>
      <c r="AK667" s="1"/>
      <c r="AL667" s="1"/>
      <c r="AM667" s="480"/>
      <c r="AN667" s="2"/>
      <c r="AO667" s="479"/>
    </row>
    <row r="668" spans="1:41" ht="14.25" customHeight="1">
      <c r="A668" s="2"/>
      <c r="B668" s="2"/>
      <c r="C668" s="2"/>
      <c r="D668" s="1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468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3"/>
      <c r="AG668" s="204"/>
      <c r="AH668" s="2"/>
      <c r="AI668" s="2"/>
      <c r="AJ668" s="479"/>
      <c r="AK668" s="1"/>
      <c r="AL668" s="1"/>
      <c r="AM668" s="480"/>
      <c r="AN668" s="2"/>
      <c r="AO668" s="479"/>
    </row>
    <row r="669" spans="1:41" ht="14.25" customHeight="1">
      <c r="A669" s="2"/>
      <c r="B669" s="2"/>
      <c r="C669" s="2"/>
      <c r="D669" s="1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468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3"/>
      <c r="AG669" s="204"/>
      <c r="AH669" s="2"/>
      <c r="AI669" s="2"/>
      <c r="AJ669" s="479"/>
      <c r="AK669" s="1"/>
      <c r="AL669" s="1"/>
      <c r="AM669" s="480"/>
      <c r="AN669" s="2"/>
      <c r="AO669" s="479"/>
    </row>
    <row r="670" spans="1:41" ht="14.25" customHeight="1">
      <c r="A670" s="2"/>
      <c r="B670" s="2"/>
      <c r="C670" s="2"/>
      <c r="D670" s="1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468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3"/>
      <c r="AG670" s="204"/>
      <c r="AH670" s="2"/>
      <c r="AI670" s="2"/>
      <c r="AJ670" s="479"/>
      <c r="AK670" s="1"/>
      <c r="AL670" s="1"/>
      <c r="AM670" s="480"/>
      <c r="AN670" s="2"/>
      <c r="AO670" s="479"/>
    </row>
    <row r="671" spans="1:41" ht="14.25" customHeight="1">
      <c r="A671" s="2"/>
      <c r="B671" s="2"/>
      <c r="C671" s="2"/>
      <c r="D671" s="1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468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3"/>
      <c r="AG671" s="204"/>
      <c r="AH671" s="2"/>
      <c r="AI671" s="2"/>
      <c r="AJ671" s="479"/>
      <c r="AK671" s="1"/>
      <c r="AL671" s="1"/>
      <c r="AM671" s="480"/>
      <c r="AN671" s="2"/>
      <c r="AO671" s="479"/>
    </row>
    <row r="672" spans="1:41" ht="14.25" customHeight="1">
      <c r="A672" s="2"/>
      <c r="B672" s="2"/>
      <c r="C672" s="2"/>
      <c r="D672" s="1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468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3"/>
      <c r="AG672" s="204"/>
      <c r="AH672" s="2"/>
      <c r="AI672" s="2"/>
      <c r="AJ672" s="479"/>
      <c r="AK672" s="1"/>
      <c r="AL672" s="1"/>
      <c r="AM672" s="480"/>
      <c r="AN672" s="2"/>
      <c r="AO672" s="479"/>
    </row>
    <row r="673" spans="1:41" ht="14.25" customHeight="1">
      <c r="A673" s="2"/>
      <c r="B673" s="2"/>
      <c r="C673" s="2"/>
      <c r="D673" s="1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468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3"/>
      <c r="AG673" s="204"/>
      <c r="AH673" s="2"/>
      <c r="AI673" s="2"/>
      <c r="AJ673" s="479"/>
      <c r="AK673" s="1"/>
      <c r="AL673" s="1"/>
      <c r="AM673" s="480"/>
      <c r="AN673" s="2"/>
      <c r="AO673" s="479"/>
    </row>
    <row r="674" spans="1:41" ht="14.25" customHeight="1">
      <c r="A674" s="2"/>
      <c r="B674" s="2"/>
      <c r="C674" s="2"/>
      <c r="D674" s="1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468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3"/>
      <c r="AG674" s="204"/>
      <c r="AH674" s="2"/>
      <c r="AI674" s="2"/>
      <c r="AJ674" s="479"/>
      <c r="AK674" s="1"/>
      <c r="AL674" s="1"/>
      <c r="AM674" s="480"/>
      <c r="AN674" s="2"/>
      <c r="AO674" s="479"/>
    </row>
    <row r="675" spans="1:41" ht="14.25" customHeight="1">
      <c r="A675" s="2"/>
      <c r="B675" s="2"/>
      <c r="C675" s="2"/>
      <c r="D675" s="1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468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3"/>
      <c r="AG675" s="204"/>
      <c r="AH675" s="2"/>
      <c r="AI675" s="2"/>
      <c r="AJ675" s="479"/>
      <c r="AK675" s="1"/>
      <c r="AL675" s="1"/>
      <c r="AM675" s="480"/>
      <c r="AN675" s="2"/>
      <c r="AO675" s="479"/>
    </row>
    <row r="676" spans="1:41" ht="14.25" customHeight="1">
      <c r="A676" s="2"/>
      <c r="B676" s="2"/>
      <c r="C676" s="2"/>
      <c r="D676" s="1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468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3"/>
      <c r="AG676" s="204"/>
      <c r="AH676" s="2"/>
      <c r="AI676" s="2"/>
      <c r="AJ676" s="479"/>
      <c r="AK676" s="1"/>
      <c r="AL676" s="1"/>
      <c r="AM676" s="480"/>
      <c r="AN676" s="2"/>
      <c r="AO676" s="479"/>
    </row>
    <row r="677" spans="1:41" ht="14.25" customHeight="1">
      <c r="A677" s="2"/>
      <c r="B677" s="2"/>
      <c r="C677" s="2"/>
      <c r="D677" s="1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468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3"/>
      <c r="AG677" s="204"/>
      <c r="AH677" s="2"/>
      <c r="AI677" s="2"/>
      <c r="AJ677" s="479"/>
      <c r="AK677" s="1"/>
      <c r="AL677" s="1"/>
      <c r="AM677" s="480"/>
      <c r="AN677" s="2"/>
      <c r="AO677" s="479"/>
    </row>
    <row r="678" spans="1:41" ht="14.25" customHeight="1">
      <c r="A678" s="2"/>
      <c r="B678" s="2"/>
      <c r="C678" s="2"/>
      <c r="D678" s="1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468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3"/>
      <c r="AG678" s="204"/>
      <c r="AH678" s="2"/>
      <c r="AI678" s="2"/>
      <c r="AJ678" s="479"/>
      <c r="AK678" s="1"/>
      <c r="AL678" s="1"/>
      <c r="AM678" s="480"/>
      <c r="AN678" s="2"/>
      <c r="AO678" s="479"/>
    </row>
    <row r="679" spans="1:41" ht="14.25" customHeight="1">
      <c r="A679" s="2"/>
      <c r="B679" s="2"/>
      <c r="C679" s="2"/>
      <c r="D679" s="1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468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3"/>
      <c r="AG679" s="204"/>
      <c r="AH679" s="2"/>
      <c r="AI679" s="2"/>
      <c r="AJ679" s="479"/>
      <c r="AK679" s="1"/>
      <c r="AL679" s="1"/>
      <c r="AM679" s="480"/>
      <c r="AN679" s="2"/>
      <c r="AO679" s="479"/>
    </row>
    <row r="680" spans="1:41" ht="14.25" customHeight="1">
      <c r="A680" s="2"/>
      <c r="B680" s="2"/>
      <c r="C680" s="2"/>
      <c r="D680" s="1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468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3"/>
      <c r="AG680" s="204"/>
      <c r="AH680" s="2"/>
      <c r="AI680" s="2"/>
      <c r="AJ680" s="479"/>
      <c r="AK680" s="1"/>
      <c r="AL680" s="1"/>
      <c r="AM680" s="480"/>
      <c r="AN680" s="2"/>
      <c r="AO680" s="479"/>
    </row>
    <row r="681" spans="1:41" ht="14.25" customHeight="1">
      <c r="A681" s="2"/>
      <c r="B681" s="2"/>
      <c r="C681" s="2"/>
      <c r="D681" s="1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468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3"/>
      <c r="AG681" s="204"/>
      <c r="AH681" s="2"/>
      <c r="AI681" s="2"/>
      <c r="AJ681" s="479"/>
      <c r="AK681" s="1"/>
      <c r="AL681" s="1"/>
      <c r="AM681" s="480"/>
      <c r="AN681" s="2"/>
      <c r="AO681" s="479"/>
    </row>
    <row r="682" spans="1:41" ht="14.25" customHeight="1">
      <c r="A682" s="2"/>
      <c r="B682" s="2"/>
      <c r="C682" s="2"/>
      <c r="D682" s="1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468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3"/>
      <c r="AG682" s="204"/>
      <c r="AH682" s="2"/>
      <c r="AI682" s="2"/>
      <c r="AJ682" s="479"/>
      <c r="AK682" s="1"/>
      <c r="AL682" s="1"/>
      <c r="AM682" s="480"/>
      <c r="AN682" s="2"/>
      <c r="AO682" s="479"/>
    </row>
    <row r="683" spans="1:41" ht="14.25" customHeight="1">
      <c r="A683" s="2"/>
      <c r="B683" s="2"/>
      <c r="C683" s="2"/>
      <c r="D683" s="1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468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3"/>
      <c r="AG683" s="204"/>
      <c r="AH683" s="2"/>
      <c r="AI683" s="2"/>
      <c r="AJ683" s="479"/>
      <c r="AK683" s="1"/>
      <c r="AL683" s="1"/>
      <c r="AM683" s="480"/>
      <c r="AN683" s="2"/>
      <c r="AO683" s="479"/>
    </row>
    <row r="684" spans="1:41" ht="14.25" customHeight="1">
      <c r="A684" s="2"/>
      <c r="B684" s="2"/>
      <c r="C684" s="2"/>
      <c r="D684" s="1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468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3"/>
      <c r="AG684" s="204"/>
      <c r="AH684" s="2"/>
      <c r="AI684" s="2"/>
      <c r="AJ684" s="479"/>
      <c r="AK684" s="1"/>
      <c r="AL684" s="1"/>
      <c r="AM684" s="480"/>
      <c r="AN684" s="2"/>
      <c r="AO684" s="479"/>
    </row>
    <row r="685" spans="1:41" ht="14.25" customHeight="1">
      <c r="A685" s="2"/>
      <c r="B685" s="2"/>
      <c r="C685" s="2"/>
      <c r="D685" s="1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468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3"/>
      <c r="AG685" s="204"/>
      <c r="AH685" s="2"/>
      <c r="AI685" s="2"/>
      <c r="AJ685" s="479"/>
      <c r="AK685" s="1"/>
      <c r="AL685" s="1"/>
      <c r="AM685" s="480"/>
      <c r="AN685" s="2"/>
      <c r="AO685" s="479"/>
    </row>
    <row r="686" spans="1:41" ht="14.25" customHeight="1">
      <c r="A686" s="2"/>
      <c r="B686" s="2"/>
      <c r="C686" s="2"/>
      <c r="D686" s="1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468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3"/>
      <c r="AG686" s="204"/>
      <c r="AH686" s="2"/>
      <c r="AI686" s="2"/>
      <c r="AJ686" s="479"/>
      <c r="AK686" s="1"/>
      <c r="AL686" s="1"/>
      <c r="AM686" s="480"/>
      <c r="AN686" s="2"/>
      <c r="AO686" s="479"/>
    </row>
    <row r="687" spans="1:41" ht="14.25" customHeight="1">
      <c r="A687" s="2"/>
      <c r="B687" s="2"/>
      <c r="C687" s="2"/>
      <c r="D687" s="1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468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3"/>
      <c r="AG687" s="204"/>
      <c r="AH687" s="2"/>
      <c r="AI687" s="2"/>
      <c r="AJ687" s="479"/>
      <c r="AK687" s="1"/>
      <c r="AL687" s="1"/>
      <c r="AM687" s="480"/>
      <c r="AN687" s="2"/>
      <c r="AO687" s="479"/>
    </row>
    <row r="688" spans="1:41" ht="14.25" customHeight="1">
      <c r="A688" s="2"/>
      <c r="B688" s="2"/>
      <c r="C688" s="2"/>
      <c r="D688" s="1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468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3"/>
      <c r="AG688" s="204"/>
      <c r="AH688" s="2"/>
      <c r="AI688" s="2"/>
      <c r="AJ688" s="479"/>
      <c r="AK688" s="1"/>
      <c r="AL688" s="1"/>
      <c r="AM688" s="480"/>
      <c r="AN688" s="2"/>
      <c r="AO688" s="479"/>
    </row>
    <row r="689" spans="1:41" ht="14.25" customHeight="1">
      <c r="A689" s="2"/>
      <c r="B689" s="2"/>
      <c r="C689" s="2"/>
      <c r="D689" s="1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468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3"/>
      <c r="AG689" s="204"/>
      <c r="AH689" s="2"/>
      <c r="AI689" s="2"/>
      <c r="AJ689" s="479"/>
      <c r="AK689" s="1"/>
      <c r="AL689" s="1"/>
      <c r="AM689" s="480"/>
      <c r="AN689" s="2"/>
      <c r="AO689" s="479"/>
    </row>
    <row r="690" spans="1:41" ht="14.25" customHeight="1">
      <c r="A690" s="2"/>
      <c r="B690" s="2"/>
      <c r="C690" s="2"/>
      <c r="D690" s="1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468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3"/>
      <c r="AG690" s="204"/>
      <c r="AH690" s="2"/>
      <c r="AI690" s="2"/>
      <c r="AJ690" s="479"/>
      <c r="AK690" s="1"/>
      <c r="AL690" s="1"/>
      <c r="AM690" s="480"/>
      <c r="AN690" s="2"/>
      <c r="AO690" s="479"/>
    </row>
    <row r="691" spans="1:41" ht="14.25" customHeight="1">
      <c r="A691" s="2"/>
      <c r="B691" s="2"/>
      <c r="C691" s="2"/>
      <c r="D691" s="1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468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3"/>
      <c r="AG691" s="204"/>
      <c r="AH691" s="2"/>
      <c r="AI691" s="2"/>
      <c r="AJ691" s="479"/>
      <c r="AK691" s="1"/>
      <c r="AL691" s="1"/>
      <c r="AM691" s="480"/>
      <c r="AN691" s="2"/>
      <c r="AO691" s="479"/>
    </row>
    <row r="692" spans="1:41" ht="14.25" customHeight="1">
      <c r="A692" s="2"/>
      <c r="B692" s="2"/>
      <c r="C692" s="2"/>
      <c r="D692" s="1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468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3"/>
      <c r="AG692" s="204"/>
      <c r="AH692" s="2"/>
      <c r="AI692" s="2"/>
      <c r="AJ692" s="479"/>
      <c r="AK692" s="1"/>
      <c r="AL692" s="1"/>
      <c r="AM692" s="480"/>
      <c r="AN692" s="2"/>
      <c r="AO692" s="479"/>
    </row>
    <row r="693" spans="1:41" ht="14.25" customHeight="1">
      <c r="A693" s="2"/>
      <c r="B693" s="2"/>
      <c r="C693" s="2"/>
      <c r="D693" s="1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468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3"/>
      <c r="AG693" s="204"/>
      <c r="AH693" s="2"/>
      <c r="AI693" s="2"/>
      <c r="AJ693" s="479"/>
      <c r="AK693" s="1"/>
      <c r="AL693" s="1"/>
      <c r="AM693" s="480"/>
      <c r="AN693" s="2"/>
      <c r="AO693" s="479"/>
    </row>
    <row r="694" spans="1:41" ht="14.25" customHeight="1">
      <c r="A694" s="2"/>
      <c r="B694" s="2"/>
      <c r="C694" s="2"/>
      <c r="D694" s="1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468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3"/>
      <c r="AG694" s="204"/>
      <c r="AH694" s="2"/>
      <c r="AI694" s="2"/>
      <c r="AJ694" s="479"/>
      <c r="AK694" s="1"/>
      <c r="AL694" s="1"/>
      <c r="AM694" s="480"/>
      <c r="AN694" s="2"/>
      <c r="AO694" s="479"/>
    </row>
    <row r="695" spans="1:41" ht="14.25" customHeight="1">
      <c r="A695" s="2"/>
      <c r="B695" s="2"/>
      <c r="C695" s="2"/>
      <c r="D695" s="1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468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3"/>
      <c r="AG695" s="204"/>
      <c r="AH695" s="2"/>
      <c r="AI695" s="2"/>
      <c r="AJ695" s="479"/>
      <c r="AK695" s="1"/>
      <c r="AL695" s="1"/>
      <c r="AM695" s="480"/>
      <c r="AN695" s="2"/>
      <c r="AO695" s="479"/>
    </row>
    <row r="696" spans="1:41" ht="14.25" customHeight="1">
      <c r="A696" s="2"/>
      <c r="B696" s="2"/>
      <c r="C696" s="2"/>
      <c r="D696" s="1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468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3"/>
      <c r="AG696" s="204"/>
      <c r="AH696" s="2"/>
      <c r="AI696" s="2"/>
      <c r="AJ696" s="479"/>
      <c r="AK696" s="1"/>
      <c r="AL696" s="1"/>
      <c r="AM696" s="480"/>
      <c r="AN696" s="2"/>
      <c r="AO696" s="479"/>
    </row>
    <row r="697" spans="1:41" ht="14.25" customHeight="1">
      <c r="A697" s="2"/>
      <c r="B697" s="2"/>
      <c r="C697" s="2"/>
      <c r="D697" s="1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468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3"/>
      <c r="AG697" s="204"/>
      <c r="AH697" s="2"/>
      <c r="AI697" s="2"/>
      <c r="AJ697" s="479"/>
      <c r="AK697" s="1"/>
      <c r="AL697" s="1"/>
      <c r="AM697" s="480"/>
      <c r="AN697" s="2"/>
      <c r="AO697" s="479"/>
    </row>
    <row r="698" spans="1:41" ht="14.25" customHeight="1">
      <c r="A698" s="2"/>
      <c r="B698" s="2"/>
      <c r="C698" s="2"/>
      <c r="D698" s="1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468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3"/>
      <c r="AG698" s="204"/>
      <c r="AH698" s="2"/>
      <c r="AI698" s="2"/>
      <c r="AJ698" s="479"/>
      <c r="AK698" s="1"/>
      <c r="AL698" s="1"/>
      <c r="AM698" s="480"/>
      <c r="AN698" s="2"/>
      <c r="AO698" s="479"/>
    </row>
    <row r="699" spans="1:41" ht="14.25" customHeight="1">
      <c r="A699" s="2"/>
      <c r="B699" s="2"/>
      <c r="C699" s="2"/>
      <c r="D699" s="1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468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3"/>
      <c r="AG699" s="204"/>
      <c r="AH699" s="2"/>
      <c r="AI699" s="2"/>
      <c r="AJ699" s="479"/>
      <c r="AK699" s="1"/>
      <c r="AL699" s="1"/>
      <c r="AM699" s="480"/>
      <c r="AN699" s="2"/>
      <c r="AO699" s="479"/>
    </row>
    <row r="700" spans="1:41" ht="14.25" customHeight="1">
      <c r="A700" s="2"/>
      <c r="B700" s="2"/>
      <c r="C700" s="2"/>
      <c r="D700" s="1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468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3"/>
      <c r="AG700" s="204"/>
      <c r="AH700" s="2"/>
      <c r="AI700" s="2"/>
      <c r="AJ700" s="479"/>
      <c r="AK700" s="1"/>
      <c r="AL700" s="1"/>
      <c r="AM700" s="480"/>
      <c r="AN700" s="2"/>
      <c r="AO700" s="479"/>
    </row>
    <row r="701" spans="1:41" ht="14.25" customHeight="1">
      <c r="A701" s="2"/>
      <c r="B701" s="2"/>
      <c r="C701" s="2"/>
      <c r="D701" s="1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468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3"/>
      <c r="AG701" s="204"/>
      <c r="AH701" s="2"/>
      <c r="AI701" s="2"/>
      <c r="AJ701" s="479"/>
      <c r="AK701" s="1"/>
      <c r="AL701" s="1"/>
      <c r="AM701" s="480"/>
      <c r="AN701" s="2"/>
      <c r="AO701" s="479"/>
    </row>
    <row r="702" spans="1:41" ht="14.25" customHeight="1">
      <c r="A702" s="2"/>
      <c r="B702" s="2"/>
      <c r="C702" s="2"/>
      <c r="D702" s="1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468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3"/>
      <c r="AG702" s="204"/>
      <c r="AH702" s="2"/>
      <c r="AI702" s="2"/>
      <c r="AJ702" s="479"/>
      <c r="AK702" s="1"/>
      <c r="AL702" s="1"/>
      <c r="AM702" s="480"/>
      <c r="AN702" s="2"/>
      <c r="AO702" s="479"/>
    </row>
    <row r="703" spans="1:41" ht="14.25" customHeight="1">
      <c r="A703" s="2"/>
      <c r="B703" s="2"/>
      <c r="C703" s="2"/>
      <c r="D703" s="1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468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3"/>
      <c r="AG703" s="204"/>
      <c r="AH703" s="2"/>
      <c r="AI703" s="2"/>
      <c r="AJ703" s="479"/>
      <c r="AK703" s="1"/>
      <c r="AL703" s="1"/>
      <c r="AM703" s="480"/>
      <c r="AN703" s="2"/>
      <c r="AO703" s="479"/>
    </row>
    <row r="704" spans="1:41" ht="14.25" customHeight="1">
      <c r="A704" s="2"/>
      <c r="B704" s="2"/>
      <c r="C704" s="2"/>
      <c r="D704" s="1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468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3"/>
      <c r="AG704" s="204"/>
      <c r="AH704" s="2"/>
      <c r="AI704" s="2"/>
      <c r="AJ704" s="479"/>
      <c r="AK704" s="1"/>
      <c r="AL704" s="1"/>
      <c r="AM704" s="480"/>
      <c r="AN704" s="2"/>
      <c r="AO704" s="479"/>
    </row>
    <row r="705" spans="1:41" ht="14.25" customHeight="1">
      <c r="A705" s="2"/>
      <c r="B705" s="2"/>
      <c r="C705" s="2"/>
      <c r="D705" s="1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468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3"/>
      <c r="AG705" s="204"/>
      <c r="AH705" s="2"/>
      <c r="AI705" s="2"/>
      <c r="AJ705" s="479"/>
      <c r="AK705" s="1"/>
      <c r="AL705" s="1"/>
      <c r="AM705" s="480"/>
      <c r="AN705" s="2"/>
      <c r="AO705" s="479"/>
    </row>
    <row r="706" spans="1:41" ht="14.25" customHeight="1">
      <c r="A706" s="2"/>
      <c r="B706" s="2"/>
      <c r="C706" s="2"/>
      <c r="D706" s="1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468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3"/>
      <c r="AG706" s="204"/>
      <c r="AH706" s="2"/>
      <c r="AI706" s="2"/>
      <c r="AJ706" s="479"/>
      <c r="AK706" s="1"/>
      <c r="AL706" s="1"/>
      <c r="AM706" s="480"/>
      <c r="AN706" s="2"/>
      <c r="AO706" s="479"/>
    </row>
    <row r="707" spans="1:41" ht="14.25" customHeight="1">
      <c r="A707" s="2"/>
      <c r="B707" s="2"/>
      <c r="C707" s="2"/>
      <c r="D707" s="1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468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3"/>
      <c r="AG707" s="204"/>
      <c r="AH707" s="2"/>
      <c r="AI707" s="2"/>
      <c r="AJ707" s="479"/>
      <c r="AK707" s="1"/>
      <c r="AL707" s="1"/>
      <c r="AM707" s="480"/>
      <c r="AN707" s="2"/>
      <c r="AO707" s="479"/>
    </row>
    <row r="708" spans="1:41" ht="14.25" customHeight="1">
      <c r="A708" s="2"/>
      <c r="B708" s="2"/>
      <c r="C708" s="2"/>
      <c r="D708" s="1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468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3"/>
      <c r="AG708" s="204"/>
      <c r="AH708" s="2"/>
      <c r="AI708" s="2"/>
      <c r="AJ708" s="479"/>
      <c r="AK708" s="1"/>
      <c r="AL708" s="1"/>
      <c r="AM708" s="480"/>
      <c r="AN708" s="2"/>
      <c r="AO708" s="479"/>
    </row>
    <row r="709" spans="1:41" ht="14.25" customHeight="1">
      <c r="A709" s="2"/>
      <c r="B709" s="2"/>
      <c r="C709" s="2"/>
      <c r="D709" s="1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468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3"/>
      <c r="AG709" s="204"/>
      <c r="AH709" s="2"/>
      <c r="AI709" s="2"/>
      <c r="AJ709" s="479"/>
      <c r="AK709" s="1"/>
      <c r="AL709" s="1"/>
      <c r="AM709" s="480"/>
      <c r="AN709" s="2"/>
      <c r="AO709" s="479"/>
    </row>
    <row r="710" spans="1:41" ht="14.25" customHeight="1">
      <c r="A710" s="2"/>
      <c r="B710" s="2"/>
      <c r="C710" s="2"/>
      <c r="D710" s="1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468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3"/>
      <c r="AG710" s="204"/>
      <c r="AH710" s="2"/>
      <c r="AI710" s="2"/>
      <c r="AJ710" s="479"/>
      <c r="AK710" s="1"/>
      <c r="AL710" s="1"/>
      <c r="AM710" s="480"/>
      <c r="AN710" s="2"/>
      <c r="AO710" s="479"/>
    </row>
    <row r="711" spans="1:41" ht="14.25" customHeight="1">
      <c r="A711" s="2"/>
      <c r="B711" s="2"/>
      <c r="C711" s="2"/>
      <c r="D711" s="1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468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3"/>
      <c r="AG711" s="204"/>
      <c r="AH711" s="2"/>
      <c r="AI711" s="2"/>
      <c r="AJ711" s="479"/>
      <c r="AK711" s="1"/>
      <c r="AL711" s="1"/>
      <c r="AM711" s="480"/>
      <c r="AN711" s="2"/>
      <c r="AO711" s="479"/>
    </row>
    <row r="712" spans="1:41" ht="14.25" customHeight="1">
      <c r="A712" s="2"/>
      <c r="B712" s="2"/>
      <c r="C712" s="2"/>
      <c r="D712" s="1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468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3"/>
      <c r="AG712" s="204"/>
      <c r="AH712" s="2"/>
      <c r="AI712" s="2"/>
      <c r="AJ712" s="479"/>
      <c r="AK712" s="1"/>
      <c r="AL712" s="1"/>
      <c r="AM712" s="480"/>
      <c r="AN712" s="2"/>
      <c r="AO712" s="479"/>
    </row>
    <row r="713" spans="1:41" ht="14.25" customHeight="1">
      <c r="A713" s="2"/>
      <c r="B713" s="2"/>
      <c r="C713" s="2"/>
      <c r="D713" s="1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468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3"/>
      <c r="AG713" s="204"/>
      <c r="AH713" s="2"/>
      <c r="AI713" s="2"/>
      <c r="AJ713" s="479"/>
      <c r="AK713" s="1"/>
      <c r="AL713" s="1"/>
      <c r="AM713" s="480"/>
      <c r="AN713" s="2"/>
      <c r="AO713" s="479"/>
    </row>
    <row r="714" spans="1:41" ht="14.25" customHeight="1">
      <c r="A714" s="2"/>
      <c r="B714" s="2"/>
      <c r="C714" s="2"/>
      <c r="D714" s="1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468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3"/>
      <c r="AG714" s="204"/>
      <c r="AH714" s="2"/>
      <c r="AI714" s="2"/>
      <c r="AJ714" s="479"/>
      <c r="AK714" s="1"/>
      <c r="AL714" s="1"/>
      <c r="AM714" s="480"/>
      <c r="AN714" s="2"/>
      <c r="AO714" s="479"/>
    </row>
    <row r="715" spans="1:41" ht="14.25" customHeight="1">
      <c r="A715" s="2"/>
      <c r="B715" s="2"/>
      <c r="C715" s="2"/>
      <c r="D715" s="1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468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3"/>
      <c r="AG715" s="204"/>
      <c r="AH715" s="2"/>
      <c r="AI715" s="2"/>
      <c r="AJ715" s="479"/>
      <c r="AK715" s="1"/>
      <c r="AL715" s="1"/>
      <c r="AM715" s="480"/>
      <c r="AN715" s="2"/>
      <c r="AO715" s="479"/>
    </row>
    <row r="716" spans="1:41" ht="14.25" customHeight="1">
      <c r="A716" s="2"/>
      <c r="B716" s="2"/>
      <c r="C716" s="2"/>
      <c r="D716" s="1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468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3"/>
      <c r="AG716" s="204"/>
      <c r="AH716" s="2"/>
      <c r="AI716" s="2"/>
      <c r="AJ716" s="479"/>
      <c r="AK716" s="1"/>
      <c r="AL716" s="1"/>
      <c r="AM716" s="480"/>
      <c r="AN716" s="2"/>
      <c r="AO716" s="479"/>
    </row>
    <row r="717" spans="1:41" ht="14.25" customHeight="1">
      <c r="A717" s="2"/>
      <c r="B717" s="2"/>
      <c r="C717" s="2"/>
      <c r="D717" s="1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468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3"/>
      <c r="AG717" s="204"/>
      <c r="AH717" s="2"/>
      <c r="AI717" s="2"/>
      <c r="AJ717" s="479"/>
      <c r="AK717" s="1"/>
      <c r="AL717" s="1"/>
      <c r="AM717" s="480"/>
      <c r="AN717" s="2"/>
      <c r="AO717" s="479"/>
    </row>
    <row r="718" spans="1:41" ht="14.25" customHeight="1">
      <c r="A718" s="2"/>
      <c r="B718" s="2"/>
      <c r="C718" s="2"/>
      <c r="D718" s="1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468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3"/>
      <c r="AG718" s="204"/>
      <c r="AH718" s="2"/>
      <c r="AI718" s="2"/>
      <c r="AJ718" s="479"/>
      <c r="AK718" s="1"/>
      <c r="AL718" s="1"/>
      <c r="AM718" s="480"/>
      <c r="AN718" s="2"/>
      <c r="AO718" s="479"/>
    </row>
    <row r="719" spans="1:41" ht="14.25" customHeight="1">
      <c r="A719" s="2"/>
      <c r="B719" s="2"/>
      <c r="C719" s="2"/>
      <c r="D719" s="1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468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3"/>
      <c r="AG719" s="204"/>
      <c r="AH719" s="2"/>
      <c r="AI719" s="2"/>
      <c r="AJ719" s="479"/>
      <c r="AK719" s="1"/>
      <c r="AL719" s="1"/>
      <c r="AM719" s="480"/>
      <c r="AN719" s="2"/>
      <c r="AO719" s="479"/>
    </row>
    <row r="720" spans="1:41" ht="14.25" customHeight="1">
      <c r="A720" s="2"/>
      <c r="B720" s="2"/>
      <c r="C720" s="2"/>
      <c r="D720" s="1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468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3"/>
      <c r="AG720" s="204"/>
      <c r="AH720" s="2"/>
      <c r="AI720" s="2"/>
      <c r="AJ720" s="479"/>
      <c r="AK720" s="1"/>
      <c r="AL720" s="1"/>
      <c r="AM720" s="480"/>
      <c r="AN720" s="2"/>
      <c r="AO720" s="479"/>
    </row>
    <row r="721" spans="1:41" ht="14.25" customHeight="1">
      <c r="A721" s="2"/>
      <c r="B721" s="2"/>
      <c r="C721" s="2"/>
      <c r="D721" s="1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468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3"/>
      <c r="AG721" s="204"/>
      <c r="AH721" s="2"/>
      <c r="AI721" s="2"/>
      <c r="AJ721" s="479"/>
      <c r="AK721" s="1"/>
      <c r="AL721" s="1"/>
      <c r="AM721" s="480"/>
      <c r="AN721" s="2"/>
      <c r="AO721" s="479"/>
    </row>
    <row r="722" spans="1:41" ht="14.25" customHeight="1">
      <c r="A722" s="2"/>
      <c r="B722" s="2"/>
      <c r="C722" s="2"/>
      <c r="D722" s="1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468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3"/>
      <c r="AG722" s="204"/>
      <c r="AH722" s="2"/>
      <c r="AI722" s="2"/>
      <c r="AJ722" s="479"/>
      <c r="AK722" s="1"/>
      <c r="AL722" s="1"/>
      <c r="AM722" s="480"/>
      <c r="AN722" s="2"/>
      <c r="AO722" s="479"/>
    </row>
    <row r="723" spans="1:41" ht="14.25" customHeight="1">
      <c r="A723" s="2"/>
      <c r="B723" s="2"/>
      <c r="C723" s="2"/>
      <c r="D723" s="1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468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3"/>
      <c r="AG723" s="204"/>
      <c r="AH723" s="2"/>
      <c r="AI723" s="2"/>
      <c r="AJ723" s="479"/>
      <c r="AK723" s="1"/>
      <c r="AL723" s="1"/>
      <c r="AM723" s="480"/>
      <c r="AN723" s="2"/>
      <c r="AO723" s="479"/>
    </row>
    <row r="724" spans="1:41" ht="14.25" customHeight="1">
      <c r="A724" s="2"/>
      <c r="B724" s="2"/>
      <c r="C724" s="2"/>
      <c r="D724" s="1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468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3"/>
      <c r="AG724" s="204"/>
      <c r="AH724" s="2"/>
      <c r="AI724" s="2"/>
      <c r="AJ724" s="479"/>
      <c r="AK724" s="1"/>
      <c r="AL724" s="1"/>
      <c r="AM724" s="480"/>
      <c r="AN724" s="2"/>
      <c r="AO724" s="479"/>
    </row>
    <row r="725" spans="1:41" ht="14.25" customHeight="1">
      <c r="A725" s="2"/>
      <c r="B725" s="2"/>
      <c r="C725" s="2"/>
      <c r="D725" s="1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468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3"/>
      <c r="AG725" s="204"/>
      <c r="AH725" s="2"/>
      <c r="AI725" s="2"/>
      <c r="AJ725" s="479"/>
      <c r="AK725" s="1"/>
      <c r="AL725" s="1"/>
      <c r="AM725" s="480"/>
      <c r="AN725" s="2"/>
      <c r="AO725" s="479"/>
    </row>
    <row r="726" spans="1:41" ht="14.25" customHeight="1">
      <c r="A726" s="2"/>
      <c r="B726" s="2"/>
      <c r="C726" s="2"/>
      <c r="D726" s="1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468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3"/>
      <c r="AG726" s="204"/>
      <c r="AH726" s="2"/>
      <c r="AI726" s="2"/>
      <c r="AJ726" s="479"/>
      <c r="AK726" s="1"/>
      <c r="AL726" s="1"/>
      <c r="AM726" s="480"/>
      <c r="AN726" s="2"/>
      <c r="AO726" s="479"/>
    </row>
    <row r="727" spans="1:41" ht="14.25" customHeight="1">
      <c r="A727" s="2"/>
      <c r="B727" s="2"/>
      <c r="C727" s="2"/>
      <c r="D727" s="1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468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3"/>
      <c r="AG727" s="204"/>
      <c r="AH727" s="2"/>
      <c r="AI727" s="2"/>
      <c r="AJ727" s="479"/>
      <c r="AK727" s="1"/>
      <c r="AL727" s="1"/>
      <c r="AM727" s="480"/>
      <c r="AN727" s="2"/>
      <c r="AO727" s="479"/>
    </row>
    <row r="728" spans="1:41" ht="14.25" customHeight="1">
      <c r="A728" s="2"/>
      <c r="B728" s="2"/>
      <c r="C728" s="2"/>
      <c r="D728" s="1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468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3"/>
      <c r="AG728" s="204"/>
      <c r="AH728" s="2"/>
      <c r="AI728" s="2"/>
      <c r="AJ728" s="479"/>
      <c r="AK728" s="1"/>
      <c r="AL728" s="1"/>
      <c r="AM728" s="480"/>
      <c r="AN728" s="2"/>
      <c r="AO728" s="479"/>
    </row>
    <row r="729" spans="1:41" ht="14.25" customHeight="1">
      <c r="A729" s="2"/>
      <c r="B729" s="2"/>
      <c r="C729" s="2"/>
      <c r="D729" s="1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468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3"/>
      <c r="AG729" s="204"/>
      <c r="AH729" s="2"/>
      <c r="AI729" s="2"/>
      <c r="AJ729" s="479"/>
      <c r="AK729" s="1"/>
      <c r="AL729" s="1"/>
      <c r="AM729" s="480"/>
      <c r="AN729" s="2"/>
      <c r="AO729" s="479"/>
    </row>
    <row r="730" spans="1:41" ht="14.25" customHeight="1">
      <c r="A730" s="2"/>
      <c r="B730" s="2"/>
      <c r="C730" s="2"/>
      <c r="D730" s="1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468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3"/>
      <c r="AG730" s="204"/>
      <c r="AH730" s="2"/>
      <c r="AI730" s="2"/>
      <c r="AJ730" s="479"/>
      <c r="AK730" s="1"/>
      <c r="AL730" s="1"/>
      <c r="AM730" s="480"/>
      <c r="AN730" s="2"/>
      <c r="AO730" s="479"/>
    </row>
    <row r="731" spans="1:41" ht="14.25" customHeight="1">
      <c r="A731" s="2"/>
      <c r="B731" s="2"/>
      <c r="C731" s="2"/>
      <c r="D731" s="1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468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3"/>
      <c r="AG731" s="204"/>
      <c r="AH731" s="2"/>
      <c r="AI731" s="2"/>
      <c r="AJ731" s="479"/>
      <c r="AK731" s="1"/>
      <c r="AL731" s="1"/>
      <c r="AM731" s="480"/>
      <c r="AN731" s="2"/>
      <c r="AO731" s="479"/>
    </row>
    <row r="732" spans="1:41" ht="14.25" customHeight="1">
      <c r="A732" s="2"/>
      <c r="B732" s="2"/>
      <c r="C732" s="2"/>
      <c r="D732" s="1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468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3"/>
      <c r="AG732" s="204"/>
      <c r="AH732" s="2"/>
      <c r="AI732" s="2"/>
      <c r="AJ732" s="479"/>
      <c r="AK732" s="1"/>
      <c r="AL732" s="1"/>
      <c r="AM732" s="480"/>
      <c r="AN732" s="2"/>
      <c r="AO732" s="479"/>
    </row>
    <row r="733" spans="1:41" ht="14.25" customHeight="1">
      <c r="A733" s="2"/>
      <c r="B733" s="2"/>
      <c r="C733" s="2"/>
      <c r="D733" s="1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468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3"/>
      <c r="AG733" s="204"/>
      <c r="AH733" s="2"/>
      <c r="AI733" s="2"/>
      <c r="AJ733" s="479"/>
      <c r="AK733" s="1"/>
      <c r="AL733" s="1"/>
      <c r="AM733" s="480"/>
      <c r="AN733" s="2"/>
      <c r="AO733" s="479"/>
    </row>
    <row r="734" spans="1:41" ht="14.25" customHeight="1">
      <c r="A734" s="2"/>
      <c r="B734" s="2"/>
      <c r="C734" s="2"/>
      <c r="D734" s="1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468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3"/>
      <c r="AG734" s="204"/>
      <c r="AH734" s="2"/>
      <c r="AI734" s="2"/>
      <c r="AJ734" s="479"/>
      <c r="AK734" s="1"/>
      <c r="AL734" s="1"/>
      <c r="AM734" s="480"/>
      <c r="AN734" s="2"/>
      <c r="AO734" s="479"/>
    </row>
    <row r="735" spans="1:41" ht="14.25" customHeight="1">
      <c r="A735" s="2"/>
      <c r="B735" s="2"/>
      <c r="C735" s="2"/>
      <c r="D735" s="1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468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3"/>
      <c r="AG735" s="204"/>
      <c r="AH735" s="2"/>
      <c r="AI735" s="2"/>
      <c r="AJ735" s="479"/>
      <c r="AK735" s="1"/>
      <c r="AL735" s="1"/>
      <c r="AM735" s="480"/>
      <c r="AN735" s="2"/>
      <c r="AO735" s="479"/>
    </row>
    <row r="736" spans="1:41" ht="14.25" customHeight="1">
      <c r="A736" s="2"/>
      <c r="B736" s="2"/>
      <c r="C736" s="2"/>
      <c r="D736" s="1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468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3"/>
      <c r="AG736" s="204"/>
      <c r="AH736" s="2"/>
      <c r="AI736" s="2"/>
      <c r="AJ736" s="479"/>
      <c r="AK736" s="1"/>
      <c r="AL736" s="1"/>
      <c r="AM736" s="480"/>
      <c r="AN736" s="2"/>
      <c r="AO736" s="479"/>
    </row>
    <row r="737" spans="1:41" ht="14.25" customHeight="1">
      <c r="A737" s="2"/>
      <c r="B737" s="2"/>
      <c r="C737" s="2"/>
      <c r="D737" s="1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468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3"/>
      <c r="AG737" s="204"/>
      <c r="AH737" s="2"/>
      <c r="AI737" s="2"/>
      <c r="AJ737" s="479"/>
      <c r="AK737" s="1"/>
      <c r="AL737" s="1"/>
      <c r="AM737" s="480"/>
      <c r="AN737" s="2"/>
      <c r="AO737" s="479"/>
    </row>
    <row r="738" spans="1:41" ht="14.25" customHeight="1">
      <c r="A738" s="2"/>
      <c r="B738" s="2"/>
      <c r="C738" s="2"/>
      <c r="D738" s="1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468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3"/>
      <c r="AG738" s="204"/>
      <c r="AH738" s="2"/>
      <c r="AI738" s="2"/>
      <c r="AJ738" s="479"/>
      <c r="AK738" s="1"/>
      <c r="AL738" s="1"/>
      <c r="AM738" s="480"/>
      <c r="AN738" s="2"/>
      <c r="AO738" s="479"/>
    </row>
    <row r="739" spans="1:41" ht="14.25" customHeight="1">
      <c r="A739" s="2"/>
      <c r="B739" s="2"/>
      <c r="C739" s="2"/>
      <c r="D739" s="1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468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3"/>
      <c r="AG739" s="204"/>
      <c r="AH739" s="2"/>
      <c r="AI739" s="2"/>
      <c r="AJ739" s="479"/>
      <c r="AK739" s="1"/>
      <c r="AL739" s="1"/>
      <c r="AM739" s="480"/>
      <c r="AN739" s="2"/>
      <c r="AO739" s="479"/>
    </row>
    <row r="740" spans="1:41" ht="14.25" customHeight="1">
      <c r="A740" s="2"/>
      <c r="B740" s="2"/>
      <c r="C740" s="2"/>
      <c r="D740" s="1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468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3"/>
      <c r="AG740" s="204"/>
      <c r="AH740" s="2"/>
      <c r="AI740" s="2"/>
      <c r="AJ740" s="479"/>
      <c r="AK740" s="1"/>
      <c r="AL740" s="1"/>
      <c r="AM740" s="480"/>
      <c r="AN740" s="2"/>
      <c r="AO740" s="479"/>
    </row>
    <row r="741" spans="1:41" ht="14.25" customHeight="1">
      <c r="A741" s="2"/>
      <c r="B741" s="2"/>
      <c r="C741" s="2"/>
      <c r="D741" s="1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468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3"/>
      <c r="AG741" s="204"/>
      <c r="AH741" s="2"/>
      <c r="AI741" s="2"/>
      <c r="AJ741" s="479"/>
      <c r="AK741" s="1"/>
      <c r="AL741" s="1"/>
      <c r="AM741" s="480"/>
      <c r="AN741" s="2"/>
      <c r="AO741" s="479"/>
    </row>
    <row r="742" spans="1:41" ht="14.25" customHeight="1">
      <c r="A742" s="2"/>
      <c r="B742" s="2"/>
      <c r="C742" s="2"/>
      <c r="D742" s="1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468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3"/>
      <c r="AG742" s="204"/>
      <c r="AH742" s="2"/>
      <c r="AI742" s="2"/>
      <c r="AJ742" s="479"/>
      <c r="AK742" s="1"/>
      <c r="AL742" s="1"/>
      <c r="AM742" s="480"/>
      <c r="AN742" s="2"/>
      <c r="AO742" s="479"/>
    </row>
    <row r="743" spans="1:41" ht="14.25" customHeight="1">
      <c r="A743" s="2"/>
      <c r="B743" s="2"/>
      <c r="C743" s="2"/>
      <c r="D743" s="1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468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3"/>
      <c r="AG743" s="204"/>
      <c r="AH743" s="2"/>
      <c r="AI743" s="2"/>
      <c r="AJ743" s="479"/>
      <c r="AK743" s="1"/>
      <c r="AL743" s="1"/>
      <c r="AM743" s="480"/>
      <c r="AN743" s="2"/>
      <c r="AO743" s="479"/>
    </row>
    <row r="744" spans="1:41" ht="14.25" customHeight="1">
      <c r="A744" s="2"/>
      <c r="B744" s="2"/>
      <c r="C744" s="2"/>
      <c r="D744" s="1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468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3"/>
      <c r="AG744" s="204"/>
      <c r="AH744" s="2"/>
      <c r="AI744" s="2"/>
      <c r="AJ744" s="479"/>
      <c r="AK744" s="1"/>
      <c r="AL744" s="1"/>
      <c r="AM744" s="480"/>
      <c r="AN744" s="2"/>
      <c r="AO744" s="479"/>
    </row>
    <row r="745" spans="1:41" ht="14.25" customHeight="1">
      <c r="A745" s="2"/>
      <c r="B745" s="2"/>
      <c r="C745" s="2"/>
      <c r="D745" s="1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468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3"/>
      <c r="AG745" s="204"/>
      <c r="AH745" s="2"/>
      <c r="AI745" s="2"/>
      <c r="AJ745" s="479"/>
      <c r="AK745" s="1"/>
      <c r="AL745" s="1"/>
      <c r="AM745" s="480"/>
      <c r="AN745" s="2"/>
      <c r="AO745" s="479"/>
    </row>
    <row r="746" spans="1:41" ht="14.25" customHeight="1">
      <c r="A746" s="2"/>
      <c r="B746" s="2"/>
      <c r="C746" s="2"/>
      <c r="D746" s="1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468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3"/>
      <c r="AG746" s="204"/>
      <c r="AH746" s="2"/>
      <c r="AI746" s="2"/>
      <c r="AJ746" s="479"/>
      <c r="AK746" s="1"/>
      <c r="AL746" s="1"/>
      <c r="AM746" s="480"/>
      <c r="AN746" s="2"/>
      <c r="AO746" s="479"/>
    </row>
    <row r="747" spans="1:41" ht="14.25" customHeight="1">
      <c r="A747" s="2"/>
      <c r="B747" s="2"/>
      <c r="C747" s="2"/>
      <c r="D747" s="1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468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3"/>
      <c r="AG747" s="204"/>
      <c r="AH747" s="2"/>
      <c r="AI747" s="2"/>
      <c r="AJ747" s="479"/>
      <c r="AK747" s="1"/>
      <c r="AL747" s="1"/>
      <c r="AM747" s="480"/>
      <c r="AN747" s="2"/>
      <c r="AO747" s="479"/>
    </row>
    <row r="748" spans="1:41" ht="14.25" customHeight="1">
      <c r="A748" s="2"/>
      <c r="B748" s="2"/>
      <c r="C748" s="2"/>
      <c r="D748" s="1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468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3"/>
      <c r="AG748" s="204"/>
      <c r="AH748" s="2"/>
      <c r="AI748" s="2"/>
      <c r="AJ748" s="479"/>
      <c r="AK748" s="1"/>
      <c r="AL748" s="1"/>
      <c r="AM748" s="480"/>
      <c r="AN748" s="2"/>
      <c r="AO748" s="479"/>
    </row>
    <row r="749" spans="1:41" ht="14.25" customHeight="1">
      <c r="A749" s="2"/>
      <c r="B749" s="2"/>
      <c r="C749" s="2"/>
      <c r="D749" s="1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468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3"/>
      <c r="AG749" s="204"/>
      <c r="AH749" s="2"/>
      <c r="AI749" s="2"/>
      <c r="AJ749" s="479"/>
      <c r="AK749" s="1"/>
      <c r="AL749" s="1"/>
      <c r="AM749" s="480"/>
      <c r="AN749" s="2"/>
      <c r="AO749" s="479"/>
    </row>
    <row r="750" spans="1:41" ht="14.25" customHeight="1">
      <c r="A750" s="2"/>
      <c r="B750" s="2"/>
      <c r="C750" s="2"/>
      <c r="D750" s="1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468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3"/>
      <c r="AG750" s="204"/>
      <c r="AH750" s="2"/>
      <c r="AI750" s="2"/>
      <c r="AJ750" s="479"/>
      <c r="AK750" s="1"/>
      <c r="AL750" s="1"/>
      <c r="AM750" s="480"/>
      <c r="AN750" s="2"/>
      <c r="AO750" s="479"/>
    </row>
    <row r="751" spans="1:41" ht="14.25" customHeight="1">
      <c r="A751" s="2"/>
      <c r="B751" s="2"/>
      <c r="C751" s="2"/>
      <c r="D751" s="1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468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3"/>
      <c r="AG751" s="204"/>
      <c r="AH751" s="2"/>
      <c r="AI751" s="2"/>
      <c r="AJ751" s="479"/>
      <c r="AK751" s="1"/>
      <c r="AL751" s="1"/>
      <c r="AM751" s="480"/>
      <c r="AN751" s="2"/>
      <c r="AO751" s="479"/>
    </row>
    <row r="752" spans="1:41" ht="14.25" customHeight="1">
      <c r="A752" s="2"/>
      <c r="B752" s="2"/>
      <c r="C752" s="2"/>
      <c r="D752" s="1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468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3"/>
      <c r="AG752" s="204"/>
      <c r="AH752" s="2"/>
      <c r="AI752" s="2"/>
      <c r="AJ752" s="479"/>
      <c r="AK752" s="1"/>
      <c r="AL752" s="1"/>
      <c r="AM752" s="480"/>
      <c r="AN752" s="2"/>
      <c r="AO752" s="479"/>
    </row>
    <row r="753" spans="1:41" ht="14.25" customHeight="1">
      <c r="A753" s="2"/>
      <c r="B753" s="2"/>
      <c r="C753" s="2"/>
      <c r="D753" s="1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468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3"/>
      <c r="AG753" s="204"/>
      <c r="AH753" s="2"/>
      <c r="AI753" s="2"/>
      <c r="AJ753" s="479"/>
      <c r="AK753" s="1"/>
      <c r="AL753" s="1"/>
      <c r="AM753" s="480"/>
      <c r="AN753" s="2"/>
      <c r="AO753" s="479"/>
    </row>
    <row r="754" spans="1:41" ht="14.25" customHeight="1">
      <c r="A754" s="2"/>
      <c r="B754" s="2"/>
      <c r="C754" s="2"/>
      <c r="D754" s="1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468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3"/>
      <c r="AG754" s="204"/>
      <c r="AH754" s="2"/>
      <c r="AI754" s="2"/>
      <c r="AJ754" s="479"/>
      <c r="AK754" s="1"/>
      <c r="AL754" s="1"/>
      <c r="AM754" s="480"/>
      <c r="AN754" s="2"/>
      <c r="AO754" s="479"/>
    </row>
    <row r="755" spans="1:41" ht="14.25" customHeight="1">
      <c r="A755" s="2"/>
      <c r="B755" s="2"/>
      <c r="C755" s="2"/>
      <c r="D755" s="1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468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3"/>
      <c r="AG755" s="204"/>
      <c r="AH755" s="2"/>
      <c r="AI755" s="2"/>
      <c r="AJ755" s="479"/>
      <c r="AK755" s="1"/>
      <c r="AL755" s="1"/>
      <c r="AM755" s="480"/>
      <c r="AN755" s="2"/>
      <c r="AO755" s="479"/>
    </row>
    <row r="756" spans="1:41" ht="14.25" customHeight="1">
      <c r="A756" s="2"/>
      <c r="B756" s="2"/>
      <c r="C756" s="2"/>
      <c r="D756" s="1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468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3"/>
      <c r="AG756" s="204"/>
      <c r="AH756" s="2"/>
      <c r="AI756" s="2"/>
      <c r="AJ756" s="479"/>
      <c r="AK756" s="1"/>
      <c r="AL756" s="1"/>
      <c r="AM756" s="480"/>
      <c r="AN756" s="2"/>
      <c r="AO756" s="479"/>
    </row>
    <row r="757" spans="1:41" ht="14.25" customHeight="1">
      <c r="A757" s="2"/>
      <c r="B757" s="2"/>
      <c r="C757" s="2"/>
      <c r="D757" s="1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468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3"/>
      <c r="AG757" s="204"/>
      <c r="AH757" s="2"/>
      <c r="AI757" s="2"/>
      <c r="AJ757" s="479"/>
      <c r="AK757" s="1"/>
      <c r="AL757" s="1"/>
      <c r="AM757" s="480"/>
      <c r="AN757" s="2"/>
      <c r="AO757" s="479"/>
    </row>
    <row r="758" spans="1:41" ht="14.25" customHeight="1">
      <c r="A758" s="2"/>
      <c r="B758" s="2"/>
      <c r="C758" s="2"/>
      <c r="D758" s="1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468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3"/>
      <c r="AG758" s="204"/>
      <c r="AH758" s="2"/>
      <c r="AI758" s="2"/>
      <c r="AJ758" s="479"/>
      <c r="AK758" s="1"/>
      <c r="AL758" s="1"/>
      <c r="AM758" s="480"/>
      <c r="AN758" s="2"/>
      <c r="AO758" s="479"/>
    </row>
    <row r="759" spans="1:41" ht="14.25" customHeight="1">
      <c r="A759" s="2"/>
      <c r="B759" s="2"/>
      <c r="C759" s="2"/>
      <c r="D759" s="1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468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3"/>
      <c r="AG759" s="204"/>
      <c r="AH759" s="2"/>
      <c r="AI759" s="2"/>
      <c r="AJ759" s="479"/>
      <c r="AK759" s="1"/>
      <c r="AL759" s="1"/>
      <c r="AM759" s="480"/>
      <c r="AN759" s="2"/>
      <c r="AO759" s="479"/>
    </row>
    <row r="760" spans="1:41" ht="14.25" customHeight="1">
      <c r="A760" s="2"/>
      <c r="B760" s="2"/>
      <c r="C760" s="2"/>
      <c r="D760" s="1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468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3"/>
      <c r="AG760" s="204"/>
      <c r="AH760" s="2"/>
      <c r="AI760" s="2"/>
      <c r="AJ760" s="479"/>
      <c r="AK760" s="1"/>
      <c r="AL760" s="1"/>
      <c r="AM760" s="480"/>
      <c r="AN760" s="2"/>
      <c r="AO760" s="479"/>
    </row>
    <row r="761" spans="1:41" ht="14.25" customHeight="1">
      <c r="A761" s="2"/>
      <c r="B761" s="2"/>
      <c r="C761" s="2"/>
      <c r="D761" s="1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468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3"/>
      <c r="AG761" s="204"/>
      <c r="AH761" s="2"/>
      <c r="AI761" s="2"/>
      <c r="AJ761" s="479"/>
      <c r="AK761" s="1"/>
      <c r="AL761" s="1"/>
      <c r="AM761" s="480"/>
      <c r="AN761" s="2"/>
      <c r="AO761" s="479"/>
    </row>
    <row r="762" spans="1:41" ht="14.25" customHeight="1">
      <c r="A762" s="2"/>
      <c r="B762" s="2"/>
      <c r="C762" s="2"/>
      <c r="D762" s="1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468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3"/>
      <c r="AG762" s="204"/>
      <c r="AH762" s="2"/>
      <c r="AI762" s="2"/>
      <c r="AJ762" s="479"/>
      <c r="AK762" s="1"/>
      <c r="AL762" s="1"/>
      <c r="AM762" s="480"/>
      <c r="AN762" s="2"/>
      <c r="AO762" s="479"/>
    </row>
    <row r="763" spans="1:41" ht="14.25" customHeight="1">
      <c r="A763" s="2"/>
      <c r="B763" s="2"/>
      <c r="C763" s="2"/>
      <c r="D763" s="1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468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3"/>
      <c r="AG763" s="204"/>
      <c r="AH763" s="2"/>
      <c r="AI763" s="2"/>
      <c r="AJ763" s="479"/>
      <c r="AK763" s="1"/>
      <c r="AL763" s="1"/>
      <c r="AM763" s="480"/>
      <c r="AN763" s="2"/>
      <c r="AO763" s="479"/>
    </row>
    <row r="764" spans="1:41" ht="14.25" customHeight="1">
      <c r="A764" s="2"/>
      <c r="B764" s="2"/>
      <c r="C764" s="2"/>
      <c r="D764" s="1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468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3"/>
      <c r="AG764" s="204"/>
      <c r="AH764" s="2"/>
      <c r="AI764" s="2"/>
      <c r="AJ764" s="479"/>
      <c r="AK764" s="1"/>
      <c r="AL764" s="1"/>
      <c r="AM764" s="480"/>
      <c r="AN764" s="2"/>
      <c r="AO764" s="479"/>
    </row>
    <row r="765" spans="1:41" ht="14.25" customHeight="1">
      <c r="A765" s="2"/>
      <c r="B765" s="2"/>
      <c r="C765" s="2"/>
      <c r="D765" s="1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468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3"/>
      <c r="AG765" s="204"/>
      <c r="AH765" s="2"/>
      <c r="AI765" s="2"/>
      <c r="AJ765" s="479"/>
      <c r="AK765" s="1"/>
      <c r="AL765" s="1"/>
      <c r="AM765" s="480"/>
      <c r="AN765" s="2"/>
      <c r="AO765" s="479"/>
    </row>
    <row r="766" spans="1:41" ht="14.25" customHeight="1">
      <c r="A766" s="2"/>
      <c r="B766" s="2"/>
      <c r="C766" s="2"/>
      <c r="D766" s="1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468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3"/>
      <c r="AG766" s="204"/>
      <c r="AH766" s="2"/>
      <c r="AI766" s="2"/>
      <c r="AJ766" s="479"/>
      <c r="AK766" s="1"/>
      <c r="AL766" s="1"/>
      <c r="AM766" s="480"/>
      <c r="AN766" s="2"/>
      <c r="AO766" s="479"/>
    </row>
    <row r="767" spans="1:41" ht="14.25" customHeight="1">
      <c r="A767" s="2"/>
      <c r="B767" s="2"/>
      <c r="C767" s="2"/>
      <c r="D767" s="1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468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3"/>
      <c r="AG767" s="204"/>
      <c r="AH767" s="2"/>
      <c r="AI767" s="2"/>
      <c r="AJ767" s="479"/>
      <c r="AK767" s="1"/>
      <c r="AL767" s="1"/>
      <c r="AM767" s="480"/>
      <c r="AN767" s="2"/>
      <c r="AO767" s="479"/>
    </row>
    <row r="768" spans="1:41" ht="14.25" customHeight="1">
      <c r="A768" s="2"/>
      <c r="B768" s="2"/>
      <c r="C768" s="2"/>
      <c r="D768" s="1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468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3"/>
      <c r="AG768" s="204"/>
      <c r="AH768" s="2"/>
      <c r="AI768" s="2"/>
      <c r="AJ768" s="479"/>
      <c r="AK768" s="1"/>
      <c r="AL768" s="1"/>
      <c r="AM768" s="480"/>
      <c r="AN768" s="2"/>
      <c r="AO768" s="479"/>
    </row>
    <row r="769" spans="1:41" ht="14.25" customHeight="1">
      <c r="A769" s="2"/>
      <c r="B769" s="2"/>
      <c r="C769" s="2"/>
      <c r="D769" s="1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468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3"/>
      <c r="AG769" s="204"/>
      <c r="AH769" s="2"/>
      <c r="AI769" s="2"/>
      <c r="AJ769" s="479"/>
      <c r="AK769" s="1"/>
      <c r="AL769" s="1"/>
      <c r="AM769" s="480"/>
      <c r="AN769" s="2"/>
      <c r="AO769" s="479"/>
    </row>
    <row r="770" spans="1:41" ht="14.25" customHeight="1">
      <c r="A770" s="2"/>
      <c r="B770" s="2"/>
      <c r="C770" s="2"/>
      <c r="D770" s="1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468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3"/>
      <c r="AG770" s="204"/>
      <c r="AH770" s="2"/>
      <c r="AI770" s="2"/>
      <c r="AJ770" s="479"/>
      <c r="AK770" s="1"/>
      <c r="AL770" s="1"/>
      <c r="AM770" s="480"/>
      <c r="AN770" s="2"/>
      <c r="AO770" s="479"/>
    </row>
    <row r="771" spans="1:41" ht="14.25" customHeight="1">
      <c r="A771" s="2"/>
      <c r="B771" s="2"/>
      <c r="C771" s="2"/>
      <c r="D771" s="1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468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3"/>
      <c r="AG771" s="204"/>
      <c r="AH771" s="2"/>
      <c r="AI771" s="2"/>
      <c r="AJ771" s="479"/>
      <c r="AK771" s="1"/>
      <c r="AL771" s="1"/>
      <c r="AM771" s="480"/>
      <c r="AN771" s="2"/>
      <c r="AO771" s="479"/>
    </row>
    <row r="772" spans="1:41" ht="14.25" customHeight="1">
      <c r="A772" s="2"/>
      <c r="B772" s="2"/>
      <c r="C772" s="2"/>
      <c r="D772" s="1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468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3"/>
      <c r="AG772" s="204"/>
      <c r="AH772" s="2"/>
      <c r="AI772" s="2"/>
      <c r="AJ772" s="479"/>
      <c r="AK772" s="1"/>
      <c r="AL772" s="1"/>
      <c r="AM772" s="480"/>
      <c r="AN772" s="2"/>
      <c r="AO772" s="479"/>
    </row>
    <row r="773" spans="1:41" ht="14.25" customHeight="1">
      <c r="A773" s="2"/>
      <c r="B773" s="2"/>
      <c r="C773" s="2"/>
      <c r="D773" s="1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468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3"/>
      <c r="AG773" s="204"/>
      <c r="AH773" s="2"/>
      <c r="AI773" s="2"/>
      <c r="AJ773" s="479"/>
      <c r="AK773" s="1"/>
      <c r="AL773" s="1"/>
      <c r="AM773" s="480"/>
      <c r="AN773" s="2"/>
      <c r="AO773" s="479"/>
    </row>
    <row r="774" spans="1:41" ht="14.25" customHeight="1">
      <c r="A774" s="2"/>
      <c r="B774" s="2"/>
      <c r="C774" s="2"/>
      <c r="D774" s="1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468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3"/>
      <c r="AG774" s="204"/>
      <c r="AH774" s="2"/>
      <c r="AI774" s="2"/>
      <c r="AJ774" s="479"/>
      <c r="AK774" s="1"/>
      <c r="AL774" s="1"/>
      <c r="AM774" s="480"/>
      <c r="AN774" s="2"/>
      <c r="AO774" s="479"/>
    </row>
    <row r="775" spans="1:41" ht="14.25" customHeight="1">
      <c r="A775" s="2"/>
      <c r="B775" s="2"/>
      <c r="C775" s="2"/>
      <c r="D775" s="1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468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3"/>
      <c r="AG775" s="204"/>
      <c r="AH775" s="2"/>
      <c r="AI775" s="2"/>
      <c r="AJ775" s="479"/>
      <c r="AK775" s="1"/>
      <c r="AL775" s="1"/>
      <c r="AM775" s="480"/>
      <c r="AN775" s="2"/>
      <c r="AO775" s="479"/>
    </row>
    <row r="776" spans="1:41" ht="14.25" customHeight="1">
      <c r="A776" s="2"/>
      <c r="B776" s="2"/>
      <c r="C776" s="2"/>
      <c r="D776" s="1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468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3"/>
      <c r="AG776" s="204"/>
      <c r="AH776" s="2"/>
      <c r="AI776" s="2"/>
      <c r="AJ776" s="479"/>
      <c r="AK776" s="1"/>
      <c r="AL776" s="1"/>
      <c r="AM776" s="480"/>
      <c r="AN776" s="2"/>
      <c r="AO776" s="479"/>
    </row>
    <row r="777" spans="1:41" ht="14.25" customHeight="1">
      <c r="A777" s="2"/>
      <c r="B777" s="2"/>
      <c r="C777" s="2"/>
      <c r="D777" s="1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468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3"/>
      <c r="AG777" s="204"/>
      <c r="AH777" s="2"/>
      <c r="AI777" s="2"/>
      <c r="AJ777" s="479"/>
      <c r="AK777" s="1"/>
      <c r="AL777" s="1"/>
      <c r="AM777" s="480"/>
      <c r="AN777" s="2"/>
      <c r="AO777" s="479"/>
    </row>
    <row r="778" spans="1:41" ht="14.25" customHeight="1">
      <c r="A778" s="2"/>
      <c r="B778" s="2"/>
      <c r="C778" s="2"/>
      <c r="D778" s="1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468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3"/>
      <c r="AG778" s="204"/>
      <c r="AH778" s="2"/>
      <c r="AI778" s="2"/>
      <c r="AJ778" s="479"/>
      <c r="AK778" s="1"/>
      <c r="AL778" s="1"/>
      <c r="AM778" s="480"/>
      <c r="AN778" s="2"/>
      <c r="AO778" s="479"/>
    </row>
    <row r="779" spans="1:41" ht="14.25" customHeight="1">
      <c r="A779" s="2"/>
      <c r="B779" s="2"/>
      <c r="C779" s="2"/>
      <c r="D779" s="1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468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3"/>
      <c r="AG779" s="204"/>
      <c r="AH779" s="2"/>
      <c r="AI779" s="2"/>
      <c r="AJ779" s="479"/>
      <c r="AK779" s="1"/>
      <c r="AL779" s="1"/>
      <c r="AM779" s="480"/>
      <c r="AN779" s="2"/>
      <c r="AO779" s="479"/>
    </row>
    <row r="780" spans="1:41" ht="14.25" customHeight="1">
      <c r="A780" s="2"/>
      <c r="B780" s="2"/>
      <c r="C780" s="2"/>
      <c r="D780" s="1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468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3"/>
      <c r="AG780" s="204"/>
      <c r="AH780" s="2"/>
      <c r="AI780" s="2"/>
      <c r="AJ780" s="479"/>
      <c r="AK780" s="1"/>
      <c r="AL780" s="1"/>
      <c r="AM780" s="480"/>
      <c r="AN780" s="2"/>
      <c r="AO780" s="479"/>
    </row>
    <row r="781" spans="1:41" ht="14.25" customHeight="1">
      <c r="A781" s="2"/>
      <c r="B781" s="2"/>
      <c r="C781" s="2"/>
      <c r="D781" s="1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468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3"/>
      <c r="AG781" s="204"/>
      <c r="AH781" s="2"/>
      <c r="AI781" s="2"/>
      <c r="AJ781" s="479"/>
      <c r="AK781" s="1"/>
      <c r="AL781" s="1"/>
      <c r="AM781" s="480"/>
      <c r="AN781" s="2"/>
      <c r="AO781" s="479"/>
    </row>
    <row r="782" spans="1:41" ht="14.25" customHeight="1">
      <c r="A782" s="2"/>
      <c r="B782" s="2"/>
      <c r="C782" s="2"/>
      <c r="D782" s="1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468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3"/>
      <c r="AG782" s="204"/>
      <c r="AH782" s="2"/>
      <c r="AI782" s="2"/>
      <c r="AJ782" s="479"/>
      <c r="AK782" s="1"/>
      <c r="AL782" s="1"/>
      <c r="AM782" s="480"/>
      <c r="AN782" s="2"/>
      <c r="AO782" s="479"/>
    </row>
    <row r="783" spans="1:41" ht="14.25" customHeight="1">
      <c r="A783" s="2"/>
      <c r="B783" s="2"/>
      <c r="C783" s="2"/>
      <c r="D783" s="1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468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3"/>
      <c r="AG783" s="204"/>
      <c r="AH783" s="2"/>
      <c r="AI783" s="2"/>
      <c r="AJ783" s="479"/>
      <c r="AK783" s="1"/>
      <c r="AL783" s="1"/>
      <c r="AM783" s="480"/>
      <c r="AN783" s="2"/>
      <c r="AO783" s="479"/>
    </row>
    <row r="784" spans="1:41" ht="14.25" customHeight="1">
      <c r="A784" s="2"/>
      <c r="B784" s="2"/>
      <c r="C784" s="2"/>
      <c r="D784" s="1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468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3"/>
      <c r="AG784" s="204"/>
      <c r="AH784" s="2"/>
      <c r="AI784" s="2"/>
      <c r="AJ784" s="479"/>
      <c r="AK784" s="1"/>
      <c r="AL784" s="1"/>
      <c r="AM784" s="480"/>
      <c r="AN784" s="2"/>
      <c r="AO784" s="479"/>
    </row>
    <row r="785" spans="1:41" ht="14.25" customHeight="1">
      <c r="A785" s="2"/>
      <c r="B785" s="2"/>
      <c r="C785" s="2"/>
      <c r="D785" s="1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468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3"/>
      <c r="AG785" s="204"/>
      <c r="AH785" s="2"/>
      <c r="AI785" s="2"/>
      <c r="AJ785" s="479"/>
      <c r="AK785" s="1"/>
      <c r="AL785" s="1"/>
      <c r="AM785" s="480"/>
      <c r="AN785" s="2"/>
      <c r="AO785" s="479"/>
    </row>
    <row r="786" spans="1:41" ht="14.25" customHeight="1">
      <c r="A786" s="2"/>
      <c r="B786" s="2"/>
      <c r="C786" s="2"/>
      <c r="D786" s="1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468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3"/>
      <c r="AG786" s="204"/>
      <c r="AH786" s="2"/>
      <c r="AI786" s="2"/>
      <c r="AJ786" s="479"/>
      <c r="AK786" s="1"/>
      <c r="AL786" s="1"/>
      <c r="AM786" s="480"/>
      <c r="AN786" s="2"/>
      <c r="AO786" s="479"/>
    </row>
    <row r="787" spans="1:41" ht="14.25" customHeight="1">
      <c r="A787" s="2"/>
      <c r="B787" s="2"/>
      <c r="C787" s="2"/>
      <c r="D787" s="1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468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3"/>
      <c r="AG787" s="204"/>
      <c r="AH787" s="2"/>
      <c r="AI787" s="2"/>
      <c r="AJ787" s="479"/>
      <c r="AK787" s="1"/>
      <c r="AL787" s="1"/>
      <c r="AM787" s="480"/>
      <c r="AN787" s="2"/>
      <c r="AO787" s="479"/>
    </row>
    <row r="788" spans="1:41" ht="14.25" customHeight="1">
      <c r="A788" s="2"/>
      <c r="B788" s="2"/>
      <c r="C788" s="2"/>
      <c r="D788" s="1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468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3"/>
      <c r="AG788" s="204"/>
      <c r="AH788" s="2"/>
      <c r="AI788" s="2"/>
      <c r="AJ788" s="479"/>
      <c r="AK788" s="1"/>
      <c r="AL788" s="1"/>
      <c r="AM788" s="480"/>
      <c r="AN788" s="2"/>
      <c r="AO788" s="479"/>
    </row>
    <row r="789" spans="1:41" ht="14.25" customHeight="1">
      <c r="A789" s="2"/>
      <c r="B789" s="2"/>
      <c r="C789" s="2"/>
      <c r="D789" s="1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468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3"/>
      <c r="AG789" s="204"/>
      <c r="AH789" s="2"/>
      <c r="AI789" s="2"/>
      <c r="AJ789" s="479"/>
      <c r="AK789" s="1"/>
      <c r="AL789" s="1"/>
      <c r="AM789" s="480"/>
      <c r="AN789" s="2"/>
      <c r="AO789" s="479"/>
    </row>
    <row r="790" spans="1:41" ht="14.25" customHeight="1">
      <c r="A790" s="2"/>
      <c r="B790" s="2"/>
      <c r="C790" s="2"/>
      <c r="D790" s="1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468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3"/>
      <c r="AG790" s="204"/>
      <c r="AH790" s="2"/>
      <c r="AI790" s="2"/>
      <c r="AJ790" s="479"/>
      <c r="AK790" s="1"/>
      <c r="AL790" s="1"/>
      <c r="AM790" s="480"/>
      <c r="AN790" s="2"/>
      <c r="AO790" s="479"/>
    </row>
    <row r="791" spans="1:41" ht="14.25" customHeight="1">
      <c r="A791" s="2"/>
      <c r="B791" s="2"/>
      <c r="C791" s="2"/>
      <c r="D791" s="1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468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3"/>
      <c r="AG791" s="204"/>
      <c r="AH791" s="2"/>
      <c r="AI791" s="2"/>
      <c r="AJ791" s="479"/>
      <c r="AK791" s="1"/>
      <c r="AL791" s="1"/>
      <c r="AM791" s="480"/>
      <c r="AN791" s="2"/>
      <c r="AO791" s="479"/>
    </row>
    <row r="792" spans="1:41" ht="14.25" customHeight="1">
      <c r="A792" s="2"/>
      <c r="B792" s="2"/>
      <c r="C792" s="2"/>
      <c r="D792" s="1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468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3"/>
      <c r="AG792" s="204"/>
      <c r="AH792" s="2"/>
      <c r="AI792" s="2"/>
      <c r="AJ792" s="479"/>
      <c r="AK792" s="1"/>
      <c r="AL792" s="1"/>
      <c r="AM792" s="480"/>
      <c r="AN792" s="2"/>
      <c r="AO792" s="479"/>
    </row>
    <row r="793" spans="1:41" ht="14.25" customHeight="1">
      <c r="A793" s="2"/>
      <c r="B793" s="2"/>
      <c r="C793" s="2"/>
      <c r="D793" s="1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468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3"/>
      <c r="AG793" s="204"/>
      <c r="AH793" s="2"/>
      <c r="AI793" s="2"/>
      <c r="AJ793" s="479"/>
      <c r="AK793" s="1"/>
      <c r="AL793" s="1"/>
      <c r="AM793" s="480"/>
      <c r="AN793" s="2"/>
      <c r="AO793" s="479"/>
    </row>
    <row r="794" spans="1:41" ht="14.25" customHeight="1">
      <c r="A794" s="2"/>
      <c r="B794" s="2"/>
      <c r="C794" s="2"/>
      <c r="D794" s="1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468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3"/>
      <c r="AG794" s="204"/>
      <c r="AH794" s="2"/>
      <c r="AI794" s="2"/>
      <c r="AJ794" s="479"/>
      <c r="AK794" s="1"/>
      <c r="AL794" s="1"/>
      <c r="AM794" s="480"/>
      <c r="AN794" s="2"/>
      <c r="AO794" s="479"/>
    </row>
    <row r="795" spans="1:41" ht="14.25" customHeight="1">
      <c r="A795" s="2"/>
      <c r="B795" s="2"/>
      <c r="C795" s="2"/>
      <c r="D795" s="1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468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3"/>
      <c r="AG795" s="204"/>
      <c r="AH795" s="2"/>
      <c r="AI795" s="2"/>
      <c r="AJ795" s="479"/>
      <c r="AK795" s="1"/>
      <c r="AL795" s="1"/>
      <c r="AM795" s="480"/>
      <c r="AN795" s="2"/>
      <c r="AO795" s="479"/>
    </row>
    <row r="796" spans="1:41" ht="14.25" customHeight="1">
      <c r="A796" s="2"/>
      <c r="B796" s="2"/>
      <c r="C796" s="2"/>
      <c r="D796" s="1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468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3"/>
      <c r="AG796" s="204"/>
      <c r="AH796" s="2"/>
      <c r="AI796" s="2"/>
      <c r="AJ796" s="479"/>
      <c r="AK796" s="1"/>
      <c r="AL796" s="1"/>
      <c r="AM796" s="480"/>
      <c r="AN796" s="2"/>
      <c r="AO796" s="479"/>
    </row>
    <row r="797" spans="1:41" ht="14.25" customHeight="1">
      <c r="A797" s="2"/>
      <c r="B797" s="2"/>
      <c r="C797" s="2"/>
      <c r="D797" s="1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468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3"/>
      <c r="AG797" s="204"/>
      <c r="AH797" s="2"/>
      <c r="AI797" s="2"/>
      <c r="AJ797" s="479"/>
      <c r="AK797" s="1"/>
      <c r="AL797" s="1"/>
      <c r="AM797" s="480"/>
      <c r="AN797" s="2"/>
      <c r="AO797" s="479"/>
    </row>
    <row r="798" spans="1:41" ht="14.25" customHeight="1">
      <c r="A798" s="2"/>
      <c r="B798" s="2"/>
      <c r="C798" s="2"/>
      <c r="D798" s="1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468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3"/>
      <c r="AG798" s="204"/>
      <c r="AH798" s="2"/>
      <c r="AI798" s="2"/>
      <c r="AJ798" s="479"/>
      <c r="AK798" s="1"/>
      <c r="AL798" s="1"/>
      <c r="AM798" s="480"/>
      <c r="AN798" s="2"/>
      <c r="AO798" s="479"/>
    </row>
    <row r="799" spans="1:41" ht="14.25" customHeight="1">
      <c r="A799" s="2"/>
      <c r="B799" s="2"/>
      <c r="C799" s="2"/>
      <c r="D799" s="1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468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3"/>
      <c r="AG799" s="204"/>
      <c r="AH799" s="2"/>
      <c r="AI799" s="2"/>
      <c r="AJ799" s="479"/>
      <c r="AK799" s="1"/>
      <c r="AL799" s="1"/>
      <c r="AM799" s="480"/>
      <c r="AN799" s="2"/>
      <c r="AO799" s="479"/>
    </row>
    <row r="800" spans="1:41" ht="14.25" customHeight="1">
      <c r="A800" s="2"/>
      <c r="B800" s="2"/>
      <c r="C800" s="2"/>
      <c r="D800" s="1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468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3"/>
      <c r="AG800" s="204"/>
      <c r="AH800" s="2"/>
      <c r="AI800" s="2"/>
      <c r="AJ800" s="479"/>
      <c r="AK800" s="1"/>
      <c r="AL800" s="1"/>
      <c r="AM800" s="480"/>
      <c r="AN800" s="2"/>
      <c r="AO800" s="479"/>
    </row>
    <row r="801" spans="1:41" ht="14.25" customHeight="1">
      <c r="A801" s="2"/>
      <c r="B801" s="2"/>
      <c r="C801" s="2"/>
      <c r="D801" s="1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468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3"/>
      <c r="AG801" s="204"/>
      <c r="AH801" s="2"/>
      <c r="AI801" s="2"/>
      <c r="AJ801" s="479"/>
      <c r="AK801" s="1"/>
      <c r="AL801" s="1"/>
      <c r="AM801" s="480"/>
      <c r="AN801" s="2"/>
      <c r="AO801" s="479"/>
    </row>
    <row r="802" spans="1:41" ht="14.25" customHeight="1">
      <c r="A802" s="2"/>
      <c r="B802" s="2"/>
      <c r="C802" s="2"/>
      <c r="D802" s="1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468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3"/>
      <c r="AG802" s="204"/>
      <c r="AH802" s="2"/>
      <c r="AI802" s="2"/>
      <c r="AJ802" s="479"/>
      <c r="AK802" s="1"/>
      <c r="AL802" s="1"/>
      <c r="AM802" s="480"/>
      <c r="AN802" s="2"/>
      <c r="AO802" s="479"/>
    </row>
    <row r="803" spans="1:41" ht="14.25" customHeight="1">
      <c r="A803" s="2"/>
      <c r="B803" s="2"/>
      <c r="C803" s="2"/>
      <c r="D803" s="1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468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3"/>
      <c r="AG803" s="204"/>
      <c r="AH803" s="2"/>
      <c r="AI803" s="2"/>
      <c r="AJ803" s="479"/>
      <c r="AK803" s="1"/>
      <c r="AL803" s="1"/>
      <c r="AM803" s="480"/>
      <c r="AN803" s="2"/>
      <c r="AO803" s="479"/>
    </row>
    <row r="804" spans="1:41" ht="14.25" customHeight="1">
      <c r="A804" s="2"/>
      <c r="B804" s="2"/>
      <c r="C804" s="2"/>
      <c r="D804" s="1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468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3"/>
      <c r="AG804" s="204"/>
      <c r="AH804" s="2"/>
      <c r="AI804" s="2"/>
      <c r="AJ804" s="479"/>
      <c r="AK804" s="1"/>
      <c r="AL804" s="1"/>
      <c r="AM804" s="480"/>
      <c r="AN804" s="2"/>
      <c r="AO804" s="479"/>
    </row>
    <row r="805" spans="1:41" ht="14.25" customHeight="1">
      <c r="A805" s="2"/>
      <c r="B805" s="2"/>
      <c r="C805" s="2"/>
      <c r="D805" s="1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468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3"/>
      <c r="AG805" s="204"/>
      <c r="AH805" s="2"/>
      <c r="AI805" s="2"/>
      <c r="AJ805" s="479"/>
      <c r="AK805" s="1"/>
      <c r="AL805" s="1"/>
      <c r="AM805" s="480"/>
      <c r="AN805" s="2"/>
      <c r="AO805" s="479"/>
    </row>
    <row r="806" spans="1:41" ht="14.25" customHeight="1">
      <c r="A806" s="2"/>
      <c r="B806" s="2"/>
      <c r="C806" s="2"/>
      <c r="D806" s="1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468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3"/>
      <c r="AG806" s="204"/>
      <c r="AH806" s="2"/>
      <c r="AI806" s="2"/>
      <c r="AJ806" s="479"/>
      <c r="AK806" s="1"/>
      <c r="AL806" s="1"/>
      <c r="AM806" s="480"/>
      <c r="AN806" s="2"/>
      <c r="AO806" s="479"/>
    </row>
    <row r="807" spans="1:41" ht="14.25" customHeight="1">
      <c r="A807" s="2"/>
      <c r="B807" s="2"/>
      <c r="C807" s="2"/>
      <c r="D807" s="1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468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3"/>
      <c r="AG807" s="204"/>
      <c r="AH807" s="2"/>
      <c r="AI807" s="2"/>
      <c r="AJ807" s="479"/>
      <c r="AK807" s="1"/>
      <c r="AL807" s="1"/>
      <c r="AM807" s="480"/>
      <c r="AN807" s="2"/>
      <c r="AO807" s="479"/>
    </row>
    <row r="808" spans="1:41" ht="14.25" customHeight="1">
      <c r="A808" s="2"/>
      <c r="B808" s="2"/>
      <c r="C808" s="2"/>
      <c r="D808" s="1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468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3"/>
      <c r="AG808" s="204"/>
      <c r="AH808" s="2"/>
      <c r="AI808" s="2"/>
      <c r="AJ808" s="479"/>
      <c r="AK808" s="1"/>
      <c r="AL808" s="1"/>
      <c r="AM808" s="480"/>
      <c r="AN808" s="2"/>
      <c r="AO808" s="479"/>
    </row>
    <row r="809" spans="1:41" ht="14.25" customHeight="1">
      <c r="A809" s="2"/>
      <c r="B809" s="2"/>
      <c r="C809" s="2"/>
      <c r="D809" s="1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468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3"/>
      <c r="AG809" s="204"/>
      <c r="AH809" s="2"/>
      <c r="AI809" s="2"/>
      <c r="AJ809" s="479"/>
      <c r="AK809" s="1"/>
      <c r="AL809" s="1"/>
      <c r="AM809" s="480"/>
      <c r="AN809" s="2"/>
      <c r="AO809" s="479"/>
    </row>
    <row r="810" spans="1:41" ht="14.25" customHeight="1">
      <c r="A810" s="2"/>
      <c r="B810" s="2"/>
      <c r="C810" s="2"/>
      <c r="D810" s="1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468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3"/>
      <c r="AG810" s="204"/>
      <c r="AH810" s="2"/>
      <c r="AI810" s="2"/>
      <c r="AJ810" s="479"/>
      <c r="AK810" s="1"/>
      <c r="AL810" s="1"/>
      <c r="AM810" s="480"/>
      <c r="AN810" s="2"/>
      <c r="AO810" s="479"/>
    </row>
    <row r="811" spans="1:41" ht="14.25" customHeight="1">
      <c r="A811" s="2"/>
      <c r="B811" s="2"/>
      <c r="C811" s="2"/>
      <c r="D811" s="1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468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3"/>
      <c r="AG811" s="204"/>
      <c r="AH811" s="2"/>
      <c r="AI811" s="2"/>
      <c r="AJ811" s="479"/>
      <c r="AK811" s="1"/>
      <c r="AL811" s="1"/>
      <c r="AM811" s="480"/>
      <c r="AN811" s="2"/>
      <c r="AO811" s="479"/>
    </row>
    <row r="812" spans="1:41" ht="14.25" customHeight="1">
      <c r="A812" s="2"/>
      <c r="B812" s="2"/>
      <c r="C812" s="2"/>
      <c r="D812" s="1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468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3"/>
      <c r="AG812" s="204"/>
      <c r="AH812" s="2"/>
      <c r="AI812" s="2"/>
      <c r="AJ812" s="479"/>
      <c r="AK812" s="1"/>
      <c r="AL812" s="1"/>
      <c r="AM812" s="480"/>
      <c r="AN812" s="2"/>
      <c r="AO812" s="479"/>
    </row>
    <row r="813" spans="1:41" ht="14.25" customHeight="1">
      <c r="A813" s="2"/>
      <c r="B813" s="2"/>
      <c r="C813" s="2"/>
      <c r="D813" s="1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468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3"/>
      <c r="AG813" s="204"/>
      <c r="AH813" s="2"/>
      <c r="AI813" s="2"/>
      <c r="AJ813" s="479"/>
      <c r="AK813" s="1"/>
      <c r="AL813" s="1"/>
      <c r="AM813" s="480"/>
      <c r="AN813" s="2"/>
      <c r="AO813" s="479"/>
    </row>
    <row r="814" spans="1:41" ht="14.25" customHeight="1">
      <c r="A814" s="2"/>
      <c r="B814" s="2"/>
      <c r="C814" s="2"/>
      <c r="D814" s="1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468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3"/>
      <c r="AG814" s="204"/>
      <c r="AH814" s="2"/>
      <c r="AI814" s="2"/>
      <c r="AJ814" s="479"/>
      <c r="AK814" s="1"/>
      <c r="AL814" s="1"/>
      <c r="AM814" s="480"/>
      <c r="AN814" s="2"/>
      <c r="AO814" s="479"/>
    </row>
    <row r="815" spans="1:41" ht="14.25" customHeight="1">
      <c r="A815" s="2"/>
      <c r="B815" s="2"/>
      <c r="C815" s="2"/>
      <c r="D815" s="1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468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3"/>
      <c r="AG815" s="204"/>
      <c r="AH815" s="2"/>
      <c r="AI815" s="2"/>
      <c r="AJ815" s="479"/>
      <c r="AK815" s="1"/>
      <c r="AL815" s="1"/>
      <c r="AM815" s="480"/>
      <c r="AN815" s="2"/>
      <c r="AO815" s="479"/>
    </row>
    <row r="816" spans="1:41" ht="14.25" customHeight="1">
      <c r="A816" s="2"/>
      <c r="B816" s="2"/>
      <c r="C816" s="2"/>
      <c r="D816" s="1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468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3"/>
      <c r="AG816" s="204"/>
      <c r="AH816" s="2"/>
      <c r="AI816" s="2"/>
      <c r="AJ816" s="479"/>
      <c r="AK816" s="1"/>
      <c r="AL816" s="1"/>
      <c r="AM816" s="480"/>
      <c r="AN816" s="2"/>
      <c r="AO816" s="479"/>
    </row>
    <row r="817" spans="1:41" ht="14.25" customHeight="1">
      <c r="A817" s="2"/>
      <c r="B817" s="2"/>
      <c r="C817" s="2"/>
      <c r="D817" s="1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468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3"/>
      <c r="AG817" s="204"/>
      <c r="AH817" s="2"/>
      <c r="AI817" s="2"/>
      <c r="AJ817" s="479"/>
      <c r="AK817" s="1"/>
      <c r="AL817" s="1"/>
      <c r="AM817" s="480"/>
      <c r="AN817" s="2"/>
      <c r="AO817" s="479"/>
    </row>
    <row r="818" spans="1:41" ht="14.25" customHeight="1">
      <c r="A818" s="2"/>
      <c r="B818" s="2"/>
      <c r="C818" s="2"/>
      <c r="D818" s="1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468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3"/>
      <c r="AG818" s="204"/>
      <c r="AH818" s="2"/>
      <c r="AI818" s="2"/>
      <c r="AJ818" s="479"/>
      <c r="AK818" s="1"/>
      <c r="AL818" s="1"/>
      <c r="AM818" s="480"/>
      <c r="AN818" s="2"/>
      <c r="AO818" s="479"/>
    </row>
    <row r="819" spans="1:41" ht="14.25" customHeight="1">
      <c r="A819" s="2"/>
      <c r="B819" s="2"/>
      <c r="C819" s="2"/>
      <c r="D819" s="1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468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3"/>
      <c r="AG819" s="204"/>
      <c r="AH819" s="2"/>
      <c r="AI819" s="2"/>
      <c r="AJ819" s="479"/>
      <c r="AK819" s="1"/>
      <c r="AL819" s="1"/>
      <c r="AM819" s="480"/>
      <c r="AN819" s="2"/>
      <c r="AO819" s="479"/>
    </row>
    <row r="820" spans="1:41" ht="14.25" customHeight="1">
      <c r="A820" s="2"/>
      <c r="B820" s="2"/>
      <c r="C820" s="2"/>
      <c r="D820" s="1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468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3"/>
      <c r="AG820" s="204"/>
      <c r="AH820" s="2"/>
      <c r="AI820" s="2"/>
      <c r="AJ820" s="479"/>
      <c r="AK820" s="1"/>
      <c r="AL820" s="1"/>
      <c r="AM820" s="480"/>
      <c r="AN820" s="2"/>
      <c r="AO820" s="479"/>
    </row>
    <row r="821" spans="1:41" ht="14.25" customHeight="1">
      <c r="A821" s="2"/>
      <c r="B821" s="2"/>
      <c r="C821" s="2"/>
      <c r="D821" s="1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468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3"/>
      <c r="AG821" s="204"/>
      <c r="AH821" s="2"/>
      <c r="AI821" s="2"/>
      <c r="AJ821" s="479"/>
      <c r="AK821" s="1"/>
      <c r="AL821" s="1"/>
      <c r="AM821" s="480"/>
      <c r="AN821" s="2"/>
      <c r="AO821" s="479"/>
    </row>
    <row r="822" spans="1:41" ht="14.25" customHeight="1">
      <c r="A822" s="2"/>
      <c r="B822" s="2"/>
      <c r="C822" s="2"/>
      <c r="D822" s="1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468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3"/>
      <c r="AG822" s="204"/>
      <c r="AH822" s="2"/>
      <c r="AI822" s="2"/>
      <c r="AJ822" s="479"/>
      <c r="AK822" s="1"/>
      <c r="AL822" s="1"/>
      <c r="AM822" s="480"/>
      <c r="AN822" s="2"/>
      <c r="AO822" s="479"/>
    </row>
    <row r="823" spans="1:41" ht="14.25" customHeight="1">
      <c r="A823" s="2"/>
      <c r="B823" s="2"/>
      <c r="C823" s="2"/>
      <c r="D823" s="1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468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3"/>
      <c r="AG823" s="204"/>
      <c r="AH823" s="2"/>
      <c r="AI823" s="2"/>
      <c r="AJ823" s="479"/>
      <c r="AK823" s="1"/>
      <c r="AL823" s="1"/>
      <c r="AM823" s="480"/>
      <c r="AN823" s="2"/>
      <c r="AO823" s="479"/>
    </row>
    <row r="824" spans="1:41" ht="14.25" customHeight="1">
      <c r="A824" s="2"/>
      <c r="B824" s="2"/>
      <c r="C824" s="2"/>
      <c r="D824" s="1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468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3"/>
      <c r="AG824" s="204"/>
      <c r="AH824" s="2"/>
      <c r="AI824" s="2"/>
      <c r="AJ824" s="479"/>
      <c r="AK824" s="1"/>
      <c r="AL824" s="1"/>
      <c r="AM824" s="480"/>
      <c r="AN824" s="2"/>
      <c r="AO824" s="479"/>
    </row>
    <row r="825" spans="1:41" ht="14.25" customHeight="1">
      <c r="A825" s="2"/>
      <c r="B825" s="2"/>
      <c r="C825" s="2"/>
      <c r="D825" s="1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468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3"/>
      <c r="AG825" s="204"/>
      <c r="AH825" s="2"/>
      <c r="AI825" s="2"/>
      <c r="AJ825" s="479"/>
      <c r="AK825" s="1"/>
      <c r="AL825" s="1"/>
      <c r="AM825" s="480"/>
      <c r="AN825" s="2"/>
      <c r="AO825" s="479"/>
    </row>
    <row r="826" spans="1:41" ht="14.25" customHeight="1">
      <c r="A826" s="2"/>
      <c r="B826" s="2"/>
      <c r="C826" s="2"/>
      <c r="D826" s="1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468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3"/>
      <c r="AG826" s="204"/>
      <c r="AH826" s="2"/>
      <c r="AI826" s="2"/>
      <c r="AJ826" s="479"/>
      <c r="AK826" s="1"/>
      <c r="AL826" s="1"/>
      <c r="AM826" s="480"/>
      <c r="AN826" s="2"/>
      <c r="AO826" s="479"/>
    </row>
    <row r="827" spans="1:41" ht="14.25" customHeight="1">
      <c r="A827" s="2"/>
      <c r="B827" s="2"/>
      <c r="C827" s="2"/>
      <c r="D827" s="1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468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3"/>
      <c r="AG827" s="204"/>
      <c r="AH827" s="2"/>
      <c r="AI827" s="2"/>
      <c r="AJ827" s="479"/>
      <c r="AK827" s="1"/>
      <c r="AL827" s="1"/>
      <c r="AM827" s="480"/>
      <c r="AN827" s="2"/>
      <c r="AO827" s="479"/>
    </row>
    <row r="828" spans="1:41" ht="14.25" customHeight="1">
      <c r="A828" s="2"/>
      <c r="B828" s="2"/>
      <c r="C828" s="2"/>
      <c r="D828" s="1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468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3"/>
      <c r="AG828" s="204"/>
      <c r="AH828" s="2"/>
      <c r="AI828" s="2"/>
      <c r="AJ828" s="479"/>
      <c r="AK828" s="1"/>
      <c r="AL828" s="1"/>
      <c r="AM828" s="480"/>
      <c r="AN828" s="2"/>
      <c r="AO828" s="479"/>
    </row>
    <row r="829" spans="1:41" ht="14.25" customHeight="1">
      <c r="A829" s="2"/>
      <c r="B829" s="2"/>
      <c r="C829" s="2"/>
      <c r="D829" s="1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468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3"/>
      <c r="AG829" s="204"/>
      <c r="AH829" s="2"/>
      <c r="AI829" s="2"/>
      <c r="AJ829" s="479"/>
      <c r="AK829" s="1"/>
      <c r="AL829" s="1"/>
      <c r="AM829" s="480"/>
      <c r="AN829" s="2"/>
      <c r="AO829" s="479"/>
    </row>
    <row r="830" spans="1:41" ht="14.25" customHeight="1">
      <c r="A830" s="2"/>
      <c r="B830" s="2"/>
      <c r="C830" s="2"/>
      <c r="D830" s="1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468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3"/>
      <c r="AG830" s="204"/>
      <c r="AH830" s="2"/>
      <c r="AI830" s="2"/>
      <c r="AJ830" s="479"/>
      <c r="AK830" s="1"/>
      <c r="AL830" s="1"/>
      <c r="AM830" s="480"/>
      <c r="AN830" s="2"/>
      <c r="AO830" s="479"/>
    </row>
    <row r="831" spans="1:41" ht="14.25" customHeight="1">
      <c r="A831" s="2"/>
      <c r="B831" s="2"/>
      <c r="C831" s="2"/>
      <c r="D831" s="1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468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3"/>
      <c r="AG831" s="204"/>
      <c r="AH831" s="2"/>
      <c r="AI831" s="2"/>
      <c r="AJ831" s="479"/>
      <c r="AK831" s="1"/>
      <c r="AL831" s="1"/>
      <c r="AM831" s="480"/>
      <c r="AN831" s="2"/>
      <c r="AO831" s="479"/>
    </row>
    <row r="832" spans="1:41" ht="14.25" customHeight="1">
      <c r="A832" s="2"/>
      <c r="B832" s="2"/>
      <c r="C832" s="2"/>
      <c r="D832" s="1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468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3"/>
      <c r="AG832" s="204"/>
      <c r="AH832" s="2"/>
      <c r="AI832" s="2"/>
      <c r="AJ832" s="479"/>
      <c r="AK832" s="1"/>
      <c r="AL832" s="1"/>
      <c r="AM832" s="480"/>
      <c r="AN832" s="2"/>
      <c r="AO832" s="479"/>
    </row>
    <row r="833" spans="1:41" ht="14.25" customHeight="1">
      <c r="A833" s="2"/>
      <c r="B833" s="2"/>
      <c r="C833" s="2"/>
      <c r="D833" s="1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468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3"/>
      <c r="AG833" s="204"/>
      <c r="AH833" s="2"/>
      <c r="AI833" s="2"/>
      <c r="AJ833" s="479"/>
      <c r="AK833" s="1"/>
      <c r="AL833" s="1"/>
      <c r="AM833" s="480"/>
      <c r="AN833" s="2"/>
      <c r="AO833" s="479"/>
    </row>
    <row r="834" spans="1:41" ht="14.25" customHeight="1">
      <c r="A834" s="2"/>
      <c r="B834" s="2"/>
      <c r="C834" s="2"/>
      <c r="D834" s="1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468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3"/>
      <c r="AG834" s="204"/>
      <c r="AH834" s="2"/>
      <c r="AI834" s="2"/>
      <c r="AJ834" s="479"/>
      <c r="AK834" s="1"/>
      <c r="AL834" s="1"/>
      <c r="AM834" s="480"/>
      <c r="AN834" s="2"/>
      <c r="AO834" s="479"/>
    </row>
    <row r="835" spans="1:41" ht="14.25" customHeight="1">
      <c r="A835" s="2"/>
      <c r="B835" s="2"/>
      <c r="C835" s="2"/>
      <c r="D835" s="1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468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3"/>
      <c r="AG835" s="204"/>
      <c r="AH835" s="2"/>
      <c r="AI835" s="2"/>
      <c r="AJ835" s="479"/>
      <c r="AK835" s="1"/>
      <c r="AL835" s="1"/>
      <c r="AM835" s="480"/>
      <c r="AN835" s="2"/>
      <c r="AO835" s="479"/>
    </row>
    <row r="836" spans="1:41" ht="14.25" customHeight="1">
      <c r="A836" s="2"/>
      <c r="B836" s="2"/>
      <c r="C836" s="2"/>
      <c r="D836" s="1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468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3"/>
      <c r="AG836" s="204"/>
      <c r="AH836" s="2"/>
      <c r="AI836" s="2"/>
      <c r="AJ836" s="479"/>
      <c r="AK836" s="1"/>
      <c r="AL836" s="1"/>
      <c r="AM836" s="480"/>
      <c r="AN836" s="2"/>
      <c r="AO836" s="479"/>
    </row>
    <row r="837" spans="1:41" ht="14.25" customHeight="1">
      <c r="A837" s="2"/>
      <c r="B837" s="2"/>
      <c r="C837" s="2"/>
      <c r="D837" s="1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468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3"/>
      <c r="AG837" s="204"/>
      <c r="AH837" s="2"/>
      <c r="AI837" s="2"/>
      <c r="AJ837" s="479"/>
      <c r="AK837" s="1"/>
      <c r="AL837" s="1"/>
      <c r="AM837" s="480"/>
      <c r="AN837" s="2"/>
      <c r="AO837" s="479"/>
    </row>
    <row r="838" spans="1:41" ht="14.25" customHeight="1">
      <c r="A838" s="2"/>
      <c r="B838" s="2"/>
      <c r="C838" s="2"/>
      <c r="D838" s="1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468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3"/>
      <c r="AG838" s="204"/>
      <c r="AH838" s="2"/>
      <c r="AI838" s="2"/>
      <c r="AJ838" s="479"/>
      <c r="AK838" s="1"/>
      <c r="AL838" s="1"/>
      <c r="AM838" s="480"/>
      <c r="AN838" s="2"/>
      <c r="AO838" s="479"/>
    </row>
    <row r="839" spans="1:41" ht="14.25" customHeight="1">
      <c r="A839" s="2"/>
      <c r="B839" s="2"/>
      <c r="C839" s="2"/>
      <c r="D839" s="1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468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3"/>
      <c r="AG839" s="204"/>
      <c r="AH839" s="2"/>
      <c r="AI839" s="2"/>
      <c r="AJ839" s="479"/>
      <c r="AK839" s="1"/>
      <c r="AL839" s="1"/>
      <c r="AM839" s="480"/>
      <c r="AN839" s="2"/>
      <c r="AO839" s="479"/>
    </row>
    <row r="840" spans="1:41" ht="14.25" customHeight="1">
      <c r="A840" s="2"/>
      <c r="B840" s="2"/>
      <c r="C840" s="2"/>
      <c r="D840" s="1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468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3"/>
      <c r="AG840" s="204"/>
      <c r="AH840" s="2"/>
      <c r="AI840" s="2"/>
      <c r="AJ840" s="479"/>
      <c r="AK840" s="1"/>
      <c r="AL840" s="1"/>
      <c r="AM840" s="480"/>
      <c r="AN840" s="2"/>
      <c r="AO840" s="479"/>
    </row>
    <row r="841" spans="1:41" ht="14.25" customHeight="1">
      <c r="A841" s="2"/>
      <c r="B841" s="2"/>
      <c r="C841" s="2"/>
      <c r="D841" s="1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468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3"/>
      <c r="AG841" s="204"/>
      <c r="AH841" s="2"/>
      <c r="AI841" s="2"/>
      <c r="AJ841" s="479"/>
      <c r="AK841" s="1"/>
      <c r="AL841" s="1"/>
      <c r="AM841" s="480"/>
      <c r="AN841" s="2"/>
      <c r="AO841" s="479"/>
    </row>
    <row r="842" spans="1:41" ht="14.25" customHeight="1">
      <c r="A842" s="2"/>
      <c r="B842" s="2"/>
      <c r="C842" s="2"/>
      <c r="D842" s="1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468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3"/>
      <c r="AG842" s="204"/>
      <c r="AH842" s="2"/>
      <c r="AI842" s="2"/>
      <c r="AJ842" s="479"/>
      <c r="AK842" s="1"/>
      <c r="AL842" s="1"/>
      <c r="AM842" s="480"/>
      <c r="AN842" s="2"/>
      <c r="AO842" s="479"/>
    </row>
    <row r="843" spans="1:41" ht="14.25" customHeight="1">
      <c r="A843" s="2"/>
      <c r="B843" s="2"/>
      <c r="C843" s="2"/>
      <c r="D843" s="1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468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3"/>
      <c r="AG843" s="204"/>
      <c r="AH843" s="2"/>
      <c r="AI843" s="2"/>
      <c r="AJ843" s="479"/>
      <c r="AK843" s="1"/>
      <c r="AL843" s="1"/>
      <c r="AM843" s="480"/>
      <c r="AN843" s="2"/>
      <c r="AO843" s="479"/>
    </row>
    <row r="844" spans="1:41" ht="14.25" customHeight="1">
      <c r="A844" s="2"/>
      <c r="B844" s="2"/>
      <c r="C844" s="2"/>
      <c r="D844" s="1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468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3"/>
      <c r="AG844" s="204"/>
      <c r="AH844" s="2"/>
      <c r="AI844" s="2"/>
      <c r="AJ844" s="479"/>
      <c r="AK844" s="1"/>
      <c r="AL844" s="1"/>
      <c r="AM844" s="480"/>
      <c r="AN844" s="2"/>
      <c r="AO844" s="479"/>
    </row>
    <row r="845" spans="1:41" ht="14.25" customHeight="1">
      <c r="A845" s="2"/>
      <c r="B845" s="2"/>
      <c r="C845" s="2"/>
      <c r="D845" s="1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468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3"/>
      <c r="AG845" s="204"/>
      <c r="AH845" s="2"/>
      <c r="AI845" s="2"/>
      <c r="AJ845" s="479"/>
      <c r="AK845" s="1"/>
      <c r="AL845" s="1"/>
      <c r="AM845" s="480"/>
      <c r="AN845" s="2"/>
      <c r="AO845" s="479"/>
    </row>
    <row r="846" spans="1:41" ht="14.25" customHeight="1">
      <c r="A846" s="2"/>
      <c r="B846" s="2"/>
      <c r="C846" s="2"/>
      <c r="D846" s="1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468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3"/>
      <c r="AG846" s="204"/>
      <c r="AH846" s="2"/>
      <c r="AI846" s="2"/>
      <c r="AJ846" s="479"/>
      <c r="AK846" s="1"/>
      <c r="AL846" s="1"/>
      <c r="AM846" s="480"/>
      <c r="AN846" s="2"/>
      <c r="AO846" s="479"/>
    </row>
    <row r="847" spans="1:41" ht="14.25" customHeight="1">
      <c r="A847" s="2"/>
      <c r="B847" s="2"/>
      <c r="C847" s="2"/>
      <c r="D847" s="1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468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3"/>
      <c r="AG847" s="204"/>
      <c r="AH847" s="2"/>
      <c r="AI847" s="2"/>
      <c r="AJ847" s="479"/>
      <c r="AK847" s="1"/>
      <c r="AL847" s="1"/>
      <c r="AM847" s="480"/>
      <c r="AN847" s="2"/>
      <c r="AO847" s="479"/>
    </row>
    <row r="848" spans="1:41" ht="14.25" customHeight="1">
      <c r="A848" s="2"/>
      <c r="B848" s="2"/>
      <c r="C848" s="2"/>
      <c r="D848" s="1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468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3"/>
      <c r="AG848" s="204"/>
      <c r="AH848" s="2"/>
      <c r="AI848" s="2"/>
      <c r="AJ848" s="479"/>
      <c r="AK848" s="1"/>
      <c r="AL848" s="1"/>
      <c r="AM848" s="480"/>
      <c r="AN848" s="2"/>
      <c r="AO848" s="479"/>
    </row>
    <row r="849" spans="1:41" ht="14.25" customHeight="1">
      <c r="A849" s="2"/>
      <c r="B849" s="2"/>
      <c r="C849" s="2"/>
      <c r="D849" s="1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468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3"/>
      <c r="AG849" s="204"/>
      <c r="AH849" s="2"/>
      <c r="AI849" s="2"/>
      <c r="AJ849" s="479"/>
      <c r="AK849" s="1"/>
      <c r="AL849" s="1"/>
      <c r="AM849" s="480"/>
      <c r="AN849" s="2"/>
      <c r="AO849" s="479"/>
    </row>
    <row r="850" spans="1:41" ht="14.25" customHeight="1">
      <c r="A850" s="2"/>
      <c r="B850" s="2"/>
      <c r="C850" s="2"/>
      <c r="D850" s="1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468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3"/>
      <c r="AG850" s="204"/>
      <c r="AH850" s="2"/>
      <c r="AI850" s="2"/>
      <c r="AJ850" s="479"/>
      <c r="AK850" s="1"/>
      <c r="AL850" s="1"/>
      <c r="AM850" s="480"/>
      <c r="AN850" s="2"/>
      <c r="AO850" s="479"/>
    </row>
    <row r="851" spans="1:41" ht="14.25" customHeight="1">
      <c r="A851" s="2"/>
      <c r="B851" s="2"/>
      <c r="C851" s="2"/>
      <c r="D851" s="1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468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3"/>
      <c r="AG851" s="204"/>
      <c r="AH851" s="2"/>
      <c r="AI851" s="2"/>
      <c r="AJ851" s="479"/>
      <c r="AK851" s="1"/>
      <c r="AL851" s="1"/>
      <c r="AM851" s="480"/>
      <c r="AN851" s="2"/>
      <c r="AO851" s="479"/>
    </row>
    <row r="852" spans="1:41" ht="14.25" customHeight="1">
      <c r="A852" s="2"/>
      <c r="B852" s="2"/>
      <c r="C852" s="2"/>
      <c r="D852" s="1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468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3"/>
      <c r="AG852" s="204"/>
      <c r="AH852" s="2"/>
      <c r="AI852" s="2"/>
      <c r="AJ852" s="479"/>
      <c r="AK852" s="1"/>
      <c r="AL852" s="1"/>
      <c r="AM852" s="480"/>
      <c r="AN852" s="2"/>
      <c r="AO852" s="479"/>
    </row>
    <row r="853" spans="1:41" ht="14.25" customHeight="1">
      <c r="A853" s="2"/>
      <c r="B853" s="2"/>
      <c r="C853" s="2"/>
      <c r="D853" s="1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468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3"/>
      <c r="AG853" s="204"/>
      <c r="AH853" s="2"/>
      <c r="AI853" s="2"/>
      <c r="AJ853" s="479"/>
      <c r="AK853" s="1"/>
      <c r="AL853" s="1"/>
      <c r="AM853" s="480"/>
      <c r="AN853" s="2"/>
      <c r="AO853" s="479"/>
    </row>
    <row r="854" spans="1:41" ht="14.25" customHeight="1">
      <c r="A854" s="2"/>
      <c r="B854" s="2"/>
      <c r="C854" s="2"/>
      <c r="D854" s="1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468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3"/>
      <c r="AG854" s="204"/>
      <c r="AH854" s="2"/>
      <c r="AI854" s="2"/>
      <c r="AJ854" s="479"/>
      <c r="AK854" s="1"/>
      <c r="AL854" s="1"/>
      <c r="AM854" s="480"/>
      <c r="AN854" s="2"/>
      <c r="AO854" s="479"/>
    </row>
    <row r="855" spans="1:41" ht="14.25" customHeight="1">
      <c r="A855" s="2"/>
      <c r="B855" s="2"/>
      <c r="C855" s="2"/>
      <c r="D855" s="1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468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3"/>
      <c r="AG855" s="204"/>
      <c r="AH855" s="2"/>
      <c r="AI855" s="2"/>
      <c r="AJ855" s="479"/>
      <c r="AK855" s="1"/>
      <c r="AL855" s="1"/>
      <c r="AM855" s="480"/>
      <c r="AN855" s="2"/>
      <c r="AO855" s="479"/>
    </row>
    <row r="856" spans="1:41" ht="14.25" customHeight="1">
      <c r="A856" s="2"/>
      <c r="B856" s="2"/>
      <c r="C856" s="2"/>
      <c r="D856" s="1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468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3"/>
      <c r="AG856" s="204"/>
      <c r="AH856" s="2"/>
      <c r="AI856" s="2"/>
      <c r="AJ856" s="479"/>
      <c r="AK856" s="1"/>
      <c r="AL856" s="1"/>
      <c r="AM856" s="480"/>
      <c r="AN856" s="2"/>
      <c r="AO856" s="479"/>
    </row>
    <row r="857" spans="1:41" ht="14.25" customHeight="1">
      <c r="A857" s="2"/>
      <c r="B857" s="2"/>
      <c r="C857" s="2"/>
      <c r="D857" s="1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468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3"/>
      <c r="AG857" s="204"/>
      <c r="AH857" s="2"/>
      <c r="AI857" s="2"/>
      <c r="AJ857" s="479"/>
      <c r="AK857" s="1"/>
      <c r="AL857" s="1"/>
      <c r="AM857" s="480"/>
      <c r="AN857" s="2"/>
      <c r="AO857" s="479"/>
    </row>
    <row r="858" spans="1:41" ht="14.25" customHeight="1">
      <c r="A858" s="2"/>
      <c r="B858" s="2"/>
      <c r="C858" s="2"/>
      <c r="D858" s="1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468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3"/>
      <c r="AG858" s="204"/>
      <c r="AH858" s="2"/>
      <c r="AI858" s="2"/>
      <c r="AJ858" s="479"/>
      <c r="AK858" s="1"/>
      <c r="AL858" s="1"/>
      <c r="AM858" s="480"/>
      <c r="AN858" s="2"/>
      <c r="AO858" s="479"/>
    </row>
    <row r="859" spans="1:41" ht="14.25" customHeight="1">
      <c r="A859" s="2"/>
      <c r="B859" s="2"/>
      <c r="C859" s="2"/>
      <c r="D859" s="1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468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3"/>
      <c r="AG859" s="204"/>
      <c r="AH859" s="2"/>
      <c r="AI859" s="2"/>
      <c r="AJ859" s="479"/>
      <c r="AK859" s="1"/>
      <c r="AL859" s="1"/>
      <c r="AM859" s="480"/>
      <c r="AN859" s="2"/>
      <c r="AO859" s="479"/>
    </row>
    <row r="860" spans="1:41" ht="14.25" customHeight="1">
      <c r="A860" s="2"/>
      <c r="B860" s="2"/>
      <c r="C860" s="2"/>
      <c r="D860" s="1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468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3"/>
      <c r="AG860" s="204"/>
      <c r="AH860" s="2"/>
      <c r="AI860" s="2"/>
      <c r="AJ860" s="479"/>
      <c r="AK860" s="1"/>
      <c r="AL860" s="1"/>
      <c r="AM860" s="480"/>
      <c r="AN860" s="2"/>
      <c r="AO860" s="479"/>
    </row>
    <row r="861" spans="1:41" ht="14.25" customHeight="1">
      <c r="A861" s="2"/>
      <c r="B861" s="2"/>
      <c r="C861" s="2"/>
      <c r="D861" s="1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468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3"/>
      <c r="AG861" s="204"/>
      <c r="AH861" s="2"/>
      <c r="AI861" s="2"/>
      <c r="AJ861" s="479"/>
      <c r="AK861" s="1"/>
      <c r="AL861" s="1"/>
      <c r="AM861" s="480"/>
      <c r="AN861" s="2"/>
      <c r="AO861" s="479"/>
    </row>
    <row r="862" spans="1:41" ht="14.25" customHeight="1">
      <c r="A862" s="2"/>
      <c r="B862" s="2"/>
      <c r="C862" s="2"/>
      <c r="D862" s="1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468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3"/>
      <c r="AG862" s="204"/>
      <c r="AH862" s="2"/>
      <c r="AI862" s="2"/>
      <c r="AJ862" s="479"/>
      <c r="AK862" s="1"/>
      <c r="AL862" s="1"/>
      <c r="AM862" s="480"/>
      <c r="AN862" s="2"/>
      <c r="AO862" s="479"/>
    </row>
    <row r="863" spans="1:41" ht="14.25" customHeight="1">
      <c r="A863" s="2"/>
      <c r="B863" s="2"/>
      <c r="C863" s="2"/>
      <c r="D863" s="1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468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3"/>
      <c r="AG863" s="204"/>
      <c r="AH863" s="2"/>
      <c r="AI863" s="2"/>
      <c r="AJ863" s="479"/>
      <c r="AK863" s="1"/>
      <c r="AL863" s="1"/>
      <c r="AM863" s="480"/>
      <c r="AN863" s="2"/>
      <c r="AO863" s="479"/>
    </row>
    <row r="864" spans="1:41" ht="14.25" customHeight="1">
      <c r="A864" s="2"/>
      <c r="B864" s="2"/>
      <c r="C864" s="2"/>
      <c r="D864" s="1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468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3"/>
      <c r="AG864" s="204"/>
      <c r="AH864" s="2"/>
      <c r="AI864" s="2"/>
      <c r="AJ864" s="479"/>
      <c r="AK864" s="1"/>
      <c r="AL864" s="1"/>
      <c r="AM864" s="480"/>
      <c r="AN864" s="2"/>
      <c r="AO864" s="479"/>
    </row>
    <row r="865" spans="1:41" ht="14.25" customHeight="1">
      <c r="A865" s="2"/>
      <c r="B865" s="2"/>
      <c r="C865" s="2"/>
      <c r="D865" s="1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468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3"/>
      <c r="AG865" s="204"/>
      <c r="AH865" s="2"/>
      <c r="AI865" s="2"/>
      <c r="AJ865" s="479"/>
      <c r="AK865" s="1"/>
      <c r="AL865" s="1"/>
      <c r="AM865" s="480"/>
      <c r="AN865" s="2"/>
      <c r="AO865" s="479"/>
    </row>
    <row r="866" spans="1:41" ht="14.25" customHeight="1">
      <c r="A866" s="2"/>
      <c r="B866" s="2"/>
      <c r="C866" s="2"/>
      <c r="D866" s="1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468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3"/>
      <c r="AG866" s="204"/>
      <c r="AH866" s="2"/>
      <c r="AI866" s="2"/>
      <c r="AJ866" s="479"/>
      <c r="AK866" s="1"/>
      <c r="AL866" s="1"/>
      <c r="AM866" s="480"/>
      <c r="AN866" s="2"/>
      <c r="AO866" s="479"/>
    </row>
    <row r="867" spans="1:41" ht="14.25" customHeight="1">
      <c r="A867" s="2"/>
      <c r="B867" s="2"/>
      <c r="C867" s="2"/>
      <c r="D867" s="1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468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3"/>
      <c r="AG867" s="204"/>
      <c r="AH867" s="2"/>
      <c r="AI867" s="2"/>
      <c r="AJ867" s="479"/>
      <c r="AK867" s="1"/>
      <c r="AL867" s="1"/>
      <c r="AM867" s="480"/>
      <c r="AN867" s="2"/>
      <c r="AO867" s="479"/>
    </row>
    <row r="868" spans="1:41" ht="14.25" customHeight="1">
      <c r="A868" s="2"/>
      <c r="B868" s="2"/>
      <c r="C868" s="2"/>
      <c r="D868" s="1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468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3"/>
      <c r="AG868" s="204"/>
      <c r="AH868" s="2"/>
      <c r="AI868" s="2"/>
      <c r="AJ868" s="479"/>
      <c r="AK868" s="1"/>
      <c r="AL868" s="1"/>
      <c r="AM868" s="480"/>
      <c r="AN868" s="2"/>
      <c r="AO868" s="479"/>
    </row>
    <row r="869" spans="1:41" ht="14.25" customHeight="1">
      <c r="A869" s="2"/>
      <c r="B869" s="2"/>
      <c r="C869" s="2"/>
      <c r="D869" s="1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468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3"/>
      <c r="AG869" s="204"/>
      <c r="AH869" s="2"/>
      <c r="AI869" s="2"/>
      <c r="AJ869" s="479"/>
      <c r="AK869" s="1"/>
      <c r="AL869" s="1"/>
      <c r="AM869" s="480"/>
      <c r="AN869" s="2"/>
      <c r="AO869" s="479"/>
    </row>
    <row r="870" spans="1:41" ht="14.25" customHeight="1">
      <c r="A870" s="2"/>
      <c r="B870" s="2"/>
      <c r="C870" s="2"/>
      <c r="D870" s="1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468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3"/>
      <c r="AG870" s="204"/>
      <c r="AH870" s="2"/>
      <c r="AI870" s="2"/>
      <c r="AJ870" s="479"/>
      <c r="AK870" s="1"/>
      <c r="AL870" s="1"/>
      <c r="AM870" s="480"/>
      <c r="AN870" s="2"/>
      <c r="AO870" s="479"/>
    </row>
    <row r="871" spans="1:41" ht="14.25" customHeight="1">
      <c r="A871" s="2"/>
      <c r="B871" s="2"/>
      <c r="C871" s="2"/>
      <c r="D871" s="1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468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3"/>
      <c r="AG871" s="204"/>
      <c r="AH871" s="2"/>
      <c r="AI871" s="2"/>
      <c r="AJ871" s="479"/>
      <c r="AK871" s="1"/>
      <c r="AL871" s="1"/>
      <c r="AM871" s="480"/>
      <c r="AN871" s="2"/>
      <c r="AO871" s="479"/>
    </row>
    <row r="872" spans="1:41" ht="14.25" customHeight="1">
      <c r="A872" s="2"/>
      <c r="B872" s="2"/>
      <c r="C872" s="2"/>
      <c r="D872" s="1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468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3"/>
      <c r="AG872" s="204"/>
      <c r="AH872" s="2"/>
      <c r="AI872" s="2"/>
      <c r="AJ872" s="479"/>
      <c r="AK872" s="1"/>
      <c r="AL872" s="1"/>
      <c r="AM872" s="480"/>
      <c r="AN872" s="2"/>
      <c r="AO872" s="479"/>
    </row>
    <row r="873" spans="1:41" ht="14.25" customHeight="1">
      <c r="A873" s="2"/>
      <c r="B873" s="2"/>
      <c r="C873" s="2"/>
      <c r="D873" s="1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468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3"/>
      <c r="AG873" s="204"/>
      <c r="AH873" s="2"/>
      <c r="AI873" s="2"/>
      <c r="AJ873" s="479"/>
      <c r="AK873" s="1"/>
      <c r="AL873" s="1"/>
      <c r="AM873" s="480"/>
      <c r="AN873" s="2"/>
      <c r="AO873" s="479"/>
    </row>
    <row r="874" spans="1:41" ht="14.25" customHeight="1">
      <c r="A874" s="2"/>
      <c r="B874" s="2"/>
      <c r="C874" s="2"/>
      <c r="D874" s="1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468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3"/>
      <c r="AG874" s="204"/>
      <c r="AH874" s="2"/>
      <c r="AI874" s="2"/>
      <c r="AJ874" s="479"/>
      <c r="AK874" s="1"/>
      <c r="AL874" s="1"/>
      <c r="AM874" s="480"/>
      <c r="AN874" s="2"/>
      <c r="AO874" s="479"/>
    </row>
    <row r="875" spans="1:41" ht="14.25" customHeight="1">
      <c r="A875" s="2"/>
      <c r="B875" s="2"/>
      <c r="C875" s="2"/>
      <c r="D875" s="1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468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3"/>
      <c r="AG875" s="204"/>
      <c r="AH875" s="2"/>
      <c r="AI875" s="2"/>
      <c r="AJ875" s="479"/>
      <c r="AK875" s="1"/>
      <c r="AL875" s="1"/>
      <c r="AM875" s="480"/>
      <c r="AN875" s="2"/>
      <c r="AO875" s="479"/>
    </row>
    <row r="876" spans="1:41" ht="14.25" customHeight="1">
      <c r="A876" s="2"/>
      <c r="B876" s="2"/>
      <c r="C876" s="2"/>
      <c r="D876" s="1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468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3"/>
      <c r="AG876" s="204"/>
      <c r="AH876" s="2"/>
      <c r="AI876" s="2"/>
      <c r="AJ876" s="479"/>
      <c r="AK876" s="1"/>
      <c r="AL876" s="1"/>
      <c r="AM876" s="480"/>
      <c r="AN876" s="2"/>
      <c r="AO876" s="479"/>
    </row>
    <row r="877" spans="1:41" ht="14.25" customHeight="1">
      <c r="A877" s="2"/>
      <c r="B877" s="2"/>
      <c r="C877" s="2"/>
      <c r="D877" s="1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468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3"/>
      <c r="AG877" s="204"/>
      <c r="AH877" s="2"/>
      <c r="AI877" s="2"/>
      <c r="AJ877" s="479"/>
      <c r="AK877" s="1"/>
      <c r="AL877" s="1"/>
      <c r="AM877" s="480"/>
      <c r="AN877" s="2"/>
      <c r="AO877" s="479"/>
    </row>
    <row r="878" spans="1:41" ht="14.25" customHeight="1">
      <c r="A878" s="2"/>
      <c r="B878" s="2"/>
      <c r="C878" s="2"/>
      <c r="D878" s="1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468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3"/>
      <c r="AG878" s="204"/>
      <c r="AH878" s="2"/>
      <c r="AI878" s="2"/>
      <c r="AJ878" s="479"/>
      <c r="AK878" s="1"/>
      <c r="AL878" s="1"/>
      <c r="AM878" s="480"/>
      <c r="AN878" s="2"/>
      <c r="AO878" s="479"/>
    </row>
    <row r="879" spans="1:41" ht="14.25" customHeight="1">
      <c r="A879" s="2"/>
      <c r="B879" s="2"/>
      <c r="C879" s="2"/>
      <c r="D879" s="1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468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3"/>
      <c r="AG879" s="204"/>
      <c r="AH879" s="2"/>
      <c r="AI879" s="2"/>
      <c r="AJ879" s="479"/>
      <c r="AK879" s="1"/>
      <c r="AL879" s="1"/>
      <c r="AM879" s="480"/>
      <c r="AN879" s="2"/>
      <c r="AO879" s="479"/>
    </row>
    <row r="880" spans="1:41" ht="14.25" customHeight="1">
      <c r="A880" s="2"/>
      <c r="B880" s="2"/>
      <c r="C880" s="2"/>
      <c r="D880" s="1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468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3"/>
      <c r="AG880" s="204"/>
      <c r="AH880" s="2"/>
      <c r="AI880" s="2"/>
      <c r="AJ880" s="479"/>
      <c r="AK880" s="1"/>
      <c r="AL880" s="1"/>
      <c r="AM880" s="480"/>
      <c r="AN880" s="2"/>
      <c r="AO880" s="479"/>
    </row>
    <row r="881" spans="1:41" ht="14.25" customHeight="1">
      <c r="A881" s="2"/>
      <c r="B881" s="2"/>
      <c r="C881" s="2"/>
      <c r="D881" s="1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468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3"/>
      <c r="AG881" s="204"/>
      <c r="AH881" s="2"/>
      <c r="AI881" s="2"/>
      <c r="AJ881" s="479"/>
      <c r="AK881" s="1"/>
      <c r="AL881" s="1"/>
      <c r="AM881" s="480"/>
      <c r="AN881" s="2"/>
      <c r="AO881" s="479"/>
    </row>
    <row r="882" spans="1:41" ht="14.25" customHeight="1">
      <c r="A882" s="2"/>
      <c r="B882" s="2"/>
      <c r="C882" s="2"/>
      <c r="D882" s="1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468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3"/>
      <c r="AG882" s="204"/>
      <c r="AH882" s="2"/>
      <c r="AI882" s="2"/>
      <c r="AJ882" s="479"/>
      <c r="AK882" s="1"/>
      <c r="AL882" s="1"/>
      <c r="AM882" s="480"/>
      <c r="AN882" s="2"/>
      <c r="AO882" s="479"/>
    </row>
    <row r="883" spans="1:41" ht="14.25" customHeight="1">
      <c r="A883" s="2"/>
      <c r="B883" s="2"/>
      <c r="C883" s="2"/>
      <c r="D883" s="1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468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3"/>
      <c r="AG883" s="204"/>
      <c r="AH883" s="2"/>
      <c r="AI883" s="2"/>
      <c r="AJ883" s="479"/>
      <c r="AK883" s="1"/>
      <c r="AL883" s="1"/>
      <c r="AM883" s="480"/>
      <c r="AN883" s="2"/>
      <c r="AO883" s="479"/>
    </row>
    <row r="884" spans="1:41" ht="14.25" customHeight="1">
      <c r="A884" s="2"/>
      <c r="B884" s="2"/>
      <c r="C884" s="2"/>
      <c r="D884" s="1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468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3"/>
      <c r="AG884" s="204"/>
      <c r="AH884" s="2"/>
      <c r="AI884" s="2"/>
      <c r="AJ884" s="479"/>
      <c r="AK884" s="1"/>
      <c r="AL884" s="1"/>
      <c r="AM884" s="480"/>
      <c r="AN884" s="2"/>
      <c r="AO884" s="479"/>
    </row>
    <row r="885" spans="1:41" ht="14.25" customHeight="1">
      <c r="A885" s="2"/>
      <c r="B885" s="2"/>
      <c r="C885" s="2"/>
      <c r="D885" s="1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468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3"/>
      <c r="AG885" s="204"/>
      <c r="AH885" s="2"/>
      <c r="AI885" s="2"/>
      <c r="AJ885" s="479"/>
      <c r="AK885" s="1"/>
      <c r="AL885" s="1"/>
      <c r="AM885" s="480"/>
      <c r="AN885" s="2"/>
      <c r="AO885" s="479"/>
    </row>
    <row r="886" spans="1:41" ht="14.25" customHeight="1">
      <c r="A886" s="2"/>
      <c r="B886" s="2"/>
      <c r="C886" s="2"/>
      <c r="D886" s="1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468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3"/>
      <c r="AG886" s="204"/>
      <c r="AH886" s="2"/>
      <c r="AI886" s="2"/>
      <c r="AJ886" s="479"/>
      <c r="AK886" s="1"/>
      <c r="AL886" s="1"/>
      <c r="AM886" s="480"/>
      <c r="AN886" s="2"/>
      <c r="AO886" s="479"/>
    </row>
    <row r="887" spans="1:41" ht="14.25" customHeight="1">
      <c r="A887" s="2"/>
      <c r="B887" s="2"/>
      <c r="C887" s="2"/>
      <c r="D887" s="1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468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3"/>
      <c r="AG887" s="204"/>
      <c r="AH887" s="2"/>
      <c r="AI887" s="2"/>
      <c r="AJ887" s="479"/>
      <c r="AK887" s="1"/>
      <c r="AL887" s="1"/>
      <c r="AM887" s="480"/>
      <c r="AN887" s="2"/>
      <c r="AO887" s="479"/>
    </row>
    <row r="888" spans="1:41" ht="14.25" customHeight="1">
      <c r="A888" s="2"/>
      <c r="B888" s="2"/>
      <c r="C888" s="2"/>
      <c r="D888" s="1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468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3"/>
      <c r="AG888" s="204"/>
      <c r="AH888" s="2"/>
      <c r="AI888" s="2"/>
      <c r="AJ888" s="479"/>
      <c r="AK888" s="1"/>
      <c r="AL888" s="1"/>
      <c r="AM888" s="480"/>
      <c r="AN888" s="2"/>
      <c r="AO888" s="479"/>
    </row>
    <row r="889" spans="1:41" ht="14.25" customHeight="1">
      <c r="A889" s="2"/>
      <c r="B889" s="2"/>
      <c r="C889" s="2"/>
      <c r="D889" s="1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468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3"/>
      <c r="AG889" s="204"/>
      <c r="AH889" s="2"/>
      <c r="AI889" s="2"/>
      <c r="AJ889" s="479"/>
      <c r="AK889" s="1"/>
      <c r="AL889" s="1"/>
      <c r="AM889" s="480"/>
      <c r="AN889" s="2"/>
      <c r="AO889" s="479"/>
    </row>
    <row r="890" spans="1:41" ht="14.25" customHeight="1">
      <c r="A890" s="2"/>
      <c r="B890" s="2"/>
      <c r="C890" s="2"/>
      <c r="D890" s="1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468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3"/>
      <c r="AG890" s="204"/>
      <c r="AH890" s="2"/>
      <c r="AI890" s="2"/>
      <c r="AJ890" s="479"/>
      <c r="AK890" s="1"/>
      <c r="AL890" s="1"/>
      <c r="AM890" s="480"/>
      <c r="AN890" s="2"/>
      <c r="AO890" s="479"/>
    </row>
    <row r="891" spans="1:41" ht="14.25" customHeight="1">
      <c r="A891" s="2"/>
      <c r="B891" s="2"/>
      <c r="C891" s="2"/>
      <c r="D891" s="1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468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3"/>
      <c r="AG891" s="204"/>
      <c r="AH891" s="2"/>
      <c r="AI891" s="2"/>
      <c r="AJ891" s="479"/>
      <c r="AK891" s="1"/>
      <c r="AL891" s="1"/>
      <c r="AM891" s="480"/>
      <c r="AN891" s="2"/>
      <c r="AO891" s="479"/>
    </row>
    <row r="892" spans="1:41" ht="14.25" customHeight="1">
      <c r="A892" s="2"/>
      <c r="B892" s="2"/>
      <c r="C892" s="2"/>
      <c r="D892" s="1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468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3"/>
      <c r="AG892" s="204"/>
      <c r="AH892" s="2"/>
      <c r="AI892" s="2"/>
      <c r="AJ892" s="479"/>
      <c r="AK892" s="1"/>
      <c r="AL892" s="1"/>
      <c r="AM892" s="480"/>
      <c r="AN892" s="2"/>
      <c r="AO892" s="479"/>
    </row>
    <row r="893" spans="1:41" ht="14.25" customHeight="1">
      <c r="A893" s="2"/>
      <c r="B893" s="2"/>
      <c r="C893" s="2"/>
      <c r="D893" s="1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468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3"/>
      <c r="AG893" s="204"/>
      <c r="AH893" s="2"/>
      <c r="AI893" s="2"/>
      <c r="AJ893" s="479"/>
      <c r="AK893" s="1"/>
      <c r="AL893" s="1"/>
      <c r="AM893" s="480"/>
      <c r="AN893" s="2"/>
      <c r="AO893" s="479"/>
    </row>
    <row r="894" spans="1:41" ht="14.25" customHeight="1">
      <c r="A894" s="2"/>
      <c r="B894" s="2"/>
      <c r="C894" s="2"/>
      <c r="D894" s="1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468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3"/>
      <c r="AG894" s="204"/>
      <c r="AH894" s="2"/>
      <c r="AI894" s="2"/>
      <c r="AJ894" s="479"/>
      <c r="AK894" s="1"/>
      <c r="AL894" s="1"/>
      <c r="AM894" s="480"/>
      <c r="AN894" s="2"/>
      <c r="AO894" s="479"/>
    </row>
    <row r="895" spans="1:41" ht="14.25" customHeight="1">
      <c r="A895" s="2"/>
      <c r="B895" s="2"/>
      <c r="C895" s="2"/>
      <c r="D895" s="1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468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3"/>
      <c r="AG895" s="204"/>
      <c r="AH895" s="2"/>
      <c r="AI895" s="2"/>
      <c r="AJ895" s="479"/>
      <c r="AK895" s="1"/>
      <c r="AL895" s="1"/>
      <c r="AM895" s="480"/>
      <c r="AN895" s="2"/>
      <c r="AO895" s="479"/>
    </row>
    <row r="896" spans="1:41" ht="14.25" customHeight="1">
      <c r="A896" s="2"/>
      <c r="B896" s="2"/>
      <c r="C896" s="2"/>
      <c r="D896" s="1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468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3"/>
      <c r="AG896" s="204"/>
      <c r="AH896" s="2"/>
      <c r="AI896" s="2"/>
      <c r="AJ896" s="479"/>
      <c r="AK896" s="1"/>
      <c r="AL896" s="1"/>
      <c r="AM896" s="480"/>
      <c r="AN896" s="2"/>
      <c r="AO896" s="479"/>
    </row>
    <row r="897" spans="1:41" ht="14.25" customHeight="1">
      <c r="A897" s="2"/>
      <c r="B897" s="2"/>
      <c r="C897" s="2"/>
      <c r="D897" s="1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468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3"/>
      <c r="AG897" s="204"/>
      <c r="AH897" s="2"/>
      <c r="AI897" s="2"/>
      <c r="AJ897" s="479"/>
      <c r="AK897" s="1"/>
      <c r="AL897" s="1"/>
      <c r="AM897" s="480"/>
      <c r="AN897" s="2"/>
      <c r="AO897" s="479"/>
    </row>
    <row r="898" spans="1:41" ht="14.25" customHeight="1">
      <c r="A898" s="2"/>
      <c r="B898" s="2"/>
      <c r="C898" s="2"/>
      <c r="D898" s="1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468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3"/>
      <c r="AG898" s="204"/>
      <c r="AH898" s="2"/>
      <c r="AI898" s="2"/>
      <c r="AJ898" s="479"/>
      <c r="AK898" s="1"/>
      <c r="AL898" s="1"/>
      <c r="AM898" s="480"/>
      <c r="AN898" s="2"/>
      <c r="AO898" s="479"/>
    </row>
    <row r="899" spans="1:41" ht="14.25" customHeight="1">
      <c r="A899" s="2"/>
      <c r="B899" s="2"/>
      <c r="C899" s="2"/>
      <c r="D899" s="1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468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3"/>
      <c r="AG899" s="204"/>
      <c r="AH899" s="2"/>
      <c r="AI899" s="2"/>
      <c r="AJ899" s="479"/>
      <c r="AK899" s="1"/>
      <c r="AL899" s="1"/>
      <c r="AM899" s="480"/>
      <c r="AN899" s="2"/>
      <c r="AO899" s="479"/>
    </row>
    <row r="900" spans="1:41" ht="14.25" customHeight="1">
      <c r="A900" s="2"/>
      <c r="B900" s="2"/>
      <c r="C900" s="2"/>
      <c r="D900" s="1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468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3"/>
      <c r="AG900" s="204"/>
      <c r="AH900" s="2"/>
      <c r="AI900" s="2"/>
      <c r="AJ900" s="479"/>
      <c r="AK900" s="1"/>
      <c r="AL900" s="1"/>
      <c r="AM900" s="480"/>
      <c r="AN900" s="2"/>
      <c r="AO900" s="479"/>
    </row>
    <row r="901" spans="1:41" ht="14.25" customHeight="1">
      <c r="A901" s="2"/>
      <c r="B901" s="2"/>
      <c r="C901" s="2"/>
      <c r="D901" s="1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468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3"/>
      <c r="AG901" s="204"/>
      <c r="AH901" s="2"/>
      <c r="AI901" s="2"/>
      <c r="AJ901" s="479"/>
      <c r="AK901" s="1"/>
      <c r="AL901" s="1"/>
      <c r="AM901" s="480"/>
      <c r="AN901" s="2"/>
      <c r="AO901" s="479"/>
    </row>
    <row r="902" spans="1:41" ht="14.25" customHeight="1">
      <c r="A902" s="2"/>
      <c r="B902" s="2"/>
      <c r="C902" s="2"/>
      <c r="D902" s="1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468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3"/>
      <c r="AG902" s="204"/>
      <c r="AH902" s="2"/>
      <c r="AI902" s="2"/>
      <c r="AJ902" s="479"/>
      <c r="AK902" s="1"/>
      <c r="AL902" s="1"/>
      <c r="AM902" s="480"/>
      <c r="AN902" s="2"/>
      <c r="AO902" s="479"/>
    </row>
    <row r="903" spans="1:41" ht="14.25" customHeight="1">
      <c r="A903" s="2"/>
      <c r="B903" s="2"/>
      <c r="C903" s="2"/>
      <c r="D903" s="1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468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3"/>
      <c r="AG903" s="204"/>
      <c r="AH903" s="2"/>
      <c r="AI903" s="2"/>
      <c r="AJ903" s="479"/>
      <c r="AK903" s="1"/>
      <c r="AL903" s="1"/>
      <c r="AM903" s="480"/>
      <c r="AN903" s="2"/>
      <c r="AO903" s="479"/>
    </row>
    <row r="904" spans="1:41" ht="14.25" customHeight="1">
      <c r="A904" s="2"/>
      <c r="B904" s="2"/>
      <c r="C904" s="2"/>
      <c r="D904" s="1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468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3"/>
      <c r="AG904" s="204"/>
      <c r="AH904" s="2"/>
      <c r="AI904" s="2"/>
      <c r="AJ904" s="479"/>
      <c r="AK904" s="1"/>
      <c r="AL904" s="1"/>
      <c r="AM904" s="480"/>
      <c r="AN904" s="2"/>
      <c r="AO904" s="479"/>
    </row>
    <row r="905" spans="1:41" ht="14.25" customHeight="1">
      <c r="A905" s="2"/>
      <c r="B905" s="2"/>
      <c r="C905" s="2"/>
      <c r="D905" s="1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468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3"/>
      <c r="AG905" s="204"/>
      <c r="AH905" s="2"/>
      <c r="AI905" s="2"/>
      <c r="AJ905" s="479"/>
      <c r="AK905" s="1"/>
      <c r="AL905" s="1"/>
      <c r="AM905" s="480"/>
      <c r="AN905" s="2"/>
      <c r="AO905" s="479"/>
    </row>
    <row r="906" spans="1:41" ht="14.25" customHeight="1">
      <c r="A906" s="2"/>
      <c r="B906" s="2"/>
      <c r="C906" s="2"/>
      <c r="D906" s="1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468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3"/>
      <c r="AG906" s="204"/>
      <c r="AH906" s="2"/>
      <c r="AI906" s="2"/>
      <c r="AJ906" s="479"/>
      <c r="AK906" s="1"/>
      <c r="AL906" s="1"/>
      <c r="AM906" s="480"/>
      <c r="AN906" s="2"/>
      <c r="AO906" s="479"/>
    </row>
    <row r="907" spans="1:41" ht="14.25" customHeight="1">
      <c r="A907" s="2"/>
      <c r="B907" s="2"/>
      <c r="C907" s="2"/>
      <c r="D907" s="1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468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3"/>
      <c r="AG907" s="204"/>
      <c r="AH907" s="2"/>
      <c r="AI907" s="2"/>
      <c r="AJ907" s="479"/>
      <c r="AK907" s="1"/>
      <c r="AL907" s="1"/>
      <c r="AM907" s="480"/>
      <c r="AN907" s="2"/>
      <c r="AO907" s="479"/>
    </row>
    <row r="908" spans="1:41" ht="14.25" customHeight="1">
      <c r="A908" s="2"/>
      <c r="B908" s="2"/>
      <c r="C908" s="2"/>
      <c r="D908" s="1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468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3"/>
      <c r="AG908" s="204"/>
      <c r="AH908" s="2"/>
      <c r="AI908" s="2"/>
      <c r="AJ908" s="479"/>
      <c r="AK908" s="1"/>
      <c r="AL908" s="1"/>
      <c r="AM908" s="480"/>
      <c r="AN908" s="2"/>
      <c r="AO908" s="479"/>
    </row>
    <row r="909" spans="1:41" ht="14.25" customHeight="1">
      <c r="A909" s="2"/>
      <c r="B909" s="2"/>
      <c r="C909" s="2"/>
      <c r="D909" s="1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468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3"/>
      <c r="AG909" s="204"/>
      <c r="AH909" s="2"/>
      <c r="AI909" s="2"/>
      <c r="AJ909" s="479"/>
      <c r="AK909" s="1"/>
      <c r="AL909" s="1"/>
      <c r="AM909" s="480"/>
      <c r="AN909" s="2"/>
      <c r="AO909" s="479"/>
    </row>
    <row r="910" spans="1:41" ht="14.25" customHeight="1">
      <c r="A910" s="2"/>
      <c r="B910" s="2"/>
      <c r="C910" s="2"/>
      <c r="D910" s="1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468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3"/>
      <c r="AG910" s="204"/>
      <c r="AH910" s="2"/>
      <c r="AI910" s="2"/>
      <c r="AJ910" s="479"/>
      <c r="AK910" s="1"/>
      <c r="AL910" s="1"/>
      <c r="AM910" s="480"/>
      <c r="AN910" s="2"/>
      <c r="AO910" s="479"/>
    </row>
    <row r="911" spans="1:41" ht="14.25" customHeight="1">
      <c r="A911" s="2"/>
      <c r="B911" s="2"/>
      <c r="C911" s="2"/>
      <c r="D911" s="1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468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3"/>
      <c r="AG911" s="204"/>
      <c r="AH911" s="2"/>
      <c r="AI911" s="2"/>
      <c r="AJ911" s="479"/>
      <c r="AK911" s="1"/>
      <c r="AL911" s="1"/>
      <c r="AM911" s="480"/>
      <c r="AN911" s="2"/>
      <c r="AO911" s="479"/>
    </row>
    <row r="912" spans="1:41" ht="14.25" customHeight="1">
      <c r="A912" s="2"/>
      <c r="B912" s="2"/>
      <c r="C912" s="2"/>
      <c r="D912" s="1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468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3"/>
      <c r="AG912" s="204"/>
      <c r="AH912" s="2"/>
      <c r="AI912" s="2"/>
      <c r="AJ912" s="479"/>
      <c r="AK912" s="1"/>
      <c r="AL912" s="1"/>
      <c r="AM912" s="480"/>
      <c r="AN912" s="2"/>
      <c r="AO912" s="479"/>
    </row>
    <row r="913" spans="1:41" ht="14.25" customHeight="1">
      <c r="A913" s="2"/>
      <c r="B913" s="2"/>
      <c r="C913" s="2"/>
      <c r="D913" s="1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468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3"/>
      <c r="AG913" s="204"/>
      <c r="AH913" s="2"/>
      <c r="AI913" s="2"/>
      <c r="AJ913" s="479"/>
      <c r="AK913" s="1"/>
      <c r="AL913" s="1"/>
      <c r="AM913" s="480"/>
      <c r="AN913" s="2"/>
      <c r="AO913" s="479"/>
    </row>
    <row r="914" spans="1:41" ht="14.25" customHeight="1">
      <c r="A914" s="2"/>
      <c r="B914" s="2"/>
      <c r="C914" s="2"/>
      <c r="D914" s="1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468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3"/>
      <c r="AG914" s="204"/>
      <c r="AH914" s="2"/>
      <c r="AI914" s="2"/>
      <c r="AJ914" s="479"/>
      <c r="AK914" s="1"/>
      <c r="AL914" s="1"/>
      <c r="AM914" s="480"/>
      <c r="AN914" s="2"/>
      <c r="AO914" s="479"/>
    </row>
    <row r="915" spans="1:41" ht="14.25" customHeight="1">
      <c r="A915" s="2"/>
      <c r="B915" s="2"/>
      <c r="C915" s="2"/>
      <c r="D915" s="1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468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3"/>
      <c r="AG915" s="204"/>
      <c r="AH915" s="2"/>
      <c r="AI915" s="2"/>
      <c r="AJ915" s="479"/>
      <c r="AK915" s="1"/>
      <c r="AL915" s="1"/>
      <c r="AM915" s="480"/>
      <c r="AN915" s="2"/>
      <c r="AO915" s="479"/>
    </row>
    <row r="916" spans="1:41" ht="14.25" customHeight="1">
      <c r="A916" s="2"/>
      <c r="B916" s="2"/>
      <c r="C916" s="2"/>
      <c r="D916" s="1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468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3"/>
      <c r="AG916" s="204"/>
      <c r="AH916" s="2"/>
      <c r="AI916" s="2"/>
      <c r="AJ916" s="479"/>
      <c r="AK916" s="1"/>
      <c r="AL916" s="1"/>
      <c r="AM916" s="480"/>
      <c r="AN916" s="2"/>
      <c r="AO916" s="479"/>
    </row>
    <row r="917" spans="1:41" ht="14.25" customHeight="1">
      <c r="A917" s="2"/>
      <c r="B917" s="2"/>
      <c r="C917" s="2"/>
      <c r="D917" s="1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468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3"/>
      <c r="AG917" s="204"/>
      <c r="AH917" s="2"/>
      <c r="AI917" s="2"/>
      <c r="AJ917" s="479"/>
      <c r="AK917" s="1"/>
      <c r="AL917" s="1"/>
      <c r="AM917" s="480"/>
      <c r="AN917" s="2"/>
      <c r="AO917" s="479"/>
    </row>
    <row r="918" spans="1:41" ht="14.25" customHeight="1">
      <c r="A918" s="2"/>
      <c r="B918" s="2"/>
      <c r="C918" s="2"/>
      <c r="D918" s="1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468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3"/>
      <c r="AG918" s="204"/>
      <c r="AH918" s="2"/>
      <c r="AI918" s="2"/>
      <c r="AJ918" s="479"/>
      <c r="AK918" s="1"/>
      <c r="AL918" s="1"/>
      <c r="AM918" s="480"/>
      <c r="AN918" s="2"/>
      <c r="AO918" s="479"/>
    </row>
    <row r="919" spans="1:41" ht="14.25" customHeight="1">
      <c r="A919" s="2"/>
      <c r="B919" s="2"/>
      <c r="C919" s="2"/>
      <c r="D919" s="1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468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3"/>
      <c r="AG919" s="204"/>
      <c r="AH919" s="2"/>
      <c r="AI919" s="2"/>
      <c r="AJ919" s="479"/>
      <c r="AK919" s="1"/>
      <c r="AL919" s="1"/>
      <c r="AM919" s="480"/>
      <c r="AN919" s="2"/>
      <c r="AO919" s="479"/>
    </row>
    <row r="920" spans="1:41" ht="14.25" customHeight="1">
      <c r="A920" s="2"/>
      <c r="B920" s="2"/>
      <c r="C920" s="2"/>
      <c r="D920" s="1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468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3"/>
      <c r="AG920" s="204"/>
      <c r="AH920" s="2"/>
      <c r="AI920" s="2"/>
      <c r="AJ920" s="479"/>
      <c r="AK920" s="1"/>
      <c r="AL920" s="1"/>
      <c r="AM920" s="480"/>
      <c r="AN920" s="2"/>
      <c r="AO920" s="479"/>
    </row>
    <row r="921" spans="1:41" ht="14.25" customHeight="1">
      <c r="A921" s="2"/>
      <c r="B921" s="2"/>
      <c r="C921" s="2"/>
      <c r="D921" s="1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468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3"/>
      <c r="AG921" s="204"/>
      <c r="AH921" s="2"/>
      <c r="AI921" s="2"/>
      <c r="AJ921" s="479"/>
      <c r="AK921" s="1"/>
      <c r="AL921" s="1"/>
      <c r="AM921" s="480"/>
      <c r="AN921" s="2"/>
      <c r="AO921" s="479"/>
    </row>
    <row r="922" spans="1:41" ht="14.25" customHeight="1">
      <c r="A922" s="2"/>
      <c r="B922" s="2"/>
      <c r="C922" s="2"/>
      <c r="D922" s="1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468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3"/>
      <c r="AG922" s="204"/>
      <c r="AH922" s="2"/>
      <c r="AI922" s="2"/>
      <c r="AJ922" s="479"/>
      <c r="AK922" s="1"/>
      <c r="AL922" s="1"/>
      <c r="AM922" s="480"/>
      <c r="AN922" s="2"/>
      <c r="AO922" s="479"/>
    </row>
    <row r="923" spans="1:41" ht="14.25" customHeight="1">
      <c r="A923" s="2"/>
      <c r="B923" s="2"/>
      <c r="C923" s="2"/>
      <c r="D923" s="1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468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3"/>
      <c r="AG923" s="204"/>
      <c r="AH923" s="2"/>
      <c r="AI923" s="2"/>
      <c r="AJ923" s="479"/>
      <c r="AK923" s="1"/>
      <c r="AL923" s="1"/>
      <c r="AM923" s="480"/>
      <c r="AN923" s="2"/>
      <c r="AO923" s="479"/>
    </row>
    <row r="924" spans="1:41" ht="14.25" customHeight="1">
      <c r="A924" s="2"/>
      <c r="B924" s="2"/>
      <c r="C924" s="2"/>
      <c r="D924" s="1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468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3"/>
      <c r="AG924" s="204"/>
      <c r="AH924" s="2"/>
      <c r="AI924" s="2"/>
      <c r="AJ924" s="479"/>
      <c r="AK924" s="1"/>
      <c r="AL924" s="1"/>
      <c r="AM924" s="480"/>
      <c r="AN924" s="2"/>
      <c r="AO924" s="479"/>
    </row>
    <row r="925" spans="1:41" ht="14.25" customHeight="1">
      <c r="A925" s="2"/>
      <c r="B925" s="2"/>
      <c r="C925" s="2"/>
      <c r="D925" s="1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468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3"/>
      <c r="AG925" s="204"/>
      <c r="AH925" s="2"/>
      <c r="AI925" s="2"/>
      <c r="AJ925" s="479"/>
      <c r="AK925" s="1"/>
      <c r="AL925" s="1"/>
      <c r="AM925" s="480"/>
      <c r="AN925" s="2"/>
      <c r="AO925" s="479"/>
    </row>
    <row r="926" spans="1:41" ht="14.25" customHeight="1">
      <c r="A926" s="2"/>
      <c r="B926" s="2"/>
      <c r="C926" s="2"/>
      <c r="D926" s="1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468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3"/>
      <c r="AG926" s="204"/>
      <c r="AH926" s="2"/>
      <c r="AI926" s="2"/>
      <c r="AJ926" s="479"/>
      <c r="AK926" s="1"/>
      <c r="AL926" s="1"/>
      <c r="AM926" s="480"/>
      <c r="AN926" s="2"/>
      <c r="AO926" s="479"/>
    </row>
    <row r="927" spans="1:41" ht="14.25" customHeight="1">
      <c r="A927" s="2"/>
      <c r="B927" s="2"/>
      <c r="C927" s="2"/>
      <c r="D927" s="1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468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3"/>
      <c r="AG927" s="204"/>
      <c r="AH927" s="2"/>
      <c r="AI927" s="2"/>
      <c r="AJ927" s="479"/>
      <c r="AK927" s="1"/>
      <c r="AL927" s="1"/>
      <c r="AM927" s="480"/>
      <c r="AN927" s="2"/>
      <c r="AO927" s="479"/>
    </row>
    <row r="928" spans="1:41" ht="14.25" customHeight="1">
      <c r="A928" s="2"/>
      <c r="B928" s="2"/>
      <c r="C928" s="2"/>
      <c r="D928" s="1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468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3"/>
      <c r="AG928" s="204"/>
      <c r="AH928" s="2"/>
      <c r="AI928" s="2"/>
      <c r="AJ928" s="479"/>
      <c r="AK928" s="1"/>
      <c r="AL928" s="1"/>
      <c r="AM928" s="480"/>
      <c r="AN928" s="2"/>
      <c r="AO928" s="479"/>
    </row>
    <row r="929" spans="1:41" ht="14.25" customHeight="1">
      <c r="A929" s="2"/>
      <c r="B929" s="2"/>
      <c r="C929" s="2"/>
      <c r="D929" s="1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468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3"/>
      <c r="AG929" s="204"/>
      <c r="AH929" s="2"/>
      <c r="AI929" s="2"/>
      <c r="AJ929" s="479"/>
      <c r="AK929" s="1"/>
      <c r="AL929" s="1"/>
      <c r="AM929" s="480"/>
      <c r="AN929" s="2"/>
      <c r="AO929" s="479"/>
    </row>
    <row r="930" spans="1:41" ht="14.25" customHeight="1">
      <c r="A930" s="2"/>
      <c r="B930" s="2"/>
      <c r="C930" s="2"/>
      <c r="D930" s="1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468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3"/>
      <c r="AG930" s="204"/>
      <c r="AH930" s="2"/>
      <c r="AI930" s="2"/>
      <c r="AJ930" s="479"/>
      <c r="AK930" s="1"/>
      <c r="AL930" s="1"/>
      <c r="AM930" s="480"/>
      <c r="AN930" s="2"/>
      <c r="AO930" s="479"/>
    </row>
    <row r="931" spans="1:41" ht="14.25" customHeight="1">
      <c r="A931" s="2"/>
      <c r="B931" s="2"/>
      <c r="C931" s="2"/>
      <c r="D931" s="1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468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3"/>
      <c r="AG931" s="204"/>
      <c r="AH931" s="2"/>
      <c r="AI931" s="2"/>
      <c r="AJ931" s="479"/>
      <c r="AK931" s="1"/>
      <c r="AL931" s="1"/>
      <c r="AM931" s="480"/>
      <c r="AN931" s="2"/>
      <c r="AO931" s="479"/>
    </row>
    <row r="932" spans="1:41" ht="14.25" customHeight="1">
      <c r="A932" s="2"/>
      <c r="B932" s="2"/>
      <c r="C932" s="2"/>
      <c r="D932" s="1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468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3"/>
      <c r="AG932" s="204"/>
      <c r="AH932" s="2"/>
      <c r="AI932" s="2"/>
      <c r="AJ932" s="479"/>
      <c r="AK932" s="1"/>
      <c r="AL932" s="1"/>
      <c r="AM932" s="480"/>
      <c r="AN932" s="2"/>
      <c r="AO932" s="479"/>
    </row>
    <row r="933" spans="1:41" ht="14.25" customHeight="1">
      <c r="A933" s="2"/>
      <c r="B933" s="2"/>
      <c r="C933" s="2"/>
      <c r="D933" s="1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468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3"/>
      <c r="AG933" s="204"/>
      <c r="AH933" s="2"/>
      <c r="AI933" s="2"/>
      <c r="AJ933" s="479"/>
      <c r="AK933" s="1"/>
      <c r="AL933" s="1"/>
      <c r="AM933" s="480"/>
      <c r="AN933" s="2"/>
      <c r="AO933" s="479"/>
    </row>
    <row r="934" spans="1:41" ht="14.25" customHeight="1">
      <c r="A934" s="2"/>
      <c r="B934" s="2"/>
      <c r="C934" s="2"/>
      <c r="D934" s="1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468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3"/>
      <c r="AG934" s="204"/>
      <c r="AH934" s="2"/>
      <c r="AI934" s="2"/>
      <c r="AJ934" s="479"/>
      <c r="AK934" s="1"/>
      <c r="AL934" s="1"/>
      <c r="AM934" s="480"/>
      <c r="AN934" s="2"/>
      <c r="AO934" s="479"/>
    </row>
    <row r="935" spans="1:41" ht="14.25" customHeight="1">
      <c r="A935" s="2"/>
      <c r="B935" s="2"/>
      <c r="C935" s="2"/>
      <c r="D935" s="1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468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3"/>
      <c r="AG935" s="204"/>
      <c r="AH935" s="2"/>
      <c r="AI935" s="2"/>
      <c r="AJ935" s="479"/>
      <c r="AK935" s="1"/>
      <c r="AL935" s="1"/>
      <c r="AM935" s="480"/>
      <c r="AN935" s="2"/>
      <c r="AO935" s="479"/>
    </row>
    <row r="936" spans="1:41" ht="14.25" customHeight="1">
      <c r="A936" s="2"/>
      <c r="B936" s="2"/>
      <c r="C936" s="2"/>
      <c r="D936" s="1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468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3"/>
      <c r="AG936" s="204"/>
      <c r="AH936" s="2"/>
      <c r="AI936" s="2"/>
      <c r="AJ936" s="479"/>
      <c r="AK936" s="1"/>
      <c r="AL936" s="1"/>
      <c r="AM936" s="480"/>
      <c r="AN936" s="2"/>
      <c r="AO936" s="479"/>
    </row>
    <row r="937" spans="1:41" ht="14.25" customHeight="1">
      <c r="A937" s="2"/>
      <c r="B937" s="2"/>
      <c r="C937" s="2"/>
      <c r="D937" s="1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468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3"/>
      <c r="AG937" s="204"/>
      <c r="AH937" s="2"/>
      <c r="AI937" s="2"/>
      <c r="AJ937" s="479"/>
      <c r="AK937" s="1"/>
      <c r="AL937" s="1"/>
      <c r="AM937" s="480"/>
      <c r="AN937" s="2"/>
      <c r="AO937" s="479"/>
    </row>
    <row r="938" spans="1:41" ht="14.25" customHeight="1">
      <c r="A938" s="2"/>
      <c r="B938" s="2"/>
      <c r="C938" s="2"/>
      <c r="D938" s="1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468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3"/>
      <c r="AG938" s="204"/>
      <c r="AH938" s="2"/>
      <c r="AI938" s="2"/>
      <c r="AJ938" s="479"/>
      <c r="AK938" s="1"/>
      <c r="AL938" s="1"/>
      <c r="AM938" s="480"/>
      <c r="AN938" s="2"/>
      <c r="AO938" s="479"/>
    </row>
    <row r="939" spans="1:41" ht="14.25" customHeight="1">
      <c r="A939" s="2"/>
      <c r="B939" s="2"/>
      <c r="C939" s="2"/>
      <c r="D939" s="1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468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3"/>
      <c r="AG939" s="204"/>
      <c r="AH939" s="2"/>
      <c r="AI939" s="2"/>
      <c r="AJ939" s="479"/>
      <c r="AK939" s="1"/>
      <c r="AL939" s="1"/>
      <c r="AM939" s="480"/>
      <c r="AN939" s="2"/>
      <c r="AO939" s="479"/>
    </row>
    <row r="940" spans="1:41" ht="14.25" customHeight="1">
      <c r="A940" s="2"/>
      <c r="B940" s="2"/>
      <c r="C940" s="2"/>
      <c r="D940" s="1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468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3"/>
      <c r="AG940" s="204"/>
      <c r="AH940" s="2"/>
      <c r="AI940" s="2"/>
      <c r="AJ940" s="479"/>
      <c r="AK940" s="1"/>
      <c r="AL940" s="1"/>
      <c r="AM940" s="480"/>
      <c r="AN940" s="2"/>
      <c r="AO940" s="479"/>
    </row>
    <row r="941" spans="1:41" ht="14.25" customHeight="1">
      <c r="A941" s="2"/>
      <c r="B941" s="2"/>
      <c r="C941" s="2"/>
      <c r="D941" s="1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468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3"/>
      <c r="AG941" s="204"/>
      <c r="AH941" s="2"/>
      <c r="AI941" s="2"/>
      <c r="AJ941" s="479"/>
      <c r="AK941" s="1"/>
      <c r="AL941" s="1"/>
      <c r="AM941" s="480"/>
      <c r="AN941" s="2"/>
      <c r="AO941" s="479"/>
    </row>
    <row r="942" spans="1:41" ht="14.25" customHeight="1">
      <c r="A942" s="2"/>
      <c r="B942" s="2"/>
      <c r="C942" s="2"/>
      <c r="D942" s="1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468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3"/>
      <c r="AG942" s="204"/>
      <c r="AH942" s="2"/>
      <c r="AI942" s="2"/>
      <c r="AJ942" s="479"/>
      <c r="AK942" s="1"/>
      <c r="AL942" s="1"/>
      <c r="AM942" s="480"/>
      <c r="AN942" s="2"/>
      <c r="AO942" s="479"/>
    </row>
    <row r="943" spans="1:41" ht="14.25" customHeight="1">
      <c r="A943" s="2"/>
      <c r="B943" s="2"/>
      <c r="C943" s="2"/>
      <c r="D943" s="1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468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3"/>
      <c r="AG943" s="204"/>
      <c r="AH943" s="2"/>
      <c r="AI943" s="2"/>
      <c r="AJ943" s="479"/>
      <c r="AK943" s="1"/>
      <c r="AL943" s="1"/>
      <c r="AM943" s="480"/>
      <c r="AN943" s="2"/>
      <c r="AO943" s="479"/>
    </row>
    <row r="944" spans="1:41" ht="14.25" customHeight="1">
      <c r="A944" s="2"/>
      <c r="B944" s="2"/>
      <c r="C944" s="2"/>
      <c r="D944" s="1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468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3"/>
      <c r="AG944" s="204"/>
      <c r="AH944" s="2"/>
      <c r="AI944" s="2"/>
      <c r="AJ944" s="479"/>
      <c r="AK944" s="1"/>
      <c r="AL944" s="1"/>
      <c r="AM944" s="480"/>
      <c r="AN944" s="2"/>
      <c r="AO944" s="479"/>
    </row>
    <row r="945" spans="1:41" ht="14.25" customHeight="1">
      <c r="A945" s="2"/>
      <c r="B945" s="2"/>
      <c r="C945" s="2"/>
      <c r="D945" s="1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468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3"/>
      <c r="AG945" s="204"/>
      <c r="AH945" s="2"/>
      <c r="AI945" s="2"/>
      <c r="AJ945" s="479"/>
      <c r="AK945" s="1"/>
      <c r="AL945" s="1"/>
      <c r="AM945" s="480"/>
      <c r="AN945" s="2"/>
      <c r="AO945" s="479"/>
    </row>
    <row r="946" spans="1:41" ht="14.25" customHeight="1">
      <c r="A946" s="2"/>
      <c r="B946" s="2"/>
      <c r="C946" s="2"/>
      <c r="D946" s="1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468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3"/>
      <c r="AG946" s="204"/>
      <c r="AH946" s="2"/>
      <c r="AI946" s="2"/>
      <c r="AJ946" s="479"/>
      <c r="AK946" s="1"/>
      <c r="AL946" s="1"/>
      <c r="AM946" s="480"/>
      <c r="AN946" s="2"/>
      <c r="AO946" s="479"/>
    </row>
    <row r="947" spans="1:41" ht="14.25" customHeight="1">
      <c r="A947" s="2"/>
      <c r="B947" s="2"/>
      <c r="C947" s="2"/>
      <c r="D947" s="1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468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3"/>
      <c r="AG947" s="204"/>
      <c r="AH947" s="2"/>
      <c r="AI947" s="2"/>
      <c r="AJ947" s="479"/>
      <c r="AK947" s="1"/>
      <c r="AL947" s="1"/>
      <c r="AM947" s="480"/>
      <c r="AN947" s="2"/>
      <c r="AO947" s="479"/>
    </row>
    <row r="948" spans="1:41" ht="14.25" customHeight="1">
      <c r="A948" s="2"/>
      <c r="B948" s="2"/>
      <c r="C948" s="2"/>
      <c r="D948" s="1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468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3"/>
      <c r="AG948" s="204"/>
      <c r="AH948" s="2"/>
      <c r="AI948" s="2"/>
      <c r="AJ948" s="479"/>
      <c r="AK948" s="1"/>
      <c r="AL948" s="1"/>
      <c r="AM948" s="480"/>
      <c r="AN948" s="2"/>
      <c r="AO948" s="479"/>
    </row>
    <row r="949" spans="1:41" ht="14.25" customHeight="1">
      <c r="A949" s="2"/>
      <c r="B949" s="2"/>
      <c r="C949" s="2"/>
      <c r="D949" s="1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468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3"/>
      <c r="AG949" s="204"/>
      <c r="AH949" s="2"/>
      <c r="AI949" s="2"/>
      <c r="AJ949" s="479"/>
      <c r="AK949" s="1"/>
      <c r="AL949" s="1"/>
      <c r="AM949" s="480"/>
      <c r="AN949" s="2"/>
      <c r="AO949" s="479"/>
    </row>
    <row r="950" spans="1:41" ht="14.25" customHeight="1">
      <c r="A950" s="2"/>
      <c r="B950" s="2"/>
      <c r="C950" s="2"/>
      <c r="D950" s="1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468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3"/>
      <c r="AG950" s="204"/>
      <c r="AH950" s="2"/>
      <c r="AI950" s="2"/>
      <c r="AJ950" s="479"/>
      <c r="AK950" s="1"/>
      <c r="AL950" s="1"/>
      <c r="AM950" s="480"/>
      <c r="AN950" s="2"/>
      <c r="AO950" s="479"/>
    </row>
    <row r="951" spans="1:41" ht="14.25" customHeight="1">
      <c r="A951" s="2"/>
      <c r="B951" s="2"/>
      <c r="C951" s="2"/>
      <c r="D951" s="1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468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3"/>
      <c r="AG951" s="204"/>
      <c r="AH951" s="2"/>
      <c r="AI951" s="2"/>
      <c r="AJ951" s="479"/>
      <c r="AK951" s="1"/>
      <c r="AL951" s="1"/>
      <c r="AM951" s="480"/>
      <c r="AN951" s="2"/>
      <c r="AO951" s="479"/>
    </row>
    <row r="952" spans="1:41" ht="14.25" customHeight="1">
      <c r="A952" s="2"/>
      <c r="B952" s="2"/>
      <c r="C952" s="2"/>
      <c r="D952" s="1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468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3"/>
      <c r="AG952" s="204"/>
      <c r="AH952" s="2"/>
      <c r="AI952" s="2"/>
      <c r="AJ952" s="479"/>
      <c r="AK952" s="1"/>
      <c r="AL952" s="1"/>
      <c r="AM952" s="480"/>
      <c r="AN952" s="2"/>
      <c r="AO952" s="479"/>
    </row>
    <row r="953" spans="1:41" ht="14.25" customHeight="1">
      <c r="A953" s="2"/>
      <c r="B953" s="2"/>
      <c r="C953" s="2"/>
      <c r="D953" s="1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468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3"/>
      <c r="AG953" s="204"/>
      <c r="AH953" s="2"/>
      <c r="AI953" s="2"/>
      <c r="AJ953" s="479"/>
      <c r="AK953" s="1"/>
      <c r="AL953" s="1"/>
      <c r="AM953" s="480"/>
      <c r="AN953" s="2"/>
      <c r="AO953" s="479"/>
    </row>
    <row r="954" spans="1:41" ht="14.25" customHeight="1">
      <c r="A954" s="2"/>
      <c r="B954" s="2"/>
      <c r="C954" s="2"/>
      <c r="D954" s="1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468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3"/>
      <c r="AG954" s="204"/>
      <c r="AH954" s="2"/>
      <c r="AI954" s="2"/>
      <c r="AJ954" s="479"/>
      <c r="AK954" s="1"/>
      <c r="AL954" s="1"/>
      <c r="AM954" s="480"/>
      <c r="AN954" s="2"/>
      <c r="AO954" s="479"/>
    </row>
    <row r="955" spans="1:41" ht="14.25" customHeight="1">
      <c r="A955" s="2"/>
      <c r="B955" s="2"/>
      <c r="C955" s="2"/>
      <c r="D955" s="1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468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3"/>
      <c r="AG955" s="204"/>
      <c r="AH955" s="2"/>
      <c r="AI955" s="2"/>
      <c r="AJ955" s="479"/>
      <c r="AK955" s="1"/>
      <c r="AL955" s="1"/>
      <c r="AM955" s="480"/>
      <c r="AN955" s="2"/>
      <c r="AO955" s="479"/>
    </row>
    <row r="956" spans="1:41" ht="14.25" customHeight="1">
      <c r="A956" s="2"/>
      <c r="B956" s="2"/>
      <c r="C956" s="2"/>
      <c r="D956" s="1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468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3"/>
      <c r="AG956" s="204"/>
      <c r="AH956" s="2"/>
      <c r="AI956" s="2"/>
      <c r="AJ956" s="479"/>
      <c r="AK956" s="1"/>
      <c r="AL956" s="1"/>
      <c r="AM956" s="480"/>
      <c r="AN956" s="2"/>
      <c r="AO956" s="479"/>
    </row>
    <row r="957" spans="1:41" ht="14.25" customHeight="1">
      <c r="A957" s="2"/>
      <c r="B957" s="2"/>
      <c r="C957" s="2"/>
      <c r="D957" s="1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468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3"/>
      <c r="AG957" s="204"/>
      <c r="AH957" s="2"/>
      <c r="AI957" s="2"/>
      <c r="AJ957" s="479"/>
      <c r="AK957" s="1"/>
      <c r="AL957" s="1"/>
      <c r="AM957" s="480"/>
      <c r="AN957" s="2"/>
      <c r="AO957" s="479"/>
    </row>
    <row r="958" spans="1:41" ht="14.25" customHeight="1">
      <c r="A958" s="2"/>
      <c r="B958" s="2"/>
      <c r="C958" s="2"/>
      <c r="D958" s="1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468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3"/>
      <c r="AG958" s="204"/>
      <c r="AH958" s="2"/>
      <c r="AI958" s="2"/>
      <c r="AJ958" s="479"/>
      <c r="AK958" s="1"/>
      <c r="AL958" s="1"/>
      <c r="AM958" s="480"/>
      <c r="AN958" s="2"/>
      <c r="AO958" s="479"/>
    </row>
    <row r="959" spans="1:41" ht="14.25" customHeight="1">
      <c r="A959" s="2"/>
      <c r="B959" s="2"/>
      <c r="C959" s="2"/>
      <c r="D959" s="1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468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3"/>
      <c r="AG959" s="204"/>
      <c r="AH959" s="2"/>
      <c r="AI959" s="2"/>
      <c r="AJ959" s="479"/>
      <c r="AK959" s="1"/>
      <c r="AL959" s="1"/>
      <c r="AM959" s="480"/>
      <c r="AN959" s="2"/>
      <c r="AO959" s="479"/>
    </row>
    <row r="960" spans="1:41" ht="14.25" customHeight="1">
      <c r="A960" s="2"/>
      <c r="B960" s="2"/>
      <c r="C960" s="2"/>
      <c r="D960" s="1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468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3"/>
      <c r="AG960" s="204"/>
      <c r="AH960" s="2"/>
      <c r="AI960" s="2"/>
      <c r="AJ960" s="479"/>
      <c r="AK960" s="1"/>
      <c r="AL960" s="1"/>
      <c r="AM960" s="480"/>
      <c r="AN960" s="2"/>
      <c r="AO960" s="479"/>
    </row>
    <row r="961" spans="1:41" ht="14.25" customHeight="1">
      <c r="A961" s="2"/>
      <c r="B961" s="2"/>
      <c r="C961" s="2"/>
      <c r="D961" s="1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468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3"/>
      <c r="AG961" s="204"/>
      <c r="AH961" s="2"/>
      <c r="AI961" s="2"/>
      <c r="AJ961" s="479"/>
      <c r="AK961" s="1"/>
      <c r="AL961" s="1"/>
      <c r="AM961" s="480"/>
      <c r="AN961" s="2"/>
      <c r="AO961" s="479"/>
    </row>
    <row r="962" spans="1:41" ht="14.25" customHeight="1">
      <c r="A962" s="2"/>
      <c r="B962" s="2"/>
      <c r="C962" s="2"/>
      <c r="D962" s="1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468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3"/>
      <c r="AG962" s="204"/>
      <c r="AH962" s="2"/>
      <c r="AI962" s="2"/>
      <c r="AJ962" s="479"/>
      <c r="AK962" s="1"/>
      <c r="AL962" s="1"/>
      <c r="AM962" s="480"/>
      <c r="AN962" s="2"/>
      <c r="AO962" s="479"/>
    </row>
    <row r="963" spans="1:41" ht="14.25" customHeight="1">
      <c r="A963" s="2"/>
      <c r="B963" s="2"/>
      <c r="C963" s="2"/>
      <c r="D963" s="1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468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3"/>
      <c r="AG963" s="204"/>
      <c r="AH963" s="2"/>
      <c r="AI963" s="2"/>
      <c r="AJ963" s="479"/>
      <c r="AK963" s="1"/>
      <c r="AL963" s="1"/>
      <c r="AM963" s="480"/>
      <c r="AN963" s="2"/>
      <c r="AO963" s="479"/>
    </row>
    <row r="964" spans="1:41" ht="14.25" customHeight="1">
      <c r="A964" s="2"/>
      <c r="B964" s="2"/>
      <c r="C964" s="2"/>
      <c r="D964" s="1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468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3"/>
      <c r="AG964" s="204"/>
      <c r="AH964" s="2"/>
      <c r="AI964" s="2"/>
      <c r="AJ964" s="479"/>
      <c r="AK964" s="1"/>
      <c r="AL964" s="1"/>
      <c r="AM964" s="480"/>
      <c r="AN964" s="2"/>
      <c r="AO964" s="479"/>
    </row>
    <row r="965" spans="1:41" ht="14.25" customHeight="1">
      <c r="A965" s="2"/>
      <c r="B965" s="2"/>
      <c r="C965" s="2"/>
      <c r="D965" s="1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468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3"/>
      <c r="AG965" s="204"/>
      <c r="AH965" s="2"/>
      <c r="AI965" s="2"/>
      <c r="AJ965" s="479"/>
      <c r="AK965" s="1"/>
      <c r="AL965" s="1"/>
      <c r="AM965" s="480"/>
      <c r="AN965" s="2"/>
      <c r="AO965" s="479"/>
    </row>
    <row r="966" spans="1:41" ht="14.25" customHeight="1">
      <c r="A966" s="2"/>
      <c r="B966" s="2"/>
      <c r="C966" s="2"/>
      <c r="D966" s="1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468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3"/>
      <c r="AG966" s="204"/>
      <c r="AH966" s="2"/>
      <c r="AI966" s="2"/>
      <c r="AJ966" s="479"/>
      <c r="AK966" s="1"/>
      <c r="AL966" s="1"/>
      <c r="AM966" s="480"/>
      <c r="AN966" s="2"/>
      <c r="AO966" s="479"/>
    </row>
    <row r="967" spans="1:41" ht="14.25" customHeight="1">
      <c r="A967" s="2"/>
      <c r="B967" s="2"/>
      <c r="C967" s="2"/>
      <c r="D967" s="1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468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3"/>
      <c r="AG967" s="204"/>
      <c r="AH967" s="2"/>
      <c r="AI967" s="2"/>
      <c r="AJ967" s="479"/>
      <c r="AK967" s="1"/>
      <c r="AL967" s="1"/>
      <c r="AM967" s="480"/>
      <c r="AN967" s="2"/>
      <c r="AO967" s="479"/>
    </row>
    <row r="968" spans="1:41" ht="14.25" customHeight="1">
      <c r="A968" s="2"/>
      <c r="B968" s="2"/>
      <c r="C968" s="2"/>
      <c r="D968" s="1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468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3"/>
      <c r="AG968" s="204"/>
      <c r="AH968" s="2"/>
      <c r="AI968" s="2"/>
      <c r="AJ968" s="479"/>
      <c r="AK968" s="1"/>
      <c r="AL968" s="1"/>
      <c r="AM968" s="480"/>
      <c r="AN968" s="2"/>
      <c r="AO968" s="479"/>
    </row>
    <row r="969" spans="1:41" ht="14.25" customHeight="1">
      <c r="A969" s="2"/>
      <c r="B969" s="2"/>
      <c r="C969" s="2"/>
      <c r="D969" s="1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468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3"/>
      <c r="AG969" s="204"/>
      <c r="AH969" s="2"/>
      <c r="AI969" s="2"/>
      <c r="AJ969" s="479"/>
      <c r="AK969" s="1"/>
      <c r="AL969" s="1"/>
      <c r="AM969" s="480"/>
      <c r="AN969" s="2"/>
      <c r="AO969" s="479"/>
    </row>
    <row r="970" spans="1:41" ht="14.25" customHeight="1">
      <c r="A970" s="2"/>
      <c r="B970" s="2"/>
      <c r="C970" s="2"/>
      <c r="D970" s="1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468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3"/>
      <c r="AG970" s="204"/>
      <c r="AH970" s="2"/>
      <c r="AI970" s="2"/>
      <c r="AJ970" s="479"/>
      <c r="AK970" s="1"/>
      <c r="AL970" s="1"/>
      <c r="AM970" s="480"/>
      <c r="AN970" s="2"/>
      <c r="AO970" s="479"/>
    </row>
    <row r="971" spans="1:41" ht="14.25" customHeight="1">
      <c r="A971" s="2"/>
      <c r="B971" s="2"/>
      <c r="C971" s="2"/>
      <c r="D971" s="1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468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3"/>
      <c r="AG971" s="204"/>
      <c r="AH971" s="2"/>
      <c r="AI971" s="2"/>
      <c r="AJ971" s="479"/>
      <c r="AK971" s="1"/>
      <c r="AL971" s="1"/>
      <c r="AM971" s="480"/>
      <c r="AN971" s="2"/>
      <c r="AO971" s="479"/>
    </row>
    <row r="972" spans="1:41" ht="14.25" customHeight="1">
      <c r="A972" s="2"/>
      <c r="B972" s="2"/>
      <c r="C972" s="2"/>
      <c r="D972" s="1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468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3"/>
      <c r="AG972" s="204"/>
      <c r="AH972" s="2"/>
      <c r="AI972" s="2"/>
      <c r="AJ972" s="479"/>
      <c r="AK972" s="1"/>
      <c r="AL972" s="1"/>
      <c r="AM972" s="480"/>
      <c r="AN972" s="2"/>
      <c r="AO972" s="479"/>
    </row>
    <row r="973" spans="1:41" ht="14.25" customHeight="1">
      <c r="A973" s="2"/>
      <c r="B973" s="2"/>
      <c r="C973" s="2"/>
      <c r="D973" s="1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468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3"/>
      <c r="AG973" s="204"/>
      <c r="AH973" s="2"/>
      <c r="AI973" s="2"/>
      <c r="AJ973" s="479"/>
      <c r="AK973" s="1"/>
      <c r="AL973" s="1"/>
      <c r="AM973" s="480"/>
      <c r="AN973" s="2"/>
      <c r="AO973" s="479"/>
    </row>
    <row r="974" spans="1:41" ht="14.25" customHeight="1">
      <c r="A974" s="2"/>
      <c r="B974" s="2"/>
      <c r="C974" s="2"/>
      <c r="D974" s="1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468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3"/>
      <c r="AG974" s="204"/>
      <c r="AH974" s="2"/>
      <c r="AI974" s="2"/>
      <c r="AJ974" s="479"/>
      <c r="AK974" s="1"/>
      <c r="AL974" s="1"/>
      <c r="AM974" s="480"/>
      <c r="AN974" s="2"/>
      <c r="AO974" s="479"/>
    </row>
    <row r="975" spans="1:41" ht="14.25" customHeight="1">
      <c r="A975" s="2"/>
      <c r="B975" s="2"/>
      <c r="C975" s="2"/>
      <c r="D975" s="1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468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3"/>
      <c r="AG975" s="204"/>
      <c r="AH975" s="2"/>
      <c r="AI975" s="2"/>
      <c r="AJ975" s="479"/>
      <c r="AK975" s="1"/>
      <c r="AL975" s="1"/>
      <c r="AM975" s="480"/>
      <c r="AN975" s="2"/>
      <c r="AO975" s="479"/>
    </row>
    <row r="976" spans="1:41" ht="14.25" customHeight="1">
      <c r="A976" s="2"/>
      <c r="B976" s="2"/>
      <c r="C976" s="2"/>
      <c r="D976" s="1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468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3"/>
      <c r="AG976" s="204"/>
      <c r="AH976" s="2"/>
      <c r="AI976" s="2"/>
      <c r="AJ976" s="479"/>
      <c r="AK976" s="1"/>
      <c r="AL976" s="1"/>
      <c r="AM976" s="480"/>
      <c r="AN976" s="2"/>
      <c r="AO976" s="479"/>
    </row>
    <row r="977" spans="1:41" ht="14.25" customHeight="1">
      <c r="A977" s="2"/>
      <c r="B977" s="2"/>
      <c r="C977" s="2"/>
      <c r="D977" s="1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468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3"/>
      <c r="AG977" s="204"/>
      <c r="AH977" s="2"/>
      <c r="AI977" s="2"/>
      <c r="AJ977" s="479"/>
      <c r="AK977" s="1"/>
      <c r="AL977" s="1"/>
      <c r="AM977" s="480"/>
      <c r="AN977" s="2"/>
      <c r="AO977" s="479"/>
    </row>
    <row r="978" spans="1:41" ht="14.25" customHeight="1">
      <c r="A978" s="2"/>
      <c r="B978" s="2"/>
      <c r="C978" s="2"/>
      <c r="D978" s="1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468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3"/>
      <c r="AG978" s="204"/>
      <c r="AH978" s="2"/>
      <c r="AI978" s="2"/>
      <c r="AJ978" s="479"/>
      <c r="AK978" s="1"/>
      <c r="AL978" s="1"/>
      <c r="AM978" s="480"/>
      <c r="AN978" s="2"/>
      <c r="AO978" s="479"/>
    </row>
    <row r="979" spans="1:41" ht="14.25" customHeight="1">
      <c r="A979" s="2"/>
      <c r="B979" s="2"/>
      <c r="C979" s="2"/>
      <c r="D979" s="1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468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3"/>
      <c r="AG979" s="204"/>
      <c r="AH979" s="2"/>
      <c r="AI979" s="2"/>
      <c r="AJ979" s="479"/>
      <c r="AK979" s="1"/>
      <c r="AL979" s="1"/>
      <c r="AM979" s="480"/>
      <c r="AN979" s="2"/>
      <c r="AO979" s="479"/>
    </row>
    <row r="980" spans="1:41" ht="14.25" customHeight="1">
      <c r="A980" s="2"/>
      <c r="B980" s="2"/>
      <c r="C980" s="2"/>
      <c r="D980" s="1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468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3"/>
      <c r="AG980" s="204"/>
      <c r="AH980" s="2"/>
      <c r="AI980" s="2"/>
      <c r="AJ980" s="479"/>
      <c r="AK980" s="1"/>
      <c r="AL980" s="1"/>
      <c r="AM980" s="480"/>
      <c r="AN980" s="2"/>
      <c r="AO980" s="479"/>
    </row>
    <row r="981" spans="1:41" ht="14.25" customHeight="1">
      <c r="A981" s="2"/>
      <c r="B981" s="2"/>
      <c r="C981" s="2"/>
      <c r="D981" s="1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468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3"/>
      <c r="AG981" s="204"/>
      <c r="AH981" s="2"/>
      <c r="AI981" s="2"/>
      <c r="AJ981" s="479"/>
      <c r="AK981" s="1"/>
      <c r="AL981" s="1"/>
      <c r="AM981" s="480"/>
      <c r="AN981" s="2"/>
      <c r="AO981" s="479"/>
    </row>
    <row r="982" spans="1:41" ht="14.25" customHeight="1">
      <c r="A982" s="2"/>
      <c r="B982" s="2"/>
      <c r="C982" s="2"/>
      <c r="D982" s="1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468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3"/>
      <c r="AG982" s="204"/>
      <c r="AH982" s="2"/>
      <c r="AI982" s="2"/>
      <c r="AJ982" s="479"/>
      <c r="AK982" s="1"/>
      <c r="AL982" s="1"/>
      <c r="AM982" s="480"/>
      <c r="AN982" s="2"/>
      <c r="AO982" s="479"/>
    </row>
    <row r="983" spans="1:41" ht="14.25" customHeight="1">
      <c r="A983" s="2"/>
      <c r="B983" s="2"/>
      <c r="C983" s="2"/>
      <c r="D983" s="1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468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3"/>
      <c r="AG983" s="204"/>
      <c r="AH983" s="2"/>
      <c r="AI983" s="2"/>
      <c r="AJ983" s="479"/>
      <c r="AK983" s="1"/>
      <c r="AL983" s="1"/>
      <c r="AM983" s="480"/>
      <c r="AN983" s="2"/>
      <c r="AO983" s="479"/>
    </row>
    <row r="984" spans="1:41" ht="14.25" customHeight="1">
      <c r="A984" s="2"/>
      <c r="B984" s="2"/>
      <c r="C984" s="2"/>
      <c r="D984" s="1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468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3"/>
      <c r="AG984" s="204"/>
      <c r="AH984" s="2"/>
      <c r="AI984" s="2"/>
      <c r="AJ984" s="479"/>
      <c r="AK984" s="1"/>
      <c r="AL984" s="1"/>
      <c r="AM984" s="480"/>
      <c r="AN984" s="2"/>
      <c r="AO984" s="479"/>
    </row>
    <row r="985" spans="1:41" ht="14.25" customHeight="1">
      <c r="A985" s="2"/>
      <c r="B985" s="2"/>
      <c r="C985" s="2"/>
      <c r="D985" s="1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468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3"/>
      <c r="AG985" s="204"/>
      <c r="AH985" s="2"/>
      <c r="AI985" s="2"/>
      <c r="AJ985" s="479"/>
      <c r="AK985" s="1"/>
      <c r="AL985" s="1"/>
      <c r="AM985" s="480"/>
      <c r="AN985" s="2"/>
      <c r="AO985" s="479"/>
    </row>
    <row r="986" spans="1:41" ht="14.25" customHeight="1">
      <c r="A986" s="2"/>
      <c r="B986" s="2"/>
      <c r="C986" s="2"/>
      <c r="D986" s="1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468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3"/>
      <c r="AG986" s="204"/>
      <c r="AH986" s="2"/>
      <c r="AI986" s="2"/>
      <c r="AJ986" s="479"/>
      <c r="AK986" s="1"/>
      <c r="AL986" s="1"/>
      <c r="AM986" s="480"/>
      <c r="AN986" s="2"/>
      <c r="AO986" s="479"/>
    </row>
    <row r="987" spans="1:41" ht="14.25" customHeight="1">
      <c r="A987" s="2"/>
      <c r="B987" s="2"/>
      <c r="C987" s="2"/>
      <c r="D987" s="1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468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3"/>
      <c r="AG987" s="204"/>
      <c r="AH987" s="2"/>
      <c r="AI987" s="2"/>
      <c r="AJ987" s="479"/>
      <c r="AK987" s="1"/>
      <c r="AL987" s="1"/>
      <c r="AM987" s="480"/>
      <c r="AN987" s="2"/>
      <c r="AO987" s="479"/>
    </row>
    <row r="988" spans="1:41" ht="14.25" customHeight="1">
      <c r="A988" s="2"/>
      <c r="B988" s="2"/>
      <c r="C988" s="2"/>
      <c r="D988" s="1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468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3"/>
      <c r="AG988" s="204"/>
      <c r="AH988" s="2"/>
      <c r="AI988" s="2"/>
      <c r="AJ988" s="479"/>
      <c r="AK988" s="1"/>
      <c r="AL988" s="1"/>
      <c r="AM988" s="480"/>
      <c r="AN988" s="2"/>
      <c r="AO988" s="479"/>
    </row>
    <row r="989" spans="1:41" ht="14.25" customHeight="1">
      <c r="A989" s="2"/>
      <c r="B989" s="2"/>
      <c r="C989" s="2"/>
      <c r="D989" s="1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468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3"/>
      <c r="AG989" s="204"/>
      <c r="AH989" s="2"/>
      <c r="AI989" s="2"/>
      <c r="AJ989" s="479"/>
      <c r="AK989" s="1"/>
      <c r="AL989" s="1"/>
      <c r="AM989" s="480"/>
      <c r="AN989" s="2"/>
      <c r="AO989" s="479"/>
    </row>
    <row r="990" spans="1:41" ht="14.25" customHeight="1">
      <c r="A990" s="2"/>
      <c r="B990" s="2"/>
      <c r="C990" s="2"/>
      <c r="D990" s="1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468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3"/>
      <c r="AG990" s="204"/>
      <c r="AH990" s="2"/>
      <c r="AI990" s="2"/>
      <c r="AJ990" s="479"/>
      <c r="AK990" s="1"/>
      <c r="AL990" s="1"/>
      <c r="AM990" s="480"/>
      <c r="AN990" s="2"/>
      <c r="AO990" s="479"/>
    </row>
    <row r="991" spans="1:41" ht="14.25" customHeight="1">
      <c r="A991" s="2"/>
      <c r="B991" s="2"/>
      <c r="C991" s="2"/>
      <c r="D991" s="1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468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3"/>
      <c r="AG991" s="204"/>
      <c r="AH991" s="2"/>
      <c r="AI991" s="2"/>
      <c r="AJ991" s="479"/>
      <c r="AK991" s="1"/>
      <c r="AL991" s="1"/>
      <c r="AM991" s="480"/>
      <c r="AN991" s="2"/>
      <c r="AO991" s="479"/>
    </row>
    <row r="992" spans="1:41" ht="14.25" customHeight="1">
      <c r="A992" s="2"/>
      <c r="B992" s="2"/>
      <c r="C992" s="2"/>
      <c r="D992" s="1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468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3"/>
      <c r="AG992" s="204"/>
      <c r="AH992" s="2"/>
      <c r="AI992" s="2"/>
      <c r="AJ992" s="479"/>
      <c r="AK992" s="1"/>
      <c r="AL992" s="1"/>
      <c r="AM992" s="480"/>
      <c r="AN992" s="2"/>
      <c r="AO992" s="479"/>
    </row>
    <row r="993" spans="1:41" ht="14.25" customHeight="1">
      <c r="A993" s="2"/>
      <c r="B993" s="2"/>
      <c r="C993" s="2"/>
      <c r="D993" s="1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468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3"/>
      <c r="AG993" s="204"/>
      <c r="AH993" s="2"/>
      <c r="AI993" s="2"/>
      <c r="AJ993" s="479"/>
      <c r="AK993" s="1"/>
      <c r="AL993" s="1"/>
      <c r="AM993" s="480"/>
      <c r="AN993" s="2"/>
      <c r="AO993" s="479"/>
    </row>
    <row r="994" spans="1:41" ht="14.25" customHeight="1">
      <c r="A994" s="2"/>
      <c r="B994" s="2"/>
      <c r="C994" s="2"/>
      <c r="D994" s="1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468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3"/>
      <c r="AG994" s="204"/>
      <c r="AH994" s="2"/>
      <c r="AI994" s="2"/>
      <c r="AJ994" s="479"/>
      <c r="AK994" s="1"/>
      <c r="AL994" s="1"/>
      <c r="AM994" s="480"/>
      <c r="AN994" s="2"/>
      <c r="AO994" s="479"/>
    </row>
    <row r="995" spans="1:41" ht="14.25" customHeight="1">
      <c r="A995" s="2"/>
      <c r="B995" s="2"/>
      <c r="C995" s="2"/>
      <c r="D995" s="1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468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3"/>
      <c r="AG995" s="204"/>
      <c r="AH995" s="2"/>
      <c r="AI995" s="2"/>
      <c r="AJ995" s="479"/>
      <c r="AK995" s="1"/>
      <c r="AL995" s="1"/>
      <c r="AM995" s="480"/>
      <c r="AN995" s="2"/>
      <c r="AO995" s="479"/>
    </row>
  </sheetData>
  <autoFilter ref="A5:AO37" xr:uid="{00000000-0009-0000-0000-00001B000000}"/>
  <mergeCells count="6">
    <mergeCell ref="AB4:AF4"/>
    <mergeCell ref="H4:K4"/>
    <mergeCell ref="L4:O4"/>
    <mergeCell ref="P4:S4"/>
    <mergeCell ref="T4:W4"/>
    <mergeCell ref="X4:AA4"/>
  </mergeCells>
  <pageMargins left="0" right="0" top="0.74803149606299213" bottom="0.74803149606299213" header="0" footer="0"/>
  <pageSetup paperSize="9"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FF"/>
    <outlinePr summaryBelow="0" summaryRight="0"/>
  </sheetPr>
  <dimension ref="A1:AG999"/>
  <sheetViews>
    <sheetView workbookViewId="0">
      <pane xSplit="6" topLeftCell="G1" activePane="topRight" state="frozen"/>
      <selection pane="topRight" activeCell="H2" sqref="H2"/>
    </sheetView>
  </sheetViews>
  <sheetFormatPr defaultColWidth="14.42578125" defaultRowHeight="15" customHeight="1"/>
  <cols>
    <col min="1" max="1" width="7" customWidth="1"/>
    <col min="2" max="2" width="42.28515625" customWidth="1"/>
    <col min="3" max="3" width="9" customWidth="1"/>
    <col min="4" max="5" width="8.5703125" customWidth="1"/>
    <col min="6" max="6" width="13.140625" customWidth="1"/>
    <col min="7" max="7" width="5.42578125" customWidth="1"/>
    <col min="8" max="9" width="8.7109375" customWidth="1"/>
    <col min="10" max="10" width="9.42578125" customWidth="1"/>
    <col min="11" max="11" width="6" customWidth="1"/>
    <col min="12" max="12" width="9.42578125" customWidth="1"/>
    <col min="13" max="13" width="7" customWidth="1"/>
    <col min="14" max="14" width="7.7109375" customWidth="1"/>
    <col min="15" max="15" width="5.42578125" customWidth="1"/>
    <col min="16" max="16" width="9.7109375" customWidth="1"/>
    <col min="17" max="17" width="7" customWidth="1"/>
    <col min="18" max="18" width="7.7109375" customWidth="1"/>
    <col min="19" max="19" width="5.42578125" customWidth="1"/>
    <col min="20" max="20" width="8.7109375" customWidth="1"/>
    <col min="21" max="21" width="7" customWidth="1"/>
    <col min="22" max="22" width="8.7109375" customWidth="1"/>
    <col min="23" max="26" width="8.5703125" customWidth="1"/>
    <col min="27" max="27" width="8" customWidth="1"/>
    <col min="28" max="28" width="10.5703125" customWidth="1"/>
    <col min="29" max="29" width="11.7109375" customWidth="1"/>
    <col min="30" max="30" width="12.7109375" customWidth="1"/>
    <col min="31" max="32" width="8.85546875" customWidth="1"/>
    <col min="33" max="33" width="12.28515625" customWidth="1"/>
  </cols>
  <sheetData>
    <row r="1" spans="1:33" ht="14.25" customHeight="1">
      <c r="A1" s="204"/>
      <c r="B1" s="310" t="s">
        <v>1494</v>
      </c>
      <c r="C1" s="206"/>
      <c r="D1" s="204"/>
      <c r="E1" s="204"/>
      <c r="F1" s="204"/>
      <c r="G1" s="207"/>
      <c r="H1" s="208"/>
      <c r="I1" s="52"/>
      <c r="J1" s="3"/>
      <c r="K1" s="3"/>
      <c r="L1" s="208"/>
      <c r="M1" s="52"/>
      <c r="N1" s="3"/>
      <c r="O1" s="3"/>
      <c r="P1" s="208"/>
      <c r="Q1" s="52"/>
      <c r="R1" s="3"/>
      <c r="S1" s="3" t="s">
        <v>1072</v>
      </c>
      <c r="T1" s="208"/>
      <c r="U1" s="52"/>
      <c r="V1" s="3"/>
      <c r="W1" s="209"/>
      <c r="X1" s="209"/>
      <c r="Y1" s="209"/>
      <c r="Z1" s="209"/>
      <c r="AA1" s="204"/>
      <c r="AB1" s="204"/>
      <c r="AC1" s="204"/>
      <c r="AD1" s="210"/>
      <c r="AE1" s="204"/>
      <c r="AF1" s="204"/>
      <c r="AG1" s="211"/>
    </row>
    <row r="2" spans="1:33" ht="14.25" customHeight="1">
      <c r="A2" s="204"/>
      <c r="B2" s="205" t="s">
        <v>920</v>
      </c>
      <c r="C2" s="204"/>
      <c r="D2" s="204"/>
      <c r="E2" s="204"/>
      <c r="F2" s="204"/>
      <c r="G2" s="207"/>
      <c r="H2" s="208"/>
      <c r="I2" s="52"/>
      <c r="J2" s="3"/>
      <c r="K2" s="3"/>
      <c r="L2" s="208"/>
      <c r="M2" s="52"/>
      <c r="N2" s="3"/>
      <c r="O2" s="3"/>
      <c r="P2" s="208"/>
      <c r="Q2" s="52"/>
      <c r="R2" s="3"/>
      <c r="S2" s="3"/>
      <c r="T2" s="208"/>
      <c r="U2" s="52"/>
      <c r="V2" s="3"/>
      <c r="W2" s="209"/>
      <c r="X2" s="209"/>
      <c r="Y2" s="209"/>
      <c r="Z2" s="209"/>
      <c r="AA2" s="204"/>
      <c r="AB2" s="204"/>
      <c r="AC2" s="204"/>
      <c r="AD2" s="210"/>
      <c r="AE2" s="204"/>
      <c r="AF2" s="204"/>
      <c r="AG2" s="211"/>
    </row>
    <row r="3" spans="1:33" ht="14.25" customHeight="1">
      <c r="A3" s="204"/>
      <c r="B3" s="213">
        <f ca="1">TODAY()</f>
        <v>46188</v>
      </c>
      <c r="C3" s="204"/>
      <c r="D3" s="204"/>
      <c r="E3" s="204"/>
      <c r="F3" s="204"/>
      <c r="G3" s="207"/>
      <c r="H3" s="208"/>
      <c r="I3" s="52"/>
      <c r="J3" s="3"/>
      <c r="K3" s="3"/>
      <c r="L3" s="208"/>
      <c r="M3" s="52"/>
      <c r="N3" s="3"/>
      <c r="O3" s="3"/>
      <c r="P3" s="208"/>
      <c r="Q3" s="52"/>
      <c r="R3" s="3"/>
      <c r="S3" s="3"/>
      <c r="T3" s="208"/>
      <c r="U3" s="52"/>
      <c r="V3" s="3"/>
      <c r="W3" s="209"/>
      <c r="X3" s="209"/>
      <c r="Y3" s="209"/>
      <c r="Z3" s="209"/>
      <c r="AA3" s="204"/>
      <c r="AB3" s="204"/>
      <c r="AC3" s="204"/>
      <c r="AD3" s="210"/>
      <c r="AE3" s="204"/>
      <c r="AF3" s="211"/>
      <c r="AG3" s="311"/>
    </row>
    <row r="4" spans="1:33" ht="14.25" customHeight="1">
      <c r="A4" s="152"/>
      <c r="B4" s="58"/>
      <c r="C4" s="58"/>
      <c r="D4" s="58"/>
      <c r="E4" s="58"/>
      <c r="F4" s="214"/>
      <c r="G4" s="564">
        <f ca="1">TODAY()+3</f>
        <v>46191</v>
      </c>
      <c r="H4" s="559"/>
      <c r="I4" s="559"/>
      <c r="J4" s="560"/>
      <c r="K4" s="561">
        <f ca="1">G4+31</f>
        <v>46222</v>
      </c>
      <c r="L4" s="559"/>
      <c r="M4" s="559"/>
      <c r="N4" s="560"/>
      <c r="O4" s="558">
        <f ca="1">K4+31</f>
        <v>46253</v>
      </c>
      <c r="P4" s="559"/>
      <c r="Q4" s="559"/>
      <c r="R4" s="560"/>
      <c r="S4" s="561">
        <f ca="1">O4+30</f>
        <v>46283</v>
      </c>
      <c r="T4" s="559"/>
      <c r="U4" s="559"/>
      <c r="V4" s="560"/>
      <c r="W4" s="555" t="s">
        <v>921</v>
      </c>
      <c r="X4" s="556"/>
      <c r="Y4" s="556"/>
      <c r="Z4" s="556"/>
      <c r="AA4" s="557"/>
      <c r="AB4" s="216" t="s">
        <v>4</v>
      </c>
      <c r="AC4" s="216"/>
      <c r="AD4" s="146" t="s">
        <v>922</v>
      </c>
      <c r="AE4" s="312"/>
      <c r="AF4" s="218"/>
      <c r="AG4" s="217"/>
    </row>
    <row r="5" spans="1:33" ht="84" customHeight="1">
      <c r="A5" s="313" t="s">
        <v>928</v>
      </c>
      <c r="B5" s="314" t="s">
        <v>929</v>
      </c>
      <c r="C5" s="314" t="s">
        <v>930</v>
      </c>
      <c r="D5" s="314" t="s">
        <v>931</v>
      </c>
      <c r="E5" s="314"/>
      <c r="F5" s="67" t="s">
        <v>932</v>
      </c>
      <c r="G5" s="314" t="s">
        <v>933</v>
      </c>
      <c r="H5" s="315" t="s">
        <v>934</v>
      </c>
      <c r="I5" s="316" t="s">
        <v>935</v>
      </c>
      <c r="J5" s="317" t="s">
        <v>936</v>
      </c>
      <c r="K5" s="317" t="s">
        <v>933</v>
      </c>
      <c r="L5" s="315" t="s">
        <v>934</v>
      </c>
      <c r="M5" s="316" t="s">
        <v>935</v>
      </c>
      <c r="N5" s="317" t="s">
        <v>936</v>
      </c>
      <c r="O5" s="317" t="s">
        <v>933</v>
      </c>
      <c r="P5" s="315" t="s">
        <v>934</v>
      </c>
      <c r="Q5" s="316" t="s">
        <v>935</v>
      </c>
      <c r="R5" s="317" t="s">
        <v>936</v>
      </c>
      <c r="S5" s="317" t="s">
        <v>933</v>
      </c>
      <c r="T5" s="315" t="s">
        <v>934</v>
      </c>
      <c r="U5" s="316" t="s">
        <v>935</v>
      </c>
      <c r="V5" s="317" t="s">
        <v>936</v>
      </c>
      <c r="W5" s="318" t="s">
        <v>937</v>
      </c>
      <c r="X5" s="318" t="s">
        <v>938</v>
      </c>
      <c r="Y5" s="318" t="s">
        <v>939</v>
      </c>
      <c r="Z5" s="318" t="s">
        <v>940</v>
      </c>
      <c r="AA5" s="319" t="s">
        <v>941</v>
      </c>
      <c r="AB5" s="314" t="s">
        <v>1073</v>
      </c>
      <c r="AC5" s="314"/>
      <c r="AD5" s="67" t="s">
        <v>942</v>
      </c>
      <c r="AE5" s="320"/>
      <c r="AF5" s="500"/>
      <c r="AG5" s="500" t="s">
        <v>1495</v>
      </c>
    </row>
    <row r="6" spans="1:33" ht="16.5" customHeight="1">
      <c r="A6" s="501"/>
      <c r="B6" s="41" t="s">
        <v>569</v>
      </c>
      <c r="C6" s="79">
        <f>VLOOKUP(B6,'NOV25'!$B$1:I914,8,0)</f>
        <v>321</v>
      </c>
      <c r="D6" s="323">
        <f>VLOOKUP(B6,AVE!B$1:GB3497,2,0)</f>
        <v>19.833333333333332</v>
      </c>
      <c r="E6" s="323"/>
      <c r="F6" s="324">
        <f t="shared" ref="F6:F12" si="0">H6+L6+P6+T6</f>
        <v>0</v>
      </c>
      <c r="G6" s="325">
        <f t="shared" ref="G6:G12" si="1">IF(C6&lt;0,0,C6)</f>
        <v>321</v>
      </c>
      <c r="H6" s="315"/>
      <c r="I6" s="326">
        <f t="shared" ref="I6:I12" si="2">D6</f>
        <v>19.833333333333332</v>
      </c>
      <c r="J6" s="327">
        <f t="shared" ref="J6:J12" si="3">(G6+H6)-I6</f>
        <v>301.16666666666669</v>
      </c>
      <c r="K6" s="327">
        <f t="shared" ref="K6:K12" si="4">IF(J6&lt;0,0,J6)</f>
        <v>301.16666666666669</v>
      </c>
      <c r="L6" s="315">
        <f t="shared" ref="L6:L12" si="5">AF6</f>
        <v>0</v>
      </c>
      <c r="M6" s="326">
        <f t="shared" ref="M6:M12" si="6">I6</f>
        <v>19.833333333333332</v>
      </c>
      <c r="N6" s="327">
        <f t="shared" ref="N6:N12" si="7">(K6+L6)-M6</f>
        <v>281.33333333333337</v>
      </c>
      <c r="O6" s="327">
        <f t="shared" ref="O6:O12" si="8">IF(N6&lt;0,0,N6)</f>
        <v>281.33333333333337</v>
      </c>
      <c r="P6" s="315"/>
      <c r="Q6" s="326">
        <f t="shared" ref="Q6:Q12" si="9">M6</f>
        <v>19.833333333333332</v>
      </c>
      <c r="R6" s="327">
        <f t="shared" ref="R6:R12" si="10">(O6+P6)-Q6</f>
        <v>261.50000000000006</v>
      </c>
      <c r="S6" s="327">
        <f t="shared" ref="S6:S12" si="11">IF(R6&lt;0,0,R6)</f>
        <v>261.50000000000006</v>
      </c>
      <c r="T6" s="315"/>
      <c r="U6" s="326">
        <f t="shared" ref="U6:U12" si="12">Q6</f>
        <v>19.833333333333332</v>
      </c>
      <c r="V6" s="327">
        <f t="shared" ref="V6:V12" si="13">(S6+T6)-U6</f>
        <v>241.66666666666671</v>
      </c>
      <c r="W6" s="328">
        <f t="shared" ref="W6:W12" si="14">V6/U6</f>
        <v>12.184873949579835</v>
      </c>
      <c r="X6" s="328">
        <v>2</v>
      </c>
      <c r="Y6" s="328">
        <f t="shared" ref="Y6:Y12" si="15">X6*2</f>
        <v>4</v>
      </c>
      <c r="Z6" s="328">
        <f t="shared" ref="Z6:Z12" si="16">IF(IF(W6&gt;X6,Y6-W6,Y6-W6)&lt;0,0,IF(W6&gt;X6,Y6-W6,Y6-W6))</f>
        <v>0</v>
      </c>
      <c r="AA6" s="329">
        <f t="shared" ref="AA6:AA12" si="17">Z6*D6</f>
        <v>0</v>
      </c>
      <c r="AB6" s="325"/>
      <c r="AC6" s="325"/>
      <c r="AD6" s="502"/>
      <c r="AE6" s="320"/>
      <c r="AF6" s="151"/>
      <c r="AG6" s="151">
        <v>148</v>
      </c>
    </row>
    <row r="7" spans="1:33" ht="16.5" customHeight="1">
      <c r="A7" s="501"/>
      <c r="B7" s="41" t="s">
        <v>570</v>
      </c>
      <c r="C7" s="79">
        <f>VLOOKUP(B7,'NOV25'!$B$1:I915,8,0)</f>
        <v>159</v>
      </c>
      <c r="D7" s="323">
        <f>VLOOKUP(B7,AVE!B$1:GB3498,2,0)</f>
        <v>8</v>
      </c>
      <c r="E7" s="323"/>
      <c r="F7" s="324">
        <f t="shared" si="0"/>
        <v>0</v>
      </c>
      <c r="G7" s="325">
        <f t="shared" si="1"/>
        <v>159</v>
      </c>
      <c r="H7" s="315"/>
      <c r="I7" s="326">
        <f t="shared" si="2"/>
        <v>8</v>
      </c>
      <c r="J7" s="327">
        <f t="shared" si="3"/>
        <v>151</v>
      </c>
      <c r="K7" s="327">
        <f t="shared" si="4"/>
        <v>151</v>
      </c>
      <c r="L7" s="315">
        <f t="shared" si="5"/>
        <v>0</v>
      </c>
      <c r="M7" s="326">
        <f t="shared" si="6"/>
        <v>8</v>
      </c>
      <c r="N7" s="327">
        <f t="shared" si="7"/>
        <v>143</v>
      </c>
      <c r="O7" s="327">
        <f t="shared" si="8"/>
        <v>143</v>
      </c>
      <c r="P7" s="315"/>
      <c r="Q7" s="326">
        <f t="shared" si="9"/>
        <v>8</v>
      </c>
      <c r="R7" s="327">
        <f t="shared" si="10"/>
        <v>135</v>
      </c>
      <c r="S7" s="327">
        <f t="shared" si="11"/>
        <v>135</v>
      </c>
      <c r="T7" s="315"/>
      <c r="U7" s="326">
        <f t="shared" si="12"/>
        <v>8</v>
      </c>
      <c r="V7" s="327">
        <f t="shared" si="13"/>
        <v>127</v>
      </c>
      <c r="W7" s="328">
        <f t="shared" si="14"/>
        <v>15.875</v>
      </c>
      <c r="X7" s="328">
        <v>2</v>
      </c>
      <c r="Y7" s="328">
        <f t="shared" si="15"/>
        <v>4</v>
      </c>
      <c r="Z7" s="328">
        <f t="shared" si="16"/>
        <v>0</v>
      </c>
      <c r="AA7" s="329">
        <f t="shared" si="17"/>
        <v>0</v>
      </c>
      <c r="AB7" s="325"/>
      <c r="AC7" s="325"/>
      <c r="AD7" s="502"/>
      <c r="AE7" s="320"/>
      <c r="AF7" s="151"/>
      <c r="AG7" s="151">
        <v>40</v>
      </c>
    </row>
    <row r="8" spans="1:33" ht="16.5" customHeight="1">
      <c r="A8" s="501"/>
      <c r="B8" s="41" t="s">
        <v>571</v>
      </c>
      <c r="C8" s="79">
        <f>VLOOKUP(B8,'NOV25'!$B$1:I916,8,0)</f>
        <v>49</v>
      </c>
      <c r="D8" s="323">
        <f>VLOOKUP(B8,AVE!B$1:GB3499,2,0)</f>
        <v>4.666666666666667</v>
      </c>
      <c r="E8" s="323"/>
      <c r="F8" s="324">
        <f t="shared" si="0"/>
        <v>0</v>
      </c>
      <c r="G8" s="325">
        <f t="shared" si="1"/>
        <v>49</v>
      </c>
      <c r="H8" s="315"/>
      <c r="I8" s="326">
        <f t="shared" si="2"/>
        <v>4.666666666666667</v>
      </c>
      <c r="J8" s="327">
        <f t="shared" si="3"/>
        <v>44.333333333333336</v>
      </c>
      <c r="K8" s="327">
        <f t="shared" si="4"/>
        <v>44.333333333333336</v>
      </c>
      <c r="L8" s="315">
        <f t="shared" si="5"/>
        <v>0</v>
      </c>
      <c r="M8" s="326">
        <f t="shared" si="6"/>
        <v>4.666666666666667</v>
      </c>
      <c r="N8" s="327">
        <f t="shared" si="7"/>
        <v>39.666666666666671</v>
      </c>
      <c r="O8" s="327">
        <f t="shared" si="8"/>
        <v>39.666666666666671</v>
      </c>
      <c r="P8" s="315">
        <f t="shared" ref="P8:P12" si="18">AF8</f>
        <v>0</v>
      </c>
      <c r="Q8" s="326">
        <f t="shared" si="9"/>
        <v>4.666666666666667</v>
      </c>
      <c r="R8" s="327">
        <f t="shared" si="10"/>
        <v>35.000000000000007</v>
      </c>
      <c r="S8" s="327">
        <f t="shared" si="11"/>
        <v>35.000000000000007</v>
      </c>
      <c r="T8" s="315"/>
      <c r="U8" s="326">
        <f t="shared" si="12"/>
        <v>4.666666666666667</v>
      </c>
      <c r="V8" s="327">
        <f t="shared" si="13"/>
        <v>30.333333333333339</v>
      </c>
      <c r="W8" s="328">
        <f t="shared" si="14"/>
        <v>6.5000000000000009</v>
      </c>
      <c r="X8" s="328">
        <v>2</v>
      </c>
      <c r="Y8" s="328">
        <f t="shared" si="15"/>
        <v>4</v>
      </c>
      <c r="Z8" s="328">
        <f t="shared" si="16"/>
        <v>0</v>
      </c>
      <c r="AA8" s="329">
        <f t="shared" si="17"/>
        <v>0</v>
      </c>
      <c r="AB8" s="325"/>
      <c r="AC8" s="325"/>
      <c r="AD8" s="502"/>
      <c r="AE8" s="320"/>
      <c r="AF8" s="151"/>
      <c r="AG8" s="151"/>
    </row>
    <row r="9" spans="1:33" ht="16.5" customHeight="1">
      <c r="A9" s="501"/>
      <c r="B9" s="41" t="s">
        <v>572</v>
      </c>
      <c r="C9" s="79">
        <f>VLOOKUP(B9,'NOV25'!$B$1:I917,8,0)</f>
        <v>57</v>
      </c>
      <c r="D9" s="323">
        <f>VLOOKUP(B9,AVE!B$1:GB3500,2,0)</f>
        <v>13</v>
      </c>
      <c r="E9" s="323"/>
      <c r="F9" s="324">
        <f t="shared" si="0"/>
        <v>0</v>
      </c>
      <c r="G9" s="325">
        <f t="shared" si="1"/>
        <v>57</v>
      </c>
      <c r="H9" s="315"/>
      <c r="I9" s="326">
        <f t="shared" si="2"/>
        <v>13</v>
      </c>
      <c r="J9" s="327">
        <f t="shared" si="3"/>
        <v>44</v>
      </c>
      <c r="K9" s="327">
        <f t="shared" si="4"/>
        <v>44</v>
      </c>
      <c r="L9" s="315">
        <f t="shared" si="5"/>
        <v>0</v>
      </c>
      <c r="M9" s="326">
        <f t="shared" si="6"/>
        <v>13</v>
      </c>
      <c r="N9" s="327">
        <f t="shared" si="7"/>
        <v>31</v>
      </c>
      <c r="O9" s="327">
        <f t="shared" si="8"/>
        <v>31</v>
      </c>
      <c r="P9" s="315">
        <f t="shared" si="18"/>
        <v>0</v>
      </c>
      <c r="Q9" s="326">
        <f t="shared" si="9"/>
        <v>13</v>
      </c>
      <c r="R9" s="327">
        <f t="shared" si="10"/>
        <v>18</v>
      </c>
      <c r="S9" s="327">
        <f t="shared" si="11"/>
        <v>18</v>
      </c>
      <c r="T9" s="315"/>
      <c r="U9" s="326">
        <f t="shared" si="12"/>
        <v>13</v>
      </c>
      <c r="V9" s="327">
        <f t="shared" si="13"/>
        <v>5</v>
      </c>
      <c r="W9" s="328">
        <f t="shared" si="14"/>
        <v>0.38461538461538464</v>
      </c>
      <c r="X9" s="328">
        <v>2</v>
      </c>
      <c r="Y9" s="328">
        <f t="shared" si="15"/>
        <v>4</v>
      </c>
      <c r="Z9" s="328">
        <f t="shared" si="16"/>
        <v>3.6153846153846154</v>
      </c>
      <c r="AA9" s="329">
        <f t="shared" si="17"/>
        <v>47</v>
      </c>
      <c r="AB9" s="325"/>
      <c r="AC9" s="325"/>
      <c r="AD9" s="502"/>
      <c r="AE9" s="320"/>
      <c r="AF9" s="151"/>
      <c r="AG9" s="151"/>
    </row>
    <row r="10" spans="1:33" ht="16.5" customHeight="1">
      <c r="A10" s="503"/>
      <c r="B10" s="41" t="s">
        <v>573</v>
      </c>
      <c r="C10" s="79">
        <f>VLOOKUP(B10,'NOV25'!$B$1:I918,8,0)</f>
        <v>100</v>
      </c>
      <c r="D10" s="323">
        <f>VLOOKUP(B10,AVE!B$1:GB3501,2,0)</f>
        <v>2.8333333333333335</v>
      </c>
      <c r="E10" s="323"/>
      <c r="F10" s="324">
        <f t="shared" si="0"/>
        <v>0</v>
      </c>
      <c r="G10" s="325">
        <f t="shared" si="1"/>
        <v>100</v>
      </c>
      <c r="H10" s="315"/>
      <c r="I10" s="326">
        <f t="shared" si="2"/>
        <v>2.8333333333333335</v>
      </c>
      <c r="J10" s="327">
        <f t="shared" si="3"/>
        <v>97.166666666666671</v>
      </c>
      <c r="K10" s="327">
        <f t="shared" si="4"/>
        <v>97.166666666666671</v>
      </c>
      <c r="L10" s="315">
        <f t="shared" si="5"/>
        <v>0</v>
      </c>
      <c r="M10" s="326">
        <f t="shared" si="6"/>
        <v>2.8333333333333335</v>
      </c>
      <c r="N10" s="327">
        <f t="shared" si="7"/>
        <v>94.333333333333343</v>
      </c>
      <c r="O10" s="327">
        <f t="shared" si="8"/>
        <v>94.333333333333343</v>
      </c>
      <c r="P10" s="315">
        <f t="shared" si="18"/>
        <v>0</v>
      </c>
      <c r="Q10" s="326">
        <f t="shared" si="9"/>
        <v>2.8333333333333335</v>
      </c>
      <c r="R10" s="327">
        <f t="shared" si="10"/>
        <v>91.500000000000014</v>
      </c>
      <c r="S10" s="327">
        <f t="shared" si="11"/>
        <v>91.500000000000014</v>
      </c>
      <c r="T10" s="315"/>
      <c r="U10" s="326">
        <f t="shared" si="12"/>
        <v>2.8333333333333335</v>
      </c>
      <c r="V10" s="327">
        <f t="shared" si="13"/>
        <v>88.666666666666686</v>
      </c>
      <c r="W10" s="328">
        <f t="shared" si="14"/>
        <v>31.29411764705883</v>
      </c>
      <c r="X10" s="328">
        <v>2</v>
      </c>
      <c r="Y10" s="328">
        <f t="shared" si="15"/>
        <v>4</v>
      </c>
      <c r="Z10" s="328">
        <f t="shared" si="16"/>
        <v>0</v>
      </c>
      <c r="AA10" s="329">
        <f t="shared" si="17"/>
        <v>0</v>
      </c>
      <c r="AB10" s="344"/>
      <c r="AC10" s="151"/>
      <c r="AD10" s="345"/>
      <c r="AE10" s="504"/>
      <c r="AF10" s="505"/>
      <c r="AG10" s="151"/>
    </row>
    <row r="11" spans="1:33" ht="16.5" customHeight="1">
      <c r="A11" s="501"/>
      <c r="B11" s="41" t="s">
        <v>574</v>
      </c>
      <c r="C11" s="79">
        <f>VLOOKUP(B11,'NOV25'!$B$1:I919,8,0)</f>
        <v>38</v>
      </c>
      <c r="D11" s="323">
        <f>VLOOKUP(B11,AVE!B$1:GB3502,2,0)</f>
        <v>3.6</v>
      </c>
      <c r="E11" s="323"/>
      <c r="F11" s="324">
        <f t="shared" si="0"/>
        <v>0</v>
      </c>
      <c r="G11" s="325">
        <f t="shared" si="1"/>
        <v>38</v>
      </c>
      <c r="H11" s="315"/>
      <c r="I11" s="326">
        <f t="shared" si="2"/>
        <v>3.6</v>
      </c>
      <c r="J11" s="327">
        <f t="shared" si="3"/>
        <v>34.4</v>
      </c>
      <c r="K11" s="327">
        <f t="shared" si="4"/>
        <v>34.4</v>
      </c>
      <c r="L11" s="315">
        <f t="shared" si="5"/>
        <v>0</v>
      </c>
      <c r="M11" s="326">
        <f t="shared" si="6"/>
        <v>3.6</v>
      </c>
      <c r="N11" s="327">
        <f t="shared" si="7"/>
        <v>30.799999999999997</v>
      </c>
      <c r="O11" s="327">
        <f t="shared" si="8"/>
        <v>30.799999999999997</v>
      </c>
      <c r="P11" s="315">
        <f t="shared" si="18"/>
        <v>0</v>
      </c>
      <c r="Q11" s="326">
        <f t="shared" si="9"/>
        <v>3.6</v>
      </c>
      <c r="R11" s="327">
        <f t="shared" si="10"/>
        <v>27.199999999999996</v>
      </c>
      <c r="S11" s="327">
        <f t="shared" si="11"/>
        <v>27.199999999999996</v>
      </c>
      <c r="T11" s="315"/>
      <c r="U11" s="326">
        <f t="shared" si="12"/>
        <v>3.6</v>
      </c>
      <c r="V11" s="327">
        <f t="shared" si="13"/>
        <v>23.599999999999994</v>
      </c>
      <c r="W11" s="328">
        <f t="shared" si="14"/>
        <v>6.5555555555555536</v>
      </c>
      <c r="X11" s="328">
        <v>2</v>
      </c>
      <c r="Y11" s="328">
        <f t="shared" si="15"/>
        <v>4</v>
      </c>
      <c r="Z11" s="328">
        <f t="shared" si="16"/>
        <v>0</v>
      </c>
      <c r="AA11" s="329">
        <f t="shared" si="17"/>
        <v>0</v>
      </c>
      <c r="AB11" s="151"/>
      <c r="AC11" s="151"/>
      <c r="AD11" s="333"/>
      <c r="AE11" s="320"/>
      <c r="AF11" s="151"/>
      <c r="AG11" s="151"/>
    </row>
    <row r="12" spans="1:33" ht="18" customHeight="1">
      <c r="A12" s="501"/>
      <c r="B12" s="41" t="s">
        <v>1496</v>
      </c>
      <c r="C12" s="79" t="e">
        <f>VLOOKUP(B12,'NOV25'!$B$1:I920,8,0)</f>
        <v>#N/A</v>
      </c>
      <c r="D12" s="323"/>
      <c r="E12" s="323"/>
      <c r="F12" s="324">
        <f t="shared" si="0"/>
        <v>0</v>
      </c>
      <c r="G12" s="325" t="e">
        <f t="shared" si="1"/>
        <v>#N/A</v>
      </c>
      <c r="H12" s="315"/>
      <c r="I12" s="326">
        <f t="shared" si="2"/>
        <v>0</v>
      </c>
      <c r="J12" s="327" t="e">
        <f t="shared" si="3"/>
        <v>#N/A</v>
      </c>
      <c r="K12" s="327" t="e">
        <f t="shared" si="4"/>
        <v>#N/A</v>
      </c>
      <c r="L12" s="315">
        <f t="shared" si="5"/>
        <v>0</v>
      </c>
      <c r="M12" s="326">
        <f t="shared" si="6"/>
        <v>0</v>
      </c>
      <c r="N12" s="327" t="e">
        <f t="shared" si="7"/>
        <v>#N/A</v>
      </c>
      <c r="O12" s="327" t="e">
        <f t="shared" si="8"/>
        <v>#N/A</v>
      </c>
      <c r="P12" s="315">
        <f t="shared" si="18"/>
        <v>0</v>
      </c>
      <c r="Q12" s="326">
        <f t="shared" si="9"/>
        <v>0</v>
      </c>
      <c r="R12" s="327" t="e">
        <f t="shared" si="10"/>
        <v>#N/A</v>
      </c>
      <c r="S12" s="327" t="e">
        <f t="shared" si="11"/>
        <v>#N/A</v>
      </c>
      <c r="T12" s="315"/>
      <c r="U12" s="326">
        <f t="shared" si="12"/>
        <v>0</v>
      </c>
      <c r="V12" s="327" t="e">
        <f t="shared" si="13"/>
        <v>#N/A</v>
      </c>
      <c r="W12" s="328" t="e">
        <f t="shared" si="14"/>
        <v>#N/A</v>
      </c>
      <c r="X12" s="328">
        <v>2</v>
      </c>
      <c r="Y12" s="328">
        <f t="shared" si="15"/>
        <v>4</v>
      </c>
      <c r="Z12" s="328" t="e">
        <f t="shared" si="16"/>
        <v>#N/A</v>
      </c>
      <c r="AA12" s="329" t="e">
        <f t="shared" si="17"/>
        <v>#N/A</v>
      </c>
      <c r="AB12" s="151"/>
      <c r="AC12" s="151"/>
      <c r="AD12" s="332"/>
      <c r="AE12" s="320"/>
      <c r="AF12" s="151"/>
      <c r="AG12" s="151">
        <v>50</v>
      </c>
    </row>
    <row r="13" spans="1:33" ht="18" customHeight="1">
      <c r="A13" s="503"/>
      <c r="B13" s="506" t="s">
        <v>1497</v>
      </c>
      <c r="C13" s="79" t="e">
        <f>VLOOKUP(B13,'NOV25'!$B$1:I921,8,0)</f>
        <v>#N/A</v>
      </c>
      <c r="D13" s="323"/>
      <c r="E13" s="323"/>
      <c r="F13" s="324"/>
      <c r="G13" s="325"/>
      <c r="H13" s="315"/>
      <c r="I13" s="326"/>
      <c r="J13" s="327"/>
      <c r="K13" s="327"/>
      <c r="L13" s="315"/>
      <c r="M13" s="326"/>
      <c r="N13" s="327"/>
      <c r="O13" s="327"/>
      <c r="P13" s="315"/>
      <c r="Q13" s="326"/>
      <c r="R13" s="327"/>
      <c r="S13" s="327"/>
      <c r="T13" s="315"/>
      <c r="U13" s="326"/>
      <c r="V13" s="327"/>
      <c r="W13" s="328"/>
      <c r="X13" s="328"/>
      <c r="Y13" s="328"/>
      <c r="Z13" s="328"/>
      <c r="AA13" s="329"/>
      <c r="AB13" s="344"/>
      <c r="AC13" s="151"/>
      <c r="AD13" s="345"/>
      <c r="AE13" s="504"/>
      <c r="AF13" s="151"/>
      <c r="AG13" s="151">
        <v>20</v>
      </c>
    </row>
    <row r="14" spans="1:33" ht="18" customHeight="1">
      <c r="A14" s="503"/>
      <c r="B14" s="506" t="s">
        <v>1498</v>
      </c>
      <c r="C14" s="79" t="e">
        <f>VLOOKUP(B14,'NOV25'!$B$1:I922,8,0)</f>
        <v>#N/A</v>
      </c>
      <c r="D14" s="323"/>
      <c r="E14" s="323"/>
      <c r="F14" s="324"/>
      <c r="G14" s="325"/>
      <c r="H14" s="315"/>
      <c r="I14" s="326"/>
      <c r="J14" s="327"/>
      <c r="K14" s="327"/>
      <c r="L14" s="315"/>
      <c r="M14" s="326"/>
      <c r="N14" s="327"/>
      <c r="O14" s="327"/>
      <c r="P14" s="315"/>
      <c r="Q14" s="326"/>
      <c r="R14" s="327"/>
      <c r="S14" s="327"/>
      <c r="T14" s="315"/>
      <c r="U14" s="326"/>
      <c r="V14" s="327"/>
      <c r="W14" s="328"/>
      <c r="X14" s="328"/>
      <c r="Y14" s="328"/>
      <c r="Z14" s="328"/>
      <c r="AA14" s="329"/>
      <c r="AB14" s="344"/>
      <c r="AC14" s="151"/>
      <c r="AD14" s="345"/>
      <c r="AE14" s="504"/>
      <c r="AF14" s="151"/>
      <c r="AG14" s="151">
        <v>20</v>
      </c>
    </row>
    <row r="15" spans="1:33" ht="18" customHeight="1">
      <c r="A15" s="503"/>
      <c r="B15" s="506" t="s">
        <v>1499</v>
      </c>
      <c r="C15" s="79" t="e">
        <f>VLOOKUP(B15,'NOV25'!$B$1:I923,8,0)</f>
        <v>#N/A</v>
      </c>
      <c r="D15" s="323"/>
      <c r="E15" s="323"/>
      <c r="F15" s="324"/>
      <c r="G15" s="325"/>
      <c r="H15" s="315"/>
      <c r="I15" s="326"/>
      <c r="J15" s="327"/>
      <c r="K15" s="327"/>
      <c r="L15" s="315"/>
      <c r="M15" s="326"/>
      <c r="N15" s="327"/>
      <c r="O15" s="327"/>
      <c r="P15" s="315"/>
      <c r="Q15" s="326"/>
      <c r="R15" s="327"/>
      <c r="S15" s="327"/>
      <c r="T15" s="315"/>
      <c r="U15" s="326"/>
      <c r="V15" s="327"/>
      <c r="W15" s="328"/>
      <c r="X15" s="328"/>
      <c r="Y15" s="328"/>
      <c r="Z15" s="328"/>
      <c r="AA15" s="329"/>
      <c r="AB15" s="344"/>
      <c r="AC15" s="151"/>
      <c r="AD15" s="345"/>
      <c r="AE15" s="504"/>
      <c r="AF15" s="151"/>
      <c r="AG15" s="151">
        <v>50</v>
      </c>
    </row>
    <row r="16" spans="1:33" ht="18" customHeight="1">
      <c r="A16" s="503"/>
      <c r="B16" s="507"/>
      <c r="C16" s="79" t="e">
        <f>VLOOKUP(B16,'NOV25'!$B$1:I924,8,0)</f>
        <v>#N/A</v>
      </c>
      <c r="D16" s="323"/>
      <c r="E16" s="323"/>
      <c r="F16" s="324">
        <f>H16+L16+P16+T16</f>
        <v>0</v>
      </c>
      <c r="G16" s="325" t="e">
        <f>IF(C16&lt;0,0,C16)</f>
        <v>#N/A</v>
      </c>
      <c r="H16" s="315"/>
      <c r="I16" s="326">
        <f>D16</f>
        <v>0</v>
      </c>
      <c r="J16" s="327" t="e">
        <f>(G16+H16)-I16</f>
        <v>#N/A</v>
      </c>
      <c r="K16" s="327" t="e">
        <f>IF(J16&lt;0,0,J16)</f>
        <v>#N/A</v>
      </c>
      <c r="L16" s="315">
        <f>AF16</f>
        <v>0</v>
      </c>
      <c r="M16" s="326">
        <f>I16</f>
        <v>0</v>
      </c>
      <c r="N16" s="327" t="e">
        <f>(K16+L16)-M16</f>
        <v>#N/A</v>
      </c>
      <c r="O16" s="327" t="e">
        <f>IF(N16&lt;0,0,N16)</f>
        <v>#N/A</v>
      </c>
      <c r="P16" s="315">
        <f>AF16</f>
        <v>0</v>
      </c>
      <c r="Q16" s="326">
        <f>M16</f>
        <v>0</v>
      </c>
      <c r="R16" s="327" t="e">
        <f>(O16+P16)-Q16</f>
        <v>#N/A</v>
      </c>
      <c r="S16" s="327" t="e">
        <f>IF(R16&lt;0,0,R16)</f>
        <v>#N/A</v>
      </c>
      <c r="T16" s="315"/>
      <c r="U16" s="326">
        <f>Q16</f>
        <v>0</v>
      </c>
      <c r="V16" s="327" t="e">
        <f>(S16+T16)-U16</f>
        <v>#N/A</v>
      </c>
      <c r="W16" s="328" t="e">
        <f>V16/U16</f>
        <v>#N/A</v>
      </c>
      <c r="X16" s="328">
        <v>2</v>
      </c>
      <c r="Y16" s="328">
        <f>X16*2</f>
        <v>4</v>
      </c>
      <c r="Z16" s="328" t="e">
        <f>IF(IF(W16&gt;X16,Y16-W16,Y16-W16)&lt;0,0,IF(W16&gt;X16,Y16-W16,Y16-W16))</f>
        <v>#N/A</v>
      </c>
      <c r="AA16" s="329" t="e">
        <f>Z16*D16</f>
        <v>#N/A</v>
      </c>
      <c r="AB16" s="344"/>
      <c r="AC16" s="325"/>
      <c r="AD16" s="345"/>
      <c r="AE16" s="504"/>
      <c r="AF16" s="151"/>
      <c r="AG16" s="151"/>
    </row>
    <row r="17" spans="1:33" ht="14.25" customHeight="1">
      <c r="A17" s="204"/>
      <c r="B17" s="508"/>
      <c r="C17" s="509"/>
      <c r="D17" s="204"/>
      <c r="E17" s="204"/>
      <c r="F17" s="204"/>
      <c r="G17" s="204"/>
      <c r="H17" s="208"/>
      <c r="I17" s="52"/>
      <c r="J17" s="3"/>
      <c r="K17" s="3"/>
      <c r="L17" s="208"/>
      <c r="M17" s="52"/>
      <c r="N17" s="3"/>
      <c r="O17" s="3"/>
      <c r="P17" s="208"/>
      <c r="Q17" s="52"/>
      <c r="R17" s="3"/>
      <c r="S17" s="3"/>
      <c r="T17" s="208"/>
      <c r="U17" s="52"/>
      <c r="V17" s="3"/>
      <c r="W17" s="1"/>
      <c r="X17" s="1"/>
      <c r="Y17" s="1"/>
      <c r="Z17" s="1"/>
      <c r="AA17" s="3"/>
      <c r="AB17" s="3"/>
      <c r="AC17" s="3"/>
      <c r="AD17" s="3"/>
      <c r="AE17" s="3"/>
      <c r="AF17" s="3"/>
      <c r="AG17" s="3"/>
    </row>
    <row r="18" spans="1:33" ht="14.25" customHeight="1">
      <c r="A18" s="204"/>
      <c r="B18" s="508" t="s">
        <v>1500</v>
      </c>
      <c r="C18" s="509" t="s">
        <v>1501</v>
      </c>
      <c r="D18" s="204"/>
      <c r="E18" s="204"/>
      <c r="F18" s="204"/>
      <c r="G18" s="204"/>
      <c r="H18" s="208"/>
      <c r="I18" s="52"/>
      <c r="J18" s="3"/>
      <c r="K18" s="3"/>
      <c r="L18" s="208"/>
      <c r="M18" s="52"/>
      <c r="N18" s="3"/>
      <c r="O18" s="3"/>
      <c r="P18" s="208"/>
      <c r="Q18" s="52"/>
      <c r="R18" s="3"/>
      <c r="S18" s="3"/>
      <c r="T18" s="208"/>
      <c r="U18" s="52"/>
      <c r="V18" s="3"/>
      <c r="W18" s="1"/>
      <c r="X18" s="1"/>
      <c r="Y18" s="1"/>
      <c r="Z18" s="1"/>
      <c r="AA18" s="3"/>
      <c r="AB18" s="3"/>
      <c r="AC18" s="3"/>
      <c r="AD18" s="3"/>
      <c r="AE18" s="3"/>
      <c r="AF18" s="3"/>
      <c r="AG18" s="3"/>
    </row>
    <row r="19" spans="1:33" ht="14.25" customHeight="1">
      <c r="A19" s="204"/>
      <c r="B19" s="4" t="s">
        <v>1502</v>
      </c>
      <c r="C19" s="4" t="s">
        <v>1501</v>
      </c>
      <c r="E19" s="204"/>
      <c r="F19" s="204"/>
      <c r="G19" s="204"/>
      <c r="H19" s="208"/>
      <c r="I19" s="52"/>
      <c r="J19" s="3"/>
      <c r="K19" s="3"/>
      <c r="L19" s="208"/>
      <c r="M19" s="52"/>
      <c r="N19" s="3"/>
      <c r="O19" s="3"/>
      <c r="P19" s="208"/>
      <c r="Q19" s="52"/>
      <c r="R19" s="3"/>
      <c r="S19" s="3"/>
      <c r="T19" s="208"/>
      <c r="U19" s="52"/>
      <c r="V19" s="3"/>
      <c r="W19" s="1"/>
      <c r="X19" s="1"/>
      <c r="Y19" s="1"/>
      <c r="Z19" s="1"/>
      <c r="AA19" s="3"/>
      <c r="AB19" s="3"/>
      <c r="AC19" s="3"/>
      <c r="AD19" s="3"/>
      <c r="AE19" s="3"/>
      <c r="AF19" s="3"/>
      <c r="AG19" s="3"/>
    </row>
    <row r="20" spans="1:33" ht="14.25" customHeight="1">
      <c r="A20" s="204"/>
      <c r="B20" s="4" t="s">
        <v>1496</v>
      </c>
      <c r="C20" s="4" t="s">
        <v>1501</v>
      </c>
      <c r="D20" s="4" t="s">
        <v>1503</v>
      </c>
      <c r="E20" s="204"/>
      <c r="F20" s="204"/>
      <c r="G20" s="204"/>
      <c r="H20" s="208"/>
      <c r="I20" s="52"/>
      <c r="J20" s="3"/>
      <c r="K20" s="3"/>
      <c r="L20" s="208"/>
      <c r="M20" s="52"/>
      <c r="N20" s="3"/>
      <c r="O20" s="3"/>
      <c r="P20" s="208"/>
      <c r="Q20" s="52"/>
      <c r="R20" s="3"/>
      <c r="S20" s="3"/>
      <c r="T20" s="208"/>
      <c r="U20" s="52"/>
      <c r="V20" s="3"/>
      <c r="W20" s="1"/>
      <c r="X20" s="1"/>
      <c r="Y20" s="1"/>
      <c r="Z20" s="1"/>
      <c r="AA20" s="3"/>
      <c r="AB20" s="3"/>
      <c r="AC20" s="3"/>
      <c r="AD20" s="3"/>
      <c r="AE20" s="3"/>
      <c r="AF20" s="3"/>
      <c r="AG20" s="3"/>
    </row>
    <row r="21" spans="1:33" ht="14.25" customHeight="1">
      <c r="A21" s="204"/>
      <c r="B21" s="4" t="s">
        <v>1504</v>
      </c>
      <c r="E21" s="204"/>
      <c r="F21" s="204"/>
      <c r="G21" s="204"/>
      <c r="H21" s="208"/>
      <c r="I21" s="52"/>
      <c r="J21" s="3"/>
      <c r="K21" s="3"/>
      <c r="L21" s="208"/>
      <c r="M21" s="52"/>
      <c r="N21" s="3"/>
      <c r="O21" s="3"/>
      <c r="P21" s="208"/>
      <c r="Q21" s="52"/>
      <c r="R21" s="3"/>
      <c r="S21" s="3"/>
      <c r="T21" s="208"/>
      <c r="U21" s="52"/>
      <c r="V21" s="3"/>
      <c r="W21" s="1"/>
      <c r="X21" s="1"/>
      <c r="Y21" s="1"/>
      <c r="Z21" s="1"/>
      <c r="AA21" s="3"/>
      <c r="AB21" s="3"/>
      <c r="AC21" s="3"/>
      <c r="AD21" s="3"/>
      <c r="AE21" s="3"/>
      <c r="AF21" s="3"/>
      <c r="AG21" s="3"/>
    </row>
    <row r="22" spans="1:33" ht="14.25" customHeight="1">
      <c r="A22" s="204"/>
      <c r="B22" s="4" t="s">
        <v>1505</v>
      </c>
      <c r="E22" s="204"/>
      <c r="F22" s="204"/>
      <c r="G22" s="204"/>
      <c r="H22" s="208"/>
      <c r="I22" s="52"/>
      <c r="J22" s="3"/>
      <c r="K22" s="3"/>
      <c r="L22" s="208"/>
      <c r="M22" s="52"/>
      <c r="N22" s="3"/>
      <c r="O22" s="3"/>
      <c r="P22" s="208"/>
      <c r="Q22" s="52"/>
      <c r="R22" s="3"/>
      <c r="S22" s="3"/>
      <c r="T22" s="208"/>
      <c r="U22" s="52"/>
      <c r="V22" s="3"/>
      <c r="W22" s="1"/>
      <c r="X22" s="1"/>
      <c r="Y22" s="1"/>
      <c r="Z22" s="1"/>
      <c r="AA22" s="3"/>
      <c r="AB22" s="3"/>
      <c r="AC22" s="3"/>
      <c r="AD22" s="3"/>
      <c r="AE22" s="264"/>
      <c r="AF22" s="3"/>
      <c r="AG22" s="3"/>
    </row>
    <row r="23" spans="1:33" ht="14.25" customHeight="1">
      <c r="A23" s="204"/>
      <c r="E23" s="204"/>
      <c r="F23" s="204"/>
      <c r="G23" s="204"/>
      <c r="H23" s="208"/>
      <c r="I23" s="52"/>
      <c r="J23" s="3"/>
      <c r="K23" s="3"/>
      <c r="L23" s="208"/>
      <c r="M23" s="52"/>
      <c r="N23" s="3"/>
      <c r="O23" s="3"/>
      <c r="P23" s="208"/>
      <c r="Q23" s="52"/>
      <c r="R23" s="3"/>
      <c r="S23" s="3"/>
      <c r="T23" s="208"/>
      <c r="U23" s="52"/>
      <c r="V23" s="3"/>
      <c r="W23" s="1"/>
      <c r="X23" s="1"/>
      <c r="Y23" s="1"/>
      <c r="Z23" s="1"/>
      <c r="AA23" s="3"/>
      <c r="AB23" s="3"/>
      <c r="AC23" s="3"/>
      <c r="AD23" s="3"/>
      <c r="AE23" s="264"/>
      <c r="AF23" s="264"/>
      <c r="AG23" s="3"/>
    </row>
    <row r="24" spans="1:33" ht="14.25" customHeight="1">
      <c r="A24" s="204"/>
      <c r="E24" s="204"/>
      <c r="F24" s="204"/>
      <c r="G24" s="204"/>
      <c r="H24" s="208"/>
      <c r="I24" s="52"/>
      <c r="J24" s="3"/>
      <c r="K24" s="3"/>
      <c r="L24" s="208"/>
      <c r="M24" s="52"/>
      <c r="N24" s="3"/>
      <c r="O24" s="3"/>
      <c r="P24" s="208"/>
      <c r="Q24" s="52"/>
      <c r="R24" s="3"/>
      <c r="S24" s="3"/>
      <c r="T24" s="208"/>
      <c r="U24" s="52"/>
      <c r="V24" s="3"/>
      <c r="W24" s="1"/>
      <c r="X24" s="1"/>
      <c r="Y24" s="1"/>
      <c r="Z24" s="1"/>
      <c r="AA24" s="3"/>
      <c r="AB24" s="3"/>
      <c r="AC24" s="3"/>
      <c r="AD24" s="3"/>
      <c r="AE24" s="264"/>
      <c r="AF24" s="264"/>
      <c r="AG24" s="3"/>
    </row>
    <row r="25" spans="1:33" ht="14.25" customHeight="1">
      <c r="A25" s="204"/>
      <c r="E25" s="204"/>
      <c r="F25" s="204"/>
      <c r="G25" s="204"/>
      <c r="H25" s="208"/>
      <c r="I25" s="52"/>
      <c r="J25" s="3"/>
      <c r="K25" s="3"/>
      <c r="L25" s="208"/>
      <c r="M25" s="52"/>
      <c r="N25" s="3"/>
      <c r="O25" s="3"/>
      <c r="P25" s="208"/>
      <c r="Q25" s="52"/>
      <c r="R25" s="3"/>
      <c r="S25" s="3"/>
      <c r="T25" s="208"/>
      <c r="U25" s="52"/>
      <c r="V25" s="3"/>
      <c r="W25" s="1"/>
      <c r="X25" s="1"/>
      <c r="Y25" s="1"/>
      <c r="Z25" s="1"/>
      <c r="AA25" s="3"/>
      <c r="AB25" s="3"/>
      <c r="AC25" s="3"/>
      <c r="AD25" s="3"/>
      <c r="AE25" s="264"/>
      <c r="AF25" s="264"/>
      <c r="AG25" s="3"/>
    </row>
    <row r="26" spans="1:33" ht="14.25" customHeight="1">
      <c r="A26" s="204"/>
      <c r="B26" s="508"/>
      <c r="C26" s="510"/>
      <c r="D26" s="204"/>
      <c r="E26" s="266"/>
      <c r="F26" s="204"/>
      <c r="G26" s="204"/>
      <c r="H26" s="208"/>
      <c r="I26" s="52"/>
      <c r="J26" s="3"/>
      <c r="K26" s="3"/>
      <c r="L26" s="208"/>
      <c r="M26" s="52"/>
      <c r="N26" s="3"/>
      <c r="O26" s="3"/>
      <c r="P26" s="208"/>
      <c r="Q26" s="52"/>
      <c r="R26" s="3"/>
      <c r="S26" s="3"/>
      <c r="T26" s="208"/>
      <c r="U26" s="52"/>
      <c r="V26" s="3"/>
      <c r="W26" s="1"/>
      <c r="X26" s="1"/>
      <c r="Y26" s="1"/>
      <c r="Z26" s="1"/>
      <c r="AA26" s="3"/>
      <c r="AB26" s="3"/>
      <c r="AC26" s="3"/>
      <c r="AD26" s="3"/>
      <c r="AE26" s="264"/>
      <c r="AF26" s="264"/>
      <c r="AG26" s="3"/>
    </row>
    <row r="27" spans="1:33" ht="14.25" customHeight="1">
      <c r="A27" s="204"/>
      <c r="B27" s="262" t="s">
        <v>1063</v>
      </c>
      <c r="C27" s="263"/>
      <c r="D27" s="204"/>
      <c r="E27" s="204"/>
      <c r="F27" s="266"/>
      <c r="G27" s="204"/>
      <c r="H27" s="208"/>
      <c r="I27" s="52"/>
      <c r="J27" s="3"/>
      <c r="K27" s="3"/>
      <c r="L27" s="208"/>
      <c r="M27" s="52"/>
      <c r="N27" s="3"/>
      <c r="O27" s="3"/>
      <c r="P27" s="208"/>
      <c r="Q27" s="52"/>
      <c r="R27" s="3"/>
      <c r="S27" s="3"/>
      <c r="T27" s="208"/>
      <c r="U27" s="52"/>
      <c r="V27" s="3"/>
      <c r="W27" s="1"/>
      <c r="X27" s="1"/>
      <c r="Y27" s="1"/>
      <c r="Z27" s="1"/>
      <c r="AA27" s="3"/>
      <c r="AB27" s="3"/>
      <c r="AC27" s="3"/>
      <c r="AD27" s="3"/>
      <c r="AE27" s="264"/>
      <c r="AF27" s="264"/>
      <c r="AG27" s="3"/>
    </row>
    <row r="28" spans="1:33" ht="14.25" customHeight="1">
      <c r="A28" s="204"/>
      <c r="B28" s="263" t="s">
        <v>1064</v>
      </c>
      <c r="C28" s="263" t="s">
        <v>1065</v>
      </c>
      <c r="D28" s="204"/>
      <c r="E28" s="204"/>
      <c r="F28" s="204"/>
      <c r="G28" s="204"/>
      <c r="H28" s="208"/>
      <c r="I28" s="52"/>
      <c r="J28" s="3"/>
      <c r="K28" s="3"/>
      <c r="L28" s="208"/>
      <c r="M28" s="52"/>
      <c r="N28" s="3"/>
      <c r="O28" s="3"/>
      <c r="P28" s="208"/>
      <c r="Q28" s="52"/>
      <c r="R28" s="3"/>
      <c r="S28" s="3"/>
      <c r="T28" s="208"/>
      <c r="U28" s="52"/>
      <c r="V28" s="3"/>
      <c r="W28" s="1"/>
      <c r="X28" s="1"/>
      <c r="Y28" s="1"/>
      <c r="Z28" s="1"/>
      <c r="AA28" s="3"/>
      <c r="AB28" s="3"/>
      <c r="AC28" s="3"/>
      <c r="AD28" s="3"/>
      <c r="AE28" s="264"/>
      <c r="AF28" s="264"/>
      <c r="AG28" s="3"/>
    </row>
    <row r="29" spans="1:33" ht="14.25" customHeight="1">
      <c r="A29" s="204"/>
      <c r="B29" s="263" t="s">
        <v>1066</v>
      </c>
      <c r="C29" s="263">
        <v>30</v>
      </c>
      <c r="D29" s="204"/>
      <c r="E29" s="204"/>
      <c r="F29" s="204"/>
      <c r="G29" s="204"/>
      <c r="H29" s="208"/>
      <c r="I29" s="52"/>
      <c r="J29" s="3"/>
      <c r="K29" s="3"/>
      <c r="L29" s="208"/>
      <c r="M29" s="52"/>
      <c r="N29" s="3"/>
      <c r="O29" s="3"/>
      <c r="P29" s="208"/>
      <c r="Q29" s="52"/>
      <c r="R29" s="3"/>
      <c r="S29" s="3"/>
      <c r="T29" s="208"/>
      <c r="U29" s="52"/>
      <c r="V29" s="3"/>
      <c r="W29" s="1"/>
      <c r="X29" s="1"/>
      <c r="Y29" s="1"/>
      <c r="Z29" s="1"/>
      <c r="AA29" s="3"/>
      <c r="AB29" s="3"/>
      <c r="AC29" s="3"/>
      <c r="AD29" s="3"/>
      <c r="AE29" s="264"/>
      <c r="AF29" s="264"/>
      <c r="AG29" s="3"/>
    </row>
    <row r="30" spans="1:33" ht="14.25" customHeight="1">
      <c r="A30" s="204"/>
      <c r="B30" s="263" t="s">
        <v>1067</v>
      </c>
      <c r="C30" s="263">
        <v>30</v>
      </c>
      <c r="D30" s="204"/>
      <c r="E30" s="204"/>
      <c r="F30" s="204"/>
      <c r="G30" s="204"/>
      <c r="H30" s="208"/>
      <c r="I30" s="52"/>
      <c r="J30" s="3"/>
      <c r="K30" s="3"/>
      <c r="L30" s="208"/>
      <c r="M30" s="52"/>
      <c r="N30" s="3"/>
      <c r="O30" s="3"/>
      <c r="P30" s="208"/>
      <c r="Q30" s="52"/>
      <c r="R30" s="3"/>
      <c r="S30" s="3"/>
      <c r="T30" s="208"/>
      <c r="U30" s="52"/>
      <c r="V30" s="3"/>
      <c r="W30" s="1"/>
      <c r="X30" s="1"/>
      <c r="Y30" s="1"/>
      <c r="Z30" s="1"/>
      <c r="AA30" s="3"/>
      <c r="AB30" s="3"/>
      <c r="AC30" s="3"/>
      <c r="AD30" s="3"/>
      <c r="AE30" s="264"/>
      <c r="AF30" s="264"/>
      <c r="AG30" s="3"/>
    </row>
    <row r="31" spans="1:33" ht="14.25" customHeight="1">
      <c r="A31" s="204"/>
      <c r="B31" s="263" t="s">
        <v>1068</v>
      </c>
      <c r="C31" s="263">
        <v>30</v>
      </c>
      <c r="D31" s="204"/>
      <c r="E31" s="204"/>
      <c r="F31" s="204"/>
      <c r="G31" s="204"/>
      <c r="H31" s="208"/>
      <c r="I31" s="52"/>
      <c r="J31" s="3"/>
      <c r="K31" s="3"/>
      <c r="L31" s="208"/>
      <c r="M31" s="52"/>
      <c r="N31" s="3"/>
      <c r="O31" s="3"/>
      <c r="P31" s="208"/>
      <c r="Q31" s="52"/>
      <c r="R31" s="3"/>
      <c r="S31" s="3"/>
      <c r="T31" s="208"/>
      <c r="U31" s="52"/>
      <c r="V31" s="3"/>
      <c r="W31" s="1"/>
      <c r="X31" s="1"/>
      <c r="Y31" s="1"/>
      <c r="Z31" s="1"/>
      <c r="AA31" s="3"/>
      <c r="AB31" s="3"/>
      <c r="AC31" s="3"/>
      <c r="AD31" s="3"/>
      <c r="AE31" s="264"/>
      <c r="AF31" s="264"/>
      <c r="AG31" s="3"/>
    </row>
    <row r="32" spans="1:33" ht="14.25" customHeight="1">
      <c r="A32" s="204"/>
      <c r="B32" s="263" t="s">
        <v>1069</v>
      </c>
      <c r="C32" s="263">
        <v>30</v>
      </c>
      <c r="D32" s="204"/>
      <c r="E32" s="204"/>
      <c r="F32" s="204"/>
      <c r="G32" s="204"/>
      <c r="H32" s="208"/>
      <c r="I32" s="52"/>
      <c r="J32" s="3"/>
      <c r="K32" s="3"/>
      <c r="L32" s="208"/>
      <c r="M32" s="52"/>
      <c r="N32" s="3"/>
      <c r="O32" s="3"/>
      <c r="P32" s="208"/>
      <c r="Q32" s="52"/>
      <c r="R32" s="3"/>
      <c r="S32" s="3"/>
      <c r="T32" s="208"/>
      <c r="U32" s="52"/>
      <c r="V32" s="3"/>
      <c r="W32" s="1"/>
      <c r="X32" s="1"/>
      <c r="Y32" s="1"/>
      <c r="Z32" s="1"/>
      <c r="AA32" s="3"/>
      <c r="AB32" s="3"/>
      <c r="AC32" s="3"/>
      <c r="AD32" s="3"/>
      <c r="AE32" s="264"/>
      <c r="AF32" s="264"/>
      <c r="AG32" s="3"/>
    </row>
    <row r="33" spans="1:33" ht="14.25" customHeight="1">
      <c r="A33" s="204"/>
      <c r="B33" s="263" t="s">
        <v>1099</v>
      </c>
      <c r="C33" s="265">
        <f>SUM(C29:C32)</f>
        <v>120</v>
      </c>
      <c r="D33" s="266">
        <f>C33/30</f>
        <v>4</v>
      </c>
      <c r="E33" s="204"/>
      <c r="F33" s="204"/>
      <c r="G33" s="204"/>
      <c r="H33" s="208"/>
      <c r="I33" s="52"/>
      <c r="J33" s="3"/>
      <c r="K33" s="3"/>
      <c r="L33" s="208"/>
      <c r="M33" s="52"/>
      <c r="N33" s="3"/>
      <c r="O33" s="3"/>
      <c r="P33" s="208"/>
      <c r="Q33" s="52"/>
      <c r="R33" s="3"/>
      <c r="S33" s="3"/>
      <c r="T33" s="208"/>
      <c r="U33" s="52"/>
      <c r="V33" s="3"/>
      <c r="W33" s="1"/>
      <c r="X33" s="1"/>
      <c r="Y33" s="1"/>
      <c r="Z33" s="1"/>
      <c r="AA33" s="3"/>
      <c r="AB33" s="3"/>
      <c r="AC33" s="3"/>
      <c r="AD33" s="3"/>
      <c r="AE33" s="264"/>
      <c r="AF33" s="264"/>
      <c r="AG33" s="3"/>
    </row>
    <row r="34" spans="1:33" ht="14.25" customHeight="1">
      <c r="A34" s="204"/>
      <c r="B34" s="204"/>
      <c r="C34" s="204"/>
      <c r="D34" s="204"/>
      <c r="E34" s="204"/>
      <c r="F34" s="204"/>
      <c r="G34" s="204"/>
      <c r="H34" s="208"/>
      <c r="I34" s="52"/>
      <c r="J34" s="3"/>
      <c r="K34" s="3"/>
      <c r="L34" s="208"/>
      <c r="M34" s="52"/>
      <c r="N34" s="3"/>
      <c r="O34" s="3"/>
      <c r="P34" s="208"/>
      <c r="Q34" s="52"/>
      <c r="R34" s="3"/>
      <c r="S34" s="3"/>
      <c r="T34" s="208"/>
      <c r="U34" s="52"/>
      <c r="V34" s="3"/>
      <c r="W34" s="1"/>
      <c r="X34" s="1"/>
      <c r="Y34" s="1"/>
      <c r="Z34" s="1"/>
      <c r="AA34" s="3"/>
      <c r="AB34" s="3"/>
      <c r="AC34" s="3"/>
      <c r="AD34" s="3"/>
      <c r="AE34" s="264"/>
      <c r="AF34" s="264"/>
      <c r="AG34" s="3"/>
    </row>
    <row r="35" spans="1:33" ht="14.25" customHeight="1">
      <c r="A35" s="204"/>
      <c r="B35" s="204"/>
      <c r="C35" s="204"/>
      <c r="D35" s="204"/>
      <c r="E35" s="204"/>
      <c r="F35" s="204"/>
      <c r="G35" s="204"/>
      <c r="H35" s="208"/>
      <c r="I35" s="52"/>
      <c r="J35" s="3"/>
      <c r="K35" s="3"/>
      <c r="L35" s="208"/>
      <c r="M35" s="52"/>
      <c r="N35" s="3"/>
      <c r="O35" s="3"/>
      <c r="P35" s="208"/>
      <c r="Q35" s="52"/>
      <c r="R35" s="3"/>
      <c r="S35" s="3"/>
      <c r="T35" s="208"/>
      <c r="U35" s="52"/>
      <c r="V35" s="3"/>
      <c r="W35" s="1"/>
      <c r="X35" s="1"/>
      <c r="Y35" s="1"/>
      <c r="Z35" s="1"/>
      <c r="AA35" s="3"/>
      <c r="AB35" s="3"/>
      <c r="AC35" s="3"/>
      <c r="AD35" s="3"/>
      <c r="AE35" s="264"/>
      <c r="AF35" s="264"/>
      <c r="AG35" s="3"/>
    </row>
    <row r="36" spans="1:33" ht="14.25" customHeight="1">
      <c r="A36" s="204"/>
      <c r="B36" s="511" t="s">
        <v>1506</v>
      </c>
      <c r="C36" s="511" t="s">
        <v>1507</v>
      </c>
      <c r="D36" s="511" t="s">
        <v>1508</v>
      </c>
      <c r="E36" s="511" t="s">
        <v>1509</v>
      </c>
      <c r="F36" s="204"/>
      <c r="G36" s="204"/>
      <c r="H36" s="208"/>
      <c r="I36" s="52"/>
      <c r="J36" s="3"/>
      <c r="K36" s="3"/>
      <c r="L36" s="208"/>
      <c r="M36" s="52"/>
      <c r="N36" s="3"/>
      <c r="O36" s="3"/>
      <c r="P36" s="208"/>
      <c r="Q36" s="52"/>
      <c r="R36" s="3"/>
      <c r="S36" s="3"/>
      <c r="T36" s="208"/>
      <c r="U36" s="52"/>
      <c r="V36" s="3"/>
      <c r="W36" s="1"/>
      <c r="X36" s="1"/>
      <c r="Y36" s="1"/>
      <c r="Z36" s="1"/>
      <c r="AA36" s="3"/>
      <c r="AB36" s="3"/>
      <c r="AC36" s="3"/>
      <c r="AD36" s="3"/>
      <c r="AE36" s="264"/>
      <c r="AF36" s="264"/>
      <c r="AG36" s="3"/>
    </row>
    <row r="37" spans="1:33" ht="14.25" customHeight="1">
      <c r="A37" s="204"/>
      <c r="B37" s="231">
        <v>15148340</v>
      </c>
      <c r="C37" s="512" t="s">
        <v>1510</v>
      </c>
      <c r="D37" s="405" t="s">
        <v>1511</v>
      </c>
      <c r="E37" s="513">
        <v>55</v>
      </c>
      <c r="F37" s="204"/>
      <c r="G37" s="204"/>
      <c r="H37" s="208"/>
      <c r="I37" s="52"/>
      <c r="J37" s="3"/>
      <c r="K37" s="3"/>
      <c r="L37" s="208"/>
      <c r="M37" s="52"/>
      <c r="N37" s="3"/>
      <c r="O37" s="3"/>
      <c r="P37" s="208"/>
      <c r="Q37" s="52"/>
      <c r="R37" s="3"/>
      <c r="S37" s="3"/>
      <c r="T37" s="208"/>
      <c r="U37" s="52"/>
      <c r="V37" s="3"/>
      <c r="W37" s="1"/>
      <c r="X37" s="1"/>
      <c r="Y37" s="1"/>
      <c r="Z37" s="1"/>
      <c r="AA37" s="3"/>
      <c r="AB37" s="3"/>
      <c r="AC37" s="3"/>
      <c r="AD37" s="3"/>
      <c r="AE37" s="264"/>
      <c r="AF37" s="264"/>
      <c r="AG37" s="3"/>
    </row>
    <row r="38" spans="1:33" ht="14.25" customHeight="1">
      <c r="A38" s="204"/>
      <c r="B38" s="231">
        <v>14118340</v>
      </c>
      <c r="C38" s="512" t="s">
        <v>1512</v>
      </c>
      <c r="D38" s="405" t="s">
        <v>1511</v>
      </c>
      <c r="E38" s="513">
        <v>41</v>
      </c>
      <c r="F38" s="204"/>
      <c r="G38" s="204"/>
      <c r="H38" s="208"/>
      <c r="I38" s="52"/>
      <c r="J38" s="3"/>
      <c r="K38" s="3"/>
      <c r="L38" s="208"/>
      <c r="M38" s="52"/>
      <c r="N38" s="3"/>
      <c r="O38" s="3"/>
      <c r="P38" s="208"/>
      <c r="Q38" s="52"/>
      <c r="R38" s="3"/>
      <c r="S38" s="3"/>
      <c r="T38" s="208"/>
      <c r="U38" s="52"/>
      <c r="V38" s="3"/>
      <c r="W38" s="1"/>
      <c r="X38" s="1"/>
      <c r="Y38" s="1"/>
      <c r="Z38" s="1"/>
      <c r="AA38" s="3"/>
      <c r="AB38" s="3"/>
      <c r="AC38" s="3"/>
      <c r="AD38" s="3"/>
      <c r="AE38" s="264"/>
      <c r="AF38" s="264"/>
      <c r="AG38" s="3"/>
    </row>
    <row r="39" spans="1:33" ht="14.25" customHeight="1">
      <c r="A39" s="204"/>
      <c r="B39" s="231">
        <v>13062640</v>
      </c>
      <c r="C39" s="512" t="s">
        <v>1513</v>
      </c>
      <c r="D39" s="405" t="s">
        <v>1511</v>
      </c>
      <c r="E39" s="513">
        <v>93</v>
      </c>
      <c r="F39" s="204"/>
      <c r="G39" s="204"/>
      <c r="H39" s="208"/>
      <c r="I39" s="52"/>
      <c r="J39" s="3"/>
      <c r="K39" s="3"/>
      <c r="L39" s="208"/>
      <c r="M39" s="52"/>
      <c r="N39" s="3"/>
      <c r="O39" s="3"/>
      <c r="P39" s="208"/>
      <c r="Q39" s="52"/>
      <c r="R39" s="3"/>
      <c r="S39" s="3"/>
      <c r="T39" s="208"/>
      <c r="U39" s="52"/>
      <c r="V39" s="3"/>
      <c r="W39" s="1"/>
      <c r="X39" s="1"/>
      <c r="Y39" s="1"/>
      <c r="Z39" s="1"/>
      <c r="AA39" s="3"/>
      <c r="AB39" s="3"/>
      <c r="AC39" s="3"/>
      <c r="AD39" s="3"/>
      <c r="AE39" s="3"/>
      <c r="AF39" s="3"/>
      <c r="AG39" s="264"/>
    </row>
    <row r="40" spans="1:33" ht="14.25" customHeight="1">
      <c r="A40" s="204"/>
      <c r="B40" s="405">
        <v>13112260</v>
      </c>
      <c r="C40" s="456" t="s">
        <v>1514</v>
      </c>
      <c r="D40" s="405" t="s">
        <v>1511</v>
      </c>
      <c r="E40" s="513">
        <v>165</v>
      </c>
      <c r="F40" s="204"/>
      <c r="G40" s="204"/>
      <c r="H40" s="208"/>
      <c r="I40" s="52"/>
      <c r="J40" s="3"/>
      <c r="K40" s="3"/>
      <c r="L40" s="208"/>
      <c r="M40" s="52"/>
      <c r="N40" s="3"/>
      <c r="O40" s="3"/>
      <c r="P40" s="208"/>
      <c r="Q40" s="52"/>
      <c r="R40" s="3"/>
      <c r="S40" s="3"/>
      <c r="T40" s="208"/>
      <c r="U40" s="52"/>
      <c r="V40" s="3"/>
      <c r="W40" s="1"/>
      <c r="X40" s="1"/>
      <c r="Y40" s="1"/>
      <c r="Z40" s="1"/>
      <c r="AA40" s="3"/>
      <c r="AB40" s="3"/>
      <c r="AC40" s="3"/>
      <c r="AD40" s="3"/>
      <c r="AE40" s="3"/>
      <c r="AF40" s="3"/>
      <c r="AG40" s="264"/>
    </row>
    <row r="41" spans="1:33" ht="14.25" customHeight="1">
      <c r="A41" s="204"/>
      <c r="B41" s="231">
        <v>13162260</v>
      </c>
      <c r="C41" s="512" t="s">
        <v>1515</v>
      </c>
      <c r="D41" s="405" t="s">
        <v>1511</v>
      </c>
      <c r="E41" s="513">
        <v>185</v>
      </c>
      <c r="F41" s="204"/>
      <c r="G41" s="204"/>
      <c r="H41" s="208"/>
      <c r="I41" s="52"/>
      <c r="J41" s="3"/>
      <c r="K41" s="3"/>
      <c r="L41" s="208"/>
      <c r="M41" s="52"/>
      <c r="N41" s="3"/>
      <c r="O41" s="3"/>
      <c r="P41" s="208"/>
      <c r="Q41" s="52"/>
      <c r="R41" s="3"/>
      <c r="S41" s="3"/>
      <c r="T41" s="208"/>
      <c r="U41" s="52"/>
      <c r="V41" s="3"/>
      <c r="W41" s="1"/>
      <c r="X41" s="1"/>
      <c r="Y41" s="1"/>
      <c r="Z41" s="1"/>
      <c r="AA41" s="3"/>
      <c r="AB41" s="3"/>
      <c r="AC41" s="3"/>
      <c r="AD41" s="3"/>
      <c r="AE41" s="3"/>
      <c r="AF41" s="3"/>
      <c r="AG41" s="264"/>
    </row>
    <row r="42" spans="1:33" ht="14.25" customHeight="1">
      <c r="A42" s="204"/>
      <c r="B42" s="231">
        <v>13192260</v>
      </c>
      <c r="C42" s="512" t="s">
        <v>1516</v>
      </c>
      <c r="D42" s="405" t="s">
        <v>1511</v>
      </c>
      <c r="E42" s="513">
        <v>225</v>
      </c>
      <c r="F42" s="204"/>
      <c r="G42" s="204"/>
      <c r="H42" s="208"/>
      <c r="I42" s="52"/>
      <c r="J42" s="3"/>
      <c r="K42" s="3"/>
      <c r="L42" s="208"/>
      <c r="M42" s="52"/>
      <c r="N42" s="3"/>
      <c r="O42" s="3"/>
      <c r="P42" s="208"/>
      <c r="Q42" s="52"/>
      <c r="R42" s="3"/>
      <c r="S42" s="3"/>
      <c r="T42" s="208"/>
      <c r="U42" s="52"/>
      <c r="V42" s="3"/>
      <c r="W42" s="1"/>
      <c r="X42" s="1"/>
      <c r="Y42" s="1"/>
      <c r="Z42" s="1"/>
      <c r="AA42" s="3"/>
      <c r="AB42" s="3"/>
      <c r="AC42" s="3"/>
      <c r="AD42" s="3"/>
      <c r="AE42" s="3"/>
      <c r="AF42" s="3"/>
      <c r="AG42" s="264"/>
    </row>
    <row r="43" spans="1:33" ht="14.25" customHeight="1">
      <c r="A43" s="204"/>
      <c r="B43" s="231">
        <v>13183260</v>
      </c>
      <c r="C43" s="512" t="s">
        <v>1517</v>
      </c>
      <c r="D43" s="405" t="s">
        <v>1511</v>
      </c>
      <c r="E43" s="513">
        <v>250</v>
      </c>
      <c r="F43" s="204"/>
      <c r="G43" s="204"/>
      <c r="H43" s="208"/>
      <c r="I43" s="52"/>
      <c r="J43" s="3"/>
      <c r="K43" s="3"/>
      <c r="L43" s="208"/>
      <c r="M43" s="52"/>
      <c r="N43" s="3"/>
      <c r="O43" s="3"/>
      <c r="P43" s="208"/>
      <c r="Q43" s="52"/>
      <c r="R43" s="3"/>
      <c r="S43" s="3"/>
      <c r="T43" s="208"/>
      <c r="U43" s="52"/>
      <c r="V43" s="3"/>
      <c r="W43" s="1"/>
      <c r="X43" s="1"/>
      <c r="Y43" s="1"/>
      <c r="Z43" s="1"/>
      <c r="AA43" s="3"/>
      <c r="AB43" s="3"/>
      <c r="AC43" s="3"/>
      <c r="AD43" s="3"/>
      <c r="AE43" s="3"/>
      <c r="AF43" s="3"/>
      <c r="AG43" s="264"/>
    </row>
    <row r="44" spans="1:33" ht="14.25" customHeight="1">
      <c r="A44" s="204"/>
      <c r="B44" s="231">
        <v>11173570</v>
      </c>
      <c r="C44" s="512" t="s">
        <v>1518</v>
      </c>
      <c r="D44" s="405" t="s">
        <v>993</v>
      </c>
      <c r="E44" s="513">
        <v>120</v>
      </c>
      <c r="F44" s="204"/>
      <c r="G44" s="204"/>
      <c r="H44" s="208"/>
      <c r="I44" s="52"/>
      <c r="J44" s="3"/>
      <c r="K44" s="3"/>
      <c r="L44" s="208"/>
      <c r="M44" s="52"/>
      <c r="N44" s="3"/>
      <c r="O44" s="3"/>
      <c r="P44" s="208"/>
      <c r="Q44" s="52"/>
      <c r="R44" s="3"/>
      <c r="S44" s="3"/>
      <c r="T44" s="208"/>
      <c r="U44" s="52"/>
      <c r="V44" s="3"/>
      <c r="W44" s="1"/>
      <c r="X44" s="1"/>
      <c r="Y44" s="1"/>
      <c r="Z44" s="1"/>
      <c r="AA44" s="3"/>
      <c r="AB44" s="3"/>
      <c r="AC44" s="3"/>
      <c r="AD44" s="3"/>
      <c r="AE44" s="3"/>
      <c r="AF44" s="3"/>
      <c r="AG44" s="264"/>
    </row>
    <row r="45" spans="1:33" ht="14.25" customHeight="1">
      <c r="A45" s="204"/>
      <c r="B45" s="231">
        <v>11778170</v>
      </c>
      <c r="C45" s="512" t="s">
        <v>1519</v>
      </c>
      <c r="D45" s="405" t="s">
        <v>993</v>
      </c>
      <c r="E45" s="513">
        <v>130</v>
      </c>
      <c r="F45" s="204"/>
      <c r="G45" s="204"/>
      <c r="H45" s="208"/>
      <c r="I45" s="52"/>
      <c r="J45" s="3"/>
      <c r="K45" s="3"/>
      <c r="L45" s="208"/>
      <c r="M45" s="52"/>
      <c r="N45" s="3"/>
      <c r="O45" s="3"/>
      <c r="P45" s="208"/>
      <c r="Q45" s="52"/>
      <c r="R45" s="3"/>
      <c r="S45" s="3"/>
      <c r="T45" s="208"/>
      <c r="U45" s="52"/>
      <c r="V45" s="3"/>
      <c r="W45" s="1"/>
      <c r="X45" s="1"/>
      <c r="Y45" s="1"/>
      <c r="Z45" s="1"/>
      <c r="AA45" s="3"/>
      <c r="AB45" s="3"/>
      <c r="AC45" s="3"/>
      <c r="AD45" s="3"/>
      <c r="AE45" s="3"/>
      <c r="AF45" s="3"/>
      <c r="AG45" s="264"/>
    </row>
    <row r="46" spans="1:33" ht="14.25" customHeight="1">
      <c r="A46" s="204"/>
      <c r="B46" s="231">
        <v>16341140</v>
      </c>
      <c r="C46" s="512" t="s">
        <v>1520</v>
      </c>
      <c r="D46" s="405" t="s">
        <v>1521</v>
      </c>
      <c r="E46" s="513">
        <v>41</v>
      </c>
      <c r="F46" s="204"/>
      <c r="G46" s="204"/>
      <c r="H46" s="208"/>
      <c r="I46" s="52"/>
      <c r="J46" s="3"/>
      <c r="K46" s="3"/>
      <c r="L46" s="208"/>
      <c r="M46" s="52"/>
      <c r="N46" s="3"/>
      <c r="O46" s="3"/>
      <c r="P46" s="208"/>
      <c r="Q46" s="52"/>
      <c r="R46" s="3"/>
      <c r="S46" s="3"/>
      <c r="T46" s="208"/>
      <c r="U46" s="52"/>
      <c r="V46" s="3"/>
      <c r="W46" s="1"/>
      <c r="X46" s="1"/>
      <c r="Y46" s="1"/>
      <c r="Z46" s="1"/>
      <c r="AA46" s="3"/>
      <c r="AB46" s="3"/>
      <c r="AC46" s="3"/>
      <c r="AD46" s="3"/>
      <c r="AE46" s="3"/>
      <c r="AF46" s="3"/>
      <c r="AG46" s="264"/>
    </row>
    <row r="47" spans="1:33" ht="14.25" customHeight="1">
      <c r="A47" s="204"/>
      <c r="B47" s="231">
        <v>16341020</v>
      </c>
      <c r="C47" s="512" t="s">
        <v>1522</v>
      </c>
      <c r="D47" s="405" t="s">
        <v>1521</v>
      </c>
      <c r="E47" s="513">
        <v>43</v>
      </c>
      <c r="F47" s="204"/>
      <c r="G47" s="204"/>
      <c r="H47" s="208"/>
      <c r="I47" s="52"/>
      <c r="J47" s="3"/>
      <c r="K47" s="3"/>
      <c r="L47" s="208"/>
      <c r="M47" s="52"/>
      <c r="N47" s="3"/>
      <c r="O47" s="3"/>
      <c r="P47" s="208"/>
      <c r="Q47" s="52"/>
      <c r="R47" s="3"/>
      <c r="S47" s="3"/>
      <c r="T47" s="208"/>
      <c r="U47" s="52"/>
      <c r="V47" s="3"/>
      <c r="W47" s="1"/>
      <c r="X47" s="1"/>
      <c r="Y47" s="1"/>
      <c r="Z47" s="1"/>
      <c r="AA47" s="3"/>
      <c r="AB47" s="3"/>
      <c r="AC47" s="3"/>
      <c r="AD47" s="3"/>
      <c r="AE47" s="3"/>
      <c r="AF47" s="3"/>
      <c r="AG47" s="264"/>
    </row>
    <row r="48" spans="1:33" ht="14.25" customHeight="1">
      <c r="A48" s="204"/>
      <c r="B48" s="204"/>
      <c r="C48" s="204"/>
      <c r="D48" s="204"/>
      <c r="E48" s="204"/>
      <c r="F48" s="204"/>
      <c r="G48" s="204"/>
      <c r="H48" s="208"/>
      <c r="I48" s="52"/>
      <c r="J48" s="3"/>
      <c r="K48" s="3"/>
      <c r="L48" s="208"/>
      <c r="M48" s="52"/>
      <c r="N48" s="3"/>
      <c r="O48" s="3"/>
      <c r="P48" s="208"/>
      <c r="Q48" s="52"/>
      <c r="R48" s="3"/>
      <c r="S48" s="3"/>
      <c r="T48" s="208"/>
      <c r="U48" s="52"/>
      <c r="V48" s="3"/>
      <c r="W48" s="1"/>
      <c r="X48" s="1"/>
      <c r="Y48" s="1"/>
      <c r="Z48" s="1"/>
      <c r="AA48" s="3"/>
      <c r="AB48" s="3"/>
      <c r="AC48" s="3"/>
      <c r="AD48" s="3"/>
      <c r="AE48" s="3"/>
      <c r="AF48" s="3"/>
      <c r="AG48" s="264"/>
    </row>
    <row r="49" spans="1:33" ht="14.25" customHeight="1">
      <c r="A49" s="204"/>
      <c r="B49" s="204"/>
      <c r="C49" s="204"/>
      <c r="D49" s="204"/>
      <c r="E49" s="204"/>
      <c r="F49" s="204"/>
      <c r="G49" s="204"/>
      <c r="H49" s="208"/>
      <c r="I49" s="52"/>
      <c r="J49" s="3"/>
      <c r="K49" s="3"/>
      <c r="L49" s="208"/>
      <c r="M49" s="52"/>
      <c r="N49" s="3"/>
      <c r="O49" s="3"/>
      <c r="P49" s="208"/>
      <c r="Q49" s="52"/>
      <c r="R49" s="3"/>
      <c r="S49" s="3"/>
      <c r="T49" s="208"/>
      <c r="U49" s="52"/>
      <c r="V49" s="3"/>
      <c r="W49" s="1"/>
      <c r="X49" s="1"/>
      <c r="Y49" s="1"/>
      <c r="Z49" s="1"/>
      <c r="AA49" s="3"/>
      <c r="AB49" s="3"/>
      <c r="AC49" s="3"/>
      <c r="AD49" s="3"/>
      <c r="AE49" s="3"/>
      <c r="AF49" s="3"/>
      <c r="AG49" s="264"/>
    </row>
    <row r="50" spans="1:33" ht="14.25" customHeight="1">
      <c r="A50" s="204"/>
      <c r="B50" s="204"/>
      <c r="C50" s="204"/>
      <c r="D50" s="204"/>
      <c r="E50" s="204"/>
      <c r="F50" s="204"/>
      <c r="G50" s="204"/>
      <c r="H50" s="208"/>
      <c r="I50" s="52"/>
      <c r="J50" s="3"/>
      <c r="K50" s="3"/>
      <c r="L50" s="208"/>
      <c r="M50" s="52"/>
      <c r="N50" s="3"/>
      <c r="O50" s="3"/>
      <c r="P50" s="208"/>
      <c r="Q50" s="52"/>
      <c r="R50" s="3"/>
      <c r="S50" s="3"/>
      <c r="T50" s="208"/>
      <c r="U50" s="52"/>
      <c r="V50" s="3"/>
      <c r="W50" s="1"/>
      <c r="X50" s="1"/>
      <c r="Y50" s="1"/>
      <c r="Z50" s="1"/>
      <c r="AA50" s="3"/>
      <c r="AB50" s="3"/>
      <c r="AC50" s="3"/>
      <c r="AD50" s="3"/>
      <c r="AE50" s="3"/>
      <c r="AF50" s="3"/>
      <c r="AG50" s="264"/>
    </row>
    <row r="51" spans="1:33" ht="14.25" customHeight="1">
      <c r="A51" s="204"/>
      <c r="B51" s="204"/>
      <c r="C51" s="204"/>
      <c r="D51" s="204"/>
      <c r="E51" s="204"/>
      <c r="F51" s="204"/>
      <c r="G51" s="204"/>
      <c r="H51" s="208"/>
      <c r="I51" s="52"/>
      <c r="J51" s="3"/>
      <c r="K51" s="3"/>
      <c r="L51" s="208"/>
      <c r="M51" s="52"/>
      <c r="N51" s="3"/>
      <c r="O51" s="3"/>
      <c r="P51" s="208"/>
      <c r="Q51" s="52"/>
      <c r="R51" s="3"/>
      <c r="S51" s="3"/>
      <c r="T51" s="208"/>
      <c r="U51" s="52"/>
      <c r="V51" s="3"/>
      <c r="W51" s="1"/>
      <c r="X51" s="1"/>
      <c r="Y51" s="1"/>
      <c r="Z51" s="1"/>
      <c r="AA51" s="3"/>
      <c r="AB51" s="3"/>
      <c r="AC51" s="3"/>
      <c r="AD51" s="3"/>
      <c r="AE51" s="3"/>
      <c r="AF51" s="3"/>
      <c r="AG51" s="264"/>
    </row>
    <row r="52" spans="1:33" ht="14.25" customHeight="1">
      <c r="A52" s="204"/>
      <c r="B52" s="204"/>
      <c r="C52" s="204"/>
      <c r="D52" s="204"/>
      <c r="E52" s="204"/>
      <c r="F52" s="204"/>
      <c r="G52" s="204"/>
      <c r="H52" s="208"/>
      <c r="I52" s="52"/>
      <c r="J52" s="3"/>
      <c r="K52" s="3"/>
      <c r="L52" s="208"/>
      <c r="M52" s="52"/>
      <c r="N52" s="3"/>
      <c r="O52" s="3"/>
      <c r="P52" s="208"/>
      <c r="Q52" s="52"/>
      <c r="R52" s="3"/>
      <c r="S52" s="3"/>
      <c r="T52" s="208"/>
      <c r="U52" s="52"/>
      <c r="V52" s="3"/>
      <c r="W52" s="1"/>
      <c r="X52" s="1"/>
      <c r="Y52" s="1"/>
      <c r="Z52" s="1"/>
      <c r="AA52" s="3"/>
      <c r="AB52" s="3"/>
      <c r="AC52" s="3"/>
      <c r="AD52" s="3"/>
      <c r="AE52" s="3"/>
      <c r="AF52" s="3"/>
      <c r="AG52" s="264"/>
    </row>
    <row r="53" spans="1:33" ht="14.25" customHeight="1">
      <c r="A53" s="204"/>
      <c r="B53" s="204"/>
      <c r="C53" s="204"/>
      <c r="D53" s="204"/>
      <c r="E53" s="204"/>
      <c r="F53" s="204"/>
      <c r="G53" s="204"/>
      <c r="H53" s="208"/>
      <c r="I53" s="52"/>
      <c r="J53" s="3"/>
      <c r="K53" s="3"/>
      <c r="L53" s="208"/>
      <c r="M53" s="52"/>
      <c r="N53" s="3"/>
      <c r="O53" s="3"/>
      <c r="P53" s="208"/>
      <c r="Q53" s="52"/>
      <c r="R53" s="3"/>
      <c r="S53" s="3"/>
      <c r="T53" s="208"/>
      <c r="U53" s="52"/>
      <c r="V53" s="3"/>
      <c r="W53" s="1"/>
      <c r="X53" s="1"/>
      <c r="Y53" s="1"/>
      <c r="Z53" s="1"/>
      <c r="AA53" s="3"/>
      <c r="AB53" s="3"/>
      <c r="AC53" s="3"/>
      <c r="AD53" s="3"/>
      <c r="AE53" s="3"/>
      <c r="AF53" s="3"/>
      <c r="AG53" s="264"/>
    </row>
    <row r="54" spans="1:33" ht="14.25" customHeight="1">
      <c r="A54" s="204"/>
      <c r="B54" s="204"/>
      <c r="C54" s="204"/>
      <c r="D54" s="204"/>
      <c r="E54" s="204"/>
      <c r="F54" s="204"/>
      <c r="G54" s="204"/>
      <c r="H54" s="208"/>
      <c r="I54" s="52"/>
      <c r="J54" s="3"/>
      <c r="K54" s="3"/>
      <c r="L54" s="208"/>
      <c r="M54" s="52"/>
      <c r="N54" s="3"/>
      <c r="O54" s="3"/>
      <c r="P54" s="208"/>
      <c r="Q54" s="52"/>
      <c r="R54" s="3"/>
      <c r="S54" s="3"/>
      <c r="T54" s="208"/>
      <c r="U54" s="52"/>
      <c r="V54" s="3"/>
      <c r="W54" s="1"/>
      <c r="X54" s="1"/>
      <c r="Y54" s="1"/>
      <c r="Z54" s="1"/>
      <c r="AA54" s="3"/>
      <c r="AB54" s="3"/>
      <c r="AC54" s="3"/>
      <c r="AD54" s="3"/>
      <c r="AE54" s="3"/>
      <c r="AF54" s="3"/>
      <c r="AG54" s="264"/>
    </row>
    <row r="55" spans="1:33" ht="14.25" customHeight="1">
      <c r="A55" s="204"/>
      <c r="B55" s="204"/>
      <c r="C55" s="204"/>
      <c r="D55" s="204"/>
      <c r="E55" s="204"/>
      <c r="F55" s="204"/>
      <c r="G55" s="204"/>
      <c r="H55" s="208"/>
      <c r="I55" s="52"/>
      <c r="J55" s="3"/>
      <c r="K55" s="3"/>
      <c r="L55" s="208"/>
      <c r="M55" s="52"/>
      <c r="N55" s="3"/>
      <c r="O55" s="3"/>
      <c r="P55" s="208"/>
      <c r="Q55" s="52"/>
      <c r="R55" s="3"/>
      <c r="S55" s="3"/>
      <c r="T55" s="208"/>
      <c r="U55" s="52"/>
      <c r="V55" s="3"/>
      <c r="W55" s="1"/>
      <c r="X55" s="1"/>
      <c r="Y55" s="1"/>
      <c r="Z55" s="1"/>
      <c r="AA55" s="3"/>
      <c r="AB55" s="3"/>
      <c r="AC55" s="3"/>
      <c r="AD55" s="3"/>
      <c r="AE55" s="3"/>
      <c r="AF55" s="3"/>
      <c r="AG55" s="264"/>
    </row>
    <row r="56" spans="1:33" ht="14.25" customHeight="1">
      <c r="A56" s="204"/>
      <c r="B56" s="204"/>
      <c r="C56" s="204"/>
      <c r="D56" s="204"/>
      <c r="E56" s="204"/>
      <c r="F56" s="204"/>
      <c r="G56" s="204"/>
      <c r="H56" s="208"/>
      <c r="I56" s="52"/>
      <c r="J56" s="3"/>
      <c r="K56" s="3"/>
      <c r="L56" s="208"/>
      <c r="M56" s="52"/>
      <c r="N56" s="3"/>
      <c r="O56" s="3"/>
      <c r="P56" s="208"/>
      <c r="Q56" s="52"/>
      <c r="R56" s="3"/>
      <c r="S56" s="3"/>
      <c r="T56" s="208"/>
      <c r="U56" s="52"/>
      <c r="V56" s="3"/>
      <c r="W56" s="1"/>
      <c r="X56" s="1"/>
      <c r="Y56" s="1"/>
      <c r="Z56" s="1"/>
      <c r="AA56" s="3"/>
      <c r="AB56" s="3"/>
      <c r="AC56" s="3"/>
      <c r="AD56" s="3"/>
      <c r="AE56" s="3"/>
      <c r="AF56" s="3"/>
      <c r="AG56" s="264"/>
    </row>
    <row r="57" spans="1:33" ht="14.25" customHeight="1">
      <c r="A57" s="204"/>
      <c r="B57" s="204"/>
      <c r="C57" s="204"/>
      <c r="D57" s="204"/>
      <c r="E57" s="204"/>
      <c r="F57" s="204"/>
      <c r="G57" s="204"/>
      <c r="H57" s="208"/>
      <c r="I57" s="52"/>
      <c r="J57" s="3"/>
      <c r="K57" s="3"/>
      <c r="L57" s="208"/>
      <c r="M57" s="52"/>
      <c r="N57" s="3"/>
      <c r="O57" s="3"/>
      <c r="P57" s="208"/>
      <c r="Q57" s="52"/>
      <c r="R57" s="3"/>
      <c r="S57" s="3"/>
      <c r="T57" s="208"/>
      <c r="U57" s="52"/>
      <c r="V57" s="3"/>
      <c r="W57" s="1"/>
      <c r="X57" s="1"/>
      <c r="Y57" s="1"/>
      <c r="Z57" s="1"/>
      <c r="AA57" s="3"/>
      <c r="AB57" s="3"/>
      <c r="AC57" s="3"/>
      <c r="AD57" s="3"/>
      <c r="AE57" s="3"/>
      <c r="AF57" s="3"/>
      <c r="AG57" s="264"/>
    </row>
    <row r="58" spans="1:33" ht="14.25" customHeight="1">
      <c r="A58" s="204"/>
      <c r="B58" s="204"/>
      <c r="C58" s="204"/>
      <c r="D58" s="204"/>
      <c r="E58" s="204"/>
      <c r="F58" s="204"/>
      <c r="G58" s="204"/>
      <c r="H58" s="208"/>
      <c r="I58" s="52"/>
      <c r="J58" s="3"/>
      <c r="K58" s="3"/>
      <c r="L58" s="208"/>
      <c r="M58" s="52"/>
      <c r="N58" s="3"/>
      <c r="O58" s="3"/>
      <c r="P58" s="208"/>
      <c r="Q58" s="52"/>
      <c r="R58" s="3"/>
      <c r="S58" s="3"/>
      <c r="T58" s="208"/>
      <c r="U58" s="52"/>
      <c r="V58" s="3"/>
      <c r="W58" s="1"/>
      <c r="X58" s="1"/>
      <c r="Y58" s="1"/>
      <c r="Z58" s="1"/>
      <c r="AA58" s="3"/>
      <c r="AB58" s="3"/>
      <c r="AC58" s="3"/>
      <c r="AD58" s="3"/>
      <c r="AE58" s="3"/>
      <c r="AF58" s="3"/>
      <c r="AG58" s="264"/>
    </row>
    <row r="59" spans="1:33" ht="14.25" customHeight="1">
      <c r="A59" s="204"/>
      <c r="B59" s="204"/>
      <c r="C59" s="204"/>
      <c r="D59" s="204"/>
      <c r="E59" s="204"/>
      <c r="F59" s="204"/>
      <c r="G59" s="204"/>
      <c r="H59" s="208"/>
      <c r="I59" s="52"/>
      <c r="J59" s="3"/>
      <c r="K59" s="3"/>
      <c r="L59" s="208"/>
      <c r="M59" s="52"/>
      <c r="N59" s="3"/>
      <c r="O59" s="3"/>
      <c r="P59" s="208"/>
      <c r="Q59" s="52"/>
      <c r="R59" s="3"/>
      <c r="S59" s="3"/>
      <c r="T59" s="208"/>
      <c r="U59" s="52"/>
      <c r="V59" s="3"/>
      <c r="W59" s="1"/>
      <c r="X59" s="1"/>
      <c r="Y59" s="1"/>
      <c r="Z59" s="1"/>
      <c r="AA59" s="3"/>
      <c r="AB59" s="3"/>
      <c r="AC59" s="3"/>
      <c r="AD59" s="3"/>
      <c r="AE59" s="3"/>
      <c r="AF59" s="3"/>
      <c r="AG59" s="264"/>
    </row>
    <row r="60" spans="1:33" ht="14.25" customHeight="1">
      <c r="A60" s="204"/>
      <c r="B60" s="204"/>
      <c r="C60" s="204"/>
      <c r="D60" s="204"/>
      <c r="E60" s="204"/>
      <c r="F60" s="204"/>
      <c r="G60" s="204"/>
      <c r="H60" s="208"/>
      <c r="I60" s="52"/>
      <c r="J60" s="3"/>
      <c r="K60" s="3"/>
      <c r="L60" s="208"/>
      <c r="M60" s="52"/>
      <c r="N60" s="3"/>
      <c r="O60" s="3"/>
      <c r="P60" s="208"/>
      <c r="Q60" s="52"/>
      <c r="R60" s="3"/>
      <c r="S60" s="3"/>
      <c r="T60" s="208"/>
      <c r="U60" s="52"/>
      <c r="V60" s="3"/>
      <c r="W60" s="1"/>
      <c r="X60" s="1"/>
      <c r="Y60" s="1"/>
      <c r="Z60" s="1"/>
      <c r="AA60" s="3"/>
      <c r="AB60" s="3"/>
      <c r="AC60" s="3"/>
      <c r="AD60" s="3"/>
      <c r="AE60" s="3"/>
      <c r="AF60" s="3"/>
      <c r="AG60" s="264"/>
    </row>
    <row r="61" spans="1:33" ht="14.25" customHeight="1">
      <c r="A61" s="204"/>
      <c r="B61" s="204"/>
      <c r="C61" s="204"/>
      <c r="D61" s="204"/>
      <c r="E61" s="204"/>
      <c r="F61" s="204"/>
      <c r="G61" s="204"/>
      <c r="H61" s="208"/>
      <c r="I61" s="52"/>
      <c r="J61" s="3"/>
      <c r="K61" s="3"/>
      <c r="L61" s="208"/>
      <c r="M61" s="52"/>
      <c r="N61" s="3"/>
      <c r="O61" s="3"/>
      <c r="P61" s="208"/>
      <c r="Q61" s="52"/>
      <c r="R61" s="3"/>
      <c r="S61" s="3"/>
      <c r="T61" s="208"/>
      <c r="U61" s="52"/>
      <c r="V61" s="3"/>
      <c r="W61" s="1"/>
      <c r="X61" s="1"/>
      <c r="Y61" s="1"/>
      <c r="Z61" s="1"/>
      <c r="AA61" s="3"/>
      <c r="AB61" s="3"/>
      <c r="AC61" s="3"/>
      <c r="AD61" s="3"/>
      <c r="AE61" s="3"/>
      <c r="AF61" s="3"/>
      <c r="AG61" s="264"/>
    </row>
    <row r="62" spans="1:33" ht="14.25" customHeight="1">
      <c r="A62" s="204"/>
      <c r="B62" s="204"/>
      <c r="C62" s="204"/>
      <c r="D62" s="204"/>
      <c r="E62" s="204"/>
      <c r="F62" s="204"/>
      <c r="G62" s="204"/>
      <c r="H62" s="208"/>
      <c r="I62" s="52"/>
      <c r="J62" s="3"/>
      <c r="K62" s="3"/>
      <c r="L62" s="208"/>
      <c r="M62" s="52"/>
      <c r="N62" s="3"/>
      <c r="O62" s="3"/>
      <c r="P62" s="208"/>
      <c r="Q62" s="52"/>
      <c r="R62" s="3"/>
      <c r="S62" s="3"/>
      <c r="T62" s="208"/>
      <c r="U62" s="52"/>
      <c r="V62" s="3"/>
      <c r="W62" s="1"/>
      <c r="X62" s="1"/>
      <c r="Y62" s="1"/>
      <c r="Z62" s="1"/>
      <c r="AA62" s="3"/>
      <c r="AB62" s="3"/>
      <c r="AC62" s="3"/>
      <c r="AD62" s="3"/>
      <c r="AE62" s="3"/>
      <c r="AF62" s="3"/>
      <c r="AG62" s="264"/>
    </row>
    <row r="63" spans="1:33" ht="14.25" customHeight="1">
      <c r="A63" s="204"/>
      <c r="B63" s="204"/>
      <c r="C63" s="204"/>
      <c r="D63" s="204"/>
      <c r="E63" s="204"/>
      <c r="F63" s="204"/>
      <c r="G63" s="204"/>
      <c r="H63" s="208"/>
      <c r="I63" s="52"/>
      <c r="J63" s="3"/>
      <c r="K63" s="3"/>
      <c r="L63" s="208"/>
      <c r="M63" s="52"/>
      <c r="N63" s="3"/>
      <c r="O63" s="3"/>
      <c r="P63" s="208"/>
      <c r="Q63" s="52"/>
      <c r="R63" s="3"/>
      <c r="S63" s="3"/>
      <c r="T63" s="208"/>
      <c r="U63" s="52"/>
      <c r="V63" s="3"/>
      <c r="W63" s="1"/>
      <c r="X63" s="1"/>
      <c r="Y63" s="1"/>
      <c r="Z63" s="1"/>
      <c r="AA63" s="3"/>
      <c r="AB63" s="3"/>
      <c r="AC63" s="3"/>
      <c r="AD63" s="3"/>
      <c r="AE63" s="3"/>
      <c r="AF63" s="3"/>
      <c r="AG63" s="264"/>
    </row>
    <row r="64" spans="1:33" ht="14.25" customHeight="1">
      <c r="A64" s="204"/>
      <c r="B64" s="204"/>
      <c r="C64" s="204"/>
      <c r="D64" s="204"/>
      <c r="E64" s="204"/>
      <c r="F64" s="204"/>
      <c r="G64" s="204"/>
      <c r="H64" s="208"/>
      <c r="I64" s="52"/>
      <c r="J64" s="3"/>
      <c r="K64" s="3"/>
      <c r="L64" s="208"/>
      <c r="M64" s="52"/>
      <c r="N64" s="3"/>
      <c r="O64" s="3"/>
      <c r="P64" s="208"/>
      <c r="Q64" s="52"/>
      <c r="R64" s="3"/>
      <c r="S64" s="3"/>
      <c r="T64" s="208"/>
      <c r="U64" s="52"/>
      <c r="V64" s="3"/>
      <c r="W64" s="1"/>
      <c r="X64" s="1"/>
      <c r="Y64" s="1"/>
      <c r="Z64" s="1"/>
      <c r="AA64" s="3"/>
      <c r="AB64" s="3"/>
      <c r="AC64" s="3"/>
      <c r="AD64" s="3"/>
      <c r="AE64" s="3"/>
      <c r="AF64" s="3"/>
      <c r="AG64" s="264"/>
    </row>
    <row r="65" spans="1:33" ht="14.25" customHeight="1">
      <c r="A65" s="204"/>
      <c r="B65" s="204"/>
      <c r="C65" s="204"/>
      <c r="D65" s="204"/>
      <c r="E65" s="204"/>
      <c r="F65" s="204"/>
      <c r="G65" s="204"/>
      <c r="H65" s="208"/>
      <c r="I65" s="52"/>
      <c r="J65" s="3"/>
      <c r="K65" s="3"/>
      <c r="L65" s="208"/>
      <c r="M65" s="52"/>
      <c r="N65" s="3"/>
      <c r="O65" s="3"/>
      <c r="P65" s="208"/>
      <c r="Q65" s="52"/>
      <c r="R65" s="3"/>
      <c r="S65" s="3"/>
      <c r="T65" s="208"/>
      <c r="U65" s="52"/>
      <c r="V65" s="3"/>
      <c r="W65" s="1"/>
      <c r="X65" s="1"/>
      <c r="Y65" s="1"/>
      <c r="Z65" s="1"/>
      <c r="AA65" s="3"/>
      <c r="AB65" s="3"/>
      <c r="AC65" s="3"/>
      <c r="AD65" s="3"/>
      <c r="AE65" s="3"/>
      <c r="AF65" s="3"/>
      <c r="AG65" s="264"/>
    </row>
    <row r="66" spans="1:33" ht="14.25" customHeight="1">
      <c r="A66" s="204"/>
      <c r="B66" s="204"/>
      <c r="C66" s="204"/>
      <c r="D66" s="204"/>
      <c r="E66" s="204"/>
      <c r="F66" s="204"/>
      <c r="G66" s="204"/>
      <c r="H66" s="208"/>
      <c r="I66" s="52"/>
      <c r="J66" s="3"/>
      <c r="K66" s="3"/>
      <c r="L66" s="208"/>
      <c r="M66" s="52"/>
      <c r="N66" s="3"/>
      <c r="O66" s="3"/>
      <c r="P66" s="208"/>
      <c r="Q66" s="52"/>
      <c r="R66" s="3"/>
      <c r="S66" s="3"/>
      <c r="T66" s="208"/>
      <c r="U66" s="52"/>
      <c r="V66" s="3"/>
      <c r="W66" s="1"/>
      <c r="X66" s="1"/>
      <c r="Y66" s="1"/>
      <c r="Z66" s="1"/>
      <c r="AA66" s="3"/>
      <c r="AB66" s="3"/>
      <c r="AC66" s="3"/>
      <c r="AD66" s="3"/>
      <c r="AE66" s="3"/>
      <c r="AF66" s="3"/>
      <c r="AG66" s="264"/>
    </row>
    <row r="67" spans="1:33" ht="14.25" customHeight="1">
      <c r="A67" s="204"/>
      <c r="B67" s="204"/>
      <c r="C67" s="204"/>
      <c r="D67" s="204"/>
      <c r="E67" s="204"/>
      <c r="F67" s="204"/>
      <c r="G67" s="204"/>
      <c r="H67" s="208"/>
      <c r="I67" s="52"/>
      <c r="J67" s="3"/>
      <c r="K67" s="3"/>
      <c r="L67" s="208"/>
      <c r="M67" s="52"/>
      <c r="N67" s="3"/>
      <c r="O67" s="3"/>
      <c r="P67" s="208"/>
      <c r="Q67" s="52"/>
      <c r="R67" s="3"/>
      <c r="S67" s="3"/>
      <c r="T67" s="208"/>
      <c r="U67" s="52"/>
      <c r="V67" s="3"/>
      <c r="W67" s="1"/>
      <c r="X67" s="1"/>
      <c r="Y67" s="1"/>
      <c r="Z67" s="1"/>
      <c r="AA67" s="3"/>
      <c r="AB67" s="3"/>
      <c r="AC67" s="3"/>
      <c r="AD67" s="3"/>
      <c r="AE67" s="3"/>
      <c r="AF67" s="3"/>
      <c r="AG67" s="264"/>
    </row>
    <row r="68" spans="1:33" ht="14.25" customHeight="1">
      <c r="A68" s="204"/>
      <c r="B68" s="204"/>
      <c r="C68" s="204"/>
      <c r="D68" s="204"/>
      <c r="E68" s="204"/>
      <c r="F68" s="204"/>
      <c r="G68" s="204"/>
      <c r="H68" s="208"/>
      <c r="I68" s="52"/>
      <c r="J68" s="3"/>
      <c r="K68" s="3"/>
      <c r="L68" s="208"/>
      <c r="M68" s="52"/>
      <c r="N68" s="3"/>
      <c r="O68" s="3"/>
      <c r="P68" s="208"/>
      <c r="Q68" s="52"/>
      <c r="R68" s="3"/>
      <c r="S68" s="3"/>
      <c r="T68" s="208"/>
      <c r="U68" s="52"/>
      <c r="V68" s="3"/>
      <c r="W68" s="1"/>
      <c r="X68" s="1"/>
      <c r="Y68" s="1"/>
      <c r="Z68" s="1"/>
      <c r="AA68" s="3"/>
      <c r="AB68" s="3"/>
      <c r="AC68" s="3"/>
      <c r="AD68" s="3"/>
      <c r="AE68" s="3"/>
      <c r="AF68" s="3"/>
      <c r="AG68" s="264"/>
    </row>
    <row r="69" spans="1:33" ht="14.25" customHeight="1">
      <c r="A69" s="204"/>
      <c r="B69" s="204"/>
      <c r="C69" s="204"/>
      <c r="D69" s="204"/>
      <c r="E69" s="204"/>
      <c r="F69" s="204"/>
      <c r="G69" s="204"/>
      <c r="H69" s="208"/>
      <c r="I69" s="52"/>
      <c r="J69" s="3"/>
      <c r="K69" s="3"/>
      <c r="L69" s="208"/>
      <c r="M69" s="52"/>
      <c r="N69" s="3"/>
      <c r="O69" s="3"/>
      <c r="P69" s="208"/>
      <c r="Q69" s="52"/>
      <c r="R69" s="3"/>
      <c r="S69" s="3"/>
      <c r="T69" s="208"/>
      <c r="U69" s="52"/>
      <c r="V69" s="3"/>
      <c r="W69" s="1"/>
      <c r="X69" s="1"/>
      <c r="Y69" s="1"/>
      <c r="Z69" s="1"/>
      <c r="AA69" s="3"/>
      <c r="AB69" s="3"/>
      <c r="AC69" s="3"/>
      <c r="AD69" s="3"/>
      <c r="AE69" s="3"/>
      <c r="AF69" s="3"/>
      <c r="AG69" s="264"/>
    </row>
    <row r="70" spans="1:33" ht="14.25" customHeight="1">
      <c r="A70" s="204"/>
      <c r="B70" s="204"/>
      <c r="C70" s="204"/>
      <c r="D70" s="204"/>
      <c r="E70" s="204"/>
      <c r="F70" s="204"/>
      <c r="G70" s="204"/>
      <c r="H70" s="208"/>
      <c r="I70" s="52"/>
      <c r="J70" s="3"/>
      <c r="K70" s="3"/>
      <c r="L70" s="208"/>
      <c r="M70" s="52"/>
      <c r="N70" s="3"/>
      <c r="O70" s="3"/>
      <c r="P70" s="208"/>
      <c r="Q70" s="52"/>
      <c r="R70" s="3"/>
      <c r="S70" s="3"/>
      <c r="T70" s="208"/>
      <c r="U70" s="52"/>
      <c r="V70" s="3"/>
      <c r="W70" s="1"/>
      <c r="X70" s="1"/>
      <c r="Y70" s="1"/>
      <c r="Z70" s="1"/>
      <c r="AA70" s="3"/>
      <c r="AB70" s="3"/>
      <c r="AC70" s="3"/>
      <c r="AD70" s="3"/>
      <c r="AE70" s="3"/>
      <c r="AF70" s="3"/>
      <c r="AG70" s="264"/>
    </row>
    <row r="71" spans="1:33" ht="14.25" customHeight="1">
      <c r="A71" s="204"/>
      <c r="B71" s="204"/>
      <c r="C71" s="204"/>
      <c r="D71" s="204"/>
      <c r="E71" s="204"/>
      <c r="F71" s="204"/>
      <c r="G71" s="204"/>
      <c r="H71" s="208"/>
      <c r="I71" s="52"/>
      <c r="J71" s="3"/>
      <c r="K71" s="3"/>
      <c r="L71" s="208"/>
      <c r="M71" s="52"/>
      <c r="N71" s="3"/>
      <c r="O71" s="3"/>
      <c r="P71" s="208"/>
      <c r="Q71" s="52"/>
      <c r="R71" s="3"/>
      <c r="S71" s="3"/>
      <c r="T71" s="208"/>
      <c r="U71" s="52"/>
      <c r="V71" s="3"/>
      <c r="W71" s="1"/>
      <c r="X71" s="1"/>
      <c r="Y71" s="1"/>
      <c r="Z71" s="1"/>
      <c r="AA71" s="3"/>
      <c r="AB71" s="3"/>
      <c r="AC71" s="3"/>
      <c r="AD71" s="3"/>
      <c r="AE71" s="3"/>
      <c r="AF71" s="3"/>
      <c r="AG71" s="264"/>
    </row>
    <row r="72" spans="1:33" ht="14.25" customHeight="1">
      <c r="A72" s="204"/>
      <c r="B72" s="204"/>
      <c r="C72" s="204"/>
      <c r="D72" s="204"/>
      <c r="E72" s="204"/>
      <c r="F72" s="204"/>
      <c r="G72" s="204"/>
      <c r="H72" s="208"/>
      <c r="I72" s="52"/>
      <c r="J72" s="3"/>
      <c r="K72" s="3"/>
      <c r="L72" s="208"/>
      <c r="M72" s="52"/>
      <c r="N72" s="3"/>
      <c r="O72" s="3"/>
      <c r="P72" s="208"/>
      <c r="Q72" s="52"/>
      <c r="R72" s="3"/>
      <c r="S72" s="3"/>
      <c r="T72" s="208"/>
      <c r="U72" s="52"/>
      <c r="V72" s="3"/>
      <c r="W72" s="1"/>
      <c r="X72" s="1"/>
      <c r="Y72" s="1"/>
      <c r="Z72" s="1"/>
      <c r="AA72" s="3"/>
      <c r="AB72" s="3"/>
      <c r="AC72" s="3"/>
      <c r="AD72" s="3"/>
      <c r="AE72" s="3"/>
      <c r="AF72" s="3"/>
      <c r="AG72" s="264"/>
    </row>
    <row r="73" spans="1:33" ht="14.25" customHeight="1">
      <c r="A73" s="204"/>
      <c r="B73" s="204"/>
      <c r="C73" s="204"/>
      <c r="D73" s="204"/>
      <c r="E73" s="204"/>
      <c r="F73" s="204"/>
      <c r="G73" s="204"/>
      <c r="H73" s="208"/>
      <c r="I73" s="52"/>
      <c r="J73" s="3"/>
      <c r="K73" s="3"/>
      <c r="L73" s="208"/>
      <c r="M73" s="52"/>
      <c r="N73" s="3"/>
      <c r="O73" s="3"/>
      <c r="P73" s="208"/>
      <c r="Q73" s="52"/>
      <c r="R73" s="3"/>
      <c r="S73" s="3"/>
      <c r="T73" s="208"/>
      <c r="U73" s="52"/>
      <c r="V73" s="3"/>
      <c r="W73" s="1"/>
      <c r="X73" s="1"/>
      <c r="Y73" s="1"/>
      <c r="Z73" s="1"/>
      <c r="AA73" s="3"/>
      <c r="AB73" s="3"/>
      <c r="AC73" s="3"/>
      <c r="AD73" s="3"/>
      <c r="AE73" s="3"/>
      <c r="AF73" s="3"/>
      <c r="AG73" s="264"/>
    </row>
    <row r="74" spans="1:33" ht="14.25" customHeight="1">
      <c r="A74" s="204"/>
      <c r="B74" s="204"/>
      <c r="C74" s="204"/>
      <c r="D74" s="204"/>
      <c r="E74" s="204"/>
      <c r="F74" s="204"/>
      <c r="G74" s="204"/>
      <c r="H74" s="208"/>
      <c r="I74" s="52"/>
      <c r="J74" s="3"/>
      <c r="K74" s="3"/>
      <c r="L74" s="208"/>
      <c r="M74" s="52"/>
      <c r="N74" s="3"/>
      <c r="O74" s="3"/>
      <c r="P74" s="208"/>
      <c r="Q74" s="52"/>
      <c r="R74" s="3"/>
      <c r="S74" s="3"/>
      <c r="T74" s="208"/>
      <c r="U74" s="52"/>
      <c r="V74" s="3"/>
      <c r="W74" s="1"/>
      <c r="X74" s="1"/>
      <c r="Y74" s="1"/>
      <c r="Z74" s="1"/>
      <c r="AA74" s="3"/>
      <c r="AB74" s="3"/>
      <c r="AC74" s="3"/>
      <c r="AD74" s="3"/>
      <c r="AE74" s="3"/>
      <c r="AF74" s="3"/>
      <c r="AG74" s="264"/>
    </row>
    <row r="75" spans="1:33" ht="14.25" customHeight="1">
      <c r="A75" s="204"/>
      <c r="B75" s="204"/>
      <c r="C75" s="204"/>
      <c r="D75" s="204"/>
      <c r="E75" s="204"/>
      <c r="F75" s="204"/>
      <c r="G75" s="204"/>
      <c r="H75" s="208"/>
      <c r="I75" s="52"/>
      <c r="J75" s="3"/>
      <c r="K75" s="3"/>
      <c r="L75" s="208"/>
      <c r="M75" s="52"/>
      <c r="N75" s="3"/>
      <c r="O75" s="3"/>
      <c r="P75" s="208"/>
      <c r="Q75" s="52"/>
      <c r="R75" s="3"/>
      <c r="S75" s="3"/>
      <c r="T75" s="208"/>
      <c r="U75" s="52"/>
      <c r="V75" s="3"/>
      <c r="W75" s="1"/>
      <c r="X75" s="1"/>
      <c r="Y75" s="1"/>
      <c r="Z75" s="1"/>
      <c r="AA75" s="3"/>
      <c r="AB75" s="3"/>
      <c r="AC75" s="3"/>
      <c r="AD75" s="3"/>
      <c r="AE75" s="3"/>
      <c r="AF75" s="3"/>
      <c r="AG75" s="264"/>
    </row>
    <row r="76" spans="1:33" ht="14.25" customHeight="1">
      <c r="A76" s="204"/>
      <c r="B76" s="204"/>
      <c r="C76" s="204"/>
      <c r="D76" s="204"/>
      <c r="E76" s="204"/>
      <c r="F76" s="204"/>
      <c r="G76" s="204"/>
      <c r="H76" s="208"/>
      <c r="I76" s="52"/>
      <c r="J76" s="3"/>
      <c r="K76" s="3"/>
      <c r="L76" s="208"/>
      <c r="M76" s="52"/>
      <c r="N76" s="3"/>
      <c r="O76" s="3"/>
      <c r="P76" s="208"/>
      <c r="Q76" s="52"/>
      <c r="R76" s="3"/>
      <c r="S76" s="3"/>
      <c r="T76" s="208"/>
      <c r="U76" s="52"/>
      <c r="V76" s="3"/>
      <c r="W76" s="1"/>
      <c r="X76" s="1"/>
      <c r="Y76" s="1"/>
      <c r="Z76" s="1"/>
      <c r="AA76" s="3"/>
      <c r="AB76" s="3"/>
      <c r="AC76" s="3"/>
      <c r="AD76" s="3"/>
      <c r="AE76" s="3"/>
      <c r="AF76" s="3"/>
      <c r="AG76" s="264"/>
    </row>
    <row r="77" spans="1:33" ht="14.25" customHeight="1">
      <c r="A77" s="204"/>
      <c r="B77" s="204"/>
      <c r="C77" s="204"/>
      <c r="D77" s="204"/>
      <c r="E77" s="204"/>
      <c r="F77" s="204"/>
      <c r="G77" s="204"/>
      <c r="H77" s="208"/>
      <c r="I77" s="52"/>
      <c r="J77" s="3"/>
      <c r="K77" s="3"/>
      <c r="L77" s="208"/>
      <c r="M77" s="52"/>
      <c r="N77" s="3"/>
      <c r="O77" s="3"/>
      <c r="P77" s="208"/>
      <c r="Q77" s="52"/>
      <c r="R77" s="3"/>
      <c r="S77" s="3"/>
      <c r="T77" s="208"/>
      <c r="U77" s="52"/>
      <c r="V77" s="3"/>
      <c r="W77" s="1"/>
      <c r="X77" s="1"/>
      <c r="Y77" s="1"/>
      <c r="Z77" s="1"/>
      <c r="AA77" s="3"/>
      <c r="AB77" s="3"/>
      <c r="AC77" s="3"/>
      <c r="AD77" s="3"/>
      <c r="AE77" s="3"/>
      <c r="AF77" s="3"/>
      <c r="AG77" s="264"/>
    </row>
    <row r="78" spans="1:33" ht="14.25" customHeight="1">
      <c r="A78" s="204"/>
      <c r="B78" s="204"/>
      <c r="C78" s="204"/>
      <c r="D78" s="204"/>
      <c r="E78" s="204"/>
      <c r="F78" s="204"/>
      <c r="G78" s="204"/>
      <c r="H78" s="208"/>
      <c r="I78" s="52"/>
      <c r="J78" s="3"/>
      <c r="K78" s="3"/>
      <c r="L78" s="208"/>
      <c r="M78" s="52"/>
      <c r="N78" s="3"/>
      <c r="O78" s="3"/>
      <c r="P78" s="208"/>
      <c r="Q78" s="52"/>
      <c r="R78" s="3"/>
      <c r="S78" s="3"/>
      <c r="T78" s="208"/>
      <c r="U78" s="52"/>
      <c r="V78" s="3"/>
      <c r="W78" s="1"/>
      <c r="X78" s="1"/>
      <c r="Y78" s="1"/>
      <c r="Z78" s="1"/>
      <c r="AA78" s="3"/>
      <c r="AB78" s="3"/>
      <c r="AC78" s="3"/>
      <c r="AD78" s="3"/>
      <c r="AE78" s="3"/>
      <c r="AF78" s="3"/>
      <c r="AG78" s="264"/>
    </row>
    <row r="79" spans="1:33" ht="14.25" customHeight="1">
      <c r="A79" s="204"/>
      <c r="B79" s="204"/>
      <c r="C79" s="204"/>
      <c r="D79" s="204"/>
      <c r="E79" s="204"/>
      <c r="F79" s="204"/>
      <c r="G79" s="204"/>
      <c r="H79" s="208"/>
      <c r="I79" s="52"/>
      <c r="J79" s="3"/>
      <c r="K79" s="3"/>
      <c r="L79" s="208"/>
      <c r="M79" s="52"/>
      <c r="N79" s="3"/>
      <c r="O79" s="3"/>
      <c r="P79" s="208"/>
      <c r="Q79" s="52"/>
      <c r="R79" s="3"/>
      <c r="S79" s="3"/>
      <c r="T79" s="208"/>
      <c r="U79" s="52"/>
      <c r="V79" s="3"/>
      <c r="W79" s="1"/>
      <c r="X79" s="1"/>
      <c r="Y79" s="1"/>
      <c r="Z79" s="1"/>
      <c r="AA79" s="3"/>
      <c r="AB79" s="3"/>
      <c r="AC79" s="3"/>
      <c r="AD79" s="3"/>
      <c r="AE79" s="3"/>
      <c r="AF79" s="3"/>
      <c r="AG79" s="264"/>
    </row>
    <row r="80" spans="1:33" ht="14.25" customHeight="1">
      <c r="A80" s="204"/>
      <c r="B80" s="204"/>
      <c r="C80" s="204"/>
      <c r="D80" s="204"/>
      <c r="E80" s="204"/>
      <c r="F80" s="204"/>
      <c r="G80" s="204"/>
      <c r="H80" s="208"/>
      <c r="I80" s="52"/>
      <c r="J80" s="3"/>
      <c r="K80" s="3"/>
      <c r="L80" s="208"/>
      <c r="M80" s="52"/>
      <c r="N80" s="3"/>
      <c r="O80" s="3"/>
      <c r="P80" s="208"/>
      <c r="Q80" s="52"/>
      <c r="R80" s="3"/>
      <c r="S80" s="3"/>
      <c r="T80" s="208"/>
      <c r="U80" s="52"/>
      <c r="V80" s="3"/>
      <c r="W80" s="1"/>
      <c r="X80" s="1"/>
      <c r="Y80" s="1"/>
      <c r="Z80" s="1"/>
      <c r="AA80" s="3"/>
      <c r="AB80" s="3"/>
      <c r="AC80" s="3"/>
      <c r="AD80" s="3"/>
      <c r="AE80" s="3"/>
      <c r="AF80" s="3"/>
      <c r="AG80" s="264"/>
    </row>
    <row r="81" spans="1:33" ht="14.25" customHeight="1">
      <c r="A81" s="204"/>
      <c r="B81" s="204"/>
      <c r="C81" s="204"/>
      <c r="D81" s="204"/>
      <c r="E81" s="204"/>
      <c r="F81" s="204"/>
      <c r="G81" s="204"/>
      <c r="H81" s="208"/>
      <c r="I81" s="52"/>
      <c r="J81" s="3"/>
      <c r="K81" s="3"/>
      <c r="L81" s="208"/>
      <c r="M81" s="52"/>
      <c r="N81" s="3"/>
      <c r="O81" s="3"/>
      <c r="P81" s="208"/>
      <c r="Q81" s="52"/>
      <c r="R81" s="3"/>
      <c r="S81" s="3"/>
      <c r="T81" s="208"/>
      <c r="U81" s="52"/>
      <c r="V81" s="3"/>
      <c r="W81" s="1"/>
      <c r="X81" s="1"/>
      <c r="Y81" s="1"/>
      <c r="Z81" s="1"/>
      <c r="AA81" s="3"/>
      <c r="AB81" s="3"/>
      <c r="AC81" s="3"/>
      <c r="AD81" s="3"/>
      <c r="AE81" s="3"/>
      <c r="AF81" s="3"/>
      <c r="AG81" s="264"/>
    </row>
    <row r="82" spans="1:33" ht="14.25" customHeight="1">
      <c r="A82" s="204"/>
      <c r="B82" s="204"/>
      <c r="C82" s="204"/>
      <c r="D82" s="204"/>
      <c r="E82" s="204"/>
      <c r="F82" s="204"/>
      <c r="G82" s="204"/>
      <c r="H82" s="208"/>
      <c r="I82" s="52"/>
      <c r="J82" s="3"/>
      <c r="K82" s="3"/>
      <c r="L82" s="208"/>
      <c r="M82" s="52"/>
      <c r="N82" s="3"/>
      <c r="O82" s="3"/>
      <c r="P82" s="208"/>
      <c r="Q82" s="52"/>
      <c r="R82" s="3"/>
      <c r="S82" s="3"/>
      <c r="T82" s="208"/>
      <c r="U82" s="52"/>
      <c r="V82" s="3"/>
      <c r="W82" s="1"/>
      <c r="X82" s="1"/>
      <c r="Y82" s="1"/>
      <c r="Z82" s="1"/>
      <c r="AA82" s="3"/>
      <c r="AB82" s="3"/>
      <c r="AC82" s="3"/>
      <c r="AD82" s="3"/>
      <c r="AE82" s="3"/>
      <c r="AF82" s="3"/>
      <c r="AG82" s="264"/>
    </row>
    <row r="83" spans="1:33" ht="14.25" customHeight="1">
      <c r="A83" s="204"/>
      <c r="B83" s="204"/>
      <c r="C83" s="204"/>
      <c r="D83" s="204"/>
      <c r="E83" s="204"/>
      <c r="F83" s="204"/>
      <c r="G83" s="204"/>
      <c r="H83" s="208"/>
      <c r="I83" s="52"/>
      <c r="J83" s="3"/>
      <c r="K83" s="3"/>
      <c r="L83" s="208"/>
      <c r="M83" s="52"/>
      <c r="N83" s="3"/>
      <c r="O83" s="3"/>
      <c r="P83" s="208"/>
      <c r="Q83" s="52"/>
      <c r="R83" s="3"/>
      <c r="S83" s="3"/>
      <c r="T83" s="208"/>
      <c r="U83" s="52"/>
      <c r="V83" s="3"/>
      <c r="W83" s="1"/>
      <c r="X83" s="1"/>
      <c r="Y83" s="1"/>
      <c r="Z83" s="1"/>
      <c r="AA83" s="3"/>
      <c r="AB83" s="3"/>
      <c r="AC83" s="3"/>
      <c r="AD83" s="3"/>
      <c r="AE83" s="3"/>
      <c r="AF83" s="3"/>
      <c r="AG83" s="264"/>
    </row>
    <row r="84" spans="1:33" ht="14.25" customHeight="1">
      <c r="A84" s="204"/>
      <c r="B84" s="204"/>
      <c r="C84" s="204"/>
      <c r="D84" s="204"/>
      <c r="E84" s="204"/>
      <c r="F84" s="204"/>
      <c r="G84" s="204"/>
      <c r="H84" s="208"/>
      <c r="I84" s="52"/>
      <c r="J84" s="3"/>
      <c r="K84" s="3"/>
      <c r="L84" s="208"/>
      <c r="M84" s="52"/>
      <c r="N84" s="3"/>
      <c r="O84" s="3"/>
      <c r="P84" s="208"/>
      <c r="Q84" s="52"/>
      <c r="R84" s="3"/>
      <c r="S84" s="3"/>
      <c r="T84" s="208"/>
      <c r="U84" s="52"/>
      <c r="V84" s="3"/>
      <c r="W84" s="1"/>
      <c r="X84" s="1"/>
      <c r="Y84" s="1"/>
      <c r="Z84" s="1"/>
      <c r="AA84" s="3"/>
      <c r="AB84" s="3"/>
      <c r="AC84" s="3"/>
      <c r="AD84" s="3"/>
      <c r="AE84" s="3"/>
      <c r="AF84" s="3"/>
      <c r="AG84" s="264"/>
    </row>
    <row r="85" spans="1:33" ht="14.25" customHeight="1">
      <c r="A85" s="204"/>
      <c r="B85" s="204"/>
      <c r="C85" s="204"/>
      <c r="D85" s="204"/>
      <c r="E85" s="204"/>
      <c r="F85" s="204"/>
      <c r="G85" s="204"/>
      <c r="H85" s="208"/>
      <c r="I85" s="52"/>
      <c r="J85" s="3"/>
      <c r="K85" s="3"/>
      <c r="L85" s="208"/>
      <c r="M85" s="52"/>
      <c r="N85" s="3"/>
      <c r="O85" s="3"/>
      <c r="P85" s="208"/>
      <c r="Q85" s="52"/>
      <c r="R85" s="3"/>
      <c r="S85" s="3"/>
      <c r="T85" s="208"/>
      <c r="U85" s="52"/>
      <c r="V85" s="3"/>
      <c r="W85" s="1"/>
      <c r="X85" s="1"/>
      <c r="Y85" s="1"/>
      <c r="Z85" s="1"/>
      <c r="AA85" s="3"/>
      <c r="AB85" s="3"/>
      <c r="AC85" s="3"/>
      <c r="AD85" s="3"/>
      <c r="AE85" s="3"/>
      <c r="AF85" s="3"/>
      <c r="AG85" s="264"/>
    </row>
    <row r="86" spans="1:33" ht="14.25" customHeight="1">
      <c r="A86" s="204"/>
      <c r="B86" s="204"/>
      <c r="C86" s="204"/>
      <c r="D86" s="204"/>
      <c r="E86" s="204"/>
      <c r="F86" s="204"/>
      <c r="G86" s="204"/>
      <c r="H86" s="208"/>
      <c r="I86" s="52"/>
      <c r="J86" s="3"/>
      <c r="K86" s="3"/>
      <c r="L86" s="208"/>
      <c r="M86" s="52"/>
      <c r="N86" s="3"/>
      <c r="O86" s="3"/>
      <c r="P86" s="208"/>
      <c r="Q86" s="52"/>
      <c r="R86" s="3"/>
      <c r="S86" s="3"/>
      <c r="T86" s="208"/>
      <c r="U86" s="52"/>
      <c r="V86" s="3"/>
      <c r="W86" s="1"/>
      <c r="X86" s="1"/>
      <c r="Y86" s="1"/>
      <c r="Z86" s="1"/>
      <c r="AA86" s="3"/>
      <c r="AB86" s="3"/>
      <c r="AC86" s="3"/>
      <c r="AD86" s="3"/>
      <c r="AE86" s="3"/>
      <c r="AF86" s="3"/>
      <c r="AG86" s="264"/>
    </row>
    <row r="87" spans="1:33" ht="14.25" customHeight="1">
      <c r="A87" s="204"/>
      <c r="B87" s="204"/>
      <c r="C87" s="204"/>
      <c r="D87" s="204"/>
      <c r="E87" s="204"/>
      <c r="F87" s="204"/>
      <c r="G87" s="204"/>
      <c r="H87" s="208"/>
      <c r="I87" s="52"/>
      <c r="J87" s="3"/>
      <c r="K87" s="3"/>
      <c r="L87" s="208"/>
      <c r="M87" s="52"/>
      <c r="N87" s="3"/>
      <c r="O87" s="3"/>
      <c r="P87" s="208"/>
      <c r="Q87" s="52"/>
      <c r="R87" s="3"/>
      <c r="S87" s="3"/>
      <c r="T87" s="208"/>
      <c r="U87" s="52"/>
      <c r="V87" s="3"/>
      <c r="W87" s="1"/>
      <c r="X87" s="1"/>
      <c r="Y87" s="1"/>
      <c r="Z87" s="1"/>
      <c r="AA87" s="3"/>
      <c r="AB87" s="3"/>
      <c r="AC87" s="3"/>
      <c r="AD87" s="3"/>
      <c r="AE87" s="3"/>
      <c r="AF87" s="3"/>
      <c r="AG87" s="264"/>
    </row>
    <row r="88" spans="1:33" ht="14.25" customHeight="1">
      <c r="A88" s="204"/>
      <c r="B88" s="204"/>
      <c r="C88" s="204"/>
      <c r="D88" s="204"/>
      <c r="E88" s="204"/>
      <c r="F88" s="204"/>
      <c r="G88" s="204"/>
      <c r="H88" s="208"/>
      <c r="I88" s="52"/>
      <c r="J88" s="3"/>
      <c r="K88" s="3"/>
      <c r="L88" s="208"/>
      <c r="M88" s="52"/>
      <c r="N88" s="3"/>
      <c r="O88" s="3"/>
      <c r="P88" s="208"/>
      <c r="Q88" s="52"/>
      <c r="R88" s="3"/>
      <c r="S88" s="3"/>
      <c r="T88" s="208"/>
      <c r="U88" s="52"/>
      <c r="V88" s="3"/>
      <c r="W88" s="1"/>
      <c r="X88" s="1"/>
      <c r="Y88" s="1"/>
      <c r="Z88" s="1"/>
      <c r="AA88" s="3"/>
      <c r="AB88" s="3"/>
      <c r="AC88" s="3"/>
      <c r="AD88" s="3"/>
      <c r="AE88" s="3"/>
      <c r="AF88" s="3"/>
      <c r="AG88" s="264"/>
    </row>
    <row r="89" spans="1:33" ht="14.25" customHeight="1">
      <c r="A89" s="204"/>
      <c r="B89" s="204"/>
      <c r="C89" s="204"/>
      <c r="D89" s="204"/>
      <c r="E89" s="204"/>
      <c r="F89" s="204"/>
      <c r="G89" s="204"/>
      <c r="H89" s="208"/>
      <c r="I89" s="52"/>
      <c r="J89" s="3"/>
      <c r="K89" s="3"/>
      <c r="L89" s="208"/>
      <c r="M89" s="52"/>
      <c r="N89" s="3"/>
      <c r="O89" s="3"/>
      <c r="P89" s="208"/>
      <c r="Q89" s="52"/>
      <c r="R89" s="3"/>
      <c r="S89" s="3"/>
      <c r="T89" s="208"/>
      <c r="U89" s="52"/>
      <c r="V89" s="3"/>
      <c r="W89" s="1"/>
      <c r="X89" s="1"/>
      <c r="Y89" s="1"/>
      <c r="Z89" s="1"/>
      <c r="AA89" s="3"/>
      <c r="AB89" s="3"/>
      <c r="AC89" s="3"/>
      <c r="AD89" s="3"/>
      <c r="AE89" s="3"/>
      <c r="AF89" s="3"/>
      <c r="AG89" s="264"/>
    </row>
    <row r="90" spans="1:33" ht="14.25" customHeight="1">
      <c r="A90" s="204"/>
      <c r="B90" s="204"/>
      <c r="C90" s="204"/>
      <c r="D90" s="204"/>
      <c r="E90" s="204"/>
      <c r="F90" s="204"/>
      <c r="G90" s="204"/>
      <c r="H90" s="208"/>
      <c r="I90" s="52"/>
      <c r="J90" s="3"/>
      <c r="K90" s="3"/>
      <c r="L90" s="208"/>
      <c r="M90" s="52"/>
      <c r="N90" s="3"/>
      <c r="O90" s="3"/>
      <c r="P90" s="208"/>
      <c r="Q90" s="52"/>
      <c r="R90" s="3"/>
      <c r="S90" s="3"/>
      <c r="T90" s="208"/>
      <c r="U90" s="52"/>
      <c r="V90" s="3"/>
      <c r="W90" s="1"/>
      <c r="X90" s="1"/>
      <c r="Y90" s="1"/>
      <c r="Z90" s="1"/>
      <c r="AA90" s="3"/>
      <c r="AB90" s="3"/>
      <c r="AC90" s="3"/>
      <c r="AD90" s="3"/>
      <c r="AE90" s="3"/>
      <c r="AF90" s="3"/>
      <c r="AG90" s="264"/>
    </row>
    <row r="91" spans="1:33" ht="14.25" customHeight="1">
      <c r="A91" s="204"/>
      <c r="B91" s="204"/>
      <c r="C91" s="204"/>
      <c r="D91" s="204"/>
      <c r="E91" s="204"/>
      <c r="F91" s="204"/>
      <c r="G91" s="204"/>
      <c r="H91" s="208"/>
      <c r="I91" s="52"/>
      <c r="J91" s="3"/>
      <c r="K91" s="3"/>
      <c r="L91" s="208"/>
      <c r="M91" s="52"/>
      <c r="N91" s="3"/>
      <c r="O91" s="3"/>
      <c r="P91" s="208"/>
      <c r="Q91" s="52"/>
      <c r="R91" s="3"/>
      <c r="S91" s="3"/>
      <c r="T91" s="208"/>
      <c r="U91" s="52"/>
      <c r="V91" s="3"/>
      <c r="W91" s="1"/>
      <c r="X91" s="1"/>
      <c r="Y91" s="1"/>
      <c r="Z91" s="1"/>
      <c r="AA91" s="3"/>
      <c r="AB91" s="3"/>
      <c r="AC91" s="3"/>
      <c r="AD91" s="3"/>
      <c r="AE91" s="3"/>
      <c r="AF91" s="3"/>
      <c r="AG91" s="264"/>
    </row>
    <row r="92" spans="1:33" ht="14.25" customHeight="1">
      <c r="A92" s="204"/>
      <c r="B92" s="204"/>
      <c r="C92" s="204"/>
      <c r="D92" s="204"/>
      <c r="E92" s="204"/>
      <c r="F92" s="204"/>
      <c r="G92" s="204"/>
      <c r="H92" s="208"/>
      <c r="I92" s="52"/>
      <c r="J92" s="3"/>
      <c r="K92" s="3"/>
      <c r="L92" s="208"/>
      <c r="M92" s="52"/>
      <c r="N92" s="3"/>
      <c r="O92" s="3"/>
      <c r="P92" s="208"/>
      <c r="Q92" s="52"/>
      <c r="R92" s="3"/>
      <c r="S92" s="3"/>
      <c r="T92" s="208"/>
      <c r="U92" s="52"/>
      <c r="V92" s="3"/>
      <c r="W92" s="1"/>
      <c r="X92" s="1"/>
      <c r="Y92" s="1"/>
      <c r="Z92" s="1"/>
      <c r="AA92" s="3"/>
      <c r="AB92" s="3"/>
      <c r="AC92" s="3"/>
      <c r="AD92" s="3"/>
      <c r="AE92" s="3"/>
      <c r="AF92" s="3"/>
      <c r="AG92" s="264"/>
    </row>
    <row r="93" spans="1:33" ht="14.25" customHeight="1">
      <c r="A93" s="204"/>
      <c r="B93" s="204"/>
      <c r="C93" s="204"/>
      <c r="D93" s="204"/>
      <c r="E93" s="204"/>
      <c r="F93" s="204"/>
      <c r="G93" s="204"/>
      <c r="H93" s="208"/>
      <c r="I93" s="52"/>
      <c r="J93" s="3"/>
      <c r="K93" s="3"/>
      <c r="L93" s="208"/>
      <c r="M93" s="52"/>
      <c r="N93" s="3"/>
      <c r="O93" s="3"/>
      <c r="P93" s="208"/>
      <c r="Q93" s="52"/>
      <c r="R93" s="3"/>
      <c r="S93" s="3"/>
      <c r="T93" s="208"/>
      <c r="U93" s="52"/>
      <c r="V93" s="3"/>
      <c r="W93" s="1"/>
      <c r="X93" s="1"/>
      <c r="Y93" s="1"/>
      <c r="Z93" s="1"/>
      <c r="AA93" s="3"/>
      <c r="AB93" s="3"/>
      <c r="AC93" s="3"/>
      <c r="AD93" s="3"/>
      <c r="AE93" s="3"/>
      <c r="AF93" s="3"/>
      <c r="AG93" s="264"/>
    </row>
    <row r="94" spans="1:33" ht="14.25" customHeight="1">
      <c r="A94" s="204"/>
      <c r="B94" s="204"/>
      <c r="C94" s="204"/>
      <c r="D94" s="204"/>
      <c r="E94" s="204"/>
      <c r="F94" s="204"/>
      <c r="G94" s="204"/>
      <c r="H94" s="208"/>
      <c r="I94" s="52"/>
      <c r="J94" s="3"/>
      <c r="K94" s="3"/>
      <c r="L94" s="208"/>
      <c r="M94" s="52"/>
      <c r="N94" s="3"/>
      <c r="O94" s="3"/>
      <c r="P94" s="208"/>
      <c r="Q94" s="52"/>
      <c r="R94" s="3"/>
      <c r="S94" s="3"/>
      <c r="T94" s="208"/>
      <c r="U94" s="52"/>
      <c r="V94" s="3"/>
      <c r="W94" s="1"/>
      <c r="X94" s="1"/>
      <c r="Y94" s="1"/>
      <c r="Z94" s="1"/>
      <c r="AA94" s="3"/>
      <c r="AB94" s="3"/>
      <c r="AC94" s="3"/>
      <c r="AD94" s="3"/>
      <c r="AE94" s="3"/>
      <c r="AF94" s="3"/>
      <c r="AG94" s="264"/>
    </row>
    <row r="95" spans="1:33" ht="14.25" customHeight="1">
      <c r="A95" s="204"/>
      <c r="B95" s="204"/>
      <c r="C95" s="204"/>
      <c r="D95" s="204"/>
      <c r="E95" s="204"/>
      <c r="F95" s="204"/>
      <c r="G95" s="204"/>
      <c r="H95" s="208"/>
      <c r="I95" s="52"/>
      <c r="J95" s="3"/>
      <c r="K95" s="3"/>
      <c r="L95" s="208"/>
      <c r="M95" s="52"/>
      <c r="N95" s="3"/>
      <c r="O95" s="3"/>
      <c r="P95" s="208"/>
      <c r="Q95" s="52"/>
      <c r="R95" s="3"/>
      <c r="S95" s="3"/>
      <c r="T95" s="208"/>
      <c r="U95" s="52"/>
      <c r="V95" s="3"/>
      <c r="W95" s="1"/>
      <c r="X95" s="1"/>
      <c r="Y95" s="1"/>
      <c r="Z95" s="1"/>
      <c r="AA95" s="3"/>
      <c r="AB95" s="3"/>
      <c r="AC95" s="3"/>
      <c r="AD95" s="3"/>
      <c r="AE95" s="3"/>
      <c r="AF95" s="3"/>
      <c r="AG95" s="264"/>
    </row>
    <row r="96" spans="1:33" ht="14.25" customHeight="1">
      <c r="A96" s="204"/>
      <c r="B96" s="204"/>
      <c r="C96" s="204"/>
      <c r="D96" s="204"/>
      <c r="E96" s="204"/>
      <c r="F96" s="204"/>
      <c r="G96" s="204"/>
      <c r="H96" s="208"/>
      <c r="I96" s="52"/>
      <c r="J96" s="3"/>
      <c r="K96" s="3"/>
      <c r="L96" s="208"/>
      <c r="M96" s="52"/>
      <c r="N96" s="3"/>
      <c r="O96" s="3"/>
      <c r="P96" s="208"/>
      <c r="Q96" s="52"/>
      <c r="R96" s="3"/>
      <c r="S96" s="3"/>
      <c r="T96" s="208"/>
      <c r="U96" s="52"/>
      <c r="V96" s="3"/>
      <c r="W96" s="1"/>
      <c r="X96" s="1"/>
      <c r="Y96" s="1"/>
      <c r="Z96" s="1"/>
      <c r="AA96" s="3"/>
      <c r="AB96" s="3"/>
      <c r="AC96" s="3"/>
      <c r="AD96" s="3"/>
      <c r="AE96" s="3"/>
      <c r="AF96" s="3"/>
      <c r="AG96" s="264"/>
    </row>
    <row r="97" spans="1:33" ht="14.25" customHeight="1">
      <c r="A97" s="204"/>
      <c r="B97" s="204"/>
      <c r="C97" s="204"/>
      <c r="D97" s="204"/>
      <c r="E97" s="204"/>
      <c r="F97" s="204"/>
      <c r="G97" s="204"/>
      <c r="H97" s="208"/>
      <c r="I97" s="52"/>
      <c r="J97" s="3"/>
      <c r="K97" s="3"/>
      <c r="L97" s="208"/>
      <c r="M97" s="52"/>
      <c r="N97" s="3"/>
      <c r="O97" s="3"/>
      <c r="P97" s="208"/>
      <c r="Q97" s="52"/>
      <c r="R97" s="3"/>
      <c r="S97" s="3"/>
      <c r="T97" s="208"/>
      <c r="U97" s="52"/>
      <c r="V97" s="3"/>
      <c r="W97" s="1"/>
      <c r="X97" s="1"/>
      <c r="Y97" s="1"/>
      <c r="Z97" s="1"/>
      <c r="AA97" s="3"/>
      <c r="AB97" s="3"/>
      <c r="AC97" s="3"/>
      <c r="AD97" s="3"/>
      <c r="AE97" s="3"/>
      <c r="AF97" s="3"/>
      <c r="AG97" s="264"/>
    </row>
    <row r="98" spans="1:33" ht="14.25" customHeight="1">
      <c r="A98" s="204"/>
      <c r="B98" s="204"/>
      <c r="C98" s="204"/>
      <c r="D98" s="204"/>
      <c r="E98" s="204"/>
      <c r="F98" s="204"/>
      <c r="G98" s="204"/>
      <c r="H98" s="208"/>
      <c r="I98" s="52"/>
      <c r="J98" s="3"/>
      <c r="K98" s="3"/>
      <c r="L98" s="208"/>
      <c r="M98" s="52"/>
      <c r="N98" s="3"/>
      <c r="O98" s="3"/>
      <c r="P98" s="208"/>
      <c r="Q98" s="52"/>
      <c r="R98" s="3"/>
      <c r="S98" s="3"/>
      <c r="T98" s="208"/>
      <c r="U98" s="52"/>
      <c r="V98" s="3"/>
      <c r="W98" s="1"/>
      <c r="X98" s="1"/>
      <c r="Y98" s="1"/>
      <c r="Z98" s="1"/>
      <c r="AA98" s="3"/>
      <c r="AB98" s="3"/>
      <c r="AC98" s="3"/>
      <c r="AD98" s="3"/>
      <c r="AE98" s="3"/>
      <c r="AF98" s="3"/>
      <c r="AG98" s="264"/>
    </row>
    <row r="99" spans="1:33" ht="14.25" customHeight="1">
      <c r="A99" s="204"/>
      <c r="B99" s="204"/>
      <c r="C99" s="204"/>
      <c r="D99" s="204"/>
      <c r="E99" s="204"/>
      <c r="F99" s="204"/>
      <c r="G99" s="204"/>
      <c r="H99" s="208"/>
      <c r="I99" s="52"/>
      <c r="J99" s="3"/>
      <c r="K99" s="3"/>
      <c r="L99" s="208"/>
      <c r="M99" s="52"/>
      <c r="N99" s="3"/>
      <c r="O99" s="3"/>
      <c r="P99" s="208"/>
      <c r="Q99" s="52"/>
      <c r="R99" s="3"/>
      <c r="S99" s="3"/>
      <c r="T99" s="208"/>
      <c r="U99" s="52"/>
      <c r="V99" s="3"/>
      <c r="W99" s="1"/>
      <c r="X99" s="1"/>
      <c r="Y99" s="1"/>
      <c r="Z99" s="1"/>
      <c r="AA99" s="3"/>
      <c r="AB99" s="3"/>
      <c r="AC99" s="3"/>
      <c r="AD99" s="3"/>
      <c r="AE99" s="3"/>
      <c r="AF99" s="3"/>
      <c r="AG99" s="264"/>
    </row>
    <row r="100" spans="1:33" ht="14.25" customHeight="1">
      <c r="A100" s="204"/>
      <c r="B100" s="204"/>
      <c r="C100" s="204"/>
      <c r="D100" s="204"/>
      <c r="E100" s="204"/>
      <c r="F100" s="204"/>
      <c r="G100" s="204"/>
      <c r="H100" s="208"/>
      <c r="I100" s="52"/>
      <c r="J100" s="3"/>
      <c r="K100" s="3"/>
      <c r="L100" s="208"/>
      <c r="M100" s="52"/>
      <c r="N100" s="3"/>
      <c r="O100" s="3"/>
      <c r="P100" s="208"/>
      <c r="Q100" s="52"/>
      <c r="R100" s="3"/>
      <c r="S100" s="3"/>
      <c r="T100" s="208"/>
      <c r="U100" s="52"/>
      <c r="V100" s="3"/>
      <c r="W100" s="1"/>
      <c r="X100" s="1"/>
      <c r="Y100" s="1"/>
      <c r="Z100" s="1"/>
      <c r="AA100" s="3"/>
      <c r="AB100" s="3"/>
      <c r="AC100" s="3"/>
      <c r="AD100" s="3"/>
      <c r="AE100" s="3"/>
      <c r="AF100" s="3"/>
      <c r="AG100" s="264"/>
    </row>
    <row r="101" spans="1:33" ht="14.25" customHeight="1">
      <c r="A101" s="204"/>
      <c r="B101" s="204"/>
      <c r="C101" s="204"/>
      <c r="D101" s="204"/>
      <c r="E101" s="204"/>
      <c r="F101" s="204"/>
      <c r="G101" s="204"/>
      <c r="H101" s="208"/>
      <c r="I101" s="52"/>
      <c r="J101" s="3"/>
      <c r="K101" s="3"/>
      <c r="L101" s="208"/>
      <c r="M101" s="52"/>
      <c r="N101" s="3"/>
      <c r="O101" s="3"/>
      <c r="P101" s="208"/>
      <c r="Q101" s="52"/>
      <c r="R101" s="3"/>
      <c r="S101" s="3"/>
      <c r="T101" s="208"/>
      <c r="U101" s="52"/>
      <c r="V101" s="3"/>
      <c r="W101" s="1"/>
      <c r="X101" s="1"/>
      <c r="Y101" s="1"/>
      <c r="Z101" s="1"/>
      <c r="AA101" s="3"/>
      <c r="AB101" s="3"/>
      <c r="AC101" s="3"/>
      <c r="AD101" s="3"/>
      <c r="AE101" s="3"/>
      <c r="AF101" s="3"/>
      <c r="AG101" s="264"/>
    </row>
    <row r="102" spans="1:33" ht="14.25" customHeight="1">
      <c r="A102" s="204"/>
      <c r="B102" s="204"/>
      <c r="C102" s="204"/>
      <c r="D102" s="204"/>
      <c r="E102" s="204"/>
      <c r="F102" s="204"/>
      <c r="G102" s="204"/>
      <c r="H102" s="208"/>
      <c r="I102" s="52"/>
      <c r="J102" s="3"/>
      <c r="K102" s="3"/>
      <c r="L102" s="208"/>
      <c r="M102" s="52"/>
      <c r="N102" s="3"/>
      <c r="O102" s="3"/>
      <c r="P102" s="208"/>
      <c r="Q102" s="52"/>
      <c r="R102" s="3"/>
      <c r="S102" s="3"/>
      <c r="T102" s="208"/>
      <c r="U102" s="52"/>
      <c r="V102" s="3"/>
      <c r="W102" s="1"/>
      <c r="X102" s="1"/>
      <c r="Y102" s="1"/>
      <c r="Z102" s="1"/>
      <c r="AA102" s="3"/>
      <c r="AB102" s="3"/>
      <c r="AC102" s="3"/>
      <c r="AD102" s="3"/>
      <c r="AE102" s="3"/>
      <c r="AF102" s="3"/>
      <c r="AG102" s="264"/>
    </row>
    <row r="103" spans="1:33" ht="14.25" customHeight="1">
      <c r="A103" s="204"/>
      <c r="B103" s="204"/>
      <c r="C103" s="204"/>
      <c r="D103" s="204"/>
      <c r="E103" s="204"/>
      <c r="F103" s="204"/>
      <c r="G103" s="204"/>
      <c r="H103" s="208"/>
      <c r="I103" s="52"/>
      <c r="J103" s="3"/>
      <c r="K103" s="3"/>
      <c r="L103" s="208"/>
      <c r="M103" s="52"/>
      <c r="N103" s="3"/>
      <c r="O103" s="3"/>
      <c r="P103" s="208"/>
      <c r="Q103" s="52"/>
      <c r="R103" s="3"/>
      <c r="S103" s="3"/>
      <c r="T103" s="208"/>
      <c r="U103" s="52"/>
      <c r="V103" s="3"/>
      <c r="W103" s="1"/>
      <c r="X103" s="1"/>
      <c r="Y103" s="1"/>
      <c r="Z103" s="1"/>
      <c r="AA103" s="3"/>
      <c r="AB103" s="3"/>
      <c r="AC103" s="3"/>
      <c r="AD103" s="3"/>
      <c r="AE103" s="3"/>
      <c r="AF103" s="3"/>
      <c r="AG103" s="264"/>
    </row>
    <row r="104" spans="1:33" ht="14.25" customHeight="1">
      <c r="A104" s="204"/>
      <c r="B104" s="204"/>
      <c r="C104" s="204"/>
      <c r="D104" s="204"/>
      <c r="E104" s="204"/>
      <c r="F104" s="204"/>
      <c r="G104" s="204"/>
      <c r="H104" s="208"/>
      <c r="I104" s="52"/>
      <c r="J104" s="3"/>
      <c r="K104" s="3"/>
      <c r="L104" s="208"/>
      <c r="M104" s="52"/>
      <c r="N104" s="3"/>
      <c r="O104" s="3"/>
      <c r="P104" s="208"/>
      <c r="Q104" s="52"/>
      <c r="R104" s="3"/>
      <c r="S104" s="3"/>
      <c r="T104" s="208"/>
      <c r="U104" s="52"/>
      <c r="V104" s="3"/>
      <c r="W104" s="1"/>
      <c r="X104" s="1"/>
      <c r="Y104" s="1"/>
      <c r="Z104" s="1"/>
      <c r="AA104" s="3"/>
      <c r="AB104" s="3"/>
      <c r="AC104" s="3"/>
      <c r="AD104" s="3"/>
      <c r="AE104" s="3"/>
      <c r="AF104" s="3"/>
      <c r="AG104" s="264"/>
    </row>
    <row r="105" spans="1:33" ht="14.25" customHeight="1">
      <c r="A105" s="204"/>
      <c r="B105" s="204"/>
      <c r="C105" s="204"/>
      <c r="D105" s="204"/>
      <c r="E105" s="204"/>
      <c r="F105" s="204"/>
      <c r="G105" s="204"/>
      <c r="H105" s="208"/>
      <c r="I105" s="52"/>
      <c r="J105" s="3"/>
      <c r="K105" s="3"/>
      <c r="L105" s="208"/>
      <c r="M105" s="52"/>
      <c r="N105" s="3"/>
      <c r="O105" s="3"/>
      <c r="P105" s="208"/>
      <c r="Q105" s="52"/>
      <c r="R105" s="3"/>
      <c r="S105" s="3"/>
      <c r="T105" s="208"/>
      <c r="U105" s="52"/>
      <c r="V105" s="3"/>
      <c r="W105" s="1"/>
      <c r="X105" s="1"/>
      <c r="Y105" s="1"/>
      <c r="Z105" s="1"/>
      <c r="AA105" s="3"/>
      <c r="AB105" s="3"/>
      <c r="AC105" s="3"/>
      <c r="AD105" s="3"/>
      <c r="AE105" s="3"/>
      <c r="AF105" s="3"/>
      <c r="AG105" s="264"/>
    </row>
    <row r="106" spans="1:33" ht="14.25" customHeight="1">
      <c r="A106" s="204"/>
      <c r="B106" s="268"/>
      <c r="C106" s="268"/>
      <c r="D106" s="268"/>
      <c r="E106" s="268"/>
      <c r="F106" s="204"/>
      <c r="G106" s="268"/>
      <c r="H106" s="269"/>
      <c r="I106" s="189"/>
      <c r="J106" s="3"/>
      <c r="K106" s="2"/>
      <c r="L106" s="269"/>
      <c r="M106" s="189"/>
      <c r="N106" s="3"/>
      <c r="O106" s="2"/>
      <c r="P106" s="269"/>
      <c r="Q106" s="189"/>
      <c r="R106" s="3"/>
      <c r="S106" s="2"/>
      <c r="T106" s="269"/>
      <c r="U106" s="189"/>
      <c r="V106" s="3"/>
      <c r="W106" s="1"/>
      <c r="X106" s="1"/>
      <c r="Y106" s="1"/>
      <c r="Z106" s="1"/>
      <c r="AA106" s="2"/>
      <c r="AB106" s="2"/>
      <c r="AC106" s="2"/>
      <c r="AD106" s="2"/>
      <c r="AE106" s="2"/>
      <c r="AF106" s="2"/>
      <c r="AG106" s="270"/>
    </row>
    <row r="107" spans="1:33" ht="14.25" customHeight="1">
      <c r="A107" s="204"/>
      <c r="B107" s="268"/>
      <c r="C107" s="268"/>
      <c r="D107" s="268"/>
      <c r="E107" s="268"/>
      <c r="F107" s="268"/>
      <c r="G107" s="268"/>
      <c r="H107" s="269"/>
      <c r="I107" s="189"/>
      <c r="J107" s="3"/>
      <c r="K107" s="2"/>
      <c r="L107" s="269"/>
      <c r="M107" s="189"/>
      <c r="N107" s="3"/>
      <c r="O107" s="2"/>
      <c r="P107" s="269"/>
      <c r="Q107" s="189"/>
      <c r="R107" s="3"/>
      <c r="S107" s="2"/>
      <c r="T107" s="269"/>
      <c r="U107" s="189"/>
      <c r="V107" s="3"/>
      <c r="W107" s="1"/>
      <c r="X107" s="1"/>
      <c r="Y107" s="1"/>
      <c r="Z107" s="1"/>
      <c r="AA107" s="2"/>
      <c r="AB107" s="2"/>
      <c r="AC107" s="2"/>
      <c r="AD107" s="2"/>
      <c r="AE107" s="2"/>
      <c r="AF107" s="2"/>
      <c r="AG107" s="270"/>
    </row>
    <row r="108" spans="1:33" ht="14.25" customHeight="1">
      <c r="A108" s="204"/>
      <c r="B108" s="268"/>
      <c r="C108" s="268"/>
      <c r="D108" s="268"/>
      <c r="E108" s="268"/>
      <c r="F108" s="268"/>
      <c r="G108" s="268"/>
      <c r="H108" s="269"/>
      <c r="I108" s="189"/>
      <c r="J108" s="3"/>
      <c r="K108" s="2"/>
      <c r="L108" s="269"/>
      <c r="M108" s="189"/>
      <c r="N108" s="3"/>
      <c r="O108" s="2"/>
      <c r="P108" s="269"/>
      <c r="Q108" s="189"/>
      <c r="R108" s="3"/>
      <c r="S108" s="2"/>
      <c r="T108" s="269"/>
      <c r="U108" s="189"/>
      <c r="V108" s="3"/>
      <c r="W108" s="1"/>
      <c r="X108" s="1"/>
      <c r="Y108" s="1"/>
      <c r="Z108" s="1"/>
      <c r="AA108" s="2"/>
      <c r="AB108" s="2"/>
      <c r="AC108" s="2"/>
      <c r="AD108" s="2"/>
      <c r="AE108" s="2"/>
      <c r="AF108" s="2"/>
      <c r="AG108" s="270"/>
    </row>
    <row r="109" spans="1:33" ht="14.25" customHeight="1">
      <c r="A109" s="204"/>
      <c r="B109" s="268"/>
      <c r="C109" s="268"/>
      <c r="D109" s="268"/>
      <c r="E109" s="268"/>
      <c r="F109" s="268"/>
      <c r="G109" s="268"/>
      <c r="H109" s="269"/>
      <c r="I109" s="189"/>
      <c r="J109" s="3"/>
      <c r="K109" s="2"/>
      <c r="L109" s="269"/>
      <c r="M109" s="189"/>
      <c r="N109" s="3"/>
      <c r="O109" s="2"/>
      <c r="P109" s="269"/>
      <c r="Q109" s="189"/>
      <c r="R109" s="3"/>
      <c r="S109" s="2"/>
      <c r="T109" s="269"/>
      <c r="U109" s="189"/>
      <c r="V109" s="3"/>
      <c r="W109" s="1"/>
      <c r="X109" s="1"/>
      <c r="Y109" s="1"/>
      <c r="Z109" s="1"/>
      <c r="AA109" s="2"/>
      <c r="AB109" s="2"/>
      <c r="AC109" s="2"/>
      <c r="AD109" s="2"/>
      <c r="AE109" s="2"/>
      <c r="AF109" s="2"/>
      <c r="AG109" s="270"/>
    </row>
    <row r="110" spans="1:33" ht="14.25" customHeight="1">
      <c r="A110" s="204"/>
      <c r="B110" s="268"/>
      <c r="C110" s="268"/>
      <c r="D110" s="268"/>
      <c r="E110" s="268"/>
      <c r="F110" s="268"/>
      <c r="G110" s="268"/>
      <c r="H110" s="269"/>
      <c r="I110" s="189"/>
      <c r="J110" s="3"/>
      <c r="K110" s="2"/>
      <c r="L110" s="269"/>
      <c r="M110" s="189"/>
      <c r="N110" s="3"/>
      <c r="O110" s="2"/>
      <c r="P110" s="269"/>
      <c r="Q110" s="189"/>
      <c r="R110" s="3"/>
      <c r="S110" s="2"/>
      <c r="T110" s="269"/>
      <c r="U110" s="189"/>
      <c r="V110" s="3"/>
      <c r="W110" s="1"/>
      <c r="X110" s="1"/>
      <c r="Y110" s="1"/>
      <c r="Z110" s="1"/>
      <c r="AA110" s="2"/>
      <c r="AB110" s="2"/>
      <c r="AC110" s="2"/>
      <c r="AD110" s="2"/>
      <c r="AE110" s="2"/>
      <c r="AF110" s="2"/>
      <c r="AG110" s="270"/>
    </row>
    <row r="111" spans="1:33" ht="14.25" customHeight="1">
      <c r="A111" s="204"/>
      <c r="B111" s="268"/>
      <c r="C111" s="268"/>
      <c r="D111" s="268"/>
      <c r="E111" s="268"/>
      <c r="F111" s="268"/>
      <c r="G111" s="268"/>
      <c r="H111" s="269"/>
      <c r="I111" s="189"/>
      <c r="J111" s="3"/>
      <c r="K111" s="2"/>
      <c r="L111" s="269"/>
      <c r="M111" s="189"/>
      <c r="N111" s="3"/>
      <c r="O111" s="2"/>
      <c r="P111" s="269"/>
      <c r="Q111" s="189"/>
      <c r="R111" s="3"/>
      <c r="S111" s="2"/>
      <c r="T111" s="269"/>
      <c r="U111" s="189"/>
      <c r="V111" s="3"/>
      <c r="W111" s="1"/>
      <c r="X111" s="1"/>
      <c r="Y111" s="1"/>
      <c r="Z111" s="1"/>
      <c r="AA111" s="2"/>
      <c r="AB111" s="2"/>
      <c r="AC111" s="2"/>
      <c r="AD111" s="2"/>
      <c r="AE111" s="2"/>
      <c r="AF111" s="2"/>
      <c r="AG111" s="270"/>
    </row>
    <row r="112" spans="1:33" ht="14.25" customHeight="1">
      <c r="A112" s="204"/>
      <c r="B112" s="268"/>
      <c r="C112" s="268"/>
      <c r="D112" s="268"/>
      <c r="E112" s="268"/>
      <c r="F112" s="268"/>
      <c r="G112" s="268"/>
      <c r="H112" s="269"/>
      <c r="I112" s="189"/>
      <c r="J112" s="3"/>
      <c r="K112" s="2"/>
      <c r="L112" s="269"/>
      <c r="M112" s="189"/>
      <c r="N112" s="3"/>
      <c r="O112" s="2"/>
      <c r="P112" s="269"/>
      <c r="Q112" s="189"/>
      <c r="R112" s="3"/>
      <c r="S112" s="2"/>
      <c r="T112" s="269"/>
      <c r="U112" s="189"/>
      <c r="V112" s="3"/>
      <c r="W112" s="1"/>
      <c r="X112" s="1"/>
      <c r="Y112" s="1"/>
      <c r="Z112" s="1"/>
      <c r="AA112" s="2"/>
      <c r="AB112" s="2"/>
      <c r="AC112" s="2"/>
      <c r="AD112" s="2"/>
      <c r="AE112" s="2"/>
      <c r="AF112" s="2"/>
      <c r="AG112" s="270"/>
    </row>
    <row r="113" spans="1:33" ht="14.25" customHeight="1">
      <c r="A113" s="204"/>
      <c r="B113" s="268"/>
      <c r="C113" s="268"/>
      <c r="D113" s="268"/>
      <c r="E113" s="268"/>
      <c r="F113" s="268"/>
      <c r="G113" s="268"/>
      <c r="H113" s="269"/>
      <c r="I113" s="189"/>
      <c r="J113" s="3"/>
      <c r="K113" s="2"/>
      <c r="L113" s="269"/>
      <c r="M113" s="189"/>
      <c r="N113" s="3"/>
      <c r="O113" s="2"/>
      <c r="P113" s="269"/>
      <c r="Q113" s="189"/>
      <c r="R113" s="3"/>
      <c r="S113" s="2"/>
      <c r="T113" s="269"/>
      <c r="U113" s="189"/>
      <c r="V113" s="3"/>
      <c r="W113" s="1"/>
      <c r="X113" s="1"/>
      <c r="Y113" s="1"/>
      <c r="Z113" s="1"/>
      <c r="AA113" s="2"/>
      <c r="AB113" s="2"/>
      <c r="AC113" s="2"/>
      <c r="AD113" s="2"/>
      <c r="AE113" s="2"/>
      <c r="AF113" s="2"/>
      <c r="AG113" s="270"/>
    </row>
    <row r="114" spans="1:33" ht="14.25" customHeight="1">
      <c r="A114" s="204"/>
      <c r="B114" s="268"/>
      <c r="C114" s="268"/>
      <c r="D114" s="268"/>
      <c r="E114" s="268"/>
      <c r="F114" s="268"/>
      <c r="G114" s="268"/>
      <c r="H114" s="269"/>
      <c r="I114" s="189"/>
      <c r="J114" s="3"/>
      <c r="K114" s="2"/>
      <c r="L114" s="269"/>
      <c r="M114" s="189"/>
      <c r="N114" s="3"/>
      <c r="O114" s="2"/>
      <c r="P114" s="269"/>
      <c r="Q114" s="189"/>
      <c r="R114" s="3"/>
      <c r="S114" s="2"/>
      <c r="T114" s="269"/>
      <c r="U114" s="189"/>
      <c r="V114" s="3"/>
      <c r="W114" s="1"/>
      <c r="X114" s="1"/>
      <c r="Y114" s="1"/>
      <c r="Z114" s="1"/>
      <c r="AA114" s="2"/>
      <c r="AB114" s="2"/>
      <c r="AC114" s="2"/>
      <c r="AD114" s="2"/>
      <c r="AE114" s="2"/>
      <c r="AF114" s="2"/>
      <c r="AG114" s="270"/>
    </row>
    <row r="115" spans="1:33" ht="14.25" customHeight="1">
      <c r="A115" s="204"/>
      <c r="B115" s="268"/>
      <c r="C115" s="268"/>
      <c r="D115" s="268"/>
      <c r="E115" s="268"/>
      <c r="F115" s="268"/>
      <c r="G115" s="268"/>
      <c r="H115" s="269"/>
      <c r="I115" s="189"/>
      <c r="J115" s="3"/>
      <c r="K115" s="2"/>
      <c r="L115" s="269"/>
      <c r="M115" s="189"/>
      <c r="N115" s="3"/>
      <c r="O115" s="2"/>
      <c r="P115" s="269"/>
      <c r="Q115" s="189"/>
      <c r="R115" s="3"/>
      <c r="S115" s="2"/>
      <c r="T115" s="269"/>
      <c r="U115" s="189"/>
      <c r="V115" s="3"/>
      <c r="W115" s="1"/>
      <c r="X115" s="1"/>
      <c r="Y115" s="1"/>
      <c r="Z115" s="1"/>
      <c r="AA115" s="2"/>
      <c r="AB115" s="2"/>
      <c r="AC115" s="2"/>
      <c r="AD115" s="2"/>
      <c r="AE115" s="2"/>
      <c r="AF115" s="2"/>
      <c r="AG115" s="270"/>
    </row>
    <row r="116" spans="1:33" ht="14.25" customHeight="1">
      <c r="A116" s="204"/>
      <c r="B116" s="268"/>
      <c r="C116" s="268"/>
      <c r="D116" s="268"/>
      <c r="E116" s="268"/>
      <c r="F116" s="268"/>
      <c r="G116" s="268"/>
      <c r="H116" s="269"/>
      <c r="I116" s="189"/>
      <c r="J116" s="3"/>
      <c r="K116" s="2"/>
      <c r="L116" s="269"/>
      <c r="M116" s="189"/>
      <c r="N116" s="3"/>
      <c r="O116" s="2"/>
      <c r="P116" s="269"/>
      <c r="Q116" s="189"/>
      <c r="R116" s="3"/>
      <c r="S116" s="2"/>
      <c r="T116" s="269"/>
      <c r="U116" s="189"/>
      <c r="V116" s="3"/>
      <c r="W116" s="1"/>
      <c r="X116" s="1"/>
      <c r="Y116" s="1"/>
      <c r="Z116" s="1"/>
      <c r="AA116" s="2"/>
      <c r="AB116" s="2"/>
      <c r="AC116" s="2"/>
      <c r="AD116" s="2"/>
      <c r="AE116" s="2"/>
      <c r="AF116" s="2"/>
      <c r="AG116" s="270"/>
    </row>
    <row r="117" spans="1:33" ht="14.25" customHeight="1">
      <c r="A117" s="204"/>
      <c r="B117" s="268"/>
      <c r="C117" s="268"/>
      <c r="D117" s="268"/>
      <c r="E117" s="268"/>
      <c r="F117" s="268"/>
      <c r="G117" s="268"/>
      <c r="H117" s="269"/>
      <c r="I117" s="189"/>
      <c r="J117" s="3"/>
      <c r="K117" s="2"/>
      <c r="L117" s="269"/>
      <c r="M117" s="189"/>
      <c r="N117" s="3"/>
      <c r="O117" s="2"/>
      <c r="P117" s="269"/>
      <c r="Q117" s="189"/>
      <c r="R117" s="3"/>
      <c r="S117" s="2"/>
      <c r="T117" s="269"/>
      <c r="U117" s="189"/>
      <c r="V117" s="3"/>
      <c r="W117" s="1"/>
      <c r="X117" s="1"/>
      <c r="Y117" s="1"/>
      <c r="Z117" s="1"/>
      <c r="AA117" s="2"/>
      <c r="AB117" s="2"/>
      <c r="AC117" s="2"/>
      <c r="AD117" s="2"/>
      <c r="AE117" s="2"/>
      <c r="AF117" s="2"/>
      <c r="AG117" s="270"/>
    </row>
    <row r="118" spans="1:33" ht="14.25" customHeight="1">
      <c r="A118" s="204"/>
      <c r="B118" s="268"/>
      <c r="C118" s="268"/>
      <c r="D118" s="268"/>
      <c r="E118" s="268"/>
      <c r="F118" s="268"/>
      <c r="G118" s="268"/>
      <c r="H118" s="269"/>
      <c r="I118" s="189"/>
      <c r="J118" s="3"/>
      <c r="K118" s="2"/>
      <c r="L118" s="269"/>
      <c r="M118" s="189"/>
      <c r="N118" s="3"/>
      <c r="O118" s="2"/>
      <c r="P118" s="269"/>
      <c r="Q118" s="189"/>
      <c r="R118" s="3"/>
      <c r="S118" s="2"/>
      <c r="T118" s="269"/>
      <c r="U118" s="189"/>
      <c r="V118" s="3"/>
      <c r="W118" s="1"/>
      <c r="X118" s="1"/>
      <c r="Y118" s="1"/>
      <c r="Z118" s="1"/>
      <c r="AA118" s="2"/>
      <c r="AB118" s="2"/>
      <c r="AC118" s="2"/>
      <c r="AD118" s="2"/>
      <c r="AE118" s="2"/>
      <c r="AF118" s="2"/>
      <c r="AG118" s="270"/>
    </row>
    <row r="119" spans="1:33" ht="14.25" customHeight="1">
      <c r="A119" s="204"/>
      <c r="B119" s="268"/>
      <c r="C119" s="268"/>
      <c r="D119" s="268"/>
      <c r="E119" s="268"/>
      <c r="F119" s="268"/>
      <c r="G119" s="268"/>
      <c r="H119" s="269"/>
      <c r="I119" s="189"/>
      <c r="J119" s="3"/>
      <c r="K119" s="2"/>
      <c r="L119" s="269"/>
      <c r="M119" s="189"/>
      <c r="N119" s="3"/>
      <c r="O119" s="2"/>
      <c r="P119" s="269"/>
      <c r="Q119" s="189"/>
      <c r="R119" s="3"/>
      <c r="S119" s="2"/>
      <c r="T119" s="269"/>
      <c r="U119" s="189"/>
      <c r="V119" s="3"/>
      <c r="W119" s="1"/>
      <c r="X119" s="1"/>
      <c r="Y119" s="1"/>
      <c r="Z119" s="1"/>
      <c r="AA119" s="2"/>
      <c r="AB119" s="2"/>
      <c r="AC119" s="2"/>
      <c r="AD119" s="2"/>
      <c r="AE119" s="2"/>
      <c r="AF119" s="2"/>
      <c r="AG119" s="270"/>
    </row>
    <row r="120" spans="1:33" ht="14.25" customHeight="1">
      <c r="A120" s="204"/>
      <c r="B120" s="268"/>
      <c r="C120" s="268"/>
      <c r="D120" s="268"/>
      <c r="E120" s="268"/>
      <c r="F120" s="268"/>
      <c r="G120" s="268"/>
      <c r="H120" s="269"/>
      <c r="I120" s="189"/>
      <c r="J120" s="3"/>
      <c r="K120" s="2"/>
      <c r="L120" s="269"/>
      <c r="M120" s="189"/>
      <c r="N120" s="3"/>
      <c r="O120" s="2"/>
      <c r="P120" s="269"/>
      <c r="Q120" s="189"/>
      <c r="R120" s="3"/>
      <c r="S120" s="2"/>
      <c r="T120" s="269"/>
      <c r="U120" s="189"/>
      <c r="V120" s="3"/>
      <c r="W120" s="1"/>
      <c r="X120" s="1"/>
      <c r="Y120" s="1"/>
      <c r="Z120" s="1"/>
      <c r="AA120" s="2"/>
      <c r="AB120" s="2"/>
      <c r="AC120" s="2"/>
      <c r="AD120" s="2"/>
      <c r="AE120" s="2"/>
      <c r="AF120" s="2"/>
      <c r="AG120" s="270"/>
    </row>
    <row r="121" spans="1:33" ht="14.25" customHeight="1">
      <c r="A121" s="204"/>
      <c r="B121" s="268"/>
      <c r="C121" s="268"/>
      <c r="D121" s="268"/>
      <c r="E121" s="268"/>
      <c r="F121" s="268"/>
      <c r="G121" s="268"/>
      <c r="H121" s="269"/>
      <c r="I121" s="189"/>
      <c r="J121" s="3"/>
      <c r="K121" s="2"/>
      <c r="L121" s="269"/>
      <c r="M121" s="189"/>
      <c r="N121" s="3"/>
      <c r="O121" s="2"/>
      <c r="P121" s="269"/>
      <c r="Q121" s="189"/>
      <c r="R121" s="3"/>
      <c r="S121" s="2"/>
      <c r="T121" s="269"/>
      <c r="U121" s="189"/>
      <c r="V121" s="3"/>
      <c r="W121" s="1"/>
      <c r="X121" s="1"/>
      <c r="Y121" s="1"/>
      <c r="Z121" s="1"/>
      <c r="AA121" s="2"/>
      <c r="AB121" s="2"/>
      <c r="AC121" s="2"/>
      <c r="AD121" s="2"/>
      <c r="AE121" s="2"/>
      <c r="AF121" s="2"/>
      <c r="AG121" s="270"/>
    </row>
    <row r="122" spans="1:33" ht="14.25" customHeight="1">
      <c r="A122" s="204"/>
      <c r="B122" s="268"/>
      <c r="C122" s="268"/>
      <c r="D122" s="268"/>
      <c r="E122" s="268"/>
      <c r="F122" s="268"/>
      <c r="G122" s="268"/>
      <c r="H122" s="269"/>
      <c r="I122" s="189"/>
      <c r="J122" s="3"/>
      <c r="K122" s="2"/>
      <c r="L122" s="269"/>
      <c r="M122" s="189"/>
      <c r="N122" s="3"/>
      <c r="O122" s="2"/>
      <c r="P122" s="269"/>
      <c r="Q122" s="189"/>
      <c r="R122" s="3"/>
      <c r="S122" s="2"/>
      <c r="T122" s="269"/>
      <c r="U122" s="189"/>
      <c r="V122" s="3"/>
      <c r="W122" s="1"/>
      <c r="X122" s="1"/>
      <c r="Y122" s="1"/>
      <c r="Z122" s="1"/>
      <c r="AA122" s="2"/>
      <c r="AB122" s="2"/>
      <c r="AC122" s="2"/>
      <c r="AD122" s="2"/>
      <c r="AE122" s="2"/>
      <c r="AF122" s="2"/>
      <c r="AG122" s="270"/>
    </row>
    <row r="123" spans="1:33" ht="14.25" customHeight="1">
      <c r="A123" s="204"/>
      <c r="B123" s="268"/>
      <c r="C123" s="268"/>
      <c r="D123" s="268"/>
      <c r="E123" s="268"/>
      <c r="F123" s="268"/>
      <c r="G123" s="268"/>
      <c r="H123" s="269"/>
      <c r="I123" s="189"/>
      <c r="J123" s="3"/>
      <c r="K123" s="2"/>
      <c r="L123" s="269"/>
      <c r="M123" s="189"/>
      <c r="N123" s="3"/>
      <c r="O123" s="2"/>
      <c r="P123" s="269"/>
      <c r="Q123" s="189"/>
      <c r="R123" s="3"/>
      <c r="S123" s="2"/>
      <c r="T123" s="269"/>
      <c r="U123" s="189"/>
      <c r="V123" s="3"/>
      <c r="W123" s="1"/>
      <c r="X123" s="1"/>
      <c r="Y123" s="1"/>
      <c r="Z123" s="1"/>
      <c r="AA123" s="2"/>
      <c r="AB123" s="2"/>
      <c r="AC123" s="2"/>
      <c r="AD123" s="2"/>
      <c r="AE123" s="2"/>
      <c r="AF123" s="2"/>
      <c r="AG123" s="270"/>
    </row>
    <row r="124" spans="1:33" ht="14.25" customHeight="1">
      <c r="A124" s="204"/>
      <c r="B124" s="268"/>
      <c r="C124" s="268"/>
      <c r="D124" s="268"/>
      <c r="E124" s="268"/>
      <c r="F124" s="268"/>
      <c r="G124" s="268"/>
      <c r="H124" s="269"/>
      <c r="I124" s="189"/>
      <c r="J124" s="3"/>
      <c r="K124" s="2"/>
      <c r="L124" s="269"/>
      <c r="M124" s="189"/>
      <c r="N124" s="3"/>
      <c r="O124" s="2"/>
      <c r="P124" s="269"/>
      <c r="Q124" s="189"/>
      <c r="R124" s="3"/>
      <c r="S124" s="2"/>
      <c r="T124" s="269"/>
      <c r="U124" s="189"/>
      <c r="V124" s="3"/>
      <c r="W124" s="1"/>
      <c r="X124" s="1"/>
      <c r="Y124" s="1"/>
      <c r="Z124" s="1"/>
      <c r="AA124" s="2"/>
      <c r="AB124" s="2"/>
      <c r="AC124" s="2"/>
      <c r="AD124" s="2"/>
      <c r="AE124" s="2"/>
      <c r="AF124" s="2"/>
      <c r="AG124" s="270"/>
    </row>
    <row r="125" spans="1:33" ht="14.25" customHeight="1">
      <c r="A125" s="204"/>
      <c r="B125" s="268"/>
      <c r="C125" s="268"/>
      <c r="D125" s="268"/>
      <c r="E125" s="268"/>
      <c r="F125" s="268"/>
      <c r="G125" s="268"/>
      <c r="H125" s="269"/>
      <c r="I125" s="189"/>
      <c r="J125" s="3"/>
      <c r="K125" s="2"/>
      <c r="L125" s="269"/>
      <c r="M125" s="189"/>
      <c r="N125" s="3"/>
      <c r="O125" s="2"/>
      <c r="P125" s="269"/>
      <c r="Q125" s="189"/>
      <c r="R125" s="3"/>
      <c r="S125" s="2"/>
      <c r="T125" s="269"/>
      <c r="U125" s="189"/>
      <c r="V125" s="3"/>
      <c r="W125" s="1"/>
      <c r="X125" s="1"/>
      <c r="Y125" s="1"/>
      <c r="Z125" s="1"/>
      <c r="AA125" s="2"/>
      <c r="AB125" s="2"/>
      <c r="AC125" s="2"/>
      <c r="AD125" s="2"/>
      <c r="AE125" s="2"/>
      <c r="AF125" s="2"/>
      <c r="AG125" s="270"/>
    </row>
    <row r="126" spans="1:33" ht="14.25" customHeight="1">
      <c r="A126" s="204"/>
      <c r="B126" s="268"/>
      <c r="C126" s="268"/>
      <c r="D126" s="268"/>
      <c r="E126" s="268"/>
      <c r="F126" s="268"/>
      <c r="G126" s="268"/>
      <c r="H126" s="269"/>
      <c r="I126" s="189"/>
      <c r="J126" s="3"/>
      <c r="K126" s="2"/>
      <c r="L126" s="269"/>
      <c r="M126" s="189"/>
      <c r="N126" s="3"/>
      <c r="O126" s="2"/>
      <c r="P126" s="269"/>
      <c r="Q126" s="189"/>
      <c r="R126" s="3"/>
      <c r="S126" s="2"/>
      <c r="T126" s="269"/>
      <c r="U126" s="189"/>
      <c r="V126" s="3"/>
      <c r="W126" s="1"/>
      <c r="X126" s="1"/>
      <c r="Y126" s="1"/>
      <c r="Z126" s="1"/>
      <c r="AA126" s="2"/>
      <c r="AB126" s="2"/>
      <c r="AC126" s="2"/>
      <c r="AD126" s="2"/>
      <c r="AE126" s="2"/>
      <c r="AF126" s="2"/>
      <c r="AG126" s="270"/>
    </row>
    <row r="127" spans="1:33" ht="14.25" customHeight="1">
      <c r="A127" s="204"/>
      <c r="B127" s="268"/>
      <c r="C127" s="268"/>
      <c r="D127" s="268"/>
      <c r="E127" s="268"/>
      <c r="F127" s="268"/>
      <c r="G127" s="268"/>
      <c r="H127" s="269"/>
      <c r="I127" s="189"/>
      <c r="J127" s="3"/>
      <c r="K127" s="2"/>
      <c r="L127" s="269"/>
      <c r="M127" s="189"/>
      <c r="N127" s="3"/>
      <c r="O127" s="2"/>
      <c r="P127" s="269"/>
      <c r="Q127" s="189"/>
      <c r="R127" s="3"/>
      <c r="S127" s="2"/>
      <c r="T127" s="269"/>
      <c r="U127" s="189"/>
      <c r="V127" s="3"/>
      <c r="W127" s="1"/>
      <c r="X127" s="1"/>
      <c r="Y127" s="1"/>
      <c r="Z127" s="1"/>
      <c r="AA127" s="2"/>
      <c r="AB127" s="2"/>
      <c r="AC127" s="2"/>
      <c r="AD127" s="2"/>
      <c r="AE127" s="2"/>
      <c r="AF127" s="2"/>
      <c r="AG127" s="270"/>
    </row>
    <row r="128" spans="1:33" ht="14.25" customHeight="1">
      <c r="A128" s="204"/>
      <c r="B128" s="268"/>
      <c r="C128" s="268"/>
      <c r="D128" s="268"/>
      <c r="E128" s="268"/>
      <c r="F128" s="268"/>
      <c r="G128" s="268"/>
      <c r="H128" s="269"/>
      <c r="I128" s="189"/>
      <c r="J128" s="3"/>
      <c r="K128" s="2"/>
      <c r="L128" s="269"/>
      <c r="M128" s="189"/>
      <c r="N128" s="3"/>
      <c r="O128" s="2"/>
      <c r="P128" s="269"/>
      <c r="Q128" s="189"/>
      <c r="R128" s="3"/>
      <c r="S128" s="2"/>
      <c r="T128" s="269"/>
      <c r="U128" s="189"/>
      <c r="V128" s="3"/>
      <c r="W128" s="1"/>
      <c r="X128" s="1"/>
      <c r="Y128" s="1"/>
      <c r="Z128" s="1"/>
      <c r="AA128" s="2"/>
      <c r="AB128" s="2"/>
      <c r="AC128" s="2"/>
      <c r="AD128" s="2"/>
      <c r="AE128" s="2"/>
      <c r="AF128" s="2"/>
      <c r="AG128" s="270"/>
    </row>
    <row r="129" spans="1:33" ht="14.25" customHeight="1">
      <c r="A129" s="204"/>
      <c r="B129" s="268"/>
      <c r="C129" s="268"/>
      <c r="D129" s="268"/>
      <c r="E129" s="268"/>
      <c r="F129" s="268"/>
      <c r="G129" s="268"/>
      <c r="H129" s="269"/>
      <c r="I129" s="189"/>
      <c r="J129" s="3"/>
      <c r="K129" s="2"/>
      <c r="L129" s="269"/>
      <c r="M129" s="189"/>
      <c r="N129" s="3"/>
      <c r="O129" s="2"/>
      <c r="P129" s="269"/>
      <c r="Q129" s="189"/>
      <c r="R129" s="3"/>
      <c r="S129" s="2"/>
      <c r="T129" s="269"/>
      <c r="U129" s="189"/>
      <c r="V129" s="3"/>
      <c r="W129" s="1"/>
      <c r="X129" s="1"/>
      <c r="Y129" s="1"/>
      <c r="Z129" s="1"/>
      <c r="AA129" s="2"/>
      <c r="AB129" s="2"/>
      <c r="AC129" s="2"/>
      <c r="AD129" s="2"/>
      <c r="AE129" s="2"/>
      <c r="AF129" s="2"/>
      <c r="AG129" s="270"/>
    </row>
    <row r="130" spans="1:33" ht="14.25" customHeight="1">
      <c r="A130" s="204"/>
      <c r="B130" s="268"/>
      <c r="C130" s="268"/>
      <c r="D130" s="268"/>
      <c r="E130" s="268"/>
      <c r="F130" s="268"/>
      <c r="G130" s="268"/>
      <c r="H130" s="269"/>
      <c r="I130" s="189"/>
      <c r="J130" s="3"/>
      <c r="K130" s="2"/>
      <c r="L130" s="269"/>
      <c r="M130" s="189"/>
      <c r="N130" s="3"/>
      <c r="O130" s="2"/>
      <c r="P130" s="269"/>
      <c r="Q130" s="189"/>
      <c r="R130" s="3"/>
      <c r="S130" s="2"/>
      <c r="T130" s="269"/>
      <c r="U130" s="189"/>
      <c r="V130" s="3"/>
      <c r="W130" s="1"/>
      <c r="X130" s="1"/>
      <c r="Y130" s="1"/>
      <c r="Z130" s="1"/>
      <c r="AA130" s="2"/>
      <c r="AB130" s="2"/>
      <c r="AC130" s="2"/>
      <c r="AD130" s="2"/>
      <c r="AE130" s="2"/>
      <c r="AF130" s="2"/>
      <c r="AG130" s="270"/>
    </row>
    <row r="131" spans="1:33" ht="14.25" customHeight="1">
      <c r="A131" s="204"/>
      <c r="B131" s="268"/>
      <c r="C131" s="268"/>
      <c r="D131" s="268"/>
      <c r="E131" s="268"/>
      <c r="F131" s="268"/>
      <c r="G131" s="268"/>
      <c r="H131" s="269"/>
      <c r="I131" s="189"/>
      <c r="J131" s="3"/>
      <c r="K131" s="2"/>
      <c r="L131" s="269"/>
      <c r="M131" s="189"/>
      <c r="N131" s="3"/>
      <c r="O131" s="2"/>
      <c r="P131" s="269"/>
      <c r="Q131" s="189"/>
      <c r="R131" s="3"/>
      <c r="S131" s="2"/>
      <c r="T131" s="269"/>
      <c r="U131" s="189"/>
      <c r="V131" s="3"/>
      <c r="W131" s="1"/>
      <c r="X131" s="1"/>
      <c r="Y131" s="1"/>
      <c r="Z131" s="1"/>
      <c r="AA131" s="2"/>
      <c r="AB131" s="2"/>
      <c r="AC131" s="2"/>
      <c r="AD131" s="2"/>
      <c r="AE131" s="2"/>
      <c r="AF131" s="2"/>
      <c r="AG131" s="270"/>
    </row>
    <row r="132" spans="1:33" ht="14.25" customHeight="1">
      <c r="A132" s="204"/>
      <c r="B132" s="268"/>
      <c r="C132" s="268"/>
      <c r="D132" s="268"/>
      <c r="E132" s="268"/>
      <c r="F132" s="268"/>
      <c r="G132" s="268"/>
      <c r="H132" s="269"/>
      <c r="I132" s="189"/>
      <c r="J132" s="3"/>
      <c r="K132" s="2"/>
      <c r="L132" s="269"/>
      <c r="M132" s="189"/>
      <c r="N132" s="3"/>
      <c r="O132" s="2"/>
      <c r="P132" s="269"/>
      <c r="Q132" s="189"/>
      <c r="R132" s="3"/>
      <c r="S132" s="2"/>
      <c r="T132" s="269"/>
      <c r="U132" s="189"/>
      <c r="V132" s="3"/>
      <c r="W132" s="1"/>
      <c r="X132" s="1"/>
      <c r="Y132" s="1"/>
      <c r="Z132" s="1"/>
      <c r="AA132" s="2"/>
      <c r="AB132" s="2"/>
      <c r="AC132" s="2"/>
      <c r="AD132" s="2"/>
      <c r="AE132" s="2"/>
      <c r="AF132" s="2"/>
      <c r="AG132" s="270"/>
    </row>
    <row r="133" spans="1:33" ht="14.25" customHeight="1">
      <c r="A133" s="204"/>
      <c r="B133" s="268"/>
      <c r="C133" s="268"/>
      <c r="D133" s="268"/>
      <c r="E133" s="268"/>
      <c r="F133" s="268"/>
      <c r="G133" s="268"/>
      <c r="H133" s="269"/>
      <c r="I133" s="189"/>
      <c r="J133" s="3"/>
      <c r="K133" s="2"/>
      <c r="L133" s="269"/>
      <c r="M133" s="189"/>
      <c r="N133" s="3"/>
      <c r="O133" s="2"/>
      <c r="P133" s="269"/>
      <c r="Q133" s="189"/>
      <c r="R133" s="3"/>
      <c r="S133" s="2"/>
      <c r="T133" s="269"/>
      <c r="U133" s="189"/>
      <c r="V133" s="3"/>
      <c r="W133" s="1"/>
      <c r="X133" s="1"/>
      <c r="Y133" s="1"/>
      <c r="Z133" s="1"/>
      <c r="AA133" s="2"/>
      <c r="AB133" s="2"/>
      <c r="AC133" s="2"/>
      <c r="AD133" s="2"/>
      <c r="AE133" s="2"/>
      <c r="AF133" s="2"/>
      <c r="AG133" s="270"/>
    </row>
    <row r="134" spans="1:33" ht="14.25" customHeight="1">
      <c r="A134" s="204"/>
      <c r="B134" s="268"/>
      <c r="C134" s="268"/>
      <c r="D134" s="268"/>
      <c r="E134" s="268"/>
      <c r="F134" s="268"/>
      <c r="G134" s="268"/>
      <c r="H134" s="269"/>
      <c r="I134" s="189"/>
      <c r="J134" s="3"/>
      <c r="K134" s="2"/>
      <c r="L134" s="269"/>
      <c r="M134" s="189"/>
      <c r="N134" s="3"/>
      <c r="O134" s="2"/>
      <c r="P134" s="269"/>
      <c r="Q134" s="189"/>
      <c r="R134" s="3"/>
      <c r="S134" s="2"/>
      <c r="T134" s="269"/>
      <c r="U134" s="189"/>
      <c r="V134" s="3"/>
      <c r="W134" s="1"/>
      <c r="X134" s="1"/>
      <c r="Y134" s="1"/>
      <c r="Z134" s="1"/>
      <c r="AA134" s="2"/>
      <c r="AB134" s="2"/>
      <c r="AC134" s="2"/>
      <c r="AD134" s="2"/>
      <c r="AE134" s="2"/>
      <c r="AF134" s="2"/>
      <c r="AG134" s="270"/>
    </row>
    <row r="135" spans="1:33" ht="14.25" customHeight="1">
      <c r="A135" s="204"/>
      <c r="B135" s="268"/>
      <c r="C135" s="268"/>
      <c r="D135" s="268"/>
      <c r="E135" s="268"/>
      <c r="F135" s="268"/>
      <c r="G135" s="268"/>
      <c r="H135" s="269"/>
      <c r="I135" s="189"/>
      <c r="J135" s="3"/>
      <c r="K135" s="2"/>
      <c r="L135" s="269"/>
      <c r="M135" s="189"/>
      <c r="N135" s="3"/>
      <c r="O135" s="2"/>
      <c r="P135" s="269"/>
      <c r="Q135" s="189"/>
      <c r="R135" s="3"/>
      <c r="S135" s="2"/>
      <c r="T135" s="269"/>
      <c r="U135" s="189"/>
      <c r="V135" s="3"/>
      <c r="W135" s="1"/>
      <c r="X135" s="1"/>
      <c r="Y135" s="1"/>
      <c r="Z135" s="1"/>
      <c r="AA135" s="2"/>
      <c r="AB135" s="2"/>
      <c r="AC135" s="2"/>
      <c r="AD135" s="2"/>
      <c r="AE135" s="2"/>
      <c r="AF135" s="2"/>
      <c r="AG135" s="270"/>
    </row>
    <row r="136" spans="1:33" ht="14.25" customHeight="1">
      <c r="A136" s="204"/>
      <c r="B136" s="268"/>
      <c r="C136" s="268"/>
      <c r="D136" s="268"/>
      <c r="E136" s="268"/>
      <c r="F136" s="268"/>
      <c r="G136" s="268"/>
      <c r="H136" s="269"/>
      <c r="I136" s="189"/>
      <c r="J136" s="3"/>
      <c r="K136" s="2"/>
      <c r="L136" s="269"/>
      <c r="M136" s="189"/>
      <c r="N136" s="3"/>
      <c r="O136" s="2"/>
      <c r="P136" s="269"/>
      <c r="Q136" s="189"/>
      <c r="R136" s="3"/>
      <c r="S136" s="2"/>
      <c r="T136" s="269"/>
      <c r="U136" s="189"/>
      <c r="V136" s="3"/>
      <c r="W136" s="1"/>
      <c r="X136" s="1"/>
      <c r="Y136" s="1"/>
      <c r="Z136" s="1"/>
      <c r="AA136" s="2"/>
      <c r="AB136" s="2"/>
      <c r="AC136" s="2"/>
      <c r="AD136" s="2"/>
      <c r="AE136" s="2"/>
      <c r="AF136" s="2"/>
      <c r="AG136" s="270"/>
    </row>
    <row r="137" spans="1:33" ht="14.25" customHeight="1">
      <c r="A137" s="204"/>
      <c r="B137" s="268"/>
      <c r="C137" s="268"/>
      <c r="D137" s="268"/>
      <c r="E137" s="268"/>
      <c r="F137" s="268"/>
      <c r="G137" s="268"/>
      <c r="H137" s="269"/>
      <c r="I137" s="189"/>
      <c r="J137" s="3"/>
      <c r="K137" s="2"/>
      <c r="L137" s="269"/>
      <c r="M137" s="189"/>
      <c r="N137" s="3"/>
      <c r="O137" s="2"/>
      <c r="P137" s="269"/>
      <c r="Q137" s="189"/>
      <c r="R137" s="3"/>
      <c r="S137" s="2"/>
      <c r="T137" s="269"/>
      <c r="U137" s="189"/>
      <c r="V137" s="3"/>
      <c r="W137" s="1"/>
      <c r="X137" s="1"/>
      <c r="Y137" s="1"/>
      <c r="Z137" s="1"/>
      <c r="AA137" s="2"/>
      <c r="AB137" s="2"/>
      <c r="AC137" s="2"/>
      <c r="AD137" s="2"/>
      <c r="AE137" s="2"/>
      <c r="AF137" s="2"/>
      <c r="AG137" s="270"/>
    </row>
    <row r="138" spans="1:33" ht="14.25" customHeight="1">
      <c r="A138" s="204"/>
      <c r="B138" s="268"/>
      <c r="C138" s="268"/>
      <c r="D138" s="268"/>
      <c r="E138" s="268"/>
      <c r="F138" s="268"/>
      <c r="G138" s="268"/>
      <c r="H138" s="269"/>
      <c r="I138" s="189"/>
      <c r="J138" s="3"/>
      <c r="K138" s="2"/>
      <c r="L138" s="269"/>
      <c r="M138" s="189"/>
      <c r="N138" s="3"/>
      <c r="O138" s="2"/>
      <c r="P138" s="269"/>
      <c r="Q138" s="189"/>
      <c r="R138" s="3"/>
      <c r="S138" s="2"/>
      <c r="T138" s="269"/>
      <c r="U138" s="189"/>
      <c r="V138" s="3"/>
      <c r="W138" s="1"/>
      <c r="X138" s="1"/>
      <c r="Y138" s="1"/>
      <c r="Z138" s="1"/>
      <c r="AA138" s="2"/>
      <c r="AB138" s="2"/>
      <c r="AC138" s="2"/>
      <c r="AD138" s="2"/>
      <c r="AE138" s="2"/>
      <c r="AF138" s="2"/>
      <c r="AG138" s="270"/>
    </row>
    <row r="139" spans="1:33" ht="14.25" customHeight="1">
      <c r="A139" s="204"/>
      <c r="B139" s="268"/>
      <c r="C139" s="268"/>
      <c r="D139" s="268"/>
      <c r="E139" s="268"/>
      <c r="F139" s="268"/>
      <c r="G139" s="268"/>
      <c r="H139" s="269"/>
      <c r="I139" s="189"/>
      <c r="J139" s="3"/>
      <c r="K139" s="2"/>
      <c r="L139" s="269"/>
      <c r="M139" s="189"/>
      <c r="N139" s="3"/>
      <c r="O139" s="2"/>
      <c r="P139" s="269"/>
      <c r="Q139" s="189"/>
      <c r="R139" s="3"/>
      <c r="S139" s="2"/>
      <c r="T139" s="269"/>
      <c r="U139" s="189"/>
      <c r="V139" s="3"/>
      <c r="W139" s="1"/>
      <c r="X139" s="1"/>
      <c r="Y139" s="1"/>
      <c r="Z139" s="1"/>
      <c r="AA139" s="2"/>
      <c r="AB139" s="2"/>
      <c r="AC139" s="2"/>
      <c r="AD139" s="2"/>
      <c r="AE139" s="2"/>
      <c r="AF139" s="2"/>
      <c r="AG139" s="270"/>
    </row>
    <row r="140" spans="1:33" ht="14.25" customHeight="1">
      <c r="A140" s="204"/>
      <c r="B140" s="268"/>
      <c r="C140" s="268"/>
      <c r="D140" s="268"/>
      <c r="E140" s="268"/>
      <c r="F140" s="268"/>
      <c r="G140" s="268"/>
      <c r="H140" s="269"/>
      <c r="I140" s="189"/>
      <c r="J140" s="3"/>
      <c r="K140" s="2"/>
      <c r="L140" s="269"/>
      <c r="M140" s="189"/>
      <c r="N140" s="3"/>
      <c r="O140" s="2"/>
      <c r="P140" s="269"/>
      <c r="Q140" s="189"/>
      <c r="R140" s="3"/>
      <c r="S140" s="2"/>
      <c r="T140" s="269"/>
      <c r="U140" s="189"/>
      <c r="V140" s="3"/>
      <c r="W140" s="1"/>
      <c r="X140" s="1"/>
      <c r="Y140" s="1"/>
      <c r="Z140" s="1"/>
      <c r="AA140" s="2"/>
      <c r="AB140" s="2"/>
      <c r="AC140" s="2"/>
      <c r="AD140" s="2"/>
      <c r="AE140" s="2"/>
      <c r="AF140" s="2"/>
      <c r="AG140" s="270"/>
    </row>
    <row r="141" spans="1:33" ht="14.25" customHeight="1">
      <c r="A141" s="204"/>
      <c r="B141" s="268"/>
      <c r="C141" s="268"/>
      <c r="D141" s="268"/>
      <c r="E141" s="268"/>
      <c r="F141" s="268"/>
      <c r="G141" s="268"/>
      <c r="H141" s="269"/>
      <c r="I141" s="189"/>
      <c r="J141" s="3"/>
      <c r="K141" s="2"/>
      <c r="L141" s="269"/>
      <c r="M141" s="189"/>
      <c r="N141" s="3"/>
      <c r="O141" s="2"/>
      <c r="P141" s="269"/>
      <c r="Q141" s="189"/>
      <c r="R141" s="3"/>
      <c r="S141" s="2"/>
      <c r="T141" s="269"/>
      <c r="U141" s="189"/>
      <c r="V141" s="3"/>
      <c r="W141" s="1"/>
      <c r="X141" s="1"/>
      <c r="Y141" s="1"/>
      <c r="Z141" s="1"/>
      <c r="AA141" s="2"/>
      <c r="AB141" s="2"/>
      <c r="AC141" s="2"/>
      <c r="AD141" s="2"/>
      <c r="AE141" s="2"/>
      <c r="AF141" s="2"/>
      <c r="AG141" s="270"/>
    </row>
    <row r="142" spans="1:33" ht="14.25" customHeight="1">
      <c r="A142" s="204"/>
      <c r="B142" s="268"/>
      <c r="C142" s="268"/>
      <c r="D142" s="268"/>
      <c r="E142" s="268"/>
      <c r="F142" s="268"/>
      <c r="G142" s="268"/>
      <c r="H142" s="269"/>
      <c r="I142" s="189"/>
      <c r="J142" s="3"/>
      <c r="K142" s="2"/>
      <c r="L142" s="269"/>
      <c r="M142" s="189"/>
      <c r="N142" s="3"/>
      <c r="O142" s="2"/>
      <c r="P142" s="269"/>
      <c r="Q142" s="189"/>
      <c r="R142" s="3"/>
      <c r="S142" s="2"/>
      <c r="T142" s="269"/>
      <c r="U142" s="189"/>
      <c r="V142" s="3"/>
      <c r="W142" s="1"/>
      <c r="X142" s="1"/>
      <c r="Y142" s="1"/>
      <c r="Z142" s="1"/>
      <c r="AA142" s="2"/>
      <c r="AB142" s="2"/>
      <c r="AC142" s="2"/>
      <c r="AD142" s="2"/>
      <c r="AE142" s="2"/>
      <c r="AF142" s="2"/>
      <c r="AG142" s="270"/>
    </row>
    <row r="143" spans="1:33" ht="14.25" customHeight="1">
      <c r="A143" s="204"/>
      <c r="B143" s="268"/>
      <c r="C143" s="268"/>
      <c r="D143" s="268"/>
      <c r="E143" s="268"/>
      <c r="F143" s="268"/>
      <c r="G143" s="268"/>
      <c r="H143" s="269"/>
      <c r="I143" s="189"/>
      <c r="J143" s="3"/>
      <c r="K143" s="2"/>
      <c r="L143" s="269"/>
      <c r="M143" s="189"/>
      <c r="N143" s="3"/>
      <c r="O143" s="2"/>
      <c r="P143" s="269"/>
      <c r="Q143" s="189"/>
      <c r="R143" s="3"/>
      <c r="S143" s="2"/>
      <c r="T143" s="269"/>
      <c r="U143" s="189"/>
      <c r="V143" s="3"/>
      <c r="W143" s="1"/>
      <c r="X143" s="1"/>
      <c r="Y143" s="1"/>
      <c r="Z143" s="1"/>
      <c r="AA143" s="2"/>
      <c r="AB143" s="2"/>
      <c r="AC143" s="2"/>
      <c r="AD143" s="2"/>
      <c r="AE143" s="2"/>
      <c r="AF143" s="2"/>
      <c r="AG143" s="270"/>
    </row>
    <row r="144" spans="1:33" ht="14.25" customHeight="1">
      <c r="A144" s="204"/>
      <c r="B144" s="268"/>
      <c r="C144" s="268"/>
      <c r="D144" s="268"/>
      <c r="E144" s="268"/>
      <c r="F144" s="268"/>
      <c r="G144" s="268"/>
      <c r="H144" s="269"/>
      <c r="I144" s="189"/>
      <c r="J144" s="3"/>
      <c r="K144" s="2"/>
      <c r="L144" s="269"/>
      <c r="M144" s="189"/>
      <c r="N144" s="3"/>
      <c r="O144" s="2"/>
      <c r="P144" s="269"/>
      <c r="Q144" s="189"/>
      <c r="R144" s="3"/>
      <c r="S144" s="2"/>
      <c r="T144" s="269"/>
      <c r="U144" s="189"/>
      <c r="V144" s="3"/>
      <c r="W144" s="1"/>
      <c r="X144" s="1"/>
      <c r="Y144" s="1"/>
      <c r="Z144" s="1"/>
      <c r="AA144" s="2"/>
      <c r="AB144" s="2"/>
      <c r="AC144" s="2"/>
      <c r="AD144" s="2"/>
      <c r="AE144" s="2"/>
      <c r="AF144" s="2"/>
      <c r="AG144" s="270"/>
    </row>
    <row r="145" spans="1:33" ht="14.25" customHeight="1">
      <c r="A145" s="204"/>
      <c r="B145" s="268"/>
      <c r="C145" s="268"/>
      <c r="D145" s="268"/>
      <c r="E145" s="268"/>
      <c r="F145" s="268"/>
      <c r="G145" s="268"/>
      <c r="H145" s="269"/>
      <c r="I145" s="189"/>
      <c r="J145" s="3"/>
      <c r="K145" s="2"/>
      <c r="L145" s="269"/>
      <c r="M145" s="189"/>
      <c r="N145" s="3"/>
      <c r="O145" s="2"/>
      <c r="P145" s="269"/>
      <c r="Q145" s="189"/>
      <c r="R145" s="3"/>
      <c r="S145" s="2"/>
      <c r="T145" s="269"/>
      <c r="U145" s="189"/>
      <c r="V145" s="3"/>
      <c r="W145" s="1"/>
      <c r="X145" s="1"/>
      <c r="Y145" s="1"/>
      <c r="Z145" s="1"/>
      <c r="AA145" s="2"/>
      <c r="AB145" s="2"/>
      <c r="AC145" s="2"/>
      <c r="AD145" s="2"/>
      <c r="AE145" s="2"/>
      <c r="AF145" s="2"/>
      <c r="AG145" s="270"/>
    </row>
    <row r="146" spans="1:33" ht="14.25" customHeight="1">
      <c r="A146" s="204"/>
      <c r="B146" s="268"/>
      <c r="C146" s="268"/>
      <c r="D146" s="268"/>
      <c r="E146" s="268"/>
      <c r="F146" s="268"/>
      <c r="G146" s="268"/>
      <c r="H146" s="269"/>
      <c r="I146" s="189"/>
      <c r="J146" s="3"/>
      <c r="K146" s="2"/>
      <c r="L146" s="269"/>
      <c r="M146" s="189"/>
      <c r="N146" s="3"/>
      <c r="O146" s="2"/>
      <c r="P146" s="269"/>
      <c r="Q146" s="189"/>
      <c r="R146" s="3"/>
      <c r="S146" s="2"/>
      <c r="T146" s="269"/>
      <c r="U146" s="189"/>
      <c r="V146" s="3"/>
      <c r="W146" s="1"/>
      <c r="X146" s="1"/>
      <c r="Y146" s="1"/>
      <c r="Z146" s="1"/>
      <c r="AA146" s="2"/>
      <c r="AB146" s="2"/>
      <c r="AC146" s="2"/>
      <c r="AD146" s="2"/>
      <c r="AE146" s="2"/>
      <c r="AF146" s="2"/>
      <c r="AG146" s="270"/>
    </row>
    <row r="147" spans="1:33" ht="14.25" customHeight="1">
      <c r="A147" s="204"/>
      <c r="B147" s="268"/>
      <c r="C147" s="268"/>
      <c r="D147" s="268"/>
      <c r="E147" s="268"/>
      <c r="F147" s="268"/>
      <c r="G147" s="268"/>
      <c r="H147" s="269"/>
      <c r="I147" s="189"/>
      <c r="J147" s="3"/>
      <c r="K147" s="2"/>
      <c r="L147" s="269"/>
      <c r="M147" s="189"/>
      <c r="N147" s="3"/>
      <c r="O147" s="2"/>
      <c r="P147" s="269"/>
      <c r="Q147" s="189"/>
      <c r="R147" s="3"/>
      <c r="S147" s="2"/>
      <c r="T147" s="269"/>
      <c r="U147" s="189"/>
      <c r="V147" s="3"/>
      <c r="W147" s="1"/>
      <c r="X147" s="1"/>
      <c r="Y147" s="1"/>
      <c r="Z147" s="1"/>
      <c r="AA147" s="2"/>
      <c r="AB147" s="2"/>
      <c r="AC147" s="2"/>
      <c r="AD147" s="2"/>
      <c r="AE147" s="2"/>
      <c r="AF147" s="2"/>
      <c r="AG147" s="270"/>
    </row>
    <row r="148" spans="1:33" ht="14.25" customHeight="1">
      <c r="A148" s="204"/>
      <c r="B148" s="268"/>
      <c r="C148" s="268"/>
      <c r="D148" s="268"/>
      <c r="E148" s="268"/>
      <c r="F148" s="268"/>
      <c r="G148" s="268"/>
      <c r="H148" s="269"/>
      <c r="I148" s="189"/>
      <c r="J148" s="3"/>
      <c r="K148" s="2"/>
      <c r="L148" s="269"/>
      <c r="M148" s="189"/>
      <c r="N148" s="3"/>
      <c r="O148" s="2"/>
      <c r="P148" s="269"/>
      <c r="Q148" s="189"/>
      <c r="R148" s="3"/>
      <c r="S148" s="2"/>
      <c r="T148" s="269"/>
      <c r="U148" s="189"/>
      <c r="V148" s="3"/>
      <c r="W148" s="1"/>
      <c r="X148" s="1"/>
      <c r="Y148" s="1"/>
      <c r="Z148" s="1"/>
      <c r="AA148" s="2"/>
      <c r="AB148" s="2"/>
      <c r="AC148" s="2"/>
      <c r="AD148" s="2"/>
      <c r="AE148" s="2"/>
      <c r="AF148" s="2"/>
      <c r="AG148" s="270"/>
    </row>
    <row r="149" spans="1:33" ht="14.25" customHeight="1">
      <c r="A149" s="204"/>
      <c r="B149" s="268"/>
      <c r="C149" s="268"/>
      <c r="D149" s="268"/>
      <c r="E149" s="268"/>
      <c r="F149" s="268"/>
      <c r="G149" s="268"/>
      <c r="H149" s="269"/>
      <c r="I149" s="189"/>
      <c r="J149" s="3"/>
      <c r="K149" s="2"/>
      <c r="L149" s="269"/>
      <c r="M149" s="189"/>
      <c r="N149" s="3"/>
      <c r="O149" s="2"/>
      <c r="P149" s="269"/>
      <c r="Q149" s="189"/>
      <c r="R149" s="3"/>
      <c r="S149" s="2"/>
      <c r="T149" s="269"/>
      <c r="U149" s="189"/>
      <c r="V149" s="3"/>
      <c r="W149" s="1"/>
      <c r="X149" s="1"/>
      <c r="Y149" s="1"/>
      <c r="Z149" s="1"/>
      <c r="AA149" s="2"/>
      <c r="AB149" s="2"/>
      <c r="AC149" s="2"/>
      <c r="AD149" s="2"/>
      <c r="AE149" s="2"/>
      <c r="AF149" s="2"/>
      <c r="AG149" s="270"/>
    </row>
    <row r="150" spans="1:33" ht="14.25" customHeight="1">
      <c r="A150" s="204"/>
      <c r="B150" s="268"/>
      <c r="C150" s="268"/>
      <c r="D150" s="268"/>
      <c r="E150" s="268"/>
      <c r="F150" s="268"/>
      <c r="G150" s="268"/>
      <c r="H150" s="269"/>
      <c r="I150" s="189"/>
      <c r="J150" s="3"/>
      <c r="K150" s="2"/>
      <c r="L150" s="269"/>
      <c r="M150" s="189"/>
      <c r="N150" s="3"/>
      <c r="O150" s="2"/>
      <c r="P150" s="269"/>
      <c r="Q150" s="189"/>
      <c r="R150" s="3"/>
      <c r="S150" s="2"/>
      <c r="T150" s="269"/>
      <c r="U150" s="189"/>
      <c r="V150" s="3"/>
      <c r="W150" s="1"/>
      <c r="X150" s="1"/>
      <c r="Y150" s="1"/>
      <c r="Z150" s="1"/>
      <c r="AA150" s="2"/>
      <c r="AB150" s="2"/>
      <c r="AC150" s="2"/>
      <c r="AD150" s="2"/>
      <c r="AE150" s="2"/>
      <c r="AF150" s="2"/>
      <c r="AG150" s="270"/>
    </row>
    <row r="151" spans="1:33" ht="14.25" customHeight="1">
      <c r="A151" s="204"/>
      <c r="B151" s="268"/>
      <c r="C151" s="268"/>
      <c r="D151" s="268"/>
      <c r="E151" s="268"/>
      <c r="F151" s="268"/>
      <c r="G151" s="268"/>
      <c r="H151" s="269"/>
      <c r="I151" s="189"/>
      <c r="J151" s="3"/>
      <c r="K151" s="2"/>
      <c r="L151" s="269"/>
      <c r="M151" s="189"/>
      <c r="N151" s="3"/>
      <c r="O151" s="2"/>
      <c r="P151" s="269"/>
      <c r="Q151" s="189"/>
      <c r="R151" s="3"/>
      <c r="S151" s="2"/>
      <c r="T151" s="269"/>
      <c r="U151" s="189"/>
      <c r="V151" s="3"/>
      <c r="W151" s="1"/>
      <c r="X151" s="1"/>
      <c r="Y151" s="1"/>
      <c r="Z151" s="1"/>
      <c r="AA151" s="2"/>
      <c r="AB151" s="2"/>
      <c r="AC151" s="2"/>
      <c r="AD151" s="2"/>
      <c r="AE151" s="2"/>
      <c r="AF151" s="2"/>
      <c r="AG151" s="270"/>
    </row>
    <row r="152" spans="1:33" ht="14.25" customHeight="1">
      <c r="A152" s="204"/>
      <c r="B152" s="268"/>
      <c r="C152" s="268"/>
      <c r="D152" s="268"/>
      <c r="E152" s="268"/>
      <c r="F152" s="268"/>
      <c r="G152" s="268"/>
      <c r="H152" s="269"/>
      <c r="I152" s="189"/>
      <c r="J152" s="3"/>
      <c r="K152" s="2"/>
      <c r="L152" s="269"/>
      <c r="M152" s="189"/>
      <c r="N152" s="3"/>
      <c r="O152" s="2"/>
      <c r="P152" s="269"/>
      <c r="Q152" s="189"/>
      <c r="R152" s="3"/>
      <c r="S152" s="2"/>
      <c r="T152" s="269"/>
      <c r="U152" s="189"/>
      <c r="V152" s="3"/>
      <c r="W152" s="1"/>
      <c r="X152" s="1"/>
      <c r="Y152" s="1"/>
      <c r="Z152" s="1"/>
      <c r="AA152" s="2"/>
      <c r="AB152" s="2"/>
      <c r="AC152" s="2"/>
      <c r="AD152" s="2"/>
      <c r="AE152" s="2"/>
      <c r="AF152" s="2"/>
      <c r="AG152" s="270"/>
    </row>
    <row r="153" spans="1:33" ht="14.25" customHeight="1">
      <c r="A153" s="204"/>
      <c r="B153" s="268"/>
      <c r="C153" s="268"/>
      <c r="D153" s="268"/>
      <c r="E153" s="268"/>
      <c r="F153" s="268"/>
      <c r="G153" s="268"/>
      <c r="H153" s="269"/>
      <c r="I153" s="189"/>
      <c r="J153" s="3"/>
      <c r="K153" s="2"/>
      <c r="L153" s="269"/>
      <c r="M153" s="189"/>
      <c r="N153" s="3"/>
      <c r="O153" s="2"/>
      <c r="P153" s="269"/>
      <c r="Q153" s="189"/>
      <c r="R153" s="3"/>
      <c r="S153" s="2"/>
      <c r="T153" s="269"/>
      <c r="U153" s="189"/>
      <c r="V153" s="3"/>
      <c r="W153" s="1"/>
      <c r="X153" s="1"/>
      <c r="Y153" s="1"/>
      <c r="Z153" s="1"/>
      <c r="AA153" s="2"/>
      <c r="AB153" s="2"/>
      <c r="AC153" s="2"/>
      <c r="AD153" s="2"/>
      <c r="AE153" s="2"/>
      <c r="AF153" s="2"/>
      <c r="AG153" s="270"/>
    </row>
    <row r="154" spans="1:33" ht="14.25" customHeight="1">
      <c r="A154" s="204"/>
      <c r="B154" s="268"/>
      <c r="C154" s="268"/>
      <c r="D154" s="268"/>
      <c r="E154" s="268"/>
      <c r="F154" s="268"/>
      <c r="G154" s="268"/>
      <c r="H154" s="269"/>
      <c r="I154" s="189"/>
      <c r="J154" s="3"/>
      <c r="K154" s="2"/>
      <c r="L154" s="269"/>
      <c r="M154" s="189"/>
      <c r="N154" s="3"/>
      <c r="O154" s="2"/>
      <c r="P154" s="269"/>
      <c r="Q154" s="189"/>
      <c r="R154" s="3"/>
      <c r="S154" s="2"/>
      <c r="T154" s="269"/>
      <c r="U154" s="189"/>
      <c r="V154" s="3"/>
      <c r="W154" s="1"/>
      <c r="X154" s="1"/>
      <c r="Y154" s="1"/>
      <c r="Z154" s="1"/>
      <c r="AA154" s="2"/>
      <c r="AB154" s="2"/>
      <c r="AC154" s="2"/>
      <c r="AD154" s="2"/>
      <c r="AE154" s="2"/>
      <c r="AF154" s="2"/>
      <c r="AG154" s="270"/>
    </row>
    <row r="155" spans="1:33" ht="14.25" customHeight="1">
      <c r="A155" s="204"/>
      <c r="B155" s="268"/>
      <c r="C155" s="268"/>
      <c r="D155" s="268"/>
      <c r="E155" s="268"/>
      <c r="F155" s="268"/>
      <c r="G155" s="268"/>
      <c r="H155" s="269"/>
      <c r="I155" s="189"/>
      <c r="J155" s="3"/>
      <c r="K155" s="2"/>
      <c r="L155" s="269"/>
      <c r="M155" s="189"/>
      <c r="N155" s="3"/>
      <c r="O155" s="2"/>
      <c r="P155" s="269"/>
      <c r="Q155" s="189"/>
      <c r="R155" s="3"/>
      <c r="S155" s="2"/>
      <c r="T155" s="269"/>
      <c r="U155" s="189"/>
      <c r="V155" s="3"/>
      <c r="W155" s="1"/>
      <c r="X155" s="1"/>
      <c r="Y155" s="1"/>
      <c r="Z155" s="1"/>
      <c r="AA155" s="2"/>
      <c r="AB155" s="2"/>
      <c r="AC155" s="2"/>
      <c r="AD155" s="2"/>
      <c r="AE155" s="2"/>
      <c r="AF155" s="2"/>
      <c r="AG155" s="270"/>
    </row>
    <row r="156" spans="1:33" ht="14.25" customHeight="1">
      <c r="A156" s="204"/>
      <c r="B156" s="268"/>
      <c r="C156" s="268"/>
      <c r="D156" s="268"/>
      <c r="E156" s="268"/>
      <c r="F156" s="268"/>
      <c r="G156" s="268"/>
      <c r="H156" s="269"/>
      <c r="I156" s="189"/>
      <c r="J156" s="3"/>
      <c r="K156" s="2"/>
      <c r="L156" s="269"/>
      <c r="M156" s="189"/>
      <c r="N156" s="3"/>
      <c r="O156" s="2"/>
      <c r="P156" s="269"/>
      <c r="Q156" s="189"/>
      <c r="R156" s="3"/>
      <c r="S156" s="2"/>
      <c r="T156" s="269"/>
      <c r="U156" s="189"/>
      <c r="V156" s="3"/>
      <c r="W156" s="1"/>
      <c r="X156" s="1"/>
      <c r="Y156" s="1"/>
      <c r="Z156" s="1"/>
      <c r="AA156" s="2"/>
      <c r="AB156" s="2"/>
      <c r="AC156" s="2"/>
      <c r="AD156" s="2"/>
      <c r="AE156" s="2"/>
      <c r="AF156" s="2"/>
      <c r="AG156" s="270"/>
    </row>
    <row r="157" spans="1:33" ht="14.25" customHeight="1">
      <c r="A157" s="204"/>
      <c r="B157" s="268"/>
      <c r="C157" s="268"/>
      <c r="D157" s="268"/>
      <c r="E157" s="268"/>
      <c r="F157" s="268"/>
      <c r="G157" s="268"/>
      <c r="H157" s="269"/>
      <c r="I157" s="189"/>
      <c r="J157" s="3"/>
      <c r="K157" s="2"/>
      <c r="L157" s="269"/>
      <c r="M157" s="189"/>
      <c r="N157" s="3"/>
      <c r="O157" s="2"/>
      <c r="P157" s="269"/>
      <c r="Q157" s="189"/>
      <c r="R157" s="3"/>
      <c r="S157" s="2"/>
      <c r="T157" s="269"/>
      <c r="U157" s="189"/>
      <c r="V157" s="3"/>
      <c r="W157" s="1"/>
      <c r="X157" s="1"/>
      <c r="Y157" s="1"/>
      <c r="Z157" s="1"/>
      <c r="AA157" s="2"/>
      <c r="AB157" s="2"/>
      <c r="AC157" s="2"/>
      <c r="AD157" s="2"/>
      <c r="AE157" s="2"/>
      <c r="AF157" s="2"/>
      <c r="AG157" s="270"/>
    </row>
    <row r="158" spans="1:33" ht="14.25" customHeight="1">
      <c r="A158" s="204"/>
      <c r="B158" s="268"/>
      <c r="C158" s="268"/>
      <c r="D158" s="268"/>
      <c r="E158" s="268"/>
      <c r="F158" s="268"/>
      <c r="G158" s="268"/>
      <c r="H158" s="269"/>
      <c r="I158" s="189"/>
      <c r="J158" s="3"/>
      <c r="K158" s="2"/>
      <c r="L158" s="269"/>
      <c r="M158" s="189"/>
      <c r="N158" s="3"/>
      <c r="O158" s="2"/>
      <c r="P158" s="269"/>
      <c r="Q158" s="189"/>
      <c r="R158" s="3"/>
      <c r="S158" s="2"/>
      <c r="T158" s="269"/>
      <c r="U158" s="189"/>
      <c r="V158" s="3"/>
      <c r="W158" s="1"/>
      <c r="X158" s="1"/>
      <c r="Y158" s="1"/>
      <c r="Z158" s="1"/>
      <c r="AA158" s="2"/>
      <c r="AB158" s="2"/>
      <c r="AC158" s="2"/>
      <c r="AD158" s="2"/>
      <c r="AE158" s="2"/>
      <c r="AF158" s="2"/>
      <c r="AG158" s="270"/>
    </row>
    <row r="159" spans="1:33" ht="14.25" customHeight="1">
      <c r="A159" s="204"/>
      <c r="B159" s="268"/>
      <c r="C159" s="268"/>
      <c r="D159" s="268"/>
      <c r="E159" s="268"/>
      <c r="F159" s="268"/>
      <c r="G159" s="268"/>
      <c r="H159" s="269"/>
      <c r="I159" s="189"/>
      <c r="J159" s="3"/>
      <c r="K159" s="2"/>
      <c r="L159" s="269"/>
      <c r="M159" s="189"/>
      <c r="N159" s="3"/>
      <c r="O159" s="2"/>
      <c r="P159" s="269"/>
      <c r="Q159" s="189"/>
      <c r="R159" s="3"/>
      <c r="S159" s="2"/>
      <c r="T159" s="269"/>
      <c r="U159" s="189"/>
      <c r="V159" s="3"/>
      <c r="W159" s="1"/>
      <c r="X159" s="1"/>
      <c r="Y159" s="1"/>
      <c r="Z159" s="1"/>
      <c r="AA159" s="2"/>
      <c r="AB159" s="2"/>
      <c r="AC159" s="2"/>
      <c r="AD159" s="2"/>
      <c r="AE159" s="2"/>
      <c r="AF159" s="2"/>
      <c r="AG159" s="270"/>
    </row>
    <row r="160" spans="1:33" ht="14.25" customHeight="1">
      <c r="A160" s="204"/>
      <c r="B160" s="268"/>
      <c r="C160" s="268"/>
      <c r="D160" s="268"/>
      <c r="E160" s="268"/>
      <c r="F160" s="268"/>
      <c r="G160" s="268"/>
      <c r="H160" s="269"/>
      <c r="I160" s="189"/>
      <c r="J160" s="3"/>
      <c r="K160" s="2"/>
      <c r="L160" s="269"/>
      <c r="M160" s="189"/>
      <c r="N160" s="3"/>
      <c r="O160" s="2"/>
      <c r="P160" s="269"/>
      <c r="Q160" s="189"/>
      <c r="R160" s="3"/>
      <c r="S160" s="2"/>
      <c r="T160" s="269"/>
      <c r="U160" s="189"/>
      <c r="V160" s="3"/>
      <c r="W160" s="1"/>
      <c r="X160" s="1"/>
      <c r="Y160" s="1"/>
      <c r="Z160" s="1"/>
      <c r="AA160" s="2"/>
      <c r="AB160" s="2"/>
      <c r="AC160" s="2"/>
      <c r="AD160" s="2"/>
      <c r="AE160" s="2"/>
      <c r="AF160" s="2"/>
      <c r="AG160" s="270"/>
    </row>
    <row r="161" spans="1:33" ht="14.25" customHeight="1">
      <c r="A161" s="204"/>
      <c r="B161" s="268"/>
      <c r="C161" s="268"/>
      <c r="D161" s="268"/>
      <c r="E161" s="268"/>
      <c r="F161" s="268"/>
      <c r="G161" s="268"/>
      <c r="H161" s="269"/>
      <c r="I161" s="189"/>
      <c r="J161" s="3"/>
      <c r="K161" s="2"/>
      <c r="L161" s="269"/>
      <c r="M161" s="189"/>
      <c r="N161" s="3"/>
      <c r="O161" s="2"/>
      <c r="P161" s="269"/>
      <c r="Q161" s="189"/>
      <c r="R161" s="3"/>
      <c r="S161" s="2"/>
      <c r="T161" s="269"/>
      <c r="U161" s="189"/>
      <c r="V161" s="3"/>
      <c r="W161" s="1"/>
      <c r="X161" s="1"/>
      <c r="Y161" s="1"/>
      <c r="Z161" s="1"/>
      <c r="AA161" s="2"/>
      <c r="AB161" s="2"/>
      <c r="AC161" s="2"/>
      <c r="AD161" s="2"/>
      <c r="AE161" s="2"/>
      <c r="AF161" s="2"/>
      <c r="AG161" s="270"/>
    </row>
    <row r="162" spans="1:33" ht="14.25" customHeight="1">
      <c r="A162" s="204"/>
      <c r="B162" s="268"/>
      <c r="C162" s="268"/>
      <c r="D162" s="268"/>
      <c r="E162" s="268"/>
      <c r="F162" s="268"/>
      <c r="G162" s="268"/>
      <c r="H162" s="269"/>
      <c r="I162" s="189"/>
      <c r="J162" s="3"/>
      <c r="K162" s="2"/>
      <c r="L162" s="269"/>
      <c r="M162" s="189"/>
      <c r="N162" s="3"/>
      <c r="O162" s="2"/>
      <c r="P162" s="269"/>
      <c r="Q162" s="189"/>
      <c r="R162" s="3"/>
      <c r="S162" s="2"/>
      <c r="T162" s="269"/>
      <c r="U162" s="189"/>
      <c r="V162" s="3"/>
      <c r="W162" s="1"/>
      <c r="X162" s="1"/>
      <c r="Y162" s="1"/>
      <c r="Z162" s="1"/>
      <c r="AA162" s="2"/>
      <c r="AB162" s="2"/>
      <c r="AC162" s="2"/>
      <c r="AD162" s="2"/>
      <c r="AE162" s="2"/>
      <c r="AF162" s="2"/>
      <c r="AG162" s="270"/>
    </row>
    <row r="163" spans="1:33" ht="14.25" customHeight="1">
      <c r="A163" s="204"/>
      <c r="B163" s="268"/>
      <c r="C163" s="268"/>
      <c r="D163" s="268"/>
      <c r="E163" s="268"/>
      <c r="F163" s="268"/>
      <c r="G163" s="268"/>
      <c r="H163" s="269"/>
      <c r="I163" s="189"/>
      <c r="J163" s="3"/>
      <c r="K163" s="2"/>
      <c r="L163" s="269"/>
      <c r="M163" s="189"/>
      <c r="N163" s="3"/>
      <c r="O163" s="2"/>
      <c r="P163" s="269"/>
      <c r="Q163" s="189"/>
      <c r="R163" s="3"/>
      <c r="S163" s="2"/>
      <c r="T163" s="269"/>
      <c r="U163" s="189"/>
      <c r="V163" s="3"/>
      <c r="W163" s="1"/>
      <c r="X163" s="1"/>
      <c r="Y163" s="1"/>
      <c r="Z163" s="1"/>
      <c r="AA163" s="2"/>
      <c r="AB163" s="2"/>
      <c r="AC163" s="2"/>
      <c r="AD163" s="2"/>
      <c r="AE163" s="2"/>
      <c r="AF163" s="2"/>
      <c r="AG163" s="270"/>
    </row>
    <row r="164" spans="1:33" ht="14.25" customHeight="1">
      <c r="A164" s="204"/>
      <c r="B164" s="268"/>
      <c r="C164" s="268"/>
      <c r="D164" s="268"/>
      <c r="E164" s="268"/>
      <c r="F164" s="268"/>
      <c r="G164" s="268"/>
      <c r="H164" s="269"/>
      <c r="I164" s="189"/>
      <c r="J164" s="3"/>
      <c r="K164" s="2"/>
      <c r="L164" s="269"/>
      <c r="M164" s="189"/>
      <c r="N164" s="3"/>
      <c r="O164" s="2"/>
      <c r="P164" s="269"/>
      <c r="Q164" s="189"/>
      <c r="R164" s="3"/>
      <c r="S164" s="2"/>
      <c r="T164" s="269"/>
      <c r="U164" s="189"/>
      <c r="V164" s="3"/>
      <c r="W164" s="1"/>
      <c r="X164" s="1"/>
      <c r="Y164" s="1"/>
      <c r="Z164" s="1"/>
      <c r="AA164" s="2"/>
      <c r="AB164" s="2"/>
      <c r="AC164" s="2"/>
      <c r="AD164" s="2"/>
      <c r="AE164" s="2"/>
      <c r="AF164" s="2"/>
      <c r="AG164" s="270"/>
    </row>
    <row r="165" spans="1:33" ht="14.25" customHeight="1">
      <c r="A165" s="204"/>
      <c r="B165" s="268"/>
      <c r="C165" s="268"/>
      <c r="D165" s="268"/>
      <c r="E165" s="268"/>
      <c r="F165" s="268"/>
      <c r="G165" s="268"/>
      <c r="H165" s="269"/>
      <c r="I165" s="189"/>
      <c r="J165" s="3"/>
      <c r="K165" s="2"/>
      <c r="L165" s="269"/>
      <c r="M165" s="189"/>
      <c r="N165" s="3"/>
      <c r="O165" s="2"/>
      <c r="P165" s="269"/>
      <c r="Q165" s="189"/>
      <c r="R165" s="3"/>
      <c r="S165" s="2"/>
      <c r="T165" s="269"/>
      <c r="U165" s="189"/>
      <c r="V165" s="3"/>
      <c r="W165" s="1"/>
      <c r="X165" s="1"/>
      <c r="Y165" s="1"/>
      <c r="Z165" s="1"/>
      <c r="AA165" s="2"/>
      <c r="AB165" s="2"/>
      <c r="AC165" s="2"/>
      <c r="AD165" s="2"/>
      <c r="AE165" s="2"/>
      <c r="AF165" s="2"/>
      <c r="AG165" s="270"/>
    </row>
    <row r="166" spans="1:33" ht="14.25" customHeight="1">
      <c r="A166" s="204"/>
      <c r="B166" s="268"/>
      <c r="C166" s="268"/>
      <c r="D166" s="268"/>
      <c r="E166" s="268"/>
      <c r="F166" s="268"/>
      <c r="G166" s="268"/>
      <c r="H166" s="269"/>
      <c r="I166" s="189"/>
      <c r="J166" s="3"/>
      <c r="K166" s="2"/>
      <c r="L166" s="269"/>
      <c r="M166" s="189"/>
      <c r="N166" s="3"/>
      <c r="O166" s="2"/>
      <c r="P166" s="269"/>
      <c r="Q166" s="189"/>
      <c r="R166" s="3"/>
      <c r="S166" s="2"/>
      <c r="T166" s="269"/>
      <c r="U166" s="189"/>
      <c r="V166" s="3"/>
      <c r="W166" s="1"/>
      <c r="X166" s="1"/>
      <c r="Y166" s="1"/>
      <c r="Z166" s="1"/>
      <c r="AA166" s="2"/>
      <c r="AB166" s="2"/>
      <c r="AC166" s="2"/>
      <c r="AD166" s="2"/>
      <c r="AE166" s="2"/>
      <c r="AF166" s="2"/>
      <c r="AG166" s="270"/>
    </row>
    <row r="167" spans="1:33" ht="14.25" customHeight="1">
      <c r="A167" s="204"/>
      <c r="B167" s="268"/>
      <c r="C167" s="268"/>
      <c r="D167" s="268"/>
      <c r="E167" s="268"/>
      <c r="F167" s="268"/>
      <c r="G167" s="268"/>
      <c r="H167" s="269"/>
      <c r="I167" s="189"/>
      <c r="J167" s="3"/>
      <c r="K167" s="2"/>
      <c r="L167" s="269"/>
      <c r="M167" s="189"/>
      <c r="N167" s="3"/>
      <c r="O167" s="2"/>
      <c r="P167" s="269"/>
      <c r="Q167" s="189"/>
      <c r="R167" s="3"/>
      <c r="S167" s="2"/>
      <c r="T167" s="269"/>
      <c r="U167" s="189"/>
      <c r="V167" s="3"/>
      <c r="W167" s="1"/>
      <c r="X167" s="1"/>
      <c r="Y167" s="1"/>
      <c r="Z167" s="1"/>
      <c r="AA167" s="2"/>
      <c r="AB167" s="2"/>
      <c r="AC167" s="2"/>
      <c r="AD167" s="2"/>
      <c r="AE167" s="2"/>
      <c r="AF167" s="2"/>
      <c r="AG167" s="270"/>
    </row>
    <row r="168" spans="1:33" ht="14.25" customHeight="1">
      <c r="A168" s="204"/>
      <c r="B168" s="268"/>
      <c r="C168" s="268"/>
      <c r="D168" s="268"/>
      <c r="E168" s="268"/>
      <c r="F168" s="268"/>
      <c r="G168" s="268"/>
      <c r="H168" s="269"/>
      <c r="I168" s="189"/>
      <c r="J168" s="3"/>
      <c r="K168" s="2"/>
      <c r="L168" s="269"/>
      <c r="M168" s="189"/>
      <c r="N168" s="3"/>
      <c r="O168" s="2"/>
      <c r="P168" s="269"/>
      <c r="Q168" s="189"/>
      <c r="R168" s="3"/>
      <c r="S168" s="2"/>
      <c r="T168" s="269"/>
      <c r="U168" s="189"/>
      <c r="V168" s="3"/>
      <c r="W168" s="1"/>
      <c r="X168" s="1"/>
      <c r="Y168" s="1"/>
      <c r="Z168" s="1"/>
      <c r="AA168" s="2"/>
      <c r="AB168" s="2"/>
      <c r="AC168" s="2"/>
      <c r="AD168" s="2"/>
      <c r="AE168" s="2"/>
      <c r="AF168" s="2"/>
      <c r="AG168" s="270"/>
    </row>
    <row r="169" spans="1:33" ht="14.25" customHeight="1">
      <c r="A169" s="204"/>
      <c r="B169" s="268"/>
      <c r="C169" s="268"/>
      <c r="D169" s="268"/>
      <c r="E169" s="268"/>
      <c r="F169" s="268"/>
      <c r="G169" s="268"/>
      <c r="H169" s="269"/>
      <c r="I169" s="189"/>
      <c r="J169" s="3"/>
      <c r="K169" s="2"/>
      <c r="L169" s="269"/>
      <c r="M169" s="189"/>
      <c r="N169" s="3"/>
      <c r="O169" s="2"/>
      <c r="P169" s="269"/>
      <c r="Q169" s="189"/>
      <c r="R169" s="3"/>
      <c r="S169" s="2"/>
      <c r="T169" s="269"/>
      <c r="U169" s="189"/>
      <c r="V169" s="3"/>
      <c r="W169" s="1"/>
      <c r="X169" s="1"/>
      <c r="Y169" s="1"/>
      <c r="Z169" s="1"/>
      <c r="AA169" s="2"/>
      <c r="AB169" s="2"/>
      <c r="AC169" s="2"/>
      <c r="AD169" s="2"/>
      <c r="AE169" s="2"/>
      <c r="AF169" s="2"/>
      <c r="AG169" s="270"/>
    </row>
    <row r="170" spans="1:33" ht="14.25" customHeight="1">
      <c r="A170" s="204"/>
      <c r="B170" s="268"/>
      <c r="C170" s="268"/>
      <c r="D170" s="268"/>
      <c r="E170" s="268"/>
      <c r="F170" s="268"/>
      <c r="G170" s="268"/>
      <c r="H170" s="269"/>
      <c r="I170" s="189"/>
      <c r="J170" s="3"/>
      <c r="K170" s="2"/>
      <c r="L170" s="269"/>
      <c r="M170" s="189"/>
      <c r="N170" s="3"/>
      <c r="O170" s="2"/>
      <c r="P170" s="269"/>
      <c r="Q170" s="189"/>
      <c r="R170" s="3"/>
      <c r="S170" s="2"/>
      <c r="T170" s="269"/>
      <c r="U170" s="189"/>
      <c r="V170" s="3"/>
      <c r="W170" s="1"/>
      <c r="X170" s="1"/>
      <c r="Y170" s="1"/>
      <c r="Z170" s="1"/>
      <c r="AA170" s="2"/>
      <c r="AB170" s="2"/>
      <c r="AC170" s="2"/>
      <c r="AD170" s="2"/>
      <c r="AE170" s="2"/>
      <c r="AF170" s="2"/>
      <c r="AG170" s="270"/>
    </row>
    <row r="171" spans="1:33" ht="14.25" customHeight="1">
      <c r="A171" s="204"/>
      <c r="B171" s="268"/>
      <c r="C171" s="268"/>
      <c r="D171" s="268"/>
      <c r="E171" s="268"/>
      <c r="F171" s="268"/>
      <c r="G171" s="268"/>
      <c r="H171" s="269"/>
      <c r="I171" s="189"/>
      <c r="J171" s="3"/>
      <c r="K171" s="2"/>
      <c r="L171" s="269"/>
      <c r="M171" s="189"/>
      <c r="N171" s="3"/>
      <c r="O171" s="2"/>
      <c r="P171" s="269"/>
      <c r="Q171" s="189"/>
      <c r="R171" s="3"/>
      <c r="S171" s="2"/>
      <c r="T171" s="269"/>
      <c r="U171" s="189"/>
      <c r="V171" s="3"/>
      <c r="W171" s="1"/>
      <c r="X171" s="1"/>
      <c r="Y171" s="1"/>
      <c r="Z171" s="1"/>
      <c r="AA171" s="2"/>
      <c r="AB171" s="2"/>
      <c r="AC171" s="2"/>
      <c r="AD171" s="2"/>
      <c r="AE171" s="2"/>
      <c r="AF171" s="2"/>
      <c r="AG171" s="270"/>
    </row>
    <row r="172" spans="1:33" ht="14.25" customHeight="1">
      <c r="A172" s="204"/>
      <c r="B172" s="268"/>
      <c r="C172" s="268"/>
      <c r="D172" s="268"/>
      <c r="E172" s="268"/>
      <c r="F172" s="268"/>
      <c r="G172" s="268"/>
      <c r="H172" s="269"/>
      <c r="I172" s="189"/>
      <c r="J172" s="3"/>
      <c r="K172" s="2"/>
      <c r="L172" s="269"/>
      <c r="M172" s="189"/>
      <c r="N172" s="3"/>
      <c r="O172" s="2"/>
      <c r="P172" s="269"/>
      <c r="Q172" s="189"/>
      <c r="R172" s="3"/>
      <c r="S172" s="2"/>
      <c r="T172" s="269"/>
      <c r="U172" s="189"/>
      <c r="V172" s="3"/>
      <c r="W172" s="1"/>
      <c r="X172" s="1"/>
      <c r="Y172" s="1"/>
      <c r="Z172" s="1"/>
      <c r="AA172" s="2"/>
      <c r="AB172" s="2"/>
      <c r="AC172" s="2"/>
      <c r="AD172" s="2"/>
      <c r="AE172" s="2"/>
      <c r="AF172" s="2"/>
      <c r="AG172" s="270"/>
    </row>
    <row r="173" spans="1:33" ht="14.25" customHeight="1">
      <c r="A173" s="204"/>
      <c r="B173" s="268"/>
      <c r="C173" s="268"/>
      <c r="D173" s="268"/>
      <c r="E173" s="268"/>
      <c r="F173" s="268"/>
      <c r="G173" s="268"/>
      <c r="H173" s="269"/>
      <c r="I173" s="189"/>
      <c r="J173" s="3"/>
      <c r="K173" s="2"/>
      <c r="L173" s="269"/>
      <c r="M173" s="189"/>
      <c r="N173" s="3"/>
      <c r="O173" s="2"/>
      <c r="P173" s="269"/>
      <c r="Q173" s="189"/>
      <c r="R173" s="3"/>
      <c r="S173" s="2"/>
      <c r="T173" s="269"/>
      <c r="U173" s="189"/>
      <c r="V173" s="3"/>
      <c r="W173" s="1"/>
      <c r="X173" s="1"/>
      <c r="Y173" s="1"/>
      <c r="Z173" s="1"/>
      <c r="AA173" s="2"/>
      <c r="AB173" s="2"/>
      <c r="AC173" s="2"/>
      <c r="AD173" s="2"/>
      <c r="AE173" s="2"/>
      <c r="AF173" s="2"/>
      <c r="AG173" s="270"/>
    </row>
    <row r="174" spans="1:33" ht="14.25" customHeight="1">
      <c r="A174" s="204"/>
      <c r="B174" s="268"/>
      <c r="C174" s="268"/>
      <c r="D174" s="268"/>
      <c r="E174" s="268"/>
      <c r="F174" s="268"/>
      <c r="G174" s="268"/>
      <c r="H174" s="269"/>
      <c r="I174" s="189"/>
      <c r="J174" s="3"/>
      <c r="K174" s="2"/>
      <c r="L174" s="269"/>
      <c r="M174" s="189"/>
      <c r="N174" s="3"/>
      <c r="O174" s="2"/>
      <c r="P174" s="269"/>
      <c r="Q174" s="189"/>
      <c r="R174" s="3"/>
      <c r="S174" s="2"/>
      <c r="T174" s="269"/>
      <c r="U174" s="189"/>
      <c r="V174" s="3"/>
      <c r="W174" s="1"/>
      <c r="X174" s="1"/>
      <c r="Y174" s="1"/>
      <c r="Z174" s="1"/>
      <c r="AA174" s="2"/>
      <c r="AB174" s="2"/>
      <c r="AC174" s="2"/>
      <c r="AD174" s="2"/>
      <c r="AE174" s="2"/>
      <c r="AF174" s="2"/>
      <c r="AG174" s="270"/>
    </row>
    <row r="175" spans="1:33" ht="14.25" customHeight="1">
      <c r="A175" s="204"/>
      <c r="B175" s="268"/>
      <c r="C175" s="268"/>
      <c r="D175" s="268"/>
      <c r="E175" s="268"/>
      <c r="F175" s="268"/>
      <c r="G175" s="268"/>
      <c r="H175" s="269"/>
      <c r="I175" s="189"/>
      <c r="J175" s="3"/>
      <c r="K175" s="2"/>
      <c r="L175" s="269"/>
      <c r="M175" s="189"/>
      <c r="N175" s="3"/>
      <c r="O175" s="2"/>
      <c r="P175" s="269"/>
      <c r="Q175" s="189"/>
      <c r="R175" s="3"/>
      <c r="S175" s="2"/>
      <c r="T175" s="269"/>
      <c r="U175" s="189"/>
      <c r="V175" s="3"/>
      <c r="W175" s="1"/>
      <c r="X175" s="1"/>
      <c r="Y175" s="1"/>
      <c r="Z175" s="1"/>
      <c r="AA175" s="2"/>
      <c r="AB175" s="2"/>
      <c r="AC175" s="2"/>
      <c r="AD175" s="2"/>
      <c r="AE175" s="2"/>
      <c r="AF175" s="2"/>
      <c r="AG175" s="270"/>
    </row>
    <row r="176" spans="1:33" ht="14.25" customHeight="1">
      <c r="A176" s="204"/>
      <c r="B176" s="268"/>
      <c r="C176" s="268"/>
      <c r="D176" s="268"/>
      <c r="E176" s="268"/>
      <c r="F176" s="268"/>
      <c r="G176" s="268"/>
      <c r="H176" s="269"/>
      <c r="I176" s="189"/>
      <c r="J176" s="3"/>
      <c r="K176" s="2"/>
      <c r="L176" s="269"/>
      <c r="M176" s="189"/>
      <c r="N176" s="3"/>
      <c r="O176" s="2"/>
      <c r="P176" s="269"/>
      <c r="Q176" s="189"/>
      <c r="R176" s="3"/>
      <c r="S176" s="2"/>
      <c r="T176" s="269"/>
      <c r="U176" s="189"/>
      <c r="V176" s="3"/>
      <c r="W176" s="1"/>
      <c r="X176" s="1"/>
      <c r="Y176" s="1"/>
      <c r="Z176" s="1"/>
      <c r="AA176" s="2"/>
      <c r="AB176" s="2"/>
      <c r="AC176" s="2"/>
      <c r="AD176" s="2"/>
      <c r="AE176" s="2"/>
      <c r="AF176" s="2"/>
      <c r="AG176" s="270"/>
    </row>
    <row r="177" spans="1:33" ht="14.25" customHeight="1">
      <c r="A177" s="204"/>
      <c r="B177" s="268"/>
      <c r="C177" s="268"/>
      <c r="D177" s="268"/>
      <c r="E177" s="268"/>
      <c r="F177" s="268"/>
      <c r="G177" s="268"/>
      <c r="H177" s="269"/>
      <c r="I177" s="189"/>
      <c r="J177" s="3"/>
      <c r="K177" s="2"/>
      <c r="L177" s="269"/>
      <c r="M177" s="189"/>
      <c r="N177" s="3"/>
      <c r="O177" s="2"/>
      <c r="P177" s="269"/>
      <c r="Q177" s="189"/>
      <c r="R177" s="3"/>
      <c r="S177" s="2"/>
      <c r="T177" s="269"/>
      <c r="U177" s="189"/>
      <c r="V177" s="3"/>
      <c r="W177" s="1"/>
      <c r="X177" s="1"/>
      <c r="Y177" s="1"/>
      <c r="Z177" s="1"/>
      <c r="AA177" s="2"/>
      <c r="AB177" s="2"/>
      <c r="AC177" s="2"/>
      <c r="AD177" s="2"/>
      <c r="AE177" s="2"/>
      <c r="AF177" s="2"/>
      <c r="AG177" s="270"/>
    </row>
    <row r="178" spans="1:33" ht="14.25" customHeight="1">
      <c r="A178" s="204"/>
      <c r="B178" s="268"/>
      <c r="C178" s="268"/>
      <c r="D178" s="268"/>
      <c r="E178" s="268"/>
      <c r="F178" s="268"/>
      <c r="G178" s="268"/>
      <c r="H178" s="269"/>
      <c r="I178" s="189"/>
      <c r="J178" s="3"/>
      <c r="K178" s="2"/>
      <c r="L178" s="269"/>
      <c r="M178" s="189"/>
      <c r="N178" s="3"/>
      <c r="O178" s="2"/>
      <c r="P178" s="269"/>
      <c r="Q178" s="189"/>
      <c r="R178" s="3"/>
      <c r="S178" s="2"/>
      <c r="T178" s="269"/>
      <c r="U178" s="189"/>
      <c r="V178" s="3"/>
      <c r="W178" s="1"/>
      <c r="X178" s="1"/>
      <c r="Y178" s="1"/>
      <c r="Z178" s="1"/>
      <c r="AA178" s="2"/>
      <c r="AB178" s="2"/>
      <c r="AC178" s="2"/>
      <c r="AD178" s="2"/>
      <c r="AE178" s="2"/>
      <c r="AF178" s="2"/>
      <c r="AG178" s="270"/>
    </row>
    <row r="179" spans="1:33" ht="14.25" customHeight="1">
      <c r="A179" s="204"/>
      <c r="B179" s="268"/>
      <c r="C179" s="268"/>
      <c r="D179" s="268"/>
      <c r="E179" s="268"/>
      <c r="F179" s="268"/>
      <c r="G179" s="268"/>
      <c r="H179" s="269"/>
      <c r="I179" s="189"/>
      <c r="J179" s="3"/>
      <c r="K179" s="2"/>
      <c r="L179" s="269"/>
      <c r="M179" s="189"/>
      <c r="N179" s="3"/>
      <c r="O179" s="2"/>
      <c r="P179" s="269"/>
      <c r="Q179" s="189"/>
      <c r="R179" s="3"/>
      <c r="S179" s="2"/>
      <c r="T179" s="269"/>
      <c r="U179" s="189"/>
      <c r="V179" s="3"/>
      <c r="W179" s="1"/>
      <c r="X179" s="1"/>
      <c r="Y179" s="1"/>
      <c r="Z179" s="1"/>
      <c r="AA179" s="2"/>
      <c r="AB179" s="2"/>
      <c r="AC179" s="2"/>
      <c r="AD179" s="2"/>
      <c r="AE179" s="2"/>
      <c r="AF179" s="2"/>
      <c r="AG179" s="270"/>
    </row>
    <row r="180" spans="1:33" ht="14.25" customHeight="1">
      <c r="A180" s="204"/>
      <c r="B180" s="268"/>
      <c r="C180" s="268"/>
      <c r="D180" s="268"/>
      <c r="E180" s="268"/>
      <c r="F180" s="268"/>
      <c r="G180" s="268"/>
      <c r="H180" s="269"/>
      <c r="I180" s="189"/>
      <c r="J180" s="3"/>
      <c r="K180" s="2"/>
      <c r="L180" s="269"/>
      <c r="M180" s="189"/>
      <c r="N180" s="3"/>
      <c r="O180" s="2"/>
      <c r="P180" s="269"/>
      <c r="Q180" s="189"/>
      <c r="R180" s="3"/>
      <c r="S180" s="2"/>
      <c r="T180" s="269"/>
      <c r="U180" s="189"/>
      <c r="V180" s="3"/>
      <c r="W180" s="1"/>
      <c r="X180" s="1"/>
      <c r="Y180" s="1"/>
      <c r="Z180" s="1"/>
      <c r="AA180" s="2"/>
      <c r="AB180" s="2"/>
      <c r="AC180" s="2"/>
      <c r="AD180" s="2"/>
      <c r="AE180" s="2"/>
      <c r="AF180" s="2"/>
      <c r="AG180" s="270"/>
    </row>
    <row r="181" spans="1:33" ht="14.25" customHeight="1">
      <c r="A181" s="204"/>
      <c r="B181" s="268"/>
      <c r="C181" s="268"/>
      <c r="D181" s="268"/>
      <c r="E181" s="268"/>
      <c r="F181" s="268"/>
      <c r="G181" s="268"/>
      <c r="H181" s="269"/>
      <c r="I181" s="189"/>
      <c r="J181" s="3"/>
      <c r="K181" s="2"/>
      <c r="L181" s="269"/>
      <c r="M181" s="189"/>
      <c r="N181" s="3"/>
      <c r="O181" s="2"/>
      <c r="P181" s="269"/>
      <c r="Q181" s="189"/>
      <c r="R181" s="3"/>
      <c r="S181" s="2"/>
      <c r="T181" s="269"/>
      <c r="U181" s="189"/>
      <c r="V181" s="3"/>
      <c r="W181" s="1"/>
      <c r="X181" s="1"/>
      <c r="Y181" s="1"/>
      <c r="Z181" s="1"/>
      <c r="AA181" s="2"/>
      <c r="AB181" s="2"/>
      <c r="AC181" s="2"/>
      <c r="AD181" s="2"/>
      <c r="AE181" s="2"/>
      <c r="AF181" s="2"/>
      <c r="AG181" s="270"/>
    </row>
    <row r="182" spans="1:33" ht="14.25" customHeight="1">
      <c r="A182" s="204"/>
      <c r="B182" s="268"/>
      <c r="C182" s="268"/>
      <c r="D182" s="268"/>
      <c r="E182" s="268"/>
      <c r="F182" s="268"/>
      <c r="G182" s="268"/>
      <c r="H182" s="269"/>
      <c r="I182" s="189"/>
      <c r="J182" s="3"/>
      <c r="K182" s="2"/>
      <c r="L182" s="269"/>
      <c r="M182" s="189"/>
      <c r="N182" s="3"/>
      <c r="O182" s="2"/>
      <c r="P182" s="269"/>
      <c r="Q182" s="189"/>
      <c r="R182" s="3"/>
      <c r="S182" s="2"/>
      <c r="T182" s="269"/>
      <c r="U182" s="189"/>
      <c r="V182" s="3"/>
      <c r="W182" s="1"/>
      <c r="X182" s="1"/>
      <c r="Y182" s="1"/>
      <c r="Z182" s="1"/>
      <c r="AA182" s="2"/>
      <c r="AB182" s="2"/>
      <c r="AC182" s="2"/>
      <c r="AD182" s="2"/>
      <c r="AE182" s="2"/>
      <c r="AF182" s="2"/>
      <c r="AG182" s="270"/>
    </row>
    <row r="183" spans="1:33" ht="14.25" customHeight="1">
      <c r="A183" s="204"/>
      <c r="B183" s="268"/>
      <c r="C183" s="268"/>
      <c r="D183" s="268"/>
      <c r="E183" s="268"/>
      <c r="F183" s="268"/>
      <c r="G183" s="268"/>
      <c r="H183" s="269"/>
      <c r="I183" s="189"/>
      <c r="J183" s="3"/>
      <c r="K183" s="2"/>
      <c r="L183" s="269"/>
      <c r="M183" s="189"/>
      <c r="N183" s="3"/>
      <c r="O183" s="2"/>
      <c r="P183" s="269"/>
      <c r="Q183" s="189"/>
      <c r="R183" s="3"/>
      <c r="S183" s="2"/>
      <c r="T183" s="269"/>
      <c r="U183" s="189"/>
      <c r="V183" s="3"/>
      <c r="W183" s="1"/>
      <c r="X183" s="1"/>
      <c r="Y183" s="1"/>
      <c r="Z183" s="1"/>
      <c r="AA183" s="2"/>
      <c r="AB183" s="2"/>
      <c r="AC183" s="2"/>
      <c r="AD183" s="2"/>
      <c r="AE183" s="2"/>
      <c r="AF183" s="2"/>
      <c r="AG183" s="270"/>
    </row>
    <row r="184" spans="1:33" ht="14.25" customHeight="1">
      <c r="A184" s="204"/>
      <c r="B184" s="268"/>
      <c r="C184" s="268"/>
      <c r="D184" s="268"/>
      <c r="E184" s="268"/>
      <c r="F184" s="268"/>
      <c r="G184" s="268"/>
      <c r="H184" s="269"/>
      <c r="I184" s="189"/>
      <c r="J184" s="3"/>
      <c r="K184" s="2"/>
      <c r="L184" s="269"/>
      <c r="M184" s="189"/>
      <c r="N184" s="3"/>
      <c r="O184" s="2"/>
      <c r="P184" s="269"/>
      <c r="Q184" s="189"/>
      <c r="R184" s="3"/>
      <c r="S184" s="2"/>
      <c r="T184" s="269"/>
      <c r="U184" s="189"/>
      <c r="V184" s="3"/>
      <c r="W184" s="1"/>
      <c r="X184" s="1"/>
      <c r="Y184" s="1"/>
      <c r="Z184" s="1"/>
      <c r="AA184" s="2"/>
      <c r="AB184" s="2"/>
      <c r="AC184" s="2"/>
      <c r="AD184" s="2"/>
      <c r="AE184" s="2"/>
      <c r="AF184" s="2"/>
      <c r="AG184" s="270"/>
    </row>
    <row r="185" spans="1:33" ht="14.25" customHeight="1">
      <c r="A185" s="204"/>
      <c r="B185" s="268"/>
      <c r="C185" s="268"/>
      <c r="D185" s="268"/>
      <c r="E185" s="268"/>
      <c r="F185" s="268"/>
      <c r="G185" s="268"/>
      <c r="H185" s="269"/>
      <c r="I185" s="189"/>
      <c r="J185" s="3"/>
      <c r="K185" s="2"/>
      <c r="L185" s="269"/>
      <c r="M185" s="189"/>
      <c r="N185" s="3"/>
      <c r="O185" s="2"/>
      <c r="P185" s="269"/>
      <c r="Q185" s="189"/>
      <c r="R185" s="3"/>
      <c r="S185" s="2"/>
      <c r="T185" s="269"/>
      <c r="U185" s="189"/>
      <c r="V185" s="3"/>
      <c r="W185" s="1"/>
      <c r="X185" s="1"/>
      <c r="Y185" s="1"/>
      <c r="Z185" s="1"/>
      <c r="AA185" s="2"/>
      <c r="AB185" s="2"/>
      <c r="AC185" s="2"/>
      <c r="AD185" s="2"/>
      <c r="AE185" s="2"/>
      <c r="AF185" s="2"/>
      <c r="AG185" s="270"/>
    </row>
    <row r="186" spans="1:33" ht="14.25" customHeight="1">
      <c r="A186" s="204"/>
      <c r="B186" s="268"/>
      <c r="C186" s="268"/>
      <c r="D186" s="268"/>
      <c r="E186" s="268"/>
      <c r="F186" s="268"/>
      <c r="G186" s="268"/>
      <c r="H186" s="269"/>
      <c r="I186" s="189"/>
      <c r="J186" s="3"/>
      <c r="K186" s="2"/>
      <c r="L186" s="269"/>
      <c r="M186" s="189"/>
      <c r="N186" s="3"/>
      <c r="O186" s="2"/>
      <c r="P186" s="269"/>
      <c r="Q186" s="189"/>
      <c r="R186" s="3"/>
      <c r="S186" s="2"/>
      <c r="T186" s="269"/>
      <c r="U186" s="189"/>
      <c r="V186" s="3"/>
      <c r="W186" s="1"/>
      <c r="X186" s="1"/>
      <c r="Y186" s="1"/>
      <c r="Z186" s="1"/>
      <c r="AA186" s="2"/>
      <c r="AB186" s="2"/>
      <c r="AC186" s="2"/>
      <c r="AD186" s="2"/>
      <c r="AE186" s="2"/>
      <c r="AF186" s="2"/>
      <c r="AG186" s="270"/>
    </row>
    <row r="187" spans="1:33" ht="14.25" customHeight="1">
      <c r="A187" s="204"/>
      <c r="B187" s="268"/>
      <c r="C187" s="268"/>
      <c r="D187" s="268"/>
      <c r="E187" s="268"/>
      <c r="F187" s="268"/>
      <c r="G187" s="268"/>
      <c r="H187" s="269"/>
      <c r="I187" s="189"/>
      <c r="J187" s="3"/>
      <c r="K187" s="2"/>
      <c r="L187" s="269"/>
      <c r="M187" s="189"/>
      <c r="N187" s="3"/>
      <c r="O187" s="2"/>
      <c r="P187" s="269"/>
      <c r="Q187" s="189"/>
      <c r="R187" s="3"/>
      <c r="S187" s="2"/>
      <c r="T187" s="269"/>
      <c r="U187" s="189"/>
      <c r="V187" s="3"/>
      <c r="W187" s="1"/>
      <c r="X187" s="1"/>
      <c r="Y187" s="1"/>
      <c r="Z187" s="1"/>
      <c r="AA187" s="2"/>
      <c r="AB187" s="2"/>
      <c r="AC187" s="2"/>
      <c r="AD187" s="2"/>
      <c r="AE187" s="2"/>
      <c r="AF187" s="2"/>
      <c r="AG187" s="270"/>
    </row>
    <row r="188" spans="1:33" ht="14.25" customHeight="1">
      <c r="A188" s="204"/>
      <c r="B188" s="268"/>
      <c r="C188" s="268"/>
      <c r="D188" s="268"/>
      <c r="E188" s="268"/>
      <c r="F188" s="268"/>
      <c r="G188" s="268"/>
      <c r="H188" s="269"/>
      <c r="I188" s="189"/>
      <c r="J188" s="3"/>
      <c r="K188" s="2"/>
      <c r="L188" s="269"/>
      <c r="M188" s="189"/>
      <c r="N188" s="3"/>
      <c r="O188" s="2"/>
      <c r="P188" s="269"/>
      <c r="Q188" s="189"/>
      <c r="R188" s="3"/>
      <c r="S188" s="2"/>
      <c r="T188" s="269"/>
      <c r="U188" s="189"/>
      <c r="V188" s="3"/>
      <c r="W188" s="1"/>
      <c r="X188" s="1"/>
      <c r="Y188" s="1"/>
      <c r="Z188" s="1"/>
      <c r="AA188" s="2"/>
      <c r="AB188" s="2"/>
      <c r="AC188" s="2"/>
      <c r="AD188" s="2"/>
      <c r="AE188" s="2"/>
      <c r="AF188" s="2"/>
      <c r="AG188" s="270"/>
    </row>
    <row r="189" spans="1:33" ht="14.25" customHeight="1">
      <c r="A189" s="204"/>
      <c r="B189" s="268"/>
      <c r="C189" s="268"/>
      <c r="D189" s="268"/>
      <c r="E189" s="268"/>
      <c r="F189" s="268"/>
      <c r="G189" s="268"/>
      <c r="H189" s="269"/>
      <c r="I189" s="189"/>
      <c r="J189" s="3"/>
      <c r="K189" s="2"/>
      <c r="L189" s="269"/>
      <c r="M189" s="189"/>
      <c r="N189" s="3"/>
      <c r="O189" s="2"/>
      <c r="P189" s="269"/>
      <c r="Q189" s="189"/>
      <c r="R189" s="3"/>
      <c r="S189" s="2"/>
      <c r="T189" s="269"/>
      <c r="U189" s="189"/>
      <c r="V189" s="3"/>
      <c r="W189" s="1"/>
      <c r="X189" s="1"/>
      <c r="Y189" s="1"/>
      <c r="Z189" s="1"/>
      <c r="AA189" s="2"/>
      <c r="AB189" s="2"/>
      <c r="AC189" s="2"/>
      <c r="AD189" s="2"/>
      <c r="AE189" s="2"/>
      <c r="AF189" s="2"/>
      <c r="AG189" s="270"/>
    </row>
    <row r="190" spans="1:33" ht="14.25" customHeight="1">
      <c r="A190" s="204"/>
      <c r="B190" s="268"/>
      <c r="C190" s="268"/>
      <c r="D190" s="268"/>
      <c r="E190" s="268"/>
      <c r="F190" s="268"/>
      <c r="G190" s="268"/>
      <c r="H190" s="269"/>
      <c r="I190" s="189"/>
      <c r="J190" s="3"/>
      <c r="K190" s="2"/>
      <c r="L190" s="269"/>
      <c r="M190" s="189"/>
      <c r="N190" s="3"/>
      <c r="O190" s="2"/>
      <c r="P190" s="269"/>
      <c r="Q190" s="189"/>
      <c r="R190" s="3"/>
      <c r="S190" s="2"/>
      <c r="T190" s="269"/>
      <c r="U190" s="189"/>
      <c r="V190" s="3"/>
      <c r="W190" s="1"/>
      <c r="X190" s="1"/>
      <c r="Y190" s="1"/>
      <c r="Z190" s="1"/>
      <c r="AA190" s="2"/>
      <c r="AB190" s="2"/>
      <c r="AC190" s="2"/>
      <c r="AD190" s="2"/>
      <c r="AE190" s="2"/>
      <c r="AF190" s="2"/>
      <c r="AG190" s="270"/>
    </row>
    <row r="191" spans="1:33" ht="14.25" customHeight="1">
      <c r="A191" s="204"/>
      <c r="B191" s="268"/>
      <c r="C191" s="268"/>
      <c r="D191" s="268"/>
      <c r="E191" s="268"/>
      <c r="F191" s="268"/>
      <c r="G191" s="268"/>
      <c r="H191" s="269"/>
      <c r="I191" s="189"/>
      <c r="J191" s="3"/>
      <c r="K191" s="2"/>
      <c r="L191" s="269"/>
      <c r="M191" s="189"/>
      <c r="N191" s="3"/>
      <c r="O191" s="2"/>
      <c r="P191" s="269"/>
      <c r="Q191" s="189"/>
      <c r="R191" s="3"/>
      <c r="S191" s="2"/>
      <c r="T191" s="269"/>
      <c r="U191" s="189"/>
      <c r="V191" s="3"/>
      <c r="W191" s="1"/>
      <c r="X191" s="1"/>
      <c r="Y191" s="1"/>
      <c r="Z191" s="1"/>
      <c r="AA191" s="2"/>
      <c r="AB191" s="2"/>
      <c r="AC191" s="2"/>
      <c r="AD191" s="2"/>
      <c r="AE191" s="2"/>
      <c r="AF191" s="2"/>
      <c r="AG191" s="270"/>
    </row>
    <row r="192" spans="1:33" ht="14.25" customHeight="1">
      <c r="A192" s="204"/>
      <c r="B192" s="268"/>
      <c r="C192" s="268"/>
      <c r="D192" s="268"/>
      <c r="E192" s="268"/>
      <c r="F192" s="268"/>
      <c r="G192" s="268"/>
      <c r="H192" s="269"/>
      <c r="I192" s="189"/>
      <c r="J192" s="3"/>
      <c r="K192" s="2"/>
      <c r="L192" s="269"/>
      <c r="M192" s="189"/>
      <c r="N192" s="3"/>
      <c r="O192" s="2"/>
      <c r="P192" s="269"/>
      <c r="Q192" s="189"/>
      <c r="R192" s="3"/>
      <c r="S192" s="2"/>
      <c r="T192" s="269"/>
      <c r="U192" s="189"/>
      <c r="V192" s="3"/>
      <c r="W192" s="1"/>
      <c r="X192" s="1"/>
      <c r="Y192" s="1"/>
      <c r="Z192" s="1"/>
      <c r="AA192" s="2"/>
      <c r="AB192" s="2"/>
      <c r="AC192" s="2"/>
      <c r="AD192" s="2"/>
      <c r="AE192" s="2"/>
      <c r="AF192" s="2"/>
      <c r="AG192" s="270"/>
    </row>
    <row r="193" spans="1:33" ht="14.25" customHeight="1">
      <c r="A193" s="204"/>
      <c r="B193" s="268"/>
      <c r="C193" s="268"/>
      <c r="D193" s="268"/>
      <c r="E193" s="268"/>
      <c r="F193" s="268"/>
      <c r="G193" s="268"/>
      <c r="H193" s="269"/>
      <c r="I193" s="189"/>
      <c r="J193" s="3"/>
      <c r="K193" s="2"/>
      <c r="L193" s="269"/>
      <c r="M193" s="189"/>
      <c r="N193" s="3"/>
      <c r="O193" s="2"/>
      <c r="P193" s="269"/>
      <c r="Q193" s="189"/>
      <c r="R193" s="3"/>
      <c r="S193" s="2"/>
      <c r="T193" s="269"/>
      <c r="U193" s="189"/>
      <c r="V193" s="3"/>
      <c r="W193" s="1"/>
      <c r="X193" s="1"/>
      <c r="Y193" s="1"/>
      <c r="Z193" s="1"/>
      <c r="AA193" s="2"/>
      <c r="AB193" s="2"/>
      <c r="AC193" s="2"/>
      <c r="AD193" s="2"/>
      <c r="AE193" s="2"/>
      <c r="AF193" s="2"/>
      <c r="AG193" s="270"/>
    </row>
    <row r="194" spans="1:33" ht="14.25" customHeight="1">
      <c r="A194" s="204"/>
      <c r="B194" s="268"/>
      <c r="C194" s="268"/>
      <c r="D194" s="268"/>
      <c r="E194" s="268"/>
      <c r="F194" s="268"/>
      <c r="G194" s="268"/>
      <c r="H194" s="269"/>
      <c r="I194" s="189"/>
      <c r="J194" s="3"/>
      <c r="K194" s="2"/>
      <c r="L194" s="269"/>
      <c r="M194" s="189"/>
      <c r="N194" s="3"/>
      <c r="O194" s="2"/>
      <c r="P194" s="269"/>
      <c r="Q194" s="189"/>
      <c r="R194" s="3"/>
      <c r="S194" s="2"/>
      <c r="T194" s="269"/>
      <c r="U194" s="189"/>
      <c r="V194" s="3"/>
      <c r="W194" s="1"/>
      <c r="X194" s="1"/>
      <c r="Y194" s="1"/>
      <c r="Z194" s="1"/>
      <c r="AA194" s="2"/>
      <c r="AB194" s="2"/>
      <c r="AC194" s="2"/>
      <c r="AD194" s="2"/>
      <c r="AE194" s="2"/>
      <c r="AF194" s="2"/>
      <c r="AG194" s="270"/>
    </row>
    <row r="195" spans="1:33" ht="14.25" customHeight="1">
      <c r="A195" s="204"/>
      <c r="B195" s="268"/>
      <c r="C195" s="268"/>
      <c r="D195" s="268"/>
      <c r="E195" s="268"/>
      <c r="F195" s="268"/>
      <c r="G195" s="268"/>
      <c r="H195" s="269"/>
      <c r="I195" s="189"/>
      <c r="J195" s="3"/>
      <c r="K195" s="2"/>
      <c r="L195" s="269"/>
      <c r="M195" s="189"/>
      <c r="N195" s="3"/>
      <c r="O195" s="2"/>
      <c r="P195" s="269"/>
      <c r="Q195" s="189"/>
      <c r="R195" s="3"/>
      <c r="S195" s="2"/>
      <c r="T195" s="269"/>
      <c r="U195" s="189"/>
      <c r="V195" s="3"/>
      <c r="W195" s="1"/>
      <c r="X195" s="1"/>
      <c r="Y195" s="1"/>
      <c r="Z195" s="1"/>
      <c r="AA195" s="2"/>
      <c r="AB195" s="2"/>
      <c r="AC195" s="2"/>
      <c r="AD195" s="2"/>
      <c r="AE195" s="2"/>
      <c r="AF195" s="2"/>
      <c r="AG195" s="270"/>
    </row>
    <row r="196" spans="1:33" ht="14.25" customHeight="1">
      <c r="A196" s="204"/>
      <c r="B196" s="268"/>
      <c r="C196" s="268"/>
      <c r="D196" s="268"/>
      <c r="E196" s="268"/>
      <c r="F196" s="268"/>
      <c r="G196" s="268"/>
      <c r="H196" s="269"/>
      <c r="I196" s="189"/>
      <c r="J196" s="3"/>
      <c r="K196" s="2"/>
      <c r="L196" s="269"/>
      <c r="M196" s="189"/>
      <c r="N196" s="3"/>
      <c r="O196" s="2"/>
      <c r="P196" s="269"/>
      <c r="Q196" s="189"/>
      <c r="R196" s="3"/>
      <c r="S196" s="2"/>
      <c r="T196" s="269"/>
      <c r="U196" s="189"/>
      <c r="V196" s="3"/>
      <c r="W196" s="1"/>
      <c r="X196" s="1"/>
      <c r="Y196" s="1"/>
      <c r="Z196" s="1"/>
      <c r="AA196" s="2"/>
      <c r="AB196" s="2"/>
      <c r="AC196" s="2"/>
      <c r="AD196" s="2"/>
      <c r="AE196" s="2"/>
      <c r="AF196" s="2"/>
      <c r="AG196" s="270"/>
    </row>
    <row r="197" spans="1:33" ht="14.25" customHeight="1">
      <c r="A197" s="204"/>
      <c r="B197" s="268"/>
      <c r="C197" s="268"/>
      <c r="D197" s="268"/>
      <c r="E197" s="268"/>
      <c r="F197" s="268"/>
      <c r="G197" s="268"/>
      <c r="H197" s="269"/>
      <c r="I197" s="189"/>
      <c r="J197" s="3"/>
      <c r="K197" s="2"/>
      <c r="L197" s="269"/>
      <c r="M197" s="189"/>
      <c r="N197" s="3"/>
      <c r="O197" s="2"/>
      <c r="P197" s="269"/>
      <c r="Q197" s="189"/>
      <c r="R197" s="3"/>
      <c r="S197" s="2"/>
      <c r="T197" s="269"/>
      <c r="U197" s="189"/>
      <c r="V197" s="3"/>
      <c r="W197" s="1"/>
      <c r="X197" s="1"/>
      <c r="Y197" s="1"/>
      <c r="Z197" s="1"/>
      <c r="AA197" s="2"/>
      <c r="AB197" s="2"/>
      <c r="AC197" s="2"/>
      <c r="AD197" s="2"/>
      <c r="AE197" s="2"/>
      <c r="AF197" s="2"/>
      <c r="AG197" s="270"/>
    </row>
    <row r="198" spans="1:33" ht="14.25" customHeight="1">
      <c r="A198" s="204"/>
      <c r="B198" s="268"/>
      <c r="C198" s="268"/>
      <c r="D198" s="268"/>
      <c r="E198" s="268"/>
      <c r="F198" s="268"/>
      <c r="G198" s="268"/>
      <c r="H198" s="269"/>
      <c r="I198" s="189"/>
      <c r="J198" s="3"/>
      <c r="K198" s="2"/>
      <c r="L198" s="269"/>
      <c r="M198" s="189"/>
      <c r="N198" s="3"/>
      <c r="O198" s="2"/>
      <c r="P198" s="269"/>
      <c r="Q198" s="189"/>
      <c r="R198" s="3"/>
      <c r="S198" s="2"/>
      <c r="T198" s="269"/>
      <c r="U198" s="189"/>
      <c r="V198" s="3"/>
      <c r="W198" s="1"/>
      <c r="X198" s="1"/>
      <c r="Y198" s="1"/>
      <c r="Z198" s="1"/>
      <c r="AA198" s="2"/>
      <c r="AB198" s="2"/>
      <c r="AC198" s="2"/>
      <c r="AD198" s="2"/>
      <c r="AE198" s="2"/>
      <c r="AF198" s="2"/>
      <c r="AG198" s="270"/>
    </row>
    <row r="199" spans="1:33" ht="14.25" customHeight="1">
      <c r="A199" s="204"/>
      <c r="B199" s="268"/>
      <c r="C199" s="268"/>
      <c r="D199" s="268"/>
      <c r="E199" s="268"/>
      <c r="F199" s="268"/>
      <c r="G199" s="268"/>
      <c r="H199" s="269"/>
      <c r="I199" s="189"/>
      <c r="J199" s="3"/>
      <c r="K199" s="2"/>
      <c r="L199" s="269"/>
      <c r="M199" s="189"/>
      <c r="N199" s="3"/>
      <c r="O199" s="2"/>
      <c r="P199" s="269"/>
      <c r="Q199" s="189"/>
      <c r="R199" s="3"/>
      <c r="S199" s="2"/>
      <c r="T199" s="269"/>
      <c r="U199" s="189"/>
      <c r="V199" s="3"/>
      <c r="W199" s="1"/>
      <c r="X199" s="1"/>
      <c r="Y199" s="1"/>
      <c r="Z199" s="1"/>
      <c r="AA199" s="2"/>
      <c r="AB199" s="2"/>
      <c r="AC199" s="2"/>
      <c r="AD199" s="2"/>
      <c r="AE199" s="2"/>
      <c r="AF199" s="2"/>
      <c r="AG199" s="270"/>
    </row>
    <row r="200" spans="1:33" ht="14.25" customHeight="1">
      <c r="A200" s="204"/>
      <c r="B200" s="268"/>
      <c r="C200" s="268"/>
      <c r="D200" s="268"/>
      <c r="E200" s="268"/>
      <c r="F200" s="268"/>
      <c r="G200" s="268"/>
      <c r="H200" s="269"/>
      <c r="I200" s="189"/>
      <c r="J200" s="3"/>
      <c r="K200" s="2"/>
      <c r="L200" s="269"/>
      <c r="M200" s="189"/>
      <c r="N200" s="3"/>
      <c r="O200" s="2"/>
      <c r="P200" s="269"/>
      <c r="Q200" s="189"/>
      <c r="R200" s="3"/>
      <c r="S200" s="2"/>
      <c r="T200" s="269"/>
      <c r="U200" s="189"/>
      <c r="V200" s="3"/>
      <c r="W200" s="1"/>
      <c r="X200" s="1"/>
      <c r="Y200" s="1"/>
      <c r="Z200" s="1"/>
      <c r="AA200" s="2"/>
      <c r="AB200" s="2"/>
      <c r="AC200" s="2"/>
      <c r="AD200" s="2"/>
      <c r="AE200" s="2"/>
      <c r="AF200" s="2"/>
      <c r="AG200" s="270"/>
    </row>
    <row r="201" spans="1:33" ht="14.25" customHeight="1">
      <c r="A201" s="204"/>
      <c r="B201" s="268"/>
      <c r="C201" s="268"/>
      <c r="D201" s="268"/>
      <c r="E201" s="268"/>
      <c r="F201" s="268"/>
      <c r="G201" s="268"/>
      <c r="H201" s="269"/>
      <c r="I201" s="189"/>
      <c r="J201" s="3"/>
      <c r="K201" s="2"/>
      <c r="L201" s="269"/>
      <c r="M201" s="189"/>
      <c r="N201" s="3"/>
      <c r="O201" s="2"/>
      <c r="P201" s="269"/>
      <c r="Q201" s="189"/>
      <c r="R201" s="3"/>
      <c r="S201" s="2"/>
      <c r="T201" s="269"/>
      <c r="U201" s="189"/>
      <c r="V201" s="3"/>
      <c r="W201" s="1"/>
      <c r="X201" s="1"/>
      <c r="Y201" s="1"/>
      <c r="Z201" s="1"/>
      <c r="AA201" s="2"/>
      <c r="AB201" s="2"/>
      <c r="AC201" s="2"/>
      <c r="AD201" s="2"/>
      <c r="AE201" s="2"/>
      <c r="AF201" s="2"/>
      <c r="AG201" s="270"/>
    </row>
    <row r="202" spans="1:33" ht="14.25" customHeight="1">
      <c r="A202" s="204"/>
      <c r="B202" s="268"/>
      <c r="C202" s="268"/>
      <c r="D202" s="268"/>
      <c r="E202" s="268"/>
      <c r="F202" s="268"/>
      <c r="G202" s="268"/>
      <c r="H202" s="269"/>
      <c r="I202" s="189"/>
      <c r="J202" s="3"/>
      <c r="K202" s="2"/>
      <c r="L202" s="269"/>
      <c r="M202" s="189"/>
      <c r="N202" s="3"/>
      <c r="O202" s="2"/>
      <c r="P202" s="269"/>
      <c r="Q202" s="189"/>
      <c r="R202" s="3"/>
      <c r="S202" s="2"/>
      <c r="T202" s="269"/>
      <c r="U202" s="189"/>
      <c r="V202" s="3"/>
      <c r="W202" s="1"/>
      <c r="X202" s="1"/>
      <c r="Y202" s="1"/>
      <c r="Z202" s="1"/>
      <c r="AA202" s="2"/>
      <c r="AB202" s="2"/>
      <c r="AC202" s="2"/>
      <c r="AD202" s="2"/>
      <c r="AE202" s="2"/>
      <c r="AF202" s="2"/>
      <c r="AG202" s="270"/>
    </row>
    <row r="203" spans="1:33" ht="14.25" customHeight="1">
      <c r="A203" s="204"/>
      <c r="B203" s="268"/>
      <c r="C203" s="268"/>
      <c r="D203" s="268"/>
      <c r="E203" s="268"/>
      <c r="F203" s="268"/>
      <c r="G203" s="268"/>
      <c r="H203" s="269"/>
      <c r="I203" s="189"/>
      <c r="J203" s="3"/>
      <c r="K203" s="2"/>
      <c r="L203" s="269"/>
      <c r="M203" s="189"/>
      <c r="N203" s="3"/>
      <c r="O203" s="2"/>
      <c r="P203" s="269"/>
      <c r="Q203" s="189"/>
      <c r="R203" s="3"/>
      <c r="S203" s="2"/>
      <c r="T203" s="269"/>
      <c r="U203" s="189"/>
      <c r="V203" s="3"/>
      <c r="W203" s="1"/>
      <c r="X203" s="1"/>
      <c r="Y203" s="1"/>
      <c r="Z203" s="1"/>
      <c r="AA203" s="2"/>
      <c r="AB203" s="2"/>
      <c r="AC203" s="2"/>
      <c r="AD203" s="2"/>
      <c r="AE203" s="2"/>
      <c r="AF203" s="2"/>
      <c r="AG203" s="270"/>
    </row>
    <row r="204" spans="1:33" ht="14.25" customHeight="1">
      <c r="A204" s="204"/>
      <c r="B204" s="268"/>
      <c r="C204" s="268"/>
      <c r="D204" s="268"/>
      <c r="E204" s="268"/>
      <c r="F204" s="268"/>
      <c r="G204" s="268"/>
      <c r="H204" s="269"/>
      <c r="I204" s="189"/>
      <c r="J204" s="3"/>
      <c r="K204" s="2"/>
      <c r="L204" s="269"/>
      <c r="M204" s="189"/>
      <c r="N204" s="3"/>
      <c r="O204" s="2"/>
      <c r="P204" s="269"/>
      <c r="Q204" s="189"/>
      <c r="R204" s="3"/>
      <c r="S204" s="2"/>
      <c r="T204" s="269"/>
      <c r="U204" s="189"/>
      <c r="V204" s="3"/>
      <c r="W204" s="1"/>
      <c r="X204" s="1"/>
      <c r="Y204" s="1"/>
      <c r="Z204" s="1"/>
      <c r="AA204" s="2"/>
      <c r="AB204" s="2"/>
      <c r="AC204" s="2"/>
      <c r="AD204" s="2"/>
      <c r="AE204" s="2"/>
      <c r="AF204" s="2"/>
      <c r="AG204" s="270"/>
    </row>
    <row r="205" spans="1:33" ht="14.25" customHeight="1">
      <c r="A205" s="204"/>
      <c r="B205" s="268"/>
      <c r="C205" s="268"/>
      <c r="D205" s="268"/>
      <c r="E205" s="268"/>
      <c r="F205" s="268"/>
      <c r="G205" s="268"/>
      <c r="H205" s="269"/>
      <c r="I205" s="189"/>
      <c r="J205" s="3"/>
      <c r="K205" s="2"/>
      <c r="L205" s="269"/>
      <c r="M205" s="189"/>
      <c r="N205" s="3"/>
      <c r="O205" s="2"/>
      <c r="P205" s="269"/>
      <c r="Q205" s="189"/>
      <c r="R205" s="3"/>
      <c r="S205" s="2"/>
      <c r="T205" s="269"/>
      <c r="U205" s="189"/>
      <c r="V205" s="3"/>
      <c r="W205" s="1"/>
      <c r="X205" s="1"/>
      <c r="Y205" s="1"/>
      <c r="Z205" s="1"/>
      <c r="AA205" s="2"/>
      <c r="AB205" s="2"/>
      <c r="AC205" s="2"/>
      <c r="AD205" s="2"/>
      <c r="AE205" s="2"/>
      <c r="AF205" s="2"/>
      <c r="AG205" s="270"/>
    </row>
    <row r="206" spans="1:33" ht="14.25" customHeight="1">
      <c r="A206" s="204"/>
      <c r="B206" s="268"/>
      <c r="C206" s="268"/>
      <c r="D206" s="268"/>
      <c r="E206" s="268"/>
      <c r="F206" s="268"/>
      <c r="G206" s="268"/>
      <c r="H206" s="269"/>
      <c r="I206" s="189"/>
      <c r="J206" s="3"/>
      <c r="K206" s="2"/>
      <c r="L206" s="269"/>
      <c r="M206" s="189"/>
      <c r="N206" s="3"/>
      <c r="O206" s="2"/>
      <c r="P206" s="269"/>
      <c r="Q206" s="189"/>
      <c r="R206" s="3"/>
      <c r="S206" s="2"/>
      <c r="T206" s="269"/>
      <c r="U206" s="189"/>
      <c r="V206" s="3"/>
      <c r="W206" s="1"/>
      <c r="X206" s="1"/>
      <c r="Y206" s="1"/>
      <c r="Z206" s="1"/>
      <c r="AA206" s="2"/>
      <c r="AB206" s="2"/>
      <c r="AC206" s="2"/>
      <c r="AD206" s="2"/>
      <c r="AE206" s="2"/>
      <c r="AF206" s="2"/>
      <c r="AG206" s="270"/>
    </row>
    <row r="207" spans="1:33" ht="14.25" customHeight="1">
      <c r="A207" s="204"/>
      <c r="B207" s="268"/>
      <c r="C207" s="268"/>
      <c r="D207" s="268"/>
      <c r="E207" s="268"/>
      <c r="F207" s="268"/>
      <c r="G207" s="268"/>
      <c r="H207" s="269"/>
      <c r="I207" s="189"/>
      <c r="J207" s="3"/>
      <c r="K207" s="2"/>
      <c r="L207" s="269"/>
      <c r="M207" s="189"/>
      <c r="N207" s="3"/>
      <c r="O207" s="2"/>
      <c r="P207" s="269"/>
      <c r="Q207" s="189"/>
      <c r="R207" s="3"/>
      <c r="S207" s="2"/>
      <c r="T207" s="269"/>
      <c r="U207" s="189"/>
      <c r="V207" s="3"/>
      <c r="W207" s="1"/>
      <c r="X207" s="1"/>
      <c r="Y207" s="1"/>
      <c r="Z207" s="1"/>
      <c r="AA207" s="2"/>
      <c r="AB207" s="2"/>
      <c r="AC207" s="2"/>
      <c r="AD207" s="2"/>
      <c r="AE207" s="2"/>
      <c r="AF207" s="2"/>
      <c r="AG207" s="270"/>
    </row>
    <row r="208" spans="1:33" ht="14.25" customHeight="1">
      <c r="A208" s="204"/>
      <c r="B208" s="268"/>
      <c r="C208" s="268"/>
      <c r="D208" s="268"/>
      <c r="E208" s="268"/>
      <c r="F208" s="268"/>
      <c r="G208" s="268"/>
      <c r="H208" s="269"/>
      <c r="I208" s="189"/>
      <c r="J208" s="3"/>
      <c r="K208" s="2"/>
      <c r="L208" s="269"/>
      <c r="M208" s="189"/>
      <c r="N208" s="3"/>
      <c r="O208" s="2"/>
      <c r="P208" s="269"/>
      <c r="Q208" s="189"/>
      <c r="R208" s="3"/>
      <c r="S208" s="2"/>
      <c r="T208" s="269"/>
      <c r="U208" s="189"/>
      <c r="V208" s="3"/>
      <c r="W208" s="1"/>
      <c r="X208" s="1"/>
      <c r="Y208" s="1"/>
      <c r="Z208" s="1"/>
      <c r="AA208" s="2"/>
      <c r="AB208" s="2"/>
      <c r="AC208" s="2"/>
      <c r="AD208" s="2"/>
      <c r="AE208" s="2"/>
      <c r="AF208" s="2"/>
      <c r="AG208" s="270"/>
    </row>
    <row r="209" spans="1:33" ht="14.25" customHeight="1">
      <c r="A209" s="204"/>
      <c r="B209" s="268"/>
      <c r="C209" s="268"/>
      <c r="D209" s="268"/>
      <c r="E209" s="268"/>
      <c r="F209" s="268"/>
      <c r="G209" s="268"/>
      <c r="H209" s="269"/>
      <c r="I209" s="189"/>
      <c r="J209" s="3"/>
      <c r="K209" s="2"/>
      <c r="L209" s="269"/>
      <c r="M209" s="189"/>
      <c r="N209" s="3"/>
      <c r="O209" s="2"/>
      <c r="P209" s="269"/>
      <c r="Q209" s="189"/>
      <c r="R209" s="3"/>
      <c r="S209" s="2"/>
      <c r="T209" s="269"/>
      <c r="U209" s="189"/>
      <c r="V209" s="3"/>
      <c r="W209" s="1"/>
      <c r="X209" s="1"/>
      <c r="Y209" s="1"/>
      <c r="Z209" s="1"/>
      <c r="AA209" s="2"/>
      <c r="AB209" s="2"/>
      <c r="AC209" s="2"/>
      <c r="AD209" s="2"/>
      <c r="AE209" s="2"/>
      <c r="AF209" s="2"/>
      <c r="AG209" s="270"/>
    </row>
    <row r="210" spans="1:33" ht="14.25" customHeight="1">
      <c r="A210" s="204"/>
      <c r="B210" s="268"/>
      <c r="C210" s="268"/>
      <c r="D210" s="268"/>
      <c r="E210" s="268"/>
      <c r="F210" s="268"/>
      <c r="G210" s="268"/>
      <c r="H210" s="269"/>
      <c r="I210" s="189"/>
      <c r="J210" s="3"/>
      <c r="K210" s="2"/>
      <c r="L210" s="269"/>
      <c r="M210" s="189"/>
      <c r="N210" s="3"/>
      <c r="O210" s="2"/>
      <c r="P210" s="269"/>
      <c r="Q210" s="189"/>
      <c r="R210" s="3"/>
      <c r="S210" s="2"/>
      <c r="T210" s="269"/>
      <c r="U210" s="189"/>
      <c r="V210" s="3"/>
      <c r="W210" s="1"/>
      <c r="X210" s="1"/>
      <c r="Y210" s="1"/>
      <c r="Z210" s="1"/>
      <c r="AA210" s="2"/>
      <c r="AB210" s="2"/>
      <c r="AC210" s="2"/>
      <c r="AD210" s="2"/>
      <c r="AE210" s="2"/>
      <c r="AF210" s="2"/>
      <c r="AG210" s="270"/>
    </row>
    <row r="211" spans="1:33" ht="14.25" customHeight="1">
      <c r="A211" s="204"/>
      <c r="B211" s="268"/>
      <c r="C211" s="268"/>
      <c r="D211" s="268"/>
      <c r="E211" s="268"/>
      <c r="F211" s="268"/>
      <c r="G211" s="268"/>
      <c r="H211" s="269"/>
      <c r="I211" s="189"/>
      <c r="J211" s="3"/>
      <c r="K211" s="2"/>
      <c r="L211" s="269"/>
      <c r="M211" s="189"/>
      <c r="N211" s="3"/>
      <c r="O211" s="2"/>
      <c r="P211" s="269"/>
      <c r="Q211" s="189"/>
      <c r="R211" s="3"/>
      <c r="S211" s="2"/>
      <c r="T211" s="269"/>
      <c r="U211" s="189"/>
      <c r="V211" s="3"/>
      <c r="W211" s="1"/>
      <c r="X211" s="1"/>
      <c r="Y211" s="1"/>
      <c r="Z211" s="1"/>
      <c r="AA211" s="2"/>
      <c r="AB211" s="2"/>
      <c r="AC211" s="2"/>
      <c r="AD211" s="2"/>
      <c r="AE211" s="2"/>
      <c r="AF211" s="2"/>
      <c r="AG211" s="270"/>
    </row>
    <row r="212" spans="1:33" ht="14.25" customHeight="1">
      <c r="A212" s="204"/>
      <c r="B212" s="268"/>
      <c r="C212" s="268"/>
      <c r="D212" s="268"/>
      <c r="E212" s="268"/>
      <c r="F212" s="268"/>
      <c r="G212" s="268"/>
      <c r="H212" s="269"/>
      <c r="I212" s="189"/>
      <c r="J212" s="3"/>
      <c r="K212" s="2"/>
      <c r="L212" s="269"/>
      <c r="M212" s="189"/>
      <c r="N212" s="3"/>
      <c r="O212" s="2"/>
      <c r="P212" s="269"/>
      <c r="Q212" s="189"/>
      <c r="R212" s="3"/>
      <c r="S212" s="2"/>
      <c r="T212" s="269"/>
      <c r="U212" s="189"/>
      <c r="V212" s="3"/>
      <c r="W212" s="1"/>
      <c r="X212" s="1"/>
      <c r="Y212" s="1"/>
      <c r="Z212" s="1"/>
      <c r="AA212" s="2"/>
      <c r="AB212" s="2"/>
      <c r="AC212" s="2"/>
      <c r="AD212" s="2"/>
      <c r="AE212" s="2"/>
      <c r="AF212" s="2"/>
      <c r="AG212" s="270"/>
    </row>
    <row r="213" spans="1:33" ht="14.25" customHeight="1">
      <c r="A213" s="204"/>
      <c r="B213" s="268"/>
      <c r="C213" s="268"/>
      <c r="D213" s="268"/>
      <c r="E213" s="268"/>
      <c r="F213" s="268"/>
      <c r="G213" s="268"/>
      <c r="H213" s="269"/>
      <c r="I213" s="189"/>
      <c r="J213" s="3"/>
      <c r="K213" s="2"/>
      <c r="L213" s="269"/>
      <c r="M213" s="189"/>
      <c r="N213" s="3"/>
      <c r="O213" s="2"/>
      <c r="P213" s="269"/>
      <c r="Q213" s="189"/>
      <c r="R213" s="3"/>
      <c r="S213" s="2"/>
      <c r="T213" s="269"/>
      <c r="U213" s="189"/>
      <c r="V213" s="3"/>
      <c r="W213" s="1"/>
      <c r="X213" s="1"/>
      <c r="Y213" s="1"/>
      <c r="Z213" s="1"/>
      <c r="AA213" s="2"/>
      <c r="AB213" s="2"/>
      <c r="AC213" s="2"/>
      <c r="AD213" s="2"/>
      <c r="AE213" s="2"/>
      <c r="AF213" s="2"/>
      <c r="AG213" s="270"/>
    </row>
    <row r="214" spans="1:33" ht="14.25" customHeight="1">
      <c r="A214" s="204"/>
      <c r="B214" s="268"/>
      <c r="C214" s="268"/>
      <c r="D214" s="268"/>
      <c r="E214" s="268"/>
      <c r="F214" s="268"/>
      <c r="G214" s="268"/>
      <c r="H214" s="269"/>
      <c r="I214" s="189"/>
      <c r="J214" s="3"/>
      <c r="K214" s="2"/>
      <c r="L214" s="269"/>
      <c r="M214" s="189"/>
      <c r="N214" s="3"/>
      <c r="O214" s="2"/>
      <c r="P214" s="269"/>
      <c r="Q214" s="189"/>
      <c r="R214" s="3"/>
      <c r="S214" s="2"/>
      <c r="T214" s="269"/>
      <c r="U214" s="189"/>
      <c r="V214" s="3"/>
      <c r="W214" s="1"/>
      <c r="X214" s="1"/>
      <c r="Y214" s="1"/>
      <c r="Z214" s="1"/>
      <c r="AA214" s="2"/>
      <c r="AB214" s="2"/>
      <c r="AC214" s="2"/>
      <c r="AD214" s="2"/>
      <c r="AE214" s="2"/>
      <c r="AF214" s="2"/>
      <c r="AG214" s="270"/>
    </row>
    <row r="215" spans="1:33" ht="14.25" customHeight="1">
      <c r="A215" s="204"/>
      <c r="B215" s="268"/>
      <c r="C215" s="268"/>
      <c r="D215" s="268"/>
      <c r="E215" s="268"/>
      <c r="F215" s="268"/>
      <c r="G215" s="268"/>
      <c r="H215" s="269"/>
      <c r="I215" s="189"/>
      <c r="J215" s="3"/>
      <c r="K215" s="2"/>
      <c r="L215" s="269"/>
      <c r="M215" s="189"/>
      <c r="N215" s="3"/>
      <c r="O215" s="2"/>
      <c r="P215" s="269"/>
      <c r="Q215" s="189"/>
      <c r="R215" s="3"/>
      <c r="S215" s="2"/>
      <c r="T215" s="269"/>
      <c r="U215" s="189"/>
      <c r="V215" s="3"/>
      <c r="W215" s="1"/>
      <c r="X215" s="1"/>
      <c r="Y215" s="1"/>
      <c r="Z215" s="1"/>
      <c r="AA215" s="2"/>
      <c r="AB215" s="2"/>
      <c r="AC215" s="2"/>
      <c r="AD215" s="2"/>
      <c r="AE215" s="2"/>
      <c r="AF215" s="2"/>
      <c r="AG215" s="270"/>
    </row>
    <row r="216" spans="1:33" ht="14.25" customHeight="1">
      <c r="A216" s="204"/>
      <c r="B216" s="268"/>
      <c r="C216" s="268"/>
      <c r="D216" s="268"/>
      <c r="E216" s="268"/>
      <c r="F216" s="268"/>
      <c r="G216" s="268"/>
      <c r="H216" s="269"/>
      <c r="I216" s="189"/>
      <c r="J216" s="3"/>
      <c r="K216" s="2"/>
      <c r="L216" s="269"/>
      <c r="M216" s="189"/>
      <c r="N216" s="3"/>
      <c r="O216" s="2"/>
      <c r="P216" s="269"/>
      <c r="Q216" s="189"/>
      <c r="R216" s="3"/>
      <c r="S216" s="2"/>
      <c r="T216" s="269"/>
      <c r="U216" s="189"/>
      <c r="V216" s="3"/>
      <c r="W216" s="1"/>
      <c r="X216" s="1"/>
      <c r="Y216" s="1"/>
      <c r="Z216" s="1"/>
      <c r="AA216" s="2"/>
      <c r="AB216" s="2"/>
      <c r="AC216" s="2"/>
      <c r="AD216" s="2"/>
      <c r="AE216" s="2"/>
      <c r="AF216" s="2"/>
      <c r="AG216" s="270"/>
    </row>
    <row r="217" spans="1:33" ht="14.25" customHeight="1">
      <c r="A217" s="204"/>
      <c r="B217" s="268"/>
      <c r="C217" s="268"/>
      <c r="D217" s="268"/>
      <c r="E217" s="268"/>
      <c r="F217" s="268"/>
      <c r="G217" s="268"/>
      <c r="H217" s="269"/>
      <c r="I217" s="189"/>
      <c r="J217" s="3"/>
      <c r="K217" s="2"/>
      <c r="L217" s="269"/>
      <c r="M217" s="189"/>
      <c r="N217" s="3"/>
      <c r="O217" s="2"/>
      <c r="P217" s="269"/>
      <c r="Q217" s="189"/>
      <c r="R217" s="3"/>
      <c r="S217" s="2"/>
      <c r="T217" s="269"/>
      <c r="U217" s="189"/>
      <c r="V217" s="3"/>
      <c r="W217" s="1"/>
      <c r="X217" s="1"/>
      <c r="Y217" s="1"/>
      <c r="Z217" s="1"/>
      <c r="AA217" s="2"/>
      <c r="AB217" s="2"/>
      <c r="AC217" s="2"/>
      <c r="AD217" s="2"/>
      <c r="AE217" s="2"/>
      <c r="AF217" s="2"/>
      <c r="AG217" s="270"/>
    </row>
    <row r="218" spans="1:33" ht="14.25" customHeight="1">
      <c r="A218" s="204"/>
      <c r="B218" s="268"/>
      <c r="C218" s="268"/>
      <c r="D218" s="268"/>
      <c r="E218" s="268"/>
      <c r="F218" s="268"/>
      <c r="G218" s="268"/>
      <c r="H218" s="269"/>
      <c r="I218" s="189"/>
      <c r="J218" s="3"/>
      <c r="K218" s="2"/>
      <c r="L218" s="269"/>
      <c r="M218" s="189"/>
      <c r="N218" s="3"/>
      <c r="O218" s="2"/>
      <c r="P218" s="269"/>
      <c r="Q218" s="189"/>
      <c r="R218" s="3"/>
      <c r="S218" s="2"/>
      <c r="T218" s="269"/>
      <c r="U218" s="189"/>
      <c r="V218" s="3"/>
      <c r="W218" s="1"/>
      <c r="X218" s="1"/>
      <c r="Y218" s="1"/>
      <c r="Z218" s="1"/>
      <c r="AA218" s="2"/>
      <c r="AB218" s="2"/>
      <c r="AC218" s="2"/>
      <c r="AD218" s="2"/>
      <c r="AE218" s="2"/>
      <c r="AF218" s="2"/>
      <c r="AG218" s="270"/>
    </row>
    <row r="219" spans="1:33" ht="14.25" customHeight="1">
      <c r="A219" s="204"/>
      <c r="B219" s="268"/>
      <c r="C219" s="268"/>
      <c r="D219" s="268"/>
      <c r="E219" s="268"/>
      <c r="F219" s="268"/>
      <c r="G219" s="268"/>
      <c r="H219" s="269"/>
      <c r="I219" s="189"/>
      <c r="J219" s="3"/>
      <c r="K219" s="2"/>
      <c r="L219" s="269"/>
      <c r="M219" s="189"/>
      <c r="N219" s="3"/>
      <c r="O219" s="2"/>
      <c r="P219" s="269"/>
      <c r="Q219" s="189"/>
      <c r="R219" s="3"/>
      <c r="S219" s="2"/>
      <c r="T219" s="269"/>
      <c r="U219" s="189"/>
      <c r="V219" s="3"/>
      <c r="W219" s="1"/>
      <c r="X219" s="1"/>
      <c r="Y219" s="1"/>
      <c r="Z219" s="1"/>
      <c r="AA219" s="2"/>
      <c r="AB219" s="2"/>
      <c r="AC219" s="2"/>
      <c r="AD219" s="2"/>
      <c r="AE219" s="2"/>
      <c r="AF219" s="2"/>
      <c r="AG219" s="270"/>
    </row>
    <row r="220" spans="1:33" ht="14.25" customHeight="1">
      <c r="A220" s="204"/>
      <c r="B220" s="268"/>
      <c r="C220" s="268"/>
      <c r="D220" s="268"/>
      <c r="E220" s="268"/>
      <c r="F220" s="268"/>
      <c r="G220" s="268"/>
      <c r="H220" s="269"/>
      <c r="I220" s="189"/>
      <c r="J220" s="3"/>
      <c r="K220" s="2"/>
      <c r="L220" s="269"/>
      <c r="M220" s="189"/>
      <c r="N220" s="3"/>
      <c r="O220" s="2"/>
      <c r="P220" s="269"/>
      <c r="Q220" s="189"/>
      <c r="R220" s="3"/>
      <c r="S220" s="2"/>
      <c r="T220" s="269"/>
      <c r="U220" s="189"/>
      <c r="V220" s="3"/>
      <c r="W220" s="1"/>
      <c r="X220" s="1"/>
      <c r="Y220" s="1"/>
      <c r="Z220" s="1"/>
      <c r="AA220" s="2"/>
      <c r="AB220" s="2"/>
      <c r="AC220" s="2"/>
      <c r="AD220" s="2"/>
      <c r="AE220" s="2"/>
      <c r="AF220" s="2"/>
      <c r="AG220" s="270"/>
    </row>
    <row r="221" spans="1:33" ht="14.25" customHeight="1">
      <c r="A221" s="204"/>
      <c r="B221" s="268"/>
      <c r="C221" s="268"/>
      <c r="D221" s="268"/>
      <c r="E221" s="268"/>
      <c r="F221" s="268"/>
      <c r="G221" s="268"/>
      <c r="H221" s="269"/>
      <c r="I221" s="189"/>
      <c r="J221" s="3"/>
      <c r="K221" s="2"/>
      <c r="L221" s="269"/>
      <c r="M221" s="189"/>
      <c r="N221" s="3"/>
      <c r="O221" s="2"/>
      <c r="P221" s="269"/>
      <c r="Q221" s="189"/>
      <c r="R221" s="3"/>
      <c r="S221" s="2"/>
      <c r="T221" s="269"/>
      <c r="U221" s="189"/>
      <c r="V221" s="3"/>
      <c r="W221" s="1"/>
      <c r="X221" s="1"/>
      <c r="Y221" s="1"/>
      <c r="Z221" s="1"/>
      <c r="AA221" s="2"/>
      <c r="AB221" s="2"/>
      <c r="AC221" s="2"/>
      <c r="AD221" s="2"/>
      <c r="AE221" s="2"/>
      <c r="AF221" s="2"/>
      <c r="AG221" s="270"/>
    </row>
    <row r="222" spans="1:33" ht="14.25" customHeight="1">
      <c r="A222" s="204"/>
      <c r="B222" s="268"/>
      <c r="C222" s="268"/>
      <c r="D222" s="268"/>
      <c r="E222" s="268"/>
      <c r="F222" s="268"/>
      <c r="G222" s="268"/>
      <c r="H222" s="269"/>
      <c r="I222" s="189"/>
      <c r="J222" s="3"/>
      <c r="K222" s="2"/>
      <c r="L222" s="269"/>
      <c r="M222" s="189"/>
      <c r="N222" s="3"/>
      <c r="O222" s="2"/>
      <c r="P222" s="269"/>
      <c r="Q222" s="189"/>
      <c r="R222" s="3"/>
      <c r="S222" s="2"/>
      <c r="T222" s="269"/>
      <c r="U222" s="189"/>
      <c r="V222" s="3"/>
      <c r="W222" s="1"/>
      <c r="X222" s="1"/>
      <c r="Y222" s="1"/>
      <c r="Z222" s="1"/>
      <c r="AA222" s="2"/>
      <c r="AB222" s="2"/>
      <c r="AC222" s="2"/>
      <c r="AD222" s="2"/>
      <c r="AE222" s="2"/>
      <c r="AF222" s="2"/>
      <c r="AG222" s="270"/>
    </row>
    <row r="223" spans="1:33" ht="14.25" customHeight="1">
      <c r="A223" s="204"/>
      <c r="B223" s="268"/>
      <c r="C223" s="268"/>
      <c r="D223" s="268"/>
      <c r="E223" s="268"/>
      <c r="F223" s="268"/>
      <c r="G223" s="268"/>
      <c r="H223" s="269"/>
      <c r="I223" s="189"/>
      <c r="J223" s="3"/>
      <c r="K223" s="2"/>
      <c r="L223" s="269"/>
      <c r="M223" s="189"/>
      <c r="N223" s="3"/>
      <c r="O223" s="2"/>
      <c r="P223" s="269"/>
      <c r="Q223" s="189"/>
      <c r="R223" s="3"/>
      <c r="S223" s="2"/>
      <c r="T223" s="269"/>
      <c r="U223" s="189"/>
      <c r="V223" s="3"/>
      <c r="W223" s="1"/>
      <c r="X223" s="1"/>
      <c r="Y223" s="1"/>
      <c r="Z223" s="1"/>
      <c r="AA223" s="2"/>
      <c r="AB223" s="2"/>
      <c r="AC223" s="2"/>
      <c r="AD223" s="2"/>
      <c r="AE223" s="2"/>
      <c r="AF223" s="2"/>
      <c r="AG223" s="270"/>
    </row>
    <row r="224" spans="1:33" ht="14.25" customHeight="1">
      <c r="A224" s="204"/>
      <c r="B224" s="268"/>
      <c r="C224" s="268"/>
      <c r="D224" s="268"/>
      <c r="E224" s="268"/>
      <c r="F224" s="268"/>
      <c r="G224" s="268"/>
      <c r="H224" s="269"/>
      <c r="I224" s="189"/>
      <c r="J224" s="3"/>
      <c r="K224" s="2"/>
      <c r="L224" s="269"/>
      <c r="M224" s="189"/>
      <c r="N224" s="3"/>
      <c r="O224" s="2"/>
      <c r="P224" s="269"/>
      <c r="Q224" s="189"/>
      <c r="R224" s="3"/>
      <c r="S224" s="2"/>
      <c r="T224" s="269"/>
      <c r="U224" s="189"/>
      <c r="V224" s="3"/>
      <c r="W224" s="1"/>
      <c r="X224" s="1"/>
      <c r="Y224" s="1"/>
      <c r="Z224" s="1"/>
      <c r="AA224" s="2"/>
      <c r="AB224" s="2"/>
      <c r="AC224" s="2"/>
      <c r="AD224" s="2"/>
      <c r="AE224" s="2"/>
      <c r="AF224" s="2"/>
      <c r="AG224" s="270"/>
    </row>
    <row r="225" spans="1:33" ht="14.25" customHeight="1">
      <c r="A225" s="204"/>
      <c r="B225" s="268"/>
      <c r="C225" s="268"/>
      <c r="D225" s="268"/>
      <c r="E225" s="268"/>
      <c r="F225" s="268"/>
      <c r="G225" s="268"/>
      <c r="H225" s="269"/>
      <c r="I225" s="189"/>
      <c r="J225" s="3"/>
      <c r="K225" s="2"/>
      <c r="L225" s="269"/>
      <c r="M225" s="189"/>
      <c r="N225" s="3"/>
      <c r="O225" s="2"/>
      <c r="P225" s="269"/>
      <c r="Q225" s="189"/>
      <c r="R225" s="3"/>
      <c r="S225" s="2"/>
      <c r="T225" s="269"/>
      <c r="U225" s="189"/>
      <c r="V225" s="3"/>
      <c r="W225" s="1"/>
      <c r="X225" s="1"/>
      <c r="Y225" s="1"/>
      <c r="Z225" s="1"/>
      <c r="AA225" s="2"/>
      <c r="AB225" s="2"/>
      <c r="AC225" s="2"/>
      <c r="AD225" s="2"/>
      <c r="AE225" s="2"/>
      <c r="AF225" s="2"/>
      <c r="AG225" s="270"/>
    </row>
    <row r="226" spans="1:33" ht="14.25" customHeight="1">
      <c r="A226" s="204"/>
      <c r="B226" s="268"/>
      <c r="C226" s="268"/>
      <c r="D226" s="268"/>
      <c r="E226" s="268"/>
      <c r="F226" s="268"/>
      <c r="G226" s="268"/>
      <c r="H226" s="269"/>
      <c r="I226" s="189"/>
      <c r="J226" s="3"/>
      <c r="K226" s="2"/>
      <c r="L226" s="269"/>
      <c r="M226" s="189"/>
      <c r="N226" s="3"/>
      <c r="O226" s="2"/>
      <c r="P226" s="269"/>
      <c r="Q226" s="189"/>
      <c r="R226" s="3"/>
      <c r="S226" s="2"/>
      <c r="T226" s="269"/>
      <c r="U226" s="189"/>
      <c r="V226" s="3"/>
      <c r="W226" s="1"/>
      <c r="X226" s="1"/>
      <c r="Y226" s="1"/>
      <c r="Z226" s="1"/>
      <c r="AA226" s="2"/>
      <c r="AB226" s="2"/>
      <c r="AC226" s="2"/>
      <c r="AD226" s="2"/>
      <c r="AE226" s="2"/>
      <c r="AF226" s="2"/>
      <c r="AG226" s="270"/>
    </row>
    <row r="227" spans="1:33" ht="14.25" customHeight="1">
      <c r="A227" s="204"/>
      <c r="B227" s="268"/>
      <c r="C227" s="268"/>
      <c r="D227" s="268"/>
      <c r="E227" s="268"/>
      <c r="F227" s="268"/>
      <c r="G227" s="268"/>
      <c r="H227" s="269"/>
      <c r="I227" s="189"/>
      <c r="J227" s="3"/>
      <c r="K227" s="2"/>
      <c r="L227" s="269"/>
      <c r="M227" s="189"/>
      <c r="N227" s="3"/>
      <c r="O227" s="2"/>
      <c r="P227" s="269"/>
      <c r="Q227" s="189"/>
      <c r="R227" s="3"/>
      <c r="S227" s="2"/>
      <c r="T227" s="269"/>
      <c r="U227" s="189"/>
      <c r="V227" s="3"/>
      <c r="W227" s="1"/>
      <c r="X227" s="1"/>
      <c r="Y227" s="1"/>
      <c r="Z227" s="1"/>
      <c r="AA227" s="2"/>
      <c r="AB227" s="2"/>
      <c r="AC227" s="2"/>
      <c r="AD227" s="2"/>
      <c r="AE227" s="2"/>
      <c r="AF227" s="2"/>
      <c r="AG227" s="270"/>
    </row>
    <row r="228" spans="1:33" ht="14.25" customHeight="1">
      <c r="A228" s="204"/>
      <c r="B228" s="268"/>
      <c r="C228" s="268"/>
      <c r="D228" s="268"/>
      <c r="E228" s="268"/>
      <c r="F228" s="268"/>
      <c r="G228" s="268"/>
      <c r="H228" s="269"/>
      <c r="I228" s="189"/>
      <c r="J228" s="3"/>
      <c r="K228" s="2"/>
      <c r="L228" s="269"/>
      <c r="M228" s="189"/>
      <c r="N228" s="3"/>
      <c r="O228" s="2"/>
      <c r="P228" s="269"/>
      <c r="Q228" s="189"/>
      <c r="R228" s="3"/>
      <c r="S228" s="2"/>
      <c r="T228" s="269"/>
      <c r="U228" s="189"/>
      <c r="V228" s="3"/>
      <c r="W228" s="1"/>
      <c r="X228" s="1"/>
      <c r="Y228" s="1"/>
      <c r="Z228" s="1"/>
      <c r="AA228" s="2"/>
      <c r="AB228" s="2"/>
      <c r="AC228" s="2"/>
      <c r="AD228" s="2"/>
      <c r="AE228" s="2"/>
      <c r="AF228" s="2"/>
      <c r="AG228" s="270"/>
    </row>
    <row r="229" spans="1:33" ht="14.25" customHeight="1">
      <c r="A229" s="204"/>
      <c r="B229" s="268"/>
      <c r="C229" s="268"/>
      <c r="D229" s="268"/>
      <c r="E229" s="268"/>
      <c r="F229" s="268"/>
      <c r="G229" s="268"/>
      <c r="H229" s="269"/>
      <c r="I229" s="189"/>
      <c r="J229" s="3"/>
      <c r="K229" s="2"/>
      <c r="L229" s="269"/>
      <c r="M229" s="189"/>
      <c r="N229" s="3"/>
      <c r="O229" s="2"/>
      <c r="P229" s="269"/>
      <c r="Q229" s="189"/>
      <c r="R229" s="3"/>
      <c r="S229" s="2"/>
      <c r="T229" s="269"/>
      <c r="U229" s="189"/>
      <c r="V229" s="3"/>
      <c r="W229" s="1"/>
      <c r="X229" s="1"/>
      <c r="Y229" s="1"/>
      <c r="Z229" s="1"/>
      <c r="AA229" s="2"/>
      <c r="AB229" s="2"/>
      <c r="AC229" s="2"/>
      <c r="AD229" s="2"/>
      <c r="AE229" s="2"/>
      <c r="AF229" s="2"/>
      <c r="AG229" s="270"/>
    </row>
    <row r="230" spans="1:33" ht="14.25" customHeight="1">
      <c r="A230" s="204"/>
      <c r="B230" s="268"/>
      <c r="C230" s="268"/>
      <c r="D230" s="268"/>
      <c r="E230" s="268"/>
      <c r="F230" s="268"/>
      <c r="G230" s="268"/>
      <c r="H230" s="269"/>
      <c r="I230" s="189"/>
      <c r="J230" s="3"/>
      <c r="K230" s="2"/>
      <c r="L230" s="269"/>
      <c r="M230" s="189"/>
      <c r="N230" s="3"/>
      <c r="O230" s="2"/>
      <c r="P230" s="269"/>
      <c r="Q230" s="189"/>
      <c r="R230" s="3"/>
      <c r="S230" s="2"/>
      <c r="T230" s="269"/>
      <c r="U230" s="189"/>
      <c r="V230" s="3"/>
      <c r="W230" s="1"/>
      <c r="X230" s="1"/>
      <c r="Y230" s="1"/>
      <c r="Z230" s="1"/>
      <c r="AA230" s="2"/>
      <c r="AB230" s="2"/>
      <c r="AC230" s="2"/>
      <c r="AD230" s="2"/>
      <c r="AE230" s="2"/>
      <c r="AF230" s="2"/>
      <c r="AG230" s="270"/>
    </row>
    <row r="231" spans="1:33" ht="14.25" customHeight="1">
      <c r="A231" s="204"/>
      <c r="B231" s="268"/>
      <c r="C231" s="268"/>
      <c r="D231" s="268"/>
      <c r="E231" s="268"/>
      <c r="F231" s="268"/>
      <c r="G231" s="268"/>
      <c r="H231" s="269"/>
      <c r="I231" s="189"/>
      <c r="J231" s="3"/>
      <c r="K231" s="2"/>
      <c r="L231" s="269"/>
      <c r="M231" s="189"/>
      <c r="N231" s="3"/>
      <c r="O231" s="2"/>
      <c r="P231" s="269"/>
      <c r="Q231" s="189"/>
      <c r="R231" s="3"/>
      <c r="S231" s="2"/>
      <c r="T231" s="269"/>
      <c r="U231" s="189"/>
      <c r="V231" s="3"/>
      <c r="W231" s="1"/>
      <c r="X231" s="1"/>
      <c r="Y231" s="1"/>
      <c r="Z231" s="1"/>
      <c r="AA231" s="2"/>
      <c r="AB231" s="2"/>
      <c r="AC231" s="2"/>
      <c r="AD231" s="2"/>
      <c r="AE231" s="2"/>
      <c r="AF231" s="2"/>
      <c r="AG231" s="270"/>
    </row>
    <row r="232" spans="1:33" ht="14.25" customHeight="1">
      <c r="A232" s="204"/>
      <c r="B232" s="268"/>
      <c r="C232" s="268"/>
      <c r="D232" s="268"/>
      <c r="E232" s="268"/>
      <c r="F232" s="268"/>
      <c r="G232" s="268"/>
      <c r="H232" s="269"/>
      <c r="I232" s="189"/>
      <c r="J232" s="3"/>
      <c r="K232" s="2"/>
      <c r="L232" s="269"/>
      <c r="M232" s="189"/>
      <c r="N232" s="3"/>
      <c r="O232" s="2"/>
      <c r="P232" s="269"/>
      <c r="Q232" s="189"/>
      <c r="R232" s="3"/>
      <c r="S232" s="2"/>
      <c r="T232" s="269"/>
      <c r="U232" s="189"/>
      <c r="V232" s="3"/>
      <c r="W232" s="1"/>
      <c r="X232" s="1"/>
      <c r="Y232" s="1"/>
      <c r="Z232" s="1"/>
      <c r="AA232" s="2"/>
      <c r="AB232" s="2"/>
      <c r="AC232" s="2"/>
      <c r="AD232" s="2"/>
      <c r="AE232" s="2"/>
      <c r="AF232" s="2"/>
      <c r="AG232" s="270"/>
    </row>
    <row r="233" spans="1:33" ht="14.25" customHeight="1">
      <c r="A233" s="204"/>
      <c r="B233" s="268"/>
      <c r="C233" s="268"/>
      <c r="D233" s="268"/>
      <c r="E233" s="268"/>
      <c r="F233" s="268"/>
      <c r="G233" s="268"/>
      <c r="H233" s="269"/>
      <c r="I233" s="189"/>
      <c r="J233" s="3"/>
      <c r="K233" s="2"/>
      <c r="L233" s="269"/>
      <c r="M233" s="189"/>
      <c r="N233" s="3"/>
      <c r="O233" s="2"/>
      <c r="P233" s="269"/>
      <c r="Q233" s="189"/>
      <c r="R233" s="3"/>
      <c r="S233" s="2"/>
      <c r="T233" s="269"/>
      <c r="U233" s="189"/>
      <c r="V233" s="3"/>
      <c r="W233" s="1"/>
      <c r="X233" s="1"/>
      <c r="Y233" s="1"/>
      <c r="Z233" s="1"/>
      <c r="AA233" s="2"/>
      <c r="AB233" s="2"/>
      <c r="AC233" s="2"/>
      <c r="AD233" s="2"/>
      <c r="AE233" s="2"/>
      <c r="AF233" s="2"/>
      <c r="AG233" s="270"/>
    </row>
    <row r="234" spans="1:33" ht="14.25" customHeight="1">
      <c r="A234" s="204"/>
      <c r="B234" s="268"/>
      <c r="C234" s="268"/>
      <c r="D234" s="268"/>
      <c r="E234" s="268"/>
      <c r="F234" s="268"/>
      <c r="G234" s="268"/>
      <c r="H234" s="269"/>
      <c r="I234" s="189"/>
      <c r="J234" s="3"/>
      <c r="K234" s="2"/>
      <c r="L234" s="269"/>
      <c r="M234" s="189"/>
      <c r="N234" s="3"/>
      <c r="O234" s="2"/>
      <c r="P234" s="269"/>
      <c r="Q234" s="189"/>
      <c r="R234" s="3"/>
      <c r="S234" s="2"/>
      <c r="T234" s="269"/>
      <c r="U234" s="189"/>
      <c r="V234" s="3"/>
      <c r="W234" s="1"/>
      <c r="X234" s="1"/>
      <c r="Y234" s="1"/>
      <c r="Z234" s="1"/>
      <c r="AA234" s="2"/>
      <c r="AB234" s="2"/>
      <c r="AC234" s="2"/>
      <c r="AD234" s="2"/>
      <c r="AE234" s="2"/>
      <c r="AF234" s="2"/>
      <c r="AG234" s="270"/>
    </row>
    <row r="235" spans="1:33" ht="14.25" customHeight="1">
      <c r="A235" s="204"/>
      <c r="B235" s="268"/>
      <c r="C235" s="268"/>
      <c r="D235" s="268"/>
      <c r="E235" s="268"/>
      <c r="F235" s="268"/>
      <c r="G235" s="268"/>
      <c r="H235" s="269"/>
      <c r="I235" s="189"/>
      <c r="J235" s="3"/>
      <c r="K235" s="2"/>
      <c r="L235" s="269"/>
      <c r="M235" s="189"/>
      <c r="N235" s="3"/>
      <c r="O235" s="2"/>
      <c r="P235" s="269"/>
      <c r="Q235" s="189"/>
      <c r="R235" s="3"/>
      <c r="S235" s="2"/>
      <c r="T235" s="269"/>
      <c r="U235" s="189"/>
      <c r="V235" s="3"/>
      <c r="W235" s="1"/>
      <c r="X235" s="1"/>
      <c r="Y235" s="1"/>
      <c r="Z235" s="1"/>
      <c r="AA235" s="2"/>
      <c r="AB235" s="2"/>
      <c r="AC235" s="2"/>
      <c r="AD235" s="2"/>
      <c r="AE235" s="2"/>
      <c r="AF235" s="2"/>
      <c r="AG235" s="270"/>
    </row>
    <row r="236" spans="1:33" ht="14.25" customHeight="1">
      <c r="A236" s="204"/>
      <c r="B236" s="268"/>
      <c r="C236" s="268"/>
      <c r="D236" s="268"/>
      <c r="E236" s="268"/>
      <c r="F236" s="268"/>
      <c r="G236" s="268"/>
      <c r="H236" s="269"/>
      <c r="I236" s="189"/>
      <c r="J236" s="3"/>
      <c r="K236" s="2"/>
      <c r="L236" s="269"/>
      <c r="M236" s="189"/>
      <c r="N236" s="3"/>
      <c r="O236" s="2"/>
      <c r="P236" s="269"/>
      <c r="Q236" s="189"/>
      <c r="R236" s="3"/>
      <c r="S236" s="2"/>
      <c r="T236" s="269"/>
      <c r="U236" s="189"/>
      <c r="V236" s="3"/>
      <c r="W236" s="1"/>
      <c r="X236" s="1"/>
      <c r="Y236" s="1"/>
      <c r="Z236" s="1"/>
      <c r="AA236" s="2"/>
      <c r="AB236" s="2"/>
      <c r="AC236" s="2"/>
      <c r="AD236" s="2"/>
      <c r="AE236" s="2"/>
      <c r="AF236" s="2"/>
      <c r="AG236" s="270"/>
    </row>
    <row r="237" spans="1:33" ht="14.25" customHeight="1">
      <c r="A237" s="204"/>
      <c r="B237" s="268"/>
      <c r="C237" s="268"/>
      <c r="D237" s="268"/>
      <c r="E237" s="268"/>
      <c r="F237" s="268"/>
      <c r="G237" s="268"/>
      <c r="H237" s="269"/>
      <c r="I237" s="189"/>
      <c r="J237" s="3"/>
      <c r="K237" s="2"/>
      <c r="L237" s="269"/>
      <c r="M237" s="189"/>
      <c r="N237" s="3"/>
      <c r="O237" s="2"/>
      <c r="P237" s="269"/>
      <c r="Q237" s="189"/>
      <c r="R237" s="3"/>
      <c r="S237" s="2"/>
      <c r="T237" s="269"/>
      <c r="U237" s="189"/>
      <c r="V237" s="3"/>
      <c r="W237" s="1"/>
      <c r="X237" s="1"/>
      <c r="Y237" s="1"/>
      <c r="Z237" s="1"/>
      <c r="AA237" s="2"/>
      <c r="AB237" s="2"/>
      <c r="AC237" s="2"/>
      <c r="AD237" s="2"/>
      <c r="AE237" s="2"/>
      <c r="AF237" s="2"/>
      <c r="AG237" s="270"/>
    </row>
    <row r="238" spans="1:33" ht="14.25" customHeight="1">
      <c r="A238" s="204"/>
      <c r="B238" s="268"/>
      <c r="C238" s="268"/>
      <c r="D238" s="268"/>
      <c r="E238" s="268"/>
      <c r="F238" s="268"/>
      <c r="G238" s="268"/>
      <c r="H238" s="269"/>
      <c r="I238" s="189"/>
      <c r="J238" s="3"/>
      <c r="K238" s="2"/>
      <c r="L238" s="269"/>
      <c r="M238" s="189"/>
      <c r="N238" s="3"/>
      <c r="O238" s="2"/>
      <c r="P238" s="269"/>
      <c r="Q238" s="189"/>
      <c r="R238" s="3"/>
      <c r="S238" s="2"/>
      <c r="T238" s="269"/>
      <c r="U238" s="189"/>
      <c r="V238" s="3"/>
      <c r="W238" s="1"/>
      <c r="X238" s="1"/>
      <c r="Y238" s="1"/>
      <c r="Z238" s="1"/>
      <c r="AA238" s="2"/>
      <c r="AB238" s="2"/>
      <c r="AC238" s="2"/>
      <c r="AD238" s="2"/>
      <c r="AE238" s="2"/>
      <c r="AF238" s="2"/>
      <c r="AG238" s="270"/>
    </row>
    <row r="239" spans="1:33" ht="14.25" customHeight="1">
      <c r="A239" s="204"/>
      <c r="B239" s="268"/>
      <c r="C239" s="268"/>
      <c r="D239" s="268"/>
      <c r="E239" s="268"/>
      <c r="F239" s="268"/>
      <c r="G239" s="268"/>
      <c r="H239" s="269"/>
      <c r="I239" s="189"/>
      <c r="J239" s="3"/>
      <c r="K239" s="2"/>
      <c r="L239" s="269"/>
      <c r="M239" s="189"/>
      <c r="N239" s="3"/>
      <c r="O239" s="2"/>
      <c r="P239" s="269"/>
      <c r="Q239" s="189"/>
      <c r="R239" s="3"/>
      <c r="S239" s="2"/>
      <c r="T239" s="269"/>
      <c r="U239" s="189"/>
      <c r="V239" s="3"/>
      <c r="W239" s="1"/>
      <c r="X239" s="1"/>
      <c r="Y239" s="1"/>
      <c r="Z239" s="1"/>
      <c r="AA239" s="2"/>
      <c r="AB239" s="2"/>
      <c r="AC239" s="2"/>
      <c r="AD239" s="2"/>
      <c r="AE239" s="2"/>
      <c r="AF239" s="2"/>
      <c r="AG239" s="270"/>
    </row>
    <row r="240" spans="1:33" ht="14.25" customHeight="1">
      <c r="A240" s="204"/>
      <c r="B240" s="268"/>
      <c r="C240" s="268"/>
      <c r="D240" s="268"/>
      <c r="E240" s="268"/>
      <c r="F240" s="268"/>
      <c r="G240" s="268"/>
      <c r="H240" s="269"/>
      <c r="I240" s="189"/>
      <c r="J240" s="3"/>
      <c r="K240" s="2"/>
      <c r="L240" s="269"/>
      <c r="M240" s="189"/>
      <c r="N240" s="3"/>
      <c r="O240" s="2"/>
      <c r="P240" s="269"/>
      <c r="Q240" s="189"/>
      <c r="R240" s="3"/>
      <c r="S240" s="2"/>
      <c r="T240" s="269"/>
      <c r="U240" s="189"/>
      <c r="V240" s="3"/>
      <c r="W240" s="1"/>
      <c r="X240" s="1"/>
      <c r="Y240" s="1"/>
      <c r="Z240" s="1"/>
      <c r="AA240" s="2"/>
      <c r="AB240" s="2"/>
      <c r="AC240" s="2"/>
      <c r="AD240" s="2"/>
      <c r="AE240" s="2"/>
      <c r="AF240" s="2"/>
      <c r="AG240" s="270"/>
    </row>
    <row r="241" spans="1:33" ht="14.25" customHeight="1">
      <c r="A241" s="204"/>
      <c r="B241" s="268"/>
      <c r="C241" s="268"/>
      <c r="D241" s="268"/>
      <c r="E241" s="268"/>
      <c r="F241" s="268"/>
      <c r="G241" s="268"/>
      <c r="H241" s="269"/>
      <c r="I241" s="189"/>
      <c r="J241" s="3"/>
      <c r="K241" s="2"/>
      <c r="L241" s="269"/>
      <c r="M241" s="189"/>
      <c r="N241" s="3"/>
      <c r="O241" s="2"/>
      <c r="P241" s="269"/>
      <c r="Q241" s="189"/>
      <c r="R241" s="3"/>
      <c r="S241" s="2"/>
      <c r="T241" s="269"/>
      <c r="U241" s="189"/>
      <c r="V241" s="3"/>
      <c r="W241" s="1"/>
      <c r="X241" s="1"/>
      <c r="Y241" s="1"/>
      <c r="Z241" s="1"/>
      <c r="AA241" s="2"/>
      <c r="AB241" s="2"/>
      <c r="AC241" s="2"/>
      <c r="AD241" s="2"/>
      <c r="AE241" s="2"/>
      <c r="AF241" s="2"/>
      <c r="AG241" s="270"/>
    </row>
    <row r="242" spans="1:33" ht="14.25" customHeight="1">
      <c r="A242" s="204"/>
      <c r="B242" s="268"/>
      <c r="C242" s="268"/>
      <c r="D242" s="268"/>
      <c r="E242" s="268"/>
      <c r="F242" s="268"/>
      <c r="G242" s="268"/>
      <c r="H242" s="269"/>
      <c r="I242" s="189"/>
      <c r="J242" s="3"/>
      <c r="K242" s="2"/>
      <c r="L242" s="269"/>
      <c r="M242" s="189"/>
      <c r="N242" s="3"/>
      <c r="O242" s="2"/>
      <c r="P242" s="269"/>
      <c r="Q242" s="189"/>
      <c r="R242" s="3"/>
      <c r="S242" s="2"/>
      <c r="T242" s="269"/>
      <c r="U242" s="189"/>
      <c r="V242" s="3"/>
      <c r="W242" s="1"/>
      <c r="X242" s="1"/>
      <c r="Y242" s="1"/>
      <c r="Z242" s="1"/>
      <c r="AA242" s="2"/>
      <c r="AB242" s="2"/>
      <c r="AC242" s="2"/>
      <c r="AD242" s="2"/>
      <c r="AE242" s="2"/>
      <c r="AF242" s="2"/>
      <c r="AG242" s="270"/>
    </row>
    <row r="243" spans="1:33" ht="14.25" customHeight="1">
      <c r="A243" s="204"/>
      <c r="B243" s="268"/>
      <c r="C243" s="268"/>
      <c r="D243" s="268"/>
      <c r="E243" s="268"/>
      <c r="F243" s="268"/>
      <c r="G243" s="268"/>
      <c r="H243" s="269"/>
      <c r="I243" s="189"/>
      <c r="J243" s="3"/>
      <c r="K243" s="2"/>
      <c r="L243" s="269"/>
      <c r="M243" s="189"/>
      <c r="N243" s="3"/>
      <c r="O243" s="2"/>
      <c r="P243" s="269"/>
      <c r="Q243" s="189"/>
      <c r="R243" s="3"/>
      <c r="S243" s="2"/>
      <c r="T243" s="269"/>
      <c r="U243" s="189"/>
      <c r="V243" s="3"/>
      <c r="W243" s="1"/>
      <c r="X243" s="1"/>
      <c r="Y243" s="1"/>
      <c r="Z243" s="1"/>
      <c r="AA243" s="2"/>
      <c r="AB243" s="2"/>
      <c r="AC243" s="2"/>
      <c r="AD243" s="2"/>
      <c r="AE243" s="2"/>
      <c r="AF243" s="2"/>
      <c r="AG243" s="270"/>
    </row>
    <row r="244" spans="1:33" ht="14.25" customHeight="1">
      <c r="A244" s="204"/>
      <c r="B244" s="268"/>
      <c r="C244" s="268"/>
      <c r="D244" s="268"/>
      <c r="E244" s="268"/>
      <c r="F244" s="268"/>
      <c r="G244" s="268"/>
      <c r="H244" s="269"/>
      <c r="I244" s="189"/>
      <c r="J244" s="3"/>
      <c r="K244" s="2"/>
      <c r="L244" s="269"/>
      <c r="M244" s="189"/>
      <c r="N244" s="3"/>
      <c r="O244" s="2"/>
      <c r="P244" s="269"/>
      <c r="Q244" s="189"/>
      <c r="R244" s="3"/>
      <c r="S244" s="2"/>
      <c r="T244" s="269"/>
      <c r="U244" s="189"/>
      <c r="V244" s="3"/>
      <c r="W244" s="1"/>
      <c r="X244" s="1"/>
      <c r="Y244" s="1"/>
      <c r="Z244" s="1"/>
      <c r="AA244" s="2"/>
      <c r="AB244" s="2"/>
      <c r="AC244" s="2"/>
      <c r="AD244" s="2"/>
      <c r="AE244" s="2"/>
      <c r="AF244" s="2"/>
      <c r="AG244" s="270"/>
    </row>
    <row r="245" spans="1:33" ht="14.25" customHeight="1">
      <c r="A245" s="204"/>
      <c r="B245" s="268"/>
      <c r="C245" s="268"/>
      <c r="D245" s="268"/>
      <c r="E245" s="268"/>
      <c r="F245" s="268"/>
      <c r="G245" s="268"/>
      <c r="H245" s="269"/>
      <c r="I245" s="189"/>
      <c r="J245" s="3"/>
      <c r="K245" s="2"/>
      <c r="L245" s="269"/>
      <c r="M245" s="189"/>
      <c r="N245" s="3"/>
      <c r="O245" s="2"/>
      <c r="P245" s="269"/>
      <c r="Q245" s="189"/>
      <c r="R245" s="3"/>
      <c r="S245" s="2"/>
      <c r="T245" s="269"/>
      <c r="U245" s="189"/>
      <c r="V245" s="3"/>
      <c r="W245" s="1"/>
      <c r="X245" s="1"/>
      <c r="Y245" s="1"/>
      <c r="Z245" s="1"/>
      <c r="AA245" s="2"/>
      <c r="AB245" s="2"/>
      <c r="AC245" s="2"/>
      <c r="AD245" s="2"/>
      <c r="AE245" s="2"/>
      <c r="AF245" s="2"/>
      <c r="AG245" s="270"/>
    </row>
    <row r="246" spans="1:33" ht="14.25" customHeight="1">
      <c r="A246" s="204"/>
      <c r="B246" s="268"/>
      <c r="C246" s="268"/>
      <c r="D246" s="268"/>
      <c r="E246" s="268"/>
      <c r="F246" s="268"/>
      <c r="G246" s="268"/>
      <c r="H246" s="269"/>
      <c r="I246" s="189"/>
      <c r="J246" s="3"/>
      <c r="K246" s="2"/>
      <c r="L246" s="269"/>
      <c r="M246" s="189"/>
      <c r="N246" s="3"/>
      <c r="O246" s="2"/>
      <c r="P246" s="269"/>
      <c r="Q246" s="189"/>
      <c r="R246" s="3"/>
      <c r="S246" s="2"/>
      <c r="T246" s="269"/>
      <c r="U246" s="189"/>
      <c r="V246" s="3"/>
      <c r="W246" s="1"/>
      <c r="X246" s="1"/>
      <c r="Y246" s="1"/>
      <c r="Z246" s="1"/>
      <c r="AA246" s="2"/>
      <c r="AB246" s="2"/>
      <c r="AC246" s="2"/>
      <c r="AD246" s="2"/>
      <c r="AE246" s="2"/>
      <c r="AF246" s="2"/>
      <c r="AG246" s="270"/>
    </row>
    <row r="247" spans="1:33" ht="14.25" customHeight="1">
      <c r="A247" s="204"/>
      <c r="B247" s="268"/>
      <c r="C247" s="268"/>
      <c r="D247" s="268"/>
      <c r="E247" s="268"/>
      <c r="F247" s="268"/>
      <c r="G247" s="268"/>
      <c r="H247" s="269"/>
      <c r="I247" s="189"/>
      <c r="J247" s="3"/>
      <c r="K247" s="2"/>
      <c r="L247" s="269"/>
      <c r="M247" s="189"/>
      <c r="N247" s="3"/>
      <c r="O247" s="2"/>
      <c r="P247" s="269"/>
      <c r="Q247" s="189"/>
      <c r="R247" s="3"/>
      <c r="S247" s="2"/>
      <c r="T247" s="269"/>
      <c r="U247" s="189"/>
      <c r="V247" s="3"/>
      <c r="W247" s="1"/>
      <c r="X247" s="1"/>
      <c r="Y247" s="1"/>
      <c r="Z247" s="1"/>
      <c r="AA247" s="2"/>
      <c r="AB247" s="2"/>
      <c r="AC247" s="2"/>
      <c r="AD247" s="2"/>
      <c r="AE247" s="2"/>
      <c r="AF247" s="2"/>
      <c r="AG247" s="270"/>
    </row>
    <row r="248" spans="1:33" ht="14.25" customHeight="1">
      <c r="A248" s="204"/>
      <c r="B248" s="268"/>
      <c r="C248" s="268"/>
      <c r="D248" s="268"/>
      <c r="E248" s="268"/>
      <c r="F248" s="268"/>
      <c r="G248" s="268"/>
      <c r="H248" s="269"/>
      <c r="I248" s="189"/>
      <c r="J248" s="3"/>
      <c r="K248" s="2"/>
      <c r="L248" s="269"/>
      <c r="M248" s="189"/>
      <c r="N248" s="3"/>
      <c r="O248" s="2"/>
      <c r="P248" s="269"/>
      <c r="Q248" s="189"/>
      <c r="R248" s="3"/>
      <c r="S248" s="2"/>
      <c r="T248" s="269"/>
      <c r="U248" s="189"/>
      <c r="V248" s="3"/>
      <c r="W248" s="1"/>
      <c r="X248" s="1"/>
      <c r="Y248" s="1"/>
      <c r="Z248" s="1"/>
      <c r="AA248" s="2"/>
      <c r="AB248" s="2"/>
      <c r="AC248" s="2"/>
      <c r="AD248" s="2"/>
      <c r="AE248" s="2"/>
      <c r="AF248" s="2"/>
      <c r="AG248" s="270"/>
    </row>
    <row r="249" spans="1:33" ht="14.25" customHeight="1">
      <c r="A249" s="204"/>
      <c r="B249" s="268"/>
      <c r="C249" s="268"/>
      <c r="D249" s="268"/>
      <c r="E249" s="268"/>
      <c r="F249" s="268"/>
      <c r="G249" s="268"/>
      <c r="H249" s="269"/>
      <c r="I249" s="189"/>
      <c r="J249" s="3"/>
      <c r="K249" s="2"/>
      <c r="L249" s="269"/>
      <c r="M249" s="189"/>
      <c r="N249" s="3"/>
      <c r="O249" s="2"/>
      <c r="P249" s="269"/>
      <c r="Q249" s="189"/>
      <c r="R249" s="3"/>
      <c r="S249" s="2"/>
      <c r="T249" s="269"/>
      <c r="U249" s="189"/>
      <c r="V249" s="3"/>
      <c r="W249" s="1"/>
      <c r="X249" s="1"/>
      <c r="Y249" s="1"/>
      <c r="Z249" s="1"/>
      <c r="AA249" s="2"/>
      <c r="AB249" s="2"/>
      <c r="AC249" s="2"/>
      <c r="AD249" s="2"/>
      <c r="AE249" s="2"/>
      <c r="AF249" s="2"/>
      <c r="AG249" s="270"/>
    </row>
    <row r="250" spans="1:33" ht="14.25" customHeight="1">
      <c r="A250" s="204"/>
      <c r="B250" s="268"/>
      <c r="C250" s="268"/>
      <c r="D250" s="268"/>
      <c r="E250" s="268"/>
      <c r="F250" s="268"/>
      <c r="G250" s="268"/>
      <c r="H250" s="269"/>
      <c r="I250" s="189"/>
      <c r="J250" s="3"/>
      <c r="K250" s="2"/>
      <c r="L250" s="269"/>
      <c r="M250" s="189"/>
      <c r="N250" s="3"/>
      <c r="O250" s="2"/>
      <c r="P250" s="269"/>
      <c r="Q250" s="189"/>
      <c r="R250" s="3"/>
      <c r="S250" s="2"/>
      <c r="T250" s="269"/>
      <c r="U250" s="189"/>
      <c r="V250" s="3"/>
      <c r="W250" s="1"/>
      <c r="X250" s="1"/>
      <c r="Y250" s="1"/>
      <c r="Z250" s="1"/>
      <c r="AA250" s="2"/>
      <c r="AB250" s="2"/>
      <c r="AC250" s="2"/>
      <c r="AD250" s="2"/>
      <c r="AE250" s="2"/>
      <c r="AF250" s="2"/>
      <c r="AG250" s="270"/>
    </row>
    <row r="251" spans="1:33" ht="14.25" customHeight="1">
      <c r="A251" s="204"/>
      <c r="B251" s="268"/>
      <c r="C251" s="268"/>
      <c r="D251" s="268"/>
      <c r="E251" s="268"/>
      <c r="F251" s="268"/>
      <c r="G251" s="268"/>
      <c r="H251" s="269"/>
      <c r="I251" s="189"/>
      <c r="J251" s="3"/>
      <c r="K251" s="2"/>
      <c r="L251" s="269"/>
      <c r="M251" s="189"/>
      <c r="N251" s="3"/>
      <c r="O251" s="2"/>
      <c r="P251" s="269"/>
      <c r="Q251" s="189"/>
      <c r="R251" s="3"/>
      <c r="S251" s="2"/>
      <c r="T251" s="269"/>
      <c r="U251" s="189"/>
      <c r="V251" s="3"/>
      <c r="W251" s="1"/>
      <c r="X251" s="1"/>
      <c r="Y251" s="1"/>
      <c r="Z251" s="1"/>
      <c r="AA251" s="2"/>
      <c r="AB251" s="2"/>
      <c r="AC251" s="2"/>
      <c r="AD251" s="2"/>
      <c r="AE251" s="2"/>
      <c r="AF251" s="2"/>
      <c r="AG251" s="270"/>
    </row>
    <row r="252" spans="1:33" ht="14.25" customHeight="1">
      <c r="A252" s="204"/>
      <c r="B252" s="268"/>
      <c r="C252" s="268"/>
      <c r="D252" s="268"/>
      <c r="E252" s="268"/>
      <c r="F252" s="268"/>
      <c r="G252" s="268"/>
      <c r="H252" s="269"/>
      <c r="I252" s="189"/>
      <c r="J252" s="3"/>
      <c r="K252" s="2"/>
      <c r="L252" s="269"/>
      <c r="M252" s="189"/>
      <c r="N252" s="3"/>
      <c r="O252" s="2"/>
      <c r="P252" s="269"/>
      <c r="Q252" s="189"/>
      <c r="R252" s="3"/>
      <c r="S252" s="2"/>
      <c r="T252" s="269"/>
      <c r="U252" s="189"/>
      <c r="V252" s="3"/>
      <c r="W252" s="1"/>
      <c r="X252" s="1"/>
      <c r="Y252" s="1"/>
      <c r="Z252" s="1"/>
      <c r="AA252" s="2"/>
      <c r="AB252" s="2"/>
      <c r="AC252" s="2"/>
      <c r="AD252" s="2"/>
      <c r="AE252" s="2"/>
      <c r="AF252" s="2"/>
      <c r="AG252" s="270"/>
    </row>
    <row r="253" spans="1:33" ht="14.25" customHeight="1">
      <c r="A253" s="204"/>
      <c r="B253" s="268"/>
      <c r="C253" s="268"/>
      <c r="D253" s="268"/>
      <c r="E253" s="268"/>
      <c r="F253" s="268"/>
      <c r="G253" s="268"/>
      <c r="H253" s="269"/>
      <c r="I253" s="189"/>
      <c r="J253" s="3"/>
      <c r="K253" s="2"/>
      <c r="L253" s="269"/>
      <c r="M253" s="189"/>
      <c r="N253" s="3"/>
      <c r="O253" s="2"/>
      <c r="P253" s="269"/>
      <c r="Q253" s="189"/>
      <c r="R253" s="3"/>
      <c r="S253" s="2"/>
      <c r="T253" s="269"/>
      <c r="U253" s="189"/>
      <c r="V253" s="3"/>
      <c r="W253" s="1"/>
      <c r="X253" s="1"/>
      <c r="Y253" s="1"/>
      <c r="Z253" s="1"/>
      <c r="AA253" s="2"/>
      <c r="AB253" s="2"/>
      <c r="AC253" s="2"/>
      <c r="AD253" s="2"/>
      <c r="AE253" s="2"/>
      <c r="AF253" s="2"/>
      <c r="AG253" s="270"/>
    </row>
    <row r="254" spans="1:33" ht="14.25" customHeight="1">
      <c r="A254" s="204"/>
      <c r="B254" s="268"/>
      <c r="C254" s="268"/>
      <c r="D254" s="268"/>
      <c r="E254" s="268"/>
      <c r="F254" s="268"/>
      <c r="G254" s="268"/>
      <c r="H254" s="269"/>
      <c r="I254" s="189"/>
      <c r="J254" s="3"/>
      <c r="K254" s="2"/>
      <c r="L254" s="269"/>
      <c r="M254" s="189"/>
      <c r="N254" s="3"/>
      <c r="O254" s="2"/>
      <c r="P254" s="269"/>
      <c r="Q254" s="189"/>
      <c r="R254" s="3"/>
      <c r="S254" s="2"/>
      <c r="T254" s="269"/>
      <c r="U254" s="189"/>
      <c r="V254" s="3"/>
      <c r="W254" s="1"/>
      <c r="X254" s="1"/>
      <c r="Y254" s="1"/>
      <c r="Z254" s="1"/>
      <c r="AA254" s="2"/>
      <c r="AB254" s="2"/>
      <c r="AC254" s="2"/>
      <c r="AD254" s="2"/>
      <c r="AE254" s="2"/>
      <c r="AF254" s="2"/>
      <c r="AG254" s="270"/>
    </row>
    <row r="255" spans="1:33" ht="14.25" customHeight="1">
      <c r="A255" s="204"/>
      <c r="B255" s="268"/>
      <c r="C255" s="268"/>
      <c r="D255" s="268"/>
      <c r="E255" s="268"/>
      <c r="F255" s="268"/>
      <c r="G255" s="268"/>
      <c r="H255" s="269"/>
      <c r="I255" s="189"/>
      <c r="J255" s="3"/>
      <c r="K255" s="2"/>
      <c r="L255" s="269"/>
      <c r="M255" s="189"/>
      <c r="N255" s="3"/>
      <c r="O255" s="2"/>
      <c r="P255" s="269"/>
      <c r="Q255" s="189"/>
      <c r="R255" s="3"/>
      <c r="S255" s="2"/>
      <c r="T255" s="269"/>
      <c r="U255" s="189"/>
      <c r="V255" s="3"/>
      <c r="W255" s="1"/>
      <c r="X255" s="1"/>
      <c r="Y255" s="1"/>
      <c r="Z255" s="1"/>
      <c r="AA255" s="2"/>
      <c r="AB255" s="2"/>
      <c r="AC255" s="2"/>
      <c r="AD255" s="2"/>
      <c r="AE255" s="2"/>
      <c r="AF255" s="2"/>
      <c r="AG255" s="270"/>
    </row>
    <row r="256" spans="1:33" ht="14.25" customHeight="1">
      <c r="A256" s="204"/>
      <c r="B256" s="268"/>
      <c r="C256" s="268"/>
      <c r="D256" s="268"/>
      <c r="E256" s="268"/>
      <c r="F256" s="268"/>
      <c r="G256" s="268"/>
      <c r="H256" s="269"/>
      <c r="I256" s="189"/>
      <c r="J256" s="3"/>
      <c r="K256" s="2"/>
      <c r="L256" s="269"/>
      <c r="M256" s="189"/>
      <c r="N256" s="3"/>
      <c r="O256" s="2"/>
      <c r="P256" s="269"/>
      <c r="Q256" s="189"/>
      <c r="R256" s="3"/>
      <c r="S256" s="2"/>
      <c r="T256" s="269"/>
      <c r="U256" s="189"/>
      <c r="V256" s="3"/>
      <c r="W256" s="1"/>
      <c r="X256" s="1"/>
      <c r="Y256" s="1"/>
      <c r="Z256" s="1"/>
      <c r="AA256" s="2"/>
      <c r="AB256" s="2"/>
      <c r="AC256" s="2"/>
      <c r="AD256" s="2"/>
      <c r="AE256" s="2"/>
      <c r="AF256" s="2"/>
      <c r="AG256" s="270"/>
    </row>
    <row r="257" spans="1:33" ht="14.25" customHeight="1">
      <c r="A257" s="204"/>
      <c r="B257" s="268"/>
      <c r="C257" s="268"/>
      <c r="D257" s="268"/>
      <c r="E257" s="268"/>
      <c r="F257" s="268"/>
      <c r="G257" s="268"/>
      <c r="H257" s="269"/>
      <c r="I257" s="189"/>
      <c r="J257" s="3"/>
      <c r="K257" s="2"/>
      <c r="L257" s="269"/>
      <c r="M257" s="189"/>
      <c r="N257" s="3"/>
      <c r="O257" s="2"/>
      <c r="P257" s="269"/>
      <c r="Q257" s="189"/>
      <c r="R257" s="3"/>
      <c r="S257" s="2"/>
      <c r="T257" s="269"/>
      <c r="U257" s="189"/>
      <c r="V257" s="3"/>
      <c r="W257" s="1"/>
      <c r="X257" s="1"/>
      <c r="Y257" s="1"/>
      <c r="Z257" s="1"/>
      <c r="AA257" s="2"/>
      <c r="AB257" s="2"/>
      <c r="AC257" s="2"/>
      <c r="AD257" s="2"/>
      <c r="AE257" s="2"/>
      <c r="AF257" s="2"/>
      <c r="AG257" s="270"/>
    </row>
    <row r="258" spans="1:33" ht="14.25" customHeight="1">
      <c r="A258" s="204"/>
      <c r="B258" s="268"/>
      <c r="C258" s="268"/>
      <c r="D258" s="268"/>
      <c r="E258" s="268"/>
      <c r="F258" s="268"/>
      <c r="G258" s="268"/>
      <c r="H258" s="269"/>
      <c r="I258" s="189"/>
      <c r="J258" s="3"/>
      <c r="K258" s="2"/>
      <c r="L258" s="269"/>
      <c r="M258" s="189"/>
      <c r="N258" s="3"/>
      <c r="O258" s="2"/>
      <c r="P258" s="269"/>
      <c r="Q258" s="189"/>
      <c r="R258" s="3"/>
      <c r="S258" s="2"/>
      <c r="T258" s="269"/>
      <c r="U258" s="189"/>
      <c r="V258" s="3"/>
      <c r="W258" s="1"/>
      <c r="X258" s="1"/>
      <c r="Y258" s="1"/>
      <c r="Z258" s="1"/>
      <c r="AA258" s="2"/>
      <c r="AB258" s="2"/>
      <c r="AC258" s="2"/>
      <c r="AD258" s="2"/>
      <c r="AE258" s="2"/>
      <c r="AF258" s="2"/>
      <c r="AG258" s="270"/>
    </row>
    <row r="259" spans="1:33" ht="14.25" customHeight="1">
      <c r="A259" s="204"/>
      <c r="B259" s="268"/>
      <c r="C259" s="268"/>
      <c r="D259" s="268"/>
      <c r="E259" s="268"/>
      <c r="F259" s="268"/>
      <c r="G259" s="268"/>
      <c r="H259" s="269"/>
      <c r="I259" s="189"/>
      <c r="J259" s="3"/>
      <c r="K259" s="2"/>
      <c r="L259" s="269"/>
      <c r="M259" s="189"/>
      <c r="N259" s="3"/>
      <c r="O259" s="2"/>
      <c r="P259" s="269"/>
      <c r="Q259" s="189"/>
      <c r="R259" s="3"/>
      <c r="S259" s="2"/>
      <c r="T259" s="269"/>
      <c r="U259" s="189"/>
      <c r="V259" s="3"/>
      <c r="W259" s="1"/>
      <c r="X259" s="1"/>
      <c r="Y259" s="1"/>
      <c r="Z259" s="1"/>
      <c r="AA259" s="2"/>
      <c r="AB259" s="2"/>
      <c r="AC259" s="2"/>
      <c r="AD259" s="2"/>
      <c r="AE259" s="2"/>
      <c r="AF259" s="2"/>
      <c r="AG259" s="270"/>
    </row>
    <row r="260" spans="1:33" ht="14.25" customHeight="1">
      <c r="A260" s="204"/>
      <c r="B260" s="268"/>
      <c r="C260" s="268"/>
      <c r="D260" s="268"/>
      <c r="E260" s="268"/>
      <c r="F260" s="268"/>
      <c r="G260" s="268"/>
      <c r="H260" s="269"/>
      <c r="I260" s="189"/>
      <c r="J260" s="3"/>
      <c r="K260" s="2"/>
      <c r="L260" s="269"/>
      <c r="M260" s="189"/>
      <c r="N260" s="3"/>
      <c r="O260" s="2"/>
      <c r="P260" s="269"/>
      <c r="Q260" s="189"/>
      <c r="R260" s="3"/>
      <c r="S260" s="2"/>
      <c r="T260" s="269"/>
      <c r="U260" s="189"/>
      <c r="V260" s="3"/>
      <c r="W260" s="1"/>
      <c r="X260" s="1"/>
      <c r="Y260" s="1"/>
      <c r="Z260" s="1"/>
      <c r="AA260" s="2"/>
      <c r="AB260" s="2"/>
      <c r="AC260" s="2"/>
      <c r="AD260" s="2"/>
      <c r="AE260" s="2"/>
      <c r="AF260" s="2"/>
      <c r="AG260" s="270"/>
    </row>
    <row r="261" spans="1:33" ht="14.25" customHeight="1">
      <c r="A261" s="204"/>
      <c r="B261" s="268"/>
      <c r="C261" s="268"/>
      <c r="D261" s="268"/>
      <c r="E261" s="268"/>
      <c r="F261" s="268"/>
      <c r="G261" s="268"/>
      <c r="H261" s="269"/>
      <c r="I261" s="189"/>
      <c r="J261" s="3"/>
      <c r="K261" s="2"/>
      <c r="L261" s="269"/>
      <c r="M261" s="189"/>
      <c r="N261" s="3"/>
      <c r="O261" s="2"/>
      <c r="P261" s="269"/>
      <c r="Q261" s="189"/>
      <c r="R261" s="3"/>
      <c r="S261" s="2"/>
      <c r="T261" s="269"/>
      <c r="U261" s="189"/>
      <c r="V261" s="3"/>
      <c r="W261" s="1"/>
      <c r="X261" s="1"/>
      <c r="Y261" s="1"/>
      <c r="Z261" s="1"/>
      <c r="AA261" s="2"/>
      <c r="AB261" s="2"/>
      <c r="AC261" s="2"/>
      <c r="AD261" s="2"/>
      <c r="AE261" s="2"/>
      <c r="AF261" s="2"/>
      <c r="AG261" s="270"/>
    </row>
    <row r="262" spans="1:33" ht="14.25" customHeight="1">
      <c r="A262" s="204"/>
      <c r="B262" s="268"/>
      <c r="C262" s="268"/>
      <c r="D262" s="268"/>
      <c r="E262" s="268"/>
      <c r="F262" s="268"/>
      <c r="G262" s="268"/>
      <c r="H262" s="269"/>
      <c r="I262" s="189"/>
      <c r="J262" s="3"/>
      <c r="K262" s="2"/>
      <c r="L262" s="269"/>
      <c r="M262" s="189"/>
      <c r="N262" s="3"/>
      <c r="O262" s="2"/>
      <c r="P262" s="269"/>
      <c r="Q262" s="189"/>
      <c r="R262" s="3"/>
      <c r="S262" s="2"/>
      <c r="T262" s="269"/>
      <c r="U262" s="189"/>
      <c r="V262" s="3"/>
      <c r="W262" s="1"/>
      <c r="X262" s="1"/>
      <c r="Y262" s="1"/>
      <c r="Z262" s="1"/>
      <c r="AA262" s="2"/>
      <c r="AB262" s="2"/>
      <c r="AC262" s="2"/>
      <c r="AD262" s="2"/>
      <c r="AE262" s="2"/>
      <c r="AF262" s="2"/>
      <c r="AG262" s="270"/>
    </row>
    <row r="263" spans="1:33" ht="14.25" customHeight="1">
      <c r="A263" s="204"/>
      <c r="B263" s="268"/>
      <c r="C263" s="268"/>
      <c r="D263" s="268"/>
      <c r="E263" s="268"/>
      <c r="F263" s="268"/>
      <c r="G263" s="268"/>
      <c r="H263" s="269"/>
      <c r="I263" s="189"/>
      <c r="J263" s="3"/>
      <c r="K263" s="2"/>
      <c r="L263" s="269"/>
      <c r="M263" s="189"/>
      <c r="N263" s="3"/>
      <c r="O263" s="2"/>
      <c r="P263" s="269"/>
      <c r="Q263" s="189"/>
      <c r="R263" s="3"/>
      <c r="S263" s="2"/>
      <c r="T263" s="269"/>
      <c r="U263" s="189"/>
      <c r="V263" s="3"/>
      <c r="W263" s="1"/>
      <c r="X263" s="1"/>
      <c r="Y263" s="1"/>
      <c r="Z263" s="1"/>
      <c r="AA263" s="2"/>
      <c r="AB263" s="2"/>
      <c r="AC263" s="2"/>
      <c r="AD263" s="2"/>
      <c r="AE263" s="2"/>
      <c r="AF263" s="2"/>
      <c r="AG263" s="270"/>
    </row>
    <row r="264" spans="1:33" ht="14.25" customHeight="1">
      <c r="A264" s="204"/>
      <c r="B264" s="268"/>
      <c r="C264" s="268"/>
      <c r="D264" s="268"/>
      <c r="E264" s="268"/>
      <c r="F264" s="268"/>
      <c r="G264" s="268"/>
      <c r="H264" s="269"/>
      <c r="I264" s="189"/>
      <c r="J264" s="3"/>
      <c r="K264" s="2"/>
      <c r="L264" s="269"/>
      <c r="M264" s="189"/>
      <c r="N264" s="3"/>
      <c r="O264" s="2"/>
      <c r="P264" s="269"/>
      <c r="Q264" s="189"/>
      <c r="R264" s="3"/>
      <c r="S264" s="2"/>
      <c r="T264" s="269"/>
      <c r="U264" s="189"/>
      <c r="V264" s="3"/>
      <c r="W264" s="1"/>
      <c r="X264" s="1"/>
      <c r="Y264" s="1"/>
      <c r="Z264" s="1"/>
      <c r="AA264" s="2"/>
      <c r="AB264" s="2"/>
      <c r="AC264" s="2"/>
      <c r="AD264" s="2"/>
      <c r="AE264" s="2"/>
      <c r="AF264" s="2"/>
      <c r="AG264" s="270"/>
    </row>
    <row r="265" spans="1:33" ht="14.25" customHeight="1">
      <c r="A265" s="204"/>
      <c r="B265" s="268"/>
      <c r="C265" s="268"/>
      <c r="D265" s="268"/>
      <c r="E265" s="268"/>
      <c r="F265" s="268"/>
      <c r="G265" s="268"/>
      <c r="H265" s="269"/>
      <c r="I265" s="189"/>
      <c r="J265" s="3"/>
      <c r="K265" s="2"/>
      <c r="L265" s="269"/>
      <c r="M265" s="189"/>
      <c r="N265" s="3"/>
      <c r="O265" s="2"/>
      <c r="P265" s="269"/>
      <c r="Q265" s="189"/>
      <c r="R265" s="3"/>
      <c r="S265" s="2"/>
      <c r="T265" s="269"/>
      <c r="U265" s="189"/>
      <c r="V265" s="3"/>
      <c r="W265" s="1"/>
      <c r="X265" s="1"/>
      <c r="Y265" s="1"/>
      <c r="Z265" s="1"/>
      <c r="AA265" s="2"/>
      <c r="AB265" s="2"/>
      <c r="AC265" s="2"/>
      <c r="AD265" s="2"/>
      <c r="AE265" s="2"/>
      <c r="AF265" s="2"/>
      <c r="AG265" s="270"/>
    </row>
    <row r="266" spans="1:33" ht="14.25" customHeight="1">
      <c r="A266" s="204"/>
      <c r="B266" s="268"/>
      <c r="C266" s="268"/>
      <c r="D266" s="268"/>
      <c r="E266" s="268"/>
      <c r="F266" s="268"/>
      <c r="G266" s="268"/>
      <c r="H266" s="269"/>
      <c r="I266" s="189"/>
      <c r="J266" s="3"/>
      <c r="K266" s="2"/>
      <c r="L266" s="269"/>
      <c r="M266" s="189"/>
      <c r="N266" s="3"/>
      <c r="O266" s="2"/>
      <c r="P266" s="269"/>
      <c r="Q266" s="189"/>
      <c r="R266" s="3"/>
      <c r="S266" s="2"/>
      <c r="T266" s="269"/>
      <c r="U266" s="189"/>
      <c r="V266" s="3"/>
      <c r="W266" s="1"/>
      <c r="X266" s="1"/>
      <c r="Y266" s="1"/>
      <c r="Z266" s="1"/>
      <c r="AA266" s="2"/>
      <c r="AB266" s="2"/>
      <c r="AC266" s="2"/>
      <c r="AD266" s="2"/>
      <c r="AE266" s="2"/>
      <c r="AF266" s="2"/>
      <c r="AG266" s="270"/>
    </row>
    <row r="267" spans="1:33" ht="14.25" customHeight="1">
      <c r="A267" s="204"/>
      <c r="B267" s="268"/>
      <c r="C267" s="268"/>
      <c r="D267" s="268"/>
      <c r="E267" s="268"/>
      <c r="F267" s="268"/>
      <c r="G267" s="268"/>
      <c r="H267" s="269"/>
      <c r="I267" s="189"/>
      <c r="J267" s="3"/>
      <c r="K267" s="2"/>
      <c r="L267" s="269"/>
      <c r="M267" s="189"/>
      <c r="N267" s="3"/>
      <c r="O267" s="2"/>
      <c r="P267" s="269"/>
      <c r="Q267" s="189"/>
      <c r="R267" s="3"/>
      <c r="S267" s="2"/>
      <c r="T267" s="269"/>
      <c r="U267" s="189"/>
      <c r="V267" s="3"/>
      <c r="W267" s="1"/>
      <c r="X267" s="1"/>
      <c r="Y267" s="1"/>
      <c r="Z267" s="1"/>
      <c r="AA267" s="2"/>
      <c r="AB267" s="2"/>
      <c r="AC267" s="2"/>
      <c r="AD267" s="2"/>
      <c r="AE267" s="2"/>
      <c r="AF267" s="2"/>
      <c r="AG267" s="270"/>
    </row>
    <row r="268" spans="1:33" ht="14.25" customHeight="1">
      <c r="A268" s="204"/>
      <c r="B268" s="268"/>
      <c r="C268" s="268"/>
      <c r="D268" s="268"/>
      <c r="E268" s="268"/>
      <c r="F268" s="268"/>
      <c r="G268" s="268"/>
      <c r="H268" s="269"/>
      <c r="I268" s="189"/>
      <c r="J268" s="3"/>
      <c r="K268" s="2"/>
      <c r="L268" s="269"/>
      <c r="M268" s="189"/>
      <c r="N268" s="3"/>
      <c r="O268" s="2"/>
      <c r="P268" s="269"/>
      <c r="Q268" s="189"/>
      <c r="R268" s="3"/>
      <c r="S268" s="2"/>
      <c r="T268" s="269"/>
      <c r="U268" s="189"/>
      <c r="V268" s="3"/>
      <c r="W268" s="1"/>
      <c r="X268" s="1"/>
      <c r="Y268" s="1"/>
      <c r="Z268" s="1"/>
      <c r="AA268" s="2"/>
      <c r="AB268" s="2"/>
      <c r="AC268" s="2"/>
      <c r="AD268" s="2"/>
      <c r="AE268" s="2"/>
      <c r="AF268" s="2"/>
      <c r="AG268" s="270"/>
    </row>
    <row r="269" spans="1:33" ht="14.25" customHeight="1">
      <c r="A269" s="204"/>
      <c r="B269" s="268"/>
      <c r="C269" s="268"/>
      <c r="D269" s="268"/>
      <c r="E269" s="268"/>
      <c r="F269" s="268"/>
      <c r="G269" s="268"/>
      <c r="H269" s="269"/>
      <c r="I269" s="189"/>
      <c r="J269" s="3"/>
      <c r="K269" s="2"/>
      <c r="L269" s="269"/>
      <c r="M269" s="189"/>
      <c r="N269" s="3"/>
      <c r="O269" s="2"/>
      <c r="P269" s="269"/>
      <c r="Q269" s="189"/>
      <c r="R269" s="3"/>
      <c r="S269" s="2"/>
      <c r="T269" s="269"/>
      <c r="U269" s="189"/>
      <c r="V269" s="3"/>
      <c r="W269" s="1"/>
      <c r="X269" s="1"/>
      <c r="Y269" s="1"/>
      <c r="Z269" s="1"/>
      <c r="AA269" s="2"/>
      <c r="AB269" s="2"/>
      <c r="AC269" s="2"/>
      <c r="AD269" s="2"/>
      <c r="AE269" s="2"/>
      <c r="AF269" s="2"/>
      <c r="AG269" s="270"/>
    </row>
    <row r="270" spans="1:33" ht="14.25" customHeight="1">
      <c r="A270" s="204"/>
      <c r="B270" s="268"/>
      <c r="C270" s="268"/>
      <c r="D270" s="268"/>
      <c r="E270" s="268"/>
      <c r="F270" s="268"/>
      <c r="G270" s="268"/>
      <c r="H270" s="269"/>
      <c r="I270" s="189"/>
      <c r="J270" s="3"/>
      <c r="K270" s="2"/>
      <c r="L270" s="269"/>
      <c r="M270" s="189"/>
      <c r="N270" s="3"/>
      <c r="O270" s="2"/>
      <c r="P270" s="269"/>
      <c r="Q270" s="189"/>
      <c r="R270" s="3"/>
      <c r="S270" s="2"/>
      <c r="T270" s="269"/>
      <c r="U270" s="189"/>
      <c r="V270" s="3"/>
      <c r="W270" s="1"/>
      <c r="X270" s="1"/>
      <c r="Y270" s="1"/>
      <c r="Z270" s="1"/>
      <c r="AA270" s="2"/>
      <c r="AB270" s="2"/>
      <c r="AC270" s="2"/>
      <c r="AD270" s="2"/>
      <c r="AE270" s="2"/>
      <c r="AF270" s="2"/>
      <c r="AG270" s="270"/>
    </row>
    <row r="271" spans="1:33" ht="14.25" customHeight="1">
      <c r="A271" s="204"/>
      <c r="B271" s="268"/>
      <c r="C271" s="268"/>
      <c r="D271" s="268"/>
      <c r="E271" s="268"/>
      <c r="F271" s="268"/>
      <c r="G271" s="268"/>
      <c r="H271" s="269"/>
      <c r="I271" s="189"/>
      <c r="J271" s="3"/>
      <c r="K271" s="2"/>
      <c r="L271" s="269"/>
      <c r="M271" s="189"/>
      <c r="N271" s="3"/>
      <c r="O271" s="2"/>
      <c r="P271" s="269"/>
      <c r="Q271" s="189"/>
      <c r="R271" s="3"/>
      <c r="S271" s="2"/>
      <c r="T271" s="269"/>
      <c r="U271" s="189"/>
      <c r="V271" s="3"/>
      <c r="W271" s="1"/>
      <c r="X271" s="1"/>
      <c r="Y271" s="1"/>
      <c r="Z271" s="1"/>
      <c r="AA271" s="2"/>
      <c r="AB271" s="2"/>
      <c r="AC271" s="2"/>
      <c r="AD271" s="2"/>
      <c r="AE271" s="2"/>
      <c r="AF271" s="2"/>
      <c r="AG271" s="270"/>
    </row>
    <row r="272" spans="1:33" ht="14.25" customHeight="1">
      <c r="A272" s="204"/>
      <c r="B272" s="268"/>
      <c r="C272" s="268"/>
      <c r="D272" s="268"/>
      <c r="E272" s="268"/>
      <c r="F272" s="268"/>
      <c r="G272" s="268"/>
      <c r="H272" s="269"/>
      <c r="I272" s="189"/>
      <c r="J272" s="3"/>
      <c r="K272" s="2"/>
      <c r="L272" s="269"/>
      <c r="M272" s="189"/>
      <c r="N272" s="3"/>
      <c r="O272" s="2"/>
      <c r="P272" s="269"/>
      <c r="Q272" s="189"/>
      <c r="R272" s="3"/>
      <c r="S272" s="2"/>
      <c r="T272" s="269"/>
      <c r="U272" s="189"/>
      <c r="V272" s="3"/>
      <c r="W272" s="1"/>
      <c r="X272" s="1"/>
      <c r="Y272" s="1"/>
      <c r="Z272" s="1"/>
      <c r="AA272" s="2"/>
      <c r="AB272" s="2"/>
      <c r="AC272" s="2"/>
      <c r="AD272" s="2"/>
      <c r="AE272" s="2"/>
      <c r="AF272" s="2"/>
      <c r="AG272" s="270"/>
    </row>
    <row r="273" spans="1:33" ht="14.25" customHeight="1">
      <c r="A273" s="204"/>
      <c r="B273" s="268"/>
      <c r="C273" s="268"/>
      <c r="D273" s="268"/>
      <c r="E273" s="268"/>
      <c r="F273" s="268"/>
      <c r="G273" s="268"/>
      <c r="H273" s="269"/>
      <c r="I273" s="189"/>
      <c r="J273" s="3"/>
      <c r="K273" s="2"/>
      <c r="L273" s="269"/>
      <c r="M273" s="189"/>
      <c r="N273" s="3"/>
      <c r="O273" s="2"/>
      <c r="P273" s="269"/>
      <c r="Q273" s="189"/>
      <c r="R273" s="3"/>
      <c r="S273" s="2"/>
      <c r="T273" s="269"/>
      <c r="U273" s="189"/>
      <c r="V273" s="3"/>
      <c r="W273" s="1"/>
      <c r="X273" s="1"/>
      <c r="Y273" s="1"/>
      <c r="Z273" s="1"/>
      <c r="AA273" s="2"/>
      <c r="AB273" s="2"/>
      <c r="AC273" s="2"/>
      <c r="AD273" s="2"/>
      <c r="AE273" s="2"/>
      <c r="AF273" s="2"/>
      <c r="AG273" s="270"/>
    </row>
    <row r="274" spans="1:33" ht="14.25" customHeight="1">
      <c r="A274" s="204"/>
      <c r="B274" s="268"/>
      <c r="C274" s="268"/>
      <c r="D274" s="268"/>
      <c r="E274" s="268"/>
      <c r="F274" s="268"/>
      <c r="G274" s="268"/>
      <c r="H274" s="269"/>
      <c r="I274" s="189"/>
      <c r="J274" s="3"/>
      <c r="K274" s="2"/>
      <c r="L274" s="269"/>
      <c r="M274" s="189"/>
      <c r="N274" s="3"/>
      <c r="O274" s="2"/>
      <c r="P274" s="269"/>
      <c r="Q274" s="189"/>
      <c r="R274" s="3"/>
      <c r="S274" s="2"/>
      <c r="T274" s="269"/>
      <c r="U274" s="189"/>
      <c r="V274" s="3"/>
      <c r="W274" s="1"/>
      <c r="X274" s="1"/>
      <c r="Y274" s="1"/>
      <c r="Z274" s="1"/>
      <c r="AA274" s="2"/>
      <c r="AB274" s="2"/>
      <c r="AC274" s="2"/>
      <c r="AD274" s="2"/>
      <c r="AE274" s="2"/>
      <c r="AF274" s="2"/>
      <c r="AG274" s="270"/>
    </row>
    <row r="275" spans="1:33" ht="14.25" customHeight="1">
      <c r="A275" s="204"/>
      <c r="B275" s="268"/>
      <c r="C275" s="268"/>
      <c r="D275" s="268"/>
      <c r="E275" s="268"/>
      <c r="F275" s="268"/>
      <c r="G275" s="268"/>
      <c r="H275" s="269"/>
      <c r="I275" s="189"/>
      <c r="J275" s="3"/>
      <c r="K275" s="2"/>
      <c r="L275" s="269"/>
      <c r="M275" s="189"/>
      <c r="N275" s="3"/>
      <c r="O275" s="2"/>
      <c r="P275" s="269"/>
      <c r="Q275" s="189"/>
      <c r="R275" s="3"/>
      <c r="S275" s="2"/>
      <c r="T275" s="269"/>
      <c r="U275" s="189"/>
      <c r="V275" s="3"/>
      <c r="W275" s="1"/>
      <c r="X275" s="1"/>
      <c r="Y275" s="1"/>
      <c r="Z275" s="1"/>
      <c r="AA275" s="2"/>
      <c r="AB275" s="2"/>
      <c r="AC275" s="2"/>
      <c r="AD275" s="2"/>
      <c r="AE275" s="2"/>
      <c r="AF275" s="2"/>
      <c r="AG275" s="270"/>
    </row>
    <row r="276" spans="1:33" ht="14.25" customHeight="1">
      <c r="A276" s="204"/>
      <c r="B276" s="268"/>
      <c r="C276" s="268"/>
      <c r="D276" s="268"/>
      <c r="E276" s="268"/>
      <c r="F276" s="268"/>
      <c r="G276" s="268"/>
      <c r="H276" s="269"/>
      <c r="I276" s="189"/>
      <c r="J276" s="3"/>
      <c r="K276" s="2"/>
      <c r="L276" s="269"/>
      <c r="M276" s="189"/>
      <c r="N276" s="3"/>
      <c r="O276" s="2"/>
      <c r="P276" s="269"/>
      <c r="Q276" s="189"/>
      <c r="R276" s="3"/>
      <c r="S276" s="2"/>
      <c r="T276" s="269"/>
      <c r="U276" s="189"/>
      <c r="V276" s="3"/>
      <c r="W276" s="1"/>
      <c r="X276" s="1"/>
      <c r="Y276" s="1"/>
      <c r="Z276" s="1"/>
      <c r="AA276" s="2"/>
      <c r="AB276" s="2"/>
      <c r="AC276" s="2"/>
      <c r="AD276" s="2"/>
      <c r="AE276" s="2"/>
      <c r="AF276" s="2"/>
      <c r="AG276" s="270"/>
    </row>
    <row r="277" spans="1:33" ht="14.25" customHeight="1">
      <c r="A277" s="204"/>
      <c r="B277" s="268"/>
      <c r="C277" s="268"/>
      <c r="D277" s="268"/>
      <c r="E277" s="268"/>
      <c r="F277" s="268"/>
      <c r="G277" s="268"/>
      <c r="H277" s="269"/>
      <c r="I277" s="189"/>
      <c r="J277" s="3"/>
      <c r="K277" s="2"/>
      <c r="L277" s="269"/>
      <c r="M277" s="189"/>
      <c r="N277" s="3"/>
      <c r="O277" s="2"/>
      <c r="P277" s="269"/>
      <c r="Q277" s="189"/>
      <c r="R277" s="3"/>
      <c r="S277" s="2"/>
      <c r="T277" s="269"/>
      <c r="U277" s="189"/>
      <c r="V277" s="3"/>
      <c r="W277" s="1"/>
      <c r="X277" s="1"/>
      <c r="Y277" s="1"/>
      <c r="Z277" s="1"/>
      <c r="AA277" s="2"/>
      <c r="AB277" s="2"/>
      <c r="AC277" s="2"/>
      <c r="AD277" s="2"/>
      <c r="AE277" s="2"/>
      <c r="AF277" s="2"/>
      <c r="AG277" s="270"/>
    </row>
    <row r="278" spans="1:33" ht="14.25" customHeight="1">
      <c r="A278" s="204"/>
      <c r="B278" s="268"/>
      <c r="C278" s="268"/>
      <c r="D278" s="268"/>
      <c r="E278" s="268"/>
      <c r="F278" s="268"/>
      <c r="G278" s="268"/>
      <c r="H278" s="269"/>
      <c r="I278" s="189"/>
      <c r="J278" s="3"/>
      <c r="K278" s="2"/>
      <c r="L278" s="269"/>
      <c r="M278" s="189"/>
      <c r="N278" s="3"/>
      <c r="O278" s="2"/>
      <c r="P278" s="269"/>
      <c r="Q278" s="189"/>
      <c r="R278" s="3"/>
      <c r="S278" s="2"/>
      <c r="T278" s="269"/>
      <c r="U278" s="189"/>
      <c r="V278" s="3"/>
      <c r="W278" s="1"/>
      <c r="X278" s="1"/>
      <c r="Y278" s="1"/>
      <c r="Z278" s="1"/>
      <c r="AA278" s="2"/>
      <c r="AB278" s="2"/>
      <c r="AC278" s="2"/>
      <c r="AD278" s="2"/>
      <c r="AE278" s="2"/>
      <c r="AF278" s="2"/>
      <c r="AG278" s="270"/>
    </row>
    <row r="279" spans="1:33" ht="14.25" customHeight="1">
      <c r="A279" s="204"/>
      <c r="B279" s="268"/>
      <c r="C279" s="268"/>
      <c r="D279" s="268"/>
      <c r="E279" s="268"/>
      <c r="F279" s="268"/>
      <c r="G279" s="268"/>
      <c r="H279" s="269"/>
      <c r="I279" s="189"/>
      <c r="J279" s="3"/>
      <c r="K279" s="2"/>
      <c r="L279" s="269"/>
      <c r="M279" s="189"/>
      <c r="N279" s="3"/>
      <c r="O279" s="2"/>
      <c r="P279" s="269"/>
      <c r="Q279" s="189"/>
      <c r="R279" s="3"/>
      <c r="S279" s="2"/>
      <c r="T279" s="269"/>
      <c r="U279" s="189"/>
      <c r="V279" s="3"/>
      <c r="W279" s="1"/>
      <c r="X279" s="1"/>
      <c r="Y279" s="1"/>
      <c r="Z279" s="1"/>
      <c r="AA279" s="2"/>
      <c r="AB279" s="2"/>
      <c r="AC279" s="2"/>
      <c r="AD279" s="2"/>
      <c r="AE279" s="2"/>
      <c r="AF279" s="2"/>
      <c r="AG279" s="270"/>
    </row>
    <row r="280" spans="1:33" ht="14.25" customHeight="1">
      <c r="A280" s="204"/>
      <c r="B280" s="268"/>
      <c r="C280" s="268"/>
      <c r="D280" s="268"/>
      <c r="E280" s="268"/>
      <c r="F280" s="268"/>
      <c r="G280" s="268"/>
      <c r="H280" s="269"/>
      <c r="I280" s="189"/>
      <c r="J280" s="3"/>
      <c r="K280" s="2"/>
      <c r="L280" s="269"/>
      <c r="M280" s="189"/>
      <c r="N280" s="3"/>
      <c r="O280" s="2"/>
      <c r="P280" s="269"/>
      <c r="Q280" s="189"/>
      <c r="R280" s="3"/>
      <c r="S280" s="2"/>
      <c r="T280" s="269"/>
      <c r="U280" s="189"/>
      <c r="V280" s="3"/>
      <c r="W280" s="1"/>
      <c r="X280" s="1"/>
      <c r="Y280" s="1"/>
      <c r="Z280" s="1"/>
      <c r="AA280" s="2"/>
      <c r="AB280" s="2"/>
      <c r="AC280" s="2"/>
      <c r="AD280" s="2"/>
      <c r="AE280" s="2"/>
      <c r="AF280" s="2"/>
      <c r="AG280" s="270"/>
    </row>
    <row r="281" spans="1:33" ht="14.25" customHeight="1">
      <c r="A281" s="204"/>
      <c r="B281" s="268"/>
      <c r="C281" s="268"/>
      <c r="D281" s="268"/>
      <c r="E281" s="268"/>
      <c r="F281" s="268"/>
      <c r="G281" s="268"/>
      <c r="H281" s="269"/>
      <c r="I281" s="189"/>
      <c r="J281" s="3"/>
      <c r="K281" s="2"/>
      <c r="L281" s="269"/>
      <c r="M281" s="189"/>
      <c r="N281" s="3"/>
      <c r="O281" s="2"/>
      <c r="P281" s="269"/>
      <c r="Q281" s="189"/>
      <c r="R281" s="3"/>
      <c r="S281" s="2"/>
      <c r="T281" s="269"/>
      <c r="U281" s="189"/>
      <c r="V281" s="3"/>
      <c r="W281" s="1"/>
      <c r="X281" s="1"/>
      <c r="Y281" s="1"/>
      <c r="Z281" s="1"/>
      <c r="AA281" s="2"/>
      <c r="AB281" s="2"/>
      <c r="AC281" s="2"/>
      <c r="AD281" s="2"/>
      <c r="AE281" s="2"/>
      <c r="AF281" s="2"/>
      <c r="AG281" s="270"/>
    </row>
    <row r="282" spans="1:33" ht="14.25" customHeight="1">
      <c r="A282" s="204"/>
      <c r="B282" s="268"/>
      <c r="C282" s="268"/>
      <c r="D282" s="268"/>
      <c r="E282" s="268"/>
      <c r="F282" s="268"/>
      <c r="G282" s="268"/>
      <c r="H282" s="269"/>
      <c r="I282" s="189"/>
      <c r="J282" s="3"/>
      <c r="K282" s="2"/>
      <c r="L282" s="269"/>
      <c r="M282" s="189"/>
      <c r="N282" s="3"/>
      <c r="O282" s="2"/>
      <c r="P282" s="269"/>
      <c r="Q282" s="189"/>
      <c r="R282" s="3"/>
      <c r="S282" s="2"/>
      <c r="T282" s="269"/>
      <c r="U282" s="189"/>
      <c r="V282" s="3"/>
      <c r="W282" s="1"/>
      <c r="X282" s="1"/>
      <c r="Y282" s="1"/>
      <c r="Z282" s="1"/>
      <c r="AA282" s="2"/>
      <c r="AB282" s="2"/>
      <c r="AC282" s="2"/>
      <c r="AD282" s="2"/>
      <c r="AE282" s="2"/>
      <c r="AF282" s="2"/>
      <c r="AG282" s="270"/>
    </row>
    <row r="283" spans="1:33" ht="14.25" customHeight="1">
      <c r="A283" s="204"/>
      <c r="B283" s="268"/>
      <c r="C283" s="268"/>
      <c r="D283" s="268"/>
      <c r="E283" s="268"/>
      <c r="F283" s="268"/>
      <c r="G283" s="268"/>
      <c r="H283" s="269"/>
      <c r="I283" s="189"/>
      <c r="J283" s="3"/>
      <c r="K283" s="2"/>
      <c r="L283" s="269"/>
      <c r="M283" s="189"/>
      <c r="N283" s="3"/>
      <c r="O283" s="2"/>
      <c r="P283" s="269"/>
      <c r="Q283" s="189"/>
      <c r="R283" s="3"/>
      <c r="S283" s="2"/>
      <c r="T283" s="269"/>
      <c r="U283" s="189"/>
      <c r="V283" s="3"/>
      <c r="W283" s="1"/>
      <c r="X283" s="1"/>
      <c r="Y283" s="1"/>
      <c r="Z283" s="1"/>
      <c r="AA283" s="2"/>
      <c r="AB283" s="2"/>
      <c r="AC283" s="2"/>
      <c r="AD283" s="2"/>
      <c r="AE283" s="2"/>
      <c r="AF283" s="2"/>
      <c r="AG283" s="270"/>
    </row>
    <row r="284" spans="1:33" ht="14.25" customHeight="1">
      <c r="A284" s="204"/>
      <c r="B284" s="268"/>
      <c r="C284" s="268"/>
      <c r="D284" s="268"/>
      <c r="E284" s="268"/>
      <c r="F284" s="268"/>
      <c r="G284" s="268"/>
      <c r="H284" s="269"/>
      <c r="I284" s="189"/>
      <c r="J284" s="3"/>
      <c r="K284" s="2"/>
      <c r="L284" s="269"/>
      <c r="M284" s="189"/>
      <c r="N284" s="3"/>
      <c r="O284" s="2"/>
      <c r="P284" s="269"/>
      <c r="Q284" s="189"/>
      <c r="R284" s="3"/>
      <c r="S284" s="2"/>
      <c r="T284" s="269"/>
      <c r="U284" s="189"/>
      <c r="V284" s="3"/>
      <c r="W284" s="1"/>
      <c r="X284" s="1"/>
      <c r="Y284" s="1"/>
      <c r="Z284" s="1"/>
      <c r="AA284" s="2"/>
      <c r="AB284" s="2"/>
      <c r="AC284" s="2"/>
      <c r="AD284" s="2"/>
      <c r="AE284" s="2"/>
      <c r="AF284" s="2"/>
      <c r="AG284" s="270"/>
    </row>
    <row r="285" spans="1:33" ht="14.25" customHeight="1">
      <c r="A285" s="204"/>
      <c r="B285" s="268"/>
      <c r="C285" s="268"/>
      <c r="D285" s="268"/>
      <c r="E285" s="268"/>
      <c r="F285" s="268"/>
      <c r="G285" s="268"/>
      <c r="H285" s="269"/>
      <c r="I285" s="189"/>
      <c r="J285" s="3"/>
      <c r="K285" s="2"/>
      <c r="L285" s="269"/>
      <c r="M285" s="189"/>
      <c r="N285" s="3"/>
      <c r="O285" s="2"/>
      <c r="P285" s="269"/>
      <c r="Q285" s="189"/>
      <c r="R285" s="3"/>
      <c r="S285" s="2"/>
      <c r="T285" s="269"/>
      <c r="U285" s="189"/>
      <c r="V285" s="3"/>
      <c r="W285" s="1"/>
      <c r="X285" s="1"/>
      <c r="Y285" s="1"/>
      <c r="Z285" s="1"/>
      <c r="AA285" s="2"/>
      <c r="AB285" s="2"/>
      <c r="AC285" s="2"/>
      <c r="AD285" s="2"/>
      <c r="AE285" s="2"/>
      <c r="AF285" s="2"/>
      <c r="AG285" s="270"/>
    </row>
    <row r="286" spans="1:33" ht="14.25" customHeight="1">
      <c r="A286" s="204"/>
      <c r="B286" s="268"/>
      <c r="C286" s="268"/>
      <c r="D286" s="268"/>
      <c r="E286" s="268"/>
      <c r="F286" s="268"/>
      <c r="G286" s="268"/>
      <c r="H286" s="269"/>
      <c r="I286" s="189"/>
      <c r="J286" s="3"/>
      <c r="K286" s="2"/>
      <c r="L286" s="269"/>
      <c r="M286" s="189"/>
      <c r="N286" s="3"/>
      <c r="O286" s="2"/>
      <c r="P286" s="269"/>
      <c r="Q286" s="189"/>
      <c r="R286" s="3"/>
      <c r="S286" s="2"/>
      <c r="T286" s="269"/>
      <c r="U286" s="189"/>
      <c r="V286" s="3"/>
      <c r="W286" s="1"/>
      <c r="X286" s="1"/>
      <c r="Y286" s="1"/>
      <c r="Z286" s="1"/>
      <c r="AA286" s="2"/>
      <c r="AB286" s="2"/>
      <c r="AC286" s="2"/>
      <c r="AD286" s="2"/>
      <c r="AE286" s="2"/>
      <c r="AF286" s="2"/>
      <c r="AG286" s="270"/>
    </row>
    <row r="287" spans="1:33" ht="14.25" customHeight="1">
      <c r="A287" s="204"/>
      <c r="B287" s="268"/>
      <c r="C287" s="268"/>
      <c r="D287" s="268"/>
      <c r="E287" s="268"/>
      <c r="F287" s="268"/>
      <c r="G287" s="268"/>
      <c r="H287" s="269"/>
      <c r="I287" s="189"/>
      <c r="J287" s="3"/>
      <c r="K287" s="2"/>
      <c r="L287" s="269"/>
      <c r="M287" s="189"/>
      <c r="N287" s="3"/>
      <c r="O287" s="2"/>
      <c r="P287" s="269"/>
      <c r="Q287" s="189"/>
      <c r="R287" s="3"/>
      <c r="S287" s="2"/>
      <c r="T287" s="269"/>
      <c r="U287" s="189"/>
      <c r="V287" s="3"/>
      <c r="W287" s="1"/>
      <c r="X287" s="1"/>
      <c r="Y287" s="1"/>
      <c r="Z287" s="1"/>
      <c r="AA287" s="2"/>
      <c r="AB287" s="2"/>
      <c r="AC287" s="2"/>
      <c r="AD287" s="2"/>
      <c r="AE287" s="2"/>
      <c r="AF287" s="2"/>
      <c r="AG287" s="270"/>
    </row>
    <row r="288" spans="1:33" ht="14.25" customHeight="1">
      <c r="A288" s="204"/>
      <c r="B288" s="268"/>
      <c r="C288" s="268"/>
      <c r="D288" s="268"/>
      <c r="E288" s="268"/>
      <c r="F288" s="268"/>
      <c r="G288" s="268"/>
      <c r="H288" s="269"/>
      <c r="I288" s="189"/>
      <c r="J288" s="3"/>
      <c r="K288" s="2"/>
      <c r="L288" s="269"/>
      <c r="M288" s="189"/>
      <c r="N288" s="3"/>
      <c r="O288" s="2"/>
      <c r="P288" s="269"/>
      <c r="Q288" s="189"/>
      <c r="R288" s="3"/>
      <c r="S288" s="2"/>
      <c r="T288" s="269"/>
      <c r="U288" s="189"/>
      <c r="V288" s="3"/>
      <c r="W288" s="1"/>
      <c r="X288" s="1"/>
      <c r="Y288" s="1"/>
      <c r="Z288" s="1"/>
      <c r="AA288" s="2"/>
      <c r="AB288" s="2"/>
      <c r="AC288" s="2"/>
      <c r="AD288" s="2"/>
      <c r="AE288" s="2"/>
      <c r="AF288" s="2"/>
      <c r="AG288" s="270"/>
    </row>
    <row r="289" spans="1:33" ht="14.25" customHeight="1">
      <c r="A289" s="204"/>
      <c r="B289" s="268"/>
      <c r="C289" s="268"/>
      <c r="D289" s="268"/>
      <c r="E289" s="268"/>
      <c r="F289" s="268"/>
      <c r="G289" s="268"/>
      <c r="H289" s="269"/>
      <c r="I289" s="189"/>
      <c r="J289" s="3"/>
      <c r="K289" s="2"/>
      <c r="L289" s="269"/>
      <c r="M289" s="189"/>
      <c r="N289" s="3"/>
      <c r="O289" s="2"/>
      <c r="P289" s="269"/>
      <c r="Q289" s="189"/>
      <c r="R289" s="3"/>
      <c r="S289" s="2"/>
      <c r="T289" s="269"/>
      <c r="U289" s="189"/>
      <c r="V289" s="3"/>
      <c r="W289" s="1"/>
      <c r="X289" s="1"/>
      <c r="Y289" s="1"/>
      <c r="Z289" s="1"/>
      <c r="AA289" s="2"/>
      <c r="AB289" s="2"/>
      <c r="AC289" s="2"/>
      <c r="AD289" s="2"/>
      <c r="AE289" s="2"/>
      <c r="AF289" s="2"/>
      <c r="AG289" s="270"/>
    </row>
    <row r="290" spans="1:33" ht="14.25" customHeight="1">
      <c r="A290" s="204"/>
      <c r="B290" s="268"/>
      <c r="C290" s="268"/>
      <c r="D290" s="268"/>
      <c r="E290" s="268"/>
      <c r="F290" s="268"/>
      <c r="G290" s="268"/>
      <c r="H290" s="269"/>
      <c r="I290" s="189"/>
      <c r="J290" s="3"/>
      <c r="K290" s="2"/>
      <c r="L290" s="269"/>
      <c r="M290" s="189"/>
      <c r="N290" s="3"/>
      <c r="O290" s="2"/>
      <c r="P290" s="269"/>
      <c r="Q290" s="189"/>
      <c r="R290" s="3"/>
      <c r="S290" s="2"/>
      <c r="T290" s="269"/>
      <c r="U290" s="189"/>
      <c r="V290" s="3"/>
      <c r="W290" s="1"/>
      <c r="X290" s="1"/>
      <c r="Y290" s="1"/>
      <c r="Z290" s="1"/>
      <c r="AA290" s="2"/>
      <c r="AB290" s="2"/>
      <c r="AC290" s="2"/>
      <c r="AD290" s="2"/>
      <c r="AE290" s="2"/>
      <c r="AF290" s="2"/>
      <c r="AG290" s="270"/>
    </row>
    <row r="291" spans="1:33" ht="14.25" customHeight="1">
      <c r="A291" s="204"/>
      <c r="B291" s="268"/>
      <c r="C291" s="268"/>
      <c r="D291" s="268"/>
      <c r="E291" s="268"/>
      <c r="F291" s="268"/>
      <c r="G291" s="268"/>
      <c r="H291" s="269"/>
      <c r="I291" s="189"/>
      <c r="J291" s="3"/>
      <c r="K291" s="2"/>
      <c r="L291" s="269"/>
      <c r="M291" s="189"/>
      <c r="N291" s="3"/>
      <c r="O291" s="2"/>
      <c r="P291" s="269"/>
      <c r="Q291" s="189"/>
      <c r="R291" s="3"/>
      <c r="S291" s="2"/>
      <c r="T291" s="269"/>
      <c r="U291" s="189"/>
      <c r="V291" s="3"/>
      <c r="W291" s="1"/>
      <c r="X291" s="1"/>
      <c r="Y291" s="1"/>
      <c r="Z291" s="1"/>
      <c r="AA291" s="2"/>
      <c r="AB291" s="2"/>
      <c r="AC291" s="2"/>
      <c r="AD291" s="2"/>
      <c r="AE291" s="2"/>
      <c r="AF291" s="2"/>
      <c r="AG291" s="270"/>
    </row>
    <row r="292" spans="1:33" ht="14.25" customHeight="1">
      <c r="A292" s="204"/>
      <c r="B292" s="268"/>
      <c r="C292" s="268"/>
      <c r="D292" s="268"/>
      <c r="E292" s="268"/>
      <c r="F292" s="268"/>
      <c r="G292" s="268"/>
      <c r="H292" s="269"/>
      <c r="I292" s="189"/>
      <c r="J292" s="3"/>
      <c r="K292" s="2"/>
      <c r="L292" s="269"/>
      <c r="M292" s="189"/>
      <c r="N292" s="3"/>
      <c r="O292" s="2"/>
      <c r="P292" s="269"/>
      <c r="Q292" s="189"/>
      <c r="R292" s="3"/>
      <c r="S292" s="2"/>
      <c r="T292" s="269"/>
      <c r="U292" s="189"/>
      <c r="V292" s="3"/>
      <c r="W292" s="1"/>
      <c r="X292" s="1"/>
      <c r="Y292" s="1"/>
      <c r="Z292" s="1"/>
      <c r="AA292" s="2"/>
      <c r="AB292" s="2"/>
      <c r="AC292" s="2"/>
      <c r="AD292" s="2"/>
      <c r="AE292" s="2"/>
      <c r="AF292" s="2"/>
      <c r="AG292" s="270"/>
    </row>
    <row r="293" spans="1:33" ht="14.25" customHeight="1">
      <c r="A293" s="204"/>
      <c r="B293" s="268"/>
      <c r="C293" s="268"/>
      <c r="D293" s="268"/>
      <c r="E293" s="268"/>
      <c r="F293" s="268"/>
      <c r="G293" s="268"/>
      <c r="H293" s="269"/>
      <c r="I293" s="189"/>
      <c r="J293" s="3"/>
      <c r="K293" s="2"/>
      <c r="L293" s="269"/>
      <c r="M293" s="189"/>
      <c r="N293" s="3"/>
      <c r="O293" s="2"/>
      <c r="P293" s="269"/>
      <c r="Q293" s="189"/>
      <c r="R293" s="3"/>
      <c r="S293" s="2"/>
      <c r="T293" s="269"/>
      <c r="U293" s="189"/>
      <c r="V293" s="3"/>
      <c r="W293" s="1"/>
      <c r="X293" s="1"/>
      <c r="Y293" s="1"/>
      <c r="Z293" s="1"/>
      <c r="AA293" s="2"/>
      <c r="AB293" s="2"/>
      <c r="AC293" s="2"/>
      <c r="AD293" s="2"/>
      <c r="AE293" s="2"/>
      <c r="AF293" s="2"/>
      <c r="AG293" s="270"/>
    </row>
    <row r="294" spans="1:33" ht="14.25" customHeight="1">
      <c r="A294" s="204"/>
      <c r="B294" s="268"/>
      <c r="C294" s="268"/>
      <c r="D294" s="268"/>
      <c r="E294" s="268"/>
      <c r="F294" s="268"/>
      <c r="G294" s="268"/>
      <c r="H294" s="269"/>
      <c r="I294" s="189"/>
      <c r="J294" s="3"/>
      <c r="K294" s="2"/>
      <c r="L294" s="269"/>
      <c r="M294" s="189"/>
      <c r="N294" s="3"/>
      <c r="O294" s="2"/>
      <c r="P294" s="269"/>
      <c r="Q294" s="189"/>
      <c r="R294" s="3"/>
      <c r="S294" s="2"/>
      <c r="T294" s="269"/>
      <c r="U294" s="189"/>
      <c r="V294" s="3"/>
      <c r="W294" s="1"/>
      <c r="X294" s="1"/>
      <c r="Y294" s="1"/>
      <c r="Z294" s="1"/>
      <c r="AA294" s="2"/>
      <c r="AB294" s="2"/>
      <c r="AC294" s="2"/>
      <c r="AD294" s="2"/>
      <c r="AE294" s="2"/>
      <c r="AF294" s="2"/>
      <c r="AG294" s="270"/>
    </row>
    <row r="295" spans="1:33" ht="14.25" customHeight="1">
      <c r="A295" s="204"/>
      <c r="B295" s="268"/>
      <c r="C295" s="268"/>
      <c r="D295" s="268"/>
      <c r="E295" s="268"/>
      <c r="F295" s="268"/>
      <c r="G295" s="268"/>
      <c r="H295" s="269"/>
      <c r="I295" s="189"/>
      <c r="J295" s="3"/>
      <c r="K295" s="2"/>
      <c r="L295" s="269"/>
      <c r="M295" s="189"/>
      <c r="N295" s="3"/>
      <c r="O295" s="2"/>
      <c r="P295" s="269"/>
      <c r="Q295" s="189"/>
      <c r="R295" s="3"/>
      <c r="S295" s="2"/>
      <c r="T295" s="269"/>
      <c r="U295" s="189"/>
      <c r="V295" s="3"/>
      <c r="W295" s="1"/>
      <c r="X295" s="1"/>
      <c r="Y295" s="1"/>
      <c r="Z295" s="1"/>
      <c r="AA295" s="2"/>
      <c r="AB295" s="2"/>
      <c r="AC295" s="2"/>
      <c r="AD295" s="2"/>
      <c r="AE295" s="2"/>
      <c r="AF295" s="2"/>
      <c r="AG295" s="270"/>
    </row>
    <row r="296" spans="1:33" ht="14.25" customHeight="1">
      <c r="A296" s="204"/>
      <c r="B296" s="268"/>
      <c r="C296" s="268"/>
      <c r="D296" s="268"/>
      <c r="E296" s="268"/>
      <c r="F296" s="268"/>
      <c r="G296" s="268"/>
      <c r="H296" s="269"/>
      <c r="I296" s="189"/>
      <c r="J296" s="3"/>
      <c r="K296" s="2"/>
      <c r="L296" s="269"/>
      <c r="M296" s="189"/>
      <c r="N296" s="3"/>
      <c r="O296" s="2"/>
      <c r="P296" s="269"/>
      <c r="Q296" s="189"/>
      <c r="R296" s="3"/>
      <c r="S296" s="2"/>
      <c r="T296" s="269"/>
      <c r="U296" s="189"/>
      <c r="V296" s="3"/>
      <c r="W296" s="1"/>
      <c r="X296" s="1"/>
      <c r="Y296" s="1"/>
      <c r="Z296" s="1"/>
      <c r="AA296" s="2"/>
      <c r="AB296" s="2"/>
      <c r="AC296" s="2"/>
      <c r="AD296" s="2"/>
      <c r="AE296" s="2"/>
      <c r="AF296" s="2"/>
      <c r="AG296" s="270"/>
    </row>
    <row r="297" spans="1:33" ht="14.25" customHeight="1">
      <c r="A297" s="204"/>
      <c r="B297" s="268"/>
      <c r="C297" s="268"/>
      <c r="D297" s="268"/>
      <c r="E297" s="268"/>
      <c r="F297" s="268"/>
      <c r="G297" s="268"/>
      <c r="H297" s="269"/>
      <c r="I297" s="189"/>
      <c r="J297" s="3"/>
      <c r="K297" s="2"/>
      <c r="L297" s="269"/>
      <c r="M297" s="189"/>
      <c r="N297" s="3"/>
      <c r="O297" s="2"/>
      <c r="P297" s="269"/>
      <c r="Q297" s="189"/>
      <c r="R297" s="3"/>
      <c r="S297" s="2"/>
      <c r="T297" s="269"/>
      <c r="U297" s="189"/>
      <c r="V297" s="3"/>
      <c r="W297" s="1"/>
      <c r="X297" s="1"/>
      <c r="Y297" s="1"/>
      <c r="Z297" s="1"/>
      <c r="AA297" s="2"/>
      <c r="AB297" s="2"/>
      <c r="AC297" s="2"/>
      <c r="AD297" s="2"/>
      <c r="AE297" s="2"/>
      <c r="AF297" s="2"/>
      <c r="AG297" s="270"/>
    </row>
    <row r="298" spans="1:33" ht="14.25" customHeight="1">
      <c r="A298" s="204"/>
      <c r="B298" s="268"/>
      <c r="C298" s="268"/>
      <c r="D298" s="268"/>
      <c r="E298" s="268"/>
      <c r="F298" s="268"/>
      <c r="G298" s="268"/>
      <c r="H298" s="269"/>
      <c r="I298" s="189"/>
      <c r="J298" s="3"/>
      <c r="K298" s="2"/>
      <c r="L298" s="269"/>
      <c r="M298" s="189"/>
      <c r="N298" s="3"/>
      <c r="O298" s="2"/>
      <c r="P298" s="269"/>
      <c r="Q298" s="189"/>
      <c r="R298" s="3"/>
      <c r="S298" s="2"/>
      <c r="T298" s="269"/>
      <c r="U298" s="189"/>
      <c r="V298" s="3"/>
      <c r="W298" s="1"/>
      <c r="X298" s="1"/>
      <c r="Y298" s="1"/>
      <c r="Z298" s="1"/>
      <c r="AA298" s="2"/>
      <c r="AB298" s="2"/>
      <c r="AC298" s="2"/>
      <c r="AD298" s="2"/>
      <c r="AE298" s="2"/>
      <c r="AF298" s="2"/>
      <c r="AG298" s="270"/>
    </row>
    <row r="299" spans="1:33" ht="14.25" customHeight="1">
      <c r="A299" s="204"/>
      <c r="B299" s="268"/>
      <c r="C299" s="268"/>
      <c r="D299" s="268"/>
      <c r="E299" s="268"/>
      <c r="F299" s="268"/>
      <c r="G299" s="268"/>
      <c r="H299" s="269"/>
      <c r="I299" s="189"/>
      <c r="J299" s="3"/>
      <c r="K299" s="2"/>
      <c r="L299" s="269"/>
      <c r="M299" s="189"/>
      <c r="N299" s="3"/>
      <c r="O299" s="2"/>
      <c r="P299" s="269"/>
      <c r="Q299" s="189"/>
      <c r="R299" s="3"/>
      <c r="S299" s="2"/>
      <c r="T299" s="269"/>
      <c r="U299" s="189"/>
      <c r="V299" s="3"/>
      <c r="W299" s="1"/>
      <c r="X299" s="1"/>
      <c r="Y299" s="1"/>
      <c r="Z299" s="1"/>
      <c r="AA299" s="2"/>
      <c r="AB299" s="2"/>
      <c r="AC299" s="2"/>
      <c r="AD299" s="2"/>
      <c r="AE299" s="2"/>
      <c r="AF299" s="2"/>
      <c r="AG299" s="270"/>
    </row>
    <row r="300" spans="1:33" ht="14.25" customHeight="1">
      <c r="A300" s="204"/>
      <c r="B300" s="268"/>
      <c r="C300" s="268"/>
      <c r="D300" s="268"/>
      <c r="E300" s="268"/>
      <c r="F300" s="268"/>
      <c r="G300" s="268"/>
      <c r="H300" s="269"/>
      <c r="I300" s="189"/>
      <c r="J300" s="3"/>
      <c r="K300" s="2"/>
      <c r="L300" s="269"/>
      <c r="M300" s="189"/>
      <c r="N300" s="3"/>
      <c r="O300" s="2"/>
      <c r="P300" s="269"/>
      <c r="Q300" s="189"/>
      <c r="R300" s="3"/>
      <c r="S300" s="2"/>
      <c r="T300" s="269"/>
      <c r="U300" s="189"/>
      <c r="V300" s="3"/>
      <c r="W300" s="1"/>
      <c r="X300" s="1"/>
      <c r="Y300" s="1"/>
      <c r="Z300" s="1"/>
      <c r="AA300" s="2"/>
      <c r="AB300" s="2"/>
      <c r="AC300" s="2"/>
      <c r="AD300" s="2"/>
      <c r="AE300" s="2"/>
      <c r="AF300" s="2"/>
      <c r="AG300" s="270"/>
    </row>
    <row r="301" spans="1:33" ht="14.25" customHeight="1">
      <c r="A301" s="204"/>
      <c r="B301" s="268"/>
      <c r="C301" s="268"/>
      <c r="D301" s="268"/>
      <c r="E301" s="268"/>
      <c r="F301" s="268"/>
      <c r="G301" s="268"/>
      <c r="H301" s="269"/>
      <c r="I301" s="189"/>
      <c r="J301" s="3"/>
      <c r="K301" s="2"/>
      <c r="L301" s="269"/>
      <c r="M301" s="189"/>
      <c r="N301" s="3"/>
      <c r="O301" s="2"/>
      <c r="P301" s="269"/>
      <c r="Q301" s="189"/>
      <c r="R301" s="3"/>
      <c r="S301" s="2"/>
      <c r="T301" s="269"/>
      <c r="U301" s="189"/>
      <c r="V301" s="3"/>
      <c r="W301" s="1"/>
      <c r="X301" s="1"/>
      <c r="Y301" s="1"/>
      <c r="Z301" s="1"/>
      <c r="AA301" s="2"/>
      <c r="AB301" s="2"/>
      <c r="AC301" s="2"/>
      <c r="AD301" s="2"/>
      <c r="AE301" s="2"/>
      <c r="AF301" s="2"/>
      <c r="AG301" s="270"/>
    </row>
    <row r="302" spans="1:33" ht="14.25" customHeight="1">
      <c r="A302" s="204"/>
      <c r="B302" s="268"/>
      <c r="C302" s="268"/>
      <c r="D302" s="268"/>
      <c r="E302" s="268"/>
      <c r="F302" s="268"/>
      <c r="G302" s="268"/>
      <c r="H302" s="269"/>
      <c r="I302" s="189"/>
      <c r="J302" s="3"/>
      <c r="K302" s="2"/>
      <c r="L302" s="269"/>
      <c r="M302" s="189"/>
      <c r="N302" s="3"/>
      <c r="O302" s="2"/>
      <c r="P302" s="269"/>
      <c r="Q302" s="189"/>
      <c r="R302" s="3"/>
      <c r="S302" s="2"/>
      <c r="T302" s="269"/>
      <c r="U302" s="189"/>
      <c r="V302" s="3"/>
      <c r="W302" s="1"/>
      <c r="X302" s="1"/>
      <c r="Y302" s="1"/>
      <c r="Z302" s="1"/>
      <c r="AA302" s="2"/>
      <c r="AB302" s="2"/>
      <c r="AC302" s="2"/>
      <c r="AD302" s="2"/>
      <c r="AE302" s="2"/>
      <c r="AF302" s="2"/>
      <c r="AG302" s="270"/>
    </row>
    <row r="303" spans="1:33" ht="14.25" customHeight="1">
      <c r="A303" s="204"/>
      <c r="B303" s="268"/>
      <c r="C303" s="268"/>
      <c r="D303" s="268"/>
      <c r="E303" s="268"/>
      <c r="F303" s="268"/>
      <c r="G303" s="268"/>
      <c r="H303" s="269"/>
      <c r="I303" s="189"/>
      <c r="J303" s="3"/>
      <c r="K303" s="2"/>
      <c r="L303" s="269"/>
      <c r="M303" s="189"/>
      <c r="N303" s="3"/>
      <c r="O303" s="2"/>
      <c r="P303" s="269"/>
      <c r="Q303" s="189"/>
      <c r="R303" s="3"/>
      <c r="S303" s="2"/>
      <c r="T303" s="269"/>
      <c r="U303" s="189"/>
      <c r="V303" s="3"/>
      <c r="W303" s="1"/>
      <c r="X303" s="1"/>
      <c r="Y303" s="1"/>
      <c r="Z303" s="1"/>
      <c r="AA303" s="2"/>
      <c r="AB303" s="2"/>
      <c r="AC303" s="2"/>
      <c r="AD303" s="2"/>
      <c r="AE303" s="2"/>
      <c r="AF303" s="2"/>
      <c r="AG303" s="270"/>
    </row>
    <row r="304" spans="1:33" ht="14.25" customHeight="1">
      <c r="A304" s="204"/>
      <c r="B304" s="268"/>
      <c r="C304" s="268"/>
      <c r="D304" s="268"/>
      <c r="E304" s="268"/>
      <c r="F304" s="268"/>
      <c r="G304" s="268"/>
      <c r="H304" s="269"/>
      <c r="I304" s="189"/>
      <c r="J304" s="3"/>
      <c r="K304" s="2"/>
      <c r="L304" s="269"/>
      <c r="M304" s="189"/>
      <c r="N304" s="3"/>
      <c r="O304" s="2"/>
      <c r="P304" s="269"/>
      <c r="Q304" s="189"/>
      <c r="R304" s="3"/>
      <c r="S304" s="2"/>
      <c r="T304" s="269"/>
      <c r="U304" s="189"/>
      <c r="V304" s="3"/>
      <c r="W304" s="1"/>
      <c r="X304" s="1"/>
      <c r="Y304" s="1"/>
      <c r="Z304" s="1"/>
      <c r="AA304" s="2"/>
      <c r="AB304" s="2"/>
      <c r="AC304" s="2"/>
      <c r="AD304" s="2"/>
      <c r="AE304" s="2"/>
      <c r="AF304" s="2"/>
      <c r="AG304" s="270"/>
    </row>
    <row r="305" spans="1:33" ht="14.25" customHeight="1">
      <c r="A305" s="204"/>
      <c r="B305" s="268"/>
      <c r="C305" s="268"/>
      <c r="D305" s="268"/>
      <c r="E305" s="268"/>
      <c r="F305" s="268"/>
      <c r="G305" s="268"/>
      <c r="H305" s="269"/>
      <c r="I305" s="189"/>
      <c r="J305" s="3"/>
      <c r="K305" s="2"/>
      <c r="L305" s="269"/>
      <c r="M305" s="189"/>
      <c r="N305" s="3"/>
      <c r="O305" s="2"/>
      <c r="P305" s="269"/>
      <c r="Q305" s="189"/>
      <c r="R305" s="3"/>
      <c r="S305" s="2"/>
      <c r="T305" s="269"/>
      <c r="U305" s="189"/>
      <c r="V305" s="3"/>
      <c r="W305" s="1"/>
      <c r="X305" s="1"/>
      <c r="Y305" s="1"/>
      <c r="Z305" s="1"/>
      <c r="AA305" s="2"/>
      <c r="AB305" s="2"/>
      <c r="AC305" s="2"/>
      <c r="AD305" s="2"/>
      <c r="AE305" s="2"/>
      <c r="AF305" s="2"/>
      <c r="AG305" s="270"/>
    </row>
    <row r="306" spans="1:33" ht="14.25" customHeight="1">
      <c r="A306" s="204"/>
      <c r="B306" s="268"/>
      <c r="C306" s="268"/>
      <c r="D306" s="268"/>
      <c r="E306" s="268"/>
      <c r="F306" s="268"/>
      <c r="G306" s="268"/>
      <c r="H306" s="269"/>
      <c r="I306" s="189"/>
      <c r="J306" s="3"/>
      <c r="K306" s="2"/>
      <c r="L306" s="269"/>
      <c r="M306" s="189"/>
      <c r="N306" s="3"/>
      <c r="O306" s="2"/>
      <c r="P306" s="269"/>
      <c r="Q306" s="189"/>
      <c r="R306" s="3"/>
      <c r="S306" s="2"/>
      <c r="T306" s="269"/>
      <c r="U306" s="189"/>
      <c r="V306" s="3"/>
      <c r="W306" s="1"/>
      <c r="X306" s="1"/>
      <c r="Y306" s="1"/>
      <c r="Z306" s="1"/>
      <c r="AA306" s="2"/>
      <c r="AB306" s="2"/>
      <c r="AC306" s="2"/>
      <c r="AD306" s="2"/>
      <c r="AE306" s="2"/>
      <c r="AF306" s="2"/>
      <c r="AG306" s="270"/>
    </row>
    <row r="307" spans="1:33" ht="14.25" customHeight="1">
      <c r="A307" s="204"/>
      <c r="B307" s="268"/>
      <c r="C307" s="268"/>
      <c r="D307" s="268"/>
      <c r="E307" s="268"/>
      <c r="F307" s="268"/>
      <c r="G307" s="268"/>
      <c r="H307" s="269"/>
      <c r="I307" s="189"/>
      <c r="J307" s="3"/>
      <c r="K307" s="2"/>
      <c r="L307" s="269"/>
      <c r="M307" s="189"/>
      <c r="N307" s="3"/>
      <c r="O307" s="2"/>
      <c r="P307" s="269"/>
      <c r="Q307" s="189"/>
      <c r="R307" s="3"/>
      <c r="S307" s="2"/>
      <c r="T307" s="269"/>
      <c r="U307" s="189"/>
      <c r="V307" s="3"/>
      <c r="W307" s="1"/>
      <c r="X307" s="1"/>
      <c r="Y307" s="1"/>
      <c r="Z307" s="1"/>
      <c r="AA307" s="2"/>
      <c r="AB307" s="2"/>
      <c r="AC307" s="2"/>
      <c r="AD307" s="2"/>
      <c r="AE307" s="2"/>
      <c r="AF307" s="2"/>
      <c r="AG307" s="270"/>
    </row>
    <row r="308" spans="1:33" ht="14.25" customHeight="1">
      <c r="A308" s="204"/>
      <c r="B308" s="268"/>
      <c r="C308" s="268"/>
      <c r="D308" s="268"/>
      <c r="E308" s="268"/>
      <c r="F308" s="268"/>
      <c r="G308" s="268"/>
      <c r="H308" s="269"/>
      <c r="I308" s="189"/>
      <c r="J308" s="3"/>
      <c r="K308" s="2"/>
      <c r="L308" s="269"/>
      <c r="M308" s="189"/>
      <c r="N308" s="3"/>
      <c r="O308" s="2"/>
      <c r="P308" s="269"/>
      <c r="Q308" s="189"/>
      <c r="R308" s="3"/>
      <c r="S308" s="2"/>
      <c r="T308" s="269"/>
      <c r="U308" s="189"/>
      <c r="V308" s="3"/>
      <c r="W308" s="1"/>
      <c r="X308" s="1"/>
      <c r="Y308" s="1"/>
      <c r="Z308" s="1"/>
      <c r="AA308" s="2"/>
      <c r="AB308" s="2"/>
      <c r="AC308" s="2"/>
      <c r="AD308" s="2"/>
      <c r="AE308" s="2"/>
      <c r="AF308" s="2"/>
      <c r="AG308" s="270"/>
    </row>
    <row r="309" spans="1:33" ht="14.25" customHeight="1">
      <c r="A309" s="204"/>
      <c r="B309" s="268"/>
      <c r="C309" s="268"/>
      <c r="D309" s="268"/>
      <c r="E309" s="268"/>
      <c r="F309" s="268"/>
      <c r="G309" s="268"/>
      <c r="H309" s="269"/>
      <c r="I309" s="189"/>
      <c r="J309" s="3"/>
      <c r="K309" s="2"/>
      <c r="L309" s="269"/>
      <c r="M309" s="189"/>
      <c r="N309" s="3"/>
      <c r="O309" s="2"/>
      <c r="P309" s="269"/>
      <c r="Q309" s="189"/>
      <c r="R309" s="3"/>
      <c r="S309" s="2"/>
      <c r="T309" s="269"/>
      <c r="U309" s="189"/>
      <c r="V309" s="3"/>
      <c r="W309" s="1"/>
      <c r="X309" s="1"/>
      <c r="Y309" s="1"/>
      <c r="Z309" s="1"/>
      <c r="AA309" s="2"/>
      <c r="AB309" s="2"/>
      <c r="AC309" s="2"/>
      <c r="AD309" s="2"/>
      <c r="AE309" s="2"/>
      <c r="AF309" s="2"/>
      <c r="AG309" s="270"/>
    </row>
    <row r="310" spans="1:33" ht="14.25" customHeight="1">
      <c r="A310" s="204"/>
      <c r="B310" s="268"/>
      <c r="C310" s="268"/>
      <c r="D310" s="268"/>
      <c r="E310" s="268"/>
      <c r="F310" s="268"/>
      <c r="G310" s="268"/>
      <c r="H310" s="269"/>
      <c r="I310" s="189"/>
      <c r="J310" s="3"/>
      <c r="K310" s="2"/>
      <c r="L310" s="269"/>
      <c r="M310" s="189"/>
      <c r="N310" s="3"/>
      <c r="O310" s="2"/>
      <c r="P310" s="269"/>
      <c r="Q310" s="189"/>
      <c r="R310" s="3"/>
      <c r="S310" s="2"/>
      <c r="T310" s="269"/>
      <c r="U310" s="189"/>
      <c r="V310" s="3"/>
      <c r="W310" s="1"/>
      <c r="X310" s="1"/>
      <c r="Y310" s="1"/>
      <c r="Z310" s="1"/>
      <c r="AA310" s="2"/>
      <c r="AB310" s="2"/>
      <c r="AC310" s="2"/>
      <c r="AD310" s="2"/>
      <c r="AE310" s="2"/>
      <c r="AF310" s="2"/>
      <c r="AG310" s="270"/>
    </row>
    <row r="311" spans="1:33" ht="14.25" customHeight="1">
      <c r="A311" s="204"/>
      <c r="B311" s="268"/>
      <c r="C311" s="268"/>
      <c r="D311" s="268"/>
      <c r="E311" s="268"/>
      <c r="F311" s="268"/>
      <c r="G311" s="268"/>
      <c r="H311" s="269"/>
      <c r="I311" s="189"/>
      <c r="J311" s="3"/>
      <c r="K311" s="2"/>
      <c r="L311" s="269"/>
      <c r="M311" s="189"/>
      <c r="N311" s="3"/>
      <c r="O311" s="2"/>
      <c r="P311" s="269"/>
      <c r="Q311" s="189"/>
      <c r="R311" s="3"/>
      <c r="S311" s="2"/>
      <c r="T311" s="269"/>
      <c r="U311" s="189"/>
      <c r="V311" s="3"/>
      <c r="W311" s="1"/>
      <c r="X311" s="1"/>
      <c r="Y311" s="1"/>
      <c r="Z311" s="1"/>
      <c r="AA311" s="2"/>
      <c r="AB311" s="2"/>
      <c r="AC311" s="2"/>
      <c r="AD311" s="2"/>
      <c r="AE311" s="2"/>
      <c r="AF311" s="2"/>
      <c r="AG311" s="270"/>
    </row>
    <row r="312" spans="1:33" ht="14.25" customHeight="1">
      <c r="A312" s="204"/>
      <c r="B312" s="268"/>
      <c r="C312" s="268"/>
      <c r="D312" s="268"/>
      <c r="E312" s="268"/>
      <c r="F312" s="268"/>
      <c r="G312" s="268"/>
      <c r="H312" s="269"/>
      <c r="I312" s="189"/>
      <c r="J312" s="3"/>
      <c r="K312" s="2"/>
      <c r="L312" s="269"/>
      <c r="M312" s="189"/>
      <c r="N312" s="3"/>
      <c r="O312" s="2"/>
      <c r="P312" s="269"/>
      <c r="Q312" s="189"/>
      <c r="R312" s="3"/>
      <c r="S312" s="2"/>
      <c r="T312" s="269"/>
      <c r="U312" s="189"/>
      <c r="V312" s="3"/>
      <c r="W312" s="1"/>
      <c r="X312" s="1"/>
      <c r="Y312" s="1"/>
      <c r="Z312" s="1"/>
      <c r="AA312" s="2"/>
      <c r="AB312" s="2"/>
      <c r="AC312" s="2"/>
      <c r="AD312" s="2"/>
      <c r="AE312" s="2"/>
      <c r="AF312" s="2"/>
      <c r="AG312" s="270"/>
    </row>
    <row r="313" spans="1:33" ht="14.25" customHeight="1">
      <c r="A313" s="204"/>
      <c r="B313" s="268"/>
      <c r="C313" s="268"/>
      <c r="D313" s="268"/>
      <c r="E313" s="268"/>
      <c r="F313" s="268"/>
      <c r="G313" s="268"/>
      <c r="H313" s="269"/>
      <c r="I313" s="189"/>
      <c r="J313" s="3"/>
      <c r="K313" s="2"/>
      <c r="L313" s="269"/>
      <c r="M313" s="189"/>
      <c r="N313" s="3"/>
      <c r="O313" s="2"/>
      <c r="P313" s="269"/>
      <c r="Q313" s="189"/>
      <c r="R313" s="3"/>
      <c r="S313" s="2"/>
      <c r="T313" s="269"/>
      <c r="U313" s="189"/>
      <c r="V313" s="3"/>
      <c r="W313" s="1"/>
      <c r="X313" s="1"/>
      <c r="Y313" s="1"/>
      <c r="Z313" s="1"/>
      <c r="AA313" s="2"/>
      <c r="AB313" s="2"/>
      <c r="AC313" s="2"/>
      <c r="AD313" s="2"/>
      <c r="AE313" s="2"/>
      <c r="AF313" s="2"/>
      <c r="AG313" s="270"/>
    </row>
    <row r="314" spans="1:33" ht="14.25" customHeight="1">
      <c r="A314" s="204"/>
      <c r="B314" s="268"/>
      <c r="C314" s="268"/>
      <c r="D314" s="268"/>
      <c r="E314" s="268"/>
      <c r="F314" s="268"/>
      <c r="G314" s="268"/>
      <c r="H314" s="269"/>
      <c r="I314" s="189"/>
      <c r="J314" s="3"/>
      <c r="K314" s="2"/>
      <c r="L314" s="269"/>
      <c r="M314" s="189"/>
      <c r="N314" s="3"/>
      <c r="O314" s="2"/>
      <c r="P314" s="269"/>
      <c r="Q314" s="189"/>
      <c r="R314" s="3"/>
      <c r="S314" s="2"/>
      <c r="T314" s="269"/>
      <c r="U314" s="189"/>
      <c r="V314" s="3"/>
      <c r="W314" s="1"/>
      <c r="X314" s="1"/>
      <c r="Y314" s="1"/>
      <c r="Z314" s="1"/>
      <c r="AA314" s="2"/>
      <c r="AB314" s="2"/>
      <c r="AC314" s="2"/>
      <c r="AD314" s="2"/>
      <c r="AE314" s="2"/>
      <c r="AF314" s="2"/>
      <c r="AG314" s="270"/>
    </row>
    <row r="315" spans="1:33" ht="14.25" customHeight="1">
      <c r="A315" s="204"/>
      <c r="B315" s="268"/>
      <c r="C315" s="268"/>
      <c r="D315" s="268"/>
      <c r="E315" s="268"/>
      <c r="F315" s="268"/>
      <c r="G315" s="268"/>
      <c r="H315" s="269"/>
      <c r="I315" s="189"/>
      <c r="J315" s="3"/>
      <c r="K315" s="2"/>
      <c r="L315" s="269"/>
      <c r="M315" s="189"/>
      <c r="N315" s="3"/>
      <c r="O315" s="2"/>
      <c r="P315" s="269"/>
      <c r="Q315" s="189"/>
      <c r="R315" s="3"/>
      <c r="S315" s="2"/>
      <c r="T315" s="269"/>
      <c r="U315" s="189"/>
      <c r="V315" s="3"/>
      <c r="W315" s="1"/>
      <c r="X315" s="1"/>
      <c r="Y315" s="1"/>
      <c r="Z315" s="1"/>
      <c r="AA315" s="2"/>
      <c r="AB315" s="2"/>
      <c r="AC315" s="2"/>
      <c r="AD315" s="2"/>
      <c r="AE315" s="2"/>
      <c r="AF315" s="2"/>
      <c r="AG315" s="270"/>
    </row>
    <row r="316" spans="1:33" ht="14.25" customHeight="1">
      <c r="A316" s="204"/>
      <c r="B316" s="268"/>
      <c r="C316" s="268"/>
      <c r="D316" s="268"/>
      <c r="E316" s="268"/>
      <c r="F316" s="268"/>
      <c r="G316" s="268"/>
      <c r="H316" s="269"/>
      <c r="I316" s="189"/>
      <c r="J316" s="3"/>
      <c r="K316" s="2"/>
      <c r="L316" s="269"/>
      <c r="M316" s="189"/>
      <c r="N316" s="3"/>
      <c r="O316" s="2"/>
      <c r="P316" s="269"/>
      <c r="Q316" s="189"/>
      <c r="R316" s="3"/>
      <c r="S316" s="2"/>
      <c r="T316" s="269"/>
      <c r="U316" s="189"/>
      <c r="V316" s="3"/>
      <c r="W316" s="1"/>
      <c r="X316" s="1"/>
      <c r="Y316" s="1"/>
      <c r="Z316" s="1"/>
      <c r="AA316" s="2"/>
      <c r="AB316" s="2"/>
      <c r="AC316" s="2"/>
      <c r="AD316" s="2"/>
      <c r="AE316" s="2"/>
      <c r="AF316" s="2"/>
      <c r="AG316" s="270"/>
    </row>
    <row r="317" spans="1:33" ht="14.25" customHeight="1">
      <c r="A317" s="204"/>
      <c r="B317" s="268"/>
      <c r="C317" s="268"/>
      <c r="D317" s="268"/>
      <c r="E317" s="268"/>
      <c r="F317" s="268"/>
      <c r="G317" s="268"/>
      <c r="H317" s="269"/>
      <c r="I317" s="189"/>
      <c r="J317" s="3"/>
      <c r="K317" s="2"/>
      <c r="L317" s="269"/>
      <c r="M317" s="189"/>
      <c r="N317" s="3"/>
      <c r="O317" s="2"/>
      <c r="P317" s="269"/>
      <c r="Q317" s="189"/>
      <c r="R317" s="3"/>
      <c r="S317" s="2"/>
      <c r="T317" s="269"/>
      <c r="U317" s="189"/>
      <c r="V317" s="3"/>
      <c r="W317" s="1"/>
      <c r="X317" s="1"/>
      <c r="Y317" s="1"/>
      <c r="Z317" s="1"/>
      <c r="AA317" s="2"/>
      <c r="AB317" s="2"/>
      <c r="AC317" s="2"/>
      <c r="AD317" s="2"/>
      <c r="AE317" s="2"/>
      <c r="AF317" s="2"/>
      <c r="AG317" s="270"/>
    </row>
    <row r="318" spans="1:33" ht="14.25" customHeight="1">
      <c r="A318" s="204"/>
      <c r="B318" s="268"/>
      <c r="C318" s="268"/>
      <c r="D318" s="268"/>
      <c r="E318" s="268"/>
      <c r="F318" s="268"/>
      <c r="G318" s="268"/>
      <c r="H318" s="269"/>
      <c r="I318" s="189"/>
      <c r="J318" s="3"/>
      <c r="K318" s="2"/>
      <c r="L318" s="269"/>
      <c r="M318" s="189"/>
      <c r="N318" s="3"/>
      <c r="O318" s="2"/>
      <c r="P318" s="269"/>
      <c r="Q318" s="189"/>
      <c r="R318" s="3"/>
      <c r="S318" s="2"/>
      <c r="T318" s="269"/>
      <c r="U318" s="189"/>
      <c r="V318" s="3"/>
      <c r="W318" s="1"/>
      <c r="X318" s="1"/>
      <c r="Y318" s="1"/>
      <c r="Z318" s="1"/>
      <c r="AA318" s="2"/>
      <c r="AB318" s="2"/>
      <c r="AC318" s="2"/>
      <c r="AD318" s="2"/>
      <c r="AE318" s="2"/>
      <c r="AF318" s="2"/>
      <c r="AG318" s="270"/>
    </row>
    <row r="319" spans="1:33" ht="14.25" customHeight="1">
      <c r="A319" s="204"/>
      <c r="B319" s="268"/>
      <c r="C319" s="268"/>
      <c r="D319" s="268"/>
      <c r="E319" s="268"/>
      <c r="F319" s="268"/>
      <c r="G319" s="268"/>
      <c r="H319" s="269"/>
      <c r="I319" s="189"/>
      <c r="J319" s="3"/>
      <c r="K319" s="2"/>
      <c r="L319" s="269"/>
      <c r="M319" s="189"/>
      <c r="N319" s="3"/>
      <c r="O319" s="2"/>
      <c r="P319" s="269"/>
      <c r="Q319" s="189"/>
      <c r="R319" s="3"/>
      <c r="S319" s="2"/>
      <c r="T319" s="269"/>
      <c r="U319" s="189"/>
      <c r="V319" s="3"/>
      <c r="W319" s="1"/>
      <c r="X319" s="1"/>
      <c r="Y319" s="1"/>
      <c r="Z319" s="1"/>
      <c r="AA319" s="2"/>
      <c r="AB319" s="2"/>
      <c r="AC319" s="2"/>
      <c r="AD319" s="2"/>
      <c r="AE319" s="2"/>
      <c r="AF319" s="2"/>
      <c r="AG319" s="270"/>
    </row>
    <row r="320" spans="1:33" ht="14.25" customHeight="1">
      <c r="A320" s="204"/>
      <c r="B320" s="268"/>
      <c r="C320" s="268"/>
      <c r="D320" s="268"/>
      <c r="E320" s="268"/>
      <c r="F320" s="268"/>
      <c r="G320" s="268"/>
      <c r="H320" s="269"/>
      <c r="I320" s="189"/>
      <c r="J320" s="3"/>
      <c r="K320" s="2"/>
      <c r="L320" s="269"/>
      <c r="M320" s="189"/>
      <c r="N320" s="3"/>
      <c r="O320" s="2"/>
      <c r="P320" s="269"/>
      <c r="Q320" s="189"/>
      <c r="R320" s="3"/>
      <c r="S320" s="2"/>
      <c r="T320" s="269"/>
      <c r="U320" s="189"/>
      <c r="V320" s="3"/>
      <c r="W320" s="1"/>
      <c r="X320" s="1"/>
      <c r="Y320" s="1"/>
      <c r="Z320" s="1"/>
      <c r="AA320" s="2"/>
      <c r="AB320" s="2"/>
      <c r="AC320" s="2"/>
      <c r="AD320" s="2"/>
      <c r="AE320" s="2"/>
      <c r="AF320" s="2"/>
      <c r="AG320" s="270"/>
    </row>
    <row r="321" spans="1:33" ht="14.25" customHeight="1">
      <c r="A321" s="204"/>
      <c r="B321" s="268"/>
      <c r="C321" s="268"/>
      <c r="D321" s="268"/>
      <c r="E321" s="268"/>
      <c r="F321" s="268"/>
      <c r="G321" s="268"/>
      <c r="H321" s="269"/>
      <c r="I321" s="189"/>
      <c r="J321" s="3"/>
      <c r="K321" s="2"/>
      <c r="L321" s="269"/>
      <c r="M321" s="189"/>
      <c r="N321" s="3"/>
      <c r="O321" s="2"/>
      <c r="P321" s="269"/>
      <c r="Q321" s="189"/>
      <c r="R321" s="3"/>
      <c r="S321" s="2"/>
      <c r="T321" s="269"/>
      <c r="U321" s="189"/>
      <c r="V321" s="3"/>
      <c r="W321" s="1"/>
      <c r="X321" s="1"/>
      <c r="Y321" s="1"/>
      <c r="Z321" s="1"/>
      <c r="AA321" s="2"/>
      <c r="AB321" s="2"/>
      <c r="AC321" s="2"/>
      <c r="AD321" s="2"/>
      <c r="AE321" s="2"/>
      <c r="AF321" s="2"/>
      <c r="AG321" s="270"/>
    </row>
    <row r="322" spans="1:33" ht="14.25" customHeight="1">
      <c r="A322" s="204"/>
      <c r="B322" s="268"/>
      <c r="C322" s="268"/>
      <c r="D322" s="268"/>
      <c r="E322" s="268"/>
      <c r="F322" s="268"/>
      <c r="G322" s="268"/>
      <c r="H322" s="269"/>
      <c r="I322" s="189"/>
      <c r="J322" s="3"/>
      <c r="K322" s="2"/>
      <c r="L322" s="269"/>
      <c r="M322" s="189"/>
      <c r="N322" s="3"/>
      <c r="O322" s="2"/>
      <c r="P322" s="269"/>
      <c r="Q322" s="189"/>
      <c r="R322" s="3"/>
      <c r="S322" s="2"/>
      <c r="T322" s="269"/>
      <c r="U322" s="189"/>
      <c r="V322" s="3"/>
      <c r="W322" s="1"/>
      <c r="X322" s="1"/>
      <c r="Y322" s="1"/>
      <c r="Z322" s="1"/>
      <c r="AA322" s="2"/>
      <c r="AB322" s="2"/>
      <c r="AC322" s="2"/>
      <c r="AD322" s="2"/>
      <c r="AE322" s="2"/>
      <c r="AF322" s="2"/>
      <c r="AG322" s="270"/>
    </row>
    <row r="323" spans="1:33" ht="14.25" customHeight="1">
      <c r="A323" s="204"/>
      <c r="B323" s="268"/>
      <c r="C323" s="268"/>
      <c r="D323" s="268"/>
      <c r="E323" s="268"/>
      <c r="F323" s="268"/>
      <c r="G323" s="268"/>
      <c r="H323" s="269"/>
      <c r="I323" s="189"/>
      <c r="J323" s="3"/>
      <c r="K323" s="2"/>
      <c r="L323" s="269"/>
      <c r="M323" s="189"/>
      <c r="N323" s="3"/>
      <c r="O323" s="2"/>
      <c r="P323" s="269"/>
      <c r="Q323" s="189"/>
      <c r="R323" s="3"/>
      <c r="S323" s="2"/>
      <c r="T323" s="269"/>
      <c r="U323" s="189"/>
      <c r="V323" s="3"/>
      <c r="W323" s="1"/>
      <c r="X323" s="1"/>
      <c r="Y323" s="1"/>
      <c r="Z323" s="1"/>
      <c r="AA323" s="2"/>
      <c r="AB323" s="2"/>
      <c r="AC323" s="2"/>
      <c r="AD323" s="2"/>
      <c r="AE323" s="2"/>
      <c r="AF323" s="2"/>
      <c r="AG323" s="270"/>
    </row>
    <row r="324" spans="1:33" ht="14.25" customHeight="1">
      <c r="A324" s="204"/>
      <c r="B324" s="268"/>
      <c r="C324" s="268"/>
      <c r="D324" s="268"/>
      <c r="E324" s="268"/>
      <c r="F324" s="268"/>
      <c r="G324" s="268"/>
      <c r="H324" s="269"/>
      <c r="I324" s="189"/>
      <c r="J324" s="3"/>
      <c r="K324" s="2"/>
      <c r="L324" s="269"/>
      <c r="M324" s="189"/>
      <c r="N324" s="3"/>
      <c r="O324" s="2"/>
      <c r="P324" s="269"/>
      <c r="Q324" s="189"/>
      <c r="R324" s="3"/>
      <c r="S324" s="2"/>
      <c r="T324" s="269"/>
      <c r="U324" s="189"/>
      <c r="V324" s="3"/>
      <c r="W324" s="1"/>
      <c r="X324" s="1"/>
      <c r="Y324" s="1"/>
      <c r="Z324" s="1"/>
      <c r="AA324" s="2"/>
      <c r="AB324" s="2"/>
      <c r="AC324" s="2"/>
      <c r="AD324" s="2"/>
      <c r="AE324" s="2"/>
      <c r="AF324" s="2"/>
      <c r="AG324" s="270"/>
    </row>
    <row r="325" spans="1:33" ht="14.25" customHeight="1">
      <c r="A325" s="204"/>
      <c r="B325" s="268"/>
      <c r="C325" s="268"/>
      <c r="D325" s="268"/>
      <c r="E325" s="268"/>
      <c r="F325" s="268"/>
      <c r="G325" s="268"/>
      <c r="H325" s="269"/>
      <c r="I325" s="189"/>
      <c r="J325" s="3"/>
      <c r="K325" s="2"/>
      <c r="L325" s="269"/>
      <c r="M325" s="189"/>
      <c r="N325" s="3"/>
      <c r="O325" s="2"/>
      <c r="P325" s="269"/>
      <c r="Q325" s="189"/>
      <c r="R325" s="3"/>
      <c r="S325" s="2"/>
      <c r="T325" s="269"/>
      <c r="U325" s="189"/>
      <c r="V325" s="3"/>
      <c r="W325" s="1"/>
      <c r="X325" s="1"/>
      <c r="Y325" s="1"/>
      <c r="Z325" s="1"/>
      <c r="AA325" s="2"/>
      <c r="AB325" s="2"/>
      <c r="AC325" s="2"/>
      <c r="AD325" s="2"/>
      <c r="AE325" s="2"/>
      <c r="AF325" s="2"/>
      <c r="AG325" s="270"/>
    </row>
    <row r="326" spans="1:33" ht="14.25" customHeight="1">
      <c r="A326" s="204"/>
      <c r="B326" s="268"/>
      <c r="C326" s="268"/>
      <c r="D326" s="268"/>
      <c r="E326" s="268"/>
      <c r="F326" s="268"/>
      <c r="G326" s="268"/>
      <c r="H326" s="269"/>
      <c r="I326" s="189"/>
      <c r="J326" s="3"/>
      <c r="K326" s="2"/>
      <c r="L326" s="269"/>
      <c r="M326" s="189"/>
      <c r="N326" s="3"/>
      <c r="O326" s="2"/>
      <c r="P326" s="269"/>
      <c r="Q326" s="189"/>
      <c r="R326" s="3"/>
      <c r="S326" s="2"/>
      <c r="T326" s="269"/>
      <c r="U326" s="189"/>
      <c r="V326" s="3"/>
      <c r="W326" s="1"/>
      <c r="X326" s="1"/>
      <c r="Y326" s="1"/>
      <c r="Z326" s="1"/>
      <c r="AA326" s="2"/>
      <c r="AB326" s="2"/>
      <c r="AC326" s="2"/>
      <c r="AD326" s="2"/>
      <c r="AE326" s="2"/>
      <c r="AF326" s="2"/>
      <c r="AG326" s="270"/>
    </row>
    <row r="327" spans="1:33" ht="14.25" customHeight="1">
      <c r="A327" s="204"/>
      <c r="B327" s="268"/>
      <c r="C327" s="268"/>
      <c r="D327" s="268"/>
      <c r="E327" s="268"/>
      <c r="F327" s="268"/>
      <c r="G327" s="268"/>
      <c r="H327" s="269"/>
      <c r="I327" s="189"/>
      <c r="J327" s="3"/>
      <c r="K327" s="2"/>
      <c r="L327" s="269"/>
      <c r="M327" s="189"/>
      <c r="N327" s="3"/>
      <c r="O327" s="2"/>
      <c r="P327" s="269"/>
      <c r="Q327" s="189"/>
      <c r="R327" s="3"/>
      <c r="S327" s="2"/>
      <c r="T327" s="269"/>
      <c r="U327" s="189"/>
      <c r="V327" s="3"/>
      <c r="W327" s="1"/>
      <c r="X327" s="1"/>
      <c r="Y327" s="1"/>
      <c r="Z327" s="1"/>
      <c r="AA327" s="2"/>
      <c r="AB327" s="2"/>
      <c r="AC327" s="2"/>
      <c r="AD327" s="2"/>
      <c r="AE327" s="2"/>
      <c r="AF327" s="2"/>
      <c r="AG327" s="270"/>
    </row>
    <row r="328" spans="1:33" ht="14.25" customHeight="1">
      <c r="A328" s="204"/>
      <c r="B328" s="268"/>
      <c r="C328" s="268"/>
      <c r="D328" s="268"/>
      <c r="E328" s="268"/>
      <c r="F328" s="268"/>
      <c r="G328" s="268"/>
      <c r="H328" s="269"/>
      <c r="I328" s="189"/>
      <c r="J328" s="3"/>
      <c r="K328" s="2"/>
      <c r="L328" s="269"/>
      <c r="M328" s="189"/>
      <c r="N328" s="3"/>
      <c r="O328" s="2"/>
      <c r="P328" s="269"/>
      <c r="Q328" s="189"/>
      <c r="R328" s="3"/>
      <c r="S328" s="2"/>
      <c r="T328" s="269"/>
      <c r="U328" s="189"/>
      <c r="V328" s="3"/>
      <c r="W328" s="1"/>
      <c r="X328" s="1"/>
      <c r="Y328" s="1"/>
      <c r="Z328" s="1"/>
      <c r="AA328" s="2"/>
      <c r="AB328" s="2"/>
      <c r="AC328" s="2"/>
      <c r="AD328" s="2"/>
      <c r="AE328" s="2"/>
      <c r="AF328" s="2"/>
      <c r="AG328" s="270"/>
    </row>
    <row r="329" spans="1:33" ht="14.25" customHeight="1">
      <c r="A329" s="204"/>
      <c r="B329" s="268"/>
      <c r="C329" s="268"/>
      <c r="D329" s="268"/>
      <c r="E329" s="268"/>
      <c r="F329" s="268"/>
      <c r="G329" s="268"/>
      <c r="H329" s="269"/>
      <c r="I329" s="189"/>
      <c r="J329" s="3"/>
      <c r="K329" s="2"/>
      <c r="L329" s="269"/>
      <c r="M329" s="189"/>
      <c r="N329" s="3"/>
      <c r="O329" s="2"/>
      <c r="P329" s="269"/>
      <c r="Q329" s="189"/>
      <c r="R329" s="3"/>
      <c r="S329" s="2"/>
      <c r="T329" s="269"/>
      <c r="U329" s="189"/>
      <c r="V329" s="3"/>
      <c r="W329" s="1"/>
      <c r="X329" s="1"/>
      <c r="Y329" s="1"/>
      <c r="Z329" s="1"/>
      <c r="AA329" s="2"/>
      <c r="AB329" s="2"/>
      <c r="AC329" s="2"/>
      <c r="AD329" s="2"/>
      <c r="AE329" s="2"/>
      <c r="AF329" s="2"/>
      <c r="AG329" s="270"/>
    </row>
    <row r="330" spans="1:33" ht="14.25" customHeight="1">
      <c r="A330" s="204"/>
      <c r="B330" s="268"/>
      <c r="C330" s="268"/>
      <c r="D330" s="268"/>
      <c r="E330" s="268"/>
      <c r="F330" s="268"/>
      <c r="G330" s="268"/>
      <c r="H330" s="269"/>
      <c r="I330" s="189"/>
      <c r="J330" s="3"/>
      <c r="K330" s="2"/>
      <c r="L330" s="269"/>
      <c r="M330" s="189"/>
      <c r="N330" s="3"/>
      <c r="O330" s="2"/>
      <c r="P330" s="269"/>
      <c r="Q330" s="189"/>
      <c r="R330" s="3"/>
      <c r="S330" s="2"/>
      <c r="T330" s="269"/>
      <c r="U330" s="189"/>
      <c r="V330" s="3"/>
      <c r="W330" s="1"/>
      <c r="X330" s="1"/>
      <c r="Y330" s="1"/>
      <c r="Z330" s="1"/>
      <c r="AA330" s="2"/>
      <c r="AB330" s="2"/>
      <c r="AC330" s="2"/>
      <c r="AD330" s="2"/>
      <c r="AE330" s="2"/>
      <c r="AF330" s="2"/>
      <c r="AG330" s="270"/>
    </row>
    <row r="331" spans="1:33" ht="14.25" customHeight="1">
      <c r="A331" s="204"/>
      <c r="B331" s="268"/>
      <c r="C331" s="268"/>
      <c r="D331" s="268"/>
      <c r="E331" s="268"/>
      <c r="F331" s="268"/>
      <c r="G331" s="268"/>
      <c r="H331" s="269"/>
      <c r="I331" s="189"/>
      <c r="J331" s="3"/>
      <c r="K331" s="2"/>
      <c r="L331" s="269"/>
      <c r="M331" s="189"/>
      <c r="N331" s="3"/>
      <c r="O331" s="2"/>
      <c r="P331" s="269"/>
      <c r="Q331" s="189"/>
      <c r="R331" s="3"/>
      <c r="S331" s="2"/>
      <c r="T331" s="269"/>
      <c r="U331" s="189"/>
      <c r="V331" s="3"/>
      <c r="W331" s="1"/>
      <c r="X331" s="1"/>
      <c r="Y331" s="1"/>
      <c r="Z331" s="1"/>
      <c r="AA331" s="2"/>
      <c r="AB331" s="2"/>
      <c r="AC331" s="2"/>
      <c r="AD331" s="2"/>
      <c r="AE331" s="2"/>
      <c r="AF331" s="2"/>
      <c r="AG331" s="270"/>
    </row>
    <row r="332" spans="1:33" ht="14.25" customHeight="1">
      <c r="A332" s="204"/>
      <c r="B332" s="268"/>
      <c r="C332" s="268"/>
      <c r="D332" s="268"/>
      <c r="E332" s="268"/>
      <c r="F332" s="268"/>
      <c r="G332" s="268"/>
      <c r="H332" s="269"/>
      <c r="I332" s="189"/>
      <c r="J332" s="3"/>
      <c r="K332" s="2"/>
      <c r="L332" s="269"/>
      <c r="M332" s="189"/>
      <c r="N332" s="3"/>
      <c r="O332" s="2"/>
      <c r="P332" s="269"/>
      <c r="Q332" s="189"/>
      <c r="R332" s="3"/>
      <c r="S332" s="2"/>
      <c r="T332" s="269"/>
      <c r="U332" s="189"/>
      <c r="V332" s="3"/>
      <c r="W332" s="1"/>
      <c r="X332" s="1"/>
      <c r="Y332" s="1"/>
      <c r="Z332" s="1"/>
      <c r="AA332" s="2"/>
      <c r="AB332" s="2"/>
      <c r="AC332" s="2"/>
      <c r="AD332" s="2"/>
      <c r="AE332" s="2"/>
      <c r="AF332" s="2"/>
      <c r="AG332" s="270"/>
    </row>
    <row r="333" spans="1:33" ht="14.25" customHeight="1">
      <c r="A333" s="204"/>
      <c r="B333" s="268"/>
      <c r="C333" s="268"/>
      <c r="D333" s="268"/>
      <c r="E333" s="268"/>
      <c r="F333" s="268"/>
      <c r="G333" s="268"/>
      <c r="H333" s="269"/>
      <c r="I333" s="189"/>
      <c r="J333" s="3"/>
      <c r="K333" s="2"/>
      <c r="L333" s="269"/>
      <c r="M333" s="189"/>
      <c r="N333" s="3"/>
      <c r="O333" s="2"/>
      <c r="P333" s="269"/>
      <c r="Q333" s="189"/>
      <c r="R333" s="3"/>
      <c r="S333" s="2"/>
      <c r="T333" s="269"/>
      <c r="U333" s="189"/>
      <c r="V333" s="3"/>
      <c r="W333" s="1"/>
      <c r="X333" s="1"/>
      <c r="Y333" s="1"/>
      <c r="Z333" s="1"/>
      <c r="AA333" s="2"/>
      <c r="AB333" s="2"/>
      <c r="AC333" s="2"/>
      <c r="AD333" s="2"/>
      <c r="AE333" s="2"/>
      <c r="AF333" s="2"/>
      <c r="AG333" s="270"/>
    </row>
    <row r="334" spans="1:33" ht="14.25" customHeight="1">
      <c r="A334" s="204"/>
      <c r="B334" s="268"/>
      <c r="C334" s="268"/>
      <c r="D334" s="268"/>
      <c r="E334" s="268"/>
      <c r="F334" s="268"/>
      <c r="G334" s="268"/>
      <c r="H334" s="269"/>
      <c r="I334" s="189"/>
      <c r="J334" s="3"/>
      <c r="K334" s="2"/>
      <c r="L334" s="269"/>
      <c r="M334" s="189"/>
      <c r="N334" s="3"/>
      <c r="O334" s="2"/>
      <c r="P334" s="269"/>
      <c r="Q334" s="189"/>
      <c r="R334" s="3"/>
      <c r="S334" s="2"/>
      <c r="T334" s="269"/>
      <c r="U334" s="189"/>
      <c r="V334" s="3"/>
      <c r="W334" s="1"/>
      <c r="X334" s="1"/>
      <c r="Y334" s="1"/>
      <c r="Z334" s="1"/>
      <c r="AA334" s="2"/>
      <c r="AB334" s="2"/>
      <c r="AC334" s="2"/>
      <c r="AD334" s="2"/>
      <c r="AE334" s="2"/>
      <c r="AF334" s="2"/>
      <c r="AG334" s="270"/>
    </row>
    <row r="335" spans="1:33" ht="14.25" customHeight="1">
      <c r="A335" s="204"/>
      <c r="B335" s="268"/>
      <c r="C335" s="268"/>
      <c r="D335" s="268"/>
      <c r="E335" s="268"/>
      <c r="F335" s="268"/>
      <c r="G335" s="268"/>
      <c r="H335" s="269"/>
      <c r="I335" s="189"/>
      <c r="J335" s="3"/>
      <c r="K335" s="2"/>
      <c r="L335" s="269"/>
      <c r="M335" s="189"/>
      <c r="N335" s="3"/>
      <c r="O335" s="2"/>
      <c r="P335" s="269"/>
      <c r="Q335" s="189"/>
      <c r="R335" s="3"/>
      <c r="S335" s="2"/>
      <c r="T335" s="269"/>
      <c r="U335" s="189"/>
      <c r="V335" s="3"/>
      <c r="W335" s="1"/>
      <c r="X335" s="1"/>
      <c r="Y335" s="1"/>
      <c r="Z335" s="1"/>
      <c r="AA335" s="2"/>
      <c r="AB335" s="2"/>
      <c r="AC335" s="2"/>
      <c r="AD335" s="2"/>
      <c r="AE335" s="2"/>
      <c r="AF335" s="2"/>
      <c r="AG335" s="270"/>
    </row>
    <row r="336" spans="1:33" ht="14.25" customHeight="1">
      <c r="A336" s="204"/>
      <c r="B336" s="268"/>
      <c r="C336" s="268"/>
      <c r="D336" s="268"/>
      <c r="E336" s="268"/>
      <c r="F336" s="268"/>
      <c r="G336" s="268"/>
      <c r="H336" s="269"/>
      <c r="I336" s="189"/>
      <c r="J336" s="3"/>
      <c r="K336" s="2"/>
      <c r="L336" s="269"/>
      <c r="M336" s="189"/>
      <c r="N336" s="3"/>
      <c r="O336" s="2"/>
      <c r="P336" s="269"/>
      <c r="Q336" s="189"/>
      <c r="R336" s="3"/>
      <c r="S336" s="2"/>
      <c r="T336" s="269"/>
      <c r="U336" s="189"/>
      <c r="V336" s="3"/>
      <c r="W336" s="1"/>
      <c r="X336" s="1"/>
      <c r="Y336" s="1"/>
      <c r="Z336" s="1"/>
      <c r="AA336" s="2"/>
      <c r="AB336" s="2"/>
      <c r="AC336" s="2"/>
      <c r="AD336" s="2"/>
      <c r="AE336" s="2"/>
      <c r="AF336" s="2"/>
      <c r="AG336" s="270"/>
    </row>
    <row r="337" spans="1:33" ht="14.25" customHeight="1">
      <c r="A337" s="204"/>
      <c r="B337" s="268"/>
      <c r="C337" s="268"/>
      <c r="D337" s="268"/>
      <c r="E337" s="268"/>
      <c r="F337" s="268"/>
      <c r="G337" s="268"/>
      <c r="H337" s="269"/>
      <c r="I337" s="189"/>
      <c r="J337" s="3"/>
      <c r="K337" s="2"/>
      <c r="L337" s="269"/>
      <c r="M337" s="189"/>
      <c r="N337" s="3"/>
      <c r="O337" s="2"/>
      <c r="P337" s="269"/>
      <c r="Q337" s="189"/>
      <c r="R337" s="3"/>
      <c r="S337" s="2"/>
      <c r="T337" s="269"/>
      <c r="U337" s="189"/>
      <c r="V337" s="3"/>
      <c r="W337" s="1"/>
      <c r="X337" s="1"/>
      <c r="Y337" s="1"/>
      <c r="Z337" s="1"/>
      <c r="AA337" s="2"/>
      <c r="AB337" s="2"/>
      <c r="AC337" s="2"/>
      <c r="AD337" s="2"/>
      <c r="AE337" s="2"/>
      <c r="AF337" s="2"/>
      <c r="AG337" s="270"/>
    </row>
    <row r="338" spans="1:33" ht="14.25" customHeight="1">
      <c r="A338" s="204"/>
      <c r="B338" s="268"/>
      <c r="C338" s="268"/>
      <c r="D338" s="268"/>
      <c r="E338" s="268"/>
      <c r="F338" s="268"/>
      <c r="G338" s="268"/>
      <c r="H338" s="269"/>
      <c r="I338" s="189"/>
      <c r="J338" s="3"/>
      <c r="K338" s="2"/>
      <c r="L338" s="269"/>
      <c r="M338" s="189"/>
      <c r="N338" s="3"/>
      <c r="O338" s="2"/>
      <c r="P338" s="269"/>
      <c r="Q338" s="189"/>
      <c r="R338" s="3"/>
      <c r="S338" s="2"/>
      <c r="T338" s="269"/>
      <c r="U338" s="189"/>
      <c r="V338" s="3"/>
      <c r="W338" s="1"/>
      <c r="X338" s="1"/>
      <c r="Y338" s="1"/>
      <c r="Z338" s="1"/>
      <c r="AA338" s="2"/>
      <c r="AB338" s="2"/>
      <c r="AC338" s="2"/>
      <c r="AD338" s="2"/>
      <c r="AE338" s="2"/>
      <c r="AF338" s="2"/>
      <c r="AG338" s="270"/>
    </row>
    <row r="339" spans="1:33" ht="14.25" customHeight="1">
      <c r="A339" s="204"/>
      <c r="B339" s="268"/>
      <c r="C339" s="268"/>
      <c r="D339" s="268"/>
      <c r="E339" s="268"/>
      <c r="F339" s="268"/>
      <c r="G339" s="268"/>
      <c r="H339" s="269"/>
      <c r="I339" s="189"/>
      <c r="J339" s="3"/>
      <c r="K339" s="2"/>
      <c r="L339" s="269"/>
      <c r="M339" s="189"/>
      <c r="N339" s="3"/>
      <c r="O339" s="2"/>
      <c r="P339" s="269"/>
      <c r="Q339" s="189"/>
      <c r="R339" s="3"/>
      <c r="S339" s="2"/>
      <c r="T339" s="269"/>
      <c r="U339" s="189"/>
      <c r="V339" s="3"/>
      <c r="W339" s="1"/>
      <c r="X339" s="1"/>
      <c r="Y339" s="1"/>
      <c r="Z339" s="1"/>
      <c r="AA339" s="2"/>
      <c r="AB339" s="2"/>
      <c r="AC339" s="2"/>
      <c r="AD339" s="2"/>
      <c r="AE339" s="2"/>
      <c r="AF339" s="2"/>
      <c r="AG339" s="270"/>
    </row>
    <row r="340" spans="1:33" ht="14.25" customHeight="1">
      <c r="A340" s="204"/>
      <c r="B340" s="268"/>
      <c r="C340" s="268"/>
      <c r="D340" s="268"/>
      <c r="E340" s="268"/>
      <c r="F340" s="268"/>
      <c r="G340" s="268"/>
      <c r="H340" s="269"/>
      <c r="I340" s="189"/>
      <c r="J340" s="3"/>
      <c r="K340" s="2"/>
      <c r="L340" s="269"/>
      <c r="M340" s="189"/>
      <c r="N340" s="3"/>
      <c r="O340" s="2"/>
      <c r="P340" s="269"/>
      <c r="Q340" s="189"/>
      <c r="R340" s="3"/>
      <c r="S340" s="2"/>
      <c r="T340" s="269"/>
      <c r="U340" s="189"/>
      <c r="V340" s="3"/>
      <c r="W340" s="1"/>
      <c r="X340" s="1"/>
      <c r="Y340" s="1"/>
      <c r="Z340" s="1"/>
      <c r="AA340" s="2"/>
      <c r="AB340" s="2"/>
      <c r="AC340" s="2"/>
      <c r="AD340" s="2"/>
      <c r="AE340" s="2"/>
      <c r="AF340" s="2"/>
      <c r="AG340" s="270"/>
    </row>
    <row r="341" spans="1:33" ht="14.25" customHeight="1">
      <c r="A341" s="204"/>
      <c r="B341" s="268"/>
      <c r="C341" s="268"/>
      <c r="D341" s="268"/>
      <c r="E341" s="268"/>
      <c r="F341" s="268"/>
      <c r="G341" s="268"/>
      <c r="H341" s="269"/>
      <c r="I341" s="189"/>
      <c r="J341" s="3"/>
      <c r="K341" s="2"/>
      <c r="L341" s="269"/>
      <c r="M341" s="189"/>
      <c r="N341" s="3"/>
      <c r="O341" s="2"/>
      <c r="P341" s="269"/>
      <c r="Q341" s="189"/>
      <c r="R341" s="3"/>
      <c r="S341" s="2"/>
      <c r="T341" s="269"/>
      <c r="U341" s="189"/>
      <c r="V341" s="3"/>
      <c r="W341" s="1"/>
      <c r="X341" s="1"/>
      <c r="Y341" s="1"/>
      <c r="Z341" s="1"/>
      <c r="AA341" s="2"/>
      <c r="AB341" s="2"/>
      <c r="AC341" s="2"/>
      <c r="AD341" s="2"/>
      <c r="AE341" s="2"/>
      <c r="AF341" s="2"/>
      <c r="AG341" s="270"/>
    </row>
    <row r="342" spans="1:33" ht="14.25" customHeight="1">
      <c r="A342" s="204"/>
      <c r="B342" s="268"/>
      <c r="C342" s="268"/>
      <c r="D342" s="268"/>
      <c r="E342" s="268"/>
      <c r="F342" s="268"/>
      <c r="G342" s="268"/>
      <c r="H342" s="269"/>
      <c r="I342" s="189"/>
      <c r="J342" s="3"/>
      <c r="K342" s="2"/>
      <c r="L342" s="269"/>
      <c r="M342" s="189"/>
      <c r="N342" s="3"/>
      <c r="O342" s="2"/>
      <c r="P342" s="269"/>
      <c r="Q342" s="189"/>
      <c r="R342" s="3"/>
      <c r="S342" s="2"/>
      <c r="T342" s="269"/>
      <c r="U342" s="189"/>
      <c r="V342" s="3"/>
      <c r="W342" s="1"/>
      <c r="X342" s="1"/>
      <c r="Y342" s="1"/>
      <c r="Z342" s="1"/>
      <c r="AA342" s="2"/>
      <c r="AB342" s="2"/>
      <c r="AC342" s="2"/>
      <c r="AD342" s="2"/>
      <c r="AE342" s="2"/>
      <c r="AF342" s="2"/>
      <c r="AG342" s="270"/>
    </row>
    <row r="343" spans="1:33" ht="14.25" customHeight="1">
      <c r="A343" s="204"/>
      <c r="B343" s="268"/>
      <c r="C343" s="268"/>
      <c r="D343" s="268"/>
      <c r="E343" s="268"/>
      <c r="F343" s="268"/>
      <c r="G343" s="268"/>
      <c r="H343" s="269"/>
      <c r="I343" s="189"/>
      <c r="J343" s="3"/>
      <c r="K343" s="2"/>
      <c r="L343" s="269"/>
      <c r="M343" s="189"/>
      <c r="N343" s="3"/>
      <c r="O343" s="2"/>
      <c r="P343" s="269"/>
      <c r="Q343" s="189"/>
      <c r="R343" s="3"/>
      <c r="S343" s="2"/>
      <c r="T343" s="269"/>
      <c r="U343" s="189"/>
      <c r="V343" s="3"/>
      <c r="W343" s="1"/>
      <c r="X343" s="1"/>
      <c r="Y343" s="1"/>
      <c r="Z343" s="1"/>
      <c r="AA343" s="2"/>
      <c r="AB343" s="2"/>
      <c r="AC343" s="2"/>
      <c r="AD343" s="2"/>
      <c r="AE343" s="2"/>
      <c r="AF343" s="2"/>
      <c r="AG343" s="270"/>
    </row>
    <row r="344" spans="1:33" ht="14.25" customHeight="1">
      <c r="A344" s="204"/>
      <c r="B344" s="268"/>
      <c r="C344" s="268"/>
      <c r="D344" s="268"/>
      <c r="E344" s="268"/>
      <c r="F344" s="268"/>
      <c r="G344" s="268"/>
      <c r="H344" s="269"/>
      <c r="I344" s="189"/>
      <c r="J344" s="3"/>
      <c r="K344" s="2"/>
      <c r="L344" s="269"/>
      <c r="M344" s="189"/>
      <c r="N344" s="3"/>
      <c r="O344" s="2"/>
      <c r="P344" s="269"/>
      <c r="Q344" s="189"/>
      <c r="R344" s="3"/>
      <c r="S344" s="2"/>
      <c r="T344" s="269"/>
      <c r="U344" s="189"/>
      <c r="V344" s="3"/>
      <c r="W344" s="1"/>
      <c r="X344" s="1"/>
      <c r="Y344" s="1"/>
      <c r="Z344" s="1"/>
      <c r="AA344" s="2"/>
      <c r="AB344" s="2"/>
      <c r="AC344" s="2"/>
      <c r="AD344" s="2"/>
      <c r="AE344" s="2"/>
      <c r="AF344" s="2"/>
      <c r="AG344" s="270"/>
    </row>
    <row r="345" spans="1:33" ht="14.25" customHeight="1">
      <c r="A345" s="204"/>
      <c r="B345" s="268"/>
      <c r="C345" s="268"/>
      <c r="D345" s="268"/>
      <c r="E345" s="268"/>
      <c r="F345" s="268"/>
      <c r="G345" s="268"/>
      <c r="H345" s="269"/>
      <c r="I345" s="189"/>
      <c r="J345" s="3"/>
      <c r="K345" s="2"/>
      <c r="L345" s="269"/>
      <c r="M345" s="189"/>
      <c r="N345" s="3"/>
      <c r="O345" s="2"/>
      <c r="P345" s="269"/>
      <c r="Q345" s="189"/>
      <c r="R345" s="3"/>
      <c r="S345" s="2"/>
      <c r="T345" s="269"/>
      <c r="U345" s="189"/>
      <c r="V345" s="3"/>
      <c r="W345" s="1"/>
      <c r="X345" s="1"/>
      <c r="Y345" s="1"/>
      <c r="Z345" s="1"/>
      <c r="AA345" s="2"/>
      <c r="AB345" s="2"/>
      <c r="AC345" s="2"/>
      <c r="AD345" s="2"/>
      <c r="AE345" s="2"/>
      <c r="AF345" s="2"/>
      <c r="AG345" s="270"/>
    </row>
    <row r="346" spans="1:33" ht="14.25" customHeight="1">
      <c r="A346" s="204"/>
      <c r="B346" s="268"/>
      <c r="C346" s="268"/>
      <c r="D346" s="268"/>
      <c r="E346" s="268"/>
      <c r="F346" s="268"/>
      <c r="G346" s="268"/>
      <c r="H346" s="269"/>
      <c r="I346" s="189"/>
      <c r="J346" s="3"/>
      <c r="K346" s="2"/>
      <c r="L346" s="269"/>
      <c r="M346" s="189"/>
      <c r="N346" s="3"/>
      <c r="O346" s="2"/>
      <c r="P346" s="269"/>
      <c r="Q346" s="189"/>
      <c r="R346" s="3"/>
      <c r="S346" s="2"/>
      <c r="T346" s="269"/>
      <c r="U346" s="189"/>
      <c r="V346" s="3"/>
      <c r="W346" s="1"/>
      <c r="X346" s="1"/>
      <c r="Y346" s="1"/>
      <c r="Z346" s="1"/>
      <c r="AA346" s="2"/>
      <c r="AB346" s="2"/>
      <c r="AC346" s="2"/>
      <c r="AD346" s="2"/>
      <c r="AE346" s="2"/>
      <c r="AF346" s="2"/>
      <c r="AG346" s="270"/>
    </row>
    <row r="347" spans="1:33" ht="14.25" customHeight="1">
      <c r="A347" s="204"/>
      <c r="B347" s="268"/>
      <c r="C347" s="268"/>
      <c r="D347" s="268"/>
      <c r="E347" s="268"/>
      <c r="F347" s="268"/>
      <c r="G347" s="268"/>
      <c r="H347" s="269"/>
      <c r="I347" s="189"/>
      <c r="J347" s="3"/>
      <c r="K347" s="2"/>
      <c r="L347" s="269"/>
      <c r="M347" s="189"/>
      <c r="N347" s="3"/>
      <c r="O347" s="2"/>
      <c r="P347" s="269"/>
      <c r="Q347" s="189"/>
      <c r="R347" s="3"/>
      <c r="S347" s="2"/>
      <c r="T347" s="269"/>
      <c r="U347" s="189"/>
      <c r="V347" s="3"/>
      <c r="W347" s="1"/>
      <c r="X347" s="1"/>
      <c r="Y347" s="1"/>
      <c r="Z347" s="1"/>
      <c r="AA347" s="2"/>
      <c r="AB347" s="2"/>
      <c r="AC347" s="2"/>
      <c r="AD347" s="2"/>
      <c r="AE347" s="2"/>
      <c r="AF347" s="2"/>
      <c r="AG347" s="270"/>
    </row>
    <row r="348" spans="1:33" ht="14.25" customHeight="1">
      <c r="A348" s="204"/>
      <c r="B348" s="268"/>
      <c r="C348" s="268"/>
      <c r="D348" s="268"/>
      <c r="E348" s="268"/>
      <c r="F348" s="268"/>
      <c r="G348" s="268"/>
      <c r="H348" s="269"/>
      <c r="I348" s="189"/>
      <c r="J348" s="3"/>
      <c r="K348" s="2"/>
      <c r="L348" s="269"/>
      <c r="M348" s="189"/>
      <c r="N348" s="3"/>
      <c r="O348" s="2"/>
      <c r="P348" s="269"/>
      <c r="Q348" s="189"/>
      <c r="R348" s="3"/>
      <c r="S348" s="2"/>
      <c r="T348" s="269"/>
      <c r="U348" s="189"/>
      <c r="V348" s="3"/>
      <c r="W348" s="1"/>
      <c r="X348" s="1"/>
      <c r="Y348" s="1"/>
      <c r="Z348" s="1"/>
      <c r="AA348" s="2"/>
      <c r="AB348" s="2"/>
      <c r="AC348" s="2"/>
      <c r="AD348" s="2"/>
      <c r="AE348" s="2"/>
      <c r="AF348" s="2"/>
      <c r="AG348" s="270"/>
    </row>
    <row r="349" spans="1:33" ht="14.25" customHeight="1">
      <c r="A349" s="204"/>
      <c r="B349" s="268"/>
      <c r="C349" s="268"/>
      <c r="D349" s="268"/>
      <c r="E349" s="268"/>
      <c r="F349" s="268"/>
      <c r="G349" s="268"/>
      <c r="H349" s="269"/>
      <c r="I349" s="189"/>
      <c r="J349" s="3"/>
      <c r="K349" s="2"/>
      <c r="L349" s="269"/>
      <c r="M349" s="189"/>
      <c r="N349" s="3"/>
      <c r="O349" s="2"/>
      <c r="P349" s="269"/>
      <c r="Q349" s="189"/>
      <c r="R349" s="3"/>
      <c r="S349" s="2"/>
      <c r="T349" s="269"/>
      <c r="U349" s="189"/>
      <c r="V349" s="3"/>
      <c r="W349" s="1"/>
      <c r="X349" s="1"/>
      <c r="Y349" s="1"/>
      <c r="Z349" s="1"/>
      <c r="AA349" s="2"/>
      <c r="AB349" s="2"/>
      <c r="AC349" s="2"/>
      <c r="AD349" s="2"/>
      <c r="AE349" s="2"/>
      <c r="AF349" s="2"/>
      <c r="AG349" s="270"/>
    </row>
    <row r="350" spans="1:33" ht="14.25" customHeight="1">
      <c r="A350" s="204"/>
      <c r="B350" s="268"/>
      <c r="C350" s="268"/>
      <c r="D350" s="268"/>
      <c r="E350" s="268"/>
      <c r="F350" s="268"/>
      <c r="G350" s="268"/>
      <c r="H350" s="269"/>
      <c r="I350" s="189"/>
      <c r="J350" s="3"/>
      <c r="K350" s="2"/>
      <c r="L350" s="269"/>
      <c r="M350" s="189"/>
      <c r="N350" s="3"/>
      <c r="O350" s="2"/>
      <c r="P350" s="269"/>
      <c r="Q350" s="189"/>
      <c r="R350" s="3"/>
      <c r="S350" s="2"/>
      <c r="T350" s="269"/>
      <c r="U350" s="189"/>
      <c r="V350" s="3"/>
      <c r="W350" s="1"/>
      <c r="X350" s="1"/>
      <c r="Y350" s="1"/>
      <c r="Z350" s="1"/>
      <c r="AA350" s="2"/>
      <c r="AB350" s="2"/>
      <c r="AC350" s="2"/>
      <c r="AD350" s="2"/>
      <c r="AE350" s="2"/>
      <c r="AF350" s="2"/>
      <c r="AG350" s="270"/>
    </row>
    <row r="351" spans="1:33" ht="14.25" customHeight="1">
      <c r="A351" s="204"/>
      <c r="B351" s="268"/>
      <c r="C351" s="268"/>
      <c r="D351" s="268"/>
      <c r="E351" s="268"/>
      <c r="F351" s="268"/>
      <c r="G351" s="268"/>
      <c r="H351" s="269"/>
      <c r="I351" s="189"/>
      <c r="J351" s="3"/>
      <c r="K351" s="2"/>
      <c r="L351" s="269"/>
      <c r="M351" s="189"/>
      <c r="N351" s="3"/>
      <c r="O351" s="2"/>
      <c r="P351" s="269"/>
      <c r="Q351" s="189"/>
      <c r="R351" s="3"/>
      <c r="S351" s="2"/>
      <c r="T351" s="269"/>
      <c r="U351" s="189"/>
      <c r="V351" s="3"/>
      <c r="W351" s="1"/>
      <c r="X351" s="1"/>
      <c r="Y351" s="1"/>
      <c r="Z351" s="1"/>
      <c r="AA351" s="2"/>
      <c r="AB351" s="2"/>
      <c r="AC351" s="2"/>
      <c r="AD351" s="2"/>
      <c r="AE351" s="2"/>
      <c r="AF351" s="2"/>
      <c r="AG351" s="270"/>
    </row>
    <row r="352" spans="1:33" ht="14.25" customHeight="1">
      <c r="A352" s="204"/>
      <c r="B352" s="268"/>
      <c r="C352" s="268"/>
      <c r="D352" s="268"/>
      <c r="E352" s="268"/>
      <c r="F352" s="268"/>
      <c r="G352" s="268"/>
      <c r="H352" s="269"/>
      <c r="I352" s="189"/>
      <c r="J352" s="3"/>
      <c r="K352" s="2"/>
      <c r="L352" s="269"/>
      <c r="M352" s="189"/>
      <c r="N352" s="3"/>
      <c r="O352" s="2"/>
      <c r="P352" s="269"/>
      <c r="Q352" s="189"/>
      <c r="R352" s="3"/>
      <c r="S352" s="2"/>
      <c r="T352" s="269"/>
      <c r="U352" s="189"/>
      <c r="V352" s="3"/>
      <c r="W352" s="1"/>
      <c r="X352" s="1"/>
      <c r="Y352" s="1"/>
      <c r="Z352" s="1"/>
      <c r="AA352" s="2"/>
      <c r="AB352" s="2"/>
      <c r="AC352" s="2"/>
      <c r="AD352" s="2"/>
      <c r="AE352" s="2"/>
      <c r="AF352" s="2"/>
      <c r="AG352" s="270"/>
    </row>
    <row r="353" spans="1:33" ht="14.25" customHeight="1">
      <c r="A353" s="204"/>
      <c r="B353" s="268"/>
      <c r="C353" s="268"/>
      <c r="D353" s="268"/>
      <c r="E353" s="268"/>
      <c r="F353" s="268"/>
      <c r="G353" s="268"/>
      <c r="H353" s="269"/>
      <c r="I353" s="189"/>
      <c r="J353" s="3"/>
      <c r="K353" s="2"/>
      <c r="L353" s="269"/>
      <c r="M353" s="189"/>
      <c r="N353" s="3"/>
      <c r="O353" s="2"/>
      <c r="P353" s="269"/>
      <c r="Q353" s="189"/>
      <c r="R353" s="3"/>
      <c r="S353" s="2"/>
      <c r="T353" s="269"/>
      <c r="U353" s="189"/>
      <c r="V353" s="3"/>
      <c r="W353" s="1"/>
      <c r="X353" s="1"/>
      <c r="Y353" s="1"/>
      <c r="Z353" s="1"/>
      <c r="AA353" s="2"/>
      <c r="AB353" s="2"/>
      <c r="AC353" s="2"/>
      <c r="AD353" s="2"/>
      <c r="AE353" s="2"/>
      <c r="AF353" s="2"/>
      <c r="AG353" s="270"/>
    </row>
    <row r="354" spans="1:33" ht="14.25" customHeight="1">
      <c r="A354" s="204"/>
      <c r="B354" s="268"/>
      <c r="C354" s="268"/>
      <c r="D354" s="268"/>
      <c r="E354" s="268"/>
      <c r="F354" s="268"/>
      <c r="G354" s="268"/>
      <c r="H354" s="269"/>
      <c r="I354" s="189"/>
      <c r="J354" s="3"/>
      <c r="K354" s="2"/>
      <c r="L354" s="269"/>
      <c r="M354" s="189"/>
      <c r="N354" s="3"/>
      <c r="O354" s="2"/>
      <c r="P354" s="269"/>
      <c r="Q354" s="189"/>
      <c r="R354" s="3"/>
      <c r="S354" s="2"/>
      <c r="T354" s="269"/>
      <c r="U354" s="189"/>
      <c r="V354" s="3"/>
      <c r="W354" s="1"/>
      <c r="X354" s="1"/>
      <c r="Y354" s="1"/>
      <c r="Z354" s="1"/>
      <c r="AA354" s="2"/>
      <c r="AB354" s="2"/>
      <c r="AC354" s="2"/>
      <c r="AD354" s="2"/>
      <c r="AE354" s="2"/>
      <c r="AF354" s="2"/>
      <c r="AG354" s="270"/>
    </row>
    <row r="355" spans="1:33" ht="14.25" customHeight="1">
      <c r="A355" s="204"/>
      <c r="B355" s="268"/>
      <c r="C355" s="268"/>
      <c r="D355" s="268"/>
      <c r="E355" s="268"/>
      <c r="F355" s="268"/>
      <c r="G355" s="268"/>
      <c r="H355" s="269"/>
      <c r="I355" s="189"/>
      <c r="J355" s="3"/>
      <c r="K355" s="2"/>
      <c r="L355" s="269"/>
      <c r="M355" s="189"/>
      <c r="N355" s="3"/>
      <c r="O355" s="2"/>
      <c r="P355" s="269"/>
      <c r="Q355" s="189"/>
      <c r="R355" s="3"/>
      <c r="S355" s="2"/>
      <c r="T355" s="269"/>
      <c r="U355" s="189"/>
      <c r="V355" s="3"/>
      <c r="W355" s="1"/>
      <c r="X355" s="1"/>
      <c r="Y355" s="1"/>
      <c r="Z355" s="1"/>
      <c r="AA355" s="2"/>
      <c r="AB355" s="2"/>
      <c r="AC355" s="2"/>
      <c r="AD355" s="2"/>
      <c r="AE355" s="2"/>
      <c r="AF355" s="2"/>
      <c r="AG355" s="270"/>
    </row>
    <row r="356" spans="1:33" ht="14.25" customHeight="1">
      <c r="A356" s="204"/>
      <c r="B356" s="268"/>
      <c r="C356" s="268"/>
      <c r="D356" s="268"/>
      <c r="E356" s="268"/>
      <c r="F356" s="268"/>
      <c r="G356" s="268"/>
      <c r="H356" s="269"/>
      <c r="I356" s="189"/>
      <c r="J356" s="3"/>
      <c r="K356" s="2"/>
      <c r="L356" s="269"/>
      <c r="M356" s="189"/>
      <c r="N356" s="3"/>
      <c r="O356" s="2"/>
      <c r="P356" s="269"/>
      <c r="Q356" s="189"/>
      <c r="R356" s="3"/>
      <c r="S356" s="2"/>
      <c r="T356" s="269"/>
      <c r="U356" s="189"/>
      <c r="V356" s="3"/>
      <c r="W356" s="1"/>
      <c r="X356" s="1"/>
      <c r="Y356" s="1"/>
      <c r="Z356" s="1"/>
      <c r="AA356" s="2"/>
      <c r="AB356" s="2"/>
      <c r="AC356" s="2"/>
      <c r="AD356" s="2"/>
      <c r="AE356" s="2"/>
      <c r="AF356" s="2"/>
      <c r="AG356" s="270"/>
    </row>
    <row r="357" spans="1:33" ht="14.25" customHeight="1">
      <c r="A357" s="204"/>
      <c r="B357" s="268"/>
      <c r="C357" s="268"/>
      <c r="D357" s="268"/>
      <c r="E357" s="268"/>
      <c r="F357" s="268"/>
      <c r="G357" s="268"/>
      <c r="H357" s="269"/>
      <c r="I357" s="189"/>
      <c r="J357" s="3"/>
      <c r="K357" s="2"/>
      <c r="L357" s="269"/>
      <c r="M357" s="189"/>
      <c r="N357" s="3"/>
      <c r="O357" s="2"/>
      <c r="P357" s="269"/>
      <c r="Q357" s="189"/>
      <c r="R357" s="3"/>
      <c r="S357" s="2"/>
      <c r="T357" s="269"/>
      <c r="U357" s="189"/>
      <c r="V357" s="3"/>
      <c r="W357" s="1"/>
      <c r="X357" s="1"/>
      <c r="Y357" s="1"/>
      <c r="Z357" s="1"/>
      <c r="AA357" s="2"/>
      <c r="AB357" s="2"/>
      <c r="AC357" s="2"/>
      <c r="AD357" s="2"/>
      <c r="AE357" s="2"/>
      <c r="AF357" s="2"/>
      <c r="AG357" s="270"/>
    </row>
    <row r="358" spans="1:33" ht="14.25" customHeight="1">
      <c r="A358" s="204"/>
      <c r="B358" s="268"/>
      <c r="C358" s="268"/>
      <c r="D358" s="268"/>
      <c r="E358" s="268"/>
      <c r="F358" s="268"/>
      <c r="G358" s="268"/>
      <c r="H358" s="269"/>
      <c r="I358" s="189"/>
      <c r="J358" s="3"/>
      <c r="K358" s="2"/>
      <c r="L358" s="269"/>
      <c r="M358" s="189"/>
      <c r="N358" s="3"/>
      <c r="O358" s="2"/>
      <c r="P358" s="269"/>
      <c r="Q358" s="189"/>
      <c r="R358" s="3"/>
      <c r="S358" s="2"/>
      <c r="T358" s="269"/>
      <c r="U358" s="189"/>
      <c r="V358" s="3"/>
      <c r="W358" s="1"/>
      <c r="X358" s="1"/>
      <c r="Y358" s="1"/>
      <c r="Z358" s="1"/>
      <c r="AA358" s="2"/>
      <c r="AB358" s="2"/>
      <c r="AC358" s="2"/>
      <c r="AD358" s="2"/>
      <c r="AE358" s="2"/>
      <c r="AF358" s="2"/>
      <c r="AG358" s="270"/>
    </row>
    <row r="359" spans="1:33" ht="14.25" customHeight="1">
      <c r="A359" s="204"/>
      <c r="B359" s="268"/>
      <c r="C359" s="268"/>
      <c r="D359" s="268"/>
      <c r="E359" s="268"/>
      <c r="F359" s="268"/>
      <c r="G359" s="268"/>
      <c r="H359" s="269"/>
      <c r="I359" s="189"/>
      <c r="J359" s="3"/>
      <c r="K359" s="2"/>
      <c r="L359" s="269"/>
      <c r="M359" s="189"/>
      <c r="N359" s="3"/>
      <c r="O359" s="2"/>
      <c r="P359" s="269"/>
      <c r="Q359" s="189"/>
      <c r="R359" s="3"/>
      <c r="S359" s="2"/>
      <c r="T359" s="269"/>
      <c r="U359" s="189"/>
      <c r="V359" s="3"/>
      <c r="W359" s="1"/>
      <c r="X359" s="1"/>
      <c r="Y359" s="1"/>
      <c r="Z359" s="1"/>
      <c r="AA359" s="2"/>
      <c r="AB359" s="2"/>
      <c r="AC359" s="2"/>
      <c r="AD359" s="2"/>
      <c r="AE359" s="2"/>
      <c r="AF359" s="2"/>
      <c r="AG359" s="270"/>
    </row>
    <row r="360" spans="1:33" ht="14.25" customHeight="1">
      <c r="A360" s="204"/>
      <c r="B360" s="268"/>
      <c r="C360" s="268"/>
      <c r="D360" s="268"/>
      <c r="E360" s="268"/>
      <c r="F360" s="268"/>
      <c r="G360" s="268"/>
      <c r="H360" s="269"/>
      <c r="I360" s="189"/>
      <c r="J360" s="3"/>
      <c r="K360" s="2"/>
      <c r="L360" s="269"/>
      <c r="M360" s="189"/>
      <c r="N360" s="3"/>
      <c r="O360" s="2"/>
      <c r="P360" s="269"/>
      <c r="Q360" s="189"/>
      <c r="R360" s="3"/>
      <c r="S360" s="2"/>
      <c r="T360" s="269"/>
      <c r="U360" s="189"/>
      <c r="V360" s="3"/>
      <c r="W360" s="1"/>
      <c r="X360" s="1"/>
      <c r="Y360" s="1"/>
      <c r="Z360" s="1"/>
      <c r="AA360" s="2"/>
      <c r="AB360" s="2"/>
      <c r="AC360" s="2"/>
      <c r="AD360" s="2"/>
      <c r="AE360" s="2"/>
      <c r="AF360" s="2"/>
      <c r="AG360" s="270"/>
    </row>
    <row r="361" spans="1:33" ht="14.25" customHeight="1">
      <c r="A361" s="204"/>
      <c r="B361" s="268"/>
      <c r="C361" s="268"/>
      <c r="D361" s="268"/>
      <c r="E361" s="268"/>
      <c r="F361" s="268"/>
      <c r="G361" s="268"/>
      <c r="H361" s="269"/>
      <c r="I361" s="189"/>
      <c r="J361" s="3"/>
      <c r="K361" s="2"/>
      <c r="L361" s="269"/>
      <c r="M361" s="189"/>
      <c r="N361" s="3"/>
      <c r="O361" s="2"/>
      <c r="P361" s="269"/>
      <c r="Q361" s="189"/>
      <c r="R361" s="3"/>
      <c r="S361" s="2"/>
      <c r="T361" s="269"/>
      <c r="U361" s="189"/>
      <c r="V361" s="3"/>
      <c r="W361" s="1"/>
      <c r="X361" s="1"/>
      <c r="Y361" s="1"/>
      <c r="Z361" s="1"/>
      <c r="AA361" s="2"/>
      <c r="AB361" s="2"/>
      <c r="AC361" s="2"/>
      <c r="AD361" s="2"/>
      <c r="AE361" s="2"/>
      <c r="AF361" s="2"/>
      <c r="AG361" s="270"/>
    </row>
    <row r="362" spans="1:33" ht="14.25" customHeight="1">
      <c r="A362" s="204"/>
      <c r="B362" s="268"/>
      <c r="C362" s="268"/>
      <c r="D362" s="268"/>
      <c r="E362" s="268"/>
      <c r="F362" s="268"/>
      <c r="G362" s="268"/>
      <c r="H362" s="269"/>
      <c r="I362" s="189"/>
      <c r="J362" s="3"/>
      <c r="K362" s="2"/>
      <c r="L362" s="269"/>
      <c r="M362" s="189"/>
      <c r="N362" s="3"/>
      <c r="O362" s="2"/>
      <c r="P362" s="269"/>
      <c r="Q362" s="189"/>
      <c r="R362" s="3"/>
      <c r="S362" s="2"/>
      <c r="T362" s="269"/>
      <c r="U362" s="189"/>
      <c r="V362" s="3"/>
      <c r="W362" s="1"/>
      <c r="X362" s="1"/>
      <c r="Y362" s="1"/>
      <c r="Z362" s="1"/>
      <c r="AA362" s="2"/>
      <c r="AB362" s="2"/>
      <c r="AC362" s="2"/>
      <c r="AD362" s="2"/>
      <c r="AE362" s="2"/>
      <c r="AF362" s="2"/>
      <c r="AG362" s="270"/>
    </row>
    <row r="363" spans="1:33" ht="14.25" customHeight="1">
      <c r="A363" s="204"/>
      <c r="B363" s="268"/>
      <c r="C363" s="268"/>
      <c r="D363" s="268"/>
      <c r="E363" s="268"/>
      <c r="F363" s="268"/>
      <c r="G363" s="268"/>
      <c r="H363" s="269"/>
      <c r="I363" s="189"/>
      <c r="J363" s="3"/>
      <c r="K363" s="2"/>
      <c r="L363" s="269"/>
      <c r="M363" s="189"/>
      <c r="N363" s="3"/>
      <c r="O363" s="2"/>
      <c r="P363" s="269"/>
      <c r="Q363" s="189"/>
      <c r="R363" s="3"/>
      <c r="S363" s="2"/>
      <c r="T363" s="269"/>
      <c r="U363" s="189"/>
      <c r="V363" s="3"/>
      <c r="W363" s="1"/>
      <c r="X363" s="1"/>
      <c r="Y363" s="1"/>
      <c r="Z363" s="1"/>
      <c r="AA363" s="2"/>
      <c r="AB363" s="2"/>
      <c r="AC363" s="2"/>
      <c r="AD363" s="2"/>
      <c r="AE363" s="2"/>
      <c r="AF363" s="2"/>
      <c r="AG363" s="270"/>
    </row>
    <row r="364" spans="1:33" ht="14.25" customHeight="1">
      <c r="A364" s="204"/>
      <c r="B364" s="268"/>
      <c r="C364" s="268"/>
      <c r="D364" s="268"/>
      <c r="E364" s="268"/>
      <c r="F364" s="268"/>
      <c r="G364" s="268"/>
      <c r="H364" s="269"/>
      <c r="I364" s="189"/>
      <c r="J364" s="3"/>
      <c r="K364" s="2"/>
      <c r="L364" s="269"/>
      <c r="M364" s="189"/>
      <c r="N364" s="3"/>
      <c r="O364" s="2"/>
      <c r="P364" s="269"/>
      <c r="Q364" s="189"/>
      <c r="R364" s="3"/>
      <c r="S364" s="2"/>
      <c r="T364" s="269"/>
      <c r="U364" s="189"/>
      <c r="V364" s="3"/>
      <c r="W364" s="1"/>
      <c r="X364" s="1"/>
      <c r="Y364" s="1"/>
      <c r="Z364" s="1"/>
      <c r="AA364" s="2"/>
      <c r="AB364" s="2"/>
      <c r="AC364" s="2"/>
      <c r="AD364" s="2"/>
      <c r="AE364" s="2"/>
      <c r="AF364" s="2"/>
      <c r="AG364" s="270"/>
    </row>
    <row r="365" spans="1:33" ht="14.25" customHeight="1">
      <c r="A365" s="204"/>
      <c r="B365" s="268"/>
      <c r="C365" s="268"/>
      <c r="D365" s="268"/>
      <c r="E365" s="268"/>
      <c r="F365" s="268"/>
      <c r="G365" s="268"/>
      <c r="H365" s="269"/>
      <c r="I365" s="189"/>
      <c r="J365" s="3"/>
      <c r="K365" s="2"/>
      <c r="L365" s="269"/>
      <c r="M365" s="189"/>
      <c r="N365" s="3"/>
      <c r="O365" s="2"/>
      <c r="P365" s="269"/>
      <c r="Q365" s="189"/>
      <c r="R365" s="3"/>
      <c r="S365" s="2"/>
      <c r="T365" s="269"/>
      <c r="U365" s="189"/>
      <c r="V365" s="3"/>
      <c r="W365" s="1"/>
      <c r="X365" s="1"/>
      <c r="Y365" s="1"/>
      <c r="Z365" s="1"/>
      <c r="AA365" s="2"/>
      <c r="AB365" s="2"/>
      <c r="AC365" s="2"/>
      <c r="AD365" s="2"/>
      <c r="AE365" s="2"/>
      <c r="AF365" s="2"/>
      <c r="AG365" s="270"/>
    </row>
    <row r="366" spans="1:33" ht="14.25" customHeight="1">
      <c r="A366" s="204"/>
      <c r="B366" s="268"/>
      <c r="C366" s="268"/>
      <c r="D366" s="268"/>
      <c r="E366" s="268"/>
      <c r="F366" s="268"/>
      <c r="G366" s="268"/>
      <c r="H366" s="269"/>
      <c r="I366" s="189"/>
      <c r="J366" s="3"/>
      <c r="K366" s="2"/>
      <c r="L366" s="269"/>
      <c r="M366" s="189"/>
      <c r="N366" s="3"/>
      <c r="O366" s="2"/>
      <c r="P366" s="269"/>
      <c r="Q366" s="189"/>
      <c r="R366" s="3"/>
      <c r="S366" s="2"/>
      <c r="T366" s="269"/>
      <c r="U366" s="189"/>
      <c r="V366" s="3"/>
      <c r="W366" s="1"/>
      <c r="X366" s="1"/>
      <c r="Y366" s="1"/>
      <c r="Z366" s="1"/>
      <c r="AA366" s="2"/>
      <c r="AB366" s="2"/>
      <c r="AC366" s="2"/>
      <c r="AD366" s="2"/>
      <c r="AE366" s="2"/>
      <c r="AF366" s="2"/>
      <c r="AG366" s="270"/>
    </row>
    <row r="367" spans="1:33" ht="14.25" customHeight="1">
      <c r="A367" s="204"/>
      <c r="B367" s="268"/>
      <c r="C367" s="268"/>
      <c r="D367" s="268"/>
      <c r="E367" s="268"/>
      <c r="F367" s="268"/>
      <c r="G367" s="268"/>
      <c r="H367" s="269"/>
      <c r="I367" s="189"/>
      <c r="J367" s="3"/>
      <c r="K367" s="2"/>
      <c r="L367" s="269"/>
      <c r="M367" s="189"/>
      <c r="N367" s="3"/>
      <c r="O367" s="2"/>
      <c r="P367" s="269"/>
      <c r="Q367" s="189"/>
      <c r="R367" s="3"/>
      <c r="S367" s="2"/>
      <c r="T367" s="269"/>
      <c r="U367" s="189"/>
      <c r="V367" s="3"/>
      <c r="W367" s="1"/>
      <c r="X367" s="1"/>
      <c r="Y367" s="1"/>
      <c r="Z367" s="1"/>
      <c r="AA367" s="2"/>
      <c r="AB367" s="2"/>
      <c r="AC367" s="2"/>
      <c r="AD367" s="2"/>
      <c r="AE367" s="2"/>
      <c r="AF367" s="2"/>
      <c r="AG367" s="270"/>
    </row>
    <row r="368" spans="1:33" ht="14.25" customHeight="1">
      <c r="A368" s="204"/>
      <c r="B368" s="268"/>
      <c r="C368" s="268"/>
      <c r="D368" s="268"/>
      <c r="E368" s="268"/>
      <c r="F368" s="268"/>
      <c r="G368" s="268"/>
      <c r="H368" s="269"/>
      <c r="I368" s="189"/>
      <c r="J368" s="3"/>
      <c r="K368" s="2"/>
      <c r="L368" s="269"/>
      <c r="M368" s="189"/>
      <c r="N368" s="3"/>
      <c r="O368" s="2"/>
      <c r="P368" s="269"/>
      <c r="Q368" s="189"/>
      <c r="R368" s="3"/>
      <c r="S368" s="2"/>
      <c r="T368" s="269"/>
      <c r="U368" s="189"/>
      <c r="V368" s="3"/>
      <c r="W368" s="1"/>
      <c r="X368" s="1"/>
      <c r="Y368" s="1"/>
      <c r="Z368" s="1"/>
      <c r="AA368" s="2"/>
      <c r="AB368" s="2"/>
      <c r="AC368" s="2"/>
      <c r="AD368" s="2"/>
      <c r="AE368" s="2"/>
      <c r="AF368" s="2"/>
      <c r="AG368" s="270"/>
    </row>
    <row r="369" spans="1:33" ht="14.25" customHeight="1">
      <c r="A369" s="204"/>
      <c r="B369" s="268"/>
      <c r="C369" s="268"/>
      <c r="D369" s="268"/>
      <c r="E369" s="268"/>
      <c r="F369" s="268"/>
      <c r="G369" s="268"/>
      <c r="H369" s="269"/>
      <c r="I369" s="189"/>
      <c r="J369" s="3"/>
      <c r="K369" s="2"/>
      <c r="L369" s="269"/>
      <c r="M369" s="189"/>
      <c r="N369" s="3"/>
      <c r="O369" s="2"/>
      <c r="P369" s="269"/>
      <c r="Q369" s="189"/>
      <c r="R369" s="3"/>
      <c r="S369" s="2"/>
      <c r="T369" s="269"/>
      <c r="U369" s="189"/>
      <c r="V369" s="3"/>
      <c r="W369" s="1"/>
      <c r="X369" s="1"/>
      <c r="Y369" s="1"/>
      <c r="Z369" s="1"/>
      <c r="AA369" s="2"/>
      <c r="AB369" s="2"/>
      <c r="AC369" s="2"/>
      <c r="AD369" s="2"/>
      <c r="AE369" s="2"/>
      <c r="AF369" s="2"/>
      <c r="AG369" s="270"/>
    </row>
    <row r="370" spans="1:33" ht="14.25" customHeight="1">
      <c r="A370" s="204"/>
      <c r="B370" s="268"/>
      <c r="C370" s="268"/>
      <c r="D370" s="268"/>
      <c r="E370" s="268"/>
      <c r="F370" s="268"/>
      <c r="G370" s="268"/>
      <c r="H370" s="269"/>
      <c r="I370" s="189"/>
      <c r="J370" s="3"/>
      <c r="K370" s="2"/>
      <c r="L370" s="269"/>
      <c r="M370" s="189"/>
      <c r="N370" s="3"/>
      <c r="O370" s="2"/>
      <c r="P370" s="269"/>
      <c r="Q370" s="189"/>
      <c r="R370" s="3"/>
      <c r="S370" s="2"/>
      <c r="T370" s="269"/>
      <c r="U370" s="189"/>
      <c r="V370" s="3"/>
      <c r="W370" s="1"/>
      <c r="X370" s="1"/>
      <c r="Y370" s="1"/>
      <c r="Z370" s="1"/>
      <c r="AA370" s="2"/>
      <c r="AB370" s="2"/>
      <c r="AC370" s="2"/>
      <c r="AD370" s="2"/>
      <c r="AE370" s="2"/>
      <c r="AF370" s="2"/>
      <c r="AG370" s="270"/>
    </row>
    <row r="371" spans="1:33" ht="14.25" customHeight="1">
      <c r="A371" s="204"/>
      <c r="B371" s="268"/>
      <c r="C371" s="268"/>
      <c r="D371" s="268"/>
      <c r="E371" s="268"/>
      <c r="F371" s="268"/>
      <c r="G371" s="268"/>
      <c r="H371" s="269"/>
      <c r="I371" s="189"/>
      <c r="J371" s="3"/>
      <c r="K371" s="2"/>
      <c r="L371" s="269"/>
      <c r="M371" s="189"/>
      <c r="N371" s="3"/>
      <c r="O371" s="2"/>
      <c r="P371" s="269"/>
      <c r="Q371" s="189"/>
      <c r="R371" s="3"/>
      <c r="S371" s="2"/>
      <c r="T371" s="269"/>
      <c r="U371" s="189"/>
      <c r="V371" s="3"/>
      <c r="W371" s="1"/>
      <c r="X371" s="1"/>
      <c r="Y371" s="1"/>
      <c r="Z371" s="1"/>
      <c r="AA371" s="2"/>
      <c r="AB371" s="2"/>
      <c r="AC371" s="2"/>
      <c r="AD371" s="2"/>
      <c r="AE371" s="2"/>
      <c r="AF371" s="2"/>
      <c r="AG371" s="270"/>
    </row>
    <row r="372" spans="1:33" ht="14.25" customHeight="1">
      <c r="A372" s="204"/>
      <c r="B372" s="268"/>
      <c r="C372" s="268"/>
      <c r="D372" s="268"/>
      <c r="E372" s="268"/>
      <c r="F372" s="268"/>
      <c r="G372" s="268"/>
      <c r="H372" s="269"/>
      <c r="I372" s="189"/>
      <c r="J372" s="3"/>
      <c r="K372" s="2"/>
      <c r="L372" s="269"/>
      <c r="M372" s="189"/>
      <c r="N372" s="3"/>
      <c r="O372" s="2"/>
      <c r="P372" s="269"/>
      <c r="Q372" s="189"/>
      <c r="R372" s="3"/>
      <c r="S372" s="2"/>
      <c r="T372" s="269"/>
      <c r="U372" s="189"/>
      <c r="V372" s="3"/>
      <c r="W372" s="1"/>
      <c r="X372" s="1"/>
      <c r="Y372" s="1"/>
      <c r="Z372" s="1"/>
      <c r="AA372" s="2"/>
      <c r="AB372" s="2"/>
      <c r="AC372" s="2"/>
      <c r="AD372" s="2"/>
      <c r="AE372" s="2"/>
      <c r="AF372" s="2"/>
      <c r="AG372" s="270"/>
    </row>
    <row r="373" spans="1:33" ht="14.25" customHeight="1">
      <c r="A373" s="204"/>
      <c r="B373" s="268"/>
      <c r="C373" s="268"/>
      <c r="D373" s="268"/>
      <c r="E373" s="268"/>
      <c r="F373" s="268"/>
      <c r="G373" s="268"/>
      <c r="H373" s="269"/>
      <c r="I373" s="189"/>
      <c r="J373" s="3"/>
      <c r="K373" s="2"/>
      <c r="L373" s="269"/>
      <c r="M373" s="189"/>
      <c r="N373" s="3"/>
      <c r="O373" s="2"/>
      <c r="P373" s="269"/>
      <c r="Q373" s="189"/>
      <c r="R373" s="3"/>
      <c r="S373" s="2"/>
      <c r="T373" s="269"/>
      <c r="U373" s="189"/>
      <c r="V373" s="3"/>
      <c r="W373" s="1"/>
      <c r="X373" s="1"/>
      <c r="Y373" s="1"/>
      <c r="Z373" s="1"/>
      <c r="AA373" s="2"/>
      <c r="AB373" s="2"/>
      <c r="AC373" s="2"/>
      <c r="AD373" s="2"/>
      <c r="AE373" s="2"/>
      <c r="AF373" s="2"/>
      <c r="AG373" s="270"/>
    </row>
    <row r="374" spans="1:33" ht="14.25" customHeight="1">
      <c r="A374" s="204"/>
      <c r="B374" s="268"/>
      <c r="C374" s="268"/>
      <c r="D374" s="268"/>
      <c r="E374" s="268"/>
      <c r="F374" s="268"/>
      <c r="G374" s="268"/>
      <c r="H374" s="269"/>
      <c r="I374" s="189"/>
      <c r="J374" s="3"/>
      <c r="K374" s="2"/>
      <c r="L374" s="269"/>
      <c r="M374" s="189"/>
      <c r="N374" s="3"/>
      <c r="O374" s="2"/>
      <c r="P374" s="269"/>
      <c r="Q374" s="189"/>
      <c r="R374" s="3"/>
      <c r="S374" s="2"/>
      <c r="T374" s="269"/>
      <c r="U374" s="189"/>
      <c r="V374" s="3"/>
      <c r="W374" s="1"/>
      <c r="X374" s="1"/>
      <c r="Y374" s="1"/>
      <c r="Z374" s="1"/>
      <c r="AA374" s="2"/>
      <c r="AB374" s="2"/>
      <c r="AC374" s="2"/>
      <c r="AD374" s="2"/>
      <c r="AE374" s="2"/>
      <c r="AF374" s="2"/>
      <c r="AG374" s="270"/>
    </row>
    <row r="375" spans="1:33" ht="14.25" customHeight="1">
      <c r="A375" s="204"/>
      <c r="B375" s="268"/>
      <c r="C375" s="268"/>
      <c r="D375" s="268"/>
      <c r="E375" s="268"/>
      <c r="F375" s="268"/>
      <c r="G375" s="268"/>
      <c r="H375" s="269"/>
      <c r="I375" s="189"/>
      <c r="J375" s="3"/>
      <c r="K375" s="2"/>
      <c r="L375" s="269"/>
      <c r="M375" s="189"/>
      <c r="N375" s="3"/>
      <c r="O375" s="2"/>
      <c r="P375" s="269"/>
      <c r="Q375" s="189"/>
      <c r="R375" s="3"/>
      <c r="S375" s="2"/>
      <c r="T375" s="269"/>
      <c r="U375" s="189"/>
      <c r="V375" s="3"/>
      <c r="W375" s="1"/>
      <c r="X375" s="1"/>
      <c r="Y375" s="1"/>
      <c r="Z375" s="1"/>
      <c r="AA375" s="2"/>
      <c r="AB375" s="2"/>
      <c r="AC375" s="2"/>
      <c r="AD375" s="2"/>
      <c r="AE375" s="2"/>
      <c r="AF375" s="2"/>
      <c r="AG375" s="270"/>
    </row>
    <row r="376" spans="1:33" ht="14.25" customHeight="1">
      <c r="A376" s="204"/>
      <c r="B376" s="268"/>
      <c r="C376" s="268"/>
      <c r="D376" s="268"/>
      <c r="E376" s="268"/>
      <c r="F376" s="268"/>
      <c r="G376" s="268"/>
      <c r="H376" s="269"/>
      <c r="I376" s="189"/>
      <c r="J376" s="3"/>
      <c r="K376" s="2"/>
      <c r="L376" s="269"/>
      <c r="M376" s="189"/>
      <c r="N376" s="3"/>
      <c r="O376" s="2"/>
      <c r="P376" s="269"/>
      <c r="Q376" s="189"/>
      <c r="R376" s="3"/>
      <c r="S376" s="2"/>
      <c r="T376" s="269"/>
      <c r="U376" s="189"/>
      <c r="V376" s="3"/>
      <c r="W376" s="1"/>
      <c r="X376" s="1"/>
      <c r="Y376" s="1"/>
      <c r="Z376" s="1"/>
      <c r="AA376" s="2"/>
      <c r="AB376" s="2"/>
      <c r="AC376" s="2"/>
      <c r="AD376" s="2"/>
      <c r="AE376" s="2"/>
      <c r="AF376" s="2"/>
      <c r="AG376" s="270"/>
    </row>
    <row r="377" spans="1:33" ht="14.25" customHeight="1">
      <c r="A377" s="204"/>
      <c r="B377" s="268"/>
      <c r="C377" s="268"/>
      <c r="D377" s="268"/>
      <c r="E377" s="268"/>
      <c r="F377" s="268"/>
      <c r="G377" s="268"/>
      <c r="H377" s="269"/>
      <c r="I377" s="189"/>
      <c r="J377" s="3"/>
      <c r="K377" s="2"/>
      <c r="L377" s="269"/>
      <c r="M377" s="189"/>
      <c r="N377" s="3"/>
      <c r="O377" s="2"/>
      <c r="P377" s="269"/>
      <c r="Q377" s="189"/>
      <c r="R377" s="3"/>
      <c r="S377" s="2"/>
      <c r="T377" s="269"/>
      <c r="U377" s="189"/>
      <c r="V377" s="3"/>
      <c r="W377" s="1"/>
      <c r="X377" s="1"/>
      <c r="Y377" s="1"/>
      <c r="Z377" s="1"/>
      <c r="AA377" s="2"/>
      <c r="AB377" s="2"/>
      <c r="AC377" s="2"/>
      <c r="AD377" s="2"/>
      <c r="AE377" s="2"/>
      <c r="AF377" s="2"/>
      <c r="AG377" s="270"/>
    </row>
    <row r="378" spans="1:33" ht="14.25" customHeight="1">
      <c r="A378" s="204"/>
      <c r="B378" s="268"/>
      <c r="C378" s="268"/>
      <c r="D378" s="268"/>
      <c r="E378" s="268"/>
      <c r="F378" s="268"/>
      <c r="G378" s="268"/>
      <c r="H378" s="269"/>
      <c r="I378" s="189"/>
      <c r="J378" s="3"/>
      <c r="K378" s="2"/>
      <c r="L378" s="269"/>
      <c r="M378" s="189"/>
      <c r="N378" s="3"/>
      <c r="O378" s="2"/>
      <c r="P378" s="269"/>
      <c r="Q378" s="189"/>
      <c r="R378" s="3"/>
      <c r="S378" s="2"/>
      <c r="T378" s="269"/>
      <c r="U378" s="189"/>
      <c r="V378" s="3"/>
      <c r="W378" s="1"/>
      <c r="X378" s="1"/>
      <c r="Y378" s="1"/>
      <c r="Z378" s="1"/>
      <c r="AA378" s="2"/>
      <c r="AB378" s="2"/>
      <c r="AC378" s="2"/>
      <c r="AD378" s="2"/>
      <c r="AE378" s="2"/>
      <c r="AF378" s="2"/>
      <c r="AG378" s="270"/>
    </row>
    <row r="379" spans="1:33" ht="14.25" customHeight="1">
      <c r="A379" s="204"/>
      <c r="B379" s="268"/>
      <c r="C379" s="268"/>
      <c r="D379" s="268"/>
      <c r="E379" s="268"/>
      <c r="F379" s="268"/>
      <c r="G379" s="268"/>
      <c r="H379" s="269"/>
      <c r="I379" s="189"/>
      <c r="J379" s="3"/>
      <c r="K379" s="2"/>
      <c r="L379" s="269"/>
      <c r="M379" s="189"/>
      <c r="N379" s="3"/>
      <c r="O379" s="2"/>
      <c r="P379" s="269"/>
      <c r="Q379" s="189"/>
      <c r="R379" s="3"/>
      <c r="S379" s="2"/>
      <c r="T379" s="269"/>
      <c r="U379" s="189"/>
      <c r="V379" s="3"/>
      <c r="W379" s="1"/>
      <c r="X379" s="1"/>
      <c r="Y379" s="1"/>
      <c r="Z379" s="1"/>
      <c r="AA379" s="2"/>
      <c r="AB379" s="2"/>
      <c r="AC379" s="2"/>
      <c r="AD379" s="2"/>
      <c r="AE379" s="2"/>
      <c r="AF379" s="2"/>
      <c r="AG379" s="270"/>
    </row>
    <row r="380" spans="1:33" ht="14.25" customHeight="1">
      <c r="A380" s="204"/>
      <c r="B380" s="268"/>
      <c r="C380" s="268"/>
      <c r="D380" s="268"/>
      <c r="E380" s="268"/>
      <c r="F380" s="268"/>
      <c r="G380" s="268"/>
      <c r="H380" s="269"/>
      <c r="I380" s="189"/>
      <c r="J380" s="3"/>
      <c r="K380" s="2"/>
      <c r="L380" s="269"/>
      <c r="M380" s="189"/>
      <c r="N380" s="3"/>
      <c r="O380" s="2"/>
      <c r="P380" s="269"/>
      <c r="Q380" s="189"/>
      <c r="R380" s="3"/>
      <c r="S380" s="2"/>
      <c r="T380" s="269"/>
      <c r="U380" s="189"/>
      <c r="V380" s="3"/>
      <c r="W380" s="1"/>
      <c r="X380" s="1"/>
      <c r="Y380" s="1"/>
      <c r="Z380" s="1"/>
      <c r="AA380" s="2"/>
      <c r="AB380" s="2"/>
      <c r="AC380" s="2"/>
      <c r="AD380" s="2"/>
      <c r="AE380" s="2"/>
      <c r="AF380" s="2"/>
      <c r="AG380" s="270"/>
    </row>
    <row r="381" spans="1:33" ht="14.25" customHeight="1">
      <c r="A381" s="204"/>
      <c r="B381" s="268"/>
      <c r="C381" s="268"/>
      <c r="D381" s="268"/>
      <c r="E381" s="268"/>
      <c r="F381" s="268"/>
      <c r="G381" s="268"/>
      <c r="H381" s="269"/>
      <c r="I381" s="189"/>
      <c r="J381" s="3"/>
      <c r="K381" s="2"/>
      <c r="L381" s="269"/>
      <c r="M381" s="189"/>
      <c r="N381" s="3"/>
      <c r="O381" s="2"/>
      <c r="P381" s="269"/>
      <c r="Q381" s="189"/>
      <c r="R381" s="3"/>
      <c r="S381" s="2"/>
      <c r="T381" s="269"/>
      <c r="U381" s="189"/>
      <c r="V381" s="3"/>
      <c r="W381" s="1"/>
      <c r="X381" s="1"/>
      <c r="Y381" s="1"/>
      <c r="Z381" s="1"/>
      <c r="AA381" s="2"/>
      <c r="AB381" s="2"/>
      <c r="AC381" s="2"/>
      <c r="AD381" s="2"/>
      <c r="AE381" s="2"/>
      <c r="AF381" s="2"/>
      <c r="AG381" s="270"/>
    </row>
    <row r="382" spans="1:33" ht="14.25" customHeight="1">
      <c r="A382" s="204"/>
      <c r="B382" s="268"/>
      <c r="C382" s="268"/>
      <c r="D382" s="268"/>
      <c r="E382" s="268"/>
      <c r="F382" s="268"/>
      <c r="G382" s="268"/>
      <c r="H382" s="269"/>
      <c r="I382" s="189"/>
      <c r="J382" s="3"/>
      <c r="K382" s="2"/>
      <c r="L382" s="269"/>
      <c r="M382" s="189"/>
      <c r="N382" s="3"/>
      <c r="O382" s="2"/>
      <c r="P382" s="269"/>
      <c r="Q382" s="189"/>
      <c r="R382" s="3"/>
      <c r="S382" s="2"/>
      <c r="T382" s="269"/>
      <c r="U382" s="189"/>
      <c r="V382" s="3"/>
      <c r="W382" s="1"/>
      <c r="X382" s="1"/>
      <c r="Y382" s="1"/>
      <c r="Z382" s="1"/>
      <c r="AA382" s="2"/>
      <c r="AB382" s="2"/>
      <c r="AC382" s="2"/>
      <c r="AD382" s="2"/>
      <c r="AE382" s="2"/>
      <c r="AF382" s="2"/>
      <c r="AG382" s="270"/>
    </row>
    <row r="383" spans="1:33" ht="14.25" customHeight="1">
      <c r="A383" s="204"/>
      <c r="B383" s="268"/>
      <c r="C383" s="268"/>
      <c r="D383" s="268"/>
      <c r="E383" s="268"/>
      <c r="F383" s="268"/>
      <c r="G383" s="268"/>
      <c r="H383" s="269"/>
      <c r="I383" s="189"/>
      <c r="J383" s="3"/>
      <c r="K383" s="2"/>
      <c r="L383" s="269"/>
      <c r="M383" s="189"/>
      <c r="N383" s="3"/>
      <c r="O383" s="2"/>
      <c r="P383" s="269"/>
      <c r="Q383" s="189"/>
      <c r="R383" s="3"/>
      <c r="S383" s="2"/>
      <c r="T383" s="269"/>
      <c r="U383" s="189"/>
      <c r="V383" s="3"/>
      <c r="W383" s="1"/>
      <c r="X383" s="1"/>
      <c r="Y383" s="1"/>
      <c r="Z383" s="1"/>
      <c r="AA383" s="2"/>
      <c r="AB383" s="2"/>
      <c r="AC383" s="2"/>
      <c r="AD383" s="2"/>
      <c r="AE383" s="2"/>
      <c r="AF383" s="2"/>
      <c r="AG383" s="270"/>
    </row>
    <row r="384" spans="1:33" ht="14.25" customHeight="1">
      <c r="A384" s="204"/>
      <c r="B384" s="268"/>
      <c r="C384" s="268"/>
      <c r="D384" s="268"/>
      <c r="E384" s="268"/>
      <c r="F384" s="268"/>
      <c r="G384" s="268"/>
      <c r="H384" s="269"/>
      <c r="I384" s="189"/>
      <c r="J384" s="3"/>
      <c r="K384" s="2"/>
      <c r="L384" s="269"/>
      <c r="M384" s="189"/>
      <c r="N384" s="3"/>
      <c r="O384" s="2"/>
      <c r="P384" s="269"/>
      <c r="Q384" s="189"/>
      <c r="R384" s="3"/>
      <c r="S384" s="2"/>
      <c r="T384" s="269"/>
      <c r="U384" s="189"/>
      <c r="V384" s="3"/>
      <c r="W384" s="1"/>
      <c r="X384" s="1"/>
      <c r="Y384" s="1"/>
      <c r="Z384" s="1"/>
      <c r="AA384" s="2"/>
      <c r="AB384" s="2"/>
      <c r="AC384" s="2"/>
      <c r="AD384" s="2"/>
      <c r="AE384" s="2"/>
      <c r="AF384" s="2"/>
      <c r="AG384" s="270"/>
    </row>
    <row r="385" spans="1:33" ht="14.25" customHeight="1">
      <c r="A385" s="204"/>
      <c r="B385" s="268"/>
      <c r="C385" s="268"/>
      <c r="D385" s="268"/>
      <c r="E385" s="268"/>
      <c r="F385" s="268"/>
      <c r="G385" s="268"/>
      <c r="H385" s="269"/>
      <c r="I385" s="189"/>
      <c r="J385" s="3"/>
      <c r="K385" s="2"/>
      <c r="L385" s="269"/>
      <c r="M385" s="189"/>
      <c r="N385" s="3"/>
      <c r="O385" s="2"/>
      <c r="P385" s="269"/>
      <c r="Q385" s="189"/>
      <c r="R385" s="3"/>
      <c r="S385" s="2"/>
      <c r="T385" s="269"/>
      <c r="U385" s="189"/>
      <c r="V385" s="3"/>
      <c r="W385" s="1"/>
      <c r="X385" s="1"/>
      <c r="Y385" s="1"/>
      <c r="Z385" s="1"/>
      <c r="AA385" s="2"/>
      <c r="AB385" s="2"/>
      <c r="AC385" s="2"/>
      <c r="AD385" s="2"/>
      <c r="AE385" s="2"/>
      <c r="AF385" s="2"/>
      <c r="AG385" s="270"/>
    </row>
    <row r="386" spans="1:33" ht="14.25" customHeight="1">
      <c r="A386" s="204"/>
      <c r="B386" s="268"/>
      <c r="C386" s="268"/>
      <c r="D386" s="268"/>
      <c r="E386" s="268"/>
      <c r="F386" s="268"/>
      <c r="G386" s="268"/>
      <c r="H386" s="269"/>
      <c r="I386" s="189"/>
      <c r="J386" s="3"/>
      <c r="K386" s="2"/>
      <c r="L386" s="269"/>
      <c r="M386" s="189"/>
      <c r="N386" s="3"/>
      <c r="O386" s="2"/>
      <c r="P386" s="269"/>
      <c r="Q386" s="189"/>
      <c r="R386" s="3"/>
      <c r="S386" s="2"/>
      <c r="T386" s="269"/>
      <c r="U386" s="189"/>
      <c r="V386" s="3"/>
      <c r="W386" s="1"/>
      <c r="X386" s="1"/>
      <c r="Y386" s="1"/>
      <c r="Z386" s="1"/>
      <c r="AA386" s="2"/>
      <c r="AB386" s="2"/>
      <c r="AC386" s="2"/>
      <c r="AD386" s="2"/>
      <c r="AE386" s="2"/>
      <c r="AF386" s="2"/>
      <c r="AG386" s="270"/>
    </row>
    <row r="387" spans="1:33" ht="14.25" customHeight="1">
      <c r="A387" s="204"/>
      <c r="B387" s="268"/>
      <c r="C387" s="268"/>
      <c r="D387" s="268"/>
      <c r="E387" s="268"/>
      <c r="F387" s="268"/>
      <c r="G387" s="268"/>
      <c r="H387" s="269"/>
      <c r="I387" s="189"/>
      <c r="J387" s="3"/>
      <c r="K387" s="2"/>
      <c r="L387" s="269"/>
      <c r="M387" s="189"/>
      <c r="N387" s="3"/>
      <c r="O387" s="2"/>
      <c r="P387" s="269"/>
      <c r="Q387" s="189"/>
      <c r="R387" s="3"/>
      <c r="S387" s="2"/>
      <c r="T387" s="269"/>
      <c r="U387" s="189"/>
      <c r="V387" s="3"/>
      <c r="W387" s="1"/>
      <c r="X387" s="1"/>
      <c r="Y387" s="1"/>
      <c r="Z387" s="1"/>
      <c r="AA387" s="2"/>
      <c r="AB387" s="2"/>
      <c r="AC387" s="2"/>
      <c r="AD387" s="2"/>
      <c r="AE387" s="2"/>
      <c r="AF387" s="2"/>
      <c r="AG387" s="270"/>
    </row>
    <row r="388" spans="1:33" ht="14.25" customHeight="1">
      <c r="A388" s="204"/>
      <c r="B388" s="268"/>
      <c r="C388" s="268"/>
      <c r="D388" s="268"/>
      <c r="E388" s="268"/>
      <c r="F388" s="268"/>
      <c r="G388" s="268"/>
      <c r="H388" s="269"/>
      <c r="I388" s="189"/>
      <c r="J388" s="3"/>
      <c r="K388" s="2"/>
      <c r="L388" s="269"/>
      <c r="M388" s="189"/>
      <c r="N388" s="3"/>
      <c r="O388" s="2"/>
      <c r="P388" s="269"/>
      <c r="Q388" s="189"/>
      <c r="R388" s="3"/>
      <c r="S388" s="2"/>
      <c r="T388" s="269"/>
      <c r="U388" s="189"/>
      <c r="V388" s="3"/>
      <c r="W388" s="1"/>
      <c r="X388" s="1"/>
      <c r="Y388" s="1"/>
      <c r="Z388" s="1"/>
      <c r="AA388" s="2"/>
      <c r="AB388" s="2"/>
      <c r="AC388" s="2"/>
      <c r="AD388" s="2"/>
      <c r="AE388" s="2"/>
      <c r="AF388" s="2"/>
      <c r="AG388" s="270"/>
    </row>
    <row r="389" spans="1:33" ht="14.25" customHeight="1">
      <c r="A389" s="204"/>
      <c r="B389" s="268"/>
      <c r="C389" s="268"/>
      <c r="D389" s="268"/>
      <c r="E389" s="268"/>
      <c r="F389" s="268"/>
      <c r="G389" s="268"/>
      <c r="H389" s="269"/>
      <c r="I389" s="189"/>
      <c r="J389" s="3"/>
      <c r="K389" s="2"/>
      <c r="L389" s="269"/>
      <c r="M389" s="189"/>
      <c r="N389" s="3"/>
      <c r="O389" s="2"/>
      <c r="P389" s="269"/>
      <c r="Q389" s="189"/>
      <c r="R389" s="3"/>
      <c r="S389" s="2"/>
      <c r="T389" s="269"/>
      <c r="U389" s="189"/>
      <c r="V389" s="3"/>
      <c r="W389" s="1"/>
      <c r="X389" s="1"/>
      <c r="Y389" s="1"/>
      <c r="Z389" s="1"/>
      <c r="AA389" s="2"/>
      <c r="AB389" s="2"/>
      <c r="AC389" s="2"/>
      <c r="AD389" s="2"/>
      <c r="AE389" s="2"/>
      <c r="AF389" s="2"/>
      <c r="AG389" s="270"/>
    </row>
    <row r="390" spans="1:33" ht="14.25" customHeight="1">
      <c r="A390" s="204"/>
      <c r="B390" s="268"/>
      <c r="C390" s="268"/>
      <c r="D390" s="268"/>
      <c r="E390" s="268"/>
      <c r="F390" s="268"/>
      <c r="G390" s="268"/>
      <c r="H390" s="269"/>
      <c r="I390" s="189"/>
      <c r="J390" s="3"/>
      <c r="K390" s="2"/>
      <c r="L390" s="269"/>
      <c r="M390" s="189"/>
      <c r="N390" s="3"/>
      <c r="O390" s="2"/>
      <c r="P390" s="269"/>
      <c r="Q390" s="189"/>
      <c r="R390" s="3"/>
      <c r="S390" s="2"/>
      <c r="T390" s="269"/>
      <c r="U390" s="189"/>
      <c r="V390" s="3"/>
      <c r="W390" s="1"/>
      <c r="X390" s="1"/>
      <c r="Y390" s="1"/>
      <c r="Z390" s="1"/>
      <c r="AA390" s="2"/>
      <c r="AB390" s="2"/>
      <c r="AC390" s="2"/>
      <c r="AD390" s="2"/>
      <c r="AE390" s="2"/>
      <c r="AF390" s="2"/>
      <c r="AG390" s="270"/>
    </row>
    <row r="391" spans="1:33" ht="14.25" customHeight="1">
      <c r="A391" s="204"/>
      <c r="B391" s="268"/>
      <c r="C391" s="268"/>
      <c r="D391" s="268"/>
      <c r="E391" s="268"/>
      <c r="F391" s="268"/>
      <c r="G391" s="268"/>
      <c r="H391" s="269"/>
      <c r="I391" s="189"/>
      <c r="J391" s="3"/>
      <c r="K391" s="2"/>
      <c r="L391" s="269"/>
      <c r="M391" s="189"/>
      <c r="N391" s="3"/>
      <c r="O391" s="2"/>
      <c r="P391" s="269"/>
      <c r="Q391" s="189"/>
      <c r="R391" s="3"/>
      <c r="S391" s="2"/>
      <c r="T391" s="269"/>
      <c r="U391" s="189"/>
      <c r="V391" s="3"/>
      <c r="W391" s="1"/>
      <c r="X391" s="1"/>
      <c r="Y391" s="1"/>
      <c r="Z391" s="1"/>
      <c r="AA391" s="2"/>
      <c r="AB391" s="2"/>
      <c r="AC391" s="2"/>
      <c r="AD391" s="2"/>
      <c r="AE391" s="2"/>
      <c r="AF391" s="2"/>
      <c r="AG391" s="270"/>
    </row>
    <row r="392" spans="1:33" ht="14.25" customHeight="1">
      <c r="A392" s="204"/>
      <c r="B392" s="268"/>
      <c r="C392" s="268"/>
      <c r="D392" s="268"/>
      <c r="E392" s="268"/>
      <c r="F392" s="268"/>
      <c r="G392" s="268"/>
      <c r="H392" s="269"/>
      <c r="I392" s="189"/>
      <c r="J392" s="3"/>
      <c r="K392" s="2"/>
      <c r="L392" s="269"/>
      <c r="M392" s="189"/>
      <c r="N392" s="3"/>
      <c r="O392" s="2"/>
      <c r="P392" s="269"/>
      <c r="Q392" s="189"/>
      <c r="R392" s="3"/>
      <c r="S392" s="2"/>
      <c r="T392" s="269"/>
      <c r="U392" s="189"/>
      <c r="V392" s="3"/>
      <c r="W392" s="1"/>
      <c r="X392" s="1"/>
      <c r="Y392" s="1"/>
      <c r="Z392" s="1"/>
      <c r="AA392" s="2"/>
      <c r="AB392" s="2"/>
      <c r="AC392" s="2"/>
      <c r="AD392" s="2"/>
      <c r="AE392" s="2"/>
      <c r="AF392" s="2"/>
      <c r="AG392" s="270"/>
    </row>
    <row r="393" spans="1:33" ht="14.25" customHeight="1">
      <c r="A393" s="204"/>
      <c r="B393" s="268"/>
      <c r="C393" s="268"/>
      <c r="D393" s="268"/>
      <c r="E393" s="268"/>
      <c r="F393" s="268"/>
      <c r="G393" s="268"/>
      <c r="H393" s="269"/>
      <c r="I393" s="189"/>
      <c r="J393" s="3"/>
      <c r="K393" s="2"/>
      <c r="L393" s="269"/>
      <c r="M393" s="189"/>
      <c r="N393" s="3"/>
      <c r="O393" s="2"/>
      <c r="P393" s="269"/>
      <c r="Q393" s="189"/>
      <c r="R393" s="3"/>
      <c r="S393" s="2"/>
      <c r="T393" s="269"/>
      <c r="U393" s="189"/>
      <c r="V393" s="3"/>
      <c r="W393" s="1"/>
      <c r="X393" s="1"/>
      <c r="Y393" s="1"/>
      <c r="Z393" s="1"/>
      <c r="AA393" s="2"/>
      <c r="AB393" s="2"/>
      <c r="AC393" s="2"/>
      <c r="AD393" s="2"/>
      <c r="AE393" s="2"/>
      <c r="AF393" s="2"/>
      <c r="AG393" s="270"/>
    </row>
    <row r="394" spans="1:33" ht="14.25" customHeight="1">
      <c r="A394" s="204"/>
      <c r="B394" s="268"/>
      <c r="C394" s="268"/>
      <c r="D394" s="268"/>
      <c r="E394" s="268"/>
      <c r="F394" s="268"/>
      <c r="G394" s="268"/>
      <c r="H394" s="269"/>
      <c r="I394" s="189"/>
      <c r="J394" s="3"/>
      <c r="K394" s="2"/>
      <c r="L394" s="269"/>
      <c r="M394" s="189"/>
      <c r="N394" s="3"/>
      <c r="O394" s="2"/>
      <c r="P394" s="269"/>
      <c r="Q394" s="189"/>
      <c r="R394" s="3"/>
      <c r="S394" s="2"/>
      <c r="T394" s="269"/>
      <c r="U394" s="189"/>
      <c r="V394" s="3"/>
      <c r="W394" s="1"/>
      <c r="X394" s="1"/>
      <c r="Y394" s="1"/>
      <c r="Z394" s="1"/>
      <c r="AA394" s="2"/>
      <c r="AB394" s="2"/>
      <c r="AC394" s="2"/>
      <c r="AD394" s="2"/>
      <c r="AE394" s="2"/>
      <c r="AF394" s="2"/>
      <c r="AG394" s="270"/>
    </row>
    <row r="395" spans="1:33" ht="14.25" customHeight="1">
      <c r="A395" s="204"/>
      <c r="B395" s="268"/>
      <c r="C395" s="268"/>
      <c r="D395" s="268"/>
      <c r="E395" s="268"/>
      <c r="F395" s="268"/>
      <c r="G395" s="268"/>
      <c r="H395" s="269"/>
      <c r="I395" s="189"/>
      <c r="J395" s="3"/>
      <c r="K395" s="2"/>
      <c r="L395" s="269"/>
      <c r="M395" s="189"/>
      <c r="N395" s="3"/>
      <c r="O395" s="2"/>
      <c r="P395" s="269"/>
      <c r="Q395" s="189"/>
      <c r="R395" s="3"/>
      <c r="S395" s="2"/>
      <c r="T395" s="269"/>
      <c r="U395" s="189"/>
      <c r="V395" s="3"/>
      <c r="W395" s="1"/>
      <c r="X395" s="1"/>
      <c r="Y395" s="1"/>
      <c r="Z395" s="1"/>
      <c r="AA395" s="2"/>
      <c r="AB395" s="2"/>
      <c r="AC395" s="2"/>
      <c r="AD395" s="2"/>
      <c r="AE395" s="2"/>
      <c r="AF395" s="2"/>
      <c r="AG395" s="270"/>
    </row>
    <row r="396" spans="1:33" ht="14.25" customHeight="1">
      <c r="A396" s="204"/>
      <c r="B396" s="268"/>
      <c r="C396" s="268"/>
      <c r="D396" s="268"/>
      <c r="E396" s="268"/>
      <c r="F396" s="268"/>
      <c r="G396" s="268"/>
      <c r="H396" s="269"/>
      <c r="I396" s="189"/>
      <c r="J396" s="3"/>
      <c r="K396" s="2"/>
      <c r="L396" s="269"/>
      <c r="M396" s="189"/>
      <c r="N396" s="3"/>
      <c r="O396" s="2"/>
      <c r="P396" s="269"/>
      <c r="Q396" s="189"/>
      <c r="R396" s="3"/>
      <c r="S396" s="2"/>
      <c r="T396" s="269"/>
      <c r="U396" s="189"/>
      <c r="V396" s="3"/>
      <c r="W396" s="1"/>
      <c r="X396" s="1"/>
      <c r="Y396" s="1"/>
      <c r="Z396" s="1"/>
      <c r="AA396" s="2"/>
      <c r="AB396" s="2"/>
      <c r="AC396" s="2"/>
      <c r="AD396" s="2"/>
      <c r="AE396" s="2"/>
      <c r="AF396" s="2"/>
      <c r="AG396" s="270"/>
    </row>
    <row r="397" spans="1:33" ht="14.25" customHeight="1">
      <c r="A397" s="204"/>
      <c r="B397" s="268"/>
      <c r="C397" s="268"/>
      <c r="D397" s="268"/>
      <c r="E397" s="268"/>
      <c r="F397" s="268"/>
      <c r="G397" s="268"/>
      <c r="H397" s="269"/>
      <c r="I397" s="189"/>
      <c r="J397" s="3"/>
      <c r="K397" s="2"/>
      <c r="L397" s="269"/>
      <c r="M397" s="189"/>
      <c r="N397" s="3"/>
      <c r="O397" s="2"/>
      <c r="P397" s="269"/>
      <c r="Q397" s="189"/>
      <c r="R397" s="3"/>
      <c r="S397" s="2"/>
      <c r="T397" s="269"/>
      <c r="U397" s="189"/>
      <c r="V397" s="3"/>
      <c r="W397" s="1"/>
      <c r="X397" s="1"/>
      <c r="Y397" s="1"/>
      <c r="Z397" s="1"/>
      <c r="AA397" s="2"/>
      <c r="AB397" s="2"/>
      <c r="AC397" s="2"/>
      <c r="AD397" s="2"/>
      <c r="AE397" s="2"/>
      <c r="AF397" s="2"/>
      <c r="AG397" s="270"/>
    </row>
    <row r="398" spans="1:33" ht="14.25" customHeight="1">
      <c r="A398" s="204"/>
      <c r="B398" s="268"/>
      <c r="C398" s="268"/>
      <c r="D398" s="268"/>
      <c r="E398" s="268"/>
      <c r="F398" s="268"/>
      <c r="G398" s="268"/>
      <c r="H398" s="269"/>
      <c r="I398" s="189"/>
      <c r="J398" s="3"/>
      <c r="K398" s="2"/>
      <c r="L398" s="269"/>
      <c r="M398" s="189"/>
      <c r="N398" s="3"/>
      <c r="O398" s="2"/>
      <c r="P398" s="269"/>
      <c r="Q398" s="189"/>
      <c r="R398" s="3"/>
      <c r="S398" s="2"/>
      <c r="T398" s="269"/>
      <c r="U398" s="189"/>
      <c r="V398" s="3"/>
      <c r="W398" s="1"/>
      <c r="X398" s="1"/>
      <c r="Y398" s="1"/>
      <c r="Z398" s="1"/>
      <c r="AA398" s="2"/>
      <c r="AB398" s="2"/>
      <c r="AC398" s="2"/>
      <c r="AD398" s="2"/>
      <c r="AE398" s="2"/>
      <c r="AF398" s="2"/>
      <c r="AG398" s="270"/>
    </row>
    <row r="399" spans="1:33" ht="14.25" customHeight="1">
      <c r="A399" s="204"/>
      <c r="B399" s="268"/>
      <c r="C399" s="268"/>
      <c r="D399" s="268"/>
      <c r="E399" s="268"/>
      <c r="F399" s="268"/>
      <c r="G399" s="268"/>
      <c r="H399" s="269"/>
      <c r="I399" s="189"/>
      <c r="J399" s="3"/>
      <c r="K399" s="2"/>
      <c r="L399" s="269"/>
      <c r="M399" s="189"/>
      <c r="N399" s="3"/>
      <c r="O399" s="2"/>
      <c r="P399" s="269"/>
      <c r="Q399" s="189"/>
      <c r="R399" s="3"/>
      <c r="S399" s="2"/>
      <c r="T399" s="269"/>
      <c r="U399" s="189"/>
      <c r="V399" s="3"/>
      <c r="W399" s="1"/>
      <c r="X399" s="1"/>
      <c r="Y399" s="1"/>
      <c r="Z399" s="1"/>
      <c r="AA399" s="2"/>
      <c r="AB399" s="2"/>
      <c r="AC399" s="2"/>
      <c r="AD399" s="2"/>
      <c r="AE399" s="2"/>
      <c r="AF399" s="2"/>
      <c r="AG399" s="270"/>
    </row>
    <row r="400" spans="1:33" ht="14.25" customHeight="1">
      <c r="A400" s="204"/>
      <c r="B400" s="268"/>
      <c r="C400" s="268"/>
      <c r="D400" s="268"/>
      <c r="E400" s="268"/>
      <c r="F400" s="268"/>
      <c r="G400" s="268"/>
      <c r="H400" s="269"/>
      <c r="I400" s="189"/>
      <c r="J400" s="3"/>
      <c r="K400" s="2"/>
      <c r="L400" s="269"/>
      <c r="M400" s="189"/>
      <c r="N400" s="3"/>
      <c r="O400" s="2"/>
      <c r="P400" s="269"/>
      <c r="Q400" s="189"/>
      <c r="R400" s="3"/>
      <c r="S400" s="2"/>
      <c r="T400" s="269"/>
      <c r="U400" s="189"/>
      <c r="V400" s="3"/>
      <c r="W400" s="1"/>
      <c r="X400" s="1"/>
      <c r="Y400" s="1"/>
      <c r="Z400" s="1"/>
      <c r="AA400" s="2"/>
      <c r="AB400" s="2"/>
      <c r="AC400" s="2"/>
      <c r="AD400" s="2"/>
      <c r="AE400" s="2"/>
      <c r="AF400" s="2"/>
      <c r="AG400" s="270"/>
    </row>
    <row r="401" spans="1:33" ht="14.25" customHeight="1">
      <c r="A401" s="204"/>
      <c r="B401" s="268"/>
      <c r="C401" s="268"/>
      <c r="D401" s="268"/>
      <c r="E401" s="268"/>
      <c r="F401" s="268"/>
      <c r="G401" s="268"/>
      <c r="H401" s="269"/>
      <c r="I401" s="189"/>
      <c r="J401" s="3"/>
      <c r="K401" s="2"/>
      <c r="L401" s="269"/>
      <c r="M401" s="189"/>
      <c r="N401" s="3"/>
      <c r="O401" s="2"/>
      <c r="P401" s="269"/>
      <c r="Q401" s="189"/>
      <c r="R401" s="3"/>
      <c r="S401" s="2"/>
      <c r="T401" s="269"/>
      <c r="U401" s="189"/>
      <c r="V401" s="3"/>
      <c r="W401" s="1"/>
      <c r="X401" s="1"/>
      <c r="Y401" s="1"/>
      <c r="Z401" s="1"/>
      <c r="AA401" s="2"/>
      <c r="AB401" s="2"/>
      <c r="AC401" s="2"/>
      <c r="AD401" s="2"/>
      <c r="AE401" s="2"/>
      <c r="AF401" s="2"/>
      <c r="AG401" s="270"/>
    </row>
    <row r="402" spans="1:33" ht="14.25" customHeight="1">
      <c r="A402" s="204"/>
      <c r="B402" s="268"/>
      <c r="C402" s="268"/>
      <c r="D402" s="268"/>
      <c r="E402" s="268"/>
      <c r="F402" s="268"/>
      <c r="G402" s="268"/>
      <c r="H402" s="269"/>
      <c r="I402" s="189"/>
      <c r="J402" s="3"/>
      <c r="K402" s="2"/>
      <c r="L402" s="269"/>
      <c r="M402" s="189"/>
      <c r="N402" s="3"/>
      <c r="O402" s="2"/>
      <c r="P402" s="269"/>
      <c r="Q402" s="189"/>
      <c r="R402" s="3"/>
      <c r="S402" s="2"/>
      <c r="T402" s="269"/>
      <c r="U402" s="189"/>
      <c r="V402" s="3"/>
      <c r="W402" s="1"/>
      <c r="X402" s="1"/>
      <c r="Y402" s="1"/>
      <c r="Z402" s="1"/>
      <c r="AA402" s="2"/>
      <c r="AB402" s="2"/>
      <c r="AC402" s="2"/>
      <c r="AD402" s="2"/>
      <c r="AE402" s="2"/>
      <c r="AF402" s="2"/>
      <c r="AG402" s="270"/>
    </row>
    <row r="403" spans="1:33" ht="14.25" customHeight="1">
      <c r="A403" s="204"/>
      <c r="B403" s="268"/>
      <c r="C403" s="268"/>
      <c r="D403" s="268"/>
      <c r="E403" s="268"/>
      <c r="F403" s="268"/>
      <c r="G403" s="268"/>
      <c r="H403" s="269"/>
      <c r="I403" s="189"/>
      <c r="J403" s="3"/>
      <c r="K403" s="2"/>
      <c r="L403" s="269"/>
      <c r="M403" s="189"/>
      <c r="N403" s="3"/>
      <c r="O403" s="2"/>
      <c r="P403" s="269"/>
      <c r="Q403" s="189"/>
      <c r="R403" s="3"/>
      <c r="S403" s="2"/>
      <c r="T403" s="269"/>
      <c r="U403" s="189"/>
      <c r="V403" s="3"/>
      <c r="W403" s="1"/>
      <c r="X403" s="1"/>
      <c r="Y403" s="1"/>
      <c r="Z403" s="1"/>
      <c r="AA403" s="2"/>
      <c r="AB403" s="2"/>
      <c r="AC403" s="2"/>
      <c r="AD403" s="2"/>
      <c r="AE403" s="2"/>
      <c r="AF403" s="2"/>
      <c r="AG403" s="270"/>
    </row>
    <row r="404" spans="1:33" ht="14.25" customHeight="1">
      <c r="A404" s="204"/>
      <c r="B404" s="268"/>
      <c r="C404" s="268"/>
      <c r="D404" s="268"/>
      <c r="E404" s="268"/>
      <c r="F404" s="268"/>
      <c r="G404" s="268"/>
      <c r="H404" s="269"/>
      <c r="I404" s="189"/>
      <c r="J404" s="3"/>
      <c r="K404" s="2"/>
      <c r="L404" s="269"/>
      <c r="M404" s="189"/>
      <c r="N404" s="3"/>
      <c r="O404" s="2"/>
      <c r="P404" s="269"/>
      <c r="Q404" s="189"/>
      <c r="R404" s="3"/>
      <c r="S404" s="2"/>
      <c r="T404" s="269"/>
      <c r="U404" s="189"/>
      <c r="V404" s="3"/>
      <c r="W404" s="1"/>
      <c r="X404" s="1"/>
      <c r="Y404" s="1"/>
      <c r="Z404" s="1"/>
      <c r="AA404" s="2"/>
      <c r="AB404" s="2"/>
      <c r="AC404" s="2"/>
      <c r="AD404" s="2"/>
      <c r="AE404" s="2"/>
      <c r="AF404" s="2"/>
      <c r="AG404" s="270"/>
    </row>
    <row r="405" spans="1:33" ht="14.25" customHeight="1">
      <c r="A405" s="204"/>
      <c r="B405" s="268"/>
      <c r="C405" s="268"/>
      <c r="D405" s="268"/>
      <c r="E405" s="268"/>
      <c r="F405" s="268"/>
      <c r="G405" s="268"/>
      <c r="H405" s="269"/>
      <c r="I405" s="189"/>
      <c r="J405" s="3"/>
      <c r="K405" s="2"/>
      <c r="L405" s="269"/>
      <c r="M405" s="189"/>
      <c r="N405" s="3"/>
      <c r="O405" s="2"/>
      <c r="P405" s="269"/>
      <c r="Q405" s="189"/>
      <c r="R405" s="3"/>
      <c r="S405" s="2"/>
      <c r="T405" s="269"/>
      <c r="U405" s="189"/>
      <c r="V405" s="3"/>
      <c r="W405" s="1"/>
      <c r="X405" s="1"/>
      <c r="Y405" s="1"/>
      <c r="Z405" s="1"/>
      <c r="AA405" s="2"/>
      <c r="AB405" s="2"/>
      <c r="AC405" s="2"/>
      <c r="AD405" s="2"/>
      <c r="AE405" s="2"/>
      <c r="AF405" s="2"/>
      <c r="AG405" s="270"/>
    </row>
    <row r="406" spans="1:33" ht="14.25" customHeight="1">
      <c r="A406" s="204"/>
      <c r="B406" s="268"/>
      <c r="C406" s="268"/>
      <c r="D406" s="268"/>
      <c r="E406" s="268"/>
      <c r="F406" s="268"/>
      <c r="G406" s="268"/>
      <c r="H406" s="269"/>
      <c r="I406" s="189"/>
      <c r="J406" s="3"/>
      <c r="K406" s="2"/>
      <c r="L406" s="269"/>
      <c r="M406" s="189"/>
      <c r="N406" s="3"/>
      <c r="O406" s="2"/>
      <c r="P406" s="269"/>
      <c r="Q406" s="189"/>
      <c r="R406" s="3"/>
      <c r="S406" s="2"/>
      <c r="T406" s="269"/>
      <c r="U406" s="189"/>
      <c r="V406" s="3"/>
      <c r="W406" s="1"/>
      <c r="X406" s="1"/>
      <c r="Y406" s="1"/>
      <c r="Z406" s="1"/>
      <c r="AA406" s="2"/>
      <c r="AB406" s="2"/>
      <c r="AC406" s="2"/>
      <c r="AD406" s="2"/>
      <c r="AE406" s="2"/>
      <c r="AF406" s="2"/>
      <c r="AG406" s="270"/>
    </row>
    <row r="407" spans="1:33" ht="14.25" customHeight="1">
      <c r="A407" s="204"/>
      <c r="B407" s="268"/>
      <c r="C407" s="268"/>
      <c r="D407" s="268"/>
      <c r="E407" s="268"/>
      <c r="F407" s="268"/>
      <c r="G407" s="268"/>
      <c r="H407" s="269"/>
      <c r="I407" s="189"/>
      <c r="J407" s="3"/>
      <c r="K407" s="2"/>
      <c r="L407" s="269"/>
      <c r="M407" s="189"/>
      <c r="N407" s="3"/>
      <c r="O407" s="2"/>
      <c r="P407" s="269"/>
      <c r="Q407" s="189"/>
      <c r="R407" s="3"/>
      <c r="S407" s="2"/>
      <c r="T407" s="269"/>
      <c r="U407" s="189"/>
      <c r="V407" s="3"/>
      <c r="W407" s="1"/>
      <c r="X407" s="1"/>
      <c r="Y407" s="1"/>
      <c r="Z407" s="1"/>
      <c r="AA407" s="2"/>
      <c r="AB407" s="2"/>
      <c r="AC407" s="2"/>
      <c r="AD407" s="2"/>
      <c r="AE407" s="2"/>
      <c r="AF407" s="2"/>
      <c r="AG407" s="270"/>
    </row>
    <row r="408" spans="1:33" ht="14.25" customHeight="1">
      <c r="A408" s="204"/>
      <c r="B408" s="268"/>
      <c r="C408" s="268"/>
      <c r="D408" s="268"/>
      <c r="E408" s="268"/>
      <c r="F408" s="268"/>
      <c r="G408" s="268"/>
      <c r="H408" s="269"/>
      <c r="I408" s="189"/>
      <c r="J408" s="3"/>
      <c r="K408" s="2"/>
      <c r="L408" s="269"/>
      <c r="M408" s="189"/>
      <c r="N408" s="3"/>
      <c r="O408" s="2"/>
      <c r="P408" s="269"/>
      <c r="Q408" s="189"/>
      <c r="R408" s="3"/>
      <c r="S408" s="2"/>
      <c r="T408" s="269"/>
      <c r="U408" s="189"/>
      <c r="V408" s="3"/>
      <c r="W408" s="1"/>
      <c r="X408" s="1"/>
      <c r="Y408" s="1"/>
      <c r="Z408" s="1"/>
      <c r="AA408" s="2"/>
      <c r="AB408" s="2"/>
      <c r="AC408" s="2"/>
      <c r="AD408" s="2"/>
      <c r="AE408" s="2"/>
      <c r="AF408" s="2"/>
      <c r="AG408" s="270"/>
    </row>
    <row r="409" spans="1:33" ht="14.25" customHeight="1">
      <c r="A409" s="204"/>
      <c r="B409" s="268"/>
      <c r="C409" s="268"/>
      <c r="D409" s="268"/>
      <c r="E409" s="268"/>
      <c r="F409" s="268"/>
      <c r="G409" s="268"/>
      <c r="H409" s="269"/>
      <c r="I409" s="189"/>
      <c r="J409" s="3"/>
      <c r="K409" s="2"/>
      <c r="L409" s="269"/>
      <c r="M409" s="189"/>
      <c r="N409" s="3"/>
      <c r="O409" s="2"/>
      <c r="P409" s="269"/>
      <c r="Q409" s="189"/>
      <c r="R409" s="3"/>
      <c r="S409" s="2"/>
      <c r="T409" s="269"/>
      <c r="U409" s="189"/>
      <c r="V409" s="3"/>
      <c r="W409" s="1"/>
      <c r="X409" s="1"/>
      <c r="Y409" s="1"/>
      <c r="Z409" s="1"/>
      <c r="AA409" s="2"/>
      <c r="AB409" s="2"/>
      <c r="AC409" s="2"/>
      <c r="AD409" s="2"/>
      <c r="AE409" s="2"/>
      <c r="AF409" s="2"/>
      <c r="AG409" s="270"/>
    </row>
    <row r="410" spans="1:33" ht="14.25" customHeight="1">
      <c r="A410" s="204"/>
      <c r="B410" s="268"/>
      <c r="C410" s="268"/>
      <c r="D410" s="268"/>
      <c r="E410" s="268"/>
      <c r="F410" s="268"/>
      <c r="G410" s="268"/>
      <c r="H410" s="269"/>
      <c r="I410" s="189"/>
      <c r="J410" s="3"/>
      <c r="K410" s="2"/>
      <c r="L410" s="269"/>
      <c r="M410" s="189"/>
      <c r="N410" s="3"/>
      <c r="O410" s="2"/>
      <c r="P410" s="269"/>
      <c r="Q410" s="189"/>
      <c r="R410" s="3"/>
      <c r="S410" s="2"/>
      <c r="T410" s="269"/>
      <c r="U410" s="189"/>
      <c r="V410" s="3"/>
      <c r="W410" s="1"/>
      <c r="X410" s="1"/>
      <c r="Y410" s="1"/>
      <c r="Z410" s="1"/>
      <c r="AA410" s="2"/>
      <c r="AB410" s="2"/>
      <c r="AC410" s="2"/>
      <c r="AD410" s="2"/>
      <c r="AE410" s="2"/>
      <c r="AF410" s="2"/>
      <c r="AG410" s="270"/>
    </row>
    <row r="411" spans="1:33" ht="14.25" customHeight="1">
      <c r="A411" s="204"/>
      <c r="B411" s="268"/>
      <c r="C411" s="268"/>
      <c r="D411" s="268"/>
      <c r="E411" s="268"/>
      <c r="F411" s="268"/>
      <c r="G411" s="268"/>
      <c r="H411" s="269"/>
      <c r="I411" s="189"/>
      <c r="J411" s="3"/>
      <c r="K411" s="2"/>
      <c r="L411" s="269"/>
      <c r="M411" s="189"/>
      <c r="N411" s="3"/>
      <c r="O411" s="2"/>
      <c r="P411" s="269"/>
      <c r="Q411" s="189"/>
      <c r="R411" s="3"/>
      <c r="S411" s="2"/>
      <c r="T411" s="269"/>
      <c r="U411" s="189"/>
      <c r="V411" s="3"/>
      <c r="W411" s="1"/>
      <c r="X411" s="1"/>
      <c r="Y411" s="1"/>
      <c r="Z411" s="1"/>
      <c r="AA411" s="2"/>
      <c r="AB411" s="2"/>
      <c r="AC411" s="2"/>
      <c r="AD411" s="2"/>
      <c r="AE411" s="2"/>
      <c r="AF411" s="2"/>
      <c r="AG411" s="270"/>
    </row>
    <row r="412" spans="1:33" ht="14.25" customHeight="1">
      <c r="A412" s="204"/>
      <c r="B412" s="268"/>
      <c r="C412" s="268"/>
      <c r="D412" s="268"/>
      <c r="E412" s="268"/>
      <c r="F412" s="268"/>
      <c r="G412" s="268"/>
      <c r="H412" s="269"/>
      <c r="I412" s="189"/>
      <c r="J412" s="3"/>
      <c r="K412" s="2"/>
      <c r="L412" s="269"/>
      <c r="M412" s="189"/>
      <c r="N412" s="3"/>
      <c r="O412" s="2"/>
      <c r="P412" s="269"/>
      <c r="Q412" s="189"/>
      <c r="R412" s="3"/>
      <c r="S412" s="2"/>
      <c r="T412" s="269"/>
      <c r="U412" s="189"/>
      <c r="V412" s="3"/>
      <c r="W412" s="1"/>
      <c r="X412" s="1"/>
      <c r="Y412" s="1"/>
      <c r="Z412" s="1"/>
      <c r="AA412" s="2"/>
      <c r="AB412" s="2"/>
      <c r="AC412" s="2"/>
      <c r="AD412" s="2"/>
      <c r="AE412" s="2"/>
      <c r="AF412" s="2"/>
      <c r="AG412" s="270"/>
    </row>
    <row r="413" spans="1:33" ht="14.25" customHeight="1">
      <c r="A413" s="204"/>
      <c r="B413" s="268"/>
      <c r="C413" s="268"/>
      <c r="D413" s="268"/>
      <c r="E413" s="268"/>
      <c r="F413" s="268"/>
      <c r="G413" s="268"/>
      <c r="H413" s="269"/>
      <c r="I413" s="189"/>
      <c r="J413" s="3"/>
      <c r="K413" s="2"/>
      <c r="L413" s="269"/>
      <c r="M413" s="189"/>
      <c r="N413" s="3"/>
      <c r="O413" s="2"/>
      <c r="P413" s="269"/>
      <c r="Q413" s="189"/>
      <c r="R413" s="3"/>
      <c r="S413" s="2"/>
      <c r="T413" s="269"/>
      <c r="U413" s="189"/>
      <c r="V413" s="3"/>
      <c r="W413" s="1"/>
      <c r="X413" s="1"/>
      <c r="Y413" s="1"/>
      <c r="Z413" s="1"/>
      <c r="AA413" s="2"/>
      <c r="AB413" s="2"/>
      <c r="AC413" s="2"/>
      <c r="AD413" s="2"/>
      <c r="AE413" s="2"/>
      <c r="AF413" s="2"/>
      <c r="AG413" s="270"/>
    </row>
    <row r="414" spans="1:33" ht="14.25" customHeight="1">
      <c r="A414" s="204"/>
      <c r="B414" s="268"/>
      <c r="C414" s="268"/>
      <c r="D414" s="268"/>
      <c r="E414" s="268"/>
      <c r="F414" s="268"/>
      <c r="G414" s="268"/>
      <c r="H414" s="269"/>
      <c r="I414" s="189"/>
      <c r="J414" s="3"/>
      <c r="K414" s="2"/>
      <c r="L414" s="269"/>
      <c r="M414" s="189"/>
      <c r="N414" s="3"/>
      <c r="O414" s="2"/>
      <c r="P414" s="269"/>
      <c r="Q414" s="189"/>
      <c r="R414" s="3"/>
      <c r="S414" s="2"/>
      <c r="T414" s="269"/>
      <c r="U414" s="189"/>
      <c r="V414" s="3"/>
      <c r="W414" s="1"/>
      <c r="X414" s="1"/>
      <c r="Y414" s="1"/>
      <c r="Z414" s="1"/>
      <c r="AA414" s="2"/>
      <c r="AB414" s="2"/>
      <c r="AC414" s="2"/>
      <c r="AD414" s="2"/>
      <c r="AE414" s="2"/>
      <c r="AF414" s="2"/>
      <c r="AG414" s="270"/>
    </row>
    <row r="415" spans="1:33" ht="14.25" customHeight="1">
      <c r="A415" s="204"/>
      <c r="B415" s="268"/>
      <c r="C415" s="268"/>
      <c r="D415" s="268"/>
      <c r="E415" s="268"/>
      <c r="F415" s="268"/>
      <c r="G415" s="268"/>
      <c r="H415" s="269"/>
      <c r="I415" s="189"/>
      <c r="J415" s="3"/>
      <c r="K415" s="2"/>
      <c r="L415" s="269"/>
      <c r="M415" s="189"/>
      <c r="N415" s="3"/>
      <c r="O415" s="2"/>
      <c r="P415" s="269"/>
      <c r="Q415" s="189"/>
      <c r="R415" s="3"/>
      <c r="S415" s="2"/>
      <c r="T415" s="269"/>
      <c r="U415" s="189"/>
      <c r="V415" s="3"/>
      <c r="W415" s="1"/>
      <c r="X415" s="1"/>
      <c r="Y415" s="1"/>
      <c r="Z415" s="1"/>
      <c r="AA415" s="2"/>
      <c r="AB415" s="2"/>
      <c r="AC415" s="2"/>
      <c r="AD415" s="2"/>
      <c r="AE415" s="2"/>
      <c r="AF415" s="2"/>
      <c r="AG415" s="270"/>
    </row>
    <row r="416" spans="1:33" ht="14.25" customHeight="1">
      <c r="A416" s="204"/>
      <c r="B416" s="268"/>
      <c r="C416" s="268"/>
      <c r="D416" s="268"/>
      <c r="E416" s="268"/>
      <c r="F416" s="268"/>
      <c r="G416" s="268"/>
      <c r="H416" s="269"/>
      <c r="I416" s="189"/>
      <c r="J416" s="3"/>
      <c r="K416" s="2"/>
      <c r="L416" s="269"/>
      <c r="M416" s="189"/>
      <c r="N416" s="3"/>
      <c r="O416" s="2"/>
      <c r="P416" s="269"/>
      <c r="Q416" s="189"/>
      <c r="R416" s="3"/>
      <c r="S416" s="2"/>
      <c r="T416" s="269"/>
      <c r="U416" s="189"/>
      <c r="V416" s="3"/>
      <c r="W416" s="1"/>
      <c r="X416" s="1"/>
      <c r="Y416" s="1"/>
      <c r="Z416" s="1"/>
      <c r="AA416" s="2"/>
      <c r="AB416" s="2"/>
      <c r="AC416" s="2"/>
      <c r="AD416" s="2"/>
      <c r="AE416" s="2"/>
      <c r="AF416" s="2"/>
      <c r="AG416" s="270"/>
    </row>
    <row r="417" spans="1:33" ht="14.25" customHeight="1">
      <c r="A417" s="204"/>
      <c r="B417" s="268"/>
      <c r="C417" s="268"/>
      <c r="D417" s="268"/>
      <c r="E417" s="268"/>
      <c r="F417" s="268"/>
      <c r="G417" s="268"/>
      <c r="H417" s="269"/>
      <c r="I417" s="189"/>
      <c r="J417" s="3"/>
      <c r="K417" s="2"/>
      <c r="L417" s="269"/>
      <c r="M417" s="189"/>
      <c r="N417" s="3"/>
      <c r="O417" s="2"/>
      <c r="P417" s="269"/>
      <c r="Q417" s="189"/>
      <c r="R417" s="3"/>
      <c r="S417" s="2"/>
      <c r="T417" s="269"/>
      <c r="U417" s="189"/>
      <c r="V417" s="3"/>
      <c r="W417" s="1"/>
      <c r="X417" s="1"/>
      <c r="Y417" s="1"/>
      <c r="Z417" s="1"/>
      <c r="AA417" s="2"/>
      <c r="AB417" s="2"/>
      <c r="AC417" s="2"/>
      <c r="AD417" s="2"/>
      <c r="AE417" s="2"/>
      <c r="AF417" s="2"/>
      <c r="AG417" s="270"/>
    </row>
    <row r="418" spans="1:33" ht="14.25" customHeight="1">
      <c r="A418" s="204"/>
      <c r="B418" s="268"/>
      <c r="C418" s="268"/>
      <c r="D418" s="268"/>
      <c r="E418" s="268"/>
      <c r="F418" s="268"/>
      <c r="G418" s="268"/>
      <c r="H418" s="269"/>
      <c r="I418" s="189"/>
      <c r="J418" s="3"/>
      <c r="K418" s="2"/>
      <c r="L418" s="269"/>
      <c r="M418" s="189"/>
      <c r="N418" s="3"/>
      <c r="O418" s="2"/>
      <c r="P418" s="269"/>
      <c r="Q418" s="189"/>
      <c r="R418" s="3"/>
      <c r="S418" s="2"/>
      <c r="T418" s="269"/>
      <c r="U418" s="189"/>
      <c r="V418" s="3"/>
      <c r="W418" s="1"/>
      <c r="X418" s="1"/>
      <c r="Y418" s="1"/>
      <c r="Z418" s="1"/>
      <c r="AA418" s="2"/>
      <c r="AB418" s="2"/>
      <c r="AC418" s="2"/>
      <c r="AD418" s="2"/>
      <c r="AE418" s="2"/>
      <c r="AF418" s="2"/>
      <c r="AG418" s="270"/>
    </row>
    <row r="419" spans="1:33" ht="14.25" customHeight="1">
      <c r="A419" s="204"/>
      <c r="B419" s="268"/>
      <c r="C419" s="268"/>
      <c r="D419" s="268"/>
      <c r="E419" s="268"/>
      <c r="F419" s="268"/>
      <c r="G419" s="268"/>
      <c r="H419" s="269"/>
      <c r="I419" s="189"/>
      <c r="J419" s="3"/>
      <c r="K419" s="2"/>
      <c r="L419" s="269"/>
      <c r="M419" s="189"/>
      <c r="N419" s="3"/>
      <c r="O419" s="2"/>
      <c r="P419" s="269"/>
      <c r="Q419" s="189"/>
      <c r="R419" s="3"/>
      <c r="S419" s="2"/>
      <c r="T419" s="269"/>
      <c r="U419" s="189"/>
      <c r="V419" s="3"/>
      <c r="W419" s="1"/>
      <c r="X419" s="1"/>
      <c r="Y419" s="1"/>
      <c r="Z419" s="1"/>
      <c r="AA419" s="2"/>
      <c r="AB419" s="2"/>
      <c r="AC419" s="2"/>
      <c r="AD419" s="2"/>
      <c r="AE419" s="2"/>
      <c r="AF419" s="2"/>
      <c r="AG419" s="270"/>
    </row>
    <row r="420" spans="1:33" ht="14.25" customHeight="1">
      <c r="A420" s="204"/>
      <c r="B420" s="268"/>
      <c r="C420" s="268"/>
      <c r="D420" s="268"/>
      <c r="E420" s="268"/>
      <c r="F420" s="268"/>
      <c r="G420" s="268"/>
      <c r="H420" s="269"/>
      <c r="I420" s="189"/>
      <c r="J420" s="3"/>
      <c r="K420" s="2"/>
      <c r="L420" s="269"/>
      <c r="M420" s="189"/>
      <c r="N420" s="3"/>
      <c r="O420" s="2"/>
      <c r="P420" s="269"/>
      <c r="Q420" s="189"/>
      <c r="R420" s="3"/>
      <c r="S420" s="2"/>
      <c r="T420" s="269"/>
      <c r="U420" s="189"/>
      <c r="V420" s="3"/>
      <c r="W420" s="1"/>
      <c r="X420" s="1"/>
      <c r="Y420" s="1"/>
      <c r="Z420" s="1"/>
      <c r="AA420" s="2"/>
      <c r="AB420" s="2"/>
      <c r="AC420" s="2"/>
      <c r="AD420" s="2"/>
      <c r="AE420" s="2"/>
      <c r="AF420" s="2"/>
      <c r="AG420" s="270"/>
    </row>
    <row r="421" spans="1:33" ht="14.25" customHeight="1">
      <c r="A421" s="204"/>
      <c r="B421" s="268"/>
      <c r="C421" s="268"/>
      <c r="D421" s="268"/>
      <c r="E421" s="268"/>
      <c r="F421" s="268"/>
      <c r="G421" s="268"/>
      <c r="H421" s="269"/>
      <c r="I421" s="189"/>
      <c r="J421" s="3"/>
      <c r="K421" s="2"/>
      <c r="L421" s="269"/>
      <c r="M421" s="189"/>
      <c r="N421" s="3"/>
      <c r="O421" s="2"/>
      <c r="P421" s="269"/>
      <c r="Q421" s="189"/>
      <c r="R421" s="3"/>
      <c r="S421" s="2"/>
      <c r="T421" s="269"/>
      <c r="U421" s="189"/>
      <c r="V421" s="3"/>
      <c r="W421" s="1"/>
      <c r="X421" s="1"/>
      <c r="Y421" s="1"/>
      <c r="Z421" s="1"/>
      <c r="AA421" s="2"/>
      <c r="AB421" s="2"/>
      <c r="AC421" s="2"/>
      <c r="AD421" s="2"/>
      <c r="AE421" s="2"/>
      <c r="AF421" s="2"/>
      <c r="AG421" s="270"/>
    </row>
    <row r="422" spans="1:33" ht="14.25" customHeight="1">
      <c r="A422" s="204"/>
      <c r="B422" s="268"/>
      <c r="C422" s="268"/>
      <c r="D422" s="268"/>
      <c r="E422" s="268"/>
      <c r="F422" s="268"/>
      <c r="G422" s="268"/>
      <c r="H422" s="269"/>
      <c r="I422" s="189"/>
      <c r="J422" s="3"/>
      <c r="K422" s="2"/>
      <c r="L422" s="269"/>
      <c r="M422" s="189"/>
      <c r="N422" s="3"/>
      <c r="O422" s="2"/>
      <c r="P422" s="269"/>
      <c r="Q422" s="189"/>
      <c r="R422" s="3"/>
      <c r="S422" s="2"/>
      <c r="T422" s="269"/>
      <c r="U422" s="189"/>
      <c r="V422" s="3"/>
      <c r="W422" s="1"/>
      <c r="X422" s="1"/>
      <c r="Y422" s="1"/>
      <c r="Z422" s="1"/>
      <c r="AA422" s="2"/>
      <c r="AB422" s="2"/>
      <c r="AC422" s="2"/>
      <c r="AD422" s="2"/>
      <c r="AE422" s="2"/>
      <c r="AF422" s="2"/>
      <c r="AG422" s="270"/>
    </row>
    <row r="423" spans="1:33" ht="14.25" customHeight="1">
      <c r="A423" s="204"/>
      <c r="B423" s="268"/>
      <c r="C423" s="268"/>
      <c r="D423" s="268"/>
      <c r="E423" s="268"/>
      <c r="F423" s="268"/>
      <c r="G423" s="268"/>
      <c r="H423" s="269"/>
      <c r="I423" s="189"/>
      <c r="J423" s="3"/>
      <c r="K423" s="2"/>
      <c r="L423" s="269"/>
      <c r="M423" s="189"/>
      <c r="N423" s="3"/>
      <c r="O423" s="2"/>
      <c r="P423" s="269"/>
      <c r="Q423" s="189"/>
      <c r="R423" s="3"/>
      <c r="S423" s="2"/>
      <c r="T423" s="269"/>
      <c r="U423" s="189"/>
      <c r="V423" s="3"/>
      <c r="W423" s="1"/>
      <c r="X423" s="1"/>
      <c r="Y423" s="1"/>
      <c r="Z423" s="1"/>
      <c r="AA423" s="2"/>
      <c r="AB423" s="2"/>
      <c r="AC423" s="2"/>
      <c r="AD423" s="2"/>
      <c r="AE423" s="2"/>
      <c r="AF423" s="2"/>
      <c r="AG423" s="270"/>
    </row>
    <row r="424" spans="1:33" ht="14.25" customHeight="1">
      <c r="A424" s="204"/>
      <c r="B424" s="268"/>
      <c r="C424" s="268"/>
      <c r="D424" s="268"/>
      <c r="E424" s="268"/>
      <c r="F424" s="268"/>
      <c r="G424" s="268"/>
      <c r="H424" s="269"/>
      <c r="I424" s="189"/>
      <c r="J424" s="3"/>
      <c r="K424" s="2"/>
      <c r="L424" s="269"/>
      <c r="M424" s="189"/>
      <c r="N424" s="3"/>
      <c r="O424" s="2"/>
      <c r="P424" s="269"/>
      <c r="Q424" s="189"/>
      <c r="R424" s="3"/>
      <c r="S424" s="2"/>
      <c r="T424" s="269"/>
      <c r="U424" s="189"/>
      <c r="V424" s="3"/>
      <c r="W424" s="1"/>
      <c r="X424" s="1"/>
      <c r="Y424" s="1"/>
      <c r="Z424" s="1"/>
      <c r="AA424" s="2"/>
      <c r="AB424" s="2"/>
      <c r="AC424" s="2"/>
      <c r="AD424" s="2"/>
      <c r="AE424" s="2"/>
      <c r="AF424" s="2"/>
      <c r="AG424" s="270"/>
    </row>
    <row r="425" spans="1:33" ht="14.25" customHeight="1">
      <c r="A425" s="204"/>
      <c r="B425" s="268"/>
      <c r="C425" s="268"/>
      <c r="D425" s="268"/>
      <c r="E425" s="268"/>
      <c r="F425" s="268"/>
      <c r="G425" s="268"/>
      <c r="H425" s="269"/>
      <c r="I425" s="189"/>
      <c r="J425" s="3"/>
      <c r="K425" s="2"/>
      <c r="L425" s="269"/>
      <c r="M425" s="189"/>
      <c r="N425" s="3"/>
      <c r="O425" s="2"/>
      <c r="P425" s="269"/>
      <c r="Q425" s="189"/>
      <c r="R425" s="3"/>
      <c r="S425" s="2"/>
      <c r="T425" s="269"/>
      <c r="U425" s="189"/>
      <c r="V425" s="3"/>
      <c r="W425" s="1"/>
      <c r="X425" s="1"/>
      <c r="Y425" s="1"/>
      <c r="Z425" s="1"/>
      <c r="AA425" s="2"/>
      <c r="AB425" s="2"/>
      <c r="AC425" s="2"/>
      <c r="AD425" s="2"/>
      <c r="AE425" s="2"/>
      <c r="AF425" s="2"/>
      <c r="AG425" s="270"/>
    </row>
    <row r="426" spans="1:33" ht="14.25" customHeight="1">
      <c r="A426" s="204"/>
      <c r="B426" s="268"/>
      <c r="C426" s="268"/>
      <c r="D426" s="268"/>
      <c r="E426" s="268"/>
      <c r="F426" s="268"/>
      <c r="G426" s="268"/>
      <c r="H426" s="269"/>
      <c r="I426" s="189"/>
      <c r="J426" s="3"/>
      <c r="K426" s="2"/>
      <c r="L426" s="269"/>
      <c r="M426" s="189"/>
      <c r="N426" s="3"/>
      <c r="O426" s="2"/>
      <c r="P426" s="269"/>
      <c r="Q426" s="189"/>
      <c r="R426" s="3"/>
      <c r="S426" s="2"/>
      <c r="T426" s="269"/>
      <c r="U426" s="189"/>
      <c r="V426" s="3"/>
      <c r="W426" s="1"/>
      <c r="X426" s="1"/>
      <c r="Y426" s="1"/>
      <c r="Z426" s="1"/>
      <c r="AA426" s="2"/>
      <c r="AB426" s="2"/>
      <c r="AC426" s="2"/>
      <c r="AD426" s="2"/>
      <c r="AE426" s="2"/>
      <c r="AF426" s="2"/>
      <c r="AG426" s="270"/>
    </row>
    <row r="427" spans="1:33" ht="14.25" customHeight="1">
      <c r="A427" s="204"/>
      <c r="B427" s="268"/>
      <c r="C427" s="268"/>
      <c r="D427" s="268"/>
      <c r="E427" s="268"/>
      <c r="F427" s="268"/>
      <c r="G427" s="268"/>
      <c r="H427" s="269"/>
      <c r="I427" s="189"/>
      <c r="J427" s="3"/>
      <c r="K427" s="2"/>
      <c r="L427" s="269"/>
      <c r="M427" s="189"/>
      <c r="N427" s="3"/>
      <c r="O427" s="2"/>
      <c r="P427" s="269"/>
      <c r="Q427" s="189"/>
      <c r="R427" s="3"/>
      <c r="S427" s="2"/>
      <c r="T427" s="269"/>
      <c r="U427" s="189"/>
      <c r="V427" s="3"/>
      <c r="W427" s="1"/>
      <c r="X427" s="1"/>
      <c r="Y427" s="1"/>
      <c r="Z427" s="1"/>
      <c r="AA427" s="2"/>
      <c r="AB427" s="2"/>
      <c r="AC427" s="2"/>
      <c r="AD427" s="2"/>
      <c r="AE427" s="2"/>
      <c r="AF427" s="2"/>
      <c r="AG427" s="270"/>
    </row>
    <row r="428" spans="1:33" ht="14.25" customHeight="1">
      <c r="A428" s="204"/>
      <c r="B428" s="268"/>
      <c r="C428" s="268"/>
      <c r="D428" s="268"/>
      <c r="E428" s="268"/>
      <c r="F428" s="268"/>
      <c r="G428" s="268"/>
      <c r="H428" s="269"/>
      <c r="I428" s="189"/>
      <c r="J428" s="3"/>
      <c r="K428" s="2"/>
      <c r="L428" s="269"/>
      <c r="M428" s="189"/>
      <c r="N428" s="3"/>
      <c r="O428" s="2"/>
      <c r="P428" s="269"/>
      <c r="Q428" s="189"/>
      <c r="R428" s="3"/>
      <c r="S428" s="2"/>
      <c r="T428" s="269"/>
      <c r="U428" s="189"/>
      <c r="V428" s="3"/>
      <c r="W428" s="1"/>
      <c r="X428" s="1"/>
      <c r="Y428" s="1"/>
      <c r="Z428" s="1"/>
      <c r="AA428" s="2"/>
      <c r="AB428" s="2"/>
      <c r="AC428" s="2"/>
      <c r="AD428" s="2"/>
      <c r="AE428" s="2"/>
      <c r="AF428" s="2"/>
      <c r="AG428" s="270"/>
    </row>
    <row r="429" spans="1:33" ht="14.25" customHeight="1">
      <c r="A429" s="204"/>
      <c r="B429" s="268"/>
      <c r="C429" s="268"/>
      <c r="D429" s="268"/>
      <c r="E429" s="268"/>
      <c r="F429" s="268"/>
      <c r="G429" s="268"/>
      <c r="H429" s="269"/>
      <c r="I429" s="189"/>
      <c r="J429" s="3"/>
      <c r="K429" s="2"/>
      <c r="L429" s="269"/>
      <c r="M429" s="189"/>
      <c r="N429" s="3"/>
      <c r="O429" s="2"/>
      <c r="P429" s="269"/>
      <c r="Q429" s="189"/>
      <c r="R429" s="3"/>
      <c r="S429" s="2"/>
      <c r="T429" s="269"/>
      <c r="U429" s="189"/>
      <c r="V429" s="3"/>
      <c r="W429" s="1"/>
      <c r="X429" s="1"/>
      <c r="Y429" s="1"/>
      <c r="Z429" s="1"/>
      <c r="AA429" s="2"/>
      <c r="AB429" s="2"/>
      <c r="AC429" s="2"/>
      <c r="AD429" s="2"/>
      <c r="AE429" s="2"/>
      <c r="AF429" s="2"/>
      <c r="AG429" s="270"/>
    </row>
    <row r="430" spans="1:33" ht="14.25" customHeight="1">
      <c r="A430" s="204"/>
      <c r="B430" s="268"/>
      <c r="C430" s="268"/>
      <c r="D430" s="268"/>
      <c r="E430" s="268"/>
      <c r="F430" s="268"/>
      <c r="G430" s="268"/>
      <c r="H430" s="269"/>
      <c r="I430" s="189"/>
      <c r="J430" s="3"/>
      <c r="K430" s="2"/>
      <c r="L430" s="269"/>
      <c r="M430" s="189"/>
      <c r="N430" s="3"/>
      <c r="O430" s="2"/>
      <c r="P430" s="269"/>
      <c r="Q430" s="189"/>
      <c r="R430" s="3"/>
      <c r="S430" s="2"/>
      <c r="T430" s="269"/>
      <c r="U430" s="189"/>
      <c r="V430" s="3"/>
      <c r="W430" s="1"/>
      <c r="X430" s="1"/>
      <c r="Y430" s="1"/>
      <c r="Z430" s="1"/>
      <c r="AA430" s="2"/>
      <c r="AB430" s="2"/>
      <c r="AC430" s="2"/>
      <c r="AD430" s="2"/>
      <c r="AE430" s="2"/>
      <c r="AF430" s="2"/>
      <c r="AG430" s="270"/>
    </row>
    <row r="431" spans="1:33" ht="14.25" customHeight="1">
      <c r="A431" s="204"/>
      <c r="B431" s="268"/>
      <c r="C431" s="268"/>
      <c r="D431" s="268"/>
      <c r="E431" s="268"/>
      <c r="F431" s="268"/>
      <c r="G431" s="268"/>
      <c r="H431" s="269"/>
      <c r="I431" s="189"/>
      <c r="J431" s="3"/>
      <c r="K431" s="2"/>
      <c r="L431" s="269"/>
      <c r="M431" s="189"/>
      <c r="N431" s="3"/>
      <c r="O431" s="2"/>
      <c r="P431" s="269"/>
      <c r="Q431" s="189"/>
      <c r="R431" s="3"/>
      <c r="S431" s="2"/>
      <c r="T431" s="269"/>
      <c r="U431" s="189"/>
      <c r="V431" s="3"/>
      <c r="W431" s="1"/>
      <c r="X431" s="1"/>
      <c r="Y431" s="1"/>
      <c r="Z431" s="1"/>
      <c r="AA431" s="2"/>
      <c r="AB431" s="2"/>
      <c r="AC431" s="2"/>
      <c r="AD431" s="2"/>
      <c r="AE431" s="2"/>
      <c r="AF431" s="2"/>
      <c r="AG431" s="270"/>
    </row>
    <row r="432" spans="1:33" ht="14.25" customHeight="1">
      <c r="A432" s="204"/>
      <c r="B432" s="268"/>
      <c r="C432" s="268"/>
      <c r="D432" s="268"/>
      <c r="E432" s="268"/>
      <c r="F432" s="268"/>
      <c r="G432" s="268"/>
      <c r="H432" s="269"/>
      <c r="I432" s="189"/>
      <c r="J432" s="3"/>
      <c r="K432" s="2"/>
      <c r="L432" s="269"/>
      <c r="M432" s="189"/>
      <c r="N432" s="3"/>
      <c r="O432" s="2"/>
      <c r="P432" s="269"/>
      <c r="Q432" s="189"/>
      <c r="R432" s="3"/>
      <c r="S432" s="2"/>
      <c r="T432" s="269"/>
      <c r="U432" s="189"/>
      <c r="V432" s="3"/>
      <c r="W432" s="1"/>
      <c r="X432" s="1"/>
      <c r="Y432" s="1"/>
      <c r="Z432" s="1"/>
      <c r="AA432" s="2"/>
      <c r="AB432" s="2"/>
      <c r="AC432" s="2"/>
      <c r="AD432" s="2"/>
      <c r="AE432" s="2"/>
      <c r="AF432" s="2"/>
      <c r="AG432" s="270"/>
    </row>
    <row r="433" spans="1:33" ht="14.25" customHeight="1">
      <c r="A433" s="204"/>
      <c r="B433" s="268"/>
      <c r="C433" s="268"/>
      <c r="D433" s="268"/>
      <c r="E433" s="268"/>
      <c r="F433" s="268"/>
      <c r="G433" s="268"/>
      <c r="H433" s="269"/>
      <c r="I433" s="189"/>
      <c r="J433" s="3"/>
      <c r="K433" s="2"/>
      <c r="L433" s="269"/>
      <c r="M433" s="189"/>
      <c r="N433" s="3"/>
      <c r="O433" s="2"/>
      <c r="P433" s="269"/>
      <c r="Q433" s="189"/>
      <c r="R433" s="3"/>
      <c r="S433" s="2"/>
      <c r="T433" s="269"/>
      <c r="U433" s="189"/>
      <c r="V433" s="3"/>
      <c r="W433" s="1"/>
      <c r="X433" s="1"/>
      <c r="Y433" s="1"/>
      <c r="Z433" s="1"/>
      <c r="AA433" s="2"/>
      <c r="AB433" s="2"/>
      <c r="AC433" s="2"/>
      <c r="AD433" s="2"/>
      <c r="AE433" s="2"/>
      <c r="AF433" s="2"/>
      <c r="AG433" s="270"/>
    </row>
    <row r="434" spans="1:33" ht="14.25" customHeight="1">
      <c r="A434" s="204"/>
      <c r="B434" s="268"/>
      <c r="C434" s="268"/>
      <c r="D434" s="268"/>
      <c r="E434" s="268"/>
      <c r="F434" s="268"/>
      <c r="G434" s="268"/>
      <c r="H434" s="269"/>
      <c r="I434" s="189"/>
      <c r="J434" s="3"/>
      <c r="K434" s="2"/>
      <c r="L434" s="269"/>
      <c r="M434" s="189"/>
      <c r="N434" s="3"/>
      <c r="O434" s="2"/>
      <c r="P434" s="269"/>
      <c r="Q434" s="189"/>
      <c r="R434" s="3"/>
      <c r="S434" s="2"/>
      <c r="T434" s="269"/>
      <c r="U434" s="189"/>
      <c r="V434" s="3"/>
      <c r="W434" s="1"/>
      <c r="X434" s="1"/>
      <c r="Y434" s="1"/>
      <c r="Z434" s="1"/>
      <c r="AA434" s="2"/>
      <c r="AB434" s="2"/>
      <c r="AC434" s="2"/>
      <c r="AD434" s="2"/>
      <c r="AE434" s="2"/>
      <c r="AF434" s="2"/>
      <c r="AG434" s="270"/>
    </row>
    <row r="435" spans="1:33" ht="14.25" customHeight="1">
      <c r="A435" s="204"/>
      <c r="B435" s="268"/>
      <c r="C435" s="268"/>
      <c r="D435" s="268"/>
      <c r="E435" s="268"/>
      <c r="F435" s="268"/>
      <c r="G435" s="268"/>
      <c r="H435" s="269"/>
      <c r="I435" s="189"/>
      <c r="J435" s="3"/>
      <c r="K435" s="2"/>
      <c r="L435" s="269"/>
      <c r="M435" s="189"/>
      <c r="N435" s="3"/>
      <c r="O435" s="2"/>
      <c r="P435" s="269"/>
      <c r="Q435" s="189"/>
      <c r="R435" s="3"/>
      <c r="S435" s="2"/>
      <c r="T435" s="269"/>
      <c r="U435" s="189"/>
      <c r="V435" s="3"/>
      <c r="W435" s="1"/>
      <c r="X435" s="1"/>
      <c r="Y435" s="1"/>
      <c r="Z435" s="1"/>
      <c r="AA435" s="2"/>
      <c r="AB435" s="2"/>
      <c r="AC435" s="2"/>
      <c r="AD435" s="2"/>
      <c r="AE435" s="2"/>
      <c r="AF435" s="2"/>
      <c r="AG435" s="270"/>
    </row>
    <row r="436" spans="1:33" ht="14.25" customHeight="1">
      <c r="A436" s="204"/>
      <c r="B436" s="268"/>
      <c r="C436" s="268"/>
      <c r="D436" s="268"/>
      <c r="E436" s="268"/>
      <c r="F436" s="268"/>
      <c r="G436" s="268"/>
      <c r="H436" s="269"/>
      <c r="I436" s="189"/>
      <c r="J436" s="3"/>
      <c r="K436" s="2"/>
      <c r="L436" s="269"/>
      <c r="M436" s="189"/>
      <c r="N436" s="3"/>
      <c r="O436" s="2"/>
      <c r="P436" s="269"/>
      <c r="Q436" s="189"/>
      <c r="R436" s="3"/>
      <c r="S436" s="2"/>
      <c r="T436" s="269"/>
      <c r="U436" s="189"/>
      <c r="V436" s="3"/>
      <c r="W436" s="1"/>
      <c r="X436" s="1"/>
      <c r="Y436" s="1"/>
      <c r="Z436" s="1"/>
      <c r="AA436" s="2"/>
      <c r="AB436" s="2"/>
      <c r="AC436" s="2"/>
      <c r="AD436" s="2"/>
      <c r="AE436" s="2"/>
      <c r="AF436" s="2"/>
      <c r="AG436" s="270"/>
    </row>
    <row r="437" spans="1:33" ht="14.25" customHeight="1">
      <c r="A437" s="204"/>
      <c r="B437" s="268"/>
      <c r="C437" s="268"/>
      <c r="D437" s="268"/>
      <c r="E437" s="268"/>
      <c r="F437" s="268"/>
      <c r="G437" s="268"/>
      <c r="H437" s="269"/>
      <c r="I437" s="189"/>
      <c r="J437" s="3"/>
      <c r="K437" s="2"/>
      <c r="L437" s="269"/>
      <c r="M437" s="189"/>
      <c r="N437" s="3"/>
      <c r="O437" s="2"/>
      <c r="P437" s="269"/>
      <c r="Q437" s="189"/>
      <c r="R437" s="3"/>
      <c r="S437" s="2"/>
      <c r="T437" s="269"/>
      <c r="U437" s="189"/>
      <c r="V437" s="3"/>
      <c r="W437" s="1"/>
      <c r="X437" s="1"/>
      <c r="Y437" s="1"/>
      <c r="Z437" s="1"/>
      <c r="AA437" s="2"/>
      <c r="AB437" s="2"/>
      <c r="AC437" s="2"/>
      <c r="AD437" s="2"/>
      <c r="AE437" s="2"/>
      <c r="AF437" s="2"/>
      <c r="AG437" s="270"/>
    </row>
    <row r="438" spans="1:33" ht="14.25" customHeight="1">
      <c r="A438" s="204"/>
      <c r="B438" s="268"/>
      <c r="C438" s="268"/>
      <c r="D438" s="268"/>
      <c r="E438" s="268"/>
      <c r="F438" s="268"/>
      <c r="G438" s="268"/>
      <c r="H438" s="269"/>
      <c r="I438" s="189"/>
      <c r="J438" s="3"/>
      <c r="K438" s="2"/>
      <c r="L438" s="269"/>
      <c r="M438" s="189"/>
      <c r="N438" s="3"/>
      <c r="O438" s="2"/>
      <c r="P438" s="269"/>
      <c r="Q438" s="189"/>
      <c r="R438" s="3"/>
      <c r="S438" s="2"/>
      <c r="T438" s="269"/>
      <c r="U438" s="189"/>
      <c r="V438" s="3"/>
      <c r="W438" s="1"/>
      <c r="X438" s="1"/>
      <c r="Y438" s="1"/>
      <c r="Z438" s="1"/>
      <c r="AA438" s="2"/>
      <c r="AB438" s="2"/>
      <c r="AC438" s="2"/>
      <c r="AD438" s="2"/>
      <c r="AE438" s="2"/>
      <c r="AF438" s="2"/>
      <c r="AG438" s="270"/>
    </row>
    <row r="439" spans="1:33" ht="14.25" customHeight="1">
      <c r="A439" s="204"/>
      <c r="B439" s="268"/>
      <c r="C439" s="268"/>
      <c r="D439" s="268"/>
      <c r="E439" s="268"/>
      <c r="F439" s="268"/>
      <c r="G439" s="268"/>
      <c r="H439" s="269"/>
      <c r="I439" s="189"/>
      <c r="J439" s="3"/>
      <c r="K439" s="2"/>
      <c r="L439" s="269"/>
      <c r="M439" s="189"/>
      <c r="N439" s="3"/>
      <c r="O439" s="2"/>
      <c r="P439" s="269"/>
      <c r="Q439" s="189"/>
      <c r="R439" s="3"/>
      <c r="S439" s="2"/>
      <c r="T439" s="269"/>
      <c r="U439" s="189"/>
      <c r="V439" s="3"/>
      <c r="W439" s="1"/>
      <c r="X439" s="1"/>
      <c r="Y439" s="1"/>
      <c r="Z439" s="1"/>
      <c r="AA439" s="2"/>
      <c r="AB439" s="2"/>
      <c r="AC439" s="2"/>
      <c r="AD439" s="2"/>
      <c r="AE439" s="2"/>
      <c r="AF439" s="2"/>
      <c r="AG439" s="270"/>
    </row>
    <row r="440" spans="1:33" ht="14.25" customHeight="1">
      <c r="A440" s="204"/>
      <c r="B440" s="268"/>
      <c r="C440" s="268"/>
      <c r="D440" s="268"/>
      <c r="E440" s="268"/>
      <c r="F440" s="268"/>
      <c r="G440" s="268"/>
      <c r="H440" s="269"/>
      <c r="I440" s="189"/>
      <c r="J440" s="3"/>
      <c r="K440" s="2"/>
      <c r="L440" s="269"/>
      <c r="M440" s="189"/>
      <c r="N440" s="3"/>
      <c r="O440" s="2"/>
      <c r="P440" s="269"/>
      <c r="Q440" s="189"/>
      <c r="R440" s="3"/>
      <c r="S440" s="2"/>
      <c r="T440" s="269"/>
      <c r="U440" s="189"/>
      <c r="V440" s="3"/>
      <c r="W440" s="1"/>
      <c r="X440" s="1"/>
      <c r="Y440" s="1"/>
      <c r="Z440" s="1"/>
      <c r="AA440" s="2"/>
      <c r="AB440" s="2"/>
      <c r="AC440" s="2"/>
      <c r="AD440" s="2"/>
      <c r="AE440" s="2"/>
      <c r="AF440" s="2"/>
      <c r="AG440" s="270"/>
    </row>
    <row r="441" spans="1:33" ht="14.25" customHeight="1">
      <c r="A441" s="204"/>
      <c r="B441" s="268"/>
      <c r="C441" s="268"/>
      <c r="D441" s="268"/>
      <c r="E441" s="268"/>
      <c r="F441" s="268"/>
      <c r="G441" s="268"/>
      <c r="H441" s="269"/>
      <c r="I441" s="189"/>
      <c r="J441" s="3"/>
      <c r="K441" s="2"/>
      <c r="L441" s="269"/>
      <c r="M441" s="189"/>
      <c r="N441" s="3"/>
      <c r="O441" s="2"/>
      <c r="P441" s="269"/>
      <c r="Q441" s="189"/>
      <c r="R441" s="3"/>
      <c r="S441" s="2"/>
      <c r="T441" s="269"/>
      <c r="U441" s="189"/>
      <c r="V441" s="3"/>
      <c r="W441" s="1"/>
      <c r="X441" s="1"/>
      <c r="Y441" s="1"/>
      <c r="Z441" s="1"/>
      <c r="AA441" s="2"/>
      <c r="AB441" s="2"/>
      <c r="AC441" s="2"/>
      <c r="AD441" s="2"/>
      <c r="AE441" s="2"/>
      <c r="AF441" s="2"/>
      <c r="AG441" s="270"/>
    </row>
    <row r="442" spans="1:33" ht="14.25" customHeight="1">
      <c r="A442" s="204"/>
      <c r="B442" s="268"/>
      <c r="C442" s="268"/>
      <c r="D442" s="268"/>
      <c r="E442" s="268"/>
      <c r="F442" s="268"/>
      <c r="G442" s="268"/>
      <c r="H442" s="269"/>
      <c r="I442" s="189"/>
      <c r="J442" s="3"/>
      <c r="K442" s="2"/>
      <c r="L442" s="269"/>
      <c r="M442" s="189"/>
      <c r="N442" s="3"/>
      <c r="O442" s="2"/>
      <c r="P442" s="269"/>
      <c r="Q442" s="189"/>
      <c r="R442" s="3"/>
      <c r="S442" s="2"/>
      <c r="T442" s="269"/>
      <c r="U442" s="189"/>
      <c r="V442" s="3"/>
      <c r="W442" s="1"/>
      <c r="X442" s="1"/>
      <c r="Y442" s="1"/>
      <c r="Z442" s="1"/>
      <c r="AA442" s="2"/>
      <c r="AB442" s="2"/>
      <c r="AC442" s="2"/>
      <c r="AD442" s="2"/>
      <c r="AE442" s="2"/>
      <c r="AF442" s="2"/>
      <c r="AG442" s="270"/>
    </row>
    <row r="443" spans="1:33" ht="14.25" customHeight="1">
      <c r="A443" s="204"/>
      <c r="B443" s="268"/>
      <c r="C443" s="268"/>
      <c r="D443" s="268"/>
      <c r="E443" s="268"/>
      <c r="F443" s="268"/>
      <c r="G443" s="268"/>
      <c r="H443" s="269"/>
      <c r="I443" s="189"/>
      <c r="J443" s="3"/>
      <c r="K443" s="2"/>
      <c r="L443" s="269"/>
      <c r="M443" s="189"/>
      <c r="N443" s="3"/>
      <c r="O443" s="2"/>
      <c r="P443" s="269"/>
      <c r="Q443" s="189"/>
      <c r="R443" s="3"/>
      <c r="S443" s="2"/>
      <c r="T443" s="269"/>
      <c r="U443" s="189"/>
      <c r="V443" s="3"/>
      <c r="W443" s="1"/>
      <c r="X443" s="1"/>
      <c r="Y443" s="1"/>
      <c r="Z443" s="1"/>
      <c r="AA443" s="2"/>
      <c r="AB443" s="2"/>
      <c r="AC443" s="2"/>
      <c r="AD443" s="2"/>
      <c r="AE443" s="2"/>
      <c r="AF443" s="2"/>
      <c r="AG443" s="270"/>
    </row>
    <row r="444" spans="1:33" ht="14.25" customHeight="1">
      <c r="A444" s="204"/>
      <c r="B444" s="268"/>
      <c r="C444" s="268"/>
      <c r="D444" s="268"/>
      <c r="E444" s="268"/>
      <c r="F444" s="268"/>
      <c r="G444" s="268"/>
      <c r="H444" s="269"/>
      <c r="I444" s="189"/>
      <c r="J444" s="3"/>
      <c r="K444" s="2"/>
      <c r="L444" s="269"/>
      <c r="M444" s="189"/>
      <c r="N444" s="3"/>
      <c r="O444" s="2"/>
      <c r="P444" s="269"/>
      <c r="Q444" s="189"/>
      <c r="R444" s="3"/>
      <c r="S444" s="2"/>
      <c r="T444" s="269"/>
      <c r="U444" s="189"/>
      <c r="V444" s="3"/>
      <c r="W444" s="1"/>
      <c r="X444" s="1"/>
      <c r="Y444" s="1"/>
      <c r="Z444" s="1"/>
      <c r="AA444" s="2"/>
      <c r="AB444" s="2"/>
      <c r="AC444" s="2"/>
      <c r="AD444" s="2"/>
      <c r="AE444" s="2"/>
      <c r="AF444" s="2"/>
      <c r="AG444" s="270"/>
    </row>
    <row r="445" spans="1:33" ht="14.25" customHeight="1">
      <c r="A445" s="204"/>
      <c r="B445" s="268"/>
      <c r="C445" s="268"/>
      <c r="D445" s="268"/>
      <c r="E445" s="268"/>
      <c r="F445" s="268"/>
      <c r="G445" s="268"/>
      <c r="H445" s="269"/>
      <c r="I445" s="189"/>
      <c r="J445" s="3"/>
      <c r="K445" s="2"/>
      <c r="L445" s="269"/>
      <c r="M445" s="189"/>
      <c r="N445" s="3"/>
      <c r="O445" s="2"/>
      <c r="P445" s="269"/>
      <c r="Q445" s="189"/>
      <c r="R445" s="3"/>
      <c r="S445" s="2"/>
      <c r="T445" s="269"/>
      <c r="U445" s="189"/>
      <c r="V445" s="3"/>
      <c r="W445" s="1"/>
      <c r="X445" s="1"/>
      <c r="Y445" s="1"/>
      <c r="Z445" s="1"/>
      <c r="AA445" s="2"/>
      <c r="AB445" s="2"/>
      <c r="AC445" s="2"/>
      <c r="AD445" s="2"/>
      <c r="AE445" s="2"/>
      <c r="AF445" s="2"/>
      <c r="AG445" s="270"/>
    </row>
    <row r="446" spans="1:33" ht="14.25" customHeight="1">
      <c r="A446" s="204"/>
      <c r="B446" s="268"/>
      <c r="C446" s="268"/>
      <c r="D446" s="268"/>
      <c r="E446" s="268"/>
      <c r="F446" s="268"/>
      <c r="G446" s="268"/>
      <c r="H446" s="269"/>
      <c r="I446" s="189"/>
      <c r="J446" s="3"/>
      <c r="K446" s="2"/>
      <c r="L446" s="269"/>
      <c r="M446" s="189"/>
      <c r="N446" s="3"/>
      <c r="O446" s="2"/>
      <c r="P446" s="269"/>
      <c r="Q446" s="189"/>
      <c r="R446" s="3"/>
      <c r="S446" s="2"/>
      <c r="T446" s="269"/>
      <c r="U446" s="189"/>
      <c r="V446" s="3"/>
      <c r="W446" s="1"/>
      <c r="X446" s="1"/>
      <c r="Y446" s="1"/>
      <c r="Z446" s="1"/>
      <c r="AA446" s="2"/>
      <c r="AB446" s="2"/>
      <c r="AC446" s="2"/>
      <c r="AD446" s="2"/>
      <c r="AE446" s="2"/>
      <c r="AF446" s="2"/>
      <c r="AG446" s="270"/>
    </row>
    <row r="447" spans="1:33" ht="14.25" customHeight="1">
      <c r="A447" s="204"/>
      <c r="B447" s="268"/>
      <c r="C447" s="268"/>
      <c r="D447" s="268"/>
      <c r="E447" s="268"/>
      <c r="F447" s="268"/>
      <c r="G447" s="268"/>
      <c r="H447" s="269"/>
      <c r="I447" s="189"/>
      <c r="J447" s="3"/>
      <c r="K447" s="2"/>
      <c r="L447" s="269"/>
      <c r="M447" s="189"/>
      <c r="N447" s="3"/>
      <c r="O447" s="2"/>
      <c r="P447" s="269"/>
      <c r="Q447" s="189"/>
      <c r="R447" s="3"/>
      <c r="S447" s="2"/>
      <c r="T447" s="269"/>
      <c r="U447" s="189"/>
      <c r="V447" s="3"/>
      <c r="W447" s="1"/>
      <c r="X447" s="1"/>
      <c r="Y447" s="1"/>
      <c r="Z447" s="1"/>
      <c r="AA447" s="2"/>
      <c r="AB447" s="2"/>
      <c r="AC447" s="2"/>
      <c r="AD447" s="2"/>
      <c r="AE447" s="2"/>
      <c r="AF447" s="2"/>
      <c r="AG447" s="270"/>
    </row>
    <row r="448" spans="1:33" ht="14.25" customHeight="1">
      <c r="A448" s="204"/>
      <c r="B448" s="268"/>
      <c r="C448" s="268"/>
      <c r="D448" s="268"/>
      <c r="E448" s="268"/>
      <c r="F448" s="268"/>
      <c r="G448" s="268"/>
      <c r="H448" s="269"/>
      <c r="I448" s="189"/>
      <c r="J448" s="3"/>
      <c r="K448" s="2"/>
      <c r="L448" s="269"/>
      <c r="M448" s="189"/>
      <c r="N448" s="3"/>
      <c r="O448" s="2"/>
      <c r="P448" s="269"/>
      <c r="Q448" s="189"/>
      <c r="R448" s="3"/>
      <c r="S448" s="2"/>
      <c r="T448" s="269"/>
      <c r="U448" s="189"/>
      <c r="V448" s="3"/>
      <c r="W448" s="1"/>
      <c r="X448" s="1"/>
      <c r="Y448" s="1"/>
      <c r="Z448" s="1"/>
      <c r="AA448" s="2"/>
      <c r="AB448" s="2"/>
      <c r="AC448" s="2"/>
      <c r="AD448" s="2"/>
      <c r="AE448" s="2"/>
      <c r="AF448" s="2"/>
      <c r="AG448" s="270"/>
    </row>
    <row r="449" spans="1:33" ht="14.25" customHeight="1">
      <c r="A449" s="204"/>
      <c r="B449" s="268"/>
      <c r="C449" s="268"/>
      <c r="D449" s="268"/>
      <c r="E449" s="268"/>
      <c r="F449" s="268"/>
      <c r="G449" s="268"/>
      <c r="H449" s="269"/>
      <c r="I449" s="189"/>
      <c r="J449" s="3"/>
      <c r="K449" s="2"/>
      <c r="L449" s="269"/>
      <c r="M449" s="189"/>
      <c r="N449" s="3"/>
      <c r="O449" s="2"/>
      <c r="P449" s="269"/>
      <c r="Q449" s="189"/>
      <c r="R449" s="3"/>
      <c r="S449" s="2"/>
      <c r="T449" s="269"/>
      <c r="U449" s="189"/>
      <c r="V449" s="3"/>
      <c r="W449" s="1"/>
      <c r="X449" s="1"/>
      <c r="Y449" s="1"/>
      <c r="Z449" s="1"/>
      <c r="AA449" s="2"/>
      <c r="AB449" s="2"/>
      <c r="AC449" s="2"/>
      <c r="AD449" s="2"/>
      <c r="AE449" s="2"/>
      <c r="AF449" s="2"/>
      <c r="AG449" s="270"/>
    </row>
    <row r="450" spans="1:33" ht="14.25" customHeight="1">
      <c r="A450" s="204"/>
      <c r="B450" s="268"/>
      <c r="C450" s="268"/>
      <c r="D450" s="268"/>
      <c r="E450" s="268"/>
      <c r="F450" s="268"/>
      <c r="G450" s="268"/>
      <c r="H450" s="269"/>
      <c r="I450" s="189"/>
      <c r="J450" s="3"/>
      <c r="K450" s="2"/>
      <c r="L450" s="269"/>
      <c r="M450" s="189"/>
      <c r="N450" s="3"/>
      <c r="O450" s="2"/>
      <c r="P450" s="269"/>
      <c r="Q450" s="189"/>
      <c r="R450" s="3"/>
      <c r="S450" s="2"/>
      <c r="T450" s="269"/>
      <c r="U450" s="189"/>
      <c r="V450" s="3"/>
      <c r="W450" s="1"/>
      <c r="X450" s="1"/>
      <c r="Y450" s="1"/>
      <c r="Z450" s="1"/>
      <c r="AA450" s="2"/>
      <c r="AB450" s="2"/>
      <c r="AC450" s="2"/>
      <c r="AD450" s="2"/>
      <c r="AE450" s="2"/>
      <c r="AF450" s="2"/>
      <c r="AG450" s="270"/>
    </row>
    <row r="451" spans="1:33" ht="14.25" customHeight="1">
      <c r="A451" s="204"/>
      <c r="B451" s="268"/>
      <c r="C451" s="268"/>
      <c r="D451" s="268"/>
      <c r="E451" s="268"/>
      <c r="F451" s="268"/>
      <c r="G451" s="268"/>
      <c r="H451" s="269"/>
      <c r="I451" s="189"/>
      <c r="J451" s="3"/>
      <c r="K451" s="2"/>
      <c r="L451" s="269"/>
      <c r="M451" s="189"/>
      <c r="N451" s="3"/>
      <c r="O451" s="2"/>
      <c r="P451" s="269"/>
      <c r="Q451" s="189"/>
      <c r="R451" s="3"/>
      <c r="S451" s="2"/>
      <c r="T451" s="269"/>
      <c r="U451" s="189"/>
      <c r="V451" s="3"/>
      <c r="W451" s="1"/>
      <c r="X451" s="1"/>
      <c r="Y451" s="1"/>
      <c r="Z451" s="1"/>
      <c r="AA451" s="2"/>
      <c r="AB451" s="2"/>
      <c r="AC451" s="2"/>
      <c r="AD451" s="2"/>
      <c r="AE451" s="2"/>
      <c r="AF451" s="2"/>
      <c r="AG451" s="270"/>
    </row>
    <row r="452" spans="1:33" ht="14.25" customHeight="1">
      <c r="A452" s="204"/>
      <c r="B452" s="268"/>
      <c r="C452" s="268"/>
      <c r="D452" s="268"/>
      <c r="E452" s="268"/>
      <c r="F452" s="268"/>
      <c r="G452" s="268"/>
      <c r="H452" s="269"/>
      <c r="I452" s="189"/>
      <c r="J452" s="3"/>
      <c r="K452" s="2"/>
      <c r="L452" s="269"/>
      <c r="M452" s="189"/>
      <c r="N452" s="3"/>
      <c r="O452" s="2"/>
      <c r="P452" s="269"/>
      <c r="Q452" s="189"/>
      <c r="R452" s="3"/>
      <c r="S452" s="2"/>
      <c r="T452" s="269"/>
      <c r="U452" s="189"/>
      <c r="V452" s="3"/>
      <c r="W452" s="1"/>
      <c r="X452" s="1"/>
      <c r="Y452" s="1"/>
      <c r="Z452" s="1"/>
      <c r="AA452" s="2"/>
      <c r="AB452" s="2"/>
      <c r="AC452" s="2"/>
      <c r="AD452" s="2"/>
      <c r="AE452" s="2"/>
      <c r="AF452" s="2"/>
      <c r="AG452" s="270"/>
    </row>
    <row r="453" spans="1:33" ht="14.25" customHeight="1">
      <c r="A453" s="204"/>
      <c r="B453" s="268"/>
      <c r="C453" s="268"/>
      <c r="D453" s="268"/>
      <c r="E453" s="268"/>
      <c r="F453" s="268"/>
      <c r="G453" s="268"/>
      <c r="H453" s="269"/>
      <c r="I453" s="189"/>
      <c r="J453" s="3"/>
      <c r="K453" s="2"/>
      <c r="L453" s="269"/>
      <c r="M453" s="189"/>
      <c r="N453" s="3"/>
      <c r="O453" s="2"/>
      <c r="P453" s="269"/>
      <c r="Q453" s="189"/>
      <c r="R453" s="3"/>
      <c r="S453" s="2"/>
      <c r="T453" s="269"/>
      <c r="U453" s="189"/>
      <c r="V453" s="3"/>
      <c r="W453" s="1"/>
      <c r="X453" s="1"/>
      <c r="Y453" s="1"/>
      <c r="Z453" s="1"/>
      <c r="AA453" s="2"/>
      <c r="AB453" s="2"/>
      <c r="AC453" s="2"/>
      <c r="AD453" s="2"/>
      <c r="AE453" s="2"/>
      <c r="AF453" s="2"/>
      <c r="AG453" s="270"/>
    </row>
    <row r="454" spans="1:33" ht="14.25" customHeight="1">
      <c r="A454" s="204"/>
      <c r="B454" s="268"/>
      <c r="C454" s="268"/>
      <c r="D454" s="268"/>
      <c r="E454" s="268"/>
      <c r="F454" s="268"/>
      <c r="G454" s="268"/>
      <c r="H454" s="269"/>
      <c r="I454" s="189"/>
      <c r="J454" s="3"/>
      <c r="K454" s="2"/>
      <c r="L454" s="269"/>
      <c r="M454" s="189"/>
      <c r="N454" s="3"/>
      <c r="O454" s="2"/>
      <c r="P454" s="269"/>
      <c r="Q454" s="189"/>
      <c r="R454" s="3"/>
      <c r="S454" s="2"/>
      <c r="T454" s="269"/>
      <c r="U454" s="189"/>
      <c r="V454" s="3"/>
      <c r="W454" s="1"/>
      <c r="X454" s="1"/>
      <c r="Y454" s="1"/>
      <c r="Z454" s="1"/>
      <c r="AA454" s="2"/>
      <c r="AB454" s="2"/>
      <c r="AC454" s="2"/>
      <c r="AD454" s="2"/>
      <c r="AE454" s="2"/>
      <c r="AF454" s="2"/>
      <c r="AG454" s="270"/>
    </row>
    <row r="455" spans="1:33" ht="14.25" customHeight="1">
      <c r="A455" s="204"/>
      <c r="B455" s="268"/>
      <c r="C455" s="268"/>
      <c r="D455" s="268"/>
      <c r="E455" s="268"/>
      <c r="F455" s="268"/>
      <c r="G455" s="268"/>
      <c r="H455" s="269"/>
      <c r="I455" s="189"/>
      <c r="J455" s="3"/>
      <c r="K455" s="2"/>
      <c r="L455" s="269"/>
      <c r="M455" s="189"/>
      <c r="N455" s="3"/>
      <c r="O455" s="2"/>
      <c r="P455" s="269"/>
      <c r="Q455" s="189"/>
      <c r="R455" s="3"/>
      <c r="S455" s="2"/>
      <c r="T455" s="269"/>
      <c r="U455" s="189"/>
      <c r="V455" s="3"/>
      <c r="W455" s="1"/>
      <c r="X455" s="1"/>
      <c r="Y455" s="1"/>
      <c r="Z455" s="1"/>
      <c r="AA455" s="2"/>
      <c r="AB455" s="2"/>
      <c r="AC455" s="2"/>
      <c r="AD455" s="2"/>
      <c r="AE455" s="2"/>
      <c r="AF455" s="2"/>
      <c r="AG455" s="270"/>
    </row>
    <row r="456" spans="1:33" ht="14.25" customHeight="1">
      <c r="A456" s="204"/>
      <c r="B456" s="268"/>
      <c r="C456" s="268"/>
      <c r="D456" s="268"/>
      <c r="E456" s="268"/>
      <c r="F456" s="268"/>
      <c r="G456" s="268"/>
      <c r="H456" s="269"/>
      <c r="I456" s="189"/>
      <c r="J456" s="3"/>
      <c r="K456" s="2"/>
      <c r="L456" s="269"/>
      <c r="M456" s="189"/>
      <c r="N456" s="3"/>
      <c r="O456" s="2"/>
      <c r="P456" s="269"/>
      <c r="Q456" s="189"/>
      <c r="R456" s="3"/>
      <c r="S456" s="2"/>
      <c r="T456" s="269"/>
      <c r="U456" s="189"/>
      <c r="V456" s="3"/>
      <c r="W456" s="1"/>
      <c r="X456" s="1"/>
      <c r="Y456" s="1"/>
      <c r="Z456" s="1"/>
      <c r="AA456" s="2"/>
      <c r="AB456" s="2"/>
      <c r="AC456" s="2"/>
      <c r="AD456" s="2"/>
      <c r="AE456" s="2"/>
      <c r="AF456" s="2"/>
      <c r="AG456" s="270"/>
    </row>
    <row r="457" spans="1:33" ht="14.25" customHeight="1">
      <c r="A457" s="204"/>
      <c r="B457" s="268"/>
      <c r="C457" s="268"/>
      <c r="D457" s="268"/>
      <c r="E457" s="268"/>
      <c r="F457" s="268"/>
      <c r="G457" s="268"/>
      <c r="H457" s="269"/>
      <c r="I457" s="189"/>
      <c r="J457" s="3"/>
      <c r="K457" s="2"/>
      <c r="L457" s="269"/>
      <c r="M457" s="189"/>
      <c r="N457" s="3"/>
      <c r="O457" s="2"/>
      <c r="P457" s="269"/>
      <c r="Q457" s="189"/>
      <c r="R457" s="3"/>
      <c r="S457" s="2"/>
      <c r="T457" s="269"/>
      <c r="U457" s="189"/>
      <c r="V457" s="3"/>
      <c r="W457" s="1"/>
      <c r="X457" s="1"/>
      <c r="Y457" s="1"/>
      <c r="Z457" s="1"/>
      <c r="AA457" s="2"/>
      <c r="AB457" s="2"/>
      <c r="AC457" s="2"/>
      <c r="AD457" s="2"/>
      <c r="AE457" s="2"/>
      <c r="AF457" s="2"/>
      <c r="AG457" s="270"/>
    </row>
    <row r="458" spans="1:33" ht="14.25" customHeight="1">
      <c r="A458" s="204"/>
      <c r="B458" s="268"/>
      <c r="C458" s="268"/>
      <c r="D458" s="268"/>
      <c r="E458" s="268"/>
      <c r="F458" s="268"/>
      <c r="G458" s="268"/>
      <c r="H458" s="269"/>
      <c r="I458" s="189"/>
      <c r="J458" s="3"/>
      <c r="K458" s="2"/>
      <c r="L458" s="269"/>
      <c r="M458" s="189"/>
      <c r="N458" s="3"/>
      <c r="O458" s="2"/>
      <c r="P458" s="269"/>
      <c r="Q458" s="189"/>
      <c r="R458" s="3"/>
      <c r="S458" s="2"/>
      <c r="T458" s="269"/>
      <c r="U458" s="189"/>
      <c r="V458" s="3"/>
      <c r="W458" s="1"/>
      <c r="X458" s="1"/>
      <c r="Y458" s="1"/>
      <c r="Z458" s="1"/>
      <c r="AA458" s="2"/>
      <c r="AB458" s="2"/>
      <c r="AC458" s="2"/>
      <c r="AD458" s="2"/>
      <c r="AE458" s="2"/>
      <c r="AF458" s="2"/>
      <c r="AG458" s="270"/>
    </row>
    <row r="459" spans="1:33" ht="14.25" customHeight="1">
      <c r="A459" s="204"/>
      <c r="B459" s="268"/>
      <c r="C459" s="268"/>
      <c r="D459" s="268"/>
      <c r="E459" s="268"/>
      <c r="F459" s="268"/>
      <c r="G459" s="268"/>
      <c r="H459" s="269"/>
      <c r="I459" s="189"/>
      <c r="J459" s="3"/>
      <c r="K459" s="2"/>
      <c r="L459" s="269"/>
      <c r="M459" s="189"/>
      <c r="N459" s="3"/>
      <c r="O459" s="2"/>
      <c r="P459" s="269"/>
      <c r="Q459" s="189"/>
      <c r="R459" s="3"/>
      <c r="S459" s="2"/>
      <c r="T459" s="269"/>
      <c r="U459" s="189"/>
      <c r="V459" s="3"/>
      <c r="W459" s="1"/>
      <c r="X459" s="1"/>
      <c r="Y459" s="1"/>
      <c r="Z459" s="1"/>
      <c r="AA459" s="2"/>
      <c r="AB459" s="2"/>
      <c r="AC459" s="2"/>
      <c r="AD459" s="2"/>
      <c r="AE459" s="2"/>
      <c r="AF459" s="2"/>
      <c r="AG459" s="270"/>
    </row>
    <row r="460" spans="1:33" ht="14.25" customHeight="1">
      <c r="A460" s="204"/>
      <c r="B460" s="268"/>
      <c r="C460" s="268"/>
      <c r="D460" s="268"/>
      <c r="E460" s="268"/>
      <c r="F460" s="268"/>
      <c r="G460" s="268"/>
      <c r="H460" s="269"/>
      <c r="I460" s="189"/>
      <c r="J460" s="3"/>
      <c r="K460" s="2"/>
      <c r="L460" s="269"/>
      <c r="M460" s="189"/>
      <c r="N460" s="3"/>
      <c r="O460" s="2"/>
      <c r="P460" s="269"/>
      <c r="Q460" s="189"/>
      <c r="R460" s="3"/>
      <c r="S460" s="2"/>
      <c r="T460" s="269"/>
      <c r="U460" s="189"/>
      <c r="V460" s="3"/>
      <c r="W460" s="1"/>
      <c r="X460" s="1"/>
      <c r="Y460" s="1"/>
      <c r="Z460" s="1"/>
      <c r="AA460" s="2"/>
      <c r="AB460" s="2"/>
      <c r="AC460" s="2"/>
      <c r="AD460" s="2"/>
      <c r="AE460" s="2"/>
      <c r="AF460" s="2"/>
      <c r="AG460" s="270"/>
    </row>
    <row r="461" spans="1:33" ht="14.25" customHeight="1">
      <c r="A461" s="204"/>
      <c r="B461" s="268"/>
      <c r="C461" s="268"/>
      <c r="D461" s="268"/>
      <c r="E461" s="268"/>
      <c r="F461" s="268"/>
      <c r="G461" s="268"/>
      <c r="H461" s="269"/>
      <c r="I461" s="189"/>
      <c r="J461" s="3"/>
      <c r="K461" s="2"/>
      <c r="L461" s="269"/>
      <c r="M461" s="189"/>
      <c r="N461" s="3"/>
      <c r="O461" s="2"/>
      <c r="P461" s="269"/>
      <c r="Q461" s="189"/>
      <c r="R461" s="3"/>
      <c r="S461" s="2"/>
      <c r="T461" s="269"/>
      <c r="U461" s="189"/>
      <c r="V461" s="3"/>
      <c r="W461" s="1"/>
      <c r="X461" s="1"/>
      <c r="Y461" s="1"/>
      <c r="Z461" s="1"/>
      <c r="AA461" s="2"/>
      <c r="AB461" s="2"/>
      <c r="AC461" s="2"/>
      <c r="AD461" s="2"/>
      <c r="AE461" s="2"/>
      <c r="AF461" s="2"/>
      <c r="AG461" s="270"/>
    </row>
    <row r="462" spans="1:33" ht="14.25" customHeight="1">
      <c r="A462" s="204"/>
      <c r="B462" s="268"/>
      <c r="C462" s="268"/>
      <c r="D462" s="268"/>
      <c r="E462" s="268"/>
      <c r="F462" s="268"/>
      <c r="G462" s="268"/>
      <c r="H462" s="269"/>
      <c r="I462" s="189"/>
      <c r="J462" s="3"/>
      <c r="K462" s="2"/>
      <c r="L462" s="269"/>
      <c r="M462" s="189"/>
      <c r="N462" s="3"/>
      <c r="O462" s="2"/>
      <c r="P462" s="269"/>
      <c r="Q462" s="189"/>
      <c r="R462" s="3"/>
      <c r="S462" s="2"/>
      <c r="T462" s="269"/>
      <c r="U462" s="189"/>
      <c r="V462" s="3"/>
      <c r="W462" s="1"/>
      <c r="X462" s="1"/>
      <c r="Y462" s="1"/>
      <c r="Z462" s="1"/>
      <c r="AA462" s="2"/>
      <c r="AB462" s="2"/>
      <c r="AC462" s="2"/>
      <c r="AD462" s="2"/>
      <c r="AE462" s="2"/>
      <c r="AF462" s="2"/>
      <c r="AG462" s="270"/>
    </row>
    <row r="463" spans="1:33" ht="14.25" customHeight="1">
      <c r="A463" s="204"/>
      <c r="B463" s="268"/>
      <c r="C463" s="268"/>
      <c r="D463" s="268"/>
      <c r="E463" s="268"/>
      <c r="F463" s="268"/>
      <c r="G463" s="268"/>
      <c r="H463" s="269"/>
      <c r="I463" s="189"/>
      <c r="J463" s="3"/>
      <c r="K463" s="2"/>
      <c r="L463" s="269"/>
      <c r="M463" s="189"/>
      <c r="N463" s="3"/>
      <c r="O463" s="2"/>
      <c r="P463" s="269"/>
      <c r="Q463" s="189"/>
      <c r="R463" s="3"/>
      <c r="S463" s="2"/>
      <c r="T463" s="269"/>
      <c r="U463" s="189"/>
      <c r="V463" s="3"/>
      <c r="W463" s="1"/>
      <c r="X463" s="1"/>
      <c r="Y463" s="1"/>
      <c r="Z463" s="1"/>
      <c r="AA463" s="2"/>
      <c r="AB463" s="2"/>
      <c r="AC463" s="2"/>
      <c r="AD463" s="2"/>
      <c r="AE463" s="2"/>
      <c r="AF463" s="2"/>
      <c r="AG463" s="270"/>
    </row>
    <row r="464" spans="1:33" ht="14.25" customHeight="1">
      <c r="A464" s="204"/>
      <c r="B464" s="268"/>
      <c r="C464" s="268"/>
      <c r="D464" s="268"/>
      <c r="E464" s="268"/>
      <c r="F464" s="268"/>
      <c r="G464" s="268"/>
      <c r="H464" s="269"/>
      <c r="I464" s="189"/>
      <c r="J464" s="3"/>
      <c r="K464" s="2"/>
      <c r="L464" s="269"/>
      <c r="M464" s="189"/>
      <c r="N464" s="3"/>
      <c r="O464" s="2"/>
      <c r="P464" s="269"/>
      <c r="Q464" s="189"/>
      <c r="R464" s="3"/>
      <c r="S464" s="2"/>
      <c r="T464" s="269"/>
      <c r="U464" s="189"/>
      <c r="V464" s="3"/>
      <c r="W464" s="1"/>
      <c r="X464" s="1"/>
      <c r="Y464" s="1"/>
      <c r="Z464" s="1"/>
      <c r="AA464" s="2"/>
      <c r="AB464" s="2"/>
      <c r="AC464" s="2"/>
      <c r="AD464" s="2"/>
      <c r="AE464" s="2"/>
      <c r="AF464" s="2"/>
      <c r="AG464" s="270"/>
    </row>
    <row r="465" spans="1:33" ht="14.25" customHeight="1">
      <c r="A465" s="204"/>
      <c r="B465" s="268"/>
      <c r="C465" s="268"/>
      <c r="D465" s="268"/>
      <c r="E465" s="268"/>
      <c r="F465" s="268"/>
      <c r="G465" s="268"/>
      <c r="H465" s="269"/>
      <c r="I465" s="189"/>
      <c r="J465" s="3"/>
      <c r="K465" s="2"/>
      <c r="L465" s="269"/>
      <c r="M465" s="189"/>
      <c r="N465" s="3"/>
      <c r="O465" s="2"/>
      <c r="P465" s="269"/>
      <c r="Q465" s="189"/>
      <c r="R465" s="3"/>
      <c r="S465" s="2"/>
      <c r="T465" s="269"/>
      <c r="U465" s="189"/>
      <c r="V465" s="3"/>
      <c r="W465" s="1"/>
      <c r="X465" s="1"/>
      <c r="Y465" s="1"/>
      <c r="Z465" s="1"/>
      <c r="AA465" s="2"/>
      <c r="AB465" s="2"/>
      <c r="AC465" s="2"/>
      <c r="AD465" s="2"/>
      <c r="AE465" s="2"/>
      <c r="AF465" s="2"/>
      <c r="AG465" s="270"/>
    </row>
    <row r="466" spans="1:33" ht="14.25" customHeight="1">
      <c r="A466" s="204"/>
      <c r="B466" s="268"/>
      <c r="C466" s="268"/>
      <c r="D466" s="268"/>
      <c r="E466" s="268"/>
      <c r="F466" s="268"/>
      <c r="G466" s="268"/>
      <c r="H466" s="269"/>
      <c r="I466" s="189"/>
      <c r="J466" s="3"/>
      <c r="K466" s="2"/>
      <c r="L466" s="269"/>
      <c r="M466" s="189"/>
      <c r="N466" s="3"/>
      <c r="O466" s="2"/>
      <c r="P466" s="269"/>
      <c r="Q466" s="189"/>
      <c r="R466" s="3"/>
      <c r="S466" s="2"/>
      <c r="T466" s="269"/>
      <c r="U466" s="189"/>
      <c r="V466" s="3"/>
      <c r="W466" s="1"/>
      <c r="X466" s="1"/>
      <c r="Y466" s="1"/>
      <c r="Z466" s="1"/>
      <c r="AA466" s="2"/>
      <c r="AB466" s="2"/>
      <c r="AC466" s="2"/>
      <c r="AD466" s="2"/>
      <c r="AE466" s="2"/>
      <c r="AF466" s="2"/>
      <c r="AG466" s="270"/>
    </row>
    <row r="467" spans="1:33" ht="14.25" customHeight="1">
      <c r="A467" s="204"/>
      <c r="B467" s="268"/>
      <c r="C467" s="268"/>
      <c r="D467" s="268"/>
      <c r="E467" s="268"/>
      <c r="F467" s="268"/>
      <c r="G467" s="268"/>
      <c r="H467" s="269"/>
      <c r="I467" s="189"/>
      <c r="J467" s="3"/>
      <c r="K467" s="2"/>
      <c r="L467" s="269"/>
      <c r="M467" s="189"/>
      <c r="N467" s="3"/>
      <c r="O467" s="2"/>
      <c r="P467" s="269"/>
      <c r="Q467" s="189"/>
      <c r="R467" s="3"/>
      <c r="S467" s="2"/>
      <c r="T467" s="269"/>
      <c r="U467" s="189"/>
      <c r="V467" s="3"/>
      <c r="W467" s="1"/>
      <c r="X467" s="1"/>
      <c r="Y467" s="1"/>
      <c r="Z467" s="1"/>
      <c r="AA467" s="2"/>
      <c r="AB467" s="2"/>
      <c r="AC467" s="2"/>
      <c r="AD467" s="2"/>
      <c r="AE467" s="2"/>
      <c r="AF467" s="2"/>
      <c r="AG467" s="270"/>
    </row>
    <row r="468" spans="1:33" ht="14.25" customHeight="1">
      <c r="A468" s="204"/>
      <c r="B468" s="268"/>
      <c r="C468" s="268"/>
      <c r="D468" s="268"/>
      <c r="E468" s="268"/>
      <c r="F468" s="268"/>
      <c r="G468" s="268"/>
      <c r="H468" s="269"/>
      <c r="I468" s="189"/>
      <c r="J468" s="3"/>
      <c r="K468" s="2"/>
      <c r="L468" s="269"/>
      <c r="M468" s="189"/>
      <c r="N468" s="3"/>
      <c r="O468" s="2"/>
      <c r="P468" s="269"/>
      <c r="Q468" s="189"/>
      <c r="R468" s="3"/>
      <c r="S468" s="2"/>
      <c r="T468" s="269"/>
      <c r="U468" s="189"/>
      <c r="V468" s="3"/>
      <c r="W468" s="1"/>
      <c r="X468" s="1"/>
      <c r="Y468" s="1"/>
      <c r="Z468" s="1"/>
      <c r="AA468" s="2"/>
      <c r="AB468" s="2"/>
      <c r="AC468" s="2"/>
      <c r="AD468" s="2"/>
      <c r="AE468" s="2"/>
      <c r="AF468" s="2"/>
      <c r="AG468" s="270"/>
    </row>
    <row r="469" spans="1:33" ht="14.25" customHeight="1">
      <c r="A469" s="204"/>
      <c r="B469" s="268"/>
      <c r="C469" s="268"/>
      <c r="D469" s="268"/>
      <c r="E469" s="268"/>
      <c r="F469" s="268"/>
      <c r="G469" s="268"/>
      <c r="H469" s="269"/>
      <c r="I469" s="189"/>
      <c r="J469" s="3"/>
      <c r="K469" s="2"/>
      <c r="L469" s="269"/>
      <c r="M469" s="189"/>
      <c r="N469" s="3"/>
      <c r="O469" s="2"/>
      <c r="P469" s="269"/>
      <c r="Q469" s="189"/>
      <c r="R469" s="3"/>
      <c r="S469" s="2"/>
      <c r="T469" s="269"/>
      <c r="U469" s="189"/>
      <c r="V469" s="3"/>
      <c r="W469" s="1"/>
      <c r="X469" s="1"/>
      <c r="Y469" s="1"/>
      <c r="Z469" s="1"/>
      <c r="AA469" s="2"/>
      <c r="AB469" s="2"/>
      <c r="AC469" s="2"/>
      <c r="AD469" s="2"/>
      <c r="AE469" s="2"/>
      <c r="AF469" s="2"/>
      <c r="AG469" s="270"/>
    </row>
    <row r="470" spans="1:33" ht="14.25" customHeight="1">
      <c r="A470" s="204"/>
      <c r="B470" s="268"/>
      <c r="C470" s="268"/>
      <c r="D470" s="268"/>
      <c r="E470" s="268"/>
      <c r="F470" s="268"/>
      <c r="G470" s="268"/>
      <c r="H470" s="269"/>
      <c r="I470" s="189"/>
      <c r="J470" s="3"/>
      <c r="K470" s="2"/>
      <c r="L470" s="269"/>
      <c r="M470" s="189"/>
      <c r="N470" s="3"/>
      <c r="O470" s="2"/>
      <c r="P470" s="269"/>
      <c r="Q470" s="189"/>
      <c r="R470" s="3"/>
      <c r="S470" s="2"/>
      <c r="T470" s="269"/>
      <c r="U470" s="189"/>
      <c r="V470" s="3"/>
      <c r="W470" s="1"/>
      <c r="X470" s="1"/>
      <c r="Y470" s="1"/>
      <c r="Z470" s="1"/>
      <c r="AA470" s="2"/>
      <c r="AB470" s="2"/>
      <c r="AC470" s="2"/>
      <c r="AD470" s="2"/>
      <c r="AE470" s="2"/>
      <c r="AF470" s="2"/>
      <c r="AG470" s="270"/>
    </row>
    <row r="471" spans="1:33" ht="14.25" customHeight="1">
      <c r="A471" s="204"/>
      <c r="B471" s="268"/>
      <c r="C471" s="268"/>
      <c r="D471" s="268"/>
      <c r="E471" s="268"/>
      <c r="F471" s="268"/>
      <c r="G471" s="268"/>
      <c r="H471" s="269"/>
      <c r="I471" s="189"/>
      <c r="J471" s="3"/>
      <c r="K471" s="2"/>
      <c r="L471" s="269"/>
      <c r="M471" s="189"/>
      <c r="N471" s="3"/>
      <c r="O471" s="2"/>
      <c r="P471" s="269"/>
      <c r="Q471" s="189"/>
      <c r="R471" s="3"/>
      <c r="S471" s="2"/>
      <c r="T471" s="269"/>
      <c r="U471" s="189"/>
      <c r="V471" s="3"/>
      <c r="W471" s="1"/>
      <c r="X471" s="1"/>
      <c r="Y471" s="1"/>
      <c r="Z471" s="1"/>
      <c r="AA471" s="2"/>
      <c r="AB471" s="2"/>
      <c r="AC471" s="2"/>
      <c r="AD471" s="2"/>
      <c r="AE471" s="2"/>
      <c r="AF471" s="2"/>
      <c r="AG471" s="270"/>
    </row>
    <row r="472" spans="1:33" ht="14.25" customHeight="1">
      <c r="A472" s="204"/>
      <c r="B472" s="268"/>
      <c r="C472" s="268"/>
      <c r="D472" s="268"/>
      <c r="E472" s="268"/>
      <c r="F472" s="268"/>
      <c r="G472" s="268"/>
      <c r="H472" s="269"/>
      <c r="I472" s="189"/>
      <c r="J472" s="3"/>
      <c r="K472" s="2"/>
      <c r="L472" s="269"/>
      <c r="M472" s="189"/>
      <c r="N472" s="3"/>
      <c r="O472" s="2"/>
      <c r="P472" s="269"/>
      <c r="Q472" s="189"/>
      <c r="R472" s="3"/>
      <c r="S472" s="2"/>
      <c r="T472" s="269"/>
      <c r="U472" s="189"/>
      <c r="V472" s="3"/>
      <c r="W472" s="1"/>
      <c r="X472" s="1"/>
      <c r="Y472" s="1"/>
      <c r="Z472" s="1"/>
      <c r="AA472" s="2"/>
      <c r="AB472" s="2"/>
      <c r="AC472" s="2"/>
      <c r="AD472" s="2"/>
      <c r="AE472" s="2"/>
      <c r="AF472" s="2"/>
      <c r="AG472" s="270"/>
    </row>
    <row r="473" spans="1:33" ht="14.25" customHeight="1">
      <c r="A473" s="204"/>
      <c r="B473" s="268"/>
      <c r="C473" s="268"/>
      <c r="D473" s="268"/>
      <c r="E473" s="268"/>
      <c r="F473" s="268"/>
      <c r="G473" s="268"/>
      <c r="H473" s="269"/>
      <c r="I473" s="189"/>
      <c r="J473" s="3"/>
      <c r="K473" s="2"/>
      <c r="L473" s="269"/>
      <c r="M473" s="189"/>
      <c r="N473" s="3"/>
      <c r="O473" s="2"/>
      <c r="P473" s="269"/>
      <c r="Q473" s="189"/>
      <c r="R473" s="3"/>
      <c r="S473" s="2"/>
      <c r="T473" s="269"/>
      <c r="U473" s="189"/>
      <c r="V473" s="3"/>
      <c r="W473" s="1"/>
      <c r="X473" s="1"/>
      <c r="Y473" s="1"/>
      <c r="Z473" s="1"/>
      <c r="AA473" s="2"/>
      <c r="AB473" s="2"/>
      <c r="AC473" s="2"/>
      <c r="AD473" s="2"/>
      <c r="AE473" s="2"/>
      <c r="AF473" s="2"/>
      <c r="AG473" s="270"/>
    </row>
    <row r="474" spans="1:33" ht="14.25" customHeight="1">
      <c r="A474" s="204"/>
      <c r="B474" s="268"/>
      <c r="C474" s="268"/>
      <c r="D474" s="268"/>
      <c r="E474" s="268"/>
      <c r="F474" s="268"/>
      <c r="G474" s="268"/>
      <c r="H474" s="269"/>
      <c r="I474" s="189"/>
      <c r="J474" s="3"/>
      <c r="K474" s="2"/>
      <c r="L474" s="269"/>
      <c r="M474" s="189"/>
      <c r="N474" s="3"/>
      <c r="O474" s="2"/>
      <c r="P474" s="269"/>
      <c r="Q474" s="189"/>
      <c r="R474" s="3"/>
      <c r="S474" s="2"/>
      <c r="T474" s="269"/>
      <c r="U474" s="189"/>
      <c r="V474" s="3"/>
      <c r="W474" s="1"/>
      <c r="X474" s="1"/>
      <c r="Y474" s="1"/>
      <c r="Z474" s="1"/>
      <c r="AA474" s="2"/>
      <c r="AB474" s="2"/>
      <c r="AC474" s="2"/>
      <c r="AD474" s="2"/>
      <c r="AE474" s="2"/>
      <c r="AF474" s="2"/>
      <c r="AG474" s="270"/>
    </row>
    <row r="475" spans="1:33" ht="14.25" customHeight="1">
      <c r="A475" s="204"/>
      <c r="B475" s="268"/>
      <c r="C475" s="268"/>
      <c r="D475" s="268"/>
      <c r="E475" s="268"/>
      <c r="F475" s="268"/>
      <c r="G475" s="268"/>
      <c r="H475" s="269"/>
      <c r="I475" s="189"/>
      <c r="J475" s="3"/>
      <c r="K475" s="2"/>
      <c r="L475" s="269"/>
      <c r="M475" s="189"/>
      <c r="N475" s="3"/>
      <c r="O475" s="2"/>
      <c r="P475" s="269"/>
      <c r="Q475" s="189"/>
      <c r="R475" s="3"/>
      <c r="S475" s="2"/>
      <c r="T475" s="269"/>
      <c r="U475" s="189"/>
      <c r="V475" s="3"/>
      <c r="W475" s="1"/>
      <c r="X475" s="1"/>
      <c r="Y475" s="1"/>
      <c r="Z475" s="1"/>
      <c r="AA475" s="2"/>
      <c r="AB475" s="2"/>
      <c r="AC475" s="2"/>
      <c r="AD475" s="2"/>
      <c r="AE475" s="2"/>
      <c r="AF475" s="2"/>
      <c r="AG475" s="270"/>
    </row>
    <row r="476" spans="1:33" ht="14.25" customHeight="1">
      <c r="A476" s="204"/>
      <c r="B476" s="268"/>
      <c r="C476" s="268"/>
      <c r="D476" s="268"/>
      <c r="E476" s="268"/>
      <c r="F476" s="268"/>
      <c r="G476" s="268"/>
      <c r="H476" s="269"/>
      <c r="I476" s="189"/>
      <c r="J476" s="3"/>
      <c r="K476" s="2"/>
      <c r="L476" s="269"/>
      <c r="M476" s="189"/>
      <c r="N476" s="3"/>
      <c r="O476" s="2"/>
      <c r="P476" s="269"/>
      <c r="Q476" s="189"/>
      <c r="R476" s="3"/>
      <c r="S476" s="2"/>
      <c r="T476" s="269"/>
      <c r="U476" s="189"/>
      <c r="V476" s="3"/>
      <c r="W476" s="1"/>
      <c r="X476" s="1"/>
      <c r="Y476" s="1"/>
      <c r="Z476" s="1"/>
      <c r="AA476" s="2"/>
      <c r="AB476" s="2"/>
      <c r="AC476" s="2"/>
      <c r="AD476" s="2"/>
      <c r="AE476" s="2"/>
      <c r="AF476" s="2"/>
      <c r="AG476" s="270"/>
    </row>
    <row r="477" spans="1:33" ht="14.25" customHeight="1">
      <c r="A477" s="204"/>
      <c r="B477" s="268"/>
      <c r="C477" s="268"/>
      <c r="D477" s="268"/>
      <c r="E477" s="268"/>
      <c r="F477" s="268"/>
      <c r="G477" s="268"/>
      <c r="H477" s="269"/>
      <c r="I477" s="189"/>
      <c r="J477" s="3"/>
      <c r="K477" s="2"/>
      <c r="L477" s="269"/>
      <c r="M477" s="189"/>
      <c r="N477" s="3"/>
      <c r="O477" s="2"/>
      <c r="P477" s="269"/>
      <c r="Q477" s="189"/>
      <c r="R477" s="3"/>
      <c r="S477" s="2"/>
      <c r="T477" s="269"/>
      <c r="U477" s="189"/>
      <c r="V477" s="3"/>
      <c r="W477" s="1"/>
      <c r="X477" s="1"/>
      <c r="Y477" s="1"/>
      <c r="Z477" s="1"/>
      <c r="AA477" s="2"/>
      <c r="AB477" s="2"/>
      <c r="AC477" s="2"/>
      <c r="AD477" s="2"/>
      <c r="AE477" s="2"/>
      <c r="AF477" s="2"/>
      <c r="AG477" s="270"/>
    </row>
    <row r="478" spans="1:33" ht="14.25" customHeight="1">
      <c r="A478" s="204"/>
      <c r="B478" s="268"/>
      <c r="C478" s="268"/>
      <c r="D478" s="268"/>
      <c r="E478" s="268"/>
      <c r="F478" s="268"/>
      <c r="G478" s="268"/>
      <c r="H478" s="269"/>
      <c r="I478" s="189"/>
      <c r="J478" s="3"/>
      <c r="K478" s="2"/>
      <c r="L478" s="269"/>
      <c r="M478" s="189"/>
      <c r="N478" s="3"/>
      <c r="O478" s="2"/>
      <c r="P478" s="269"/>
      <c r="Q478" s="189"/>
      <c r="R478" s="3"/>
      <c r="S478" s="2"/>
      <c r="T478" s="269"/>
      <c r="U478" s="189"/>
      <c r="V478" s="3"/>
      <c r="W478" s="1"/>
      <c r="X478" s="1"/>
      <c r="Y478" s="1"/>
      <c r="Z478" s="1"/>
      <c r="AA478" s="2"/>
      <c r="AB478" s="2"/>
      <c r="AC478" s="2"/>
      <c r="AD478" s="2"/>
      <c r="AE478" s="2"/>
      <c r="AF478" s="2"/>
      <c r="AG478" s="270"/>
    </row>
    <row r="479" spans="1:33" ht="14.25" customHeight="1">
      <c r="A479" s="204"/>
      <c r="B479" s="268"/>
      <c r="C479" s="268"/>
      <c r="D479" s="268"/>
      <c r="E479" s="268"/>
      <c r="F479" s="268"/>
      <c r="G479" s="268"/>
      <c r="H479" s="269"/>
      <c r="I479" s="189"/>
      <c r="J479" s="3"/>
      <c r="K479" s="2"/>
      <c r="L479" s="269"/>
      <c r="M479" s="189"/>
      <c r="N479" s="3"/>
      <c r="O479" s="2"/>
      <c r="P479" s="269"/>
      <c r="Q479" s="189"/>
      <c r="R479" s="3"/>
      <c r="S479" s="2"/>
      <c r="T479" s="269"/>
      <c r="U479" s="189"/>
      <c r="V479" s="3"/>
      <c r="W479" s="1"/>
      <c r="X479" s="1"/>
      <c r="Y479" s="1"/>
      <c r="Z479" s="1"/>
      <c r="AA479" s="2"/>
      <c r="AB479" s="2"/>
      <c r="AC479" s="2"/>
      <c r="AD479" s="2"/>
      <c r="AE479" s="2"/>
      <c r="AF479" s="2"/>
      <c r="AG479" s="270"/>
    </row>
    <row r="480" spans="1:33" ht="14.25" customHeight="1">
      <c r="A480" s="204"/>
      <c r="B480" s="268"/>
      <c r="C480" s="268"/>
      <c r="D480" s="268"/>
      <c r="E480" s="268"/>
      <c r="F480" s="268"/>
      <c r="G480" s="268"/>
      <c r="H480" s="269"/>
      <c r="I480" s="189"/>
      <c r="J480" s="3"/>
      <c r="K480" s="2"/>
      <c r="L480" s="269"/>
      <c r="M480" s="189"/>
      <c r="N480" s="3"/>
      <c r="O480" s="2"/>
      <c r="P480" s="269"/>
      <c r="Q480" s="189"/>
      <c r="R480" s="3"/>
      <c r="S480" s="2"/>
      <c r="T480" s="269"/>
      <c r="U480" s="189"/>
      <c r="V480" s="3"/>
      <c r="W480" s="1"/>
      <c r="X480" s="1"/>
      <c r="Y480" s="1"/>
      <c r="Z480" s="1"/>
      <c r="AA480" s="2"/>
      <c r="AB480" s="2"/>
      <c r="AC480" s="2"/>
      <c r="AD480" s="2"/>
      <c r="AE480" s="2"/>
      <c r="AF480" s="2"/>
      <c r="AG480" s="270"/>
    </row>
    <row r="481" spans="1:33" ht="14.25" customHeight="1">
      <c r="A481" s="204"/>
      <c r="B481" s="268"/>
      <c r="C481" s="268"/>
      <c r="D481" s="268"/>
      <c r="E481" s="268"/>
      <c r="F481" s="268"/>
      <c r="G481" s="268"/>
      <c r="H481" s="269"/>
      <c r="I481" s="189"/>
      <c r="J481" s="3"/>
      <c r="K481" s="2"/>
      <c r="L481" s="269"/>
      <c r="M481" s="189"/>
      <c r="N481" s="3"/>
      <c r="O481" s="2"/>
      <c r="P481" s="269"/>
      <c r="Q481" s="189"/>
      <c r="R481" s="3"/>
      <c r="S481" s="2"/>
      <c r="T481" s="269"/>
      <c r="U481" s="189"/>
      <c r="V481" s="3"/>
      <c r="W481" s="1"/>
      <c r="X481" s="1"/>
      <c r="Y481" s="1"/>
      <c r="Z481" s="1"/>
      <c r="AA481" s="2"/>
      <c r="AB481" s="2"/>
      <c r="AC481" s="2"/>
      <c r="AD481" s="2"/>
      <c r="AE481" s="2"/>
      <c r="AF481" s="2"/>
      <c r="AG481" s="270"/>
    </row>
    <row r="482" spans="1:33" ht="14.25" customHeight="1">
      <c r="A482" s="204"/>
      <c r="B482" s="268"/>
      <c r="C482" s="268"/>
      <c r="D482" s="268"/>
      <c r="E482" s="268"/>
      <c r="F482" s="268"/>
      <c r="G482" s="268"/>
      <c r="H482" s="269"/>
      <c r="I482" s="189"/>
      <c r="J482" s="3"/>
      <c r="K482" s="2"/>
      <c r="L482" s="269"/>
      <c r="M482" s="189"/>
      <c r="N482" s="3"/>
      <c r="O482" s="2"/>
      <c r="P482" s="269"/>
      <c r="Q482" s="189"/>
      <c r="R482" s="3"/>
      <c r="S482" s="2"/>
      <c r="T482" s="269"/>
      <c r="U482" s="189"/>
      <c r="V482" s="3"/>
      <c r="W482" s="1"/>
      <c r="X482" s="1"/>
      <c r="Y482" s="1"/>
      <c r="Z482" s="1"/>
      <c r="AA482" s="2"/>
      <c r="AB482" s="2"/>
      <c r="AC482" s="2"/>
      <c r="AD482" s="2"/>
      <c r="AE482" s="2"/>
      <c r="AF482" s="2"/>
      <c r="AG482" s="270"/>
    </row>
    <row r="483" spans="1:33" ht="14.25" customHeight="1">
      <c r="A483" s="204"/>
      <c r="B483" s="268"/>
      <c r="C483" s="268"/>
      <c r="D483" s="268"/>
      <c r="E483" s="268"/>
      <c r="F483" s="268"/>
      <c r="G483" s="268"/>
      <c r="H483" s="269"/>
      <c r="I483" s="189"/>
      <c r="J483" s="3"/>
      <c r="K483" s="2"/>
      <c r="L483" s="269"/>
      <c r="M483" s="189"/>
      <c r="N483" s="3"/>
      <c r="O483" s="2"/>
      <c r="P483" s="269"/>
      <c r="Q483" s="189"/>
      <c r="R483" s="3"/>
      <c r="S483" s="2"/>
      <c r="T483" s="269"/>
      <c r="U483" s="189"/>
      <c r="V483" s="3"/>
      <c r="W483" s="1"/>
      <c r="X483" s="1"/>
      <c r="Y483" s="1"/>
      <c r="Z483" s="1"/>
      <c r="AA483" s="2"/>
      <c r="AB483" s="2"/>
      <c r="AC483" s="2"/>
      <c r="AD483" s="2"/>
      <c r="AE483" s="2"/>
      <c r="AF483" s="2"/>
      <c r="AG483" s="270"/>
    </row>
    <row r="484" spans="1:33" ht="14.25" customHeight="1">
      <c r="A484" s="204"/>
      <c r="B484" s="268"/>
      <c r="C484" s="268"/>
      <c r="D484" s="268"/>
      <c r="E484" s="268"/>
      <c r="F484" s="268"/>
      <c r="G484" s="268"/>
      <c r="H484" s="269"/>
      <c r="I484" s="189"/>
      <c r="J484" s="3"/>
      <c r="K484" s="2"/>
      <c r="L484" s="269"/>
      <c r="M484" s="189"/>
      <c r="N484" s="3"/>
      <c r="O484" s="2"/>
      <c r="P484" s="269"/>
      <c r="Q484" s="189"/>
      <c r="R484" s="3"/>
      <c r="S484" s="2"/>
      <c r="T484" s="269"/>
      <c r="U484" s="189"/>
      <c r="V484" s="3"/>
      <c r="W484" s="1"/>
      <c r="X484" s="1"/>
      <c r="Y484" s="1"/>
      <c r="Z484" s="1"/>
      <c r="AA484" s="2"/>
      <c r="AB484" s="2"/>
      <c r="AC484" s="2"/>
      <c r="AD484" s="2"/>
      <c r="AE484" s="2"/>
      <c r="AF484" s="2"/>
      <c r="AG484" s="270"/>
    </row>
    <row r="485" spans="1:33" ht="14.25" customHeight="1">
      <c r="A485" s="204"/>
      <c r="B485" s="268"/>
      <c r="C485" s="268"/>
      <c r="D485" s="268"/>
      <c r="E485" s="268"/>
      <c r="F485" s="268"/>
      <c r="G485" s="268"/>
      <c r="H485" s="269"/>
      <c r="I485" s="189"/>
      <c r="J485" s="3"/>
      <c r="K485" s="2"/>
      <c r="L485" s="269"/>
      <c r="M485" s="189"/>
      <c r="N485" s="3"/>
      <c r="O485" s="2"/>
      <c r="P485" s="269"/>
      <c r="Q485" s="189"/>
      <c r="R485" s="3"/>
      <c r="S485" s="2"/>
      <c r="T485" s="269"/>
      <c r="U485" s="189"/>
      <c r="V485" s="3"/>
      <c r="W485" s="1"/>
      <c r="X485" s="1"/>
      <c r="Y485" s="1"/>
      <c r="Z485" s="1"/>
      <c r="AA485" s="2"/>
      <c r="AB485" s="2"/>
      <c r="AC485" s="2"/>
      <c r="AD485" s="2"/>
      <c r="AE485" s="2"/>
      <c r="AF485" s="2"/>
      <c r="AG485" s="270"/>
    </row>
    <row r="486" spans="1:33" ht="14.25" customHeight="1">
      <c r="A486" s="204"/>
      <c r="B486" s="268"/>
      <c r="C486" s="268"/>
      <c r="D486" s="268"/>
      <c r="E486" s="268"/>
      <c r="F486" s="268"/>
      <c r="G486" s="268"/>
      <c r="H486" s="269"/>
      <c r="I486" s="189"/>
      <c r="J486" s="3"/>
      <c r="K486" s="2"/>
      <c r="L486" s="269"/>
      <c r="M486" s="189"/>
      <c r="N486" s="3"/>
      <c r="O486" s="2"/>
      <c r="P486" s="269"/>
      <c r="Q486" s="189"/>
      <c r="R486" s="3"/>
      <c r="S486" s="2"/>
      <c r="T486" s="269"/>
      <c r="U486" s="189"/>
      <c r="V486" s="3"/>
      <c r="W486" s="1"/>
      <c r="X486" s="1"/>
      <c r="Y486" s="1"/>
      <c r="Z486" s="1"/>
      <c r="AA486" s="2"/>
      <c r="AB486" s="2"/>
      <c r="AC486" s="2"/>
      <c r="AD486" s="2"/>
      <c r="AE486" s="2"/>
      <c r="AF486" s="2"/>
      <c r="AG486" s="270"/>
    </row>
    <row r="487" spans="1:33" ht="14.25" customHeight="1">
      <c r="A487" s="204"/>
      <c r="B487" s="268"/>
      <c r="C487" s="268"/>
      <c r="D487" s="268"/>
      <c r="E487" s="268"/>
      <c r="F487" s="268"/>
      <c r="G487" s="268"/>
      <c r="H487" s="269"/>
      <c r="I487" s="189"/>
      <c r="J487" s="3"/>
      <c r="K487" s="2"/>
      <c r="L487" s="269"/>
      <c r="M487" s="189"/>
      <c r="N487" s="3"/>
      <c r="O487" s="2"/>
      <c r="P487" s="269"/>
      <c r="Q487" s="189"/>
      <c r="R487" s="3"/>
      <c r="S487" s="2"/>
      <c r="T487" s="269"/>
      <c r="U487" s="189"/>
      <c r="V487" s="3"/>
      <c r="W487" s="1"/>
      <c r="X487" s="1"/>
      <c r="Y487" s="1"/>
      <c r="Z487" s="1"/>
      <c r="AA487" s="2"/>
      <c r="AB487" s="2"/>
      <c r="AC487" s="2"/>
      <c r="AD487" s="2"/>
      <c r="AE487" s="2"/>
      <c r="AF487" s="2"/>
      <c r="AG487" s="270"/>
    </row>
    <row r="488" spans="1:33" ht="14.25" customHeight="1">
      <c r="A488" s="204"/>
      <c r="B488" s="268"/>
      <c r="C488" s="268"/>
      <c r="D488" s="268"/>
      <c r="E488" s="268"/>
      <c r="F488" s="268"/>
      <c r="G488" s="268"/>
      <c r="H488" s="269"/>
      <c r="I488" s="189"/>
      <c r="J488" s="3"/>
      <c r="K488" s="2"/>
      <c r="L488" s="269"/>
      <c r="M488" s="189"/>
      <c r="N488" s="3"/>
      <c r="O488" s="2"/>
      <c r="P488" s="269"/>
      <c r="Q488" s="189"/>
      <c r="R488" s="3"/>
      <c r="S488" s="2"/>
      <c r="T488" s="269"/>
      <c r="U488" s="189"/>
      <c r="V488" s="3"/>
      <c r="W488" s="1"/>
      <c r="X488" s="1"/>
      <c r="Y488" s="1"/>
      <c r="Z488" s="1"/>
      <c r="AA488" s="2"/>
      <c r="AB488" s="2"/>
      <c r="AC488" s="2"/>
      <c r="AD488" s="2"/>
      <c r="AE488" s="2"/>
      <c r="AF488" s="2"/>
      <c r="AG488" s="270"/>
    </row>
    <row r="489" spans="1:33" ht="14.25" customHeight="1">
      <c r="A489" s="204"/>
      <c r="B489" s="268"/>
      <c r="C489" s="268"/>
      <c r="D489" s="268"/>
      <c r="E489" s="268"/>
      <c r="F489" s="268"/>
      <c r="G489" s="268"/>
      <c r="H489" s="269"/>
      <c r="I489" s="189"/>
      <c r="J489" s="3"/>
      <c r="K489" s="2"/>
      <c r="L489" s="269"/>
      <c r="M489" s="189"/>
      <c r="N489" s="3"/>
      <c r="O489" s="2"/>
      <c r="P489" s="269"/>
      <c r="Q489" s="189"/>
      <c r="R489" s="3"/>
      <c r="S489" s="2"/>
      <c r="T489" s="269"/>
      <c r="U489" s="189"/>
      <c r="V489" s="3"/>
      <c r="W489" s="1"/>
      <c r="X489" s="1"/>
      <c r="Y489" s="1"/>
      <c r="Z489" s="1"/>
      <c r="AA489" s="2"/>
      <c r="AB489" s="2"/>
      <c r="AC489" s="2"/>
      <c r="AD489" s="2"/>
      <c r="AE489" s="2"/>
      <c r="AF489" s="2"/>
      <c r="AG489" s="270"/>
    </row>
    <row r="490" spans="1:33" ht="14.25" customHeight="1">
      <c r="A490" s="204"/>
      <c r="B490" s="268"/>
      <c r="C490" s="268"/>
      <c r="D490" s="268"/>
      <c r="E490" s="268"/>
      <c r="F490" s="268"/>
      <c r="G490" s="268"/>
      <c r="H490" s="269"/>
      <c r="I490" s="189"/>
      <c r="J490" s="3"/>
      <c r="K490" s="2"/>
      <c r="L490" s="269"/>
      <c r="M490" s="189"/>
      <c r="N490" s="3"/>
      <c r="O490" s="2"/>
      <c r="P490" s="269"/>
      <c r="Q490" s="189"/>
      <c r="R490" s="3"/>
      <c r="S490" s="2"/>
      <c r="T490" s="269"/>
      <c r="U490" s="189"/>
      <c r="V490" s="3"/>
      <c r="W490" s="1"/>
      <c r="X490" s="1"/>
      <c r="Y490" s="1"/>
      <c r="Z490" s="1"/>
      <c r="AA490" s="2"/>
      <c r="AB490" s="2"/>
      <c r="AC490" s="2"/>
      <c r="AD490" s="2"/>
      <c r="AE490" s="2"/>
      <c r="AF490" s="2"/>
      <c r="AG490" s="270"/>
    </row>
    <row r="491" spans="1:33" ht="14.25" customHeight="1">
      <c r="A491" s="204"/>
      <c r="B491" s="268"/>
      <c r="C491" s="268"/>
      <c r="D491" s="268"/>
      <c r="E491" s="268"/>
      <c r="F491" s="268"/>
      <c r="G491" s="268"/>
      <c r="H491" s="269"/>
      <c r="I491" s="189"/>
      <c r="J491" s="3"/>
      <c r="K491" s="2"/>
      <c r="L491" s="269"/>
      <c r="M491" s="189"/>
      <c r="N491" s="3"/>
      <c r="O491" s="2"/>
      <c r="P491" s="269"/>
      <c r="Q491" s="189"/>
      <c r="R491" s="3"/>
      <c r="S491" s="2"/>
      <c r="T491" s="269"/>
      <c r="U491" s="189"/>
      <c r="V491" s="3"/>
      <c r="W491" s="1"/>
      <c r="X491" s="1"/>
      <c r="Y491" s="1"/>
      <c r="Z491" s="1"/>
      <c r="AA491" s="2"/>
      <c r="AB491" s="2"/>
      <c r="AC491" s="2"/>
      <c r="AD491" s="2"/>
      <c r="AE491" s="2"/>
      <c r="AF491" s="2"/>
      <c r="AG491" s="270"/>
    </row>
    <row r="492" spans="1:33" ht="14.25" customHeight="1">
      <c r="A492" s="204"/>
      <c r="B492" s="268"/>
      <c r="C492" s="268"/>
      <c r="D492" s="268"/>
      <c r="E492" s="268"/>
      <c r="F492" s="268"/>
      <c r="G492" s="268"/>
      <c r="H492" s="269"/>
      <c r="I492" s="189"/>
      <c r="J492" s="3"/>
      <c r="K492" s="2"/>
      <c r="L492" s="269"/>
      <c r="M492" s="189"/>
      <c r="N492" s="3"/>
      <c r="O492" s="2"/>
      <c r="P492" s="269"/>
      <c r="Q492" s="189"/>
      <c r="R492" s="3"/>
      <c r="S492" s="2"/>
      <c r="T492" s="269"/>
      <c r="U492" s="189"/>
      <c r="V492" s="3"/>
      <c r="W492" s="1"/>
      <c r="X492" s="1"/>
      <c r="Y492" s="1"/>
      <c r="Z492" s="1"/>
      <c r="AA492" s="2"/>
      <c r="AB492" s="2"/>
      <c r="AC492" s="2"/>
      <c r="AD492" s="2"/>
      <c r="AE492" s="2"/>
      <c r="AF492" s="2"/>
      <c r="AG492" s="270"/>
    </row>
    <row r="493" spans="1:33" ht="14.25" customHeight="1">
      <c r="A493" s="204"/>
      <c r="B493" s="268"/>
      <c r="C493" s="268"/>
      <c r="D493" s="268"/>
      <c r="E493" s="268"/>
      <c r="F493" s="268"/>
      <c r="G493" s="268"/>
      <c r="H493" s="269"/>
      <c r="I493" s="189"/>
      <c r="J493" s="3"/>
      <c r="K493" s="2"/>
      <c r="L493" s="269"/>
      <c r="M493" s="189"/>
      <c r="N493" s="3"/>
      <c r="O493" s="2"/>
      <c r="P493" s="269"/>
      <c r="Q493" s="189"/>
      <c r="R493" s="3"/>
      <c r="S493" s="2"/>
      <c r="T493" s="269"/>
      <c r="U493" s="189"/>
      <c r="V493" s="3"/>
      <c r="W493" s="1"/>
      <c r="X493" s="1"/>
      <c r="Y493" s="1"/>
      <c r="Z493" s="1"/>
      <c r="AA493" s="2"/>
      <c r="AB493" s="2"/>
      <c r="AC493" s="2"/>
      <c r="AD493" s="2"/>
      <c r="AE493" s="2"/>
      <c r="AF493" s="2"/>
      <c r="AG493" s="270"/>
    </row>
    <row r="494" spans="1:33" ht="14.25" customHeight="1">
      <c r="A494" s="204"/>
      <c r="B494" s="268"/>
      <c r="C494" s="268"/>
      <c r="D494" s="268"/>
      <c r="E494" s="268"/>
      <c r="F494" s="268"/>
      <c r="G494" s="268"/>
      <c r="H494" s="269"/>
      <c r="I494" s="189"/>
      <c r="J494" s="3"/>
      <c r="K494" s="2"/>
      <c r="L494" s="269"/>
      <c r="M494" s="189"/>
      <c r="N494" s="3"/>
      <c r="O494" s="2"/>
      <c r="P494" s="269"/>
      <c r="Q494" s="189"/>
      <c r="R494" s="3"/>
      <c r="S494" s="2"/>
      <c r="T494" s="269"/>
      <c r="U494" s="189"/>
      <c r="V494" s="3"/>
      <c r="W494" s="1"/>
      <c r="X494" s="1"/>
      <c r="Y494" s="1"/>
      <c r="Z494" s="1"/>
      <c r="AA494" s="2"/>
      <c r="AB494" s="2"/>
      <c r="AC494" s="2"/>
      <c r="AD494" s="2"/>
      <c r="AE494" s="2"/>
      <c r="AF494" s="2"/>
      <c r="AG494" s="270"/>
    </row>
    <row r="495" spans="1:33" ht="14.25" customHeight="1">
      <c r="A495" s="204"/>
      <c r="B495" s="268"/>
      <c r="C495" s="268"/>
      <c r="D495" s="268"/>
      <c r="E495" s="268"/>
      <c r="F495" s="268"/>
      <c r="G495" s="268"/>
      <c r="H495" s="269"/>
      <c r="I495" s="189"/>
      <c r="J495" s="3"/>
      <c r="K495" s="2"/>
      <c r="L495" s="269"/>
      <c r="M495" s="189"/>
      <c r="N495" s="3"/>
      <c r="O495" s="2"/>
      <c r="P495" s="269"/>
      <c r="Q495" s="189"/>
      <c r="R495" s="3"/>
      <c r="S495" s="2"/>
      <c r="T495" s="269"/>
      <c r="U495" s="189"/>
      <c r="V495" s="3"/>
      <c r="W495" s="1"/>
      <c r="X495" s="1"/>
      <c r="Y495" s="1"/>
      <c r="Z495" s="1"/>
      <c r="AA495" s="2"/>
      <c r="AB495" s="2"/>
      <c r="AC495" s="2"/>
      <c r="AD495" s="2"/>
      <c r="AE495" s="2"/>
      <c r="AF495" s="2"/>
      <c r="AG495" s="270"/>
    </row>
    <row r="496" spans="1:33" ht="14.25" customHeight="1">
      <c r="A496" s="204"/>
      <c r="B496" s="268"/>
      <c r="C496" s="268"/>
      <c r="D496" s="268"/>
      <c r="E496" s="268"/>
      <c r="F496" s="268"/>
      <c r="G496" s="268"/>
      <c r="H496" s="269"/>
      <c r="I496" s="189"/>
      <c r="J496" s="3"/>
      <c r="K496" s="2"/>
      <c r="L496" s="269"/>
      <c r="M496" s="189"/>
      <c r="N496" s="3"/>
      <c r="O496" s="2"/>
      <c r="P496" s="269"/>
      <c r="Q496" s="189"/>
      <c r="R496" s="3"/>
      <c r="S496" s="2"/>
      <c r="T496" s="269"/>
      <c r="U496" s="189"/>
      <c r="V496" s="3"/>
      <c r="W496" s="1"/>
      <c r="X496" s="1"/>
      <c r="Y496" s="1"/>
      <c r="Z496" s="1"/>
      <c r="AA496" s="2"/>
      <c r="AB496" s="2"/>
      <c r="AC496" s="2"/>
      <c r="AD496" s="2"/>
      <c r="AE496" s="2"/>
      <c r="AF496" s="2"/>
      <c r="AG496" s="270"/>
    </row>
    <row r="497" spans="1:33" ht="14.25" customHeight="1">
      <c r="A497" s="204"/>
      <c r="B497" s="268"/>
      <c r="C497" s="268"/>
      <c r="D497" s="268"/>
      <c r="E497" s="268"/>
      <c r="F497" s="268"/>
      <c r="G497" s="268"/>
      <c r="H497" s="269"/>
      <c r="I497" s="189"/>
      <c r="J497" s="3"/>
      <c r="K497" s="2"/>
      <c r="L497" s="269"/>
      <c r="M497" s="189"/>
      <c r="N497" s="3"/>
      <c r="O497" s="2"/>
      <c r="P497" s="269"/>
      <c r="Q497" s="189"/>
      <c r="R497" s="3"/>
      <c r="S497" s="2"/>
      <c r="T497" s="269"/>
      <c r="U497" s="189"/>
      <c r="V497" s="3"/>
      <c r="W497" s="1"/>
      <c r="X497" s="1"/>
      <c r="Y497" s="1"/>
      <c r="Z497" s="1"/>
      <c r="AA497" s="2"/>
      <c r="AB497" s="2"/>
      <c r="AC497" s="2"/>
      <c r="AD497" s="2"/>
      <c r="AE497" s="2"/>
      <c r="AF497" s="2"/>
      <c r="AG497" s="270"/>
    </row>
    <row r="498" spans="1:33" ht="14.25" customHeight="1">
      <c r="A498" s="204"/>
      <c r="B498" s="268"/>
      <c r="C498" s="268"/>
      <c r="D498" s="268"/>
      <c r="E498" s="268"/>
      <c r="F498" s="268"/>
      <c r="G498" s="268"/>
      <c r="H498" s="269"/>
      <c r="I498" s="189"/>
      <c r="J498" s="3"/>
      <c r="K498" s="2"/>
      <c r="L498" s="269"/>
      <c r="M498" s="189"/>
      <c r="N498" s="3"/>
      <c r="O498" s="2"/>
      <c r="P498" s="269"/>
      <c r="Q498" s="189"/>
      <c r="R498" s="3"/>
      <c r="S498" s="2"/>
      <c r="T498" s="269"/>
      <c r="U498" s="189"/>
      <c r="V498" s="3"/>
      <c r="W498" s="1"/>
      <c r="X498" s="1"/>
      <c r="Y498" s="1"/>
      <c r="Z498" s="1"/>
      <c r="AA498" s="2"/>
      <c r="AB498" s="2"/>
      <c r="AC498" s="2"/>
      <c r="AD498" s="2"/>
      <c r="AE498" s="2"/>
      <c r="AF498" s="2"/>
      <c r="AG498" s="270"/>
    </row>
    <row r="499" spans="1:33" ht="14.25" customHeight="1">
      <c r="A499" s="204"/>
      <c r="B499" s="268"/>
      <c r="C499" s="268"/>
      <c r="D499" s="268"/>
      <c r="E499" s="268"/>
      <c r="F499" s="268"/>
      <c r="G499" s="268"/>
      <c r="H499" s="269"/>
      <c r="I499" s="189"/>
      <c r="J499" s="3"/>
      <c r="K499" s="2"/>
      <c r="L499" s="269"/>
      <c r="M499" s="189"/>
      <c r="N499" s="3"/>
      <c r="O499" s="2"/>
      <c r="P499" s="269"/>
      <c r="Q499" s="189"/>
      <c r="R499" s="3"/>
      <c r="S499" s="2"/>
      <c r="T499" s="269"/>
      <c r="U499" s="189"/>
      <c r="V499" s="3"/>
      <c r="W499" s="1"/>
      <c r="X499" s="1"/>
      <c r="Y499" s="1"/>
      <c r="Z499" s="1"/>
      <c r="AA499" s="2"/>
      <c r="AB499" s="2"/>
      <c r="AC499" s="2"/>
      <c r="AD499" s="2"/>
      <c r="AE499" s="2"/>
      <c r="AF499" s="2"/>
      <c r="AG499" s="270"/>
    </row>
    <row r="500" spans="1:33" ht="14.25" customHeight="1">
      <c r="A500" s="204"/>
      <c r="B500" s="268"/>
      <c r="C500" s="268"/>
      <c r="D500" s="268"/>
      <c r="E500" s="268"/>
      <c r="F500" s="268"/>
      <c r="G500" s="268"/>
      <c r="H500" s="269"/>
      <c r="I500" s="189"/>
      <c r="J500" s="3"/>
      <c r="K500" s="2"/>
      <c r="L500" s="269"/>
      <c r="M500" s="189"/>
      <c r="N500" s="3"/>
      <c r="O500" s="2"/>
      <c r="P500" s="269"/>
      <c r="Q500" s="189"/>
      <c r="R500" s="3"/>
      <c r="S500" s="2"/>
      <c r="T500" s="269"/>
      <c r="U500" s="189"/>
      <c r="V500" s="3"/>
      <c r="W500" s="1"/>
      <c r="X500" s="1"/>
      <c r="Y500" s="1"/>
      <c r="Z500" s="1"/>
      <c r="AA500" s="2"/>
      <c r="AB500" s="2"/>
      <c r="AC500" s="2"/>
      <c r="AD500" s="2"/>
      <c r="AE500" s="2"/>
      <c r="AF500" s="2"/>
      <c r="AG500" s="270"/>
    </row>
    <row r="501" spans="1:33" ht="14.25" customHeight="1">
      <c r="A501" s="204"/>
      <c r="B501" s="268"/>
      <c r="C501" s="268"/>
      <c r="D501" s="268"/>
      <c r="E501" s="268"/>
      <c r="F501" s="268"/>
      <c r="G501" s="268"/>
      <c r="H501" s="269"/>
      <c r="I501" s="189"/>
      <c r="J501" s="3"/>
      <c r="K501" s="2"/>
      <c r="L501" s="269"/>
      <c r="M501" s="189"/>
      <c r="N501" s="3"/>
      <c r="O501" s="2"/>
      <c r="P501" s="269"/>
      <c r="Q501" s="189"/>
      <c r="R501" s="3"/>
      <c r="S501" s="2"/>
      <c r="T501" s="269"/>
      <c r="U501" s="189"/>
      <c r="V501" s="3"/>
      <c r="W501" s="1"/>
      <c r="X501" s="1"/>
      <c r="Y501" s="1"/>
      <c r="Z501" s="1"/>
      <c r="AA501" s="2"/>
      <c r="AB501" s="2"/>
      <c r="AC501" s="2"/>
      <c r="AD501" s="2"/>
      <c r="AE501" s="2"/>
      <c r="AF501" s="2"/>
      <c r="AG501" s="270"/>
    </row>
    <row r="502" spans="1:33" ht="14.25" customHeight="1">
      <c r="A502" s="204"/>
      <c r="B502" s="268"/>
      <c r="C502" s="268"/>
      <c r="D502" s="268"/>
      <c r="E502" s="268"/>
      <c r="F502" s="268"/>
      <c r="G502" s="268"/>
      <c r="H502" s="269"/>
      <c r="I502" s="189"/>
      <c r="J502" s="3"/>
      <c r="K502" s="2"/>
      <c r="L502" s="269"/>
      <c r="M502" s="189"/>
      <c r="N502" s="3"/>
      <c r="O502" s="2"/>
      <c r="P502" s="269"/>
      <c r="Q502" s="189"/>
      <c r="R502" s="3"/>
      <c r="S502" s="2"/>
      <c r="T502" s="269"/>
      <c r="U502" s="189"/>
      <c r="V502" s="3"/>
      <c r="W502" s="1"/>
      <c r="X502" s="1"/>
      <c r="Y502" s="1"/>
      <c r="Z502" s="1"/>
      <c r="AA502" s="2"/>
      <c r="AB502" s="2"/>
      <c r="AC502" s="2"/>
      <c r="AD502" s="2"/>
      <c r="AE502" s="2"/>
      <c r="AF502" s="2"/>
      <c r="AG502" s="270"/>
    </row>
    <row r="503" spans="1:33" ht="14.25" customHeight="1">
      <c r="A503" s="204"/>
      <c r="B503" s="268"/>
      <c r="C503" s="268"/>
      <c r="D503" s="268"/>
      <c r="E503" s="268"/>
      <c r="F503" s="268"/>
      <c r="G503" s="268"/>
      <c r="H503" s="269"/>
      <c r="I503" s="189"/>
      <c r="J503" s="3"/>
      <c r="K503" s="2"/>
      <c r="L503" s="269"/>
      <c r="M503" s="189"/>
      <c r="N503" s="3"/>
      <c r="O503" s="2"/>
      <c r="P503" s="269"/>
      <c r="Q503" s="189"/>
      <c r="R503" s="3"/>
      <c r="S503" s="2"/>
      <c r="T503" s="269"/>
      <c r="U503" s="189"/>
      <c r="V503" s="3"/>
      <c r="W503" s="1"/>
      <c r="X503" s="1"/>
      <c r="Y503" s="1"/>
      <c r="Z503" s="1"/>
      <c r="AA503" s="2"/>
      <c r="AB503" s="2"/>
      <c r="AC503" s="2"/>
      <c r="AD503" s="2"/>
      <c r="AE503" s="2"/>
      <c r="AF503" s="2"/>
      <c r="AG503" s="270"/>
    </row>
    <row r="504" spans="1:33" ht="14.25" customHeight="1">
      <c r="A504" s="204"/>
      <c r="B504" s="268"/>
      <c r="C504" s="268"/>
      <c r="D504" s="268"/>
      <c r="E504" s="268"/>
      <c r="F504" s="268"/>
      <c r="G504" s="268"/>
      <c r="H504" s="269"/>
      <c r="I504" s="189"/>
      <c r="J504" s="3"/>
      <c r="K504" s="2"/>
      <c r="L504" s="269"/>
      <c r="M504" s="189"/>
      <c r="N504" s="3"/>
      <c r="O504" s="2"/>
      <c r="P504" s="269"/>
      <c r="Q504" s="189"/>
      <c r="R504" s="3"/>
      <c r="S504" s="2"/>
      <c r="T504" s="269"/>
      <c r="U504" s="189"/>
      <c r="V504" s="3"/>
      <c r="W504" s="1"/>
      <c r="X504" s="1"/>
      <c r="Y504" s="1"/>
      <c r="Z504" s="1"/>
      <c r="AA504" s="2"/>
      <c r="AB504" s="2"/>
      <c r="AC504" s="2"/>
      <c r="AD504" s="2"/>
      <c r="AE504" s="2"/>
      <c r="AF504" s="2"/>
      <c r="AG504" s="270"/>
    </row>
    <row r="505" spans="1:33" ht="14.25" customHeight="1">
      <c r="A505" s="204"/>
      <c r="B505" s="268"/>
      <c r="C505" s="268"/>
      <c r="D505" s="268"/>
      <c r="E505" s="268"/>
      <c r="F505" s="268"/>
      <c r="G505" s="268"/>
      <c r="H505" s="269"/>
      <c r="I505" s="189"/>
      <c r="J505" s="3"/>
      <c r="K505" s="2"/>
      <c r="L505" s="269"/>
      <c r="M505" s="189"/>
      <c r="N505" s="3"/>
      <c r="O505" s="2"/>
      <c r="P505" s="269"/>
      <c r="Q505" s="189"/>
      <c r="R505" s="3"/>
      <c r="S505" s="2"/>
      <c r="T505" s="269"/>
      <c r="U505" s="189"/>
      <c r="V505" s="3"/>
      <c r="W505" s="1"/>
      <c r="X505" s="1"/>
      <c r="Y505" s="1"/>
      <c r="Z505" s="1"/>
      <c r="AA505" s="2"/>
      <c r="AB505" s="2"/>
      <c r="AC505" s="2"/>
      <c r="AD505" s="2"/>
      <c r="AE505" s="2"/>
      <c r="AF505" s="2"/>
      <c r="AG505" s="270"/>
    </row>
    <row r="506" spans="1:33" ht="14.25" customHeight="1">
      <c r="A506" s="204"/>
      <c r="B506" s="268"/>
      <c r="C506" s="268"/>
      <c r="D506" s="268"/>
      <c r="E506" s="268"/>
      <c r="F506" s="268"/>
      <c r="G506" s="268"/>
      <c r="H506" s="269"/>
      <c r="I506" s="189"/>
      <c r="J506" s="3"/>
      <c r="K506" s="2"/>
      <c r="L506" s="269"/>
      <c r="M506" s="189"/>
      <c r="N506" s="3"/>
      <c r="O506" s="2"/>
      <c r="P506" s="269"/>
      <c r="Q506" s="189"/>
      <c r="R506" s="3"/>
      <c r="S506" s="2"/>
      <c r="T506" s="269"/>
      <c r="U506" s="189"/>
      <c r="V506" s="3"/>
      <c r="W506" s="1"/>
      <c r="X506" s="1"/>
      <c r="Y506" s="1"/>
      <c r="Z506" s="1"/>
      <c r="AA506" s="2"/>
      <c r="AB506" s="2"/>
      <c r="AC506" s="2"/>
      <c r="AD506" s="2"/>
      <c r="AE506" s="2"/>
      <c r="AF506" s="2"/>
      <c r="AG506" s="270"/>
    </row>
    <row r="507" spans="1:33" ht="14.25" customHeight="1">
      <c r="A507" s="204"/>
      <c r="B507" s="268"/>
      <c r="C507" s="268"/>
      <c r="D507" s="268"/>
      <c r="E507" s="268"/>
      <c r="F507" s="268"/>
      <c r="G507" s="268"/>
      <c r="H507" s="269"/>
      <c r="I507" s="189"/>
      <c r="J507" s="3"/>
      <c r="K507" s="2"/>
      <c r="L507" s="269"/>
      <c r="M507" s="189"/>
      <c r="N507" s="3"/>
      <c r="O507" s="2"/>
      <c r="P507" s="269"/>
      <c r="Q507" s="189"/>
      <c r="R507" s="3"/>
      <c r="S507" s="2"/>
      <c r="T507" s="269"/>
      <c r="U507" s="189"/>
      <c r="V507" s="3"/>
      <c r="W507" s="1"/>
      <c r="X507" s="1"/>
      <c r="Y507" s="1"/>
      <c r="Z507" s="1"/>
      <c r="AA507" s="2"/>
      <c r="AB507" s="2"/>
      <c r="AC507" s="2"/>
      <c r="AD507" s="2"/>
      <c r="AE507" s="2"/>
      <c r="AF507" s="2"/>
      <c r="AG507" s="270"/>
    </row>
    <row r="508" spans="1:33" ht="14.25" customHeight="1">
      <c r="A508" s="204"/>
      <c r="B508" s="268"/>
      <c r="C508" s="268"/>
      <c r="D508" s="268"/>
      <c r="E508" s="268"/>
      <c r="F508" s="268"/>
      <c r="G508" s="268"/>
      <c r="H508" s="269"/>
      <c r="I508" s="189"/>
      <c r="J508" s="3"/>
      <c r="K508" s="2"/>
      <c r="L508" s="269"/>
      <c r="M508" s="189"/>
      <c r="N508" s="3"/>
      <c r="O508" s="2"/>
      <c r="P508" s="269"/>
      <c r="Q508" s="189"/>
      <c r="R508" s="3"/>
      <c r="S508" s="2"/>
      <c r="T508" s="269"/>
      <c r="U508" s="189"/>
      <c r="V508" s="3"/>
      <c r="W508" s="1"/>
      <c r="X508" s="1"/>
      <c r="Y508" s="1"/>
      <c r="Z508" s="1"/>
      <c r="AA508" s="2"/>
      <c r="AB508" s="2"/>
      <c r="AC508" s="2"/>
      <c r="AD508" s="2"/>
      <c r="AE508" s="2"/>
      <c r="AF508" s="2"/>
      <c r="AG508" s="270"/>
    </row>
    <row r="509" spans="1:33" ht="14.25" customHeight="1">
      <c r="A509" s="204"/>
      <c r="B509" s="268"/>
      <c r="C509" s="268"/>
      <c r="D509" s="268"/>
      <c r="E509" s="268"/>
      <c r="F509" s="268"/>
      <c r="G509" s="268"/>
      <c r="H509" s="269"/>
      <c r="I509" s="189"/>
      <c r="J509" s="3"/>
      <c r="K509" s="2"/>
      <c r="L509" s="269"/>
      <c r="M509" s="189"/>
      <c r="N509" s="3"/>
      <c r="O509" s="2"/>
      <c r="P509" s="269"/>
      <c r="Q509" s="189"/>
      <c r="R509" s="3"/>
      <c r="S509" s="2"/>
      <c r="T509" s="269"/>
      <c r="U509" s="189"/>
      <c r="V509" s="3"/>
      <c r="W509" s="1"/>
      <c r="X509" s="1"/>
      <c r="Y509" s="1"/>
      <c r="Z509" s="1"/>
      <c r="AA509" s="2"/>
      <c r="AB509" s="2"/>
      <c r="AC509" s="2"/>
      <c r="AD509" s="2"/>
      <c r="AE509" s="2"/>
      <c r="AF509" s="2"/>
      <c r="AG509" s="270"/>
    </row>
    <row r="510" spans="1:33" ht="14.25" customHeight="1">
      <c r="A510" s="204"/>
      <c r="B510" s="268"/>
      <c r="C510" s="268"/>
      <c r="D510" s="268"/>
      <c r="E510" s="268"/>
      <c r="F510" s="268"/>
      <c r="G510" s="268"/>
      <c r="H510" s="269"/>
      <c r="I510" s="189"/>
      <c r="J510" s="3"/>
      <c r="K510" s="2"/>
      <c r="L510" s="269"/>
      <c r="M510" s="189"/>
      <c r="N510" s="3"/>
      <c r="O510" s="2"/>
      <c r="P510" s="269"/>
      <c r="Q510" s="189"/>
      <c r="R510" s="3"/>
      <c r="S510" s="2"/>
      <c r="T510" s="269"/>
      <c r="U510" s="189"/>
      <c r="V510" s="3"/>
      <c r="W510" s="1"/>
      <c r="X510" s="1"/>
      <c r="Y510" s="1"/>
      <c r="Z510" s="1"/>
      <c r="AA510" s="2"/>
      <c r="AB510" s="2"/>
      <c r="AC510" s="2"/>
      <c r="AD510" s="2"/>
      <c r="AE510" s="2"/>
      <c r="AF510" s="2"/>
      <c r="AG510" s="270"/>
    </row>
    <row r="511" spans="1:33" ht="14.25" customHeight="1">
      <c r="A511" s="204"/>
      <c r="B511" s="268"/>
      <c r="C511" s="268"/>
      <c r="D511" s="268"/>
      <c r="E511" s="268"/>
      <c r="F511" s="268"/>
      <c r="G511" s="268"/>
      <c r="H511" s="269"/>
      <c r="I511" s="189"/>
      <c r="J511" s="3"/>
      <c r="K511" s="2"/>
      <c r="L511" s="269"/>
      <c r="M511" s="189"/>
      <c r="N511" s="3"/>
      <c r="O511" s="2"/>
      <c r="P511" s="269"/>
      <c r="Q511" s="189"/>
      <c r="R511" s="3"/>
      <c r="S511" s="2"/>
      <c r="T511" s="269"/>
      <c r="U511" s="189"/>
      <c r="V511" s="3"/>
      <c r="W511" s="1"/>
      <c r="X511" s="1"/>
      <c r="Y511" s="1"/>
      <c r="Z511" s="1"/>
      <c r="AA511" s="2"/>
      <c r="AB511" s="2"/>
      <c r="AC511" s="2"/>
      <c r="AD511" s="2"/>
      <c r="AE511" s="2"/>
      <c r="AF511" s="2"/>
      <c r="AG511" s="270"/>
    </row>
    <row r="512" spans="1:33" ht="14.25" customHeight="1">
      <c r="A512" s="204"/>
      <c r="B512" s="268"/>
      <c r="C512" s="268"/>
      <c r="D512" s="268"/>
      <c r="E512" s="268"/>
      <c r="F512" s="268"/>
      <c r="G512" s="268"/>
      <c r="H512" s="269"/>
      <c r="I512" s="189"/>
      <c r="J512" s="3"/>
      <c r="K512" s="2"/>
      <c r="L512" s="269"/>
      <c r="M512" s="189"/>
      <c r="N512" s="3"/>
      <c r="O512" s="2"/>
      <c r="P512" s="269"/>
      <c r="Q512" s="189"/>
      <c r="R512" s="3"/>
      <c r="S512" s="2"/>
      <c r="T512" s="269"/>
      <c r="U512" s="189"/>
      <c r="V512" s="3"/>
      <c r="W512" s="1"/>
      <c r="X512" s="1"/>
      <c r="Y512" s="1"/>
      <c r="Z512" s="1"/>
      <c r="AA512" s="2"/>
      <c r="AB512" s="2"/>
      <c r="AC512" s="2"/>
      <c r="AD512" s="2"/>
      <c r="AE512" s="2"/>
      <c r="AF512" s="2"/>
      <c r="AG512" s="270"/>
    </row>
    <row r="513" spans="1:33" ht="14.25" customHeight="1">
      <c r="A513" s="204"/>
      <c r="B513" s="268"/>
      <c r="C513" s="268"/>
      <c r="D513" s="268"/>
      <c r="E513" s="268"/>
      <c r="F513" s="268"/>
      <c r="G513" s="268"/>
      <c r="H513" s="269"/>
      <c r="I513" s="189"/>
      <c r="J513" s="3"/>
      <c r="K513" s="2"/>
      <c r="L513" s="269"/>
      <c r="M513" s="189"/>
      <c r="N513" s="3"/>
      <c r="O513" s="2"/>
      <c r="P513" s="269"/>
      <c r="Q513" s="189"/>
      <c r="R513" s="3"/>
      <c r="S513" s="2"/>
      <c r="T513" s="269"/>
      <c r="U513" s="189"/>
      <c r="V513" s="3"/>
      <c r="W513" s="1"/>
      <c r="X513" s="1"/>
      <c r="Y513" s="1"/>
      <c r="Z513" s="1"/>
      <c r="AA513" s="2"/>
      <c r="AB513" s="2"/>
      <c r="AC513" s="2"/>
      <c r="AD513" s="2"/>
      <c r="AE513" s="2"/>
      <c r="AF513" s="2"/>
      <c r="AG513" s="270"/>
    </row>
    <row r="514" spans="1:33" ht="14.25" customHeight="1">
      <c r="A514" s="204"/>
      <c r="B514" s="268"/>
      <c r="C514" s="268"/>
      <c r="D514" s="268"/>
      <c r="E514" s="268"/>
      <c r="F514" s="268"/>
      <c r="G514" s="268"/>
      <c r="H514" s="269"/>
      <c r="I514" s="189"/>
      <c r="J514" s="3"/>
      <c r="K514" s="2"/>
      <c r="L514" s="269"/>
      <c r="M514" s="189"/>
      <c r="N514" s="3"/>
      <c r="O514" s="2"/>
      <c r="P514" s="269"/>
      <c r="Q514" s="189"/>
      <c r="R514" s="3"/>
      <c r="S514" s="2"/>
      <c r="T514" s="269"/>
      <c r="U514" s="189"/>
      <c r="V514" s="3"/>
      <c r="W514" s="1"/>
      <c r="X514" s="1"/>
      <c r="Y514" s="1"/>
      <c r="Z514" s="1"/>
      <c r="AA514" s="2"/>
      <c r="AB514" s="2"/>
      <c r="AC514" s="2"/>
      <c r="AD514" s="2"/>
      <c r="AE514" s="2"/>
      <c r="AF514" s="2"/>
      <c r="AG514" s="270"/>
    </row>
    <row r="515" spans="1:33" ht="14.25" customHeight="1">
      <c r="A515" s="204"/>
      <c r="B515" s="268"/>
      <c r="C515" s="268"/>
      <c r="D515" s="268"/>
      <c r="E515" s="268"/>
      <c r="F515" s="268"/>
      <c r="G515" s="268"/>
      <c r="H515" s="269"/>
      <c r="I515" s="189"/>
      <c r="J515" s="3"/>
      <c r="K515" s="2"/>
      <c r="L515" s="269"/>
      <c r="M515" s="189"/>
      <c r="N515" s="3"/>
      <c r="O515" s="2"/>
      <c r="P515" s="269"/>
      <c r="Q515" s="189"/>
      <c r="R515" s="3"/>
      <c r="S515" s="2"/>
      <c r="T515" s="269"/>
      <c r="U515" s="189"/>
      <c r="V515" s="3"/>
      <c r="W515" s="1"/>
      <c r="X515" s="1"/>
      <c r="Y515" s="1"/>
      <c r="Z515" s="1"/>
      <c r="AA515" s="2"/>
      <c r="AB515" s="2"/>
      <c r="AC515" s="2"/>
      <c r="AD515" s="2"/>
      <c r="AE515" s="2"/>
      <c r="AF515" s="2"/>
      <c r="AG515" s="270"/>
    </row>
    <row r="516" spans="1:33" ht="14.25" customHeight="1">
      <c r="A516" s="204"/>
      <c r="B516" s="268"/>
      <c r="C516" s="268"/>
      <c r="D516" s="268"/>
      <c r="E516" s="268"/>
      <c r="F516" s="268"/>
      <c r="G516" s="268"/>
      <c r="H516" s="269"/>
      <c r="I516" s="189"/>
      <c r="J516" s="3"/>
      <c r="K516" s="2"/>
      <c r="L516" s="269"/>
      <c r="M516" s="189"/>
      <c r="N516" s="3"/>
      <c r="O516" s="2"/>
      <c r="P516" s="269"/>
      <c r="Q516" s="189"/>
      <c r="R516" s="3"/>
      <c r="S516" s="2"/>
      <c r="T516" s="269"/>
      <c r="U516" s="189"/>
      <c r="V516" s="3"/>
      <c r="W516" s="1"/>
      <c r="X516" s="1"/>
      <c r="Y516" s="1"/>
      <c r="Z516" s="1"/>
      <c r="AA516" s="2"/>
      <c r="AB516" s="2"/>
      <c r="AC516" s="2"/>
      <c r="AD516" s="2"/>
      <c r="AE516" s="2"/>
      <c r="AF516" s="2"/>
      <c r="AG516" s="270"/>
    </row>
    <row r="517" spans="1:33" ht="14.25" customHeight="1">
      <c r="A517" s="204"/>
      <c r="B517" s="268"/>
      <c r="C517" s="268"/>
      <c r="D517" s="268"/>
      <c r="E517" s="268"/>
      <c r="F517" s="268"/>
      <c r="G517" s="268"/>
      <c r="H517" s="269"/>
      <c r="I517" s="189"/>
      <c r="J517" s="3"/>
      <c r="K517" s="2"/>
      <c r="L517" s="269"/>
      <c r="M517" s="189"/>
      <c r="N517" s="3"/>
      <c r="O517" s="2"/>
      <c r="P517" s="269"/>
      <c r="Q517" s="189"/>
      <c r="R517" s="3"/>
      <c r="S517" s="2"/>
      <c r="T517" s="269"/>
      <c r="U517" s="189"/>
      <c r="V517" s="3"/>
      <c r="W517" s="1"/>
      <c r="X517" s="1"/>
      <c r="Y517" s="1"/>
      <c r="Z517" s="1"/>
      <c r="AA517" s="2"/>
      <c r="AB517" s="2"/>
      <c r="AC517" s="2"/>
      <c r="AD517" s="2"/>
      <c r="AE517" s="2"/>
      <c r="AF517" s="2"/>
      <c r="AG517" s="270"/>
    </row>
    <row r="518" spans="1:33" ht="14.25" customHeight="1">
      <c r="A518" s="204"/>
      <c r="B518" s="268"/>
      <c r="C518" s="268"/>
      <c r="D518" s="268"/>
      <c r="E518" s="268"/>
      <c r="F518" s="268"/>
      <c r="G518" s="268"/>
      <c r="H518" s="269"/>
      <c r="I518" s="189"/>
      <c r="J518" s="3"/>
      <c r="K518" s="2"/>
      <c r="L518" s="269"/>
      <c r="M518" s="189"/>
      <c r="N518" s="3"/>
      <c r="O518" s="2"/>
      <c r="P518" s="269"/>
      <c r="Q518" s="189"/>
      <c r="R518" s="3"/>
      <c r="S518" s="2"/>
      <c r="T518" s="269"/>
      <c r="U518" s="189"/>
      <c r="V518" s="3"/>
      <c r="W518" s="1"/>
      <c r="X518" s="1"/>
      <c r="Y518" s="1"/>
      <c r="Z518" s="1"/>
      <c r="AA518" s="2"/>
      <c r="AB518" s="2"/>
      <c r="AC518" s="2"/>
      <c r="AD518" s="2"/>
      <c r="AE518" s="2"/>
      <c r="AF518" s="2"/>
      <c r="AG518" s="270"/>
    </row>
    <row r="519" spans="1:33" ht="14.25" customHeight="1">
      <c r="A519" s="204"/>
      <c r="B519" s="268"/>
      <c r="C519" s="268"/>
      <c r="D519" s="268"/>
      <c r="E519" s="268"/>
      <c r="F519" s="268"/>
      <c r="G519" s="268"/>
      <c r="H519" s="269"/>
      <c r="I519" s="189"/>
      <c r="J519" s="3"/>
      <c r="K519" s="2"/>
      <c r="L519" s="269"/>
      <c r="M519" s="189"/>
      <c r="N519" s="3"/>
      <c r="O519" s="2"/>
      <c r="P519" s="269"/>
      <c r="Q519" s="189"/>
      <c r="R519" s="3"/>
      <c r="S519" s="2"/>
      <c r="T519" s="269"/>
      <c r="U519" s="189"/>
      <c r="V519" s="3"/>
      <c r="W519" s="1"/>
      <c r="X519" s="1"/>
      <c r="Y519" s="1"/>
      <c r="Z519" s="1"/>
      <c r="AA519" s="2"/>
      <c r="AB519" s="2"/>
      <c r="AC519" s="2"/>
      <c r="AD519" s="2"/>
      <c r="AE519" s="2"/>
      <c r="AF519" s="2"/>
      <c r="AG519" s="270"/>
    </row>
    <row r="520" spans="1:33" ht="14.25" customHeight="1">
      <c r="A520" s="204"/>
      <c r="B520" s="268"/>
      <c r="C520" s="268"/>
      <c r="D520" s="268"/>
      <c r="E520" s="268"/>
      <c r="F520" s="268"/>
      <c r="G520" s="268"/>
      <c r="H520" s="269"/>
      <c r="I520" s="189"/>
      <c r="J520" s="3"/>
      <c r="K520" s="2"/>
      <c r="L520" s="269"/>
      <c r="M520" s="189"/>
      <c r="N520" s="3"/>
      <c r="O520" s="2"/>
      <c r="P520" s="269"/>
      <c r="Q520" s="189"/>
      <c r="R520" s="3"/>
      <c r="S520" s="2"/>
      <c r="T520" s="269"/>
      <c r="U520" s="189"/>
      <c r="V520" s="3"/>
      <c r="W520" s="1"/>
      <c r="X520" s="1"/>
      <c r="Y520" s="1"/>
      <c r="Z520" s="1"/>
      <c r="AA520" s="2"/>
      <c r="AB520" s="2"/>
      <c r="AC520" s="2"/>
      <c r="AD520" s="2"/>
      <c r="AE520" s="2"/>
      <c r="AF520" s="2"/>
      <c r="AG520" s="270"/>
    </row>
    <row r="521" spans="1:33" ht="14.25" customHeight="1">
      <c r="A521" s="204"/>
      <c r="B521" s="268"/>
      <c r="C521" s="268"/>
      <c r="D521" s="268"/>
      <c r="E521" s="268"/>
      <c r="F521" s="268"/>
      <c r="G521" s="268"/>
      <c r="H521" s="269"/>
      <c r="I521" s="189"/>
      <c r="J521" s="3"/>
      <c r="K521" s="2"/>
      <c r="L521" s="269"/>
      <c r="M521" s="189"/>
      <c r="N521" s="3"/>
      <c r="O521" s="2"/>
      <c r="P521" s="269"/>
      <c r="Q521" s="189"/>
      <c r="R521" s="3"/>
      <c r="S521" s="2"/>
      <c r="T521" s="269"/>
      <c r="U521" s="189"/>
      <c r="V521" s="3"/>
      <c r="W521" s="1"/>
      <c r="X521" s="1"/>
      <c r="Y521" s="1"/>
      <c r="Z521" s="1"/>
      <c r="AA521" s="2"/>
      <c r="AB521" s="2"/>
      <c r="AC521" s="2"/>
      <c r="AD521" s="2"/>
      <c r="AE521" s="2"/>
      <c r="AF521" s="2"/>
      <c r="AG521" s="270"/>
    </row>
    <row r="522" spans="1:33" ht="14.25" customHeight="1">
      <c r="A522" s="204"/>
      <c r="B522" s="268"/>
      <c r="C522" s="268"/>
      <c r="D522" s="268"/>
      <c r="E522" s="268"/>
      <c r="F522" s="268"/>
      <c r="G522" s="268"/>
      <c r="H522" s="269"/>
      <c r="I522" s="189"/>
      <c r="J522" s="3"/>
      <c r="K522" s="2"/>
      <c r="L522" s="269"/>
      <c r="M522" s="189"/>
      <c r="N522" s="3"/>
      <c r="O522" s="2"/>
      <c r="P522" s="269"/>
      <c r="Q522" s="189"/>
      <c r="R522" s="3"/>
      <c r="S522" s="2"/>
      <c r="T522" s="269"/>
      <c r="U522" s="189"/>
      <c r="V522" s="3"/>
      <c r="W522" s="1"/>
      <c r="X522" s="1"/>
      <c r="Y522" s="1"/>
      <c r="Z522" s="1"/>
      <c r="AA522" s="2"/>
      <c r="AB522" s="2"/>
      <c r="AC522" s="2"/>
      <c r="AD522" s="2"/>
      <c r="AE522" s="2"/>
      <c r="AF522" s="2"/>
      <c r="AG522" s="270"/>
    </row>
    <row r="523" spans="1:33" ht="14.25" customHeight="1">
      <c r="A523" s="204"/>
      <c r="B523" s="268"/>
      <c r="C523" s="268"/>
      <c r="D523" s="268"/>
      <c r="E523" s="268"/>
      <c r="F523" s="268"/>
      <c r="G523" s="268"/>
      <c r="H523" s="269"/>
      <c r="I523" s="189"/>
      <c r="J523" s="3"/>
      <c r="K523" s="2"/>
      <c r="L523" s="269"/>
      <c r="M523" s="189"/>
      <c r="N523" s="3"/>
      <c r="O523" s="2"/>
      <c r="P523" s="269"/>
      <c r="Q523" s="189"/>
      <c r="R523" s="3"/>
      <c r="S523" s="2"/>
      <c r="T523" s="269"/>
      <c r="U523" s="189"/>
      <c r="V523" s="3"/>
      <c r="W523" s="1"/>
      <c r="X523" s="1"/>
      <c r="Y523" s="1"/>
      <c r="Z523" s="1"/>
      <c r="AA523" s="2"/>
      <c r="AB523" s="2"/>
      <c r="AC523" s="2"/>
      <c r="AD523" s="2"/>
      <c r="AE523" s="2"/>
      <c r="AF523" s="2"/>
      <c r="AG523" s="270"/>
    </row>
    <row r="524" spans="1:33" ht="14.25" customHeight="1">
      <c r="A524" s="204"/>
      <c r="B524" s="268"/>
      <c r="C524" s="268"/>
      <c r="D524" s="268"/>
      <c r="E524" s="268"/>
      <c r="F524" s="268"/>
      <c r="G524" s="268"/>
      <c r="H524" s="269"/>
      <c r="I524" s="189"/>
      <c r="J524" s="3"/>
      <c r="K524" s="2"/>
      <c r="L524" s="269"/>
      <c r="M524" s="189"/>
      <c r="N524" s="3"/>
      <c r="O524" s="2"/>
      <c r="P524" s="269"/>
      <c r="Q524" s="189"/>
      <c r="R524" s="3"/>
      <c r="S524" s="2"/>
      <c r="T524" s="269"/>
      <c r="U524" s="189"/>
      <c r="V524" s="3"/>
      <c r="W524" s="1"/>
      <c r="X524" s="1"/>
      <c r="Y524" s="1"/>
      <c r="Z524" s="1"/>
      <c r="AA524" s="2"/>
      <c r="AB524" s="2"/>
      <c r="AC524" s="2"/>
      <c r="AD524" s="2"/>
      <c r="AE524" s="2"/>
      <c r="AF524" s="2"/>
      <c r="AG524" s="270"/>
    </row>
    <row r="525" spans="1:33" ht="14.25" customHeight="1">
      <c r="A525" s="204"/>
      <c r="B525" s="268"/>
      <c r="C525" s="268"/>
      <c r="D525" s="268"/>
      <c r="E525" s="268"/>
      <c r="F525" s="268"/>
      <c r="G525" s="268"/>
      <c r="H525" s="269"/>
      <c r="I525" s="189"/>
      <c r="J525" s="3"/>
      <c r="K525" s="2"/>
      <c r="L525" s="269"/>
      <c r="M525" s="189"/>
      <c r="N525" s="3"/>
      <c r="O525" s="2"/>
      <c r="P525" s="269"/>
      <c r="Q525" s="189"/>
      <c r="R525" s="3"/>
      <c r="S525" s="2"/>
      <c r="T525" s="269"/>
      <c r="U525" s="189"/>
      <c r="V525" s="3"/>
      <c r="W525" s="1"/>
      <c r="X525" s="1"/>
      <c r="Y525" s="1"/>
      <c r="Z525" s="1"/>
      <c r="AA525" s="2"/>
      <c r="AB525" s="2"/>
      <c r="AC525" s="2"/>
      <c r="AD525" s="2"/>
      <c r="AE525" s="2"/>
      <c r="AF525" s="2"/>
      <c r="AG525" s="270"/>
    </row>
    <row r="526" spans="1:33" ht="14.25" customHeight="1">
      <c r="A526" s="204"/>
      <c r="B526" s="268"/>
      <c r="C526" s="268"/>
      <c r="D526" s="268"/>
      <c r="E526" s="268"/>
      <c r="F526" s="268"/>
      <c r="G526" s="268"/>
      <c r="H526" s="269"/>
      <c r="I526" s="189"/>
      <c r="J526" s="3"/>
      <c r="K526" s="2"/>
      <c r="L526" s="269"/>
      <c r="M526" s="189"/>
      <c r="N526" s="3"/>
      <c r="O526" s="2"/>
      <c r="P526" s="269"/>
      <c r="Q526" s="189"/>
      <c r="R526" s="3"/>
      <c r="S526" s="2"/>
      <c r="T526" s="269"/>
      <c r="U526" s="189"/>
      <c r="V526" s="3"/>
      <c r="W526" s="1"/>
      <c r="X526" s="1"/>
      <c r="Y526" s="1"/>
      <c r="Z526" s="1"/>
      <c r="AA526" s="2"/>
      <c r="AB526" s="2"/>
      <c r="AC526" s="2"/>
      <c r="AD526" s="2"/>
      <c r="AE526" s="2"/>
      <c r="AF526" s="2"/>
      <c r="AG526" s="270"/>
    </row>
    <row r="527" spans="1:33" ht="14.25" customHeight="1">
      <c r="A527" s="204"/>
      <c r="B527" s="268"/>
      <c r="C527" s="268"/>
      <c r="D527" s="268"/>
      <c r="E527" s="268"/>
      <c r="F527" s="268"/>
      <c r="G527" s="268"/>
      <c r="H527" s="269"/>
      <c r="I527" s="189"/>
      <c r="J527" s="3"/>
      <c r="K527" s="2"/>
      <c r="L527" s="269"/>
      <c r="M527" s="189"/>
      <c r="N527" s="3"/>
      <c r="O527" s="2"/>
      <c r="P527" s="269"/>
      <c r="Q527" s="189"/>
      <c r="R527" s="3"/>
      <c r="S527" s="2"/>
      <c r="T527" s="269"/>
      <c r="U527" s="189"/>
      <c r="V527" s="3"/>
      <c r="W527" s="1"/>
      <c r="X527" s="1"/>
      <c r="Y527" s="1"/>
      <c r="Z527" s="1"/>
      <c r="AA527" s="2"/>
      <c r="AB527" s="2"/>
      <c r="AC527" s="2"/>
      <c r="AD527" s="2"/>
      <c r="AE527" s="2"/>
      <c r="AF527" s="2"/>
      <c r="AG527" s="270"/>
    </row>
    <row r="528" spans="1:33" ht="14.25" customHeight="1">
      <c r="A528" s="204"/>
      <c r="B528" s="268"/>
      <c r="C528" s="268"/>
      <c r="D528" s="268"/>
      <c r="E528" s="268"/>
      <c r="F528" s="268"/>
      <c r="G528" s="268"/>
      <c r="H528" s="269"/>
      <c r="I528" s="189"/>
      <c r="J528" s="3"/>
      <c r="K528" s="2"/>
      <c r="L528" s="269"/>
      <c r="M528" s="189"/>
      <c r="N528" s="3"/>
      <c r="O528" s="2"/>
      <c r="P528" s="269"/>
      <c r="Q528" s="189"/>
      <c r="R528" s="3"/>
      <c r="S528" s="2"/>
      <c r="T528" s="269"/>
      <c r="U528" s="189"/>
      <c r="V528" s="3"/>
      <c r="W528" s="1"/>
      <c r="X528" s="1"/>
      <c r="Y528" s="1"/>
      <c r="Z528" s="1"/>
      <c r="AA528" s="2"/>
      <c r="AB528" s="2"/>
      <c r="AC528" s="2"/>
      <c r="AD528" s="2"/>
      <c r="AE528" s="2"/>
      <c r="AF528" s="2"/>
      <c r="AG528" s="270"/>
    </row>
    <row r="529" spans="1:33" ht="14.25" customHeight="1">
      <c r="A529" s="204"/>
      <c r="B529" s="268"/>
      <c r="C529" s="268"/>
      <c r="D529" s="268"/>
      <c r="E529" s="268"/>
      <c r="F529" s="268"/>
      <c r="G529" s="268"/>
      <c r="H529" s="269"/>
      <c r="I529" s="189"/>
      <c r="J529" s="3"/>
      <c r="K529" s="2"/>
      <c r="L529" s="269"/>
      <c r="M529" s="189"/>
      <c r="N529" s="3"/>
      <c r="O529" s="2"/>
      <c r="P529" s="269"/>
      <c r="Q529" s="189"/>
      <c r="R529" s="3"/>
      <c r="S529" s="2"/>
      <c r="T529" s="269"/>
      <c r="U529" s="189"/>
      <c r="V529" s="3"/>
      <c r="W529" s="1"/>
      <c r="X529" s="1"/>
      <c r="Y529" s="1"/>
      <c r="Z529" s="1"/>
      <c r="AA529" s="2"/>
      <c r="AB529" s="2"/>
      <c r="AC529" s="2"/>
      <c r="AD529" s="2"/>
      <c r="AE529" s="2"/>
      <c r="AF529" s="2"/>
      <c r="AG529" s="270"/>
    </row>
    <row r="530" spans="1:33" ht="14.25" customHeight="1">
      <c r="A530" s="204"/>
      <c r="B530" s="268"/>
      <c r="C530" s="268"/>
      <c r="D530" s="268"/>
      <c r="E530" s="268"/>
      <c r="F530" s="268"/>
      <c r="G530" s="268"/>
      <c r="H530" s="269"/>
      <c r="I530" s="189"/>
      <c r="J530" s="3"/>
      <c r="K530" s="2"/>
      <c r="L530" s="269"/>
      <c r="M530" s="189"/>
      <c r="N530" s="3"/>
      <c r="O530" s="2"/>
      <c r="P530" s="269"/>
      <c r="Q530" s="189"/>
      <c r="R530" s="3"/>
      <c r="S530" s="2"/>
      <c r="T530" s="269"/>
      <c r="U530" s="189"/>
      <c r="V530" s="3"/>
      <c r="W530" s="1"/>
      <c r="X530" s="1"/>
      <c r="Y530" s="1"/>
      <c r="Z530" s="1"/>
      <c r="AA530" s="2"/>
      <c r="AB530" s="2"/>
      <c r="AC530" s="2"/>
      <c r="AD530" s="2"/>
      <c r="AE530" s="2"/>
      <c r="AF530" s="2"/>
      <c r="AG530" s="270"/>
    </row>
    <row r="531" spans="1:33" ht="14.25" customHeight="1">
      <c r="A531" s="204"/>
      <c r="B531" s="268"/>
      <c r="C531" s="268"/>
      <c r="D531" s="268"/>
      <c r="E531" s="268"/>
      <c r="F531" s="268"/>
      <c r="G531" s="268"/>
      <c r="H531" s="269"/>
      <c r="I531" s="189"/>
      <c r="J531" s="3"/>
      <c r="K531" s="2"/>
      <c r="L531" s="269"/>
      <c r="M531" s="189"/>
      <c r="N531" s="3"/>
      <c r="O531" s="2"/>
      <c r="P531" s="269"/>
      <c r="Q531" s="189"/>
      <c r="R531" s="3"/>
      <c r="S531" s="2"/>
      <c r="T531" s="269"/>
      <c r="U531" s="189"/>
      <c r="V531" s="3"/>
      <c r="W531" s="1"/>
      <c r="X531" s="1"/>
      <c r="Y531" s="1"/>
      <c r="Z531" s="1"/>
      <c r="AA531" s="2"/>
      <c r="AB531" s="2"/>
      <c r="AC531" s="2"/>
      <c r="AD531" s="2"/>
      <c r="AE531" s="2"/>
      <c r="AF531" s="2"/>
      <c r="AG531" s="270"/>
    </row>
    <row r="532" spans="1:33" ht="14.25" customHeight="1">
      <c r="A532" s="204"/>
      <c r="B532" s="268"/>
      <c r="C532" s="268"/>
      <c r="D532" s="268"/>
      <c r="E532" s="268"/>
      <c r="F532" s="268"/>
      <c r="G532" s="268"/>
      <c r="H532" s="269"/>
      <c r="I532" s="189"/>
      <c r="J532" s="3"/>
      <c r="K532" s="2"/>
      <c r="L532" s="269"/>
      <c r="M532" s="189"/>
      <c r="N532" s="3"/>
      <c r="O532" s="2"/>
      <c r="P532" s="269"/>
      <c r="Q532" s="189"/>
      <c r="R532" s="3"/>
      <c r="S532" s="2"/>
      <c r="T532" s="269"/>
      <c r="U532" s="189"/>
      <c r="V532" s="3"/>
      <c r="W532" s="1"/>
      <c r="X532" s="1"/>
      <c r="Y532" s="1"/>
      <c r="Z532" s="1"/>
      <c r="AA532" s="2"/>
      <c r="AB532" s="2"/>
      <c r="AC532" s="2"/>
      <c r="AD532" s="2"/>
      <c r="AE532" s="2"/>
      <c r="AF532" s="2"/>
      <c r="AG532" s="270"/>
    </row>
    <row r="533" spans="1:33" ht="14.25" customHeight="1">
      <c r="A533" s="204"/>
      <c r="B533" s="268"/>
      <c r="C533" s="268"/>
      <c r="D533" s="268"/>
      <c r="E533" s="268"/>
      <c r="F533" s="268"/>
      <c r="G533" s="268"/>
      <c r="H533" s="269"/>
      <c r="I533" s="189"/>
      <c r="J533" s="3"/>
      <c r="K533" s="2"/>
      <c r="L533" s="269"/>
      <c r="M533" s="189"/>
      <c r="N533" s="3"/>
      <c r="O533" s="2"/>
      <c r="P533" s="269"/>
      <c r="Q533" s="189"/>
      <c r="R533" s="3"/>
      <c r="S533" s="2"/>
      <c r="T533" s="269"/>
      <c r="U533" s="189"/>
      <c r="V533" s="3"/>
      <c r="W533" s="1"/>
      <c r="X533" s="1"/>
      <c r="Y533" s="1"/>
      <c r="Z533" s="1"/>
      <c r="AA533" s="2"/>
      <c r="AB533" s="2"/>
      <c r="AC533" s="2"/>
      <c r="AD533" s="2"/>
      <c r="AE533" s="2"/>
      <c r="AF533" s="2"/>
      <c r="AG533" s="270"/>
    </row>
    <row r="534" spans="1:33" ht="14.25" customHeight="1">
      <c r="A534" s="204"/>
      <c r="B534" s="268"/>
      <c r="C534" s="268"/>
      <c r="D534" s="268"/>
      <c r="E534" s="268"/>
      <c r="F534" s="268"/>
      <c r="G534" s="268"/>
      <c r="H534" s="269"/>
      <c r="I534" s="189"/>
      <c r="J534" s="3"/>
      <c r="K534" s="2"/>
      <c r="L534" s="269"/>
      <c r="M534" s="189"/>
      <c r="N534" s="3"/>
      <c r="O534" s="2"/>
      <c r="P534" s="269"/>
      <c r="Q534" s="189"/>
      <c r="R534" s="3"/>
      <c r="S534" s="2"/>
      <c r="T534" s="269"/>
      <c r="U534" s="189"/>
      <c r="V534" s="3"/>
      <c r="W534" s="1"/>
      <c r="X534" s="1"/>
      <c r="Y534" s="1"/>
      <c r="Z534" s="1"/>
      <c r="AA534" s="2"/>
      <c r="AB534" s="2"/>
      <c r="AC534" s="2"/>
      <c r="AD534" s="2"/>
      <c r="AE534" s="2"/>
      <c r="AF534" s="2"/>
      <c r="AG534" s="270"/>
    </row>
    <row r="535" spans="1:33" ht="14.25" customHeight="1">
      <c r="A535" s="204"/>
      <c r="B535" s="268"/>
      <c r="C535" s="268"/>
      <c r="D535" s="268"/>
      <c r="E535" s="268"/>
      <c r="F535" s="268"/>
      <c r="G535" s="268"/>
      <c r="H535" s="269"/>
      <c r="I535" s="189"/>
      <c r="J535" s="3"/>
      <c r="K535" s="2"/>
      <c r="L535" s="269"/>
      <c r="M535" s="189"/>
      <c r="N535" s="3"/>
      <c r="O535" s="2"/>
      <c r="P535" s="269"/>
      <c r="Q535" s="189"/>
      <c r="R535" s="3"/>
      <c r="S535" s="2"/>
      <c r="T535" s="269"/>
      <c r="U535" s="189"/>
      <c r="V535" s="3"/>
      <c r="W535" s="1"/>
      <c r="X535" s="1"/>
      <c r="Y535" s="1"/>
      <c r="Z535" s="1"/>
      <c r="AA535" s="2"/>
      <c r="AB535" s="2"/>
      <c r="AC535" s="2"/>
      <c r="AD535" s="2"/>
      <c r="AE535" s="2"/>
      <c r="AF535" s="2"/>
      <c r="AG535" s="270"/>
    </row>
    <row r="536" spans="1:33" ht="14.25" customHeight="1">
      <c r="A536" s="204"/>
      <c r="B536" s="268"/>
      <c r="C536" s="268"/>
      <c r="D536" s="268"/>
      <c r="E536" s="268"/>
      <c r="F536" s="268"/>
      <c r="G536" s="268"/>
      <c r="H536" s="269"/>
      <c r="I536" s="189"/>
      <c r="J536" s="3"/>
      <c r="K536" s="2"/>
      <c r="L536" s="269"/>
      <c r="M536" s="189"/>
      <c r="N536" s="3"/>
      <c r="O536" s="2"/>
      <c r="P536" s="269"/>
      <c r="Q536" s="189"/>
      <c r="R536" s="3"/>
      <c r="S536" s="2"/>
      <c r="T536" s="269"/>
      <c r="U536" s="189"/>
      <c r="V536" s="3"/>
      <c r="W536" s="1"/>
      <c r="X536" s="1"/>
      <c r="Y536" s="1"/>
      <c r="Z536" s="1"/>
      <c r="AA536" s="2"/>
      <c r="AB536" s="2"/>
      <c r="AC536" s="2"/>
      <c r="AD536" s="2"/>
      <c r="AE536" s="2"/>
      <c r="AF536" s="2"/>
      <c r="AG536" s="270"/>
    </row>
    <row r="537" spans="1:33" ht="14.25" customHeight="1">
      <c r="A537" s="204"/>
      <c r="B537" s="268"/>
      <c r="C537" s="268"/>
      <c r="D537" s="268"/>
      <c r="E537" s="268"/>
      <c r="F537" s="268"/>
      <c r="G537" s="268"/>
      <c r="H537" s="269"/>
      <c r="I537" s="189"/>
      <c r="J537" s="3"/>
      <c r="K537" s="2"/>
      <c r="L537" s="269"/>
      <c r="M537" s="189"/>
      <c r="N537" s="3"/>
      <c r="O537" s="2"/>
      <c r="P537" s="269"/>
      <c r="Q537" s="189"/>
      <c r="R537" s="3"/>
      <c r="S537" s="2"/>
      <c r="T537" s="269"/>
      <c r="U537" s="189"/>
      <c r="V537" s="3"/>
      <c r="W537" s="1"/>
      <c r="X537" s="1"/>
      <c r="Y537" s="1"/>
      <c r="Z537" s="1"/>
      <c r="AA537" s="2"/>
      <c r="AB537" s="2"/>
      <c r="AC537" s="2"/>
      <c r="AD537" s="2"/>
      <c r="AE537" s="2"/>
      <c r="AF537" s="2"/>
      <c r="AG537" s="270"/>
    </row>
    <row r="538" spans="1:33" ht="14.25" customHeight="1">
      <c r="A538" s="204"/>
      <c r="B538" s="268"/>
      <c r="C538" s="268"/>
      <c r="D538" s="268"/>
      <c r="E538" s="268"/>
      <c r="F538" s="268"/>
      <c r="G538" s="268"/>
      <c r="H538" s="269"/>
      <c r="I538" s="189"/>
      <c r="J538" s="3"/>
      <c r="K538" s="2"/>
      <c r="L538" s="269"/>
      <c r="M538" s="189"/>
      <c r="N538" s="3"/>
      <c r="O538" s="2"/>
      <c r="P538" s="269"/>
      <c r="Q538" s="189"/>
      <c r="R538" s="3"/>
      <c r="S538" s="2"/>
      <c r="T538" s="269"/>
      <c r="U538" s="189"/>
      <c r="V538" s="3"/>
      <c r="W538" s="1"/>
      <c r="X538" s="1"/>
      <c r="Y538" s="1"/>
      <c r="Z538" s="1"/>
      <c r="AA538" s="2"/>
      <c r="AB538" s="2"/>
      <c r="AC538" s="2"/>
      <c r="AD538" s="2"/>
      <c r="AE538" s="2"/>
      <c r="AF538" s="2"/>
      <c r="AG538" s="270"/>
    </row>
    <row r="539" spans="1:33" ht="14.25" customHeight="1">
      <c r="A539" s="204"/>
      <c r="B539" s="268"/>
      <c r="C539" s="268"/>
      <c r="D539" s="268"/>
      <c r="E539" s="268"/>
      <c r="F539" s="268"/>
      <c r="G539" s="268"/>
      <c r="H539" s="269"/>
      <c r="I539" s="189"/>
      <c r="J539" s="3"/>
      <c r="K539" s="2"/>
      <c r="L539" s="269"/>
      <c r="M539" s="189"/>
      <c r="N539" s="3"/>
      <c r="O539" s="2"/>
      <c r="P539" s="269"/>
      <c r="Q539" s="189"/>
      <c r="R539" s="3"/>
      <c r="S539" s="2"/>
      <c r="T539" s="269"/>
      <c r="U539" s="189"/>
      <c r="V539" s="3"/>
      <c r="W539" s="1"/>
      <c r="X539" s="1"/>
      <c r="Y539" s="1"/>
      <c r="Z539" s="1"/>
      <c r="AA539" s="2"/>
      <c r="AB539" s="2"/>
      <c r="AC539" s="2"/>
      <c r="AD539" s="2"/>
      <c r="AE539" s="2"/>
      <c r="AF539" s="2"/>
      <c r="AG539" s="270"/>
    </row>
    <row r="540" spans="1:33" ht="14.25" customHeight="1">
      <c r="A540" s="204"/>
      <c r="B540" s="268"/>
      <c r="C540" s="268"/>
      <c r="D540" s="268"/>
      <c r="E540" s="268"/>
      <c r="F540" s="268"/>
      <c r="G540" s="268"/>
      <c r="H540" s="269"/>
      <c r="I540" s="189"/>
      <c r="J540" s="3"/>
      <c r="K540" s="2"/>
      <c r="L540" s="269"/>
      <c r="M540" s="189"/>
      <c r="N540" s="3"/>
      <c r="O540" s="2"/>
      <c r="P540" s="269"/>
      <c r="Q540" s="189"/>
      <c r="R540" s="3"/>
      <c r="S540" s="2"/>
      <c r="T540" s="269"/>
      <c r="U540" s="189"/>
      <c r="V540" s="3"/>
      <c r="W540" s="1"/>
      <c r="X540" s="1"/>
      <c r="Y540" s="1"/>
      <c r="Z540" s="1"/>
      <c r="AA540" s="2"/>
      <c r="AB540" s="2"/>
      <c r="AC540" s="2"/>
      <c r="AD540" s="2"/>
      <c r="AE540" s="2"/>
      <c r="AF540" s="2"/>
      <c r="AG540" s="270"/>
    </row>
    <row r="541" spans="1:33" ht="14.25" customHeight="1">
      <c r="A541" s="204"/>
      <c r="B541" s="268"/>
      <c r="C541" s="268"/>
      <c r="D541" s="268"/>
      <c r="E541" s="268"/>
      <c r="F541" s="268"/>
      <c r="G541" s="268"/>
      <c r="H541" s="269"/>
      <c r="I541" s="189"/>
      <c r="J541" s="3"/>
      <c r="K541" s="2"/>
      <c r="L541" s="269"/>
      <c r="M541" s="189"/>
      <c r="N541" s="3"/>
      <c r="O541" s="2"/>
      <c r="P541" s="269"/>
      <c r="Q541" s="189"/>
      <c r="R541" s="3"/>
      <c r="S541" s="2"/>
      <c r="T541" s="269"/>
      <c r="U541" s="189"/>
      <c r="V541" s="3"/>
      <c r="W541" s="1"/>
      <c r="X541" s="1"/>
      <c r="Y541" s="1"/>
      <c r="Z541" s="1"/>
      <c r="AA541" s="2"/>
      <c r="AB541" s="2"/>
      <c r="AC541" s="2"/>
      <c r="AD541" s="2"/>
      <c r="AE541" s="2"/>
      <c r="AF541" s="2"/>
      <c r="AG541" s="270"/>
    </row>
    <row r="542" spans="1:33" ht="14.25" customHeight="1">
      <c r="A542" s="204"/>
      <c r="B542" s="268"/>
      <c r="C542" s="268"/>
      <c r="D542" s="268"/>
      <c r="E542" s="268"/>
      <c r="F542" s="268"/>
      <c r="G542" s="268"/>
      <c r="H542" s="269"/>
      <c r="I542" s="189"/>
      <c r="J542" s="3"/>
      <c r="K542" s="2"/>
      <c r="L542" s="269"/>
      <c r="M542" s="189"/>
      <c r="N542" s="3"/>
      <c r="O542" s="2"/>
      <c r="P542" s="269"/>
      <c r="Q542" s="189"/>
      <c r="R542" s="3"/>
      <c r="S542" s="2"/>
      <c r="T542" s="269"/>
      <c r="U542" s="189"/>
      <c r="V542" s="3"/>
      <c r="W542" s="1"/>
      <c r="X542" s="1"/>
      <c r="Y542" s="1"/>
      <c r="Z542" s="1"/>
      <c r="AA542" s="2"/>
      <c r="AB542" s="2"/>
      <c r="AC542" s="2"/>
      <c r="AD542" s="2"/>
      <c r="AE542" s="2"/>
      <c r="AF542" s="2"/>
      <c r="AG542" s="270"/>
    </row>
    <row r="543" spans="1:33" ht="14.25" customHeight="1">
      <c r="A543" s="204"/>
      <c r="B543" s="268"/>
      <c r="C543" s="268"/>
      <c r="D543" s="268"/>
      <c r="E543" s="268"/>
      <c r="F543" s="268"/>
      <c r="G543" s="268"/>
      <c r="H543" s="269"/>
      <c r="I543" s="189"/>
      <c r="J543" s="3"/>
      <c r="K543" s="2"/>
      <c r="L543" s="269"/>
      <c r="M543" s="189"/>
      <c r="N543" s="3"/>
      <c r="O543" s="2"/>
      <c r="P543" s="269"/>
      <c r="Q543" s="189"/>
      <c r="R543" s="3"/>
      <c r="S543" s="2"/>
      <c r="T543" s="269"/>
      <c r="U543" s="189"/>
      <c r="V543" s="3"/>
      <c r="W543" s="1"/>
      <c r="X543" s="1"/>
      <c r="Y543" s="1"/>
      <c r="Z543" s="1"/>
      <c r="AA543" s="2"/>
      <c r="AB543" s="2"/>
      <c r="AC543" s="2"/>
      <c r="AD543" s="2"/>
      <c r="AE543" s="2"/>
      <c r="AF543" s="2"/>
      <c r="AG543" s="270"/>
    </row>
    <row r="544" spans="1:33" ht="14.25" customHeight="1">
      <c r="A544" s="204"/>
      <c r="B544" s="268"/>
      <c r="C544" s="268"/>
      <c r="D544" s="268"/>
      <c r="E544" s="268"/>
      <c r="F544" s="268"/>
      <c r="G544" s="268"/>
      <c r="H544" s="269"/>
      <c r="I544" s="189"/>
      <c r="J544" s="3"/>
      <c r="K544" s="2"/>
      <c r="L544" s="269"/>
      <c r="M544" s="189"/>
      <c r="N544" s="3"/>
      <c r="O544" s="2"/>
      <c r="P544" s="269"/>
      <c r="Q544" s="189"/>
      <c r="R544" s="3"/>
      <c r="S544" s="2"/>
      <c r="T544" s="269"/>
      <c r="U544" s="189"/>
      <c r="V544" s="3"/>
      <c r="W544" s="1"/>
      <c r="X544" s="1"/>
      <c r="Y544" s="1"/>
      <c r="Z544" s="1"/>
      <c r="AA544" s="2"/>
      <c r="AB544" s="2"/>
      <c r="AC544" s="2"/>
      <c r="AD544" s="2"/>
      <c r="AE544" s="2"/>
      <c r="AF544" s="2"/>
      <c r="AG544" s="270"/>
    </row>
    <row r="545" spans="1:33" ht="14.25" customHeight="1">
      <c r="A545" s="204"/>
      <c r="B545" s="268"/>
      <c r="C545" s="268"/>
      <c r="D545" s="268"/>
      <c r="E545" s="268"/>
      <c r="F545" s="268"/>
      <c r="G545" s="268"/>
      <c r="H545" s="269"/>
      <c r="I545" s="189"/>
      <c r="J545" s="3"/>
      <c r="K545" s="2"/>
      <c r="L545" s="269"/>
      <c r="M545" s="189"/>
      <c r="N545" s="3"/>
      <c r="O545" s="2"/>
      <c r="P545" s="269"/>
      <c r="Q545" s="189"/>
      <c r="R545" s="3"/>
      <c r="S545" s="2"/>
      <c r="T545" s="269"/>
      <c r="U545" s="189"/>
      <c r="V545" s="3"/>
      <c r="W545" s="1"/>
      <c r="X545" s="1"/>
      <c r="Y545" s="1"/>
      <c r="Z545" s="1"/>
      <c r="AA545" s="2"/>
      <c r="AB545" s="2"/>
      <c r="AC545" s="2"/>
      <c r="AD545" s="2"/>
      <c r="AE545" s="2"/>
      <c r="AF545" s="2"/>
      <c r="AG545" s="270"/>
    </row>
    <row r="546" spans="1:33" ht="14.25" customHeight="1">
      <c r="A546" s="204"/>
      <c r="B546" s="268"/>
      <c r="C546" s="268"/>
      <c r="D546" s="268"/>
      <c r="E546" s="268"/>
      <c r="F546" s="268"/>
      <c r="G546" s="268"/>
      <c r="H546" s="269"/>
      <c r="I546" s="189"/>
      <c r="J546" s="3"/>
      <c r="K546" s="2"/>
      <c r="L546" s="269"/>
      <c r="M546" s="189"/>
      <c r="N546" s="3"/>
      <c r="O546" s="2"/>
      <c r="P546" s="269"/>
      <c r="Q546" s="189"/>
      <c r="R546" s="3"/>
      <c r="S546" s="2"/>
      <c r="T546" s="269"/>
      <c r="U546" s="189"/>
      <c r="V546" s="3"/>
      <c r="W546" s="1"/>
      <c r="X546" s="1"/>
      <c r="Y546" s="1"/>
      <c r="Z546" s="1"/>
      <c r="AA546" s="2"/>
      <c r="AB546" s="2"/>
      <c r="AC546" s="2"/>
      <c r="AD546" s="2"/>
      <c r="AE546" s="2"/>
      <c r="AF546" s="2"/>
      <c r="AG546" s="270"/>
    </row>
    <row r="547" spans="1:33" ht="14.25" customHeight="1">
      <c r="A547" s="204"/>
      <c r="B547" s="268"/>
      <c r="C547" s="268"/>
      <c r="D547" s="268"/>
      <c r="E547" s="268"/>
      <c r="F547" s="268"/>
      <c r="G547" s="268"/>
      <c r="H547" s="269"/>
      <c r="I547" s="189"/>
      <c r="J547" s="3"/>
      <c r="K547" s="2"/>
      <c r="L547" s="269"/>
      <c r="M547" s="189"/>
      <c r="N547" s="3"/>
      <c r="O547" s="2"/>
      <c r="P547" s="269"/>
      <c r="Q547" s="189"/>
      <c r="R547" s="3"/>
      <c r="S547" s="2"/>
      <c r="T547" s="269"/>
      <c r="U547" s="189"/>
      <c r="V547" s="3"/>
      <c r="W547" s="1"/>
      <c r="X547" s="1"/>
      <c r="Y547" s="1"/>
      <c r="Z547" s="1"/>
      <c r="AA547" s="2"/>
      <c r="AB547" s="2"/>
      <c r="AC547" s="2"/>
      <c r="AD547" s="2"/>
      <c r="AE547" s="2"/>
      <c r="AF547" s="2"/>
      <c r="AG547" s="270"/>
    </row>
    <row r="548" spans="1:33" ht="14.25" customHeight="1">
      <c r="A548" s="204"/>
      <c r="B548" s="268"/>
      <c r="C548" s="268"/>
      <c r="D548" s="268"/>
      <c r="E548" s="268"/>
      <c r="F548" s="268"/>
      <c r="G548" s="268"/>
      <c r="H548" s="269"/>
      <c r="I548" s="189"/>
      <c r="J548" s="3"/>
      <c r="K548" s="2"/>
      <c r="L548" s="269"/>
      <c r="M548" s="189"/>
      <c r="N548" s="3"/>
      <c r="O548" s="2"/>
      <c r="P548" s="269"/>
      <c r="Q548" s="189"/>
      <c r="R548" s="3"/>
      <c r="S548" s="2"/>
      <c r="T548" s="269"/>
      <c r="U548" s="189"/>
      <c r="V548" s="3"/>
      <c r="W548" s="1"/>
      <c r="X548" s="1"/>
      <c r="Y548" s="1"/>
      <c r="Z548" s="1"/>
      <c r="AA548" s="2"/>
      <c r="AB548" s="2"/>
      <c r="AC548" s="2"/>
      <c r="AD548" s="2"/>
      <c r="AE548" s="2"/>
      <c r="AF548" s="2"/>
      <c r="AG548" s="270"/>
    </row>
    <row r="549" spans="1:33" ht="14.25" customHeight="1">
      <c r="A549" s="204"/>
      <c r="B549" s="268"/>
      <c r="C549" s="268"/>
      <c r="D549" s="268"/>
      <c r="E549" s="268"/>
      <c r="F549" s="268"/>
      <c r="G549" s="268"/>
      <c r="H549" s="269"/>
      <c r="I549" s="189"/>
      <c r="J549" s="3"/>
      <c r="K549" s="2"/>
      <c r="L549" s="269"/>
      <c r="M549" s="189"/>
      <c r="N549" s="3"/>
      <c r="O549" s="2"/>
      <c r="P549" s="269"/>
      <c r="Q549" s="189"/>
      <c r="R549" s="3"/>
      <c r="S549" s="2"/>
      <c r="T549" s="269"/>
      <c r="U549" s="189"/>
      <c r="V549" s="3"/>
      <c r="W549" s="1"/>
      <c r="X549" s="1"/>
      <c r="Y549" s="1"/>
      <c r="Z549" s="1"/>
      <c r="AA549" s="2"/>
      <c r="AB549" s="2"/>
      <c r="AC549" s="2"/>
      <c r="AD549" s="2"/>
      <c r="AE549" s="2"/>
      <c r="AF549" s="2"/>
      <c r="AG549" s="270"/>
    </row>
    <row r="550" spans="1:33" ht="14.25" customHeight="1">
      <c r="A550" s="204"/>
      <c r="B550" s="268"/>
      <c r="C550" s="268"/>
      <c r="D550" s="268"/>
      <c r="E550" s="268"/>
      <c r="F550" s="268"/>
      <c r="G550" s="268"/>
      <c r="H550" s="269"/>
      <c r="I550" s="189"/>
      <c r="J550" s="3"/>
      <c r="K550" s="2"/>
      <c r="L550" s="269"/>
      <c r="M550" s="189"/>
      <c r="N550" s="3"/>
      <c r="O550" s="2"/>
      <c r="P550" s="269"/>
      <c r="Q550" s="189"/>
      <c r="R550" s="3"/>
      <c r="S550" s="2"/>
      <c r="T550" s="269"/>
      <c r="U550" s="189"/>
      <c r="V550" s="3"/>
      <c r="W550" s="1"/>
      <c r="X550" s="1"/>
      <c r="Y550" s="1"/>
      <c r="Z550" s="1"/>
      <c r="AA550" s="2"/>
      <c r="AB550" s="2"/>
      <c r="AC550" s="2"/>
      <c r="AD550" s="2"/>
      <c r="AE550" s="2"/>
      <c r="AF550" s="2"/>
      <c r="AG550" s="270"/>
    </row>
    <row r="551" spans="1:33" ht="14.25" customHeight="1">
      <c r="A551" s="204"/>
      <c r="B551" s="268"/>
      <c r="C551" s="268"/>
      <c r="D551" s="268"/>
      <c r="E551" s="268"/>
      <c r="F551" s="268"/>
      <c r="G551" s="268"/>
      <c r="H551" s="269"/>
      <c r="I551" s="189"/>
      <c r="J551" s="3"/>
      <c r="K551" s="2"/>
      <c r="L551" s="269"/>
      <c r="M551" s="189"/>
      <c r="N551" s="3"/>
      <c r="O551" s="2"/>
      <c r="P551" s="269"/>
      <c r="Q551" s="189"/>
      <c r="R551" s="3"/>
      <c r="S551" s="2"/>
      <c r="T551" s="269"/>
      <c r="U551" s="189"/>
      <c r="V551" s="3"/>
      <c r="W551" s="1"/>
      <c r="X551" s="1"/>
      <c r="Y551" s="1"/>
      <c r="Z551" s="1"/>
      <c r="AA551" s="2"/>
      <c r="AB551" s="2"/>
      <c r="AC551" s="2"/>
      <c r="AD551" s="2"/>
      <c r="AE551" s="2"/>
      <c r="AF551" s="2"/>
      <c r="AG551" s="270"/>
    </row>
    <row r="552" spans="1:33" ht="14.25" customHeight="1">
      <c r="A552" s="204"/>
      <c r="B552" s="268"/>
      <c r="C552" s="268"/>
      <c r="D552" s="268"/>
      <c r="E552" s="268"/>
      <c r="F552" s="268"/>
      <c r="G552" s="268"/>
      <c r="H552" s="269"/>
      <c r="I552" s="189"/>
      <c r="J552" s="3"/>
      <c r="K552" s="2"/>
      <c r="L552" s="269"/>
      <c r="M552" s="189"/>
      <c r="N552" s="3"/>
      <c r="O552" s="2"/>
      <c r="P552" s="269"/>
      <c r="Q552" s="189"/>
      <c r="R552" s="3"/>
      <c r="S552" s="2"/>
      <c r="T552" s="269"/>
      <c r="U552" s="189"/>
      <c r="V552" s="3"/>
      <c r="W552" s="1"/>
      <c r="X552" s="1"/>
      <c r="Y552" s="1"/>
      <c r="Z552" s="1"/>
      <c r="AA552" s="2"/>
      <c r="AB552" s="2"/>
      <c r="AC552" s="2"/>
      <c r="AD552" s="2"/>
      <c r="AE552" s="2"/>
      <c r="AF552" s="2"/>
      <c r="AG552" s="270"/>
    </row>
    <row r="553" spans="1:33" ht="14.25" customHeight="1">
      <c r="A553" s="204"/>
      <c r="B553" s="268"/>
      <c r="C553" s="268"/>
      <c r="D553" s="268"/>
      <c r="E553" s="268"/>
      <c r="F553" s="268"/>
      <c r="G553" s="268"/>
      <c r="H553" s="269"/>
      <c r="I553" s="189"/>
      <c r="J553" s="3"/>
      <c r="K553" s="2"/>
      <c r="L553" s="269"/>
      <c r="M553" s="189"/>
      <c r="N553" s="3"/>
      <c r="O553" s="2"/>
      <c r="P553" s="269"/>
      <c r="Q553" s="189"/>
      <c r="R553" s="3"/>
      <c r="S553" s="2"/>
      <c r="T553" s="269"/>
      <c r="U553" s="189"/>
      <c r="V553" s="3"/>
      <c r="W553" s="1"/>
      <c r="X553" s="1"/>
      <c r="Y553" s="1"/>
      <c r="Z553" s="1"/>
      <c r="AA553" s="2"/>
      <c r="AB553" s="2"/>
      <c r="AC553" s="2"/>
      <c r="AD553" s="2"/>
      <c r="AE553" s="2"/>
      <c r="AF553" s="2"/>
      <c r="AG553" s="270"/>
    </row>
    <row r="554" spans="1:33" ht="14.25" customHeight="1">
      <c r="A554" s="204"/>
      <c r="B554" s="268"/>
      <c r="C554" s="268"/>
      <c r="D554" s="268"/>
      <c r="E554" s="268"/>
      <c r="F554" s="268"/>
      <c r="G554" s="268"/>
      <c r="H554" s="269"/>
      <c r="I554" s="189"/>
      <c r="J554" s="3"/>
      <c r="K554" s="2"/>
      <c r="L554" s="269"/>
      <c r="M554" s="189"/>
      <c r="N554" s="3"/>
      <c r="O554" s="2"/>
      <c r="P554" s="269"/>
      <c r="Q554" s="189"/>
      <c r="R554" s="3"/>
      <c r="S554" s="2"/>
      <c r="T554" s="269"/>
      <c r="U554" s="189"/>
      <c r="V554" s="3"/>
      <c r="W554" s="1"/>
      <c r="X554" s="1"/>
      <c r="Y554" s="1"/>
      <c r="Z554" s="1"/>
      <c r="AA554" s="2"/>
      <c r="AB554" s="2"/>
      <c r="AC554" s="2"/>
      <c r="AD554" s="2"/>
      <c r="AE554" s="2"/>
      <c r="AF554" s="2"/>
      <c r="AG554" s="270"/>
    </row>
    <row r="555" spans="1:33" ht="14.25" customHeight="1">
      <c r="A555" s="204"/>
      <c r="B555" s="268"/>
      <c r="C555" s="268"/>
      <c r="D555" s="268"/>
      <c r="E555" s="268"/>
      <c r="F555" s="268"/>
      <c r="G555" s="268"/>
      <c r="H555" s="269"/>
      <c r="I555" s="189"/>
      <c r="J555" s="3"/>
      <c r="K555" s="2"/>
      <c r="L555" s="269"/>
      <c r="M555" s="189"/>
      <c r="N555" s="3"/>
      <c r="O555" s="2"/>
      <c r="P555" s="269"/>
      <c r="Q555" s="189"/>
      <c r="R555" s="3"/>
      <c r="S555" s="2"/>
      <c r="T555" s="269"/>
      <c r="U555" s="189"/>
      <c r="V555" s="3"/>
      <c r="W555" s="1"/>
      <c r="X555" s="1"/>
      <c r="Y555" s="1"/>
      <c r="Z555" s="1"/>
      <c r="AA555" s="2"/>
      <c r="AB555" s="2"/>
      <c r="AC555" s="2"/>
      <c r="AD555" s="2"/>
      <c r="AE555" s="2"/>
      <c r="AF555" s="2"/>
      <c r="AG555" s="270"/>
    </row>
    <row r="556" spans="1:33" ht="14.25" customHeight="1">
      <c r="A556" s="204"/>
      <c r="B556" s="268"/>
      <c r="C556" s="268"/>
      <c r="D556" s="268"/>
      <c r="E556" s="268"/>
      <c r="F556" s="268"/>
      <c r="G556" s="268"/>
      <c r="H556" s="269"/>
      <c r="I556" s="189"/>
      <c r="J556" s="3"/>
      <c r="K556" s="2"/>
      <c r="L556" s="269"/>
      <c r="M556" s="189"/>
      <c r="N556" s="3"/>
      <c r="O556" s="2"/>
      <c r="P556" s="269"/>
      <c r="Q556" s="189"/>
      <c r="R556" s="3"/>
      <c r="S556" s="2"/>
      <c r="T556" s="269"/>
      <c r="U556" s="189"/>
      <c r="V556" s="3"/>
      <c r="W556" s="1"/>
      <c r="X556" s="1"/>
      <c r="Y556" s="1"/>
      <c r="Z556" s="1"/>
      <c r="AA556" s="2"/>
      <c r="AB556" s="2"/>
      <c r="AC556" s="2"/>
      <c r="AD556" s="2"/>
      <c r="AE556" s="2"/>
      <c r="AF556" s="2"/>
      <c r="AG556" s="270"/>
    </row>
    <row r="557" spans="1:33" ht="14.25" customHeight="1">
      <c r="A557" s="204"/>
      <c r="B557" s="268"/>
      <c r="C557" s="268"/>
      <c r="D557" s="268"/>
      <c r="E557" s="268"/>
      <c r="F557" s="268"/>
      <c r="G557" s="268"/>
      <c r="H557" s="269"/>
      <c r="I557" s="189"/>
      <c r="J557" s="3"/>
      <c r="K557" s="2"/>
      <c r="L557" s="269"/>
      <c r="M557" s="189"/>
      <c r="N557" s="3"/>
      <c r="O557" s="2"/>
      <c r="P557" s="269"/>
      <c r="Q557" s="189"/>
      <c r="R557" s="3"/>
      <c r="S557" s="2"/>
      <c r="T557" s="269"/>
      <c r="U557" s="189"/>
      <c r="V557" s="3"/>
      <c r="W557" s="1"/>
      <c r="X557" s="1"/>
      <c r="Y557" s="1"/>
      <c r="Z557" s="1"/>
      <c r="AA557" s="2"/>
      <c r="AB557" s="2"/>
      <c r="AC557" s="2"/>
      <c r="AD557" s="2"/>
      <c r="AE557" s="2"/>
      <c r="AF557" s="2"/>
      <c r="AG557" s="270"/>
    </row>
    <row r="558" spans="1:33" ht="14.25" customHeight="1">
      <c r="A558" s="204"/>
      <c r="B558" s="268"/>
      <c r="C558" s="268"/>
      <c r="D558" s="268"/>
      <c r="E558" s="268"/>
      <c r="F558" s="268"/>
      <c r="G558" s="268"/>
      <c r="H558" s="269"/>
      <c r="I558" s="189"/>
      <c r="J558" s="3"/>
      <c r="K558" s="2"/>
      <c r="L558" s="269"/>
      <c r="M558" s="189"/>
      <c r="N558" s="3"/>
      <c r="O558" s="2"/>
      <c r="P558" s="269"/>
      <c r="Q558" s="189"/>
      <c r="R558" s="3"/>
      <c r="S558" s="2"/>
      <c r="T558" s="269"/>
      <c r="U558" s="189"/>
      <c r="V558" s="3"/>
      <c r="W558" s="1"/>
      <c r="X558" s="1"/>
      <c r="Y558" s="1"/>
      <c r="Z558" s="1"/>
      <c r="AA558" s="2"/>
      <c r="AB558" s="2"/>
      <c r="AC558" s="2"/>
      <c r="AD558" s="2"/>
      <c r="AE558" s="2"/>
      <c r="AF558" s="2"/>
      <c r="AG558" s="270"/>
    </row>
    <row r="559" spans="1:33" ht="14.25" customHeight="1">
      <c r="A559" s="204"/>
      <c r="B559" s="268"/>
      <c r="C559" s="268"/>
      <c r="D559" s="268"/>
      <c r="E559" s="268"/>
      <c r="F559" s="268"/>
      <c r="G559" s="268"/>
      <c r="H559" s="269"/>
      <c r="I559" s="189"/>
      <c r="J559" s="3"/>
      <c r="K559" s="2"/>
      <c r="L559" s="269"/>
      <c r="M559" s="189"/>
      <c r="N559" s="3"/>
      <c r="O559" s="2"/>
      <c r="P559" s="269"/>
      <c r="Q559" s="189"/>
      <c r="R559" s="3"/>
      <c r="S559" s="2"/>
      <c r="T559" s="269"/>
      <c r="U559" s="189"/>
      <c r="V559" s="3"/>
      <c r="W559" s="1"/>
      <c r="X559" s="1"/>
      <c r="Y559" s="1"/>
      <c r="Z559" s="1"/>
      <c r="AA559" s="2"/>
      <c r="AB559" s="2"/>
      <c r="AC559" s="2"/>
      <c r="AD559" s="2"/>
      <c r="AE559" s="2"/>
      <c r="AF559" s="2"/>
      <c r="AG559" s="270"/>
    </row>
    <row r="560" spans="1:33" ht="14.25" customHeight="1">
      <c r="A560" s="204"/>
      <c r="B560" s="268"/>
      <c r="C560" s="268"/>
      <c r="D560" s="268"/>
      <c r="E560" s="268"/>
      <c r="F560" s="268"/>
      <c r="G560" s="268"/>
      <c r="H560" s="269"/>
      <c r="I560" s="189"/>
      <c r="J560" s="3"/>
      <c r="K560" s="2"/>
      <c r="L560" s="269"/>
      <c r="M560" s="189"/>
      <c r="N560" s="3"/>
      <c r="O560" s="2"/>
      <c r="P560" s="269"/>
      <c r="Q560" s="189"/>
      <c r="R560" s="3"/>
      <c r="S560" s="2"/>
      <c r="T560" s="269"/>
      <c r="U560" s="189"/>
      <c r="V560" s="3"/>
      <c r="W560" s="1"/>
      <c r="X560" s="1"/>
      <c r="Y560" s="1"/>
      <c r="Z560" s="1"/>
      <c r="AA560" s="2"/>
      <c r="AB560" s="2"/>
      <c r="AC560" s="2"/>
      <c r="AD560" s="2"/>
      <c r="AE560" s="2"/>
      <c r="AF560" s="2"/>
      <c r="AG560" s="270"/>
    </row>
    <row r="561" spans="1:33" ht="14.25" customHeight="1">
      <c r="A561" s="204"/>
      <c r="B561" s="268"/>
      <c r="C561" s="268"/>
      <c r="D561" s="268"/>
      <c r="E561" s="268"/>
      <c r="F561" s="268"/>
      <c r="G561" s="268"/>
      <c r="H561" s="269"/>
      <c r="I561" s="189"/>
      <c r="J561" s="3"/>
      <c r="K561" s="2"/>
      <c r="L561" s="269"/>
      <c r="M561" s="189"/>
      <c r="N561" s="3"/>
      <c r="O561" s="2"/>
      <c r="P561" s="269"/>
      <c r="Q561" s="189"/>
      <c r="R561" s="3"/>
      <c r="S561" s="2"/>
      <c r="T561" s="269"/>
      <c r="U561" s="189"/>
      <c r="V561" s="3"/>
      <c r="W561" s="1"/>
      <c r="X561" s="1"/>
      <c r="Y561" s="1"/>
      <c r="Z561" s="1"/>
      <c r="AA561" s="2"/>
      <c r="AB561" s="2"/>
      <c r="AC561" s="2"/>
      <c r="AD561" s="2"/>
      <c r="AE561" s="2"/>
      <c r="AF561" s="2"/>
      <c r="AG561" s="270"/>
    </row>
    <row r="562" spans="1:33" ht="14.25" customHeight="1">
      <c r="A562" s="204"/>
      <c r="B562" s="268"/>
      <c r="C562" s="268"/>
      <c r="D562" s="268"/>
      <c r="E562" s="268"/>
      <c r="F562" s="268"/>
      <c r="G562" s="268"/>
      <c r="H562" s="269"/>
      <c r="I562" s="189"/>
      <c r="J562" s="3"/>
      <c r="K562" s="2"/>
      <c r="L562" s="269"/>
      <c r="M562" s="189"/>
      <c r="N562" s="3"/>
      <c r="O562" s="2"/>
      <c r="P562" s="269"/>
      <c r="Q562" s="189"/>
      <c r="R562" s="3"/>
      <c r="S562" s="2"/>
      <c r="T562" s="269"/>
      <c r="U562" s="189"/>
      <c r="V562" s="3"/>
      <c r="W562" s="1"/>
      <c r="X562" s="1"/>
      <c r="Y562" s="1"/>
      <c r="Z562" s="1"/>
      <c r="AA562" s="2"/>
      <c r="AB562" s="2"/>
      <c r="AC562" s="2"/>
      <c r="AD562" s="2"/>
      <c r="AE562" s="2"/>
      <c r="AF562" s="2"/>
      <c r="AG562" s="270"/>
    </row>
    <row r="563" spans="1:33" ht="14.25" customHeight="1">
      <c r="A563" s="204"/>
      <c r="B563" s="268"/>
      <c r="C563" s="268"/>
      <c r="D563" s="268"/>
      <c r="E563" s="268"/>
      <c r="F563" s="268"/>
      <c r="G563" s="268"/>
      <c r="H563" s="269"/>
      <c r="I563" s="189"/>
      <c r="J563" s="3"/>
      <c r="K563" s="2"/>
      <c r="L563" s="269"/>
      <c r="M563" s="189"/>
      <c r="N563" s="3"/>
      <c r="O563" s="2"/>
      <c r="P563" s="269"/>
      <c r="Q563" s="189"/>
      <c r="R563" s="3"/>
      <c r="S563" s="2"/>
      <c r="T563" s="269"/>
      <c r="U563" s="189"/>
      <c r="V563" s="3"/>
      <c r="W563" s="1"/>
      <c r="X563" s="1"/>
      <c r="Y563" s="1"/>
      <c r="Z563" s="1"/>
      <c r="AA563" s="2"/>
      <c r="AB563" s="2"/>
      <c r="AC563" s="2"/>
      <c r="AD563" s="2"/>
      <c r="AE563" s="2"/>
      <c r="AF563" s="2"/>
      <c r="AG563" s="270"/>
    </row>
    <row r="564" spans="1:33" ht="14.25" customHeight="1">
      <c r="A564" s="204"/>
      <c r="B564" s="268"/>
      <c r="C564" s="268"/>
      <c r="D564" s="268"/>
      <c r="E564" s="268"/>
      <c r="F564" s="268"/>
      <c r="G564" s="268"/>
      <c r="H564" s="269"/>
      <c r="I564" s="189"/>
      <c r="J564" s="3"/>
      <c r="K564" s="2"/>
      <c r="L564" s="269"/>
      <c r="M564" s="189"/>
      <c r="N564" s="3"/>
      <c r="O564" s="2"/>
      <c r="P564" s="269"/>
      <c r="Q564" s="189"/>
      <c r="R564" s="3"/>
      <c r="S564" s="2"/>
      <c r="T564" s="269"/>
      <c r="U564" s="189"/>
      <c r="V564" s="3"/>
      <c r="W564" s="1"/>
      <c r="X564" s="1"/>
      <c r="Y564" s="1"/>
      <c r="Z564" s="1"/>
      <c r="AA564" s="2"/>
      <c r="AB564" s="2"/>
      <c r="AC564" s="2"/>
      <c r="AD564" s="2"/>
      <c r="AE564" s="2"/>
      <c r="AF564" s="2"/>
      <c r="AG564" s="270"/>
    </row>
    <row r="565" spans="1:33" ht="14.25" customHeight="1">
      <c r="A565" s="204"/>
      <c r="B565" s="268"/>
      <c r="C565" s="268"/>
      <c r="D565" s="268"/>
      <c r="E565" s="268"/>
      <c r="F565" s="268"/>
      <c r="G565" s="268"/>
      <c r="H565" s="269"/>
      <c r="I565" s="189"/>
      <c r="J565" s="3"/>
      <c r="K565" s="2"/>
      <c r="L565" s="269"/>
      <c r="M565" s="189"/>
      <c r="N565" s="3"/>
      <c r="O565" s="2"/>
      <c r="P565" s="269"/>
      <c r="Q565" s="189"/>
      <c r="R565" s="3"/>
      <c r="S565" s="2"/>
      <c r="T565" s="269"/>
      <c r="U565" s="189"/>
      <c r="V565" s="3"/>
      <c r="W565" s="1"/>
      <c r="X565" s="1"/>
      <c r="Y565" s="1"/>
      <c r="Z565" s="1"/>
      <c r="AA565" s="2"/>
      <c r="AB565" s="2"/>
      <c r="AC565" s="2"/>
      <c r="AD565" s="2"/>
      <c r="AE565" s="2"/>
      <c r="AF565" s="2"/>
      <c r="AG565" s="270"/>
    </row>
    <row r="566" spans="1:33" ht="14.25" customHeight="1">
      <c r="A566" s="204"/>
      <c r="B566" s="268"/>
      <c r="C566" s="268"/>
      <c r="D566" s="268"/>
      <c r="E566" s="268"/>
      <c r="F566" s="268"/>
      <c r="G566" s="268"/>
      <c r="H566" s="269"/>
      <c r="I566" s="189"/>
      <c r="J566" s="3"/>
      <c r="K566" s="2"/>
      <c r="L566" s="269"/>
      <c r="M566" s="189"/>
      <c r="N566" s="3"/>
      <c r="O566" s="2"/>
      <c r="P566" s="269"/>
      <c r="Q566" s="189"/>
      <c r="R566" s="3"/>
      <c r="S566" s="2"/>
      <c r="T566" s="269"/>
      <c r="U566" s="189"/>
      <c r="V566" s="3"/>
      <c r="W566" s="1"/>
      <c r="X566" s="1"/>
      <c r="Y566" s="1"/>
      <c r="Z566" s="1"/>
      <c r="AA566" s="2"/>
      <c r="AB566" s="2"/>
      <c r="AC566" s="2"/>
      <c r="AD566" s="2"/>
      <c r="AE566" s="2"/>
      <c r="AF566" s="2"/>
      <c r="AG566" s="270"/>
    </row>
    <row r="567" spans="1:33" ht="14.25" customHeight="1">
      <c r="A567" s="204"/>
      <c r="B567" s="268"/>
      <c r="C567" s="268"/>
      <c r="D567" s="268"/>
      <c r="E567" s="268"/>
      <c r="F567" s="268"/>
      <c r="G567" s="268"/>
      <c r="H567" s="269"/>
      <c r="I567" s="189"/>
      <c r="J567" s="3"/>
      <c r="K567" s="2"/>
      <c r="L567" s="269"/>
      <c r="M567" s="189"/>
      <c r="N567" s="3"/>
      <c r="O567" s="2"/>
      <c r="P567" s="269"/>
      <c r="Q567" s="189"/>
      <c r="R567" s="3"/>
      <c r="S567" s="2"/>
      <c r="T567" s="269"/>
      <c r="U567" s="189"/>
      <c r="V567" s="3"/>
      <c r="W567" s="1"/>
      <c r="X567" s="1"/>
      <c r="Y567" s="1"/>
      <c r="Z567" s="1"/>
      <c r="AA567" s="2"/>
      <c r="AB567" s="2"/>
      <c r="AC567" s="2"/>
      <c r="AD567" s="2"/>
      <c r="AE567" s="2"/>
      <c r="AF567" s="2"/>
      <c r="AG567" s="270"/>
    </row>
    <row r="568" spans="1:33" ht="14.25" customHeight="1">
      <c r="A568" s="204"/>
      <c r="B568" s="268"/>
      <c r="C568" s="268"/>
      <c r="D568" s="268"/>
      <c r="E568" s="268"/>
      <c r="F568" s="268"/>
      <c r="G568" s="268"/>
      <c r="H568" s="269"/>
      <c r="I568" s="189"/>
      <c r="J568" s="3"/>
      <c r="K568" s="2"/>
      <c r="L568" s="269"/>
      <c r="M568" s="189"/>
      <c r="N568" s="3"/>
      <c r="O568" s="2"/>
      <c r="P568" s="269"/>
      <c r="Q568" s="189"/>
      <c r="R568" s="3"/>
      <c r="S568" s="2"/>
      <c r="T568" s="269"/>
      <c r="U568" s="189"/>
      <c r="V568" s="3"/>
      <c r="W568" s="1"/>
      <c r="X568" s="1"/>
      <c r="Y568" s="1"/>
      <c r="Z568" s="1"/>
      <c r="AA568" s="2"/>
      <c r="AB568" s="2"/>
      <c r="AC568" s="2"/>
      <c r="AD568" s="2"/>
      <c r="AE568" s="2"/>
      <c r="AF568" s="2"/>
      <c r="AG568" s="270"/>
    </row>
    <row r="569" spans="1:33" ht="14.25" customHeight="1">
      <c r="A569" s="204"/>
      <c r="B569" s="268"/>
      <c r="C569" s="268"/>
      <c r="D569" s="268"/>
      <c r="E569" s="268"/>
      <c r="F569" s="268"/>
      <c r="G569" s="268"/>
      <c r="H569" s="269"/>
      <c r="I569" s="189"/>
      <c r="J569" s="3"/>
      <c r="K569" s="2"/>
      <c r="L569" s="269"/>
      <c r="M569" s="189"/>
      <c r="N569" s="3"/>
      <c r="O569" s="2"/>
      <c r="P569" s="269"/>
      <c r="Q569" s="189"/>
      <c r="R569" s="3"/>
      <c r="S569" s="2"/>
      <c r="T569" s="269"/>
      <c r="U569" s="189"/>
      <c r="V569" s="3"/>
      <c r="W569" s="1"/>
      <c r="X569" s="1"/>
      <c r="Y569" s="1"/>
      <c r="Z569" s="1"/>
      <c r="AA569" s="2"/>
      <c r="AB569" s="2"/>
      <c r="AC569" s="2"/>
      <c r="AD569" s="2"/>
      <c r="AE569" s="2"/>
      <c r="AF569" s="2"/>
      <c r="AG569" s="270"/>
    </row>
    <row r="570" spans="1:33" ht="14.25" customHeight="1">
      <c r="A570" s="204"/>
      <c r="B570" s="268"/>
      <c r="C570" s="268"/>
      <c r="D570" s="268"/>
      <c r="E570" s="268"/>
      <c r="F570" s="268"/>
      <c r="G570" s="268"/>
      <c r="H570" s="269"/>
      <c r="I570" s="189"/>
      <c r="J570" s="3"/>
      <c r="K570" s="2"/>
      <c r="L570" s="269"/>
      <c r="M570" s="189"/>
      <c r="N570" s="3"/>
      <c r="O570" s="2"/>
      <c r="P570" s="269"/>
      <c r="Q570" s="189"/>
      <c r="R570" s="3"/>
      <c r="S570" s="2"/>
      <c r="T570" s="269"/>
      <c r="U570" s="189"/>
      <c r="V570" s="3"/>
      <c r="W570" s="1"/>
      <c r="X570" s="1"/>
      <c r="Y570" s="1"/>
      <c r="Z570" s="1"/>
      <c r="AA570" s="2"/>
      <c r="AB570" s="2"/>
      <c r="AC570" s="2"/>
      <c r="AD570" s="2"/>
      <c r="AE570" s="2"/>
      <c r="AF570" s="2"/>
      <c r="AG570" s="270"/>
    </row>
    <row r="571" spans="1:33" ht="14.25" customHeight="1">
      <c r="A571" s="204"/>
      <c r="B571" s="268"/>
      <c r="C571" s="268"/>
      <c r="D571" s="268"/>
      <c r="E571" s="268"/>
      <c r="F571" s="268"/>
      <c r="G571" s="268"/>
      <c r="H571" s="269"/>
      <c r="I571" s="189"/>
      <c r="J571" s="3"/>
      <c r="K571" s="2"/>
      <c r="L571" s="269"/>
      <c r="M571" s="189"/>
      <c r="N571" s="3"/>
      <c r="O571" s="2"/>
      <c r="P571" s="269"/>
      <c r="Q571" s="189"/>
      <c r="R571" s="3"/>
      <c r="S571" s="2"/>
      <c r="T571" s="269"/>
      <c r="U571" s="189"/>
      <c r="V571" s="3"/>
      <c r="W571" s="1"/>
      <c r="X571" s="1"/>
      <c r="Y571" s="1"/>
      <c r="Z571" s="1"/>
      <c r="AA571" s="2"/>
      <c r="AB571" s="2"/>
      <c r="AC571" s="2"/>
      <c r="AD571" s="2"/>
      <c r="AE571" s="2"/>
      <c r="AF571" s="2"/>
      <c r="AG571" s="270"/>
    </row>
    <row r="572" spans="1:33" ht="14.25" customHeight="1">
      <c r="A572" s="204"/>
      <c r="B572" s="268"/>
      <c r="C572" s="268"/>
      <c r="D572" s="268"/>
      <c r="E572" s="268"/>
      <c r="F572" s="268"/>
      <c r="G572" s="268"/>
      <c r="H572" s="269"/>
      <c r="I572" s="189"/>
      <c r="J572" s="3"/>
      <c r="K572" s="2"/>
      <c r="L572" s="269"/>
      <c r="M572" s="189"/>
      <c r="N572" s="3"/>
      <c r="O572" s="2"/>
      <c r="P572" s="269"/>
      <c r="Q572" s="189"/>
      <c r="R572" s="3"/>
      <c r="S572" s="2"/>
      <c r="T572" s="269"/>
      <c r="U572" s="189"/>
      <c r="V572" s="3"/>
      <c r="W572" s="1"/>
      <c r="X572" s="1"/>
      <c r="Y572" s="1"/>
      <c r="Z572" s="1"/>
      <c r="AA572" s="2"/>
      <c r="AB572" s="2"/>
      <c r="AC572" s="2"/>
      <c r="AD572" s="2"/>
      <c r="AE572" s="2"/>
      <c r="AF572" s="2"/>
      <c r="AG572" s="270"/>
    </row>
    <row r="573" spans="1:33" ht="14.25" customHeight="1">
      <c r="A573" s="204"/>
      <c r="B573" s="268"/>
      <c r="C573" s="268"/>
      <c r="D573" s="268"/>
      <c r="E573" s="268"/>
      <c r="F573" s="268"/>
      <c r="G573" s="268"/>
      <c r="H573" s="269"/>
      <c r="I573" s="189"/>
      <c r="J573" s="3"/>
      <c r="K573" s="2"/>
      <c r="L573" s="269"/>
      <c r="M573" s="189"/>
      <c r="N573" s="3"/>
      <c r="O573" s="2"/>
      <c r="P573" s="269"/>
      <c r="Q573" s="189"/>
      <c r="R573" s="3"/>
      <c r="S573" s="2"/>
      <c r="T573" s="269"/>
      <c r="U573" s="189"/>
      <c r="V573" s="3"/>
      <c r="W573" s="1"/>
      <c r="X573" s="1"/>
      <c r="Y573" s="1"/>
      <c r="Z573" s="1"/>
      <c r="AA573" s="2"/>
      <c r="AB573" s="2"/>
      <c r="AC573" s="2"/>
      <c r="AD573" s="2"/>
      <c r="AE573" s="2"/>
      <c r="AF573" s="2"/>
      <c r="AG573" s="270"/>
    </row>
    <row r="574" spans="1:33" ht="14.25" customHeight="1">
      <c r="A574" s="204"/>
      <c r="B574" s="268"/>
      <c r="C574" s="268"/>
      <c r="D574" s="268"/>
      <c r="E574" s="268"/>
      <c r="F574" s="268"/>
      <c r="G574" s="268"/>
      <c r="H574" s="269"/>
      <c r="I574" s="189"/>
      <c r="J574" s="3"/>
      <c r="K574" s="2"/>
      <c r="L574" s="269"/>
      <c r="M574" s="189"/>
      <c r="N574" s="3"/>
      <c r="O574" s="2"/>
      <c r="P574" s="269"/>
      <c r="Q574" s="189"/>
      <c r="R574" s="3"/>
      <c r="S574" s="2"/>
      <c r="T574" s="269"/>
      <c r="U574" s="189"/>
      <c r="V574" s="3"/>
      <c r="W574" s="1"/>
      <c r="X574" s="1"/>
      <c r="Y574" s="1"/>
      <c r="Z574" s="1"/>
      <c r="AA574" s="2"/>
      <c r="AB574" s="2"/>
      <c r="AC574" s="2"/>
      <c r="AD574" s="2"/>
      <c r="AE574" s="2"/>
      <c r="AF574" s="2"/>
      <c r="AG574" s="270"/>
    </row>
    <row r="575" spans="1:33" ht="14.25" customHeight="1">
      <c r="A575" s="204"/>
      <c r="B575" s="268"/>
      <c r="C575" s="268"/>
      <c r="D575" s="268"/>
      <c r="E575" s="268"/>
      <c r="F575" s="268"/>
      <c r="G575" s="268"/>
      <c r="H575" s="269"/>
      <c r="I575" s="189"/>
      <c r="J575" s="3"/>
      <c r="K575" s="2"/>
      <c r="L575" s="269"/>
      <c r="M575" s="189"/>
      <c r="N575" s="3"/>
      <c r="O575" s="2"/>
      <c r="P575" s="269"/>
      <c r="Q575" s="189"/>
      <c r="R575" s="3"/>
      <c r="S575" s="2"/>
      <c r="T575" s="269"/>
      <c r="U575" s="189"/>
      <c r="V575" s="3"/>
      <c r="W575" s="1"/>
      <c r="X575" s="1"/>
      <c r="Y575" s="1"/>
      <c r="Z575" s="1"/>
      <c r="AA575" s="2"/>
      <c r="AB575" s="2"/>
      <c r="AC575" s="2"/>
      <c r="AD575" s="2"/>
      <c r="AE575" s="2"/>
      <c r="AF575" s="2"/>
      <c r="AG575" s="270"/>
    </row>
    <row r="576" spans="1:33" ht="14.25" customHeight="1">
      <c r="A576" s="204"/>
      <c r="B576" s="268"/>
      <c r="C576" s="268"/>
      <c r="D576" s="268"/>
      <c r="E576" s="268"/>
      <c r="F576" s="268"/>
      <c r="G576" s="268"/>
      <c r="H576" s="269"/>
      <c r="I576" s="189"/>
      <c r="J576" s="3"/>
      <c r="K576" s="2"/>
      <c r="L576" s="269"/>
      <c r="M576" s="189"/>
      <c r="N576" s="3"/>
      <c r="O576" s="2"/>
      <c r="P576" s="269"/>
      <c r="Q576" s="189"/>
      <c r="R576" s="3"/>
      <c r="S576" s="2"/>
      <c r="T576" s="269"/>
      <c r="U576" s="189"/>
      <c r="V576" s="3"/>
      <c r="W576" s="1"/>
      <c r="X576" s="1"/>
      <c r="Y576" s="1"/>
      <c r="Z576" s="1"/>
      <c r="AA576" s="2"/>
      <c r="AB576" s="2"/>
      <c r="AC576" s="2"/>
      <c r="AD576" s="2"/>
      <c r="AE576" s="2"/>
      <c r="AF576" s="2"/>
      <c r="AG576" s="270"/>
    </row>
    <row r="577" spans="1:33" ht="14.25" customHeight="1">
      <c r="A577" s="204"/>
      <c r="B577" s="268"/>
      <c r="C577" s="268"/>
      <c r="D577" s="268"/>
      <c r="E577" s="268"/>
      <c r="F577" s="268"/>
      <c r="G577" s="268"/>
      <c r="H577" s="269"/>
      <c r="I577" s="189"/>
      <c r="J577" s="3"/>
      <c r="K577" s="2"/>
      <c r="L577" s="269"/>
      <c r="M577" s="189"/>
      <c r="N577" s="3"/>
      <c r="O577" s="2"/>
      <c r="P577" s="269"/>
      <c r="Q577" s="189"/>
      <c r="R577" s="3"/>
      <c r="S577" s="2"/>
      <c r="T577" s="269"/>
      <c r="U577" s="189"/>
      <c r="V577" s="3"/>
      <c r="W577" s="1"/>
      <c r="X577" s="1"/>
      <c r="Y577" s="1"/>
      <c r="Z577" s="1"/>
      <c r="AA577" s="2"/>
      <c r="AB577" s="2"/>
      <c r="AC577" s="2"/>
      <c r="AD577" s="2"/>
      <c r="AE577" s="2"/>
      <c r="AF577" s="2"/>
      <c r="AG577" s="270"/>
    </row>
    <row r="578" spans="1:33" ht="14.25" customHeight="1">
      <c r="A578" s="204"/>
      <c r="B578" s="268"/>
      <c r="C578" s="268"/>
      <c r="D578" s="268"/>
      <c r="E578" s="268"/>
      <c r="F578" s="268"/>
      <c r="G578" s="268"/>
      <c r="H578" s="269"/>
      <c r="I578" s="189"/>
      <c r="J578" s="3"/>
      <c r="K578" s="2"/>
      <c r="L578" s="269"/>
      <c r="M578" s="189"/>
      <c r="N578" s="3"/>
      <c r="O578" s="2"/>
      <c r="P578" s="269"/>
      <c r="Q578" s="189"/>
      <c r="R578" s="3"/>
      <c r="S578" s="2"/>
      <c r="T578" s="269"/>
      <c r="U578" s="189"/>
      <c r="V578" s="3"/>
      <c r="W578" s="1"/>
      <c r="X578" s="1"/>
      <c r="Y578" s="1"/>
      <c r="Z578" s="1"/>
      <c r="AA578" s="2"/>
      <c r="AB578" s="2"/>
      <c r="AC578" s="2"/>
      <c r="AD578" s="2"/>
      <c r="AE578" s="2"/>
      <c r="AF578" s="2"/>
      <c r="AG578" s="270"/>
    </row>
    <row r="579" spans="1:33" ht="14.25" customHeight="1">
      <c r="A579" s="204"/>
      <c r="B579" s="268"/>
      <c r="C579" s="268"/>
      <c r="D579" s="268"/>
      <c r="E579" s="268"/>
      <c r="F579" s="268"/>
      <c r="G579" s="268"/>
      <c r="H579" s="269"/>
      <c r="I579" s="189"/>
      <c r="J579" s="3"/>
      <c r="K579" s="2"/>
      <c r="L579" s="269"/>
      <c r="M579" s="189"/>
      <c r="N579" s="3"/>
      <c r="O579" s="2"/>
      <c r="P579" s="269"/>
      <c r="Q579" s="189"/>
      <c r="R579" s="3"/>
      <c r="S579" s="2"/>
      <c r="T579" s="269"/>
      <c r="U579" s="189"/>
      <c r="V579" s="3"/>
      <c r="W579" s="1"/>
      <c r="X579" s="1"/>
      <c r="Y579" s="1"/>
      <c r="Z579" s="1"/>
      <c r="AA579" s="2"/>
      <c r="AB579" s="2"/>
      <c r="AC579" s="2"/>
      <c r="AD579" s="2"/>
      <c r="AE579" s="2"/>
      <c r="AF579" s="2"/>
      <c r="AG579" s="270"/>
    </row>
    <row r="580" spans="1:33" ht="14.25" customHeight="1">
      <c r="A580" s="204"/>
      <c r="B580" s="268"/>
      <c r="C580" s="268"/>
      <c r="D580" s="268"/>
      <c r="E580" s="268"/>
      <c r="F580" s="268"/>
      <c r="G580" s="268"/>
      <c r="H580" s="269"/>
      <c r="I580" s="189"/>
      <c r="J580" s="3"/>
      <c r="K580" s="2"/>
      <c r="L580" s="269"/>
      <c r="M580" s="189"/>
      <c r="N580" s="3"/>
      <c r="O580" s="2"/>
      <c r="P580" s="269"/>
      <c r="Q580" s="189"/>
      <c r="R580" s="3"/>
      <c r="S580" s="2"/>
      <c r="T580" s="269"/>
      <c r="U580" s="189"/>
      <c r="V580" s="3"/>
      <c r="W580" s="1"/>
      <c r="X580" s="1"/>
      <c r="Y580" s="1"/>
      <c r="Z580" s="1"/>
      <c r="AA580" s="2"/>
      <c r="AB580" s="2"/>
      <c r="AC580" s="2"/>
      <c r="AD580" s="2"/>
      <c r="AE580" s="2"/>
      <c r="AF580" s="2"/>
      <c r="AG580" s="270"/>
    </row>
    <row r="581" spans="1:33" ht="14.25" customHeight="1">
      <c r="A581" s="204"/>
      <c r="B581" s="268"/>
      <c r="C581" s="268"/>
      <c r="D581" s="268"/>
      <c r="E581" s="268"/>
      <c r="F581" s="268"/>
      <c r="G581" s="268"/>
      <c r="H581" s="269"/>
      <c r="I581" s="189"/>
      <c r="J581" s="3"/>
      <c r="K581" s="2"/>
      <c r="L581" s="269"/>
      <c r="M581" s="189"/>
      <c r="N581" s="3"/>
      <c r="O581" s="2"/>
      <c r="P581" s="269"/>
      <c r="Q581" s="189"/>
      <c r="R581" s="3"/>
      <c r="S581" s="2"/>
      <c r="T581" s="269"/>
      <c r="U581" s="189"/>
      <c r="V581" s="3"/>
      <c r="W581" s="1"/>
      <c r="X581" s="1"/>
      <c r="Y581" s="1"/>
      <c r="Z581" s="1"/>
      <c r="AA581" s="2"/>
      <c r="AB581" s="2"/>
      <c r="AC581" s="2"/>
      <c r="AD581" s="2"/>
      <c r="AE581" s="2"/>
      <c r="AF581" s="2"/>
      <c r="AG581" s="270"/>
    </row>
    <row r="582" spans="1:33" ht="14.25" customHeight="1">
      <c r="A582" s="204"/>
      <c r="B582" s="268"/>
      <c r="C582" s="268"/>
      <c r="D582" s="268"/>
      <c r="E582" s="268"/>
      <c r="F582" s="268"/>
      <c r="G582" s="268"/>
      <c r="H582" s="269"/>
      <c r="I582" s="189"/>
      <c r="J582" s="3"/>
      <c r="K582" s="2"/>
      <c r="L582" s="269"/>
      <c r="M582" s="189"/>
      <c r="N582" s="3"/>
      <c r="O582" s="2"/>
      <c r="P582" s="269"/>
      <c r="Q582" s="189"/>
      <c r="R582" s="3"/>
      <c r="S582" s="2"/>
      <c r="T582" s="269"/>
      <c r="U582" s="189"/>
      <c r="V582" s="3"/>
      <c r="W582" s="1"/>
      <c r="X582" s="1"/>
      <c r="Y582" s="1"/>
      <c r="Z582" s="1"/>
      <c r="AA582" s="2"/>
      <c r="AB582" s="2"/>
      <c r="AC582" s="2"/>
      <c r="AD582" s="2"/>
      <c r="AE582" s="2"/>
      <c r="AF582" s="2"/>
      <c r="AG582" s="270"/>
    </row>
    <row r="583" spans="1:33" ht="14.25" customHeight="1">
      <c r="A583" s="204"/>
      <c r="B583" s="268"/>
      <c r="C583" s="268"/>
      <c r="D583" s="268"/>
      <c r="E583" s="268"/>
      <c r="F583" s="268"/>
      <c r="G583" s="268"/>
      <c r="H583" s="269"/>
      <c r="I583" s="189"/>
      <c r="J583" s="3"/>
      <c r="K583" s="2"/>
      <c r="L583" s="269"/>
      <c r="M583" s="189"/>
      <c r="N583" s="3"/>
      <c r="O583" s="2"/>
      <c r="P583" s="269"/>
      <c r="Q583" s="189"/>
      <c r="R583" s="3"/>
      <c r="S583" s="2"/>
      <c r="T583" s="269"/>
      <c r="U583" s="189"/>
      <c r="V583" s="3"/>
      <c r="W583" s="1"/>
      <c r="X583" s="1"/>
      <c r="Y583" s="1"/>
      <c r="Z583" s="1"/>
      <c r="AA583" s="2"/>
      <c r="AB583" s="2"/>
      <c r="AC583" s="2"/>
      <c r="AD583" s="2"/>
      <c r="AE583" s="2"/>
      <c r="AF583" s="2"/>
      <c r="AG583" s="270"/>
    </row>
    <row r="584" spans="1:33" ht="14.25" customHeight="1">
      <c r="A584" s="204"/>
      <c r="B584" s="268"/>
      <c r="C584" s="268"/>
      <c r="D584" s="268"/>
      <c r="E584" s="268"/>
      <c r="F584" s="268"/>
      <c r="G584" s="268"/>
      <c r="H584" s="269"/>
      <c r="I584" s="189"/>
      <c r="J584" s="3"/>
      <c r="K584" s="2"/>
      <c r="L584" s="269"/>
      <c r="M584" s="189"/>
      <c r="N584" s="3"/>
      <c r="O584" s="2"/>
      <c r="P584" s="269"/>
      <c r="Q584" s="189"/>
      <c r="R584" s="3"/>
      <c r="S584" s="2"/>
      <c r="T584" s="269"/>
      <c r="U584" s="189"/>
      <c r="V584" s="3"/>
      <c r="W584" s="1"/>
      <c r="X584" s="1"/>
      <c r="Y584" s="1"/>
      <c r="Z584" s="1"/>
      <c r="AA584" s="2"/>
      <c r="AB584" s="2"/>
      <c r="AC584" s="2"/>
      <c r="AD584" s="2"/>
      <c r="AE584" s="2"/>
      <c r="AF584" s="2"/>
      <c r="AG584" s="270"/>
    </row>
    <row r="585" spans="1:33" ht="14.25" customHeight="1">
      <c r="A585" s="204"/>
      <c r="B585" s="268"/>
      <c r="C585" s="268"/>
      <c r="D585" s="268"/>
      <c r="E585" s="268"/>
      <c r="F585" s="268"/>
      <c r="G585" s="268"/>
      <c r="H585" s="269"/>
      <c r="I585" s="189"/>
      <c r="J585" s="3"/>
      <c r="K585" s="2"/>
      <c r="L585" s="269"/>
      <c r="M585" s="189"/>
      <c r="N585" s="3"/>
      <c r="O585" s="2"/>
      <c r="P585" s="269"/>
      <c r="Q585" s="189"/>
      <c r="R585" s="3"/>
      <c r="S585" s="2"/>
      <c r="T585" s="269"/>
      <c r="U585" s="189"/>
      <c r="V585" s="3"/>
      <c r="W585" s="1"/>
      <c r="X585" s="1"/>
      <c r="Y585" s="1"/>
      <c r="Z585" s="1"/>
      <c r="AA585" s="2"/>
      <c r="AB585" s="2"/>
      <c r="AC585" s="2"/>
      <c r="AD585" s="2"/>
      <c r="AE585" s="2"/>
      <c r="AF585" s="2"/>
      <c r="AG585" s="270"/>
    </row>
    <row r="586" spans="1:33" ht="14.25" customHeight="1">
      <c r="A586" s="204"/>
      <c r="B586" s="268"/>
      <c r="C586" s="268"/>
      <c r="D586" s="268"/>
      <c r="E586" s="268"/>
      <c r="F586" s="268"/>
      <c r="G586" s="268"/>
      <c r="H586" s="269"/>
      <c r="I586" s="189"/>
      <c r="J586" s="3"/>
      <c r="K586" s="2"/>
      <c r="L586" s="269"/>
      <c r="M586" s="189"/>
      <c r="N586" s="3"/>
      <c r="O586" s="2"/>
      <c r="P586" s="269"/>
      <c r="Q586" s="189"/>
      <c r="R586" s="3"/>
      <c r="S586" s="2"/>
      <c r="T586" s="269"/>
      <c r="U586" s="189"/>
      <c r="V586" s="3"/>
      <c r="W586" s="1"/>
      <c r="X586" s="1"/>
      <c r="Y586" s="1"/>
      <c r="Z586" s="1"/>
      <c r="AA586" s="2"/>
      <c r="AB586" s="2"/>
      <c r="AC586" s="2"/>
      <c r="AD586" s="2"/>
      <c r="AE586" s="2"/>
      <c r="AF586" s="2"/>
      <c r="AG586" s="270"/>
    </row>
    <row r="587" spans="1:33" ht="14.25" customHeight="1">
      <c r="A587" s="204"/>
      <c r="B587" s="268"/>
      <c r="C587" s="268"/>
      <c r="D587" s="268"/>
      <c r="E587" s="268"/>
      <c r="F587" s="268"/>
      <c r="G587" s="268"/>
      <c r="H587" s="269"/>
      <c r="I587" s="189"/>
      <c r="J587" s="3"/>
      <c r="K587" s="2"/>
      <c r="L587" s="269"/>
      <c r="M587" s="189"/>
      <c r="N587" s="3"/>
      <c r="O587" s="2"/>
      <c r="P587" s="269"/>
      <c r="Q587" s="189"/>
      <c r="R587" s="3"/>
      <c r="S587" s="2"/>
      <c r="T587" s="269"/>
      <c r="U587" s="189"/>
      <c r="V587" s="3"/>
      <c r="W587" s="1"/>
      <c r="X587" s="1"/>
      <c r="Y587" s="1"/>
      <c r="Z587" s="1"/>
      <c r="AA587" s="2"/>
      <c r="AB587" s="2"/>
      <c r="AC587" s="2"/>
      <c r="AD587" s="2"/>
      <c r="AE587" s="2"/>
      <c r="AF587" s="2"/>
      <c r="AG587" s="270"/>
    </row>
    <row r="588" spans="1:33" ht="14.25" customHeight="1">
      <c r="A588" s="204"/>
      <c r="B588" s="268"/>
      <c r="C588" s="268"/>
      <c r="D588" s="268"/>
      <c r="E588" s="268"/>
      <c r="F588" s="268"/>
      <c r="G588" s="268"/>
      <c r="H588" s="269"/>
      <c r="I588" s="189"/>
      <c r="J588" s="3"/>
      <c r="K588" s="2"/>
      <c r="L588" s="269"/>
      <c r="M588" s="189"/>
      <c r="N588" s="3"/>
      <c r="O588" s="2"/>
      <c r="P588" s="269"/>
      <c r="Q588" s="189"/>
      <c r="R588" s="3"/>
      <c r="S588" s="2"/>
      <c r="T588" s="269"/>
      <c r="U588" s="189"/>
      <c r="V588" s="3"/>
      <c r="W588" s="1"/>
      <c r="X588" s="1"/>
      <c r="Y588" s="1"/>
      <c r="Z588" s="1"/>
      <c r="AA588" s="2"/>
      <c r="AB588" s="2"/>
      <c r="AC588" s="2"/>
      <c r="AD588" s="2"/>
      <c r="AE588" s="2"/>
      <c r="AF588" s="2"/>
      <c r="AG588" s="270"/>
    </row>
    <row r="589" spans="1:33" ht="14.25" customHeight="1">
      <c r="A589" s="204"/>
      <c r="B589" s="268"/>
      <c r="C589" s="268"/>
      <c r="D589" s="268"/>
      <c r="E589" s="268"/>
      <c r="F589" s="268"/>
      <c r="G589" s="268"/>
      <c r="H589" s="269"/>
      <c r="I589" s="189"/>
      <c r="J589" s="3"/>
      <c r="K589" s="2"/>
      <c r="L589" s="269"/>
      <c r="M589" s="189"/>
      <c r="N589" s="3"/>
      <c r="O589" s="2"/>
      <c r="P589" s="269"/>
      <c r="Q589" s="189"/>
      <c r="R589" s="3"/>
      <c r="S589" s="2"/>
      <c r="T589" s="269"/>
      <c r="U589" s="189"/>
      <c r="V589" s="3"/>
      <c r="W589" s="1"/>
      <c r="X589" s="1"/>
      <c r="Y589" s="1"/>
      <c r="Z589" s="1"/>
      <c r="AA589" s="2"/>
      <c r="AB589" s="2"/>
      <c r="AC589" s="2"/>
      <c r="AD589" s="2"/>
      <c r="AE589" s="2"/>
      <c r="AF589" s="2"/>
      <c r="AG589" s="270"/>
    </row>
    <row r="590" spans="1:33" ht="14.25" customHeight="1">
      <c r="A590" s="204"/>
      <c r="B590" s="268"/>
      <c r="C590" s="268"/>
      <c r="D590" s="268"/>
      <c r="E590" s="268"/>
      <c r="F590" s="268"/>
      <c r="G590" s="268"/>
      <c r="H590" s="269"/>
      <c r="I590" s="189"/>
      <c r="J590" s="3"/>
      <c r="K590" s="2"/>
      <c r="L590" s="269"/>
      <c r="M590" s="189"/>
      <c r="N590" s="3"/>
      <c r="O590" s="2"/>
      <c r="P590" s="269"/>
      <c r="Q590" s="189"/>
      <c r="R590" s="3"/>
      <c r="S590" s="2"/>
      <c r="T590" s="269"/>
      <c r="U590" s="189"/>
      <c r="V590" s="3"/>
      <c r="W590" s="1"/>
      <c r="X590" s="1"/>
      <c r="Y590" s="1"/>
      <c r="Z590" s="1"/>
      <c r="AA590" s="2"/>
      <c r="AB590" s="2"/>
      <c r="AC590" s="2"/>
      <c r="AD590" s="2"/>
      <c r="AE590" s="2"/>
      <c r="AF590" s="2"/>
      <c r="AG590" s="270"/>
    </row>
    <row r="591" spans="1:33" ht="14.25" customHeight="1">
      <c r="A591" s="204"/>
      <c r="B591" s="268"/>
      <c r="C591" s="268"/>
      <c r="D591" s="268"/>
      <c r="E591" s="268"/>
      <c r="F591" s="268"/>
      <c r="G591" s="268"/>
      <c r="H591" s="269"/>
      <c r="I591" s="189"/>
      <c r="J591" s="3"/>
      <c r="K591" s="2"/>
      <c r="L591" s="269"/>
      <c r="M591" s="189"/>
      <c r="N591" s="3"/>
      <c r="O591" s="2"/>
      <c r="P591" s="269"/>
      <c r="Q591" s="189"/>
      <c r="R591" s="3"/>
      <c r="S591" s="2"/>
      <c r="T591" s="269"/>
      <c r="U591" s="189"/>
      <c r="V591" s="3"/>
      <c r="W591" s="1"/>
      <c r="X591" s="1"/>
      <c r="Y591" s="1"/>
      <c r="Z591" s="1"/>
      <c r="AA591" s="2"/>
      <c r="AB591" s="2"/>
      <c r="AC591" s="2"/>
      <c r="AD591" s="2"/>
      <c r="AE591" s="2"/>
      <c r="AF591" s="2"/>
      <c r="AG591" s="270"/>
    </row>
    <row r="592" spans="1:33" ht="14.25" customHeight="1">
      <c r="A592" s="204"/>
      <c r="B592" s="268"/>
      <c r="C592" s="268"/>
      <c r="D592" s="268"/>
      <c r="E592" s="268"/>
      <c r="F592" s="268"/>
      <c r="G592" s="268"/>
      <c r="H592" s="269"/>
      <c r="I592" s="189"/>
      <c r="J592" s="3"/>
      <c r="K592" s="2"/>
      <c r="L592" s="269"/>
      <c r="M592" s="189"/>
      <c r="N592" s="3"/>
      <c r="O592" s="2"/>
      <c r="P592" s="269"/>
      <c r="Q592" s="189"/>
      <c r="R592" s="3"/>
      <c r="S592" s="2"/>
      <c r="T592" s="269"/>
      <c r="U592" s="189"/>
      <c r="V592" s="3"/>
      <c r="W592" s="1"/>
      <c r="X592" s="1"/>
      <c r="Y592" s="1"/>
      <c r="Z592" s="1"/>
      <c r="AA592" s="2"/>
      <c r="AB592" s="2"/>
      <c r="AC592" s="2"/>
      <c r="AD592" s="2"/>
      <c r="AE592" s="2"/>
      <c r="AF592" s="2"/>
      <c r="AG592" s="270"/>
    </row>
    <row r="593" spans="1:33" ht="14.25" customHeight="1">
      <c r="A593" s="204"/>
      <c r="B593" s="268"/>
      <c r="C593" s="268"/>
      <c r="D593" s="268"/>
      <c r="E593" s="268"/>
      <c r="F593" s="268"/>
      <c r="G593" s="268"/>
      <c r="H593" s="269"/>
      <c r="I593" s="189"/>
      <c r="J593" s="3"/>
      <c r="K593" s="2"/>
      <c r="L593" s="269"/>
      <c r="M593" s="189"/>
      <c r="N593" s="3"/>
      <c r="O593" s="2"/>
      <c r="P593" s="269"/>
      <c r="Q593" s="189"/>
      <c r="R593" s="3"/>
      <c r="S593" s="2"/>
      <c r="T593" s="269"/>
      <c r="U593" s="189"/>
      <c r="V593" s="3"/>
      <c r="W593" s="1"/>
      <c r="X593" s="1"/>
      <c r="Y593" s="1"/>
      <c r="Z593" s="1"/>
      <c r="AA593" s="2"/>
      <c r="AB593" s="2"/>
      <c r="AC593" s="2"/>
      <c r="AD593" s="2"/>
      <c r="AE593" s="2"/>
      <c r="AF593" s="2"/>
      <c r="AG593" s="270"/>
    </row>
    <row r="594" spans="1:33" ht="14.25" customHeight="1">
      <c r="A594" s="204"/>
      <c r="B594" s="268"/>
      <c r="C594" s="268"/>
      <c r="D594" s="268"/>
      <c r="E594" s="268"/>
      <c r="F594" s="268"/>
      <c r="G594" s="268"/>
      <c r="H594" s="269"/>
      <c r="I594" s="189"/>
      <c r="J594" s="3"/>
      <c r="K594" s="2"/>
      <c r="L594" s="269"/>
      <c r="M594" s="189"/>
      <c r="N594" s="3"/>
      <c r="O594" s="2"/>
      <c r="P594" s="269"/>
      <c r="Q594" s="189"/>
      <c r="R594" s="3"/>
      <c r="S594" s="2"/>
      <c r="T594" s="269"/>
      <c r="U594" s="189"/>
      <c r="V594" s="3"/>
      <c r="W594" s="1"/>
      <c r="X594" s="1"/>
      <c r="Y594" s="1"/>
      <c r="Z594" s="1"/>
      <c r="AA594" s="2"/>
      <c r="AB594" s="2"/>
      <c r="AC594" s="2"/>
      <c r="AD594" s="2"/>
      <c r="AE594" s="2"/>
      <c r="AF594" s="2"/>
      <c r="AG594" s="270"/>
    </row>
    <row r="595" spans="1:33" ht="14.25" customHeight="1">
      <c r="A595" s="204"/>
      <c r="B595" s="268"/>
      <c r="C595" s="268"/>
      <c r="D595" s="268"/>
      <c r="E595" s="268"/>
      <c r="F595" s="268"/>
      <c r="G595" s="268"/>
      <c r="H595" s="269"/>
      <c r="I595" s="189"/>
      <c r="J595" s="3"/>
      <c r="K595" s="2"/>
      <c r="L595" s="269"/>
      <c r="M595" s="189"/>
      <c r="N595" s="3"/>
      <c r="O595" s="2"/>
      <c r="P595" s="269"/>
      <c r="Q595" s="189"/>
      <c r="R595" s="3"/>
      <c r="S595" s="2"/>
      <c r="T595" s="269"/>
      <c r="U595" s="189"/>
      <c r="V595" s="3"/>
      <c r="W595" s="1"/>
      <c r="X595" s="1"/>
      <c r="Y595" s="1"/>
      <c r="Z595" s="1"/>
      <c r="AA595" s="2"/>
      <c r="AB595" s="2"/>
      <c r="AC595" s="2"/>
      <c r="AD595" s="2"/>
      <c r="AE595" s="2"/>
      <c r="AF595" s="2"/>
      <c r="AG595" s="270"/>
    </row>
    <row r="596" spans="1:33" ht="14.25" customHeight="1">
      <c r="A596" s="204"/>
      <c r="B596" s="268"/>
      <c r="C596" s="268"/>
      <c r="D596" s="268"/>
      <c r="E596" s="268"/>
      <c r="F596" s="268"/>
      <c r="G596" s="268"/>
      <c r="H596" s="269"/>
      <c r="I596" s="189"/>
      <c r="J596" s="3"/>
      <c r="K596" s="2"/>
      <c r="L596" s="269"/>
      <c r="M596" s="189"/>
      <c r="N596" s="3"/>
      <c r="O596" s="2"/>
      <c r="P596" s="269"/>
      <c r="Q596" s="189"/>
      <c r="R596" s="3"/>
      <c r="S596" s="2"/>
      <c r="T596" s="269"/>
      <c r="U596" s="189"/>
      <c r="V596" s="3"/>
      <c r="W596" s="1"/>
      <c r="X596" s="1"/>
      <c r="Y596" s="1"/>
      <c r="Z596" s="1"/>
      <c r="AA596" s="2"/>
      <c r="AB596" s="2"/>
      <c r="AC596" s="2"/>
      <c r="AD596" s="2"/>
      <c r="AE596" s="2"/>
      <c r="AF596" s="2"/>
      <c r="AG596" s="270"/>
    </row>
    <row r="597" spans="1:33" ht="14.25" customHeight="1">
      <c r="A597" s="204"/>
      <c r="B597" s="268"/>
      <c r="C597" s="268"/>
      <c r="D597" s="268"/>
      <c r="E597" s="268"/>
      <c r="F597" s="268"/>
      <c r="G597" s="268"/>
      <c r="H597" s="269"/>
      <c r="I597" s="189"/>
      <c r="J597" s="3"/>
      <c r="K597" s="2"/>
      <c r="L597" s="269"/>
      <c r="M597" s="189"/>
      <c r="N597" s="3"/>
      <c r="O597" s="2"/>
      <c r="P597" s="269"/>
      <c r="Q597" s="189"/>
      <c r="R597" s="3"/>
      <c r="S597" s="2"/>
      <c r="T597" s="269"/>
      <c r="U597" s="189"/>
      <c r="V597" s="3"/>
      <c r="W597" s="1"/>
      <c r="X597" s="1"/>
      <c r="Y597" s="1"/>
      <c r="Z597" s="1"/>
      <c r="AA597" s="2"/>
      <c r="AB597" s="2"/>
      <c r="AC597" s="2"/>
      <c r="AD597" s="2"/>
      <c r="AE597" s="2"/>
      <c r="AF597" s="2"/>
      <c r="AG597" s="270"/>
    </row>
    <row r="598" spans="1:33" ht="14.25" customHeight="1">
      <c r="A598" s="204"/>
      <c r="B598" s="268"/>
      <c r="C598" s="268"/>
      <c r="D598" s="268"/>
      <c r="E598" s="268"/>
      <c r="F598" s="268"/>
      <c r="G598" s="268"/>
      <c r="H598" s="269"/>
      <c r="I598" s="189"/>
      <c r="J598" s="3"/>
      <c r="K598" s="2"/>
      <c r="L598" s="269"/>
      <c r="M598" s="189"/>
      <c r="N598" s="3"/>
      <c r="O598" s="2"/>
      <c r="P598" s="269"/>
      <c r="Q598" s="189"/>
      <c r="R598" s="3"/>
      <c r="S598" s="2"/>
      <c r="T598" s="269"/>
      <c r="U598" s="189"/>
      <c r="V598" s="3"/>
      <c r="W598" s="1"/>
      <c r="X598" s="1"/>
      <c r="Y598" s="1"/>
      <c r="Z598" s="1"/>
      <c r="AA598" s="2"/>
      <c r="AB598" s="2"/>
      <c r="AC598" s="2"/>
      <c r="AD598" s="2"/>
      <c r="AE598" s="2"/>
      <c r="AF598" s="2"/>
      <c r="AG598" s="270"/>
    </row>
    <row r="599" spans="1:33" ht="14.25" customHeight="1">
      <c r="A599" s="204"/>
      <c r="B599" s="268"/>
      <c r="C599" s="268"/>
      <c r="D599" s="268"/>
      <c r="E599" s="268"/>
      <c r="F599" s="268"/>
      <c r="G599" s="268"/>
      <c r="H599" s="269"/>
      <c r="I599" s="189"/>
      <c r="J599" s="3"/>
      <c r="K599" s="2"/>
      <c r="L599" s="269"/>
      <c r="M599" s="189"/>
      <c r="N599" s="3"/>
      <c r="O599" s="2"/>
      <c r="P599" s="269"/>
      <c r="Q599" s="189"/>
      <c r="R599" s="3"/>
      <c r="S599" s="2"/>
      <c r="T599" s="269"/>
      <c r="U599" s="189"/>
      <c r="V599" s="3"/>
      <c r="W599" s="1"/>
      <c r="X599" s="1"/>
      <c r="Y599" s="1"/>
      <c r="Z599" s="1"/>
      <c r="AA599" s="2"/>
      <c r="AB599" s="2"/>
      <c r="AC599" s="2"/>
      <c r="AD599" s="2"/>
      <c r="AE599" s="2"/>
      <c r="AF599" s="2"/>
      <c r="AG599" s="270"/>
    </row>
    <row r="600" spans="1:33" ht="14.25" customHeight="1">
      <c r="A600" s="204"/>
      <c r="B600" s="268"/>
      <c r="C600" s="268"/>
      <c r="D600" s="268"/>
      <c r="E600" s="268"/>
      <c r="F600" s="268"/>
      <c r="G600" s="268"/>
      <c r="H600" s="269"/>
      <c r="I600" s="189"/>
      <c r="J600" s="3"/>
      <c r="K600" s="2"/>
      <c r="L600" s="269"/>
      <c r="M600" s="189"/>
      <c r="N600" s="3"/>
      <c r="O600" s="2"/>
      <c r="P600" s="269"/>
      <c r="Q600" s="189"/>
      <c r="R600" s="3"/>
      <c r="S600" s="2"/>
      <c r="T600" s="269"/>
      <c r="U600" s="189"/>
      <c r="V600" s="3"/>
      <c r="W600" s="1"/>
      <c r="X600" s="1"/>
      <c r="Y600" s="1"/>
      <c r="Z600" s="1"/>
      <c r="AA600" s="2"/>
      <c r="AB600" s="2"/>
      <c r="AC600" s="2"/>
      <c r="AD600" s="2"/>
      <c r="AE600" s="2"/>
      <c r="AF600" s="2"/>
      <c r="AG600" s="270"/>
    </row>
    <row r="601" spans="1:33" ht="14.25" customHeight="1">
      <c r="A601" s="204"/>
      <c r="B601" s="268"/>
      <c r="C601" s="268"/>
      <c r="D601" s="268"/>
      <c r="E601" s="268"/>
      <c r="F601" s="268"/>
      <c r="G601" s="268"/>
      <c r="H601" s="269"/>
      <c r="I601" s="189"/>
      <c r="J601" s="3"/>
      <c r="K601" s="2"/>
      <c r="L601" s="269"/>
      <c r="M601" s="189"/>
      <c r="N601" s="3"/>
      <c r="O601" s="2"/>
      <c r="P601" s="269"/>
      <c r="Q601" s="189"/>
      <c r="R601" s="3"/>
      <c r="S601" s="2"/>
      <c r="T601" s="269"/>
      <c r="U601" s="189"/>
      <c r="V601" s="3"/>
      <c r="W601" s="1"/>
      <c r="X601" s="1"/>
      <c r="Y601" s="1"/>
      <c r="Z601" s="1"/>
      <c r="AA601" s="2"/>
      <c r="AB601" s="2"/>
      <c r="AC601" s="2"/>
      <c r="AD601" s="2"/>
      <c r="AE601" s="2"/>
      <c r="AF601" s="2"/>
      <c r="AG601" s="270"/>
    </row>
    <row r="602" spans="1:33" ht="14.25" customHeight="1">
      <c r="A602" s="204"/>
      <c r="B602" s="268"/>
      <c r="C602" s="268"/>
      <c r="D602" s="268"/>
      <c r="E602" s="268"/>
      <c r="F602" s="268"/>
      <c r="G602" s="268"/>
      <c r="H602" s="269"/>
      <c r="I602" s="189"/>
      <c r="J602" s="3"/>
      <c r="K602" s="2"/>
      <c r="L602" s="269"/>
      <c r="M602" s="189"/>
      <c r="N602" s="3"/>
      <c r="O602" s="2"/>
      <c r="P602" s="269"/>
      <c r="Q602" s="189"/>
      <c r="R602" s="3"/>
      <c r="S602" s="2"/>
      <c r="T602" s="269"/>
      <c r="U602" s="189"/>
      <c r="V602" s="3"/>
      <c r="W602" s="1"/>
      <c r="X602" s="1"/>
      <c r="Y602" s="1"/>
      <c r="Z602" s="1"/>
      <c r="AA602" s="2"/>
      <c r="AB602" s="2"/>
      <c r="AC602" s="2"/>
      <c r="AD602" s="2"/>
      <c r="AE602" s="2"/>
      <c r="AF602" s="2"/>
      <c r="AG602" s="270"/>
    </row>
    <row r="603" spans="1:33" ht="14.25" customHeight="1">
      <c r="A603" s="204"/>
      <c r="B603" s="268"/>
      <c r="C603" s="268"/>
      <c r="D603" s="268"/>
      <c r="E603" s="268"/>
      <c r="F603" s="268"/>
      <c r="G603" s="268"/>
      <c r="H603" s="269"/>
      <c r="I603" s="189"/>
      <c r="J603" s="3"/>
      <c r="K603" s="2"/>
      <c r="L603" s="269"/>
      <c r="M603" s="189"/>
      <c r="N603" s="3"/>
      <c r="O603" s="2"/>
      <c r="P603" s="269"/>
      <c r="Q603" s="189"/>
      <c r="R603" s="3"/>
      <c r="S603" s="2"/>
      <c r="T603" s="269"/>
      <c r="U603" s="189"/>
      <c r="V603" s="3"/>
      <c r="W603" s="1"/>
      <c r="X603" s="1"/>
      <c r="Y603" s="1"/>
      <c r="Z603" s="1"/>
      <c r="AA603" s="2"/>
      <c r="AB603" s="2"/>
      <c r="AC603" s="2"/>
      <c r="AD603" s="2"/>
      <c r="AE603" s="2"/>
      <c r="AF603" s="2"/>
      <c r="AG603" s="270"/>
    </row>
    <row r="604" spans="1:33" ht="14.25" customHeight="1">
      <c r="A604" s="204"/>
      <c r="B604" s="268"/>
      <c r="C604" s="268"/>
      <c r="D604" s="268"/>
      <c r="E604" s="268"/>
      <c r="F604" s="268"/>
      <c r="G604" s="268"/>
      <c r="H604" s="269"/>
      <c r="I604" s="189"/>
      <c r="J604" s="3"/>
      <c r="K604" s="2"/>
      <c r="L604" s="269"/>
      <c r="M604" s="189"/>
      <c r="N604" s="3"/>
      <c r="O604" s="2"/>
      <c r="P604" s="269"/>
      <c r="Q604" s="189"/>
      <c r="R604" s="3"/>
      <c r="S604" s="2"/>
      <c r="T604" s="269"/>
      <c r="U604" s="189"/>
      <c r="V604" s="3"/>
      <c r="W604" s="1"/>
      <c r="X604" s="1"/>
      <c r="Y604" s="1"/>
      <c r="Z604" s="1"/>
      <c r="AA604" s="2"/>
      <c r="AB604" s="2"/>
      <c r="AC604" s="2"/>
      <c r="AD604" s="2"/>
      <c r="AE604" s="2"/>
      <c r="AF604" s="2"/>
      <c r="AG604" s="270"/>
    </row>
    <row r="605" spans="1:33" ht="14.25" customHeight="1">
      <c r="A605" s="204"/>
      <c r="B605" s="268"/>
      <c r="C605" s="268"/>
      <c r="D605" s="268"/>
      <c r="E605" s="268"/>
      <c r="F605" s="268"/>
      <c r="G605" s="268"/>
      <c r="H605" s="269"/>
      <c r="I605" s="189"/>
      <c r="J605" s="3"/>
      <c r="K605" s="2"/>
      <c r="L605" s="269"/>
      <c r="M605" s="189"/>
      <c r="N605" s="3"/>
      <c r="O605" s="2"/>
      <c r="P605" s="269"/>
      <c r="Q605" s="189"/>
      <c r="R605" s="3"/>
      <c r="S605" s="2"/>
      <c r="T605" s="269"/>
      <c r="U605" s="189"/>
      <c r="V605" s="3"/>
      <c r="W605" s="1"/>
      <c r="X605" s="1"/>
      <c r="Y605" s="1"/>
      <c r="Z605" s="1"/>
      <c r="AA605" s="2"/>
      <c r="AB605" s="2"/>
      <c r="AC605" s="2"/>
      <c r="AD605" s="2"/>
      <c r="AE605" s="2"/>
      <c r="AF605" s="2"/>
      <c r="AG605" s="270"/>
    </row>
    <row r="606" spans="1:33" ht="14.25" customHeight="1">
      <c r="A606" s="204"/>
      <c r="B606" s="268"/>
      <c r="C606" s="268"/>
      <c r="D606" s="268"/>
      <c r="E606" s="268"/>
      <c r="F606" s="268"/>
      <c r="G606" s="268"/>
      <c r="H606" s="269"/>
      <c r="I606" s="189"/>
      <c r="J606" s="3"/>
      <c r="K606" s="2"/>
      <c r="L606" s="269"/>
      <c r="M606" s="189"/>
      <c r="N606" s="3"/>
      <c r="O606" s="2"/>
      <c r="P606" s="269"/>
      <c r="Q606" s="189"/>
      <c r="R606" s="3"/>
      <c r="S606" s="2"/>
      <c r="T606" s="269"/>
      <c r="U606" s="189"/>
      <c r="V606" s="3"/>
      <c r="W606" s="1"/>
      <c r="X606" s="1"/>
      <c r="Y606" s="1"/>
      <c r="Z606" s="1"/>
      <c r="AA606" s="2"/>
      <c r="AB606" s="2"/>
      <c r="AC606" s="2"/>
      <c r="AD606" s="2"/>
      <c r="AE606" s="2"/>
      <c r="AF606" s="2"/>
      <c r="AG606" s="270"/>
    </row>
    <row r="607" spans="1:33" ht="14.25" customHeight="1">
      <c r="A607" s="204"/>
      <c r="B607" s="268"/>
      <c r="C607" s="268"/>
      <c r="D607" s="268"/>
      <c r="E607" s="268"/>
      <c r="F607" s="268"/>
      <c r="G607" s="268"/>
      <c r="H607" s="269"/>
      <c r="I607" s="189"/>
      <c r="J607" s="3"/>
      <c r="K607" s="2"/>
      <c r="L607" s="269"/>
      <c r="M607" s="189"/>
      <c r="N607" s="3"/>
      <c r="O607" s="2"/>
      <c r="P607" s="269"/>
      <c r="Q607" s="189"/>
      <c r="R607" s="3"/>
      <c r="S607" s="2"/>
      <c r="T607" s="269"/>
      <c r="U607" s="189"/>
      <c r="V607" s="3"/>
      <c r="W607" s="1"/>
      <c r="X607" s="1"/>
      <c r="Y607" s="1"/>
      <c r="Z607" s="1"/>
      <c r="AA607" s="2"/>
      <c r="AB607" s="2"/>
      <c r="AC607" s="2"/>
      <c r="AD607" s="2"/>
      <c r="AE607" s="2"/>
      <c r="AF607" s="2"/>
      <c r="AG607" s="270"/>
    </row>
    <row r="608" spans="1:33" ht="14.25" customHeight="1">
      <c r="A608" s="204"/>
      <c r="B608" s="268"/>
      <c r="C608" s="268"/>
      <c r="D608" s="268"/>
      <c r="E608" s="268"/>
      <c r="F608" s="268"/>
      <c r="G608" s="268"/>
      <c r="H608" s="269"/>
      <c r="I608" s="189"/>
      <c r="J608" s="3"/>
      <c r="K608" s="2"/>
      <c r="L608" s="269"/>
      <c r="M608" s="189"/>
      <c r="N608" s="3"/>
      <c r="O608" s="2"/>
      <c r="P608" s="269"/>
      <c r="Q608" s="189"/>
      <c r="R608" s="3"/>
      <c r="S608" s="2"/>
      <c r="T608" s="269"/>
      <c r="U608" s="189"/>
      <c r="V608" s="3"/>
      <c r="W608" s="1"/>
      <c r="X608" s="1"/>
      <c r="Y608" s="1"/>
      <c r="Z608" s="1"/>
      <c r="AA608" s="2"/>
      <c r="AB608" s="2"/>
      <c r="AC608" s="2"/>
      <c r="AD608" s="2"/>
      <c r="AE608" s="2"/>
      <c r="AF608" s="2"/>
      <c r="AG608" s="270"/>
    </row>
    <row r="609" spans="1:33" ht="14.25" customHeight="1">
      <c r="A609" s="204"/>
      <c r="B609" s="268"/>
      <c r="C609" s="268"/>
      <c r="D609" s="268"/>
      <c r="E609" s="268"/>
      <c r="F609" s="268"/>
      <c r="G609" s="268"/>
      <c r="H609" s="269"/>
      <c r="I609" s="189"/>
      <c r="J609" s="3"/>
      <c r="K609" s="2"/>
      <c r="L609" s="269"/>
      <c r="M609" s="189"/>
      <c r="N609" s="3"/>
      <c r="O609" s="2"/>
      <c r="P609" s="269"/>
      <c r="Q609" s="189"/>
      <c r="R609" s="3"/>
      <c r="S609" s="2"/>
      <c r="T609" s="269"/>
      <c r="U609" s="189"/>
      <c r="V609" s="3"/>
      <c r="W609" s="1"/>
      <c r="X609" s="1"/>
      <c r="Y609" s="1"/>
      <c r="Z609" s="1"/>
      <c r="AA609" s="2"/>
      <c r="AB609" s="2"/>
      <c r="AC609" s="2"/>
      <c r="AD609" s="2"/>
      <c r="AE609" s="2"/>
      <c r="AF609" s="2"/>
      <c r="AG609" s="270"/>
    </row>
    <row r="610" spans="1:33" ht="14.25" customHeight="1">
      <c r="A610" s="204"/>
      <c r="B610" s="268"/>
      <c r="C610" s="268"/>
      <c r="D610" s="268"/>
      <c r="E610" s="268"/>
      <c r="F610" s="268"/>
      <c r="G610" s="268"/>
      <c r="H610" s="269"/>
      <c r="I610" s="189"/>
      <c r="J610" s="3"/>
      <c r="K610" s="2"/>
      <c r="L610" s="269"/>
      <c r="M610" s="189"/>
      <c r="N610" s="3"/>
      <c r="O610" s="2"/>
      <c r="P610" s="269"/>
      <c r="Q610" s="189"/>
      <c r="R610" s="3"/>
      <c r="S610" s="2"/>
      <c r="T610" s="269"/>
      <c r="U610" s="189"/>
      <c r="V610" s="3"/>
      <c r="W610" s="1"/>
      <c r="X610" s="1"/>
      <c r="Y610" s="1"/>
      <c r="Z610" s="1"/>
      <c r="AA610" s="2"/>
      <c r="AB610" s="2"/>
      <c r="AC610" s="2"/>
      <c r="AD610" s="2"/>
      <c r="AE610" s="2"/>
      <c r="AF610" s="2"/>
      <c r="AG610" s="270"/>
    </row>
    <row r="611" spans="1:33" ht="14.25" customHeight="1">
      <c r="A611" s="204"/>
      <c r="B611" s="268"/>
      <c r="C611" s="268"/>
      <c r="D611" s="268"/>
      <c r="E611" s="268"/>
      <c r="F611" s="268"/>
      <c r="G611" s="268"/>
      <c r="H611" s="269"/>
      <c r="I611" s="189"/>
      <c r="J611" s="3"/>
      <c r="K611" s="2"/>
      <c r="L611" s="269"/>
      <c r="M611" s="189"/>
      <c r="N611" s="3"/>
      <c r="O611" s="2"/>
      <c r="P611" s="269"/>
      <c r="Q611" s="189"/>
      <c r="R611" s="3"/>
      <c r="S611" s="2"/>
      <c r="T611" s="269"/>
      <c r="U611" s="189"/>
      <c r="V611" s="3"/>
      <c r="W611" s="1"/>
      <c r="X611" s="1"/>
      <c r="Y611" s="1"/>
      <c r="Z611" s="1"/>
      <c r="AA611" s="2"/>
      <c r="AB611" s="2"/>
      <c r="AC611" s="2"/>
      <c r="AD611" s="2"/>
      <c r="AE611" s="2"/>
      <c r="AF611" s="2"/>
      <c r="AG611" s="270"/>
    </row>
    <row r="612" spans="1:33" ht="14.25" customHeight="1">
      <c r="A612" s="204"/>
      <c r="B612" s="268"/>
      <c r="C612" s="268"/>
      <c r="D612" s="268"/>
      <c r="E612" s="268"/>
      <c r="F612" s="268"/>
      <c r="G612" s="268"/>
      <c r="H612" s="269"/>
      <c r="I612" s="189"/>
      <c r="J612" s="3"/>
      <c r="K612" s="2"/>
      <c r="L612" s="269"/>
      <c r="M612" s="189"/>
      <c r="N612" s="3"/>
      <c r="O612" s="2"/>
      <c r="P612" s="269"/>
      <c r="Q612" s="189"/>
      <c r="R612" s="3"/>
      <c r="S612" s="2"/>
      <c r="T612" s="269"/>
      <c r="U612" s="189"/>
      <c r="V612" s="3"/>
      <c r="W612" s="1"/>
      <c r="X612" s="1"/>
      <c r="Y612" s="1"/>
      <c r="Z612" s="1"/>
      <c r="AA612" s="2"/>
      <c r="AB612" s="2"/>
      <c r="AC612" s="2"/>
      <c r="AD612" s="2"/>
      <c r="AE612" s="2"/>
      <c r="AF612" s="2"/>
      <c r="AG612" s="270"/>
    </row>
    <row r="613" spans="1:33" ht="14.25" customHeight="1">
      <c r="A613" s="204"/>
      <c r="B613" s="268"/>
      <c r="C613" s="268"/>
      <c r="D613" s="268"/>
      <c r="E613" s="268"/>
      <c r="F613" s="268"/>
      <c r="G613" s="268"/>
      <c r="H613" s="269"/>
      <c r="I613" s="189"/>
      <c r="J613" s="3"/>
      <c r="K613" s="2"/>
      <c r="L613" s="269"/>
      <c r="M613" s="189"/>
      <c r="N613" s="3"/>
      <c r="O613" s="2"/>
      <c r="P613" s="269"/>
      <c r="Q613" s="189"/>
      <c r="R613" s="3"/>
      <c r="S613" s="2"/>
      <c r="T613" s="269"/>
      <c r="U613" s="189"/>
      <c r="V613" s="3"/>
      <c r="W613" s="1"/>
      <c r="X613" s="1"/>
      <c r="Y613" s="1"/>
      <c r="Z613" s="1"/>
      <c r="AA613" s="2"/>
      <c r="AB613" s="2"/>
      <c r="AC613" s="2"/>
      <c r="AD613" s="2"/>
      <c r="AE613" s="2"/>
      <c r="AF613" s="2"/>
      <c r="AG613" s="270"/>
    </row>
    <row r="614" spans="1:33" ht="14.25" customHeight="1">
      <c r="A614" s="204"/>
      <c r="B614" s="268"/>
      <c r="C614" s="268"/>
      <c r="D614" s="268"/>
      <c r="E614" s="268"/>
      <c r="F614" s="268"/>
      <c r="G614" s="268"/>
      <c r="H614" s="269"/>
      <c r="I614" s="189"/>
      <c r="J614" s="3"/>
      <c r="K614" s="2"/>
      <c r="L614" s="269"/>
      <c r="M614" s="189"/>
      <c r="N614" s="3"/>
      <c r="O614" s="2"/>
      <c r="P614" s="269"/>
      <c r="Q614" s="189"/>
      <c r="R614" s="3"/>
      <c r="S614" s="2"/>
      <c r="T614" s="269"/>
      <c r="U614" s="189"/>
      <c r="V614" s="3"/>
      <c r="W614" s="1"/>
      <c r="X614" s="1"/>
      <c r="Y614" s="1"/>
      <c r="Z614" s="1"/>
      <c r="AA614" s="2"/>
      <c r="AB614" s="2"/>
      <c r="AC614" s="2"/>
      <c r="AD614" s="2"/>
      <c r="AE614" s="2"/>
      <c r="AF614" s="2"/>
      <c r="AG614" s="270"/>
    </row>
    <row r="615" spans="1:33" ht="14.25" customHeight="1">
      <c r="A615" s="204"/>
      <c r="B615" s="268"/>
      <c r="C615" s="268"/>
      <c r="D615" s="268"/>
      <c r="E615" s="268"/>
      <c r="F615" s="268"/>
      <c r="G615" s="268"/>
      <c r="H615" s="269"/>
      <c r="I615" s="189"/>
      <c r="J615" s="3"/>
      <c r="K615" s="2"/>
      <c r="L615" s="269"/>
      <c r="M615" s="189"/>
      <c r="N615" s="3"/>
      <c r="O615" s="2"/>
      <c r="P615" s="269"/>
      <c r="Q615" s="189"/>
      <c r="R615" s="3"/>
      <c r="S615" s="2"/>
      <c r="T615" s="269"/>
      <c r="U615" s="189"/>
      <c r="V615" s="3"/>
      <c r="W615" s="1"/>
      <c r="X615" s="1"/>
      <c r="Y615" s="1"/>
      <c r="Z615" s="1"/>
      <c r="AA615" s="2"/>
      <c r="AB615" s="2"/>
      <c r="AC615" s="2"/>
      <c r="AD615" s="2"/>
      <c r="AE615" s="2"/>
      <c r="AF615" s="2"/>
      <c r="AG615" s="270"/>
    </row>
    <row r="616" spans="1:33" ht="14.25" customHeight="1">
      <c r="A616" s="204"/>
      <c r="B616" s="268"/>
      <c r="C616" s="268"/>
      <c r="D616" s="268"/>
      <c r="E616" s="268"/>
      <c r="F616" s="268"/>
      <c r="G616" s="268"/>
      <c r="H616" s="269"/>
      <c r="I616" s="189"/>
      <c r="J616" s="3"/>
      <c r="K616" s="2"/>
      <c r="L616" s="269"/>
      <c r="M616" s="189"/>
      <c r="N616" s="3"/>
      <c r="O616" s="2"/>
      <c r="P616" s="269"/>
      <c r="Q616" s="189"/>
      <c r="R616" s="3"/>
      <c r="S616" s="2"/>
      <c r="T616" s="269"/>
      <c r="U616" s="189"/>
      <c r="V616" s="3"/>
      <c r="W616" s="1"/>
      <c r="X616" s="1"/>
      <c r="Y616" s="1"/>
      <c r="Z616" s="1"/>
      <c r="AA616" s="2"/>
      <c r="AB616" s="2"/>
      <c r="AC616" s="2"/>
      <c r="AD616" s="2"/>
      <c r="AE616" s="2"/>
      <c r="AF616" s="2"/>
      <c r="AG616" s="270"/>
    </row>
    <row r="617" spans="1:33" ht="14.25" customHeight="1">
      <c r="A617" s="204"/>
      <c r="B617" s="268"/>
      <c r="C617" s="268"/>
      <c r="D617" s="268"/>
      <c r="E617" s="268"/>
      <c r="F617" s="268"/>
      <c r="G617" s="268"/>
      <c r="H617" s="269"/>
      <c r="I617" s="189"/>
      <c r="J617" s="3"/>
      <c r="K617" s="2"/>
      <c r="L617" s="269"/>
      <c r="M617" s="189"/>
      <c r="N617" s="3"/>
      <c r="O617" s="2"/>
      <c r="P617" s="269"/>
      <c r="Q617" s="189"/>
      <c r="R617" s="3"/>
      <c r="S617" s="2"/>
      <c r="T617" s="269"/>
      <c r="U617" s="189"/>
      <c r="V617" s="3"/>
      <c r="W617" s="1"/>
      <c r="X617" s="1"/>
      <c r="Y617" s="1"/>
      <c r="Z617" s="1"/>
      <c r="AA617" s="2"/>
      <c r="AB617" s="2"/>
      <c r="AC617" s="2"/>
      <c r="AD617" s="2"/>
      <c r="AE617" s="2"/>
      <c r="AF617" s="2"/>
      <c r="AG617" s="270"/>
    </row>
    <row r="618" spans="1:33" ht="14.25" customHeight="1">
      <c r="A618" s="204"/>
      <c r="B618" s="268"/>
      <c r="C618" s="268"/>
      <c r="D618" s="268"/>
      <c r="E618" s="268"/>
      <c r="F618" s="268"/>
      <c r="G618" s="268"/>
      <c r="H618" s="269"/>
      <c r="I618" s="189"/>
      <c r="J618" s="3"/>
      <c r="K618" s="2"/>
      <c r="L618" s="269"/>
      <c r="M618" s="189"/>
      <c r="N618" s="3"/>
      <c r="O618" s="2"/>
      <c r="P618" s="269"/>
      <c r="Q618" s="189"/>
      <c r="R618" s="3"/>
      <c r="S618" s="2"/>
      <c r="T618" s="269"/>
      <c r="U618" s="189"/>
      <c r="V618" s="3"/>
      <c r="W618" s="1"/>
      <c r="X618" s="1"/>
      <c r="Y618" s="1"/>
      <c r="Z618" s="1"/>
      <c r="AA618" s="2"/>
      <c r="AB618" s="2"/>
      <c r="AC618" s="2"/>
      <c r="AD618" s="2"/>
      <c r="AE618" s="2"/>
      <c r="AF618" s="2"/>
      <c r="AG618" s="270"/>
    </row>
    <row r="619" spans="1:33" ht="14.25" customHeight="1">
      <c r="A619" s="204"/>
      <c r="B619" s="268"/>
      <c r="C619" s="268"/>
      <c r="D619" s="268"/>
      <c r="E619" s="268"/>
      <c r="F619" s="268"/>
      <c r="G619" s="268"/>
      <c r="H619" s="269"/>
      <c r="I619" s="189"/>
      <c r="J619" s="3"/>
      <c r="K619" s="2"/>
      <c r="L619" s="269"/>
      <c r="M619" s="189"/>
      <c r="N619" s="3"/>
      <c r="O619" s="2"/>
      <c r="P619" s="269"/>
      <c r="Q619" s="189"/>
      <c r="R619" s="3"/>
      <c r="S619" s="2"/>
      <c r="T619" s="269"/>
      <c r="U619" s="189"/>
      <c r="V619" s="3"/>
      <c r="W619" s="1"/>
      <c r="X619" s="1"/>
      <c r="Y619" s="1"/>
      <c r="Z619" s="1"/>
      <c r="AA619" s="2"/>
      <c r="AB619" s="2"/>
      <c r="AC619" s="2"/>
      <c r="AD619" s="2"/>
      <c r="AE619" s="2"/>
      <c r="AF619" s="2"/>
      <c r="AG619" s="270"/>
    </row>
    <row r="620" spans="1:33" ht="14.25" customHeight="1">
      <c r="A620" s="204"/>
      <c r="B620" s="268"/>
      <c r="C620" s="268"/>
      <c r="D620" s="268"/>
      <c r="E620" s="268"/>
      <c r="F620" s="268"/>
      <c r="G620" s="268"/>
      <c r="H620" s="269"/>
      <c r="I620" s="189"/>
      <c r="J620" s="3"/>
      <c r="K620" s="2"/>
      <c r="L620" s="269"/>
      <c r="M620" s="189"/>
      <c r="N620" s="3"/>
      <c r="O620" s="2"/>
      <c r="P620" s="269"/>
      <c r="Q620" s="189"/>
      <c r="R620" s="3"/>
      <c r="S620" s="2"/>
      <c r="T620" s="269"/>
      <c r="U620" s="189"/>
      <c r="V620" s="3"/>
      <c r="W620" s="1"/>
      <c r="X620" s="1"/>
      <c r="Y620" s="1"/>
      <c r="Z620" s="1"/>
      <c r="AA620" s="2"/>
      <c r="AB620" s="2"/>
      <c r="AC620" s="2"/>
      <c r="AD620" s="2"/>
      <c r="AE620" s="2"/>
      <c r="AF620" s="2"/>
      <c r="AG620" s="270"/>
    </row>
    <row r="621" spans="1:33" ht="14.25" customHeight="1">
      <c r="A621" s="204"/>
      <c r="B621" s="268"/>
      <c r="C621" s="268"/>
      <c r="D621" s="268"/>
      <c r="E621" s="268"/>
      <c r="F621" s="268"/>
      <c r="G621" s="268"/>
      <c r="H621" s="269"/>
      <c r="I621" s="189"/>
      <c r="J621" s="3"/>
      <c r="K621" s="2"/>
      <c r="L621" s="269"/>
      <c r="M621" s="189"/>
      <c r="N621" s="3"/>
      <c r="O621" s="2"/>
      <c r="P621" s="269"/>
      <c r="Q621" s="189"/>
      <c r="R621" s="3"/>
      <c r="S621" s="2"/>
      <c r="T621" s="269"/>
      <c r="U621" s="189"/>
      <c r="V621" s="3"/>
      <c r="W621" s="1"/>
      <c r="X621" s="1"/>
      <c r="Y621" s="1"/>
      <c r="Z621" s="1"/>
      <c r="AA621" s="2"/>
      <c r="AB621" s="2"/>
      <c r="AC621" s="2"/>
      <c r="AD621" s="2"/>
      <c r="AE621" s="2"/>
      <c r="AF621" s="2"/>
      <c r="AG621" s="270"/>
    </row>
    <row r="622" spans="1:33" ht="14.25" customHeight="1">
      <c r="A622" s="204"/>
      <c r="B622" s="268"/>
      <c r="C622" s="268"/>
      <c r="D622" s="268"/>
      <c r="E622" s="268"/>
      <c r="F622" s="268"/>
      <c r="G622" s="268"/>
      <c r="H622" s="269"/>
      <c r="I622" s="189"/>
      <c r="J622" s="3"/>
      <c r="K622" s="2"/>
      <c r="L622" s="269"/>
      <c r="M622" s="189"/>
      <c r="N622" s="3"/>
      <c r="O622" s="2"/>
      <c r="P622" s="269"/>
      <c r="Q622" s="189"/>
      <c r="R622" s="3"/>
      <c r="S622" s="2"/>
      <c r="T622" s="269"/>
      <c r="U622" s="189"/>
      <c r="V622" s="3"/>
      <c r="W622" s="1"/>
      <c r="X622" s="1"/>
      <c r="Y622" s="1"/>
      <c r="Z622" s="1"/>
      <c r="AA622" s="2"/>
      <c r="AB622" s="2"/>
      <c r="AC622" s="2"/>
      <c r="AD622" s="2"/>
      <c r="AE622" s="2"/>
      <c r="AF622" s="2"/>
      <c r="AG622" s="270"/>
    </row>
    <row r="623" spans="1:33" ht="14.25" customHeight="1">
      <c r="A623" s="204"/>
      <c r="B623" s="268"/>
      <c r="C623" s="268"/>
      <c r="D623" s="268"/>
      <c r="E623" s="268"/>
      <c r="F623" s="268"/>
      <c r="G623" s="268"/>
      <c r="H623" s="269"/>
      <c r="I623" s="189"/>
      <c r="J623" s="3"/>
      <c r="K623" s="2"/>
      <c r="L623" s="269"/>
      <c r="M623" s="189"/>
      <c r="N623" s="3"/>
      <c r="O623" s="2"/>
      <c r="P623" s="269"/>
      <c r="Q623" s="189"/>
      <c r="R623" s="3"/>
      <c r="S623" s="2"/>
      <c r="T623" s="269"/>
      <c r="U623" s="189"/>
      <c r="V623" s="3"/>
      <c r="W623" s="1"/>
      <c r="X623" s="1"/>
      <c r="Y623" s="1"/>
      <c r="Z623" s="1"/>
      <c r="AA623" s="2"/>
      <c r="AB623" s="2"/>
      <c r="AC623" s="2"/>
      <c r="AD623" s="2"/>
      <c r="AE623" s="2"/>
      <c r="AF623" s="2"/>
      <c r="AG623" s="270"/>
    </row>
    <row r="624" spans="1:33" ht="14.25" customHeight="1">
      <c r="A624" s="204"/>
      <c r="B624" s="268"/>
      <c r="C624" s="268"/>
      <c r="D624" s="268"/>
      <c r="E624" s="268"/>
      <c r="F624" s="268"/>
      <c r="G624" s="268"/>
      <c r="H624" s="269"/>
      <c r="I624" s="189"/>
      <c r="J624" s="3"/>
      <c r="K624" s="2"/>
      <c r="L624" s="269"/>
      <c r="M624" s="189"/>
      <c r="N624" s="3"/>
      <c r="O624" s="2"/>
      <c r="P624" s="269"/>
      <c r="Q624" s="189"/>
      <c r="R624" s="3"/>
      <c r="S624" s="2"/>
      <c r="T624" s="269"/>
      <c r="U624" s="189"/>
      <c r="V624" s="3"/>
      <c r="W624" s="1"/>
      <c r="X624" s="1"/>
      <c r="Y624" s="1"/>
      <c r="Z624" s="1"/>
      <c r="AA624" s="2"/>
      <c r="AB624" s="2"/>
      <c r="AC624" s="2"/>
      <c r="AD624" s="2"/>
      <c r="AE624" s="2"/>
      <c r="AF624" s="2"/>
      <c r="AG624" s="270"/>
    </row>
    <row r="625" spans="1:33" ht="14.25" customHeight="1">
      <c r="A625" s="204"/>
      <c r="B625" s="268"/>
      <c r="C625" s="268"/>
      <c r="D625" s="268"/>
      <c r="E625" s="268"/>
      <c r="F625" s="268"/>
      <c r="G625" s="268"/>
      <c r="H625" s="269"/>
      <c r="I625" s="189"/>
      <c r="J625" s="3"/>
      <c r="K625" s="2"/>
      <c r="L625" s="269"/>
      <c r="M625" s="189"/>
      <c r="N625" s="3"/>
      <c r="O625" s="2"/>
      <c r="P625" s="269"/>
      <c r="Q625" s="189"/>
      <c r="R625" s="3"/>
      <c r="S625" s="2"/>
      <c r="T625" s="269"/>
      <c r="U625" s="189"/>
      <c r="V625" s="3"/>
      <c r="W625" s="1"/>
      <c r="X625" s="1"/>
      <c r="Y625" s="1"/>
      <c r="Z625" s="1"/>
      <c r="AA625" s="2"/>
      <c r="AB625" s="2"/>
      <c r="AC625" s="2"/>
      <c r="AD625" s="2"/>
      <c r="AE625" s="2"/>
      <c r="AF625" s="2"/>
      <c r="AG625" s="270"/>
    </row>
    <row r="626" spans="1:33" ht="14.25" customHeight="1">
      <c r="A626" s="204"/>
      <c r="B626" s="268"/>
      <c r="C626" s="268"/>
      <c r="D626" s="268"/>
      <c r="E626" s="268"/>
      <c r="F626" s="268"/>
      <c r="G626" s="268"/>
      <c r="H626" s="269"/>
      <c r="I626" s="189"/>
      <c r="J626" s="3"/>
      <c r="K626" s="2"/>
      <c r="L626" s="269"/>
      <c r="M626" s="189"/>
      <c r="N626" s="3"/>
      <c r="O626" s="2"/>
      <c r="P626" s="269"/>
      <c r="Q626" s="189"/>
      <c r="R626" s="3"/>
      <c r="S626" s="2"/>
      <c r="T626" s="269"/>
      <c r="U626" s="189"/>
      <c r="V626" s="3"/>
      <c r="W626" s="1"/>
      <c r="X626" s="1"/>
      <c r="Y626" s="1"/>
      <c r="Z626" s="1"/>
      <c r="AA626" s="2"/>
      <c r="AB626" s="2"/>
      <c r="AC626" s="2"/>
      <c r="AD626" s="2"/>
      <c r="AE626" s="2"/>
      <c r="AF626" s="2"/>
      <c r="AG626" s="270"/>
    </row>
    <row r="627" spans="1:33" ht="14.25" customHeight="1">
      <c r="A627" s="204"/>
      <c r="B627" s="268"/>
      <c r="C627" s="268"/>
      <c r="D627" s="268"/>
      <c r="E627" s="268"/>
      <c r="F627" s="268"/>
      <c r="G627" s="268"/>
      <c r="H627" s="269"/>
      <c r="I627" s="189"/>
      <c r="J627" s="3"/>
      <c r="K627" s="2"/>
      <c r="L627" s="269"/>
      <c r="M627" s="189"/>
      <c r="N627" s="3"/>
      <c r="O627" s="2"/>
      <c r="P627" s="269"/>
      <c r="Q627" s="189"/>
      <c r="R627" s="3"/>
      <c r="S627" s="2"/>
      <c r="T627" s="269"/>
      <c r="U627" s="189"/>
      <c r="V627" s="3"/>
      <c r="W627" s="1"/>
      <c r="X627" s="1"/>
      <c r="Y627" s="1"/>
      <c r="Z627" s="1"/>
      <c r="AA627" s="2"/>
      <c r="AB627" s="2"/>
      <c r="AC627" s="2"/>
      <c r="AD627" s="2"/>
      <c r="AE627" s="2"/>
      <c r="AF627" s="2"/>
      <c r="AG627" s="270"/>
    </row>
    <row r="628" spans="1:33" ht="14.25" customHeight="1">
      <c r="A628" s="204"/>
      <c r="B628" s="268"/>
      <c r="C628" s="268"/>
      <c r="D628" s="268"/>
      <c r="E628" s="268"/>
      <c r="F628" s="268"/>
      <c r="G628" s="268"/>
      <c r="H628" s="269"/>
      <c r="I628" s="189"/>
      <c r="J628" s="3"/>
      <c r="K628" s="2"/>
      <c r="L628" s="269"/>
      <c r="M628" s="189"/>
      <c r="N628" s="3"/>
      <c r="O628" s="2"/>
      <c r="P628" s="269"/>
      <c r="Q628" s="189"/>
      <c r="R628" s="3"/>
      <c r="S628" s="2"/>
      <c r="T628" s="269"/>
      <c r="U628" s="189"/>
      <c r="V628" s="3"/>
      <c r="W628" s="1"/>
      <c r="X628" s="1"/>
      <c r="Y628" s="1"/>
      <c r="Z628" s="1"/>
      <c r="AA628" s="2"/>
      <c r="AB628" s="2"/>
      <c r="AC628" s="2"/>
      <c r="AD628" s="2"/>
      <c r="AE628" s="2"/>
      <c r="AF628" s="2"/>
      <c r="AG628" s="270"/>
    </row>
    <row r="629" spans="1:33" ht="14.25" customHeight="1">
      <c r="A629" s="204"/>
      <c r="B629" s="268"/>
      <c r="C629" s="268"/>
      <c r="D629" s="268"/>
      <c r="E629" s="268"/>
      <c r="F629" s="268"/>
      <c r="G629" s="268"/>
      <c r="H629" s="269"/>
      <c r="I629" s="189"/>
      <c r="J629" s="3"/>
      <c r="K629" s="2"/>
      <c r="L629" s="269"/>
      <c r="M629" s="189"/>
      <c r="N629" s="3"/>
      <c r="O629" s="2"/>
      <c r="P629" s="269"/>
      <c r="Q629" s="189"/>
      <c r="R629" s="3"/>
      <c r="S629" s="2"/>
      <c r="T629" s="269"/>
      <c r="U629" s="189"/>
      <c r="V629" s="3"/>
      <c r="W629" s="1"/>
      <c r="X629" s="1"/>
      <c r="Y629" s="1"/>
      <c r="Z629" s="1"/>
      <c r="AA629" s="2"/>
      <c r="AB629" s="2"/>
      <c r="AC629" s="2"/>
      <c r="AD629" s="2"/>
      <c r="AE629" s="2"/>
      <c r="AF629" s="2"/>
      <c r="AG629" s="270"/>
    </row>
    <row r="630" spans="1:33" ht="14.25" customHeight="1">
      <c r="A630" s="204"/>
      <c r="B630" s="268"/>
      <c r="C630" s="268"/>
      <c r="D630" s="268"/>
      <c r="E630" s="268"/>
      <c r="F630" s="268"/>
      <c r="G630" s="268"/>
      <c r="H630" s="269"/>
      <c r="I630" s="189"/>
      <c r="J630" s="3"/>
      <c r="K630" s="2"/>
      <c r="L630" s="269"/>
      <c r="M630" s="189"/>
      <c r="N630" s="3"/>
      <c r="O630" s="2"/>
      <c r="P630" s="269"/>
      <c r="Q630" s="189"/>
      <c r="R630" s="3"/>
      <c r="S630" s="2"/>
      <c r="T630" s="269"/>
      <c r="U630" s="189"/>
      <c r="V630" s="3"/>
      <c r="W630" s="1"/>
      <c r="X630" s="1"/>
      <c r="Y630" s="1"/>
      <c r="Z630" s="1"/>
      <c r="AA630" s="2"/>
      <c r="AB630" s="2"/>
      <c r="AC630" s="2"/>
      <c r="AD630" s="2"/>
      <c r="AE630" s="2"/>
      <c r="AF630" s="2"/>
      <c r="AG630" s="270"/>
    </row>
    <row r="631" spans="1:33" ht="14.25" customHeight="1">
      <c r="A631" s="204"/>
      <c r="B631" s="268"/>
      <c r="C631" s="268"/>
      <c r="D631" s="268"/>
      <c r="E631" s="268"/>
      <c r="F631" s="268"/>
      <c r="G631" s="268"/>
      <c r="H631" s="269"/>
      <c r="I631" s="189"/>
      <c r="J631" s="3"/>
      <c r="K631" s="2"/>
      <c r="L631" s="269"/>
      <c r="M631" s="189"/>
      <c r="N631" s="3"/>
      <c r="O631" s="2"/>
      <c r="P631" s="269"/>
      <c r="Q631" s="189"/>
      <c r="R631" s="3"/>
      <c r="S631" s="2"/>
      <c r="T631" s="269"/>
      <c r="U631" s="189"/>
      <c r="V631" s="3"/>
      <c r="W631" s="1"/>
      <c r="X631" s="1"/>
      <c r="Y631" s="1"/>
      <c r="Z631" s="1"/>
      <c r="AA631" s="2"/>
      <c r="AB631" s="2"/>
      <c r="AC631" s="2"/>
      <c r="AD631" s="2"/>
      <c r="AE631" s="2"/>
      <c r="AF631" s="2"/>
      <c r="AG631" s="270"/>
    </row>
    <row r="632" spans="1:33" ht="14.25" customHeight="1">
      <c r="A632" s="204"/>
      <c r="B632" s="268"/>
      <c r="C632" s="268"/>
      <c r="D632" s="268"/>
      <c r="E632" s="268"/>
      <c r="F632" s="268"/>
      <c r="G632" s="268"/>
      <c r="H632" s="269"/>
      <c r="I632" s="189"/>
      <c r="J632" s="3"/>
      <c r="K632" s="2"/>
      <c r="L632" s="269"/>
      <c r="M632" s="189"/>
      <c r="N632" s="3"/>
      <c r="O632" s="2"/>
      <c r="P632" s="269"/>
      <c r="Q632" s="189"/>
      <c r="R632" s="3"/>
      <c r="S632" s="2"/>
      <c r="T632" s="269"/>
      <c r="U632" s="189"/>
      <c r="V632" s="3"/>
      <c r="W632" s="1"/>
      <c r="X632" s="1"/>
      <c r="Y632" s="1"/>
      <c r="Z632" s="1"/>
      <c r="AA632" s="2"/>
      <c r="AB632" s="2"/>
      <c r="AC632" s="2"/>
      <c r="AD632" s="2"/>
      <c r="AE632" s="2"/>
      <c r="AF632" s="2"/>
      <c r="AG632" s="270"/>
    </row>
    <row r="633" spans="1:33" ht="14.25" customHeight="1">
      <c r="A633" s="204"/>
      <c r="B633" s="268"/>
      <c r="C633" s="268"/>
      <c r="D633" s="268"/>
      <c r="E633" s="268"/>
      <c r="F633" s="268"/>
      <c r="G633" s="268"/>
      <c r="H633" s="269"/>
      <c r="I633" s="189"/>
      <c r="J633" s="3"/>
      <c r="K633" s="2"/>
      <c r="L633" s="269"/>
      <c r="M633" s="189"/>
      <c r="N633" s="3"/>
      <c r="O633" s="2"/>
      <c r="P633" s="269"/>
      <c r="Q633" s="189"/>
      <c r="R633" s="3"/>
      <c r="S633" s="2"/>
      <c r="T633" s="269"/>
      <c r="U633" s="189"/>
      <c r="V633" s="3"/>
      <c r="W633" s="1"/>
      <c r="X633" s="1"/>
      <c r="Y633" s="1"/>
      <c r="Z633" s="1"/>
      <c r="AA633" s="2"/>
      <c r="AB633" s="2"/>
      <c r="AC633" s="2"/>
      <c r="AD633" s="2"/>
      <c r="AE633" s="2"/>
      <c r="AF633" s="2"/>
      <c r="AG633" s="270"/>
    </row>
    <row r="634" spans="1:33" ht="14.25" customHeight="1">
      <c r="A634" s="204"/>
      <c r="B634" s="268"/>
      <c r="C634" s="268"/>
      <c r="D634" s="268"/>
      <c r="E634" s="268"/>
      <c r="F634" s="268"/>
      <c r="G634" s="268"/>
      <c r="H634" s="269"/>
      <c r="I634" s="189"/>
      <c r="J634" s="3"/>
      <c r="K634" s="2"/>
      <c r="L634" s="269"/>
      <c r="M634" s="189"/>
      <c r="N634" s="3"/>
      <c r="O634" s="2"/>
      <c r="P634" s="269"/>
      <c r="Q634" s="189"/>
      <c r="R634" s="3"/>
      <c r="S634" s="2"/>
      <c r="T634" s="269"/>
      <c r="U634" s="189"/>
      <c r="V634" s="3"/>
      <c r="W634" s="1"/>
      <c r="X634" s="1"/>
      <c r="Y634" s="1"/>
      <c r="Z634" s="1"/>
      <c r="AA634" s="2"/>
      <c r="AB634" s="2"/>
      <c r="AC634" s="2"/>
      <c r="AD634" s="2"/>
      <c r="AE634" s="2"/>
      <c r="AF634" s="2"/>
      <c r="AG634" s="270"/>
    </row>
    <row r="635" spans="1:33" ht="14.25" customHeight="1">
      <c r="A635" s="204"/>
      <c r="B635" s="268"/>
      <c r="C635" s="268"/>
      <c r="D635" s="268"/>
      <c r="E635" s="268"/>
      <c r="F635" s="268"/>
      <c r="G635" s="268"/>
      <c r="H635" s="269"/>
      <c r="I635" s="189"/>
      <c r="J635" s="3"/>
      <c r="K635" s="2"/>
      <c r="L635" s="269"/>
      <c r="M635" s="189"/>
      <c r="N635" s="3"/>
      <c r="O635" s="2"/>
      <c r="P635" s="269"/>
      <c r="Q635" s="189"/>
      <c r="R635" s="3"/>
      <c r="S635" s="2"/>
      <c r="T635" s="269"/>
      <c r="U635" s="189"/>
      <c r="V635" s="3"/>
      <c r="W635" s="1"/>
      <c r="X635" s="1"/>
      <c r="Y635" s="1"/>
      <c r="Z635" s="1"/>
      <c r="AA635" s="2"/>
      <c r="AB635" s="2"/>
      <c r="AC635" s="2"/>
      <c r="AD635" s="2"/>
      <c r="AE635" s="2"/>
      <c r="AF635" s="2"/>
      <c r="AG635" s="270"/>
    </row>
    <row r="636" spans="1:33" ht="14.25" customHeight="1">
      <c r="A636" s="204"/>
      <c r="B636" s="268"/>
      <c r="C636" s="268"/>
      <c r="D636" s="268"/>
      <c r="E636" s="268"/>
      <c r="F636" s="268"/>
      <c r="G636" s="268"/>
      <c r="H636" s="269"/>
      <c r="I636" s="189"/>
      <c r="J636" s="3"/>
      <c r="K636" s="2"/>
      <c r="L636" s="269"/>
      <c r="M636" s="189"/>
      <c r="N636" s="3"/>
      <c r="O636" s="2"/>
      <c r="P636" s="269"/>
      <c r="Q636" s="189"/>
      <c r="R636" s="3"/>
      <c r="S636" s="2"/>
      <c r="T636" s="269"/>
      <c r="U636" s="189"/>
      <c r="V636" s="3"/>
      <c r="W636" s="1"/>
      <c r="X636" s="1"/>
      <c r="Y636" s="1"/>
      <c r="Z636" s="1"/>
      <c r="AA636" s="2"/>
      <c r="AB636" s="2"/>
      <c r="AC636" s="2"/>
      <c r="AD636" s="2"/>
      <c r="AE636" s="2"/>
      <c r="AF636" s="2"/>
      <c r="AG636" s="270"/>
    </row>
    <row r="637" spans="1:33" ht="14.25" customHeight="1">
      <c r="A637" s="204"/>
      <c r="B637" s="268"/>
      <c r="C637" s="268"/>
      <c r="D637" s="268"/>
      <c r="E637" s="268"/>
      <c r="F637" s="268"/>
      <c r="G637" s="268"/>
      <c r="H637" s="269"/>
      <c r="I637" s="189"/>
      <c r="J637" s="3"/>
      <c r="K637" s="2"/>
      <c r="L637" s="269"/>
      <c r="M637" s="189"/>
      <c r="N637" s="3"/>
      <c r="O637" s="2"/>
      <c r="P637" s="269"/>
      <c r="Q637" s="189"/>
      <c r="R637" s="3"/>
      <c r="S637" s="2"/>
      <c r="T637" s="269"/>
      <c r="U637" s="189"/>
      <c r="V637" s="3"/>
      <c r="W637" s="1"/>
      <c r="X637" s="1"/>
      <c r="Y637" s="1"/>
      <c r="Z637" s="1"/>
      <c r="AA637" s="2"/>
      <c r="AB637" s="2"/>
      <c r="AC637" s="2"/>
      <c r="AD637" s="2"/>
      <c r="AE637" s="2"/>
      <c r="AF637" s="2"/>
      <c r="AG637" s="270"/>
    </row>
    <row r="638" spans="1:33" ht="14.25" customHeight="1">
      <c r="A638" s="204"/>
      <c r="B638" s="268"/>
      <c r="C638" s="268"/>
      <c r="D638" s="268"/>
      <c r="E638" s="268"/>
      <c r="F638" s="268"/>
      <c r="G638" s="268"/>
      <c r="H638" s="269"/>
      <c r="I638" s="189"/>
      <c r="J638" s="3"/>
      <c r="K638" s="2"/>
      <c r="L638" s="269"/>
      <c r="M638" s="189"/>
      <c r="N638" s="3"/>
      <c r="O638" s="2"/>
      <c r="P638" s="269"/>
      <c r="Q638" s="189"/>
      <c r="R638" s="3"/>
      <c r="S638" s="2"/>
      <c r="T638" s="269"/>
      <c r="U638" s="189"/>
      <c r="V638" s="3"/>
      <c r="W638" s="1"/>
      <c r="X638" s="1"/>
      <c r="Y638" s="1"/>
      <c r="Z638" s="1"/>
      <c r="AA638" s="2"/>
      <c r="AB638" s="2"/>
      <c r="AC638" s="2"/>
      <c r="AD638" s="2"/>
      <c r="AE638" s="2"/>
      <c r="AF638" s="2"/>
      <c r="AG638" s="270"/>
    </row>
    <row r="639" spans="1:33" ht="14.25" customHeight="1">
      <c r="A639" s="204"/>
      <c r="B639" s="268"/>
      <c r="C639" s="268"/>
      <c r="D639" s="268"/>
      <c r="E639" s="268"/>
      <c r="F639" s="268"/>
      <c r="G639" s="268"/>
      <c r="H639" s="269"/>
      <c r="I639" s="189"/>
      <c r="J639" s="3"/>
      <c r="K639" s="2"/>
      <c r="L639" s="269"/>
      <c r="M639" s="189"/>
      <c r="N639" s="3"/>
      <c r="O639" s="2"/>
      <c r="P639" s="269"/>
      <c r="Q639" s="189"/>
      <c r="R639" s="3"/>
      <c r="S639" s="2"/>
      <c r="T639" s="269"/>
      <c r="U639" s="189"/>
      <c r="V639" s="3"/>
      <c r="W639" s="1"/>
      <c r="X639" s="1"/>
      <c r="Y639" s="1"/>
      <c r="Z639" s="1"/>
      <c r="AA639" s="2"/>
      <c r="AB639" s="2"/>
      <c r="AC639" s="2"/>
      <c r="AD639" s="2"/>
      <c r="AE639" s="2"/>
      <c r="AF639" s="2"/>
      <c r="AG639" s="270"/>
    </row>
    <row r="640" spans="1:33" ht="14.25" customHeight="1">
      <c r="A640" s="204"/>
      <c r="B640" s="268"/>
      <c r="C640" s="268"/>
      <c r="D640" s="268"/>
      <c r="E640" s="268"/>
      <c r="F640" s="268"/>
      <c r="G640" s="268"/>
      <c r="H640" s="269"/>
      <c r="I640" s="189"/>
      <c r="J640" s="3"/>
      <c r="K640" s="2"/>
      <c r="L640" s="269"/>
      <c r="M640" s="189"/>
      <c r="N640" s="3"/>
      <c r="O640" s="2"/>
      <c r="P640" s="269"/>
      <c r="Q640" s="189"/>
      <c r="R640" s="3"/>
      <c r="S640" s="2"/>
      <c r="T640" s="269"/>
      <c r="U640" s="189"/>
      <c r="V640" s="3"/>
      <c r="W640" s="1"/>
      <c r="X640" s="1"/>
      <c r="Y640" s="1"/>
      <c r="Z640" s="1"/>
      <c r="AA640" s="2"/>
      <c r="AB640" s="2"/>
      <c r="AC640" s="2"/>
      <c r="AD640" s="2"/>
      <c r="AE640" s="2"/>
      <c r="AF640" s="2"/>
      <c r="AG640" s="270"/>
    </row>
    <row r="641" spans="1:33" ht="14.25" customHeight="1">
      <c r="A641" s="204"/>
      <c r="B641" s="268"/>
      <c r="C641" s="268"/>
      <c r="D641" s="268"/>
      <c r="E641" s="268"/>
      <c r="F641" s="268"/>
      <c r="G641" s="268"/>
      <c r="H641" s="269"/>
      <c r="I641" s="189"/>
      <c r="J641" s="3"/>
      <c r="K641" s="2"/>
      <c r="L641" s="269"/>
      <c r="M641" s="189"/>
      <c r="N641" s="3"/>
      <c r="O641" s="2"/>
      <c r="P641" s="269"/>
      <c r="Q641" s="189"/>
      <c r="R641" s="3"/>
      <c r="S641" s="2"/>
      <c r="T641" s="269"/>
      <c r="U641" s="189"/>
      <c r="V641" s="3"/>
      <c r="W641" s="1"/>
      <c r="X641" s="1"/>
      <c r="Y641" s="1"/>
      <c r="Z641" s="1"/>
      <c r="AA641" s="2"/>
      <c r="AB641" s="2"/>
      <c r="AC641" s="2"/>
      <c r="AD641" s="2"/>
      <c r="AE641" s="2"/>
      <c r="AF641" s="2"/>
      <c r="AG641" s="270"/>
    </row>
    <row r="642" spans="1:33" ht="14.25" customHeight="1">
      <c r="A642" s="204"/>
      <c r="B642" s="268"/>
      <c r="C642" s="268"/>
      <c r="D642" s="268"/>
      <c r="E642" s="268"/>
      <c r="F642" s="268"/>
      <c r="G642" s="268"/>
      <c r="H642" s="269"/>
      <c r="I642" s="189"/>
      <c r="J642" s="3"/>
      <c r="K642" s="2"/>
      <c r="L642" s="269"/>
      <c r="M642" s="189"/>
      <c r="N642" s="3"/>
      <c r="O642" s="2"/>
      <c r="P642" s="269"/>
      <c r="Q642" s="189"/>
      <c r="R642" s="3"/>
      <c r="S642" s="2"/>
      <c r="T642" s="269"/>
      <c r="U642" s="189"/>
      <c r="V642" s="3"/>
      <c r="W642" s="1"/>
      <c r="X642" s="1"/>
      <c r="Y642" s="1"/>
      <c r="Z642" s="1"/>
      <c r="AA642" s="2"/>
      <c r="AB642" s="2"/>
      <c r="AC642" s="2"/>
      <c r="AD642" s="2"/>
      <c r="AE642" s="2"/>
      <c r="AF642" s="2"/>
      <c r="AG642" s="270"/>
    </row>
    <row r="643" spans="1:33" ht="14.25" customHeight="1">
      <c r="A643" s="204"/>
      <c r="B643" s="268"/>
      <c r="C643" s="268"/>
      <c r="D643" s="268"/>
      <c r="E643" s="268"/>
      <c r="F643" s="268"/>
      <c r="G643" s="268"/>
      <c r="H643" s="269"/>
      <c r="I643" s="189"/>
      <c r="J643" s="3"/>
      <c r="K643" s="2"/>
      <c r="L643" s="269"/>
      <c r="M643" s="189"/>
      <c r="N643" s="3"/>
      <c r="O643" s="2"/>
      <c r="P643" s="269"/>
      <c r="Q643" s="189"/>
      <c r="R643" s="3"/>
      <c r="S643" s="2"/>
      <c r="T643" s="269"/>
      <c r="U643" s="189"/>
      <c r="V643" s="3"/>
      <c r="W643" s="1"/>
      <c r="X643" s="1"/>
      <c r="Y643" s="1"/>
      <c r="Z643" s="1"/>
      <c r="AA643" s="2"/>
      <c r="AB643" s="2"/>
      <c r="AC643" s="2"/>
      <c r="AD643" s="2"/>
      <c r="AE643" s="2"/>
      <c r="AF643" s="2"/>
      <c r="AG643" s="270"/>
    </row>
    <row r="644" spans="1:33" ht="14.25" customHeight="1">
      <c r="A644" s="204"/>
      <c r="B644" s="268"/>
      <c r="C644" s="268"/>
      <c r="D644" s="268"/>
      <c r="E644" s="268"/>
      <c r="F644" s="268"/>
      <c r="G644" s="268"/>
      <c r="H644" s="269"/>
      <c r="I644" s="189"/>
      <c r="J644" s="3"/>
      <c r="K644" s="2"/>
      <c r="L644" s="269"/>
      <c r="M644" s="189"/>
      <c r="N644" s="3"/>
      <c r="O644" s="2"/>
      <c r="P644" s="269"/>
      <c r="Q644" s="189"/>
      <c r="R644" s="3"/>
      <c r="S644" s="2"/>
      <c r="T644" s="269"/>
      <c r="U644" s="189"/>
      <c r="V644" s="3"/>
      <c r="W644" s="1"/>
      <c r="X644" s="1"/>
      <c r="Y644" s="1"/>
      <c r="Z644" s="1"/>
      <c r="AA644" s="2"/>
      <c r="AB644" s="2"/>
      <c r="AC644" s="2"/>
      <c r="AD644" s="2"/>
      <c r="AE644" s="2"/>
      <c r="AF644" s="2"/>
      <c r="AG644" s="270"/>
    </row>
    <row r="645" spans="1:33" ht="14.25" customHeight="1">
      <c r="A645" s="204"/>
      <c r="B645" s="268"/>
      <c r="C645" s="268"/>
      <c r="D645" s="268"/>
      <c r="E645" s="268"/>
      <c r="F645" s="268"/>
      <c r="G645" s="268"/>
      <c r="H645" s="269"/>
      <c r="I645" s="189"/>
      <c r="J645" s="3"/>
      <c r="K645" s="2"/>
      <c r="L645" s="269"/>
      <c r="M645" s="189"/>
      <c r="N645" s="3"/>
      <c r="O645" s="2"/>
      <c r="P645" s="269"/>
      <c r="Q645" s="189"/>
      <c r="R645" s="3"/>
      <c r="S645" s="2"/>
      <c r="T645" s="269"/>
      <c r="U645" s="189"/>
      <c r="V645" s="3"/>
      <c r="W645" s="1"/>
      <c r="X645" s="1"/>
      <c r="Y645" s="1"/>
      <c r="Z645" s="1"/>
      <c r="AA645" s="2"/>
      <c r="AB645" s="2"/>
      <c r="AC645" s="2"/>
      <c r="AD645" s="2"/>
      <c r="AE645" s="2"/>
      <c r="AF645" s="2"/>
      <c r="AG645" s="270"/>
    </row>
    <row r="646" spans="1:33" ht="14.25" customHeight="1">
      <c r="A646" s="204"/>
      <c r="B646" s="268"/>
      <c r="C646" s="268"/>
      <c r="D646" s="268"/>
      <c r="E646" s="268"/>
      <c r="F646" s="268"/>
      <c r="G646" s="268"/>
      <c r="H646" s="269"/>
      <c r="I646" s="189"/>
      <c r="J646" s="3"/>
      <c r="K646" s="2"/>
      <c r="L646" s="269"/>
      <c r="M646" s="189"/>
      <c r="N646" s="3"/>
      <c r="O646" s="2"/>
      <c r="P646" s="269"/>
      <c r="Q646" s="189"/>
      <c r="R646" s="3"/>
      <c r="S646" s="2"/>
      <c r="T646" s="269"/>
      <c r="U646" s="189"/>
      <c r="V646" s="3"/>
      <c r="W646" s="1"/>
      <c r="X646" s="1"/>
      <c r="Y646" s="1"/>
      <c r="Z646" s="1"/>
      <c r="AA646" s="2"/>
      <c r="AB646" s="2"/>
      <c r="AC646" s="2"/>
      <c r="AD646" s="2"/>
      <c r="AE646" s="2"/>
      <c r="AF646" s="2"/>
      <c r="AG646" s="270"/>
    </row>
    <row r="647" spans="1:33" ht="14.25" customHeight="1">
      <c r="A647" s="204"/>
      <c r="B647" s="268"/>
      <c r="C647" s="268"/>
      <c r="D647" s="268"/>
      <c r="E647" s="268"/>
      <c r="F647" s="268"/>
      <c r="G647" s="268"/>
      <c r="H647" s="269"/>
      <c r="I647" s="189"/>
      <c r="J647" s="3"/>
      <c r="K647" s="2"/>
      <c r="L647" s="269"/>
      <c r="M647" s="189"/>
      <c r="N647" s="3"/>
      <c r="O647" s="2"/>
      <c r="P647" s="269"/>
      <c r="Q647" s="189"/>
      <c r="R647" s="3"/>
      <c r="S647" s="2"/>
      <c r="T647" s="269"/>
      <c r="U647" s="189"/>
      <c r="V647" s="3"/>
      <c r="W647" s="1"/>
      <c r="X647" s="1"/>
      <c r="Y647" s="1"/>
      <c r="Z647" s="1"/>
      <c r="AA647" s="2"/>
      <c r="AB647" s="2"/>
      <c r="AC647" s="2"/>
      <c r="AD647" s="2"/>
      <c r="AE647" s="2"/>
      <c r="AF647" s="2"/>
      <c r="AG647" s="270"/>
    </row>
    <row r="648" spans="1:33" ht="14.25" customHeight="1">
      <c r="A648" s="204"/>
      <c r="B648" s="268"/>
      <c r="C648" s="268"/>
      <c r="D648" s="268"/>
      <c r="E648" s="268"/>
      <c r="F648" s="268"/>
      <c r="G648" s="268"/>
      <c r="H648" s="269"/>
      <c r="I648" s="189"/>
      <c r="J648" s="3"/>
      <c r="K648" s="2"/>
      <c r="L648" s="269"/>
      <c r="M648" s="189"/>
      <c r="N648" s="3"/>
      <c r="O648" s="2"/>
      <c r="P648" s="269"/>
      <c r="Q648" s="189"/>
      <c r="R648" s="3"/>
      <c r="S648" s="2"/>
      <c r="T648" s="269"/>
      <c r="U648" s="189"/>
      <c r="V648" s="3"/>
      <c r="W648" s="1"/>
      <c r="X648" s="1"/>
      <c r="Y648" s="1"/>
      <c r="Z648" s="1"/>
      <c r="AA648" s="2"/>
      <c r="AB648" s="2"/>
      <c r="AC648" s="2"/>
      <c r="AD648" s="2"/>
      <c r="AE648" s="2"/>
      <c r="AF648" s="2"/>
      <c r="AG648" s="270"/>
    </row>
    <row r="649" spans="1:33" ht="14.25" customHeight="1">
      <c r="A649" s="204"/>
      <c r="B649" s="268"/>
      <c r="C649" s="268"/>
      <c r="D649" s="268"/>
      <c r="E649" s="268"/>
      <c r="F649" s="268"/>
      <c r="G649" s="268"/>
      <c r="H649" s="269"/>
      <c r="I649" s="189"/>
      <c r="J649" s="3"/>
      <c r="K649" s="2"/>
      <c r="L649" s="269"/>
      <c r="M649" s="189"/>
      <c r="N649" s="3"/>
      <c r="O649" s="2"/>
      <c r="P649" s="269"/>
      <c r="Q649" s="189"/>
      <c r="R649" s="3"/>
      <c r="S649" s="2"/>
      <c r="T649" s="269"/>
      <c r="U649" s="189"/>
      <c r="V649" s="3"/>
      <c r="W649" s="1"/>
      <c r="X649" s="1"/>
      <c r="Y649" s="1"/>
      <c r="Z649" s="1"/>
      <c r="AA649" s="2"/>
      <c r="AB649" s="2"/>
      <c r="AC649" s="2"/>
      <c r="AD649" s="2"/>
      <c r="AE649" s="2"/>
      <c r="AF649" s="2"/>
      <c r="AG649" s="270"/>
    </row>
    <row r="650" spans="1:33" ht="14.25" customHeight="1">
      <c r="A650" s="204"/>
      <c r="B650" s="268"/>
      <c r="C650" s="268"/>
      <c r="D650" s="268"/>
      <c r="E650" s="268"/>
      <c r="F650" s="268"/>
      <c r="G650" s="268"/>
      <c r="H650" s="269"/>
      <c r="I650" s="189"/>
      <c r="J650" s="3"/>
      <c r="K650" s="2"/>
      <c r="L650" s="269"/>
      <c r="M650" s="189"/>
      <c r="N650" s="3"/>
      <c r="O650" s="2"/>
      <c r="P650" s="269"/>
      <c r="Q650" s="189"/>
      <c r="R650" s="3"/>
      <c r="S650" s="2"/>
      <c r="T650" s="269"/>
      <c r="U650" s="189"/>
      <c r="V650" s="3"/>
      <c r="W650" s="1"/>
      <c r="X650" s="1"/>
      <c r="Y650" s="1"/>
      <c r="Z650" s="1"/>
      <c r="AA650" s="2"/>
      <c r="AB650" s="2"/>
      <c r="AC650" s="2"/>
      <c r="AD650" s="2"/>
      <c r="AE650" s="2"/>
      <c r="AF650" s="2"/>
      <c r="AG650" s="270"/>
    </row>
    <row r="651" spans="1:33" ht="14.25" customHeight="1">
      <c r="A651" s="204"/>
      <c r="B651" s="268"/>
      <c r="C651" s="268"/>
      <c r="D651" s="268"/>
      <c r="E651" s="268"/>
      <c r="F651" s="268"/>
      <c r="G651" s="268"/>
      <c r="H651" s="269"/>
      <c r="I651" s="189"/>
      <c r="J651" s="3"/>
      <c r="K651" s="2"/>
      <c r="L651" s="269"/>
      <c r="M651" s="189"/>
      <c r="N651" s="3"/>
      <c r="O651" s="2"/>
      <c r="P651" s="269"/>
      <c r="Q651" s="189"/>
      <c r="R651" s="3"/>
      <c r="S651" s="2"/>
      <c r="T651" s="269"/>
      <c r="U651" s="189"/>
      <c r="V651" s="3"/>
      <c r="W651" s="1"/>
      <c r="X651" s="1"/>
      <c r="Y651" s="1"/>
      <c r="Z651" s="1"/>
      <c r="AA651" s="2"/>
      <c r="AB651" s="2"/>
      <c r="AC651" s="2"/>
      <c r="AD651" s="2"/>
      <c r="AE651" s="2"/>
      <c r="AF651" s="2"/>
      <c r="AG651" s="270"/>
    </row>
    <row r="652" spans="1:33" ht="14.25" customHeight="1">
      <c r="A652" s="204"/>
      <c r="B652" s="268"/>
      <c r="C652" s="268"/>
      <c r="D652" s="268"/>
      <c r="E652" s="268"/>
      <c r="F652" s="268"/>
      <c r="G652" s="268"/>
      <c r="H652" s="269"/>
      <c r="I652" s="189"/>
      <c r="J652" s="3"/>
      <c r="K652" s="2"/>
      <c r="L652" s="269"/>
      <c r="M652" s="189"/>
      <c r="N652" s="3"/>
      <c r="O652" s="2"/>
      <c r="P652" s="269"/>
      <c r="Q652" s="189"/>
      <c r="R652" s="3"/>
      <c r="S652" s="2"/>
      <c r="T652" s="269"/>
      <c r="U652" s="189"/>
      <c r="V652" s="3"/>
      <c r="W652" s="1"/>
      <c r="X652" s="1"/>
      <c r="Y652" s="1"/>
      <c r="Z652" s="1"/>
      <c r="AA652" s="2"/>
      <c r="AB652" s="2"/>
      <c r="AC652" s="2"/>
      <c r="AD652" s="2"/>
      <c r="AE652" s="2"/>
      <c r="AF652" s="2"/>
      <c r="AG652" s="270"/>
    </row>
    <row r="653" spans="1:33" ht="14.25" customHeight="1">
      <c r="A653" s="204"/>
      <c r="B653" s="268"/>
      <c r="C653" s="268"/>
      <c r="D653" s="268"/>
      <c r="E653" s="268"/>
      <c r="F653" s="268"/>
      <c r="G653" s="268"/>
      <c r="H653" s="269"/>
      <c r="I653" s="189"/>
      <c r="J653" s="3"/>
      <c r="K653" s="2"/>
      <c r="L653" s="269"/>
      <c r="M653" s="189"/>
      <c r="N653" s="3"/>
      <c r="O653" s="2"/>
      <c r="P653" s="269"/>
      <c r="Q653" s="189"/>
      <c r="R653" s="3"/>
      <c r="S653" s="2"/>
      <c r="T653" s="269"/>
      <c r="U653" s="189"/>
      <c r="V653" s="3"/>
      <c r="W653" s="1"/>
      <c r="X653" s="1"/>
      <c r="Y653" s="1"/>
      <c r="Z653" s="1"/>
      <c r="AA653" s="2"/>
      <c r="AB653" s="2"/>
      <c r="AC653" s="2"/>
      <c r="AD653" s="2"/>
      <c r="AE653" s="2"/>
      <c r="AF653" s="2"/>
      <c r="AG653" s="270"/>
    </row>
    <row r="654" spans="1:33" ht="14.25" customHeight="1">
      <c r="A654" s="204"/>
      <c r="B654" s="268"/>
      <c r="C654" s="268"/>
      <c r="D654" s="268"/>
      <c r="E654" s="268"/>
      <c r="F654" s="268"/>
      <c r="G654" s="268"/>
      <c r="H654" s="269"/>
      <c r="I654" s="189"/>
      <c r="J654" s="3"/>
      <c r="K654" s="2"/>
      <c r="L654" s="269"/>
      <c r="M654" s="189"/>
      <c r="N654" s="3"/>
      <c r="O654" s="2"/>
      <c r="P654" s="269"/>
      <c r="Q654" s="189"/>
      <c r="R654" s="3"/>
      <c r="S654" s="2"/>
      <c r="T654" s="269"/>
      <c r="U654" s="189"/>
      <c r="V654" s="3"/>
      <c r="W654" s="1"/>
      <c r="X654" s="1"/>
      <c r="Y654" s="1"/>
      <c r="Z654" s="1"/>
      <c r="AA654" s="2"/>
      <c r="AB654" s="2"/>
      <c r="AC654" s="2"/>
      <c r="AD654" s="2"/>
      <c r="AE654" s="2"/>
      <c r="AF654" s="2"/>
      <c r="AG654" s="270"/>
    </row>
    <row r="655" spans="1:33" ht="14.25" customHeight="1">
      <c r="A655" s="204"/>
      <c r="B655" s="268"/>
      <c r="C655" s="268"/>
      <c r="D655" s="268"/>
      <c r="E655" s="268"/>
      <c r="F655" s="268"/>
      <c r="G655" s="268"/>
      <c r="H655" s="269"/>
      <c r="I655" s="189"/>
      <c r="J655" s="3"/>
      <c r="K655" s="2"/>
      <c r="L655" s="269"/>
      <c r="M655" s="189"/>
      <c r="N655" s="3"/>
      <c r="O655" s="2"/>
      <c r="P655" s="269"/>
      <c r="Q655" s="189"/>
      <c r="R655" s="3"/>
      <c r="S655" s="2"/>
      <c r="T655" s="269"/>
      <c r="U655" s="189"/>
      <c r="V655" s="3"/>
      <c r="W655" s="1"/>
      <c r="X655" s="1"/>
      <c r="Y655" s="1"/>
      <c r="Z655" s="1"/>
      <c r="AA655" s="2"/>
      <c r="AB655" s="2"/>
      <c r="AC655" s="2"/>
      <c r="AD655" s="2"/>
      <c r="AE655" s="2"/>
      <c r="AF655" s="2"/>
      <c r="AG655" s="270"/>
    </row>
    <row r="656" spans="1:33" ht="14.25" customHeight="1">
      <c r="A656" s="204"/>
      <c r="B656" s="268"/>
      <c r="C656" s="268"/>
      <c r="D656" s="268"/>
      <c r="E656" s="268"/>
      <c r="F656" s="268"/>
      <c r="G656" s="268"/>
      <c r="H656" s="269"/>
      <c r="I656" s="189"/>
      <c r="J656" s="3"/>
      <c r="K656" s="2"/>
      <c r="L656" s="269"/>
      <c r="M656" s="189"/>
      <c r="N656" s="3"/>
      <c r="O656" s="2"/>
      <c r="P656" s="269"/>
      <c r="Q656" s="189"/>
      <c r="R656" s="3"/>
      <c r="S656" s="2"/>
      <c r="T656" s="269"/>
      <c r="U656" s="189"/>
      <c r="V656" s="3"/>
      <c r="W656" s="1"/>
      <c r="X656" s="1"/>
      <c r="Y656" s="1"/>
      <c r="Z656" s="1"/>
      <c r="AA656" s="2"/>
      <c r="AB656" s="2"/>
      <c r="AC656" s="2"/>
      <c r="AD656" s="2"/>
      <c r="AE656" s="2"/>
      <c r="AF656" s="2"/>
      <c r="AG656" s="270"/>
    </row>
    <row r="657" spans="1:33" ht="14.25" customHeight="1">
      <c r="A657" s="204"/>
      <c r="B657" s="268"/>
      <c r="C657" s="268"/>
      <c r="D657" s="268"/>
      <c r="E657" s="268"/>
      <c r="F657" s="268"/>
      <c r="G657" s="268"/>
      <c r="H657" s="269"/>
      <c r="I657" s="189"/>
      <c r="J657" s="3"/>
      <c r="K657" s="2"/>
      <c r="L657" s="269"/>
      <c r="M657" s="189"/>
      <c r="N657" s="3"/>
      <c r="O657" s="2"/>
      <c r="P657" s="269"/>
      <c r="Q657" s="189"/>
      <c r="R657" s="3"/>
      <c r="S657" s="2"/>
      <c r="T657" s="269"/>
      <c r="U657" s="189"/>
      <c r="V657" s="3"/>
      <c r="W657" s="1"/>
      <c r="X657" s="1"/>
      <c r="Y657" s="1"/>
      <c r="Z657" s="1"/>
      <c r="AA657" s="2"/>
      <c r="AB657" s="2"/>
      <c r="AC657" s="2"/>
      <c r="AD657" s="2"/>
      <c r="AE657" s="2"/>
      <c r="AF657" s="2"/>
      <c r="AG657" s="270"/>
    </row>
    <row r="658" spans="1:33" ht="14.25" customHeight="1">
      <c r="A658" s="204"/>
      <c r="B658" s="268"/>
      <c r="C658" s="268"/>
      <c r="D658" s="268"/>
      <c r="E658" s="268"/>
      <c r="F658" s="268"/>
      <c r="G658" s="268"/>
      <c r="H658" s="269"/>
      <c r="I658" s="189"/>
      <c r="J658" s="3"/>
      <c r="K658" s="2"/>
      <c r="L658" s="269"/>
      <c r="M658" s="189"/>
      <c r="N658" s="3"/>
      <c r="O658" s="2"/>
      <c r="P658" s="269"/>
      <c r="Q658" s="189"/>
      <c r="R658" s="3"/>
      <c r="S658" s="2"/>
      <c r="T658" s="269"/>
      <c r="U658" s="189"/>
      <c r="V658" s="3"/>
      <c r="W658" s="1"/>
      <c r="X658" s="1"/>
      <c r="Y658" s="1"/>
      <c r="Z658" s="1"/>
      <c r="AA658" s="2"/>
      <c r="AB658" s="2"/>
      <c r="AC658" s="2"/>
      <c r="AD658" s="2"/>
      <c r="AE658" s="2"/>
      <c r="AF658" s="2"/>
      <c r="AG658" s="270"/>
    </row>
    <row r="659" spans="1:33" ht="14.25" customHeight="1">
      <c r="A659" s="204"/>
      <c r="B659" s="268"/>
      <c r="C659" s="268"/>
      <c r="D659" s="268"/>
      <c r="E659" s="268"/>
      <c r="F659" s="268"/>
      <c r="G659" s="268"/>
      <c r="H659" s="269"/>
      <c r="I659" s="189"/>
      <c r="J659" s="3"/>
      <c r="K659" s="2"/>
      <c r="L659" s="269"/>
      <c r="M659" s="189"/>
      <c r="N659" s="3"/>
      <c r="O659" s="2"/>
      <c r="P659" s="269"/>
      <c r="Q659" s="189"/>
      <c r="R659" s="3"/>
      <c r="S659" s="2"/>
      <c r="T659" s="269"/>
      <c r="U659" s="189"/>
      <c r="V659" s="3"/>
      <c r="W659" s="1"/>
      <c r="X659" s="1"/>
      <c r="Y659" s="1"/>
      <c r="Z659" s="1"/>
      <c r="AA659" s="2"/>
      <c r="AB659" s="2"/>
      <c r="AC659" s="2"/>
      <c r="AD659" s="2"/>
      <c r="AE659" s="2"/>
      <c r="AF659" s="2"/>
      <c r="AG659" s="270"/>
    </row>
    <row r="660" spans="1:33" ht="14.25" customHeight="1">
      <c r="A660" s="204"/>
      <c r="B660" s="268"/>
      <c r="C660" s="268"/>
      <c r="D660" s="268"/>
      <c r="E660" s="268"/>
      <c r="F660" s="268"/>
      <c r="G660" s="268"/>
      <c r="H660" s="269"/>
      <c r="I660" s="189"/>
      <c r="J660" s="3"/>
      <c r="K660" s="2"/>
      <c r="L660" s="269"/>
      <c r="M660" s="189"/>
      <c r="N660" s="3"/>
      <c r="O660" s="2"/>
      <c r="P660" s="269"/>
      <c r="Q660" s="189"/>
      <c r="R660" s="3"/>
      <c r="S660" s="2"/>
      <c r="T660" s="269"/>
      <c r="U660" s="189"/>
      <c r="V660" s="3"/>
      <c r="W660" s="1"/>
      <c r="X660" s="1"/>
      <c r="Y660" s="1"/>
      <c r="Z660" s="1"/>
      <c r="AA660" s="2"/>
      <c r="AB660" s="2"/>
      <c r="AC660" s="2"/>
      <c r="AD660" s="2"/>
      <c r="AE660" s="2"/>
      <c r="AF660" s="2"/>
      <c r="AG660" s="270"/>
    </row>
    <row r="661" spans="1:33" ht="14.25" customHeight="1">
      <c r="A661" s="204"/>
      <c r="B661" s="268"/>
      <c r="C661" s="268"/>
      <c r="D661" s="268"/>
      <c r="E661" s="268"/>
      <c r="F661" s="268"/>
      <c r="G661" s="268"/>
      <c r="H661" s="269"/>
      <c r="I661" s="189"/>
      <c r="J661" s="3"/>
      <c r="K661" s="2"/>
      <c r="L661" s="269"/>
      <c r="M661" s="189"/>
      <c r="N661" s="3"/>
      <c r="O661" s="2"/>
      <c r="P661" s="269"/>
      <c r="Q661" s="189"/>
      <c r="R661" s="3"/>
      <c r="S661" s="2"/>
      <c r="T661" s="269"/>
      <c r="U661" s="189"/>
      <c r="V661" s="3"/>
      <c r="W661" s="1"/>
      <c r="X661" s="1"/>
      <c r="Y661" s="1"/>
      <c r="Z661" s="1"/>
      <c r="AA661" s="2"/>
      <c r="AB661" s="2"/>
      <c r="AC661" s="2"/>
      <c r="AD661" s="2"/>
      <c r="AE661" s="2"/>
      <c r="AF661" s="2"/>
      <c r="AG661" s="270"/>
    </row>
    <row r="662" spans="1:33" ht="14.25" customHeight="1">
      <c r="A662" s="204"/>
      <c r="B662" s="268"/>
      <c r="C662" s="268"/>
      <c r="D662" s="268"/>
      <c r="E662" s="268"/>
      <c r="F662" s="268"/>
      <c r="G662" s="268"/>
      <c r="H662" s="269"/>
      <c r="I662" s="189"/>
      <c r="J662" s="3"/>
      <c r="K662" s="2"/>
      <c r="L662" s="269"/>
      <c r="M662" s="189"/>
      <c r="N662" s="3"/>
      <c r="O662" s="2"/>
      <c r="P662" s="269"/>
      <c r="Q662" s="189"/>
      <c r="R662" s="3"/>
      <c r="S662" s="2"/>
      <c r="T662" s="269"/>
      <c r="U662" s="189"/>
      <c r="V662" s="3"/>
      <c r="W662" s="1"/>
      <c r="X662" s="1"/>
      <c r="Y662" s="1"/>
      <c r="Z662" s="1"/>
      <c r="AA662" s="2"/>
      <c r="AB662" s="2"/>
      <c r="AC662" s="2"/>
      <c r="AD662" s="2"/>
      <c r="AE662" s="2"/>
      <c r="AF662" s="2"/>
      <c r="AG662" s="270"/>
    </row>
    <row r="663" spans="1:33" ht="14.25" customHeight="1">
      <c r="A663" s="204"/>
      <c r="B663" s="268"/>
      <c r="C663" s="268"/>
      <c r="D663" s="268"/>
      <c r="E663" s="268"/>
      <c r="F663" s="268"/>
      <c r="G663" s="268"/>
      <c r="H663" s="269"/>
      <c r="I663" s="189"/>
      <c r="J663" s="3"/>
      <c r="K663" s="2"/>
      <c r="L663" s="269"/>
      <c r="M663" s="189"/>
      <c r="N663" s="3"/>
      <c r="O663" s="2"/>
      <c r="P663" s="269"/>
      <c r="Q663" s="189"/>
      <c r="R663" s="3"/>
      <c r="S663" s="2"/>
      <c r="T663" s="269"/>
      <c r="U663" s="189"/>
      <c r="V663" s="3"/>
      <c r="W663" s="1"/>
      <c r="X663" s="1"/>
      <c r="Y663" s="1"/>
      <c r="Z663" s="1"/>
      <c r="AA663" s="2"/>
      <c r="AB663" s="2"/>
      <c r="AC663" s="2"/>
      <c r="AD663" s="2"/>
      <c r="AE663" s="2"/>
      <c r="AF663" s="2"/>
      <c r="AG663" s="270"/>
    </row>
    <row r="664" spans="1:33" ht="14.25" customHeight="1">
      <c r="A664" s="204"/>
      <c r="B664" s="268"/>
      <c r="C664" s="268"/>
      <c r="D664" s="268"/>
      <c r="E664" s="268"/>
      <c r="F664" s="268"/>
      <c r="G664" s="268"/>
      <c r="H664" s="269"/>
      <c r="I664" s="189"/>
      <c r="J664" s="3"/>
      <c r="K664" s="2"/>
      <c r="L664" s="269"/>
      <c r="M664" s="189"/>
      <c r="N664" s="3"/>
      <c r="O664" s="2"/>
      <c r="P664" s="269"/>
      <c r="Q664" s="189"/>
      <c r="R664" s="3"/>
      <c r="S664" s="2"/>
      <c r="T664" s="269"/>
      <c r="U664" s="189"/>
      <c r="V664" s="3"/>
      <c r="W664" s="1"/>
      <c r="X664" s="1"/>
      <c r="Y664" s="1"/>
      <c r="Z664" s="1"/>
      <c r="AA664" s="2"/>
      <c r="AB664" s="2"/>
      <c r="AC664" s="2"/>
      <c r="AD664" s="2"/>
      <c r="AE664" s="2"/>
      <c r="AF664" s="2"/>
      <c r="AG664" s="270"/>
    </row>
    <row r="665" spans="1:33" ht="14.25" customHeight="1">
      <c r="A665" s="204"/>
      <c r="B665" s="268"/>
      <c r="C665" s="268"/>
      <c r="D665" s="268"/>
      <c r="E665" s="268"/>
      <c r="F665" s="268"/>
      <c r="G665" s="268"/>
      <c r="H665" s="269"/>
      <c r="I665" s="189"/>
      <c r="J665" s="3"/>
      <c r="K665" s="2"/>
      <c r="L665" s="269"/>
      <c r="M665" s="189"/>
      <c r="N665" s="3"/>
      <c r="O665" s="2"/>
      <c r="P665" s="269"/>
      <c r="Q665" s="189"/>
      <c r="R665" s="3"/>
      <c r="S665" s="2"/>
      <c r="T665" s="269"/>
      <c r="U665" s="189"/>
      <c r="V665" s="3"/>
      <c r="W665" s="1"/>
      <c r="X665" s="1"/>
      <c r="Y665" s="1"/>
      <c r="Z665" s="1"/>
      <c r="AA665" s="2"/>
      <c r="AB665" s="2"/>
      <c r="AC665" s="2"/>
      <c r="AD665" s="2"/>
      <c r="AE665" s="2"/>
      <c r="AF665" s="2"/>
      <c r="AG665" s="270"/>
    </row>
    <row r="666" spans="1:33" ht="14.25" customHeight="1">
      <c r="A666" s="204"/>
      <c r="B666" s="268"/>
      <c r="C666" s="268"/>
      <c r="D666" s="268"/>
      <c r="E666" s="268"/>
      <c r="F666" s="268"/>
      <c r="G666" s="268"/>
      <c r="H666" s="269"/>
      <c r="I666" s="189"/>
      <c r="J666" s="3"/>
      <c r="K666" s="2"/>
      <c r="L666" s="269"/>
      <c r="M666" s="189"/>
      <c r="N666" s="3"/>
      <c r="O666" s="2"/>
      <c r="P666" s="269"/>
      <c r="Q666" s="189"/>
      <c r="R666" s="3"/>
      <c r="S666" s="2"/>
      <c r="T666" s="269"/>
      <c r="U666" s="189"/>
      <c r="V666" s="3"/>
      <c r="W666" s="1"/>
      <c r="X666" s="1"/>
      <c r="Y666" s="1"/>
      <c r="Z666" s="1"/>
      <c r="AA666" s="2"/>
      <c r="AB666" s="2"/>
      <c r="AC666" s="2"/>
      <c r="AD666" s="2"/>
      <c r="AE666" s="2"/>
      <c r="AF666" s="2"/>
      <c r="AG666" s="270"/>
    </row>
    <row r="667" spans="1:33" ht="14.25" customHeight="1">
      <c r="A667" s="204"/>
      <c r="B667" s="268"/>
      <c r="C667" s="268"/>
      <c r="D667" s="268"/>
      <c r="E667" s="268"/>
      <c r="F667" s="268"/>
      <c r="G667" s="268"/>
      <c r="H667" s="269"/>
      <c r="I667" s="189"/>
      <c r="J667" s="3"/>
      <c r="K667" s="2"/>
      <c r="L667" s="269"/>
      <c r="M667" s="189"/>
      <c r="N667" s="3"/>
      <c r="O667" s="2"/>
      <c r="P667" s="269"/>
      <c r="Q667" s="189"/>
      <c r="R667" s="3"/>
      <c r="S667" s="2"/>
      <c r="T667" s="269"/>
      <c r="U667" s="189"/>
      <c r="V667" s="3"/>
      <c r="W667" s="1"/>
      <c r="X667" s="1"/>
      <c r="Y667" s="1"/>
      <c r="Z667" s="1"/>
      <c r="AA667" s="2"/>
      <c r="AB667" s="2"/>
      <c r="AC667" s="2"/>
      <c r="AD667" s="2"/>
      <c r="AE667" s="2"/>
      <c r="AF667" s="2"/>
      <c r="AG667" s="270"/>
    </row>
    <row r="668" spans="1:33" ht="14.25" customHeight="1">
      <c r="A668" s="204"/>
      <c r="B668" s="268"/>
      <c r="C668" s="268"/>
      <c r="D668" s="268"/>
      <c r="E668" s="268"/>
      <c r="F668" s="268"/>
      <c r="G668" s="268"/>
      <c r="H668" s="269"/>
      <c r="I668" s="189"/>
      <c r="J668" s="3"/>
      <c r="K668" s="2"/>
      <c r="L668" s="269"/>
      <c r="M668" s="189"/>
      <c r="N668" s="3"/>
      <c r="O668" s="2"/>
      <c r="P668" s="269"/>
      <c r="Q668" s="189"/>
      <c r="R668" s="3"/>
      <c r="S668" s="2"/>
      <c r="T668" s="269"/>
      <c r="U668" s="189"/>
      <c r="V668" s="3"/>
      <c r="W668" s="1"/>
      <c r="X668" s="1"/>
      <c r="Y668" s="1"/>
      <c r="Z668" s="1"/>
      <c r="AA668" s="2"/>
      <c r="AB668" s="2"/>
      <c r="AC668" s="2"/>
      <c r="AD668" s="2"/>
      <c r="AE668" s="2"/>
      <c r="AF668" s="2"/>
      <c r="AG668" s="270"/>
    </row>
    <row r="669" spans="1:33" ht="14.25" customHeight="1">
      <c r="A669" s="204"/>
      <c r="B669" s="268"/>
      <c r="C669" s="268"/>
      <c r="D669" s="268"/>
      <c r="E669" s="268"/>
      <c r="F669" s="268"/>
      <c r="G669" s="268"/>
      <c r="H669" s="269"/>
      <c r="I669" s="189"/>
      <c r="J669" s="3"/>
      <c r="K669" s="2"/>
      <c r="L669" s="269"/>
      <c r="M669" s="189"/>
      <c r="N669" s="3"/>
      <c r="O669" s="2"/>
      <c r="P669" s="269"/>
      <c r="Q669" s="189"/>
      <c r="R669" s="3"/>
      <c r="S669" s="2"/>
      <c r="T669" s="269"/>
      <c r="U669" s="189"/>
      <c r="V669" s="3"/>
      <c r="W669" s="1"/>
      <c r="X669" s="1"/>
      <c r="Y669" s="1"/>
      <c r="Z669" s="1"/>
      <c r="AA669" s="2"/>
      <c r="AB669" s="2"/>
      <c r="AC669" s="2"/>
      <c r="AD669" s="2"/>
      <c r="AE669" s="2"/>
      <c r="AF669" s="2"/>
      <c r="AG669" s="270"/>
    </row>
    <row r="670" spans="1:33" ht="14.25" customHeight="1">
      <c r="A670" s="204"/>
      <c r="B670" s="268"/>
      <c r="C670" s="268"/>
      <c r="D670" s="268"/>
      <c r="E670" s="268"/>
      <c r="F670" s="268"/>
      <c r="G670" s="268"/>
      <c r="H670" s="269"/>
      <c r="I670" s="189"/>
      <c r="J670" s="3"/>
      <c r="K670" s="2"/>
      <c r="L670" s="269"/>
      <c r="M670" s="189"/>
      <c r="N670" s="3"/>
      <c r="O670" s="2"/>
      <c r="P670" s="269"/>
      <c r="Q670" s="189"/>
      <c r="R670" s="3"/>
      <c r="S670" s="2"/>
      <c r="T670" s="269"/>
      <c r="U670" s="189"/>
      <c r="V670" s="3"/>
      <c r="W670" s="1"/>
      <c r="X670" s="1"/>
      <c r="Y670" s="1"/>
      <c r="Z670" s="1"/>
      <c r="AA670" s="2"/>
      <c r="AB670" s="2"/>
      <c r="AC670" s="2"/>
      <c r="AD670" s="2"/>
      <c r="AE670" s="2"/>
      <c r="AF670" s="2"/>
      <c r="AG670" s="270"/>
    </row>
    <row r="671" spans="1:33" ht="14.25" customHeight="1">
      <c r="A671" s="204"/>
      <c r="B671" s="268"/>
      <c r="C671" s="268"/>
      <c r="D671" s="268"/>
      <c r="E671" s="268"/>
      <c r="F671" s="268"/>
      <c r="G671" s="268"/>
      <c r="H671" s="269"/>
      <c r="I671" s="189"/>
      <c r="J671" s="3"/>
      <c r="K671" s="2"/>
      <c r="L671" s="269"/>
      <c r="M671" s="189"/>
      <c r="N671" s="3"/>
      <c r="O671" s="2"/>
      <c r="P671" s="269"/>
      <c r="Q671" s="189"/>
      <c r="R671" s="3"/>
      <c r="S671" s="2"/>
      <c r="T671" s="269"/>
      <c r="U671" s="189"/>
      <c r="V671" s="3"/>
      <c r="W671" s="1"/>
      <c r="X671" s="1"/>
      <c r="Y671" s="1"/>
      <c r="Z671" s="1"/>
      <c r="AA671" s="2"/>
      <c r="AB671" s="2"/>
      <c r="AC671" s="2"/>
      <c r="AD671" s="2"/>
      <c r="AE671" s="2"/>
      <c r="AF671" s="2"/>
      <c r="AG671" s="270"/>
    </row>
    <row r="672" spans="1:33" ht="14.25" customHeight="1">
      <c r="A672" s="204"/>
      <c r="B672" s="268"/>
      <c r="C672" s="268"/>
      <c r="D672" s="268"/>
      <c r="E672" s="268"/>
      <c r="F672" s="268"/>
      <c r="G672" s="268"/>
      <c r="H672" s="269"/>
      <c r="I672" s="189"/>
      <c r="J672" s="3"/>
      <c r="K672" s="2"/>
      <c r="L672" s="269"/>
      <c r="M672" s="189"/>
      <c r="N672" s="3"/>
      <c r="O672" s="2"/>
      <c r="P672" s="269"/>
      <c r="Q672" s="189"/>
      <c r="R672" s="3"/>
      <c r="S672" s="2"/>
      <c r="T672" s="269"/>
      <c r="U672" s="189"/>
      <c r="V672" s="3"/>
      <c r="W672" s="1"/>
      <c r="X672" s="1"/>
      <c r="Y672" s="1"/>
      <c r="Z672" s="1"/>
      <c r="AA672" s="2"/>
      <c r="AB672" s="2"/>
      <c r="AC672" s="2"/>
      <c r="AD672" s="2"/>
      <c r="AE672" s="2"/>
      <c r="AF672" s="2"/>
      <c r="AG672" s="270"/>
    </row>
    <row r="673" spans="1:33" ht="14.25" customHeight="1">
      <c r="A673" s="204"/>
      <c r="B673" s="268"/>
      <c r="C673" s="268"/>
      <c r="D673" s="268"/>
      <c r="E673" s="268"/>
      <c r="F673" s="268"/>
      <c r="G673" s="268"/>
      <c r="H673" s="269"/>
      <c r="I673" s="189"/>
      <c r="J673" s="3"/>
      <c r="K673" s="2"/>
      <c r="L673" s="269"/>
      <c r="M673" s="189"/>
      <c r="N673" s="3"/>
      <c r="O673" s="2"/>
      <c r="P673" s="269"/>
      <c r="Q673" s="189"/>
      <c r="R673" s="3"/>
      <c r="S673" s="2"/>
      <c r="T673" s="269"/>
      <c r="U673" s="189"/>
      <c r="V673" s="3"/>
      <c r="W673" s="1"/>
      <c r="X673" s="1"/>
      <c r="Y673" s="1"/>
      <c r="Z673" s="1"/>
      <c r="AA673" s="2"/>
      <c r="AB673" s="2"/>
      <c r="AC673" s="2"/>
      <c r="AD673" s="2"/>
      <c r="AE673" s="2"/>
      <c r="AF673" s="2"/>
      <c r="AG673" s="270"/>
    </row>
    <row r="674" spans="1:33" ht="14.25" customHeight="1">
      <c r="A674" s="204"/>
      <c r="B674" s="268"/>
      <c r="C674" s="268"/>
      <c r="D674" s="268"/>
      <c r="E674" s="268"/>
      <c r="F674" s="268"/>
      <c r="G674" s="268"/>
      <c r="H674" s="269"/>
      <c r="I674" s="189"/>
      <c r="J674" s="3"/>
      <c r="K674" s="2"/>
      <c r="L674" s="269"/>
      <c r="M674" s="189"/>
      <c r="N674" s="3"/>
      <c r="O674" s="2"/>
      <c r="P674" s="269"/>
      <c r="Q674" s="189"/>
      <c r="R674" s="3"/>
      <c r="S674" s="2"/>
      <c r="T674" s="269"/>
      <c r="U674" s="189"/>
      <c r="V674" s="3"/>
      <c r="W674" s="1"/>
      <c r="X674" s="1"/>
      <c r="Y674" s="1"/>
      <c r="Z674" s="1"/>
      <c r="AA674" s="2"/>
      <c r="AB674" s="2"/>
      <c r="AC674" s="2"/>
      <c r="AD674" s="2"/>
      <c r="AE674" s="2"/>
      <c r="AF674" s="2"/>
      <c r="AG674" s="270"/>
    </row>
    <row r="675" spans="1:33" ht="14.25" customHeight="1">
      <c r="A675" s="204"/>
      <c r="B675" s="268"/>
      <c r="C675" s="268"/>
      <c r="D675" s="268"/>
      <c r="E675" s="268"/>
      <c r="F675" s="268"/>
      <c r="G675" s="268"/>
      <c r="H675" s="269"/>
      <c r="I675" s="189"/>
      <c r="J675" s="3"/>
      <c r="K675" s="2"/>
      <c r="L675" s="269"/>
      <c r="M675" s="189"/>
      <c r="N675" s="3"/>
      <c r="O675" s="2"/>
      <c r="P675" s="269"/>
      <c r="Q675" s="189"/>
      <c r="R675" s="3"/>
      <c r="S675" s="2"/>
      <c r="T675" s="269"/>
      <c r="U675" s="189"/>
      <c r="V675" s="3"/>
      <c r="W675" s="1"/>
      <c r="X675" s="1"/>
      <c r="Y675" s="1"/>
      <c r="Z675" s="1"/>
      <c r="AA675" s="2"/>
      <c r="AB675" s="2"/>
      <c r="AC675" s="2"/>
      <c r="AD675" s="2"/>
      <c r="AE675" s="2"/>
      <c r="AF675" s="2"/>
      <c r="AG675" s="270"/>
    </row>
    <row r="676" spans="1:33" ht="14.25" customHeight="1">
      <c r="A676" s="204"/>
      <c r="B676" s="268"/>
      <c r="C676" s="268"/>
      <c r="D676" s="268"/>
      <c r="E676" s="268"/>
      <c r="F676" s="268"/>
      <c r="G676" s="268"/>
      <c r="H676" s="269"/>
      <c r="I676" s="189"/>
      <c r="J676" s="3"/>
      <c r="K676" s="2"/>
      <c r="L676" s="269"/>
      <c r="M676" s="189"/>
      <c r="N676" s="3"/>
      <c r="O676" s="2"/>
      <c r="P676" s="269"/>
      <c r="Q676" s="189"/>
      <c r="R676" s="3"/>
      <c r="S676" s="2"/>
      <c r="T676" s="269"/>
      <c r="U676" s="189"/>
      <c r="V676" s="3"/>
      <c r="W676" s="1"/>
      <c r="X676" s="1"/>
      <c r="Y676" s="1"/>
      <c r="Z676" s="1"/>
      <c r="AA676" s="2"/>
      <c r="AB676" s="2"/>
      <c r="AC676" s="2"/>
      <c r="AD676" s="2"/>
      <c r="AE676" s="2"/>
      <c r="AF676" s="2"/>
      <c r="AG676" s="270"/>
    </row>
    <row r="677" spans="1:33" ht="14.25" customHeight="1">
      <c r="A677" s="204"/>
      <c r="B677" s="268"/>
      <c r="C677" s="268"/>
      <c r="D677" s="268"/>
      <c r="E677" s="268"/>
      <c r="F677" s="268"/>
      <c r="G677" s="268"/>
      <c r="H677" s="269"/>
      <c r="I677" s="189"/>
      <c r="J677" s="3"/>
      <c r="K677" s="2"/>
      <c r="L677" s="269"/>
      <c r="M677" s="189"/>
      <c r="N677" s="3"/>
      <c r="O677" s="2"/>
      <c r="P677" s="269"/>
      <c r="Q677" s="189"/>
      <c r="R677" s="3"/>
      <c r="S677" s="2"/>
      <c r="T677" s="269"/>
      <c r="U677" s="189"/>
      <c r="V677" s="3"/>
      <c r="W677" s="1"/>
      <c r="X677" s="1"/>
      <c r="Y677" s="1"/>
      <c r="Z677" s="1"/>
      <c r="AA677" s="2"/>
      <c r="AB677" s="2"/>
      <c r="AC677" s="2"/>
      <c r="AD677" s="2"/>
      <c r="AE677" s="2"/>
      <c r="AF677" s="2"/>
      <c r="AG677" s="270"/>
    </row>
    <row r="678" spans="1:33" ht="14.25" customHeight="1">
      <c r="A678" s="204"/>
      <c r="B678" s="268"/>
      <c r="C678" s="268"/>
      <c r="D678" s="268"/>
      <c r="E678" s="268"/>
      <c r="F678" s="268"/>
      <c r="G678" s="268"/>
      <c r="H678" s="269"/>
      <c r="I678" s="189"/>
      <c r="J678" s="3"/>
      <c r="K678" s="2"/>
      <c r="L678" s="269"/>
      <c r="M678" s="189"/>
      <c r="N678" s="3"/>
      <c r="O678" s="2"/>
      <c r="P678" s="269"/>
      <c r="Q678" s="189"/>
      <c r="R678" s="3"/>
      <c r="S678" s="2"/>
      <c r="T678" s="269"/>
      <c r="U678" s="189"/>
      <c r="V678" s="3"/>
      <c r="W678" s="1"/>
      <c r="X678" s="1"/>
      <c r="Y678" s="1"/>
      <c r="Z678" s="1"/>
      <c r="AA678" s="2"/>
      <c r="AB678" s="2"/>
      <c r="AC678" s="2"/>
      <c r="AD678" s="2"/>
      <c r="AE678" s="2"/>
      <c r="AF678" s="2"/>
      <c r="AG678" s="270"/>
    </row>
    <row r="679" spans="1:33" ht="14.25" customHeight="1">
      <c r="A679" s="204"/>
      <c r="B679" s="268"/>
      <c r="C679" s="268"/>
      <c r="D679" s="268"/>
      <c r="E679" s="268"/>
      <c r="F679" s="268"/>
      <c r="G679" s="268"/>
      <c r="H679" s="269"/>
      <c r="I679" s="189"/>
      <c r="J679" s="3"/>
      <c r="K679" s="2"/>
      <c r="L679" s="269"/>
      <c r="M679" s="189"/>
      <c r="N679" s="3"/>
      <c r="O679" s="2"/>
      <c r="P679" s="269"/>
      <c r="Q679" s="189"/>
      <c r="R679" s="3"/>
      <c r="S679" s="2"/>
      <c r="T679" s="269"/>
      <c r="U679" s="189"/>
      <c r="V679" s="3"/>
      <c r="W679" s="1"/>
      <c r="X679" s="1"/>
      <c r="Y679" s="1"/>
      <c r="Z679" s="1"/>
      <c r="AA679" s="2"/>
      <c r="AB679" s="2"/>
      <c r="AC679" s="2"/>
      <c r="AD679" s="2"/>
      <c r="AE679" s="2"/>
      <c r="AF679" s="2"/>
      <c r="AG679" s="270"/>
    </row>
    <row r="680" spans="1:33" ht="14.25" customHeight="1">
      <c r="A680" s="204"/>
      <c r="B680" s="268"/>
      <c r="C680" s="268"/>
      <c r="D680" s="268"/>
      <c r="E680" s="268"/>
      <c r="F680" s="268"/>
      <c r="G680" s="268"/>
      <c r="H680" s="269"/>
      <c r="I680" s="189"/>
      <c r="J680" s="3"/>
      <c r="K680" s="2"/>
      <c r="L680" s="269"/>
      <c r="M680" s="189"/>
      <c r="N680" s="3"/>
      <c r="O680" s="2"/>
      <c r="P680" s="269"/>
      <c r="Q680" s="189"/>
      <c r="R680" s="3"/>
      <c r="S680" s="2"/>
      <c r="T680" s="269"/>
      <c r="U680" s="189"/>
      <c r="V680" s="3"/>
      <c r="W680" s="1"/>
      <c r="X680" s="1"/>
      <c r="Y680" s="1"/>
      <c r="Z680" s="1"/>
      <c r="AA680" s="2"/>
      <c r="AB680" s="2"/>
      <c r="AC680" s="2"/>
      <c r="AD680" s="2"/>
      <c r="AE680" s="2"/>
      <c r="AF680" s="2"/>
      <c r="AG680" s="270"/>
    </row>
    <row r="681" spans="1:33" ht="14.25" customHeight="1">
      <c r="A681" s="204"/>
      <c r="B681" s="268"/>
      <c r="C681" s="268"/>
      <c r="D681" s="268"/>
      <c r="E681" s="268"/>
      <c r="F681" s="268"/>
      <c r="G681" s="268"/>
      <c r="H681" s="269"/>
      <c r="I681" s="189"/>
      <c r="J681" s="3"/>
      <c r="K681" s="2"/>
      <c r="L681" s="269"/>
      <c r="M681" s="189"/>
      <c r="N681" s="3"/>
      <c r="O681" s="2"/>
      <c r="P681" s="269"/>
      <c r="Q681" s="189"/>
      <c r="R681" s="3"/>
      <c r="S681" s="2"/>
      <c r="T681" s="269"/>
      <c r="U681" s="189"/>
      <c r="V681" s="3"/>
      <c r="W681" s="1"/>
      <c r="X681" s="1"/>
      <c r="Y681" s="1"/>
      <c r="Z681" s="1"/>
      <c r="AA681" s="2"/>
      <c r="AB681" s="2"/>
      <c r="AC681" s="2"/>
      <c r="AD681" s="2"/>
      <c r="AE681" s="2"/>
      <c r="AF681" s="2"/>
      <c r="AG681" s="270"/>
    </row>
    <row r="682" spans="1:33" ht="14.25" customHeight="1">
      <c r="A682" s="204"/>
      <c r="B682" s="268"/>
      <c r="C682" s="268"/>
      <c r="D682" s="268"/>
      <c r="E682" s="268"/>
      <c r="F682" s="268"/>
      <c r="G682" s="268"/>
      <c r="H682" s="269"/>
      <c r="I682" s="189"/>
      <c r="J682" s="3"/>
      <c r="K682" s="2"/>
      <c r="L682" s="269"/>
      <c r="M682" s="189"/>
      <c r="N682" s="3"/>
      <c r="O682" s="2"/>
      <c r="P682" s="269"/>
      <c r="Q682" s="189"/>
      <c r="R682" s="3"/>
      <c r="S682" s="2"/>
      <c r="T682" s="269"/>
      <c r="U682" s="189"/>
      <c r="V682" s="3"/>
      <c r="W682" s="1"/>
      <c r="X682" s="1"/>
      <c r="Y682" s="1"/>
      <c r="Z682" s="1"/>
      <c r="AA682" s="2"/>
      <c r="AB682" s="2"/>
      <c r="AC682" s="2"/>
      <c r="AD682" s="2"/>
      <c r="AE682" s="2"/>
      <c r="AF682" s="2"/>
      <c r="AG682" s="270"/>
    </row>
    <row r="683" spans="1:33" ht="14.25" customHeight="1">
      <c r="A683" s="204"/>
      <c r="B683" s="268"/>
      <c r="C683" s="268"/>
      <c r="D683" s="268"/>
      <c r="E683" s="268"/>
      <c r="F683" s="268"/>
      <c r="G683" s="268"/>
      <c r="H683" s="269"/>
      <c r="I683" s="189"/>
      <c r="J683" s="3"/>
      <c r="K683" s="2"/>
      <c r="L683" s="269"/>
      <c r="M683" s="189"/>
      <c r="N683" s="3"/>
      <c r="O683" s="2"/>
      <c r="P683" s="269"/>
      <c r="Q683" s="189"/>
      <c r="R683" s="3"/>
      <c r="S683" s="2"/>
      <c r="T683" s="269"/>
      <c r="U683" s="189"/>
      <c r="V683" s="3"/>
      <c r="W683" s="1"/>
      <c r="X683" s="1"/>
      <c r="Y683" s="1"/>
      <c r="Z683" s="1"/>
      <c r="AA683" s="2"/>
      <c r="AB683" s="2"/>
      <c r="AC683" s="2"/>
      <c r="AD683" s="2"/>
      <c r="AE683" s="2"/>
      <c r="AF683" s="2"/>
      <c r="AG683" s="270"/>
    </row>
    <row r="684" spans="1:33" ht="14.25" customHeight="1">
      <c r="A684" s="204"/>
      <c r="B684" s="268"/>
      <c r="C684" s="268"/>
      <c r="D684" s="268"/>
      <c r="E684" s="268"/>
      <c r="F684" s="268"/>
      <c r="G684" s="268"/>
      <c r="H684" s="269"/>
      <c r="I684" s="189"/>
      <c r="J684" s="3"/>
      <c r="K684" s="2"/>
      <c r="L684" s="269"/>
      <c r="M684" s="189"/>
      <c r="N684" s="3"/>
      <c r="O684" s="2"/>
      <c r="P684" s="269"/>
      <c r="Q684" s="189"/>
      <c r="R684" s="3"/>
      <c r="S684" s="2"/>
      <c r="T684" s="269"/>
      <c r="U684" s="189"/>
      <c r="V684" s="3"/>
      <c r="W684" s="1"/>
      <c r="X684" s="1"/>
      <c r="Y684" s="1"/>
      <c r="Z684" s="1"/>
      <c r="AA684" s="2"/>
      <c r="AB684" s="2"/>
      <c r="AC684" s="2"/>
      <c r="AD684" s="2"/>
      <c r="AE684" s="2"/>
      <c r="AF684" s="2"/>
      <c r="AG684" s="270"/>
    </row>
    <row r="685" spans="1:33" ht="14.25" customHeight="1">
      <c r="A685" s="204"/>
      <c r="B685" s="268"/>
      <c r="C685" s="268"/>
      <c r="D685" s="268"/>
      <c r="E685" s="268"/>
      <c r="F685" s="268"/>
      <c r="G685" s="268"/>
      <c r="H685" s="269"/>
      <c r="I685" s="189"/>
      <c r="J685" s="3"/>
      <c r="K685" s="2"/>
      <c r="L685" s="269"/>
      <c r="M685" s="189"/>
      <c r="N685" s="3"/>
      <c r="O685" s="2"/>
      <c r="P685" s="269"/>
      <c r="Q685" s="189"/>
      <c r="R685" s="3"/>
      <c r="S685" s="2"/>
      <c r="T685" s="269"/>
      <c r="U685" s="189"/>
      <c r="V685" s="3"/>
      <c r="W685" s="1"/>
      <c r="X685" s="1"/>
      <c r="Y685" s="1"/>
      <c r="Z685" s="1"/>
      <c r="AA685" s="2"/>
      <c r="AB685" s="2"/>
      <c r="AC685" s="2"/>
      <c r="AD685" s="2"/>
      <c r="AE685" s="2"/>
      <c r="AF685" s="2"/>
      <c r="AG685" s="270"/>
    </row>
    <row r="686" spans="1:33" ht="14.25" customHeight="1">
      <c r="A686" s="204"/>
      <c r="B686" s="268"/>
      <c r="C686" s="268"/>
      <c r="D686" s="268"/>
      <c r="E686" s="268"/>
      <c r="F686" s="268"/>
      <c r="G686" s="268"/>
      <c r="H686" s="269"/>
      <c r="I686" s="189"/>
      <c r="J686" s="3"/>
      <c r="K686" s="2"/>
      <c r="L686" s="269"/>
      <c r="M686" s="189"/>
      <c r="N686" s="3"/>
      <c r="O686" s="2"/>
      <c r="P686" s="269"/>
      <c r="Q686" s="189"/>
      <c r="R686" s="3"/>
      <c r="S686" s="2"/>
      <c r="T686" s="269"/>
      <c r="U686" s="189"/>
      <c r="V686" s="3"/>
      <c r="W686" s="1"/>
      <c r="X686" s="1"/>
      <c r="Y686" s="1"/>
      <c r="Z686" s="1"/>
      <c r="AA686" s="2"/>
      <c r="AB686" s="2"/>
      <c r="AC686" s="2"/>
      <c r="AD686" s="2"/>
      <c r="AE686" s="2"/>
      <c r="AF686" s="2"/>
      <c r="AG686" s="270"/>
    </row>
    <row r="687" spans="1:33" ht="14.25" customHeight="1">
      <c r="A687" s="204"/>
      <c r="B687" s="268"/>
      <c r="C687" s="268"/>
      <c r="D687" s="268"/>
      <c r="E687" s="268"/>
      <c r="F687" s="268"/>
      <c r="G687" s="268"/>
      <c r="H687" s="269"/>
      <c r="I687" s="189"/>
      <c r="J687" s="3"/>
      <c r="K687" s="2"/>
      <c r="L687" s="269"/>
      <c r="M687" s="189"/>
      <c r="N687" s="3"/>
      <c r="O687" s="2"/>
      <c r="P687" s="269"/>
      <c r="Q687" s="189"/>
      <c r="R687" s="3"/>
      <c r="S687" s="2"/>
      <c r="T687" s="269"/>
      <c r="U687" s="189"/>
      <c r="V687" s="3"/>
      <c r="W687" s="1"/>
      <c r="X687" s="1"/>
      <c r="Y687" s="1"/>
      <c r="Z687" s="1"/>
      <c r="AA687" s="2"/>
      <c r="AB687" s="2"/>
      <c r="AC687" s="2"/>
      <c r="AD687" s="2"/>
      <c r="AE687" s="2"/>
      <c r="AF687" s="2"/>
      <c r="AG687" s="270"/>
    </row>
    <row r="688" spans="1:33" ht="14.25" customHeight="1">
      <c r="A688" s="204"/>
      <c r="B688" s="268"/>
      <c r="C688" s="268"/>
      <c r="D688" s="268"/>
      <c r="E688" s="268"/>
      <c r="F688" s="268"/>
      <c r="G688" s="268"/>
      <c r="H688" s="269"/>
      <c r="I688" s="189"/>
      <c r="J688" s="3"/>
      <c r="K688" s="2"/>
      <c r="L688" s="269"/>
      <c r="M688" s="189"/>
      <c r="N688" s="3"/>
      <c r="O688" s="2"/>
      <c r="P688" s="269"/>
      <c r="Q688" s="189"/>
      <c r="R688" s="3"/>
      <c r="S688" s="2"/>
      <c r="T688" s="269"/>
      <c r="U688" s="189"/>
      <c r="V688" s="3"/>
      <c r="W688" s="1"/>
      <c r="X688" s="1"/>
      <c r="Y688" s="1"/>
      <c r="Z688" s="1"/>
      <c r="AA688" s="2"/>
      <c r="AB688" s="2"/>
      <c r="AC688" s="2"/>
      <c r="AD688" s="2"/>
      <c r="AE688" s="2"/>
      <c r="AF688" s="2"/>
      <c r="AG688" s="270"/>
    </row>
    <row r="689" spans="1:33" ht="14.25" customHeight="1">
      <c r="A689" s="204"/>
      <c r="B689" s="268"/>
      <c r="C689" s="268"/>
      <c r="D689" s="268"/>
      <c r="E689" s="268"/>
      <c r="F689" s="268"/>
      <c r="G689" s="268"/>
      <c r="H689" s="269"/>
      <c r="I689" s="189"/>
      <c r="J689" s="3"/>
      <c r="K689" s="2"/>
      <c r="L689" s="269"/>
      <c r="M689" s="189"/>
      <c r="N689" s="3"/>
      <c r="O689" s="2"/>
      <c r="P689" s="269"/>
      <c r="Q689" s="189"/>
      <c r="R689" s="3"/>
      <c r="S689" s="2"/>
      <c r="T689" s="269"/>
      <c r="U689" s="189"/>
      <c r="V689" s="3"/>
      <c r="W689" s="1"/>
      <c r="X689" s="1"/>
      <c r="Y689" s="1"/>
      <c r="Z689" s="1"/>
      <c r="AA689" s="2"/>
      <c r="AB689" s="2"/>
      <c r="AC689" s="2"/>
      <c r="AD689" s="2"/>
      <c r="AE689" s="2"/>
      <c r="AF689" s="2"/>
      <c r="AG689" s="270"/>
    </row>
    <row r="690" spans="1:33" ht="14.25" customHeight="1">
      <c r="A690" s="204"/>
      <c r="B690" s="268"/>
      <c r="C690" s="268"/>
      <c r="D690" s="268"/>
      <c r="E690" s="268"/>
      <c r="F690" s="268"/>
      <c r="G690" s="268"/>
      <c r="H690" s="269"/>
      <c r="I690" s="189"/>
      <c r="J690" s="3"/>
      <c r="K690" s="2"/>
      <c r="L690" s="269"/>
      <c r="M690" s="189"/>
      <c r="N690" s="3"/>
      <c r="O690" s="2"/>
      <c r="P690" s="269"/>
      <c r="Q690" s="189"/>
      <c r="R690" s="3"/>
      <c r="S690" s="2"/>
      <c r="T690" s="269"/>
      <c r="U690" s="189"/>
      <c r="V690" s="3"/>
      <c r="W690" s="1"/>
      <c r="X690" s="1"/>
      <c r="Y690" s="1"/>
      <c r="Z690" s="1"/>
      <c r="AA690" s="2"/>
      <c r="AB690" s="2"/>
      <c r="AC690" s="2"/>
      <c r="AD690" s="2"/>
      <c r="AE690" s="2"/>
      <c r="AF690" s="2"/>
      <c r="AG690" s="270"/>
    </row>
    <row r="691" spans="1:33" ht="14.25" customHeight="1">
      <c r="A691" s="204"/>
      <c r="B691" s="268"/>
      <c r="C691" s="268"/>
      <c r="D691" s="268"/>
      <c r="E691" s="268"/>
      <c r="F691" s="268"/>
      <c r="G691" s="268"/>
      <c r="H691" s="269"/>
      <c r="I691" s="189"/>
      <c r="J691" s="3"/>
      <c r="K691" s="2"/>
      <c r="L691" s="269"/>
      <c r="M691" s="189"/>
      <c r="N691" s="3"/>
      <c r="O691" s="2"/>
      <c r="P691" s="269"/>
      <c r="Q691" s="189"/>
      <c r="R691" s="3"/>
      <c r="S691" s="2"/>
      <c r="T691" s="269"/>
      <c r="U691" s="189"/>
      <c r="V691" s="3"/>
      <c r="W691" s="1"/>
      <c r="X691" s="1"/>
      <c r="Y691" s="1"/>
      <c r="Z691" s="1"/>
      <c r="AA691" s="2"/>
      <c r="AB691" s="2"/>
      <c r="AC691" s="2"/>
      <c r="AD691" s="2"/>
      <c r="AE691" s="2"/>
      <c r="AF691" s="2"/>
      <c r="AG691" s="270"/>
    </row>
    <row r="692" spans="1:33" ht="14.25" customHeight="1">
      <c r="A692" s="204"/>
      <c r="B692" s="268"/>
      <c r="C692" s="268"/>
      <c r="D692" s="268"/>
      <c r="E692" s="268"/>
      <c r="F692" s="268"/>
      <c r="G692" s="268"/>
      <c r="H692" s="269"/>
      <c r="I692" s="189"/>
      <c r="J692" s="3"/>
      <c r="K692" s="2"/>
      <c r="L692" s="269"/>
      <c r="M692" s="189"/>
      <c r="N692" s="3"/>
      <c r="O692" s="2"/>
      <c r="P692" s="269"/>
      <c r="Q692" s="189"/>
      <c r="R692" s="3"/>
      <c r="S692" s="2"/>
      <c r="T692" s="269"/>
      <c r="U692" s="189"/>
      <c r="V692" s="3"/>
      <c r="W692" s="1"/>
      <c r="X692" s="1"/>
      <c r="Y692" s="1"/>
      <c r="Z692" s="1"/>
      <c r="AA692" s="2"/>
      <c r="AB692" s="2"/>
      <c r="AC692" s="2"/>
      <c r="AD692" s="2"/>
      <c r="AE692" s="2"/>
      <c r="AF692" s="2"/>
      <c r="AG692" s="270"/>
    </row>
    <row r="693" spans="1:33" ht="14.25" customHeight="1">
      <c r="A693" s="204"/>
      <c r="B693" s="268"/>
      <c r="C693" s="268"/>
      <c r="D693" s="268"/>
      <c r="E693" s="268"/>
      <c r="F693" s="268"/>
      <c r="G693" s="268"/>
      <c r="H693" s="269"/>
      <c r="I693" s="189"/>
      <c r="J693" s="3"/>
      <c r="K693" s="2"/>
      <c r="L693" s="269"/>
      <c r="M693" s="189"/>
      <c r="N693" s="3"/>
      <c r="O693" s="2"/>
      <c r="P693" s="269"/>
      <c r="Q693" s="189"/>
      <c r="R693" s="3"/>
      <c r="S693" s="2"/>
      <c r="T693" s="269"/>
      <c r="U693" s="189"/>
      <c r="V693" s="3"/>
      <c r="W693" s="1"/>
      <c r="X693" s="1"/>
      <c r="Y693" s="1"/>
      <c r="Z693" s="1"/>
      <c r="AA693" s="2"/>
      <c r="AB693" s="2"/>
      <c r="AC693" s="2"/>
      <c r="AD693" s="2"/>
      <c r="AE693" s="2"/>
      <c r="AF693" s="2"/>
      <c r="AG693" s="270"/>
    </row>
    <row r="694" spans="1:33" ht="14.25" customHeight="1">
      <c r="A694" s="204"/>
      <c r="B694" s="268"/>
      <c r="C694" s="268"/>
      <c r="D694" s="268"/>
      <c r="E694" s="268"/>
      <c r="F694" s="268"/>
      <c r="G694" s="268"/>
      <c r="H694" s="269"/>
      <c r="I694" s="189"/>
      <c r="J694" s="3"/>
      <c r="K694" s="2"/>
      <c r="L694" s="269"/>
      <c r="M694" s="189"/>
      <c r="N694" s="3"/>
      <c r="O694" s="2"/>
      <c r="P694" s="269"/>
      <c r="Q694" s="189"/>
      <c r="R694" s="3"/>
      <c r="S694" s="2"/>
      <c r="T694" s="269"/>
      <c r="U694" s="189"/>
      <c r="V694" s="3"/>
      <c r="W694" s="1"/>
      <c r="X694" s="1"/>
      <c r="Y694" s="1"/>
      <c r="Z694" s="1"/>
      <c r="AA694" s="2"/>
      <c r="AB694" s="2"/>
      <c r="AC694" s="2"/>
      <c r="AD694" s="2"/>
      <c r="AE694" s="2"/>
      <c r="AF694" s="2"/>
      <c r="AG694" s="270"/>
    </row>
    <row r="695" spans="1:33" ht="14.25" customHeight="1">
      <c r="A695" s="204"/>
      <c r="B695" s="268"/>
      <c r="C695" s="268"/>
      <c r="D695" s="268"/>
      <c r="E695" s="268"/>
      <c r="F695" s="268"/>
      <c r="G695" s="268"/>
      <c r="H695" s="269"/>
      <c r="I695" s="189"/>
      <c r="J695" s="3"/>
      <c r="K695" s="2"/>
      <c r="L695" s="269"/>
      <c r="M695" s="189"/>
      <c r="N695" s="3"/>
      <c r="O695" s="2"/>
      <c r="P695" s="269"/>
      <c r="Q695" s="189"/>
      <c r="R695" s="3"/>
      <c r="S695" s="2"/>
      <c r="T695" s="269"/>
      <c r="U695" s="189"/>
      <c r="V695" s="3"/>
      <c r="W695" s="1"/>
      <c r="X695" s="1"/>
      <c r="Y695" s="1"/>
      <c r="Z695" s="1"/>
      <c r="AA695" s="2"/>
      <c r="AB695" s="2"/>
      <c r="AC695" s="2"/>
      <c r="AD695" s="2"/>
      <c r="AE695" s="2"/>
      <c r="AF695" s="2"/>
      <c r="AG695" s="270"/>
    </row>
    <row r="696" spans="1:33" ht="14.25" customHeight="1">
      <c r="A696" s="204"/>
      <c r="B696" s="268"/>
      <c r="C696" s="268"/>
      <c r="D696" s="268"/>
      <c r="E696" s="268"/>
      <c r="F696" s="268"/>
      <c r="G696" s="268"/>
      <c r="H696" s="269"/>
      <c r="I696" s="189"/>
      <c r="J696" s="3"/>
      <c r="K696" s="2"/>
      <c r="L696" s="269"/>
      <c r="M696" s="189"/>
      <c r="N696" s="3"/>
      <c r="O696" s="2"/>
      <c r="P696" s="269"/>
      <c r="Q696" s="189"/>
      <c r="R696" s="3"/>
      <c r="S696" s="2"/>
      <c r="T696" s="269"/>
      <c r="U696" s="189"/>
      <c r="V696" s="3"/>
      <c r="W696" s="1"/>
      <c r="X696" s="1"/>
      <c r="Y696" s="1"/>
      <c r="Z696" s="1"/>
      <c r="AA696" s="2"/>
      <c r="AB696" s="2"/>
      <c r="AC696" s="2"/>
      <c r="AD696" s="2"/>
      <c r="AE696" s="2"/>
      <c r="AF696" s="2"/>
      <c r="AG696" s="270"/>
    </row>
    <row r="697" spans="1:33" ht="14.25" customHeight="1">
      <c r="A697" s="204"/>
      <c r="B697" s="268"/>
      <c r="C697" s="268"/>
      <c r="D697" s="268"/>
      <c r="E697" s="268"/>
      <c r="F697" s="268"/>
      <c r="G697" s="268"/>
      <c r="H697" s="269"/>
      <c r="I697" s="189"/>
      <c r="J697" s="3"/>
      <c r="K697" s="2"/>
      <c r="L697" s="269"/>
      <c r="M697" s="189"/>
      <c r="N697" s="3"/>
      <c r="O697" s="2"/>
      <c r="P697" s="269"/>
      <c r="Q697" s="189"/>
      <c r="R697" s="3"/>
      <c r="S697" s="2"/>
      <c r="T697" s="269"/>
      <c r="U697" s="189"/>
      <c r="V697" s="3"/>
      <c r="W697" s="1"/>
      <c r="X697" s="1"/>
      <c r="Y697" s="1"/>
      <c r="Z697" s="1"/>
      <c r="AA697" s="2"/>
      <c r="AB697" s="2"/>
      <c r="AC697" s="2"/>
      <c r="AD697" s="2"/>
      <c r="AE697" s="2"/>
      <c r="AF697" s="2"/>
      <c r="AG697" s="270"/>
    </row>
    <row r="698" spans="1:33" ht="14.25" customHeight="1">
      <c r="A698" s="204"/>
      <c r="B698" s="268"/>
      <c r="C698" s="268"/>
      <c r="D698" s="268"/>
      <c r="E698" s="268"/>
      <c r="F698" s="268"/>
      <c r="G698" s="268"/>
      <c r="H698" s="269"/>
      <c r="I698" s="189"/>
      <c r="J698" s="3"/>
      <c r="K698" s="2"/>
      <c r="L698" s="269"/>
      <c r="M698" s="189"/>
      <c r="N698" s="3"/>
      <c r="O698" s="2"/>
      <c r="P698" s="269"/>
      <c r="Q698" s="189"/>
      <c r="R698" s="3"/>
      <c r="S698" s="2"/>
      <c r="T698" s="269"/>
      <c r="U698" s="189"/>
      <c r="V698" s="3"/>
      <c r="W698" s="1"/>
      <c r="X698" s="1"/>
      <c r="Y698" s="1"/>
      <c r="Z698" s="1"/>
      <c r="AA698" s="2"/>
      <c r="AB698" s="2"/>
      <c r="AC698" s="2"/>
      <c r="AD698" s="2"/>
      <c r="AE698" s="2"/>
      <c r="AF698" s="2"/>
      <c r="AG698" s="270"/>
    </row>
    <row r="699" spans="1:33" ht="14.25" customHeight="1">
      <c r="A699" s="204"/>
      <c r="B699" s="268"/>
      <c r="C699" s="268"/>
      <c r="D699" s="268"/>
      <c r="E699" s="268"/>
      <c r="F699" s="268"/>
      <c r="G699" s="268"/>
      <c r="H699" s="269"/>
      <c r="I699" s="189"/>
      <c r="J699" s="3"/>
      <c r="K699" s="2"/>
      <c r="L699" s="269"/>
      <c r="M699" s="189"/>
      <c r="N699" s="3"/>
      <c r="O699" s="2"/>
      <c r="P699" s="269"/>
      <c r="Q699" s="189"/>
      <c r="R699" s="3"/>
      <c r="S699" s="2"/>
      <c r="T699" s="269"/>
      <c r="U699" s="189"/>
      <c r="V699" s="3"/>
      <c r="W699" s="1"/>
      <c r="X699" s="1"/>
      <c r="Y699" s="1"/>
      <c r="Z699" s="1"/>
      <c r="AA699" s="2"/>
      <c r="AB699" s="2"/>
      <c r="AC699" s="2"/>
      <c r="AD699" s="2"/>
      <c r="AE699" s="2"/>
      <c r="AF699" s="2"/>
      <c r="AG699" s="270"/>
    </row>
    <row r="700" spans="1:33" ht="14.25" customHeight="1">
      <c r="A700" s="204"/>
      <c r="B700" s="268"/>
      <c r="C700" s="268"/>
      <c r="D700" s="268"/>
      <c r="E700" s="268"/>
      <c r="F700" s="268"/>
      <c r="G700" s="268"/>
      <c r="H700" s="269"/>
      <c r="I700" s="189"/>
      <c r="J700" s="3"/>
      <c r="K700" s="2"/>
      <c r="L700" s="269"/>
      <c r="M700" s="189"/>
      <c r="N700" s="3"/>
      <c r="O700" s="2"/>
      <c r="P700" s="269"/>
      <c r="Q700" s="189"/>
      <c r="R700" s="3"/>
      <c r="S700" s="2"/>
      <c r="T700" s="269"/>
      <c r="U700" s="189"/>
      <c r="V700" s="3"/>
      <c r="W700" s="1"/>
      <c r="X700" s="1"/>
      <c r="Y700" s="1"/>
      <c r="Z700" s="1"/>
      <c r="AA700" s="2"/>
      <c r="AB700" s="2"/>
      <c r="AC700" s="2"/>
      <c r="AD700" s="2"/>
      <c r="AE700" s="2"/>
      <c r="AF700" s="2"/>
      <c r="AG700" s="270"/>
    </row>
    <row r="701" spans="1:33" ht="14.25" customHeight="1">
      <c r="A701" s="204"/>
      <c r="B701" s="268"/>
      <c r="C701" s="268"/>
      <c r="D701" s="268"/>
      <c r="E701" s="268"/>
      <c r="F701" s="268"/>
      <c r="G701" s="268"/>
      <c r="H701" s="269"/>
      <c r="I701" s="189"/>
      <c r="J701" s="3"/>
      <c r="K701" s="2"/>
      <c r="L701" s="269"/>
      <c r="M701" s="189"/>
      <c r="N701" s="3"/>
      <c r="O701" s="2"/>
      <c r="P701" s="269"/>
      <c r="Q701" s="189"/>
      <c r="R701" s="3"/>
      <c r="S701" s="2"/>
      <c r="T701" s="269"/>
      <c r="U701" s="189"/>
      <c r="V701" s="3"/>
      <c r="W701" s="1"/>
      <c r="X701" s="1"/>
      <c r="Y701" s="1"/>
      <c r="Z701" s="1"/>
      <c r="AA701" s="2"/>
      <c r="AB701" s="2"/>
      <c r="AC701" s="2"/>
      <c r="AD701" s="2"/>
      <c r="AE701" s="2"/>
      <c r="AF701" s="2"/>
      <c r="AG701" s="270"/>
    </row>
    <row r="702" spans="1:33" ht="14.25" customHeight="1">
      <c r="A702" s="204"/>
      <c r="B702" s="268"/>
      <c r="C702" s="268"/>
      <c r="D702" s="268"/>
      <c r="E702" s="268"/>
      <c r="F702" s="268"/>
      <c r="G702" s="268"/>
      <c r="H702" s="269"/>
      <c r="I702" s="189"/>
      <c r="J702" s="3"/>
      <c r="K702" s="2"/>
      <c r="L702" s="269"/>
      <c r="M702" s="189"/>
      <c r="N702" s="3"/>
      <c r="O702" s="2"/>
      <c r="P702" s="269"/>
      <c r="Q702" s="189"/>
      <c r="R702" s="3"/>
      <c r="S702" s="2"/>
      <c r="T702" s="269"/>
      <c r="U702" s="189"/>
      <c r="V702" s="3"/>
      <c r="W702" s="1"/>
      <c r="X702" s="1"/>
      <c r="Y702" s="1"/>
      <c r="Z702" s="1"/>
      <c r="AA702" s="2"/>
      <c r="AB702" s="2"/>
      <c r="AC702" s="2"/>
      <c r="AD702" s="2"/>
      <c r="AE702" s="2"/>
      <c r="AF702" s="2"/>
      <c r="AG702" s="270"/>
    </row>
    <row r="703" spans="1:33" ht="14.25" customHeight="1">
      <c r="A703" s="204"/>
      <c r="B703" s="268"/>
      <c r="C703" s="268"/>
      <c r="D703" s="268"/>
      <c r="E703" s="268"/>
      <c r="F703" s="268"/>
      <c r="G703" s="268"/>
      <c r="H703" s="269"/>
      <c r="I703" s="189"/>
      <c r="J703" s="3"/>
      <c r="K703" s="2"/>
      <c r="L703" s="269"/>
      <c r="M703" s="189"/>
      <c r="N703" s="3"/>
      <c r="O703" s="2"/>
      <c r="P703" s="269"/>
      <c r="Q703" s="189"/>
      <c r="R703" s="3"/>
      <c r="S703" s="2"/>
      <c r="T703" s="269"/>
      <c r="U703" s="189"/>
      <c r="V703" s="3"/>
      <c r="W703" s="1"/>
      <c r="X703" s="1"/>
      <c r="Y703" s="1"/>
      <c r="Z703" s="1"/>
      <c r="AA703" s="2"/>
      <c r="AB703" s="2"/>
      <c r="AC703" s="2"/>
      <c r="AD703" s="2"/>
      <c r="AE703" s="2"/>
      <c r="AF703" s="2"/>
      <c r="AG703" s="270"/>
    </row>
    <row r="704" spans="1:33" ht="14.25" customHeight="1">
      <c r="A704" s="204"/>
      <c r="B704" s="268"/>
      <c r="C704" s="268"/>
      <c r="D704" s="268"/>
      <c r="E704" s="268"/>
      <c r="F704" s="268"/>
      <c r="G704" s="268"/>
      <c r="H704" s="269"/>
      <c r="I704" s="189"/>
      <c r="J704" s="3"/>
      <c r="K704" s="2"/>
      <c r="L704" s="269"/>
      <c r="M704" s="189"/>
      <c r="N704" s="3"/>
      <c r="O704" s="2"/>
      <c r="P704" s="269"/>
      <c r="Q704" s="189"/>
      <c r="R704" s="3"/>
      <c r="S704" s="2"/>
      <c r="T704" s="269"/>
      <c r="U704" s="189"/>
      <c r="V704" s="3"/>
      <c r="W704" s="1"/>
      <c r="X704" s="1"/>
      <c r="Y704" s="1"/>
      <c r="Z704" s="1"/>
      <c r="AA704" s="2"/>
      <c r="AB704" s="2"/>
      <c r="AC704" s="2"/>
      <c r="AD704" s="2"/>
      <c r="AE704" s="2"/>
      <c r="AF704" s="2"/>
      <c r="AG704" s="270"/>
    </row>
    <row r="705" spans="1:33" ht="14.25" customHeight="1">
      <c r="A705" s="204"/>
      <c r="B705" s="268"/>
      <c r="C705" s="268"/>
      <c r="D705" s="268"/>
      <c r="E705" s="268"/>
      <c r="F705" s="268"/>
      <c r="G705" s="268"/>
      <c r="H705" s="269"/>
      <c r="I705" s="189"/>
      <c r="J705" s="3"/>
      <c r="K705" s="2"/>
      <c r="L705" s="269"/>
      <c r="M705" s="189"/>
      <c r="N705" s="3"/>
      <c r="O705" s="2"/>
      <c r="P705" s="269"/>
      <c r="Q705" s="189"/>
      <c r="R705" s="3"/>
      <c r="S705" s="2"/>
      <c r="T705" s="269"/>
      <c r="U705" s="189"/>
      <c r="V705" s="3"/>
      <c r="W705" s="1"/>
      <c r="X705" s="1"/>
      <c r="Y705" s="1"/>
      <c r="Z705" s="1"/>
      <c r="AA705" s="2"/>
      <c r="AB705" s="2"/>
      <c r="AC705" s="2"/>
      <c r="AD705" s="2"/>
      <c r="AE705" s="2"/>
      <c r="AF705" s="2"/>
      <c r="AG705" s="270"/>
    </row>
    <row r="706" spans="1:33" ht="14.25" customHeight="1">
      <c r="A706" s="204"/>
      <c r="B706" s="268"/>
      <c r="C706" s="268"/>
      <c r="D706" s="268"/>
      <c r="E706" s="268"/>
      <c r="F706" s="268"/>
      <c r="G706" s="268"/>
      <c r="H706" s="269"/>
      <c r="I706" s="189"/>
      <c r="J706" s="3"/>
      <c r="K706" s="2"/>
      <c r="L706" s="269"/>
      <c r="M706" s="189"/>
      <c r="N706" s="3"/>
      <c r="O706" s="2"/>
      <c r="P706" s="269"/>
      <c r="Q706" s="189"/>
      <c r="R706" s="3"/>
      <c r="S706" s="2"/>
      <c r="T706" s="269"/>
      <c r="U706" s="189"/>
      <c r="V706" s="3"/>
      <c r="W706" s="1"/>
      <c r="X706" s="1"/>
      <c r="Y706" s="1"/>
      <c r="Z706" s="1"/>
      <c r="AA706" s="2"/>
      <c r="AB706" s="2"/>
      <c r="AC706" s="2"/>
      <c r="AD706" s="2"/>
      <c r="AE706" s="2"/>
      <c r="AF706" s="2"/>
      <c r="AG706" s="270"/>
    </row>
    <row r="707" spans="1:33" ht="14.25" customHeight="1">
      <c r="A707" s="204"/>
      <c r="B707" s="268"/>
      <c r="C707" s="268"/>
      <c r="D707" s="268"/>
      <c r="E707" s="268"/>
      <c r="F707" s="268"/>
      <c r="G707" s="268"/>
      <c r="H707" s="269"/>
      <c r="I707" s="189"/>
      <c r="J707" s="3"/>
      <c r="K707" s="2"/>
      <c r="L707" s="269"/>
      <c r="M707" s="189"/>
      <c r="N707" s="3"/>
      <c r="O707" s="2"/>
      <c r="P707" s="269"/>
      <c r="Q707" s="189"/>
      <c r="R707" s="3"/>
      <c r="S707" s="2"/>
      <c r="T707" s="269"/>
      <c r="U707" s="189"/>
      <c r="V707" s="3"/>
      <c r="W707" s="1"/>
      <c r="X707" s="1"/>
      <c r="Y707" s="1"/>
      <c r="Z707" s="1"/>
      <c r="AA707" s="2"/>
      <c r="AB707" s="2"/>
      <c r="AC707" s="2"/>
      <c r="AD707" s="2"/>
      <c r="AE707" s="2"/>
      <c r="AF707" s="2"/>
      <c r="AG707" s="270"/>
    </row>
    <row r="708" spans="1:33" ht="14.25" customHeight="1">
      <c r="A708" s="204"/>
      <c r="B708" s="268"/>
      <c r="C708" s="268"/>
      <c r="D708" s="268"/>
      <c r="E708" s="268"/>
      <c r="F708" s="268"/>
      <c r="G708" s="268"/>
      <c r="H708" s="269"/>
      <c r="I708" s="189"/>
      <c r="J708" s="3"/>
      <c r="K708" s="2"/>
      <c r="L708" s="269"/>
      <c r="M708" s="189"/>
      <c r="N708" s="3"/>
      <c r="O708" s="2"/>
      <c r="P708" s="269"/>
      <c r="Q708" s="189"/>
      <c r="R708" s="3"/>
      <c r="S708" s="2"/>
      <c r="T708" s="269"/>
      <c r="U708" s="189"/>
      <c r="V708" s="3"/>
      <c r="W708" s="1"/>
      <c r="X708" s="1"/>
      <c r="Y708" s="1"/>
      <c r="Z708" s="1"/>
      <c r="AA708" s="2"/>
      <c r="AB708" s="2"/>
      <c r="AC708" s="2"/>
      <c r="AD708" s="2"/>
      <c r="AE708" s="2"/>
      <c r="AF708" s="2"/>
      <c r="AG708" s="270"/>
    </row>
    <row r="709" spans="1:33" ht="14.25" customHeight="1">
      <c r="A709" s="204"/>
      <c r="B709" s="268"/>
      <c r="C709" s="268"/>
      <c r="D709" s="268"/>
      <c r="E709" s="268"/>
      <c r="F709" s="268"/>
      <c r="G709" s="268"/>
      <c r="H709" s="269"/>
      <c r="I709" s="189"/>
      <c r="J709" s="3"/>
      <c r="K709" s="2"/>
      <c r="L709" s="269"/>
      <c r="M709" s="189"/>
      <c r="N709" s="3"/>
      <c r="O709" s="2"/>
      <c r="P709" s="269"/>
      <c r="Q709" s="189"/>
      <c r="R709" s="3"/>
      <c r="S709" s="2"/>
      <c r="T709" s="269"/>
      <c r="U709" s="189"/>
      <c r="V709" s="3"/>
      <c r="W709" s="1"/>
      <c r="X709" s="1"/>
      <c r="Y709" s="1"/>
      <c r="Z709" s="1"/>
      <c r="AA709" s="2"/>
      <c r="AB709" s="2"/>
      <c r="AC709" s="2"/>
      <c r="AD709" s="2"/>
      <c r="AE709" s="2"/>
      <c r="AF709" s="2"/>
      <c r="AG709" s="270"/>
    </row>
    <row r="710" spans="1:33" ht="14.25" customHeight="1">
      <c r="A710" s="204"/>
      <c r="B710" s="268"/>
      <c r="C710" s="268"/>
      <c r="D710" s="268"/>
      <c r="E710" s="268"/>
      <c r="F710" s="268"/>
      <c r="G710" s="268"/>
      <c r="H710" s="269"/>
      <c r="I710" s="189"/>
      <c r="J710" s="3"/>
      <c r="K710" s="2"/>
      <c r="L710" s="269"/>
      <c r="M710" s="189"/>
      <c r="N710" s="3"/>
      <c r="O710" s="2"/>
      <c r="P710" s="269"/>
      <c r="Q710" s="189"/>
      <c r="R710" s="3"/>
      <c r="S710" s="2"/>
      <c r="T710" s="269"/>
      <c r="U710" s="189"/>
      <c r="V710" s="3"/>
      <c r="W710" s="1"/>
      <c r="X710" s="1"/>
      <c r="Y710" s="1"/>
      <c r="Z710" s="1"/>
      <c r="AA710" s="2"/>
      <c r="AB710" s="2"/>
      <c r="AC710" s="2"/>
      <c r="AD710" s="2"/>
      <c r="AE710" s="2"/>
      <c r="AF710" s="2"/>
      <c r="AG710" s="270"/>
    </row>
    <row r="711" spans="1:33" ht="14.25" customHeight="1">
      <c r="A711" s="204"/>
      <c r="B711" s="268"/>
      <c r="C711" s="268"/>
      <c r="D711" s="268"/>
      <c r="E711" s="268"/>
      <c r="F711" s="268"/>
      <c r="G711" s="268"/>
      <c r="H711" s="269"/>
      <c r="I711" s="189"/>
      <c r="J711" s="3"/>
      <c r="K711" s="2"/>
      <c r="L711" s="269"/>
      <c r="M711" s="189"/>
      <c r="N711" s="3"/>
      <c r="O711" s="2"/>
      <c r="P711" s="269"/>
      <c r="Q711" s="189"/>
      <c r="R711" s="3"/>
      <c r="S711" s="2"/>
      <c r="T711" s="269"/>
      <c r="U711" s="189"/>
      <c r="V711" s="3"/>
      <c r="W711" s="1"/>
      <c r="X711" s="1"/>
      <c r="Y711" s="1"/>
      <c r="Z711" s="1"/>
      <c r="AA711" s="2"/>
      <c r="AB711" s="2"/>
      <c r="AC711" s="2"/>
      <c r="AD711" s="2"/>
      <c r="AE711" s="2"/>
      <c r="AF711" s="2"/>
      <c r="AG711" s="270"/>
    </row>
    <row r="712" spans="1:33" ht="14.25" customHeight="1">
      <c r="A712" s="204"/>
      <c r="B712" s="268"/>
      <c r="C712" s="268"/>
      <c r="D712" s="268"/>
      <c r="E712" s="268"/>
      <c r="F712" s="268"/>
      <c r="G712" s="268"/>
      <c r="H712" s="269"/>
      <c r="I712" s="189"/>
      <c r="J712" s="3"/>
      <c r="K712" s="2"/>
      <c r="L712" s="269"/>
      <c r="M712" s="189"/>
      <c r="N712" s="3"/>
      <c r="O712" s="2"/>
      <c r="P712" s="269"/>
      <c r="Q712" s="189"/>
      <c r="R712" s="3"/>
      <c r="S712" s="2"/>
      <c r="T712" s="269"/>
      <c r="U712" s="189"/>
      <c r="V712" s="3"/>
      <c r="W712" s="1"/>
      <c r="X712" s="1"/>
      <c r="Y712" s="1"/>
      <c r="Z712" s="1"/>
      <c r="AA712" s="2"/>
      <c r="AB712" s="2"/>
      <c r="AC712" s="2"/>
      <c r="AD712" s="2"/>
      <c r="AE712" s="2"/>
      <c r="AF712" s="2"/>
      <c r="AG712" s="270"/>
    </row>
    <row r="713" spans="1:33" ht="14.25" customHeight="1">
      <c r="A713" s="204"/>
      <c r="B713" s="268"/>
      <c r="C713" s="268"/>
      <c r="D713" s="268"/>
      <c r="E713" s="268"/>
      <c r="F713" s="268"/>
      <c r="G713" s="268"/>
      <c r="H713" s="269"/>
      <c r="I713" s="189"/>
      <c r="J713" s="3"/>
      <c r="K713" s="2"/>
      <c r="L713" s="269"/>
      <c r="M713" s="189"/>
      <c r="N713" s="3"/>
      <c r="O713" s="2"/>
      <c r="P713" s="269"/>
      <c r="Q713" s="189"/>
      <c r="R713" s="3"/>
      <c r="S713" s="2"/>
      <c r="T713" s="269"/>
      <c r="U713" s="189"/>
      <c r="V713" s="3"/>
      <c r="W713" s="1"/>
      <c r="X713" s="1"/>
      <c r="Y713" s="1"/>
      <c r="Z713" s="1"/>
      <c r="AA713" s="2"/>
      <c r="AB713" s="2"/>
      <c r="AC713" s="2"/>
      <c r="AD713" s="2"/>
      <c r="AE713" s="2"/>
      <c r="AF713" s="2"/>
      <c r="AG713" s="270"/>
    </row>
    <row r="714" spans="1:33" ht="14.25" customHeight="1">
      <c r="A714" s="204"/>
      <c r="B714" s="268"/>
      <c r="C714" s="268"/>
      <c r="D714" s="268"/>
      <c r="E714" s="268"/>
      <c r="F714" s="268"/>
      <c r="G714" s="268"/>
      <c r="H714" s="269"/>
      <c r="I714" s="189"/>
      <c r="J714" s="3"/>
      <c r="K714" s="2"/>
      <c r="L714" s="269"/>
      <c r="M714" s="189"/>
      <c r="N714" s="3"/>
      <c r="O714" s="2"/>
      <c r="P714" s="269"/>
      <c r="Q714" s="189"/>
      <c r="R714" s="3"/>
      <c r="S714" s="2"/>
      <c r="T714" s="269"/>
      <c r="U714" s="189"/>
      <c r="V714" s="3"/>
      <c r="W714" s="1"/>
      <c r="X714" s="1"/>
      <c r="Y714" s="1"/>
      <c r="Z714" s="1"/>
      <c r="AA714" s="2"/>
      <c r="AB714" s="2"/>
      <c r="AC714" s="2"/>
      <c r="AD714" s="2"/>
      <c r="AE714" s="2"/>
      <c r="AF714" s="2"/>
      <c r="AG714" s="270"/>
    </row>
    <row r="715" spans="1:33" ht="14.25" customHeight="1">
      <c r="A715" s="204"/>
      <c r="B715" s="268"/>
      <c r="C715" s="268"/>
      <c r="D715" s="268"/>
      <c r="E715" s="268"/>
      <c r="F715" s="268"/>
      <c r="G715" s="268"/>
      <c r="H715" s="269"/>
      <c r="I715" s="189"/>
      <c r="J715" s="3"/>
      <c r="K715" s="2"/>
      <c r="L715" s="269"/>
      <c r="M715" s="189"/>
      <c r="N715" s="3"/>
      <c r="O715" s="2"/>
      <c r="P715" s="269"/>
      <c r="Q715" s="189"/>
      <c r="R715" s="3"/>
      <c r="S715" s="2"/>
      <c r="T715" s="269"/>
      <c r="U715" s="189"/>
      <c r="V715" s="3"/>
      <c r="W715" s="1"/>
      <c r="X715" s="1"/>
      <c r="Y715" s="1"/>
      <c r="Z715" s="1"/>
      <c r="AA715" s="2"/>
      <c r="AB715" s="2"/>
      <c r="AC715" s="2"/>
      <c r="AD715" s="2"/>
      <c r="AE715" s="2"/>
      <c r="AF715" s="2"/>
      <c r="AG715" s="270"/>
    </row>
    <row r="716" spans="1:33" ht="14.25" customHeight="1">
      <c r="A716" s="204"/>
      <c r="B716" s="268"/>
      <c r="C716" s="268"/>
      <c r="D716" s="268"/>
      <c r="E716" s="268"/>
      <c r="F716" s="268"/>
      <c r="G716" s="268"/>
      <c r="H716" s="269"/>
      <c r="I716" s="189"/>
      <c r="J716" s="3"/>
      <c r="K716" s="2"/>
      <c r="L716" s="269"/>
      <c r="M716" s="189"/>
      <c r="N716" s="3"/>
      <c r="O716" s="2"/>
      <c r="P716" s="269"/>
      <c r="Q716" s="189"/>
      <c r="R716" s="3"/>
      <c r="S716" s="2"/>
      <c r="T716" s="269"/>
      <c r="U716" s="189"/>
      <c r="V716" s="3"/>
      <c r="W716" s="1"/>
      <c r="X716" s="1"/>
      <c r="Y716" s="1"/>
      <c r="Z716" s="1"/>
      <c r="AA716" s="2"/>
      <c r="AB716" s="2"/>
      <c r="AC716" s="2"/>
      <c r="AD716" s="2"/>
      <c r="AE716" s="2"/>
      <c r="AF716" s="2"/>
      <c r="AG716" s="270"/>
    </row>
    <row r="717" spans="1:33" ht="14.25" customHeight="1">
      <c r="A717" s="204"/>
      <c r="B717" s="268"/>
      <c r="C717" s="268"/>
      <c r="D717" s="268"/>
      <c r="E717" s="268"/>
      <c r="F717" s="268"/>
      <c r="G717" s="268"/>
      <c r="H717" s="269"/>
      <c r="I717" s="189"/>
      <c r="J717" s="3"/>
      <c r="K717" s="2"/>
      <c r="L717" s="269"/>
      <c r="M717" s="189"/>
      <c r="N717" s="3"/>
      <c r="O717" s="2"/>
      <c r="P717" s="269"/>
      <c r="Q717" s="189"/>
      <c r="R717" s="3"/>
      <c r="S717" s="2"/>
      <c r="T717" s="269"/>
      <c r="U717" s="189"/>
      <c r="V717" s="3"/>
      <c r="W717" s="1"/>
      <c r="X717" s="1"/>
      <c r="Y717" s="1"/>
      <c r="Z717" s="1"/>
      <c r="AA717" s="2"/>
      <c r="AB717" s="2"/>
      <c r="AC717" s="2"/>
      <c r="AD717" s="2"/>
      <c r="AE717" s="2"/>
      <c r="AF717" s="2"/>
      <c r="AG717" s="270"/>
    </row>
    <row r="718" spans="1:33" ht="14.25" customHeight="1">
      <c r="A718" s="204"/>
      <c r="B718" s="268"/>
      <c r="C718" s="268"/>
      <c r="D718" s="268"/>
      <c r="E718" s="268"/>
      <c r="F718" s="268"/>
      <c r="G718" s="268"/>
      <c r="H718" s="269"/>
      <c r="I718" s="189"/>
      <c r="J718" s="3"/>
      <c r="K718" s="2"/>
      <c r="L718" s="269"/>
      <c r="M718" s="189"/>
      <c r="N718" s="3"/>
      <c r="O718" s="2"/>
      <c r="P718" s="269"/>
      <c r="Q718" s="189"/>
      <c r="R718" s="3"/>
      <c r="S718" s="2"/>
      <c r="T718" s="269"/>
      <c r="U718" s="189"/>
      <c r="V718" s="3"/>
      <c r="W718" s="1"/>
      <c r="X718" s="1"/>
      <c r="Y718" s="1"/>
      <c r="Z718" s="1"/>
      <c r="AA718" s="2"/>
      <c r="AB718" s="2"/>
      <c r="AC718" s="2"/>
      <c r="AD718" s="2"/>
      <c r="AE718" s="2"/>
      <c r="AF718" s="2"/>
      <c r="AG718" s="270"/>
    </row>
    <row r="719" spans="1:33" ht="14.25" customHeight="1">
      <c r="A719" s="204"/>
      <c r="B719" s="268"/>
      <c r="C719" s="268"/>
      <c r="D719" s="268"/>
      <c r="E719" s="268"/>
      <c r="F719" s="268"/>
      <c r="G719" s="268"/>
      <c r="H719" s="269"/>
      <c r="I719" s="189"/>
      <c r="J719" s="3"/>
      <c r="K719" s="2"/>
      <c r="L719" s="269"/>
      <c r="M719" s="189"/>
      <c r="N719" s="3"/>
      <c r="O719" s="2"/>
      <c r="P719" s="269"/>
      <c r="Q719" s="189"/>
      <c r="R719" s="3"/>
      <c r="S719" s="2"/>
      <c r="T719" s="269"/>
      <c r="U719" s="189"/>
      <c r="V719" s="3"/>
      <c r="W719" s="1"/>
      <c r="X719" s="1"/>
      <c r="Y719" s="1"/>
      <c r="Z719" s="1"/>
      <c r="AA719" s="2"/>
      <c r="AB719" s="2"/>
      <c r="AC719" s="2"/>
      <c r="AD719" s="2"/>
      <c r="AE719" s="2"/>
      <c r="AF719" s="2"/>
      <c r="AG719" s="270"/>
    </row>
    <row r="720" spans="1:33" ht="14.25" customHeight="1">
      <c r="A720" s="204"/>
      <c r="B720" s="268"/>
      <c r="C720" s="268"/>
      <c r="D720" s="268"/>
      <c r="E720" s="268"/>
      <c r="F720" s="268"/>
      <c r="G720" s="268"/>
      <c r="H720" s="269"/>
      <c r="I720" s="189"/>
      <c r="J720" s="3"/>
      <c r="K720" s="2"/>
      <c r="L720" s="269"/>
      <c r="M720" s="189"/>
      <c r="N720" s="3"/>
      <c r="O720" s="2"/>
      <c r="P720" s="269"/>
      <c r="Q720" s="189"/>
      <c r="R720" s="3"/>
      <c r="S720" s="2"/>
      <c r="T720" s="269"/>
      <c r="U720" s="189"/>
      <c r="V720" s="3"/>
      <c r="W720" s="1"/>
      <c r="X720" s="1"/>
      <c r="Y720" s="1"/>
      <c r="Z720" s="1"/>
      <c r="AA720" s="2"/>
      <c r="AB720" s="2"/>
      <c r="AC720" s="2"/>
      <c r="AD720" s="2"/>
      <c r="AE720" s="2"/>
      <c r="AF720" s="2"/>
      <c r="AG720" s="270"/>
    </row>
    <row r="721" spans="1:33" ht="14.25" customHeight="1">
      <c r="A721" s="204"/>
      <c r="B721" s="268"/>
      <c r="C721" s="268"/>
      <c r="D721" s="268"/>
      <c r="E721" s="268"/>
      <c r="F721" s="268"/>
      <c r="G721" s="268"/>
      <c r="H721" s="269"/>
      <c r="I721" s="189"/>
      <c r="J721" s="3"/>
      <c r="K721" s="2"/>
      <c r="L721" s="269"/>
      <c r="M721" s="189"/>
      <c r="N721" s="3"/>
      <c r="O721" s="2"/>
      <c r="P721" s="269"/>
      <c r="Q721" s="189"/>
      <c r="R721" s="3"/>
      <c r="S721" s="2"/>
      <c r="T721" s="269"/>
      <c r="U721" s="189"/>
      <c r="V721" s="3"/>
      <c r="W721" s="1"/>
      <c r="X721" s="1"/>
      <c r="Y721" s="1"/>
      <c r="Z721" s="1"/>
      <c r="AA721" s="2"/>
      <c r="AB721" s="2"/>
      <c r="AC721" s="2"/>
      <c r="AD721" s="2"/>
      <c r="AE721" s="2"/>
      <c r="AF721" s="2"/>
      <c r="AG721" s="270"/>
    </row>
    <row r="722" spans="1:33" ht="14.25" customHeight="1">
      <c r="A722" s="204"/>
      <c r="B722" s="268"/>
      <c r="C722" s="268"/>
      <c r="D722" s="268"/>
      <c r="E722" s="268"/>
      <c r="F722" s="268"/>
      <c r="G722" s="268"/>
      <c r="H722" s="269"/>
      <c r="I722" s="189"/>
      <c r="J722" s="3"/>
      <c r="K722" s="2"/>
      <c r="L722" s="269"/>
      <c r="M722" s="189"/>
      <c r="N722" s="3"/>
      <c r="O722" s="2"/>
      <c r="P722" s="269"/>
      <c r="Q722" s="189"/>
      <c r="R722" s="3"/>
      <c r="S722" s="2"/>
      <c r="T722" s="269"/>
      <c r="U722" s="189"/>
      <c r="V722" s="3"/>
      <c r="W722" s="1"/>
      <c r="X722" s="1"/>
      <c r="Y722" s="1"/>
      <c r="Z722" s="1"/>
      <c r="AA722" s="2"/>
      <c r="AB722" s="2"/>
      <c r="AC722" s="2"/>
      <c r="AD722" s="2"/>
      <c r="AE722" s="2"/>
      <c r="AF722" s="2"/>
      <c r="AG722" s="270"/>
    </row>
    <row r="723" spans="1:33" ht="14.25" customHeight="1">
      <c r="A723" s="204"/>
      <c r="B723" s="268"/>
      <c r="C723" s="268"/>
      <c r="D723" s="268"/>
      <c r="E723" s="268"/>
      <c r="F723" s="268"/>
      <c r="G723" s="268"/>
      <c r="H723" s="269"/>
      <c r="I723" s="189"/>
      <c r="J723" s="3"/>
      <c r="K723" s="2"/>
      <c r="L723" s="269"/>
      <c r="M723" s="189"/>
      <c r="N723" s="3"/>
      <c r="O723" s="2"/>
      <c r="P723" s="269"/>
      <c r="Q723" s="189"/>
      <c r="R723" s="3"/>
      <c r="S723" s="2"/>
      <c r="T723" s="269"/>
      <c r="U723" s="189"/>
      <c r="V723" s="3"/>
      <c r="W723" s="1"/>
      <c r="X723" s="1"/>
      <c r="Y723" s="1"/>
      <c r="Z723" s="1"/>
      <c r="AA723" s="2"/>
      <c r="AB723" s="2"/>
      <c r="AC723" s="2"/>
      <c r="AD723" s="2"/>
      <c r="AE723" s="2"/>
      <c r="AF723" s="2"/>
      <c r="AG723" s="270"/>
    </row>
    <row r="724" spans="1:33" ht="14.25" customHeight="1">
      <c r="A724" s="204"/>
      <c r="B724" s="268"/>
      <c r="C724" s="268"/>
      <c r="D724" s="268"/>
      <c r="E724" s="268"/>
      <c r="F724" s="268"/>
      <c r="G724" s="268"/>
      <c r="H724" s="269"/>
      <c r="I724" s="189"/>
      <c r="J724" s="3"/>
      <c r="K724" s="2"/>
      <c r="L724" s="269"/>
      <c r="M724" s="189"/>
      <c r="N724" s="3"/>
      <c r="O724" s="2"/>
      <c r="P724" s="269"/>
      <c r="Q724" s="189"/>
      <c r="R724" s="3"/>
      <c r="S724" s="2"/>
      <c r="T724" s="269"/>
      <c r="U724" s="189"/>
      <c r="V724" s="3"/>
      <c r="W724" s="1"/>
      <c r="X724" s="1"/>
      <c r="Y724" s="1"/>
      <c r="Z724" s="1"/>
      <c r="AA724" s="2"/>
      <c r="AB724" s="2"/>
      <c r="AC724" s="2"/>
      <c r="AD724" s="2"/>
      <c r="AE724" s="2"/>
      <c r="AF724" s="2"/>
      <c r="AG724" s="270"/>
    </row>
    <row r="725" spans="1:33" ht="14.25" customHeight="1">
      <c r="A725" s="204"/>
      <c r="B725" s="268"/>
      <c r="C725" s="268"/>
      <c r="D725" s="268"/>
      <c r="E725" s="268"/>
      <c r="F725" s="268"/>
      <c r="G725" s="268"/>
      <c r="H725" s="269"/>
      <c r="I725" s="189"/>
      <c r="J725" s="3"/>
      <c r="K725" s="2"/>
      <c r="L725" s="269"/>
      <c r="M725" s="189"/>
      <c r="N725" s="3"/>
      <c r="O725" s="2"/>
      <c r="P725" s="269"/>
      <c r="Q725" s="189"/>
      <c r="R725" s="3"/>
      <c r="S725" s="2"/>
      <c r="T725" s="269"/>
      <c r="U725" s="189"/>
      <c r="V725" s="3"/>
      <c r="W725" s="1"/>
      <c r="X725" s="1"/>
      <c r="Y725" s="1"/>
      <c r="Z725" s="1"/>
      <c r="AA725" s="2"/>
      <c r="AB725" s="2"/>
      <c r="AC725" s="2"/>
      <c r="AD725" s="2"/>
      <c r="AE725" s="2"/>
      <c r="AF725" s="2"/>
      <c r="AG725" s="270"/>
    </row>
    <row r="726" spans="1:33" ht="14.25" customHeight="1">
      <c r="A726" s="204"/>
      <c r="B726" s="268"/>
      <c r="C726" s="268"/>
      <c r="D726" s="268"/>
      <c r="E726" s="268"/>
      <c r="F726" s="268"/>
      <c r="G726" s="268"/>
      <c r="H726" s="269"/>
      <c r="I726" s="189"/>
      <c r="J726" s="3"/>
      <c r="K726" s="2"/>
      <c r="L726" s="269"/>
      <c r="M726" s="189"/>
      <c r="N726" s="3"/>
      <c r="O726" s="2"/>
      <c r="P726" s="269"/>
      <c r="Q726" s="189"/>
      <c r="R726" s="3"/>
      <c r="S726" s="2"/>
      <c r="T726" s="269"/>
      <c r="U726" s="189"/>
      <c r="V726" s="3"/>
      <c r="W726" s="1"/>
      <c r="X726" s="1"/>
      <c r="Y726" s="1"/>
      <c r="Z726" s="1"/>
      <c r="AA726" s="2"/>
      <c r="AB726" s="2"/>
      <c r="AC726" s="2"/>
      <c r="AD726" s="2"/>
      <c r="AE726" s="2"/>
      <c r="AF726" s="2"/>
      <c r="AG726" s="270"/>
    </row>
    <row r="727" spans="1:33" ht="14.25" customHeight="1">
      <c r="A727" s="204"/>
      <c r="B727" s="268"/>
      <c r="C727" s="268"/>
      <c r="D727" s="268"/>
      <c r="E727" s="268"/>
      <c r="F727" s="268"/>
      <c r="G727" s="268"/>
      <c r="H727" s="269"/>
      <c r="I727" s="189"/>
      <c r="J727" s="3"/>
      <c r="K727" s="2"/>
      <c r="L727" s="269"/>
      <c r="M727" s="189"/>
      <c r="N727" s="3"/>
      <c r="O727" s="2"/>
      <c r="P727" s="269"/>
      <c r="Q727" s="189"/>
      <c r="R727" s="3"/>
      <c r="S727" s="2"/>
      <c r="T727" s="269"/>
      <c r="U727" s="189"/>
      <c r="V727" s="3"/>
      <c r="W727" s="1"/>
      <c r="X727" s="1"/>
      <c r="Y727" s="1"/>
      <c r="Z727" s="1"/>
      <c r="AA727" s="2"/>
      <c r="AB727" s="2"/>
      <c r="AC727" s="2"/>
      <c r="AD727" s="2"/>
      <c r="AE727" s="2"/>
      <c r="AF727" s="2"/>
      <c r="AG727" s="270"/>
    </row>
    <row r="728" spans="1:33" ht="14.25" customHeight="1">
      <c r="A728" s="204"/>
      <c r="B728" s="268"/>
      <c r="C728" s="268"/>
      <c r="D728" s="268"/>
      <c r="E728" s="268"/>
      <c r="F728" s="268"/>
      <c r="G728" s="268"/>
      <c r="H728" s="269"/>
      <c r="I728" s="189"/>
      <c r="J728" s="3"/>
      <c r="K728" s="2"/>
      <c r="L728" s="269"/>
      <c r="M728" s="189"/>
      <c r="N728" s="3"/>
      <c r="O728" s="2"/>
      <c r="P728" s="269"/>
      <c r="Q728" s="189"/>
      <c r="R728" s="3"/>
      <c r="S728" s="2"/>
      <c r="T728" s="269"/>
      <c r="U728" s="189"/>
      <c r="V728" s="3"/>
      <c r="W728" s="1"/>
      <c r="X728" s="1"/>
      <c r="Y728" s="1"/>
      <c r="Z728" s="1"/>
      <c r="AA728" s="2"/>
      <c r="AB728" s="2"/>
      <c r="AC728" s="2"/>
      <c r="AD728" s="2"/>
      <c r="AE728" s="2"/>
      <c r="AF728" s="2"/>
      <c r="AG728" s="270"/>
    </row>
    <row r="729" spans="1:33" ht="14.25" customHeight="1">
      <c r="A729" s="204"/>
      <c r="B729" s="268"/>
      <c r="C729" s="268"/>
      <c r="D729" s="268"/>
      <c r="E729" s="268"/>
      <c r="F729" s="268"/>
      <c r="G729" s="268"/>
      <c r="H729" s="269"/>
      <c r="I729" s="189"/>
      <c r="J729" s="3"/>
      <c r="K729" s="2"/>
      <c r="L729" s="269"/>
      <c r="M729" s="189"/>
      <c r="N729" s="3"/>
      <c r="O729" s="2"/>
      <c r="P729" s="269"/>
      <c r="Q729" s="189"/>
      <c r="R729" s="3"/>
      <c r="S729" s="2"/>
      <c r="T729" s="269"/>
      <c r="U729" s="189"/>
      <c r="V729" s="3"/>
      <c r="W729" s="1"/>
      <c r="X729" s="1"/>
      <c r="Y729" s="1"/>
      <c r="Z729" s="1"/>
      <c r="AA729" s="2"/>
      <c r="AB729" s="2"/>
      <c r="AC729" s="2"/>
      <c r="AD729" s="2"/>
      <c r="AE729" s="2"/>
      <c r="AF729" s="2"/>
      <c r="AG729" s="270"/>
    </row>
    <row r="730" spans="1:33" ht="14.25" customHeight="1">
      <c r="A730" s="204"/>
      <c r="B730" s="268"/>
      <c r="C730" s="268"/>
      <c r="D730" s="268"/>
      <c r="E730" s="268"/>
      <c r="F730" s="268"/>
      <c r="G730" s="268"/>
      <c r="H730" s="269"/>
      <c r="I730" s="189"/>
      <c r="J730" s="3"/>
      <c r="K730" s="2"/>
      <c r="L730" s="269"/>
      <c r="M730" s="189"/>
      <c r="N730" s="3"/>
      <c r="O730" s="2"/>
      <c r="P730" s="269"/>
      <c r="Q730" s="189"/>
      <c r="R730" s="3"/>
      <c r="S730" s="2"/>
      <c r="T730" s="269"/>
      <c r="U730" s="189"/>
      <c r="V730" s="3"/>
      <c r="W730" s="1"/>
      <c r="X730" s="1"/>
      <c r="Y730" s="1"/>
      <c r="Z730" s="1"/>
      <c r="AA730" s="2"/>
      <c r="AB730" s="2"/>
      <c r="AC730" s="2"/>
      <c r="AD730" s="2"/>
      <c r="AE730" s="2"/>
      <c r="AF730" s="2"/>
      <c r="AG730" s="270"/>
    </row>
    <row r="731" spans="1:33" ht="14.25" customHeight="1">
      <c r="A731" s="204"/>
      <c r="B731" s="268"/>
      <c r="C731" s="268"/>
      <c r="D731" s="268"/>
      <c r="E731" s="268"/>
      <c r="F731" s="268"/>
      <c r="G731" s="268"/>
      <c r="H731" s="269"/>
      <c r="I731" s="189"/>
      <c r="J731" s="3"/>
      <c r="K731" s="2"/>
      <c r="L731" s="269"/>
      <c r="M731" s="189"/>
      <c r="N731" s="3"/>
      <c r="O731" s="2"/>
      <c r="P731" s="269"/>
      <c r="Q731" s="189"/>
      <c r="R731" s="3"/>
      <c r="S731" s="2"/>
      <c r="T731" s="269"/>
      <c r="U731" s="189"/>
      <c r="V731" s="3"/>
      <c r="W731" s="1"/>
      <c r="X731" s="1"/>
      <c r="Y731" s="1"/>
      <c r="Z731" s="1"/>
      <c r="AA731" s="2"/>
      <c r="AB731" s="2"/>
      <c r="AC731" s="2"/>
      <c r="AD731" s="2"/>
      <c r="AE731" s="2"/>
      <c r="AF731" s="2"/>
      <c r="AG731" s="270"/>
    </row>
    <row r="732" spans="1:33" ht="14.25" customHeight="1">
      <c r="A732" s="204"/>
      <c r="B732" s="268"/>
      <c r="C732" s="268"/>
      <c r="D732" s="268"/>
      <c r="E732" s="268"/>
      <c r="F732" s="268"/>
      <c r="G732" s="268"/>
      <c r="H732" s="269"/>
      <c r="I732" s="189"/>
      <c r="J732" s="3"/>
      <c r="K732" s="2"/>
      <c r="L732" s="269"/>
      <c r="M732" s="189"/>
      <c r="N732" s="3"/>
      <c r="O732" s="2"/>
      <c r="P732" s="269"/>
      <c r="Q732" s="189"/>
      <c r="R732" s="3"/>
      <c r="S732" s="2"/>
      <c r="T732" s="269"/>
      <c r="U732" s="189"/>
      <c r="V732" s="3"/>
      <c r="W732" s="1"/>
      <c r="X732" s="1"/>
      <c r="Y732" s="1"/>
      <c r="Z732" s="1"/>
      <c r="AA732" s="2"/>
      <c r="AB732" s="2"/>
      <c r="AC732" s="2"/>
      <c r="AD732" s="2"/>
      <c r="AE732" s="2"/>
      <c r="AF732" s="2"/>
      <c r="AG732" s="270"/>
    </row>
    <row r="733" spans="1:33" ht="14.25" customHeight="1">
      <c r="A733" s="204"/>
      <c r="B733" s="268"/>
      <c r="C733" s="268"/>
      <c r="D733" s="268"/>
      <c r="E733" s="268"/>
      <c r="F733" s="268"/>
      <c r="G733" s="268"/>
      <c r="H733" s="269"/>
      <c r="I733" s="189"/>
      <c r="J733" s="3"/>
      <c r="K733" s="2"/>
      <c r="L733" s="269"/>
      <c r="M733" s="189"/>
      <c r="N733" s="3"/>
      <c r="O733" s="2"/>
      <c r="P733" s="269"/>
      <c r="Q733" s="189"/>
      <c r="R733" s="3"/>
      <c r="S733" s="2"/>
      <c r="T733" s="269"/>
      <c r="U733" s="189"/>
      <c r="V733" s="3"/>
      <c r="W733" s="1"/>
      <c r="X733" s="1"/>
      <c r="Y733" s="1"/>
      <c r="Z733" s="1"/>
      <c r="AA733" s="2"/>
      <c r="AB733" s="2"/>
      <c r="AC733" s="2"/>
      <c r="AD733" s="2"/>
      <c r="AE733" s="2"/>
      <c r="AF733" s="2"/>
      <c r="AG733" s="270"/>
    </row>
    <row r="734" spans="1:33" ht="14.25" customHeight="1">
      <c r="A734" s="204"/>
      <c r="B734" s="268"/>
      <c r="C734" s="268"/>
      <c r="D734" s="268"/>
      <c r="E734" s="268"/>
      <c r="F734" s="268"/>
      <c r="G734" s="268"/>
      <c r="H734" s="269"/>
      <c r="I734" s="189"/>
      <c r="J734" s="3"/>
      <c r="K734" s="2"/>
      <c r="L734" s="269"/>
      <c r="M734" s="189"/>
      <c r="N734" s="3"/>
      <c r="O734" s="2"/>
      <c r="P734" s="269"/>
      <c r="Q734" s="189"/>
      <c r="R734" s="3"/>
      <c r="S734" s="2"/>
      <c r="T734" s="269"/>
      <c r="U734" s="189"/>
      <c r="V734" s="3"/>
      <c r="W734" s="1"/>
      <c r="X734" s="1"/>
      <c r="Y734" s="1"/>
      <c r="Z734" s="1"/>
      <c r="AA734" s="2"/>
      <c r="AB734" s="2"/>
      <c r="AC734" s="2"/>
      <c r="AD734" s="2"/>
      <c r="AE734" s="2"/>
      <c r="AF734" s="2"/>
      <c r="AG734" s="270"/>
    </row>
    <row r="735" spans="1:33" ht="14.25" customHeight="1">
      <c r="A735" s="204"/>
      <c r="B735" s="268"/>
      <c r="C735" s="268"/>
      <c r="D735" s="268"/>
      <c r="E735" s="268"/>
      <c r="F735" s="268"/>
      <c r="G735" s="268"/>
      <c r="H735" s="269"/>
      <c r="I735" s="189"/>
      <c r="J735" s="3"/>
      <c r="K735" s="2"/>
      <c r="L735" s="269"/>
      <c r="M735" s="189"/>
      <c r="N735" s="3"/>
      <c r="O735" s="2"/>
      <c r="P735" s="269"/>
      <c r="Q735" s="189"/>
      <c r="R735" s="3"/>
      <c r="S735" s="2"/>
      <c r="T735" s="269"/>
      <c r="U735" s="189"/>
      <c r="V735" s="3"/>
      <c r="W735" s="1"/>
      <c r="X735" s="1"/>
      <c r="Y735" s="1"/>
      <c r="Z735" s="1"/>
      <c r="AA735" s="2"/>
      <c r="AB735" s="2"/>
      <c r="AC735" s="2"/>
      <c r="AD735" s="2"/>
      <c r="AE735" s="2"/>
      <c r="AF735" s="2"/>
      <c r="AG735" s="270"/>
    </row>
    <row r="736" spans="1:33" ht="14.25" customHeight="1">
      <c r="A736" s="204"/>
      <c r="B736" s="268"/>
      <c r="C736" s="268"/>
      <c r="D736" s="268"/>
      <c r="E736" s="268"/>
      <c r="F736" s="268"/>
      <c r="G736" s="268"/>
      <c r="H736" s="269"/>
      <c r="I736" s="189"/>
      <c r="J736" s="3"/>
      <c r="K736" s="2"/>
      <c r="L736" s="269"/>
      <c r="M736" s="189"/>
      <c r="N736" s="3"/>
      <c r="O736" s="2"/>
      <c r="P736" s="269"/>
      <c r="Q736" s="189"/>
      <c r="R736" s="3"/>
      <c r="S736" s="2"/>
      <c r="T736" s="269"/>
      <c r="U736" s="189"/>
      <c r="V736" s="3"/>
      <c r="W736" s="1"/>
      <c r="X736" s="1"/>
      <c r="Y736" s="1"/>
      <c r="Z736" s="1"/>
      <c r="AA736" s="2"/>
      <c r="AB736" s="2"/>
      <c r="AC736" s="2"/>
      <c r="AD736" s="2"/>
      <c r="AE736" s="2"/>
      <c r="AF736" s="2"/>
      <c r="AG736" s="270"/>
    </row>
    <row r="737" spans="1:33" ht="14.25" customHeight="1">
      <c r="A737" s="204"/>
      <c r="B737" s="268"/>
      <c r="C737" s="268"/>
      <c r="D737" s="268"/>
      <c r="E737" s="268"/>
      <c r="F737" s="268"/>
      <c r="G737" s="268"/>
      <c r="H737" s="269"/>
      <c r="I737" s="189"/>
      <c r="J737" s="3"/>
      <c r="K737" s="2"/>
      <c r="L737" s="269"/>
      <c r="M737" s="189"/>
      <c r="N737" s="3"/>
      <c r="O737" s="2"/>
      <c r="P737" s="269"/>
      <c r="Q737" s="189"/>
      <c r="R737" s="3"/>
      <c r="S737" s="2"/>
      <c r="T737" s="269"/>
      <c r="U737" s="189"/>
      <c r="V737" s="3"/>
      <c r="W737" s="1"/>
      <c r="X737" s="1"/>
      <c r="Y737" s="1"/>
      <c r="Z737" s="1"/>
      <c r="AA737" s="2"/>
      <c r="AB737" s="2"/>
      <c r="AC737" s="2"/>
      <c r="AD737" s="2"/>
      <c r="AE737" s="2"/>
      <c r="AF737" s="2"/>
      <c r="AG737" s="270"/>
    </row>
    <row r="738" spans="1:33" ht="14.25" customHeight="1">
      <c r="A738" s="204"/>
      <c r="B738" s="268"/>
      <c r="C738" s="268"/>
      <c r="D738" s="268"/>
      <c r="E738" s="268"/>
      <c r="F738" s="268"/>
      <c r="G738" s="268"/>
      <c r="H738" s="269"/>
      <c r="I738" s="189"/>
      <c r="J738" s="3"/>
      <c r="K738" s="2"/>
      <c r="L738" s="269"/>
      <c r="M738" s="189"/>
      <c r="N738" s="3"/>
      <c r="O738" s="2"/>
      <c r="P738" s="269"/>
      <c r="Q738" s="189"/>
      <c r="R738" s="3"/>
      <c r="S738" s="2"/>
      <c r="T738" s="269"/>
      <c r="U738" s="189"/>
      <c r="V738" s="3"/>
      <c r="W738" s="1"/>
      <c r="X738" s="1"/>
      <c r="Y738" s="1"/>
      <c r="Z738" s="1"/>
      <c r="AA738" s="2"/>
      <c r="AB738" s="2"/>
      <c r="AC738" s="2"/>
      <c r="AD738" s="2"/>
      <c r="AE738" s="2"/>
      <c r="AF738" s="2"/>
      <c r="AG738" s="270"/>
    </row>
    <row r="739" spans="1:33" ht="14.25" customHeight="1">
      <c r="A739" s="204"/>
      <c r="B739" s="268"/>
      <c r="C739" s="268"/>
      <c r="D739" s="268"/>
      <c r="E739" s="268"/>
      <c r="F739" s="268"/>
      <c r="G739" s="268"/>
      <c r="H739" s="269"/>
      <c r="I739" s="189"/>
      <c r="J739" s="3"/>
      <c r="K739" s="2"/>
      <c r="L739" s="269"/>
      <c r="M739" s="189"/>
      <c r="N739" s="3"/>
      <c r="O739" s="2"/>
      <c r="P739" s="269"/>
      <c r="Q739" s="189"/>
      <c r="R739" s="3"/>
      <c r="S739" s="2"/>
      <c r="T739" s="269"/>
      <c r="U739" s="189"/>
      <c r="V739" s="3"/>
      <c r="W739" s="1"/>
      <c r="X739" s="1"/>
      <c r="Y739" s="1"/>
      <c r="Z739" s="1"/>
      <c r="AA739" s="2"/>
      <c r="AB739" s="2"/>
      <c r="AC739" s="2"/>
      <c r="AD739" s="2"/>
      <c r="AE739" s="2"/>
      <c r="AF739" s="2"/>
      <c r="AG739" s="270"/>
    </row>
    <row r="740" spans="1:33" ht="14.25" customHeight="1">
      <c r="A740" s="204"/>
      <c r="B740" s="268"/>
      <c r="C740" s="268"/>
      <c r="D740" s="268"/>
      <c r="E740" s="268"/>
      <c r="F740" s="268"/>
      <c r="G740" s="268"/>
      <c r="H740" s="269"/>
      <c r="I740" s="189"/>
      <c r="J740" s="3"/>
      <c r="K740" s="2"/>
      <c r="L740" s="269"/>
      <c r="M740" s="189"/>
      <c r="N740" s="3"/>
      <c r="O740" s="2"/>
      <c r="P740" s="269"/>
      <c r="Q740" s="189"/>
      <c r="R740" s="3"/>
      <c r="S740" s="2"/>
      <c r="T740" s="269"/>
      <c r="U740" s="189"/>
      <c r="V740" s="3"/>
      <c r="W740" s="1"/>
      <c r="X740" s="1"/>
      <c r="Y740" s="1"/>
      <c r="Z740" s="1"/>
      <c r="AA740" s="2"/>
      <c r="AB740" s="2"/>
      <c r="AC740" s="2"/>
      <c r="AD740" s="2"/>
      <c r="AE740" s="2"/>
      <c r="AF740" s="2"/>
      <c r="AG740" s="270"/>
    </row>
    <row r="741" spans="1:33" ht="14.25" customHeight="1">
      <c r="A741" s="204"/>
      <c r="B741" s="268"/>
      <c r="C741" s="268"/>
      <c r="D741" s="268"/>
      <c r="E741" s="268"/>
      <c r="F741" s="268"/>
      <c r="G741" s="268"/>
      <c r="H741" s="269"/>
      <c r="I741" s="189"/>
      <c r="J741" s="3"/>
      <c r="K741" s="2"/>
      <c r="L741" s="269"/>
      <c r="M741" s="189"/>
      <c r="N741" s="3"/>
      <c r="O741" s="2"/>
      <c r="P741" s="269"/>
      <c r="Q741" s="189"/>
      <c r="R741" s="3"/>
      <c r="S741" s="2"/>
      <c r="T741" s="269"/>
      <c r="U741" s="189"/>
      <c r="V741" s="3"/>
      <c r="W741" s="1"/>
      <c r="X741" s="1"/>
      <c r="Y741" s="1"/>
      <c r="Z741" s="1"/>
      <c r="AA741" s="2"/>
      <c r="AB741" s="2"/>
      <c r="AC741" s="2"/>
      <c r="AD741" s="2"/>
      <c r="AE741" s="2"/>
      <c r="AF741" s="2"/>
      <c r="AG741" s="270"/>
    </row>
    <row r="742" spans="1:33" ht="14.25" customHeight="1">
      <c r="A742" s="204"/>
      <c r="B742" s="268"/>
      <c r="C742" s="268"/>
      <c r="D742" s="268"/>
      <c r="E742" s="268"/>
      <c r="F742" s="268"/>
      <c r="G742" s="268"/>
      <c r="H742" s="269"/>
      <c r="I742" s="189"/>
      <c r="J742" s="3"/>
      <c r="K742" s="2"/>
      <c r="L742" s="269"/>
      <c r="M742" s="189"/>
      <c r="N742" s="3"/>
      <c r="O742" s="2"/>
      <c r="P742" s="269"/>
      <c r="Q742" s="189"/>
      <c r="R742" s="3"/>
      <c r="S742" s="2"/>
      <c r="T742" s="269"/>
      <c r="U742" s="189"/>
      <c r="V742" s="3"/>
      <c r="W742" s="1"/>
      <c r="X742" s="1"/>
      <c r="Y742" s="1"/>
      <c r="Z742" s="1"/>
      <c r="AA742" s="2"/>
      <c r="AB742" s="2"/>
      <c r="AC742" s="2"/>
      <c r="AD742" s="2"/>
      <c r="AE742" s="2"/>
      <c r="AF742" s="2"/>
      <c r="AG742" s="270"/>
    </row>
    <row r="743" spans="1:33" ht="14.25" customHeight="1">
      <c r="A743" s="204"/>
      <c r="B743" s="268"/>
      <c r="C743" s="268"/>
      <c r="D743" s="268"/>
      <c r="E743" s="268"/>
      <c r="F743" s="268"/>
      <c r="G743" s="268"/>
      <c r="H743" s="269"/>
      <c r="I743" s="189"/>
      <c r="J743" s="3"/>
      <c r="K743" s="2"/>
      <c r="L743" s="269"/>
      <c r="M743" s="189"/>
      <c r="N743" s="3"/>
      <c r="O743" s="2"/>
      <c r="P743" s="269"/>
      <c r="Q743" s="189"/>
      <c r="R743" s="3"/>
      <c r="S743" s="2"/>
      <c r="T743" s="269"/>
      <c r="U743" s="189"/>
      <c r="V743" s="3"/>
      <c r="W743" s="1"/>
      <c r="X743" s="1"/>
      <c r="Y743" s="1"/>
      <c r="Z743" s="1"/>
      <c r="AA743" s="2"/>
      <c r="AB743" s="2"/>
      <c r="AC743" s="2"/>
      <c r="AD743" s="2"/>
      <c r="AE743" s="2"/>
      <c r="AF743" s="2"/>
      <c r="AG743" s="270"/>
    </row>
    <row r="744" spans="1:33" ht="14.25" customHeight="1">
      <c r="A744" s="204"/>
      <c r="B744" s="268"/>
      <c r="C744" s="268"/>
      <c r="D744" s="268"/>
      <c r="E744" s="268"/>
      <c r="F744" s="268"/>
      <c r="G744" s="268"/>
      <c r="H744" s="269"/>
      <c r="I744" s="189"/>
      <c r="J744" s="3"/>
      <c r="K744" s="2"/>
      <c r="L744" s="269"/>
      <c r="M744" s="189"/>
      <c r="N744" s="3"/>
      <c r="O744" s="2"/>
      <c r="P744" s="269"/>
      <c r="Q744" s="189"/>
      <c r="R744" s="3"/>
      <c r="S744" s="2"/>
      <c r="T744" s="269"/>
      <c r="U744" s="189"/>
      <c r="V744" s="3"/>
      <c r="W744" s="1"/>
      <c r="X744" s="1"/>
      <c r="Y744" s="1"/>
      <c r="Z744" s="1"/>
      <c r="AA744" s="2"/>
      <c r="AB744" s="2"/>
      <c r="AC744" s="2"/>
      <c r="AD744" s="2"/>
      <c r="AE744" s="2"/>
      <c r="AF744" s="2"/>
      <c r="AG744" s="270"/>
    </row>
    <row r="745" spans="1:33" ht="14.25" customHeight="1">
      <c r="A745" s="204"/>
      <c r="B745" s="268"/>
      <c r="C745" s="268"/>
      <c r="D745" s="268"/>
      <c r="E745" s="268"/>
      <c r="F745" s="268"/>
      <c r="G745" s="268"/>
      <c r="H745" s="269"/>
      <c r="I745" s="189"/>
      <c r="J745" s="3"/>
      <c r="K745" s="2"/>
      <c r="L745" s="269"/>
      <c r="M745" s="189"/>
      <c r="N745" s="3"/>
      <c r="O745" s="2"/>
      <c r="P745" s="269"/>
      <c r="Q745" s="189"/>
      <c r="R745" s="3"/>
      <c r="S745" s="2"/>
      <c r="T745" s="269"/>
      <c r="U745" s="189"/>
      <c r="V745" s="3"/>
      <c r="W745" s="1"/>
      <c r="X745" s="1"/>
      <c r="Y745" s="1"/>
      <c r="Z745" s="1"/>
      <c r="AA745" s="2"/>
      <c r="AB745" s="2"/>
      <c r="AC745" s="2"/>
      <c r="AD745" s="2"/>
      <c r="AE745" s="2"/>
      <c r="AF745" s="2"/>
      <c r="AG745" s="270"/>
    </row>
    <row r="746" spans="1:33" ht="14.25" customHeight="1">
      <c r="A746" s="204"/>
      <c r="B746" s="268"/>
      <c r="C746" s="268"/>
      <c r="D746" s="268"/>
      <c r="E746" s="268"/>
      <c r="F746" s="268"/>
      <c r="G746" s="268"/>
      <c r="H746" s="269"/>
      <c r="I746" s="189"/>
      <c r="J746" s="3"/>
      <c r="K746" s="2"/>
      <c r="L746" s="269"/>
      <c r="M746" s="189"/>
      <c r="N746" s="3"/>
      <c r="O746" s="2"/>
      <c r="P746" s="269"/>
      <c r="Q746" s="189"/>
      <c r="R746" s="3"/>
      <c r="S746" s="2"/>
      <c r="T746" s="269"/>
      <c r="U746" s="189"/>
      <c r="V746" s="3"/>
      <c r="W746" s="1"/>
      <c r="X746" s="1"/>
      <c r="Y746" s="1"/>
      <c r="Z746" s="1"/>
      <c r="AA746" s="2"/>
      <c r="AB746" s="2"/>
      <c r="AC746" s="2"/>
      <c r="AD746" s="2"/>
      <c r="AE746" s="2"/>
      <c r="AF746" s="2"/>
      <c r="AG746" s="270"/>
    </row>
    <row r="747" spans="1:33" ht="14.25" customHeight="1">
      <c r="A747" s="204"/>
      <c r="B747" s="268"/>
      <c r="C747" s="268"/>
      <c r="D747" s="268"/>
      <c r="E747" s="268"/>
      <c r="F747" s="268"/>
      <c r="G747" s="268"/>
      <c r="H747" s="269"/>
      <c r="I747" s="189"/>
      <c r="J747" s="3"/>
      <c r="K747" s="2"/>
      <c r="L747" s="269"/>
      <c r="M747" s="189"/>
      <c r="N747" s="3"/>
      <c r="O747" s="2"/>
      <c r="P747" s="269"/>
      <c r="Q747" s="189"/>
      <c r="R747" s="3"/>
      <c r="S747" s="2"/>
      <c r="T747" s="269"/>
      <c r="U747" s="189"/>
      <c r="V747" s="3"/>
      <c r="W747" s="1"/>
      <c r="X747" s="1"/>
      <c r="Y747" s="1"/>
      <c r="Z747" s="1"/>
      <c r="AA747" s="2"/>
      <c r="AB747" s="2"/>
      <c r="AC747" s="2"/>
      <c r="AD747" s="2"/>
      <c r="AE747" s="2"/>
      <c r="AF747" s="2"/>
      <c r="AG747" s="270"/>
    </row>
    <row r="748" spans="1:33" ht="14.25" customHeight="1">
      <c r="A748" s="204"/>
      <c r="B748" s="268"/>
      <c r="C748" s="268"/>
      <c r="D748" s="268"/>
      <c r="E748" s="268"/>
      <c r="F748" s="268"/>
      <c r="G748" s="268"/>
      <c r="H748" s="269"/>
      <c r="I748" s="189"/>
      <c r="J748" s="3"/>
      <c r="K748" s="2"/>
      <c r="L748" s="269"/>
      <c r="M748" s="189"/>
      <c r="N748" s="3"/>
      <c r="O748" s="2"/>
      <c r="P748" s="269"/>
      <c r="Q748" s="189"/>
      <c r="R748" s="3"/>
      <c r="S748" s="2"/>
      <c r="T748" s="269"/>
      <c r="U748" s="189"/>
      <c r="V748" s="3"/>
      <c r="W748" s="1"/>
      <c r="X748" s="1"/>
      <c r="Y748" s="1"/>
      <c r="Z748" s="1"/>
      <c r="AA748" s="2"/>
      <c r="AB748" s="2"/>
      <c r="AC748" s="2"/>
      <c r="AD748" s="2"/>
      <c r="AE748" s="2"/>
      <c r="AF748" s="2"/>
      <c r="AG748" s="270"/>
    </row>
    <row r="749" spans="1:33" ht="14.25" customHeight="1">
      <c r="A749" s="204"/>
      <c r="B749" s="268"/>
      <c r="C749" s="268"/>
      <c r="D749" s="268"/>
      <c r="E749" s="268"/>
      <c r="F749" s="268"/>
      <c r="G749" s="268"/>
      <c r="H749" s="269"/>
      <c r="I749" s="189"/>
      <c r="J749" s="3"/>
      <c r="K749" s="2"/>
      <c r="L749" s="269"/>
      <c r="M749" s="189"/>
      <c r="N749" s="3"/>
      <c r="O749" s="2"/>
      <c r="P749" s="269"/>
      <c r="Q749" s="189"/>
      <c r="R749" s="3"/>
      <c r="S749" s="2"/>
      <c r="T749" s="269"/>
      <c r="U749" s="189"/>
      <c r="V749" s="3"/>
      <c r="W749" s="1"/>
      <c r="X749" s="1"/>
      <c r="Y749" s="1"/>
      <c r="Z749" s="1"/>
      <c r="AA749" s="2"/>
      <c r="AB749" s="2"/>
      <c r="AC749" s="2"/>
      <c r="AD749" s="2"/>
      <c r="AE749" s="2"/>
      <c r="AF749" s="2"/>
      <c r="AG749" s="270"/>
    </row>
    <row r="750" spans="1:33" ht="14.25" customHeight="1">
      <c r="A750" s="204"/>
      <c r="B750" s="268"/>
      <c r="C750" s="268"/>
      <c r="D750" s="268"/>
      <c r="E750" s="268"/>
      <c r="F750" s="268"/>
      <c r="G750" s="268"/>
      <c r="H750" s="269"/>
      <c r="I750" s="189"/>
      <c r="J750" s="3"/>
      <c r="K750" s="2"/>
      <c r="L750" s="269"/>
      <c r="M750" s="189"/>
      <c r="N750" s="3"/>
      <c r="O750" s="2"/>
      <c r="P750" s="269"/>
      <c r="Q750" s="189"/>
      <c r="R750" s="3"/>
      <c r="S750" s="2"/>
      <c r="T750" s="269"/>
      <c r="U750" s="189"/>
      <c r="V750" s="3"/>
      <c r="W750" s="1"/>
      <c r="X750" s="1"/>
      <c r="Y750" s="1"/>
      <c r="Z750" s="1"/>
      <c r="AA750" s="2"/>
      <c r="AB750" s="2"/>
      <c r="AC750" s="2"/>
      <c r="AD750" s="2"/>
      <c r="AE750" s="2"/>
      <c r="AF750" s="2"/>
      <c r="AG750" s="270"/>
    </row>
    <row r="751" spans="1:33" ht="14.25" customHeight="1">
      <c r="A751" s="204"/>
      <c r="B751" s="268"/>
      <c r="C751" s="268"/>
      <c r="D751" s="268"/>
      <c r="E751" s="268"/>
      <c r="F751" s="268"/>
      <c r="G751" s="268"/>
      <c r="H751" s="269"/>
      <c r="I751" s="189"/>
      <c r="J751" s="3"/>
      <c r="K751" s="2"/>
      <c r="L751" s="269"/>
      <c r="M751" s="189"/>
      <c r="N751" s="3"/>
      <c r="O751" s="2"/>
      <c r="P751" s="269"/>
      <c r="Q751" s="189"/>
      <c r="R751" s="3"/>
      <c r="S751" s="2"/>
      <c r="T751" s="269"/>
      <c r="U751" s="189"/>
      <c r="V751" s="3"/>
      <c r="W751" s="1"/>
      <c r="X751" s="1"/>
      <c r="Y751" s="1"/>
      <c r="Z751" s="1"/>
      <c r="AA751" s="2"/>
      <c r="AB751" s="2"/>
      <c r="AC751" s="2"/>
      <c r="AD751" s="2"/>
      <c r="AE751" s="2"/>
      <c r="AF751" s="2"/>
      <c r="AG751" s="270"/>
    </row>
    <row r="752" spans="1:33" ht="14.25" customHeight="1">
      <c r="A752" s="204"/>
      <c r="B752" s="268"/>
      <c r="C752" s="268"/>
      <c r="D752" s="268"/>
      <c r="E752" s="268"/>
      <c r="F752" s="268"/>
      <c r="G752" s="268"/>
      <c r="H752" s="269"/>
      <c r="I752" s="189"/>
      <c r="J752" s="3"/>
      <c r="K752" s="2"/>
      <c r="L752" s="269"/>
      <c r="M752" s="189"/>
      <c r="N752" s="3"/>
      <c r="O752" s="2"/>
      <c r="P752" s="269"/>
      <c r="Q752" s="189"/>
      <c r="R752" s="3"/>
      <c r="S752" s="2"/>
      <c r="T752" s="269"/>
      <c r="U752" s="189"/>
      <c r="V752" s="3"/>
      <c r="W752" s="1"/>
      <c r="X752" s="1"/>
      <c r="Y752" s="1"/>
      <c r="Z752" s="1"/>
      <c r="AA752" s="2"/>
      <c r="AB752" s="2"/>
      <c r="AC752" s="2"/>
      <c r="AD752" s="2"/>
      <c r="AE752" s="2"/>
      <c r="AF752" s="2"/>
      <c r="AG752" s="270"/>
    </row>
    <row r="753" spans="1:33" ht="14.25" customHeight="1">
      <c r="A753" s="204"/>
      <c r="B753" s="268"/>
      <c r="C753" s="268"/>
      <c r="D753" s="268"/>
      <c r="E753" s="268"/>
      <c r="F753" s="268"/>
      <c r="G753" s="268"/>
      <c r="H753" s="269"/>
      <c r="I753" s="189"/>
      <c r="J753" s="3"/>
      <c r="K753" s="2"/>
      <c r="L753" s="269"/>
      <c r="M753" s="189"/>
      <c r="N753" s="3"/>
      <c r="O753" s="2"/>
      <c r="P753" s="269"/>
      <c r="Q753" s="189"/>
      <c r="R753" s="3"/>
      <c r="S753" s="2"/>
      <c r="T753" s="269"/>
      <c r="U753" s="189"/>
      <c r="V753" s="3"/>
      <c r="W753" s="1"/>
      <c r="X753" s="1"/>
      <c r="Y753" s="1"/>
      <c r="Z753" s="1"/>
      <c r="AA753" s="2"/>
      <c r="AB753" s="2"/>
      <c r="AC753" s="2"/>
      <c r="AD753" s="2"/>
      <c r="AE753" s="2"/>
      <c r="AF753" s="2"/>
      <c r="AG753" s="270"/>
    </row>
    <row r="754" spans="1:33" ht="14.25" customHeight="1">
      <c r="A754" s="204"/>
      <c r="B754" s="268"/>
      <c r="C754" s="268"/>
      <c r="D754" s="268"/>
      <c r="E754" s="268"/>
      <c r="F754" s="268"/>
      <c r="G754" s="268"/>
      <c r="H754" s="269"/>
      <c r="I754" s="189"/>
      <c r="J754" s="3"/>
      <c r="K754" s="2"/>
      <c r="L754" s="269"/>
      <c r="M754" s="189"/>
      <c r="N754" s="3"/>
      <c r="O754" s="2"/>
      <c r="P754" s="269"/>
      <c r="Q754" s="189"/>
      <c r="R754" s="3"/>
      <c r="S754" s="2"/>
      <c r="T754" s="269"/>
      <c r="U754" s="189"/>
      <c r="V754" s="3"/>
      <c r="W754" s="1"/>
      <c r="X754" s="1"/>
      <c r="Y754" s="1"/>
      <c r="Z754" s="1"/>
      <c r="AA754" s="2"/>
      <c r="AB754" s="2"/>
      <c r="AC754" s="2"/>
      <c r="AD754" s="2"/>
      <c r="AE754" s="2"/>
      <c r="AF754" s="2"/>
      <c r="AG754" s="270"/>
    </row>
    <row r="755" spans="1:33" ht="14.25" customHeight="1">
      <c r="A755" s="204"/>
      <c r="B755" s="268"/>
      <c r="C755" s="268"/>
      <c r="D755" s="268"/>
      <c r="E755" s="268"/>
      <c r="F755" s="268"/>
      <c r="G755" s="268"/>
      <c r="H755" s="269"/>
      <c r="I755" s="189"/>
      <c r="J755" s="3"/>
      <c r="K755" s="2"/>
      <c r="L755" s="269"/>
      <c r="M755" s="189"/>
      <c r="N755" s="3"/>
      <c r="O755" s="2"/>
      <c r="P755" s="269"/>
      <c r="Q755" s="189"/>
      <c r="R755" s="3"/>
      <c r="S755" s="2"/>
      <c r="T755" s="269"/>
      <c r="U755" s="189"/>
      <c r="V755" s="3"/>
      <c r="W755" s="1"/>
      <c r="X755" s="1"/>
      <c r="Y755" s="1"/>
      <c r="Z755" s="1"/>
      <c r="AA755" s="2"/>
      <c r="AB755" s="2"/>
      <c r="AC755" s="2"/>
      <c r="AD755" s="2"/>
      <c r="AE755" s="2"/>
      <c r="AF755" s="2"/>
      <c r="AG755" s="270"/>
    </row>
    <row r="756" spans="1:33" ht="14.25" customHeight="1">
      <c r="A756" s="204"/>
      <c r="B756" s="268"/>
      <c r="C756" s="268"/>
      <c r="D756" s="268"/>
      <c r="E756" s="268"/>
      <c r="F756" s="268"/>
      <c r="G756" s="268"/>
      <c r="H756" s="269"/>
      <c r="I756" s="189"/>
      <c r="J756" s="3"/>
      <c r="K756" s="2"/>
      <c r="L756" s="269"/>
      <c r="M756" s="189"/>
      <c r="N756" s="3"/>
      <c r="O756" s="2"/>
      <c r="P756" s="269"/>
      <c r="Q756" s="189"/>
      <c r="R756" s="3"/>
      <c r="S756" s="2"/>
      <c r="T756" s="269"/>
      <c r="U756" s="189"/>
      <c r="V756" s="3"/>
      <c r="W756" s="1"/>
      <c r="X756" s="1"/>
      <c r="Y756" s="1"/>
      <c r="Z756" s="1"/>
      <c r="AA756" s="2"/>
      <c r="AB756" s="2"/>
      <c r="AC756" s="2"/>
      <c r="AD756" s="2"/>
      <c r="AE756" s="2"/>
      <c r="AF756" s="2"/>
      <c r="AG756" s="270"/>
    </row>
    <row r="757" spans="1:33" ht="14.25" customHeight="1">
      <c r="A757" s="204"/>
      <c r="B757" s="268"/>
      <c r="C757" s="268"/>
      <c r="D757" s="268"/>
      <c r="E757" s="268"/>
      <c r="F757" s="268"/>
      <c r="G757" s="268"/>
      <c r="H757" s="269"/>
      <c r="I757" s="189"/>
      <c r="J757" s="3"/>
      <c r="K757" s="2"/>
      <c r="L757" s="269"/>
      <c r="M757" s="189"/>
      <c r="N757" s="3"/>
      <c r="O757" s="2"/>
      <c r="P757" s="269"/>
      <c r="Q757" s="189"/>
      <c r="R757" s="3"/>
      <c r="S757" s="2"/>
      <c r="T757" s="269"/>
      <c r="U757" s="189"/>
      <c r="V757" s="3"/>
      <c r="W757" s="1"/>
      <c r="X757" s="1"/>
      <c r="Y757" s="1"/>
      <c r="Z757" s="1"/>
      <c r="AA757" s="2"/>
      <c r="AB757" s="2"/>
      <c r="AC757" s="2"/>
      <c r="AD757" s="2"/>
      <c r="AE757" s="2"/>
      <c r="AF757" s="2"/>
      <c r="AG757" s="270"/>
    </row>
    <row r="758" spans="1:33" ht="14.25" customHeight="1">
      <c r="A758" s="204"/>
      <c r="B758" s="268"/>
      <c r="C758" s="268"/>
      <c r="D758" s="268"/>
      <c r="E758" s="268"/>
      <c r="F758" s="268"/>
      <c r="G758" s="268"/>
      <c r="H758" s="269"/>
      <c r="I758" s="189"/>
      <c r="J758" s="3"/>
      <c r="K758" s="2"/>
      <c r="L758" s="269"/>
      <c r="M758" s="189"/>
      <c r="N758" s="3"/>
      <c r="O758" s="2"/>
      <c r="P758" s="269"/>
      <c r="Q758" s="189"/>
      <c r="R758" s="3"/>
      <c r="S758" s="2"/>
      <c r="T758" s="269"/>
      <c r="U758" s="189"/>
      <c r="V758" s="3"/>
      <c r="W758" s="1"/>
      <c r="X758" s="1"/>
      <c r="Y758" s="1"/>
      <c r="Z758" s="1"/>
      <c r="AA758" s="2"/>
      <c r="AB758" s="2"/>
      <c r="AC758" s="2"/>
      <c r="AD758" s="2"/>
      <c r="AE758" s="2"/>
      <c r="AF758" s="2"/>
      <c r="AG758" s="270"/>
    </row>
    <row r="759" spans="1:33" ht="14.25" customHeight="1">
      <c r="A759" s="204"/>
      <c r="B759" s="268"/>
      <c r="C759" s="268"/>
      <c r="D759" s="268"/>
      <c r="E759" s="268"/>
      <c r="F759" s="268"/>
      <c r="G759" s="268"/>
      <c r="H759" s="269"/>
      <c r="I759" s="189"/>
      <c r="J759" s="3"/>
      <c r="K759" s="2"/>
      <c r="L759" s="269"/>
      <c r="M759" s="189"/>
      <c r="N759" s="3"/>
      <c r="O759" s="2"/>
      <c r="P759" s="269"/>
      <c r="Q759" s="189"/>
      <c r="R759" s="3"/>
      <c r="S759" s="2"/>
      <c r="T759" s="269"/>
      <c r="U759" s="189"/>
      <c r="V759" s="3"/>
      <c r="W759" s="1"/>
      <c r="X759" s="1"/>
      <c r="Y759" s="1"/>
      <c r="Z759" s="1"/>
      <c r="AA759" s="2"/>
      <c r="AB759" s="2"/>
      <c r="AC759" s="2"/>
      <c r="AD759" s="2"/>
      <c r="AE759" s="2"/>
      <c r="AF759" s="2"/>
      <c r="AG759" s="270"/>
    </row>
    <row r="760" spans="1:33" ht="14.25" customHeight="1">
      <c r="A760" s="204"/>
      <c r="B760" s="268"/>
      <c r="C760" s="268"/>
      <c r="D760" s="268"/>
      <c r="E760" s="268"/>
      <c r="F760" s="268"/>
      <c r="G760" s="268"/>
      <c r="H760" s="269"/>
      <c r="I760" s="189"/>
      <c r="J760" s="3"/>
      <c r="K760" s="2"/>
      <c r="L760" s="269"/>
      <c r="M760" s="189"/>
      <c r="N760" s="3"/>
      <c r="O760" s="2"/>
      <c r="P760" s="269"/>
      <c r="Q760" s="189"/>
      <c r="R760" s="3"/>
      <c r="S760" s="2"/>
      <c r="T760" s="269"/>
      <c r="U760" s="189"/>
      <c r="V760" s="3"/>
      <c r="W760" s="1"/>
      <c r="X760" s="1"/>
      <c r="Y760" s="1"/>
      <c r="Z760" s="1"/>
      <c r="AA760" s="2"/>
      <c r="AB760" s="2"/>
      <c r="AC760" s="2"/>
      <c r="AD760" s="2"/>
      <c r="AE760" s="2"/>
      <c r="AF760" s="2"/>
      <c r="AG760" s="270"/>
    </row>
    <row r="761" spans="1:33" ht="14.25" customHeight="1">
      <c r="A761" s="204"/>
      <c r="B761" s="268"/>
      <c r="C761" s="268"/>
      <c r="D761" s="268"/>
      <c r="E761" s="268"/>
      <c r="F761" s="268"/>
      <c r="G761" s="268"/>
      <c r="H761" s="269"/>
      <c r="I761" s="189"/>
      <c r="J761" s="3"/>
      <c r="K761" s="2"/>
      <c r="L761" s="269"/>
      <c r="M761" s="189"/>
      <c r="N761" s="3"/>
      <c r="O761" s="2"/>
      <c r="P761" s="269"/>
      <c r="Q761" s="189"/>
      <c r="R761" s="3"/>
      <c r="S761" s="2"/>
      <c r="T761" s="269"/>
      <c r="U761" s="189"/>
      <c r="V761" s="3"/>
      <c r="W761" s="1"/>
      <c r="X761" s="1"/>
      <c r="Y761" s="1"/>
      <c r="Z761" s="1"/>
      <c r="AA761" s="2"/>
      <c r="AB761" s="2"/>
      <c r="AC761" s="2"/>
      <c r="AD761" s="2"/>
      <c r="AE761" s="2"/>
      <c r="AF761" s="2"/>
      <c r="AG761" s="270"/>
    </row>
    <row r="762" spans="1:33" ht="14.25" customHeight="1">
      <c r="A762" s="204"/>
      <c r="B762" s="268"/>
      <c r="C762" s="268"/>
      <c r="D762" s="268"/>
      <c r="E762" s="268"/>
      <c r="F762" s="268"/>
      <c r="G762" s="268"/>
      <c r="H762" s="269"/>
      <c r="I762" s="189"/>
      <c r="J762" s="3"/>
      <c r="K762" s="2"/>
      <c r="L762" s="269"/>
      <c r="M762" s="189"/>
      <c r="N762" s="3"/>
      <c r="O762" s="2"/>
      <c r="P762" s="269"/>
      <c r="Q762" s="189"/>
      <c r="R762" s="3"/>
      <c r="S762" s="2"/>
      <c r="T762" s="269"/>
      <c r="U762" s="189"/>
      <c r="V762" s="3"/>
      <c r="W762" s="1"/>
      <c r="X762" s="1"/>
      <c r="Y762" s="1"/>
      <c r="Z762" s="1"/>
      <c r="AA762" s="2"/>
      <c r="AB762" s="2"/>
      <c r="AC762" s="2"/>
      <c r="AD762" s="2"/>
      <c r="AE762" s="2"/>
      <c r="AF762" s="2"/>
      <c r="AG762" s="270"/>
    </row>
    <row r="763" spans="1:33" ht="14.25" customHeight="1">
      <c r="A763" s="204"/>
      <c r="B763" s="268"/>
      <c r="C763" s="268"/>
      <c r="D763" s="268"/>
      <c r="E763" s="268"/>
      <c r="F763" s="268"/>
      <c r="G763" s="268"/>
      <c r="H763" s="269"/>
      <c r="I763" s="189"/>
      <c r="J763" s="3"/>
      <c r="K763" s="2"/>
      <c r="L763" s="269"/>
      <c r="M763" s="189"/>
      <c r="N763" s="3"/>
      <c r="O763" s="2"/>
      <c r="P763" s="269"/>
      <c r="Q763" s="189"/>
      <c r="R763" s="3"/>
      <c r="S763" s="2"/>
      <c r="T763" s="269"/>
      <c r="U763" s="189"/>
      <c r="V763" s="3"/>
      <c r="W763" s="1"/>
      <c r="X763" s="1"/>
      <c r="Y763" s="1"/>
      <c r="Z763" s="1"/>
      <c r="AA763" s="2"/>
      <c r="AB763" s="2"/>
      <c r="AC763" s="2"/>
      <c r="AD763" s="2"/>
      <c r="AE763" s="2"/>
      <c r="AF763" s="2"/>
      <c r="AG763" s="270"/>
    </row>
    <row r="764" spans="1:33" ht="14.25" customHeight="1">
      <c r="A764" s="204"/>
      <c r="B764" s="268"/>
      <c r="C764" s="268"/>
      <c r="D764" s="268"/>
      <c r="E764" s="268"/>
      <c r="F764" s="268"/>
      <c r="G764" s="268"/>
      <c r="H764" s="269"/>
      <c r="I764" s="189"/>
      <c r="J764" s="3"/>
      <c r="K764" s="2"/>
      <c r="L764" s="269"/>
      <c r="M764" s="189"/>
      <c r="N764" s="3"/>
      <c r="O764" s="2"/>
      <c r="P764" s="269"/>
      <c r="Q764" s="189"/>
      <c r="R764" s="3"/>
      <c r="S764" s="2"/>
      <c r="T764" s="269"/>
      <c r="U764" s="189"/>
      <c r="V764" s="3"/>
      <c r="W764" s="1"/>
      <c r="X764" s="1"/>
      <c r="Y764" s="1"/>
      <c r="Z764" s="1"/>
      <c r="AA764" s="2"/>
      <c r="AB764" s="2"/>
      <c r="AC764" s="2"/>
      <c r="AD764" s="2"/>
      <c r="AE764" s="2"/>
      <c r="AF764" s="2"/>
      <c r="AG764" s="270"/>
    </row>
    <row r="765" spans="1:33" ht="14.25" customHeight="1">
      <c r="A765" s="204"/>
      <c r="B765" s="268"/>
      <c r="C765" s="268"/>
      <c r="D765" s="268"/>
      <c r="E765" s="268"/>
      <c r="F765" s="268"/>
      <c r="G765" s="268"/>
      <c r="H765" s="269"/>
      <c r="I765" s="189"/>
      <c r="J765" s="3"/>
      <c r="K765" s="2"/>
      <c r="L765" s="269"/>
      <c r="M765" s="189"/>
      <c r="N765" s="3"/>
      <c r="O765" s="2"/>
      <c r="P765" s="269"/>
      <c r="Q765" s="189"/>
      <c r="R765" s="3"/>
      <c r="S765" s="2"/>
      <c r="T765" s="269"/>
      <c r="U765" s="189"/>
      <c r="V765" s="3"/>
      <c r="W765" s="1"/>
      <c r="X765" s="1"/>
      <c r="Y765" s="1"/>
      <c r="Z765" s="1"/>
      <c r="AA765" s="2"/>
      <c r="AB765" s="2"/>
      <c r="AC765" s="2"/>
      <c r="AD765" s="2"/>
      <c r="AE765" s="2"/>
      <c r="AF765" s="2"/>
      <c r="AG765" s="270"/>
    </row>
    <row r="766" spans="1:33" ht="14.25" customHeight="1">
      <c r="A766" s="204"/>
      <c r="B766" s="268"/>
      <c r="C766" s="268"/>
      <c r="D766" s="268"/>
      <c r="E766" s="268"/>
      <c r="F766" s="268"/>
      <c r="G766" s="268"/>
      <c r="H766" s="269"/>
      <c r="I766" s="189"/>
      <c r="J766" s="3"/>
      <c r="K766" s="2"/>
      <c r="L766" s="269"/>
      <c r="M766" s="189"/>
      <c r="N766" s="3"/>
      <c r="O766" s="2"/>
      <c r="P766" s="269"/>
      <c r="Q766" s="189"/>
      <c r="R766" s="3"/>
      <c r="S766" s="2"/>
      <c r="T766" s="269"/>
      <c r="U766" s="189"/>
      <c r="V766" s="3"/>
      <c r="W766" s="1"/>
      <c r="X766" s="1"/>
      <c r="Y766" s="1"/>
      <c r="Z766" s="1"/>
      <c r="AA766" s="2"/>
      <c r="AB766" s="2"/>
      <c r="AC766" s="2"/>
      <c r="AD766" s="2"/>
      <c r="AE766" s="2"/>
      <c r="AF766" s="2"/>
      <c r="AG766" s="270"/>
    </row>
    <row r="767" spans="1:33" ht="14.25" customHeight="1">
      <c r="A767" s="204"/>
      <c r="B767" s="268"/>
      <c r="C767" s="268"/>
      <c r="D767" s="268"/>
      <c r="E767" s="268"/>
      <c r="F767" s="268"/>
      <c r="G767" s="268"/>
      <c r="H767" s="269"/>
      <c r="I767" s="189"/>
      <c r="J767" s="3"/>
      <c r="K767" s="2"/>
      <c r="L767" s="269"/>
      <c r="M767" s="189"/>
      <c r="N767" s="3"/>
      <c r="O767" s="2"/>
      <c r="P767" s="269"/>
      <c r="Q767" s="189"/>
      <c r="R767" s="3"/>
      <c r="S767" s="2"/>
      <c r="T767" s="269"/>
      <c r="U767" s="189"/>
      <c r="V767" s="3"/>
      <c r="W767" s="1"/>
      <c r="X767" s="1"/>
      <c r="Y767" s="1"/>
      <c r="Z767" s="1"/>
      <c r="AA767" s="2"/>
      <c r="AB767" s="2"/>
      <c r="AC767" s="2"/>
      <c r="AD767" s="2"/>
      <c r="AE767" s="2"/>
      <c r="AF767" s="2"/>
      <c r="AG767" s="270"/>
    </row>
    <row r="768" spans="1:33" ht="14.25" customHeight="1">
      <c r="A768" s="204"/>
      <c r="B768" s="268"/>
      <c r="C768" s="268"/>
      <c r="D768" s="268"/>
      <c r="E768" s="268"/>
      <c r="F768" s="268"/>
      <c r="G768" s="268"/>
      <c r="H768" s="269"/>
      <c r="I768" s="189"/>
      <c r="J768" s="3"/>
      <c r="K768" s="2"/>
      <c r="L768" s="269"/>
      <c r="M768" s="189"/>
      <c r="N768" s="3"/>
      <c r="O768" s="2"/>
      <c r="P768" s="269"/>
      <c r="Q768" s="189"/>
      <c r="R768" s="3"/>
      <c r="S768" s="2"/>
      <c r="T768" s="269"/>
      <c r="U768" s="189"/>
      <c r="V768" s="3"/>
      <c r="W768" s="1"/>
      <c r="X768" s="1"/>
      <c r="Y768" s="1"/>
      <c r="Z768" s="1"/>
      <c r="AA768" s="2"/>
      <c r="AB768" s="2"/>
      <c r="AC768" s="2"/>
      <c r="AD768" s="2"/>
      <c r="AE768" s="2"/>
      <c r="AF768" s="2"/>
      <c r="AG768" s="270"/>
    </row>
    <row r="769" spans="1:33" ht="14.25" customHeight="1">
      <c r="A769" s="204"/>
      <c r="B769" s="268"/>
      <c r="C769" s="268"/>
      <c r="D769" s="268"/>
      <c r="E769" s="268"/>
      <c r="F769" s="268"/>
      <c r="G769" s="268"/>
      <c r="H769" s="269"/>
      <c r="I769" s="189"/>
      <c r="J769" s="3"/>
      <c r="K769" s="2"/>
      <c r="L769" s="269"/>
      <c r="M769" s="189"/>
      <c r="N769" s="3"/>
      <c r="O769" s="2"/>
      <c r="P769" s="269"/>
      <c r="Q769" s="189"/>
      <c r="R769" s="3"/>
      <c r="S769" s="2"/>
      <c r="T769" s="269"/>
      <c r="U769" s="189"/>
      <c r="V769" s="3"/>
      <c r="W769" s="1"/>
      <c r="X769" s="1"/>
      <c r="Y769" s="1"/>
      <c r="Z769" s="1"/>
      <c r="AA769" s="2"/>
      <c r="AB769" s="2"/>
      <c r="AC769" s="2"/>
      <c r="AD769" s="2"/>
      <c r="AE769" s="2"/>
      <c r="AF769" s="2"/>
      <c r="AG769" s="270"/>
    </row>
    <row r="770" spans="1:33" ht="14.25" customHeight="1">
      <c r="A770" s="204"/>
      <c r="B770" s="268"/>
      <c r="C770" s="268"/>
      <c r="D770" s="268"/>
      <c r="E770" s="268"/>
      <c r="F770" s="268"/>
      <c r="G770" s="268"/>
      <c r="H770" s="269"/>
      <c r="I770" s="189"/>
      <c r="J770" s="3"/>
      <c r="K770" s="2"/>
      <c r="L770" s="269"/>
      <c r="M770" s="189"/>
      <c r="N770" s="3"/>
      <c r="O770" s="2"/>
      <c r="P770" s="269"/>
      <c r="Q770" s="189"/>
      <c r="R770" s="3"/>
      <c r="S770" s="2"/>
      <c r="T770" s="269"/>
      <c r="U770" s="189"/>
      <c r="V770" s="3"/>
      <c r="W770" s="1"/>
      <c r="X770" s="1"/>
      <c r="Y770" s="1"/>
      <c r="Z770" s="1"/>
      <c r="AA770" s="2"/>
      <c r="AB770" s="2"/>
      <c r="AC770" s="2"/>
      <c r="AD770" s="2"/>
      <c r="AE770" s="2"/>
      <c r="AF770" s="2"/>
      <c r="AG770" s="270"/>
    </row>
    <row r="771" spans="1:33" ht="14.25" customHeight="1">
      <c r="A771" s="204"/>
      <c r="B771" s="268"/>
      <c r="C771" s="268"/>
      <c r="D771" s="268"/>
      <c r="E771" s="268"/>
      <c r="F771" s="268"/>
      <c r="G771" s="268"/>
      <c r="H771" s="269"/>
      <c r="I771" s="189"/>
      <c r="J771" s="3"/>
      <c r="K771" s="2"/>
      <c r="L771" s="269"/>
      <c r="M771" s="189"/>
      <c r="N771" s="3"/>
      <c r="O771" s="2"/>
      <c r="P771" s="269"/>
      <c r="Q771" s="189"/>
      <c r="R771" s="3"/>
      <c r="S771" s="2"/>
      <c r="T771" s="269"/>
      <c r="U771" s="189"/>
      <c r="V771" s="3"/>
      <c r="W771" s="1"/>
      <c r="X771" s="1"/>
      <c r="Y771" s="1"/>
      <c r="Z771" s="1"/>
      <c r="AA771" s="2"/>
      <c r="AB771" s="2"/>
      <c r="AC771" s="2"/>
      <c r="AD771" s="2"/>
      <c r="AE771" s="2"/>
      <c r="AF771" s="2"/>
      <c r="AG771" s="270"/>
    </row>
    <row r="772" spans="1:33" ht="14.25" customHeight="1">
      <c r="A772" s="204"/>
      <c r="B772" s="268"/>
      <c r="C772" s="268"/>
      <c r="D772" s="268"/>
      <c r="E772" s="268"/>
      <c r="F772" s="268"/>
      <c r="G772" s="268"/>
      <c r="H772" s="269"/>
      <c r="I772" s="189"/>
      <c r="J772" s="3"/>
      <c r="K772" s="2"/>
      <c r="L772" s="269"/>
      <c r="M772" s="189"/>
      <c r="N772" s="3"/>
      <c r="O772" s="2"/>
      <c r="P772" s="269"/>
      <c r="Q772" s="189"/>
      <c r="R772" s="3"/>
      <c r="S772" s="2"/>
      <c r="T772" s="269"/>
      <c r="U772" s="189"/>
      <c r="V772" s="3"/>
      <c r="W772" s="1"/>
      <c r="X772" s="1"/>
      <c r="Y772" s="1"/>
      <c r="Z772" s="1"/>
      <c r="AA772" s="2"/>
      <c r="AB772" s="2"/>
      <c r="AC772" s="2"/>
      <c r="AD772" s="2"/>
      <c r="AE772" s="2"/>
      <c r="AF772" s="2"/>
      <c r="AG772" s="270"/>
    </row>
    <row r="773" spans="1:33" ht="14.25" customHeight="1">
      <c r="A773" s="204"/>
      <c r="B773" s="268"/>
      <c r="C773" s="268"/>
      <c r="D773" s="268"/>
      <c r="E773" s="268"/>
      <c r="F773" s="268"/>
      <c r="G773" s="268"/>
      <c r="H773" s="269"/>
      <c r="I773" s="189"/>
      <c r="J773" s="3"/>
      <c r="K773" s="2"/>
      <c r="L773" s="269"/>
      <c r="M773" s="189"/>
      <c r="N773" s="3"/>
      <c r="O773" s="2"/>
      <c r="P773" s="269"/>
      <c r="Q773" s="189"/>
      <c r="R773" s="3"/>
      <c r="S773" s="2"/>
      <c r="T773" s="269"/>
      <c r="U773" s="189"/>
      <c r="V773" s="3"/>
      <c r="W773" s="1"/>
      <c r="X773" s="1"/>
      <c r="Y773" s="1"/>
      <c r="Z773" s="1"/>
      <c r="AA773" s="2"/>
      <c r="AB773" s="2"/>
      <c r="AC773" s="2"/>
      <c r="AD773" s="2"/>
      <c r="AE773" s="2"/>
      <c r="AF773" s="2"/>
      <c r="AG773" s="270"/>
    </row>
    <row r="774" spans="1:33" ht="14.25" customHeight="1">
      <c r="A774" s="204"/>
      <c r="B774" s="268"/>
      <c r="C774" s="268"/>
      <c r="D774" s="268"/>
      <c r="E774" s="268"/>
      <c r="F774" s="268"/>
      <c r="G774" s="268"/>
      <c r="H774" s="269"/>
      <c r="I774" s="189"/>
      <c r="J774" s="3"/>
      <c r="K774" s="2"/>
      <c r="L774" s="269"/>
      <c r="M774" s="189"/>
      <c r="N774" s="3"/>
      <c r="O774" s="2"/>
      <c r="P774" s="269"/>
      <c r="Q774" s="189"/>
      <c r="R774" s="3"/>
      <c r="S774" s="2"/>
      <c r="T774" s="269"/>
      <c r="U774" s="189"/>
      <c r="V774" s="3"/>
      <c r="W774" s="1"/>
      <c r="X774" s="1"/>
      <c r="Y774" s="1"/>
      <c r="Z774" s="1"/>
      <c r="AA774" s="2"/>
      <c r="AB774" s="2"/>
      <c r="AC774" s="2"/>
      <c r="AD774" s="2"/>
      <c r="AE774" s="2"/>
      <c r="AF774" s="2"/>
      <c r="AG774" s="270"/>
    </row>
    <row r="775" spans="1:33" ht="14.25" customHeight="1">
      <c r="A775" s="204"/>
      <c r="B775" s="268"/>
      <c r="C775" s="268"/>
      <c r="D775" s="268"/>
      <c r="E775" s="268"/>
      <c r="F775" s="268"/>
      <c r="G775" s="268"/>
      <c r="H775" s="269"/>
      <c r="I775" s="189"/>
      <c r="J775" s="3"/>
      <c r="K775" s="2"/>
      <c r="L775" s="269"/>
      <c r="M775" s="189"/>
      <c r="N775" s="3"/>
      <c r="O775" s="2"/>
      <c r="P775" s="269"/>
      <c r="Q775" s="189"/>
      <c r="R775" s="3"/>
      <c r="S775" s="2"/>
      <c r="T775" s="269"/>
      <c r="U775" s="189"/>
      <c r="V775" s="3"/>
      <c r="W775" s="1"/>
      <c r="X775" s="1"/>
      <c r="Y775" s="1"/>
      <c r="Z775" s="1"/>
      <c r="AA775" s="2"/>
      <c r="AB775" s="2"/>
      <c r="AC775" s="2"/>
      <c r="AD775" s="2"/>
      <c r="AE775" s="2"/>
      <c r="AF775" s="2"/>
      <c r="AG775" s="270"/>
    </row>
    <row r="776" spans="1:33" ht="14.25" customHeight="1">
      <c r="A776" s="204"/>
      <c r="B776" s="268"/>
      <c r="C776" s="268"/>
      <c r="D776" s="268"/>
      <c r="E776" s="268"/>
      <c r="F776" s="268"/>
      <c r="G776" s="268"/>
      <c r="H776" s="269"/>
      <c r="I776" s="189"/>
      <c r="J776" s="3"/>
      <c r="K776" s="2"/>
      <c r="L776" s="269"/>
      <c r="M776" s="189"/>
      <c r="N776" s="3"/>
      <c r="O776" s="2"/>
      <c r="P776" s="269"/>
      <c r="Q776" s="189"/>
      <c r="R776" s="3"/>
      <c r="S776" s="2"/>
      <c r="T776" s="269"/>
      <c r="U776" s="189"/>
      <c r="V776" s="3"/>
      <c r="W776" s="1"/>
      <c r="X776" s="1"/>
      <c r="Y776" s="1"/>
      <c r="Z776" s="1"/>
      <c r="AA776" s="2"/>
      <c r="AB776" s="2"/>
      <c r="AC776" s="2"/>
      <c r="AD776" s="2"/>
      <c r="AE776" s="2"/>
      <c r="AF776" s="2"/>
      <c r="AG776" s="270"/>
    </row>
    <row r="777" spans="1:33" ht="14.25" customHeight="1">
      <c r="A777" s="204"/>
      <c r="B777" s="268"/>
      <c r="C777" s="268"/>
      <c r="D777" s="268"/>
      <c r="E777" s="268"/>
      <c r="F777" s="268"/>
      <c r="G777" s="268"/>
      <c r="H777" s="269"/>
      <c r="I777" s="189"/>
      <c r="J777" s="3"/>
      <c r="K777" s="2"/>
      <c r="L777" s="269"/>
      <c r="M777" s="189"/>
      <c r="N777" s="3"/>
      <c r="O777" s="2"/>
      <c r="P777" s="269"/>
      <c r="Q777" s="189"/>
      <c r="R777" s="3"/>
      <c r="S777" s="2"/>
      <c r="T777" s="269"/>
      <c r="U777" s="189"/>
      <c r="V777" s="3"/>
      <c r="W777" s="1"/>
      <c r="X777" s="1"/>
      <c r="Y777" s="1"/>
      <c r="Z777" s="1"/>
      <c r="AA777" s="2"/>
      <c r="AB777" s="2"/>
      <c r="AC777" s="2"/>
      <c r="AD777" s="2"/>
      <c r="AE777" s="2"/>
      <c r="AF777" s="2"/>
      <c r="AG777" s="270"/>
    </row>
    <row r="778" spans="1:33" ht="14.25" customHeight="1">
      <c r="A778" s="204"/>
      <c r="B778" s="268"/>
      <c r="C778" s="268"/>
      <c r="D778" s="268"/>
      <c r="E778" s="268"/>
      <c r="F778" s="268"/>
      <c r="G778" s="268"/>
      <c r="H778" s="269"/>
      <c r="I778" s="189"/>
      <c r="J778" s="3"/>
      <c r="K778" s="2"/>
      <c r="L778" s="269"/>
      <c r="M778" s="189"/>
      <c r="N778" s="3"/>
      <c r="O778" s="2"/>
      <c r="P778" s="269"/>
      <c r="Q778" s="189"/>
      <c r="R778" s="3"/>
      <c r="S778" s="2"/>
      <c r="T778" s="269"/>
      <c r="U778" s="189"/>
      <c r="V778" s="3"/>
      <c r="W778" s="1"/>
      <c r="X778" s="1"/>
      <c r="Y778" s="1"/>
      <c r="Z778" s="1"/>
      <c r="AA778" s="2"/>
      <c r="AB778" s="2"/>
      <c r="AC778" s="2"/>
      <c r="AD778" s="2"/>
      <c r="AE778" s="2"/>
      <c r="AF778" s="2"/>
      <c r="AG778" s="270"/>
    </row>
    <row r="779" spans="1:33" ht="14.25" customHeight="1">
      <c r="A779" s="204"/>
      <c r="B779" s="268"/>
      <c r="C779" s="268"/>
      <c r="D779" s="268"/>
      <c r="E779" s="268"/>
      <c r="F779" s="268"/>
      <c r="G779" s="268"/>
      <c r="H779" s="269"/>
      <c r="I779" s="189"/>
      <c r="J779" s="3"/>
      <c r="K779" s="2"/>
      <c r="L779" s="269"/>
      <c r="M779" s="189"/>
      <c r="N779" s="3"/>
      <c r="O779" s="2"/>
      <c r="P779" s="269"/>
      <c r="Q779" s="189"/>
      <c r="R779" s="3"/>
      <c r="S779" s="2"/>
      <c r="T779" s="269"/>
      <c r="U779" s="189"/>
      <c r="V779" s="3"/>
      <c r="W779" s="1"/>
      <c r="X779" s="1"/>
      <c r="Y779" s="1"/>
      <c r="Z779" s="1"/>
      <c r="AA779" s="2"/>
      <c r="AB779" s="2"/>
      <c r="AC779" s="2"/>
      <c r="AD779" s="2"/>
      <c r="AE779" s="2"/>
      <c r="AF779" s="2"/>
      <c r="AG779" s="270"/>
    </row>
    <row r="780" spans="1:33" ht="14.25" customHeight="1">
      <c r="A780" s="204"/>
      <c r="B780" s="268"/>
      <c r="C780" s="268"/>
      <c r="D780" s="268"/>
      <c r="E780" s="268"/>
      <c r="F780" s="268"/>
      <c r="G780" s="268"/>
      <c r="H780" s="269"/>
      <c r="I780" s="189"/>
      <c r="J780" s="3"/>
      <c r="K780" s="2"/>
      <c r="L780" s="269"/>
      <c r="M780" s="189"/>
      <c r="N780" s="3"/>
      <c r="O780" s="2"/>
      <c r="P780" s="269"/>
      <c r="Q780" s="189"/>
      <c r="R780" s="3"/>
      <c r="S780" s="2"/>
      <c r="T780" s="269"/>
      <c r="U780" s="189"/>
      <c r="V780" s="3"/>
      <c r="W780" s="1"/>
      <c r="X780" s="1"/>
      <c r="Y780" s="1"/>
      <c r="Z780" s="1"/>
      <c r="AA780" s="2"/>
      <c r="AB780" s="2"/>
      <c r="AC780" s="2"/>
      <c r="AD780" s="2"/>
      <c r="AE780" s="2"/>
      <c r="AF780" s="2"/>
      <c r="AG780" s="270"/>
    </row>
    <row r="781" spans="1:33" ht="14.25" customHeight="1">
      <c r="A781" s="204"/>
      <c r="B781" s="268"/>
      <c r="C781" s="268"/>
      <c r="D781" s="268"/>
      <c r="E781" s="268"/>
      <c r="F781" s="268"/>
      <c r="G781" s="268"/>
      <c r="H781" s="269"/>
      <c r="I781" s="189"/>
      <c r="J781" s="3"/>
      <c r="K781" s="2"/>
      <c r="L781" s="269"/>
      <c r="M781" s="189"/>
      <c r="N781" s="3"/>
      <c r="O781" s="2"/>
      <c r="P781" s="269"/>
      <c r="Q781" s="189"/>
      <c r="R781" s="3"/>
      <c r="S781" s="2"/>
      <c r="T781" s="269"/>
      <c r="U781" s="189"/>
      <c r="V781" s="3"/>
      <c r="W781" s="1"/>
      <c r="X781" s="1"/>
      <c r="Y781" s="1"/>
      <c r="Z781" s="1"/>
      <c r="AA781" s="2"/>
      <c r="AB781" s="2"/>
      <c r="AC781" s="2"/>
      <c r="AD781" s="2"/>
      <c r="AE781" s="2"/>
      <c r="AF781" s="2"/>
      <c r="AG781" s="270"/>
    </row>
    <row r="782" spans="1:33" ht="14.25" customHeight="1">
      <c r="A782" s="204"/>
      <c r="B782" s="268"/>
      <c r="C782" s="268"/>
      <c r="D782" s="268"/>
      <c r="E782" s="268"/>
      <c r="F782" s="268"/>
      <c r="G782" s="268"/>
      <c r="H782" s="269"/>
      <c r="I782" s="189"/>
      <c r="J782" s="3"/>
      <c r="K782" s="2"/>
      <c r="L782" s="269"/>
      <c r="M782" s="189"/>
      <c r="N782" s="3"/>
      <c r="O782" s="2"/>
      <c r="P782" s="269"/>
      <c r="Q782" s="189"/>
      <c r="R782" s="3"/>
      <c r="S782" s="2"/>
      <c r="T782" s="269"/>
      <c r="U782" s="189"/>
      <c r="V782" s="3"/>
      <c r="W782" s="1"/>
      <c r="X782" s="1"/>
      <c r="Y782" s="1"/>
      <c r="Z782" s="1"/>
      <c r="AA782" s="2"/>
      <c r="AB782" s="2"/>
      <c r="AC782" s="2"/>
      <c r="AD782" s="2"/>
      <c r="AE782" s="2"/>
      <c r="AF782" s="2"/>
      <c r="AG782" s="270"/>
    </row>
    <row r="783" spans="1:33" ht="14.25" customHeight="1">
      <c r="A783" s="204"/>
      <c r="B783" s="268"/>
      <c r="C783" s="268"/>
      <c r="D783" s="268"/>
      <c r="E783" s="268"/>
      <c r="F783" s="268"/>
      <c r="G783" s="268"/>
      <c r="H783" s="269"/>
      <c r="I783" s="189"/>
      <c r="J783" s="3"/>
      <c r="K783" s="2"/>
      <c r="L783" s="269"/>
      <c r="M783" s="189"/>
      <c r="N783" s="3"/>
      <c r="O783" s="2"/>
      <c r="P783" s="269"/>
      <c r="Q783" s="189"/>
      <c r="R783" s="3"/>
      <c r="S783" s="2"/>
      <c r="T783" s="269"/>
      <c r="U783" s="189"/>
      <c r="V783" s="3"/>
      <c r="W783" s="1"/>
      <c r="X783" s="1"/>
      <c r="Y783" s="1"/>
      <c r="Z783" s="1"/>
      <c r="AA783" s="2"/>
      <c r="AB783" s="2"/>
      <c r="AC783" s="2"/>
      <c r="AD783" s="2"/>
      <c r="AE783" s="2"/>
      <c r="AF783" s="2"/>
      <c r="AG783" s="270"/>
    </row>
    <row r="784" spans="1:33" ht="14.25" customHeight="1">
      <c r="A784" s="204"/>
      <c r="B784" s="268"/>
      <c r="C784" s="268"/>
      <c r="D784" s="268"/>
      <c r="E784" s="268"/>
      <c r="F784" s="268"/>
      <c r="G784" s="268"/>
      <c r="H784" s="269"/>
      <c r="I784" s="189"/>
      <c r="J784" s="3"/>
      <c r="K784" s="2"/>
      <c r="L784" s="269"/>
      <c r="M784" s="189"/>
      <c r="N784" s="3"/>
      <c r="O784" s="2"/>
      <c r="P784" s="269"/>
      <c r="Q784" s="189"/>
      <c r="R784" s="3"/>
      <c r="S784" s="2"/>
      <c r="T784" s="269"/>
      <c r="U784" s="189"/>
      <c r="V784" s="3"/>
      <c r="W784" s="1"/>
      <c r="X784" s="1"/>
      <c r="Y784" s="1"/>
      <c r="Z784" s="1"/>
      <c r="AA784" s="2"/>
      <c r="AB784" s="2"/>
      <c r="AC784" s="2"/>
      <c r="AD784" s="2"/>
      <c r="AE784" s="2"/>
      <c r="AF784" s="2"/>
      <c r="AG784" s="270"/>
    </row>
    <row r="785" spans="1:33" ht="14.25" customHeight="1">
      <c r="A785" s="204"/>
      <c r="B785" s="268"/>
      <c r="C785" s="268"/>
      <c r="D785" s="268"/>
      <c r="E785" s="268"/>
      <c r="F785" s="268"/>
      <c r="G785" s="268"/>
      <c r="H785" s="269"/>
      <c r="I785" s="189"/>
      <c r="J785" s="3"/>
      <c r="K785" s="2"/>
      <c r="L785" s="269"/>
      <c r="M785" s="189"/>
      <c r="N785" s="3"/>
      <c r="O785" s="2"/>
      <c r="P785" s="269"/>
      <c r="Q785" s="189"/>
      <c r="R785" s="3"/>
      <c r="S785" s="2"/>
      <c r="T785" s="269"/>
      <c r="U785" s="189"/>
      <c r="V785" s="3"/>
      <c r="W785" s="1"/>
      <c r="X785" s="1"/>
      <c r="Y785" s="1"/>
      <c r="Z785" s="1"/>
      <c r="AA785" s="2"/>
      <c r="AB785" s="2"/>
      <c r="AC785" s="2"/>
      <c r="AD785" s="2"/>
      <c r="AE785" s="2"/>
      <c r="AF785" s="2"/>
      <c r="AG785" s="270"/>
    </row>
    <row r="786" spans="1:33" ht="14.25" customHeight="1">
      <c r="A786" s="204"/>
      <c r="B786" s="268"/>
      <c r="C786" s="268"/>
      <c r="D786" s="268"/>
      <c r="E786" s="268"/>
      <c r="F786" s="268"/>
      <c r="G786" s="268"/>
      <c r="H786" s="269"/>
      <c r="I786" s="189"/>
      <c r="J786" s="3"/>
      <c r="K786" s="2"/>
      <c r="L786" s="269"/>
      <c r="M786" s="189"/>
      <c r="N786" s="3"/>
      <c r="O786" s="2"/>
      <c r="P786" s="269"/>
      <c r="Q786" s="189"/>
      <c r="R786" s="3"/>
      <c r="S786" s="2"/>
      <c r="T786" s="269"/>
      <c r="U786" s="189"/>
      <c r="V786" s="3"/>
      <c r="W786" s="1"/>
      <c r="X786" s="1"/>
      <c r="Y786" s="1"/>
      <c r="Z786" s="1"/>
      <c r="AA786" s="2"/>
      <c r="AB786" s="2"/>
      <c r="AC786" s="2"/>
      <c r="AD786" s="2"/>
      <c r="AE786" s="2"/>
      <c r="AF786" s="2"/>
      <c r="AG786" s="270"/>
    </row>
    <row r="787" spans="1:33" ht="14.25" customHeight="1">
      <c r="A787" s="204"/>
      <c r="B787" s="268"/>
      <c r="C787" s="268"/>
      <c r="D787" s="268"/>
      <c r="E787" s="268"/>
      <c r="F787" s="268"/>
      <c r="G787" s="268"/>
      <c r="H787" s="269"/>
      <c r="I787" s="189"/>
      <c r="J787" s="3"/>
      <c r="K787" s="2"/>
      <c r="L787" s="269"/>
      <c r="M787" s="189"/>
      <c r="N787" s="3"/>
      <c r="O787" s="2"/>
      <c r="P787" s="269"/>
      <c r="Q787" s="189"/>
      <c r="R787" s="3"/>
      <c r="S787" s="2"/>
      <c r="T787" s="269"/>
      <c r="U787" s="189"/>
      <c r="V787" s="3"/>
      <c r="W787" s="1"/>
      <c r="X787" s="1"/>
      <c r="Y787" s="1"/>
      <c r="Z787" s="1"/>
      <c r="AA787" s="2"/>
      <c r="AB787" s="2"/>
      <c r="AC787" s="2"/>
      <c r="AD787" s="2"/>
      <c r="AE787" s="2"/>
      <c r="AF787" s="2"/>
      <c r="AG787" s="270"/>
    </row>
    <row r="788" spans="1:33" ht="14.25" customHeight="1">
      <c r="A788" s="204"/>
      <c r="B788" s="268"/>
      <c r="C788" s="268"/>
      <c r="D788" s="268"/>
      <c r="E788" s="268"/>
      <c r="F788" s="268"/>
      <c r="G788" s="268"/>
      <c r="H788" s="269"/>
      <c r="I788" s="189"/>
      <c r="J788" s="3"/>
      <c r="K788" s="2"/>
      <c r="L788" s="269"/>
      <c r="M788" s="189"/>
      <c r="N788" s="3"/>
      <c r="O788" s="2"/>
      <c r="P788" s="269"/>
      <c r="Q788" s="189"/>
      <c r="R788" s="3"/>
      <c r="S788" s="2"/>
      <c r="T788" s="269"/>
      <c r="U788" s="189"/>
      <c r="V788" s="3"/>
      <c r="W788" s="1"/>
      <c r="X788" s="1"/>
      <c r="Y788" s="1"/>
      <c r="Z788" s="1"/>
      <c r="AA788" s="2"/>
      <c r="AB788" s="2"/>
      <c r="AC788" s="2"/>
      <c r="AD788" s="2"/>
      <c r="AE788" s="2"/>
      <c r="AF788" s="2"/>
      <c r="AG788" s="270"/>
    </row>
    <row r="789" spans="1:33" ht="14.25" customHeight="1">
      <c r="A789" s="204"/>
      <c r="B789" s="268"/>
      <c r="C789" s="268"/>
      <c r="D789" s="268"/>
      <c r="E789" s="268"/>
      <c r="F789" s="268"/>
      <c r="G789" s="268"/>
      <c r="H789" s="269"/>
      <c r="I789" s="189"/>
      <c r="J789" s="3"/>
      <c r="K789" s="2"/>
      <c r="L789" s="269"/>
      <c r="M789" s="189"/>
      <c r="N789" s="3"/>
      <c r="O789" s="2"/>
      <c r="P789" s="269"/>
      <c r="Q789" s="189"/>
      <c r="R789" s="3"/>
      <c r="S789" s="2"/>
      <c r="T789" s="269"/>
      <c r="U789" s="189"/>
      <c r="V789" s="3"/>
      <c r="W789" s="1"/>
      <c r="X789" s="1"/>
      <c r="Y789" s="1"/>
      <c r="Z789" s="1"/>
      <c r="AA789" s="2"/>
      <c r="AB789" s="2"/>
      <c r="AC789" s="2"/>
      <c r="AD789" s="2"/>
      <c r="AE789" s="2"/>
      <c r="AF789" s="2"/>
      <c r="AG789" s="270"/>
    </row>
    <row r="790" spans="1:33" ht="14.25" customHeight="1">
      <c r="A790" s="204"/>
      <c r="B790" s="268"/>
      <c r="C790" s="268"/>
      <c r="D790" s="268"/>
      <c r="E790" s="268"/>
      <c r="F790" s="268"/>
      <c r="G790" s="268"/>
      <c r="H790" s="269"/>
      <c r="I790" s="189"/>
      <c r="J790" s="3"/>
      <c r="K790" s="2"/>
      <c r="L790" s="269"/>
      <c r="M790" s="189"/>
      <c r="N790" s="3"/>
      <c r="O790" s="2"/>
      <c r="P790" s="269"/>
      <c r="Q790" s="189"/>
      <c r="R790" s="3"/>
      <c r="S790" s="2"/>
      <c r="T790" s="269"/>
      <c r="U790" s="189"/>
      <c r="V790" s="3"/>
      <c r="W790" s="1"/>
      <c r="X790" s="1"/>
      <c r="Y790" s="1"/>
      <c r="Z790" s="1"/>
      <c r="AA790" s="2"/>
      <c r="AB790" s="2"/>
      <c r="AC790" s="2"/>
      <c r="AD790" s="2"/>
      <c r="AE790" s="2"/>
      <c r="AF790" s="2"/>
      <c r="AG790" s="270"/>
    </row>
    <row r="791" spans="1:33" ht="14.25" customHeight="1">
      <c r="A791" s="204"/>
      <c r="B791" s="268"/>
      <c r="C791" s="268"/>
      <c r="D791" s="268"/>
      <c r="E791" s="268"/>
      <c r="F791" s="268"/>
      <c r="G791" s="268"/>
      <c r="H791" s="269"/>
      <c r="I791" s="189"/>
      <c r="J791" s="3"/>
      <c r="K791" s="2"/>
      <c r="L791" s="269"/>
      <c r="M791" s="189"/>
      <c r="N791" s="3"/>
      <c r="O791" s="2"/>
      <c r="P791" s="269"/>
      <c r="Q791" s="189"/>
      <c r="R791" s="3"/>
      <c r="S791" s="2"/>
      <c r="T791" s="269"/>
      <c r="U791" s="189"/>
      <c r="V791" s="3"/>
      <c r="W791" s="1"/>
      <c r="X791" s="1"/>
      <c r="Y791" s="1"/>
      <c r="Z791" s="1"/>
      <c r="AA791" s="2"/>
      <c r="AB791" s="2"/>
      <c r="AC791" s="2"/>
      <c r="AD791" s="2"/>
      <c r="AE791" s="2"/>
      <c r="AF791" s="2"/>
      <c r="AG791" s="270"/>
    </row>
    <row r="792" spans="1:33" ht="14.25" customHeight="1">
      <c r="A792" s="204"/>
      <c r="B792" s="268"/>
      <c r="C792" s="268"/>
      <c r="D792" s="268"/>
      <c r="E792" s="268"/>
      <c r="F792" s="268"/>
      <c r="G792" s="268"/>
      <c r="H792" s="269"/>
      <c r="I792" s="189"/>
      <c r="J792" s="3"/>
      <c r="K792" s="2"/>
      <c r="L792" s="269"/>
      <c r="M792" s="189"/>
      <c r="N792" s="3"/>
      <c r="O792" s="2"/>
      <c r="P792" s="269"/>
      <c r="Q792" s="189"/>
      <c r="R792" s="3"/>
      <c r="S792" s="2"/>
      <c r="T792" s="269"/>
      <c r="U792" s="189"/>
      <c r="V792" s="3"/>
      <c r="W792" s="1"/>
      <c r="X792" s="1"/>
      <c r="Y792" s="1"/>
      <c r="Z792" s="1"/>
      <c r="AA792" s="2"/>
      <c r="AB792" s="2"/>
      <c r="AC792" s="2"/>
      <c r="AD792" s="2"/>
      <c r="AE792" s="2"/>
      <c r="AF792" s="2"/>
      <c r="AG792" s="270"/>
    </row>
    <row r="793" spans="1:33" ht="14.25" customHeight="1">
      <c r="A793" s="204"/>
      <c r="B793" s="268"/>
      <c r="C793" s="268"/>
      <c r="D793" s="268"/>
      <c r="E793" s="268"/>
      <c r="F793" s="268"/>
      <c r="G793" s="268"/>
      <c r="H793" s="269"/>
      <c r="I793" s="189"/>
      <c r="J793" s="3"/>
      <c r="K793" s="2"/>
      <c r="L793" s="269"/>
      <c r="M793" s="189"/>
      <c r="N793" s="3"/>
      <c r="O793" s="2"/>
      <c r="P793" s="269"/>
      <c r="Q793" s="189"/>
      <c r="R793" s="3"/>
      <c r="S793" s="2"/>
      <c r="T793" s="269"/>
      <c r="U793" s="189"/>
      <c r="V793" s="3"/>
      <c r="W793" s="1"/>
      <c r="X793" s="1"/>
      <c r="Y793" s="1"/>
      <c r="Z793" s="1"/>
      <c r="AA793" s="2"/>
      <c r="AB793" s="2"/>
      <c r="AC793" s="2"/>
      <c r="AD793" s="2"/>
      <c r="AE793" s="2"/>
      <c r="AF793" s="2"/>
      <c r="AG793" s="270"/>
    </row>
    <row r="794" spans="1:33" ht="14.25" customHeight="1">
      <c r="A794" s="204"/>
      <c r="B794" s="268"/>
      <c r="C794" s="268"/>
      <c r="D794" s="268"/>
      <c r="E794" s="268"/>
      <c r="F794" s="268"/>
      <c r="G794" s="268"/>
      <c r="H794" s="269"/>
      <c r="I794" s="189"/>
      <c r="J794" s="3"/>
      <c r="K794" s="2"/>
      <c r="L794" s="269"/>
      <c r="M794" s="189"/>
      <c r="N794" s="3"/>
      <c r="O794" s="2"/>
      <c r="P794" s="269"/>
      <c r="Q794" s="189"/>
      <c r="R794" s="3"/>
      <c r="S794" s="2"/>
      <c r="T794" s="269"/>
      <c r="U794" s="189"/>
      <c r="V794" s="3"/>
      <c r="W794" s="1"/>
      <c r="X794" s="1"/>
      <c r="Y794" s="1"/>
      <c r="Z794" s="1"/>
      <c r="AA794" s="2"/>
      <c r="AB794" s="2"/>
      <c r="AC794" s="2"/>
      <c r="AD794" s="2"/>
      <c r="AE794" s="2"/>
      <c r="AF794" s="2"/>
      <c r="AG794" s="270"/>
    </row>
    <row r="795" spans="1:33" ht="14.25" customHeight="1">
      <c r="A795" s="204"/>
      <c r="B795" s="268"/>
      <c r="C795" s="268"/>
      <c r="D795" s="268"/>
      <c r="E795" s="268"/>
      <c r="F795" s="268"/>
      <c r="G795" s="268"/>
      <c r="H795" s="269"/>
      <c r="I795" s="189"/>
      <c r="J795" s="3"/>
      <c r="K795" s="2"/>
      <c r="L795" s="269"/>
      <c r="M795" s="189"/>
      <c r="N795" s="3"/>
      <c r="O795" s="2"/>
      <c r="P795" s="269"/>
      <c r="Q795" s="189"/>
      <c r="R795" s="3"/>
      <c r="S795" s="2"/>
      <c r="T795" s="269"/>
      <c r="U795" s="189"/>
      <c r="V795" s="3"/>
      <c r="W795" s="1"/>
      <c r="X795" s="1"/>
      <c r="Y795" s="1"/>
      <c r="Z795" s="1"/>
      <c r="AA795" s="2"/>
      <c r="AB795" s="2"/>
      <c r="AC795" s="2"/>
      <c r="AD795" s="2"/>
      <c r="AE795" s="2"/>
      <c r="AF795" s="2"/>
      <c r="AG795" s="270"/>
    </row>
    <row r="796" spans="1:33" ht="14.25" customHeight="1">
      <c r="A796" s="204"/>
      <c r="B796" s="268"/>
      <c r="C796" s="268"/>
      <c r="D796" s="268"/>
      <c r="E796" s="268"/>
      <c r="F796" s="268"/>
      <c r="G796" s="268"/>
      <c r="H796" s="269"/>
      <c r="I796" s="189"/>
      <c r="J796" s="3"/>
      <c r="K796" s="2"/>
      <c r="L796" s="269"/>
      <c r="M796" s="189"/>
      <c r="N796" s="3"/>
      <c r="O796" s="2"/>
      <c r="P796" s="269"/>
      <c r="Q796" s="189"/>
      <c r="R796" s="3"/>
      <c r="S796" s="2"/>
      <c r="T796" s="269"/>
      <c r="U796" s="189"/>
      <c r="V796" s="3"/>
      <c r="W796" s="1"/>
      <c r="X796" s="1"/>
      <c r="Y796" s="1"/>
      <c r="Z796" s="1"/>
      <c r="AA796" s="2"/>
      <c r="AB796" s="2"/>
      <c r="AC796" s="2"/>
      <c r="AD796" s="2"/>
      <c r="AE796" s="2"/>
      <c r="AF796" s="2"/>
      <c r="AG796" s="270"/>
    </row>
    <row r="797" spans="1:33" ht="14.25" customHeight="1">
      <c r="A797" s="204"/>
      <c r="B797" s="268"/>
      <c r="C797" s="268"/>
      <c r="D797" s="268"/>
      <c r="E797" s="268"/>
      <c r="F797" s="268"/>
      <c r="G797" s="268"/>
      <c r="H797" s="269"/>
      <c r="I797" s="189"/>
      <c r="J797" s="3"/>
      <c r="K797" s="2"/>
      <c r="L797" s="269"/>
      <c r="M797" s="189"/>
      <c r="N797" s="3"/>
      <c r="O797" s="2"/>
      <c r="P797" s="269"/>
      <c r="Q797" s="189"/>
      <c r="R797" s="3"/>
      <c r="S797" s="2"/>
      <c r="T797" s="269"/>
      <c r="U797" s="189"/>
      <c r="V797" s="3"/>
      <c r="W797" s="1"/>
      <c r="X797" s="1"/>
      <c r="Y797" s="1"/>
      <c r="Z797" s="1"/>
      <c r="AA797" s="2"/>
      <c r="AB797" s="2"/>
      <c r="AC797" s="2"/>
      <c r="AD797" s="2"/>
      <c r="AE797" s="2"/>
      <c r="AF797" s="2"/>
      <c r="AG797" s="270"/>
    </row>
    <row r="798" spans="1:33" ht="14.25" customHeight="1">
      <c r="A798" s="204"/>
      <c r="B798" s="268"/>
      <c r="C798" s="268"/>
      <c r="D798" s="268"/>
      <c r="E798" s="268"/>
      <c r="F798" s="268"/>
      <c r="G798" s="268"/>
      <c r="H798" s="269"/>
      <c r="I798" s="189"/>
      <c r="J798" s="3"/>
      <c r="K798" s="2"/>
      <c r="L798" s="269"/>
      <c r="M798" s="189"/>
      <c r="N798" s="3"/>
      <c r="O798" s="2"/>
      <c r="P798" s="269"/>
      <c r="Q798" s="189"/>
      <c r="R798" s="3"/>
      <c r="S798" s="2"/>
      <c r="T798" s="269"/>
      <c r="U798" s="189"/>
      <c r="V798" s="3"/>
      <c r="W798" s="1"/>
      <c r="X798" s="1"/>
      <c r="Y798" s="1"/>
      <c r="Z798" s="1"/>
      <c r="AA798" s="2"/>
      <c r="AB798" s="2"/>
      <c r="AC798" s="2"/>
      <c r="AD798" s="2"/>
      <c r="AE798" s="2"/>
      <c r="AF798" s="2"/>
      <c r="AG798" s="270"/>
    </row>
    <row r="799" spans="1:33" ht="14.25" customHeight="1">
      <c r="A799" s="204"/>
      <c r="B799" s="268"/>
      <c r="C799" s="268"/>
      <c r="D799" s="268"/>
      <c r="E799" s="268"/>
      <c r="F799" s="268"/>
      <c r="G799" s="268"/>
      <c r="H799" s="269"/>
      <c r="I799" s="189"/>
      <c r="J799" s="3"/>
      <c r="K799" s="2"/>
      <c r="L799" s="269"/>
      <c r="M799" s="189"/>
      <c r="N799" s="3"/>
      <c r="O799" s="2"/>
      <c r="P799" s="269"/>
      <c r="Q799" s="189"/>
      <c r="R799" s="3"/>
      <c r="S799" s="2"/>
      <c r="T799" s="269"/>
      <c r="U799" s="189"/>
      <c r="V799" s="3"/>
      <c r="W799" s="1"/>
      <c r="X799" s="1"/>
      <c r="Y799" s="1"/>
      <c r="Z799" s="1"/>
      <c r="AA799" s="2"/>
      <c r="AB799" s="2"/>
      <c r="AC799" s="2"/>
      <c r="AD799" s="2"/>
      <c r="AE799" s="2"/>
      <c r="AF799" s="2"/>
      <c r="AG799" s="270"/>
    </row>
    <row r="800" spans="1:33" ht="14.25" customHeight="1">
      <c r="A800" s="204"/>
      <c r="B800" s="268"/>
      <c r="C800" s="268"/>
      <c r="D800" s="268"/>
      <c r="E800" s="268"/>
      <c r="F800" s="268"/>
      <c r="G800" s="268"/>
      <c r="H800" s="269"/>
      <c r="I800" s="189"/>
      <c r="J800" s="3"/>
      <c r="K800" s="2"/>
      <c r="L800" s="269"/>
      <c r="M800" s="189"/>
      <c r="N800" s="3"/>
      <c r="O800" s="2"/>
      <c r="P800" s="269"/>
      <c r="Q800" s="189"/>
      <c r="R800" s="3"/>
      <c r="S800" s="2"/>
      <c r="T800" s="269"/>
      <c r="U800" s="189"/>
      <c r="V800" s="3"/>
      <c r="W800" s="1"/>
      <c r="X800" s="1"/>
      <c r="Y800" s="1"/>
      <c r="Z800" s="1"/>
      <c r="AA800" s="2"/>
      <c r="AB800" s="2"/>
      <c r="AC800" s="2"/>
      <c r="AD800" s="2"/>
      <c r="AE800" s="2"/>
      <c r="AF800" s="2"/>
      <c r="AG800" s="270"/>
    </row>
    <row r="801" spans="1:33" ht="14.25" customHeight="1">
      <c r="A801" s="204"/>
      <c r="B801" s="268"/>
      <c r="C801" s="268"/>
      <c r="D801" s="268"/>
      <c r="E801" s="268"/>
      <c r="F801" s="268"/>
      <c r="G801" s="268"/>
      <c r="H801" s="269"/>
      <c r="I801" s="189"/>
      <c r="J801" s="3"/>
      <c r="K801" s="2"/>
      <c r="L801" s="269"/>
      <c r="M801" s="189"/>
      <c r="N801" s="3"/>
      <c r="O801" s="2"/>
      <c r="P801" s="269"/>
      <c r="Q801" s="189"/>
      <c r="R801" s="3"/>
      <c r="S801" s="2"/>
      <c r="T801" s="269"/>
      <c r="U801" s="189"/>
      <c r="V801" s="3"/>
      <c r="W801" s="1"/>
      <c r="X801" s="1"/>
      <c r="Y801" s="1"/>
      <c r="Z801" s="1"/>
      <c r="AA801" s="2"/>
      <c r="AB801" s="2"/>
      <c r="AC801" s="2"/>
      <c r="AD801" s="2"/>
      <c r="AE801" s="2"/>
      <c r="AF801" s="2"/>
      <c r="AG801" s="270"/>
    </row>
    <row r="802" spans="1:33" ht="14.25" customHeight="1">
      <c r="A802" s="204"/>
      <c r="B802" s="268"/>
      <c r="C802" s="268"/>
      <c r="D802" s="268"/>
      <c r="E802" s="268"/>
      <c r="F802" s="268"/>
      <c r="G802" s="268"/>
      <c r="H802" s="269"/>
      <c r="I802" s="189"/>
      <c r="J802" s="3"/>
      <c r="K802" s="2"/>
      <c r="L802" s="269"/>
      <c r="M802" s="189"/>
      <c r="N802" s="3"/>
      <c r="O802" s="2"/>
      <c r="P802" s="269"/>
      <c r="Q802" s="189"/>
      <c r="R802" s="3"/>
      <c r="S802" s="2"/>
      <c r="T802" s="269"/>
      <c r="U802" s="189"/>
      <c r="V802" s="3"/>
      <c r="W802" s="1"/>
      <c r="X802" s="1"/>
      <c r="Y802" s="1"/>
      <c r="Z802" s="1"/>
      <c r="AA802" s="2"/>
      <c r="AB802" s="2"/>
      <c r="AC802" s="2"/>
      <c r="AD802" s="2"/>
      <c r="AE802" s="2"/>
      <c r="AF802" s="2"/>
      <c r="AG802" s="270"/>
    </row>
    <row r="803" spans="1:33" ht="14.25" customHeight="1">
      <c r="A803" s="204"/>
      <c r="B803" s="268"/>
      <c r="C803" s="268"/>
      <c r="D803" s="268"/>
      <c r="E803" s="268"/>
      <c r="F803" s="268"/>
      <c r="G803" s="268"/>
      <c r="H803" s="269"/>
      <c r="I803" s="189"/>
      <c r="J803" s="3"/>
      <c r="K803" s="2"/>
      <c r="L803" s="269"/>
      <c r="M803" s="189"/>
      <c r="N803" s="3"/>
      <c r="O803" s="2"/>
      <c r="P803" s="269"/>
      <c r="Q803" s="189"/>
      <c r="R803" s="3"/>
      <c r="S803" s="2"/>
      <c r="T803" s="269"/>
      <c r="U803" s="189"/>
      <c r="V803" s="3"/>
      <c r="W803" s="1"/>
      <c r="X803" s="1"/>
      <c r="Y803" s="1"/>
      <c r="Z803" s="1"/>
      <c r="AA803" s="2"/>
      <c r="AB803" s="2"/>
      <c r="AC803" s="2"/>
      <c r="AD803" s="2"/>
      <c r="AE803" s="2"/>
      <c r="AF803" s="2"/>
      <c r="AG803" s="270"/>
    </row>
    <row r="804" spans="1:33" ht="14.25" customHeight="1">
      <c r="A804" s="204"/>
      <c r="B804" s="268"/>
      <c r="C804" s="268"/>
      <c r="D804" s="268"/>
      <c r="E804" s="268"/>
      <c r="F804" s="268"/>
      <c r="G804" s="268"/>
      <c r="H804" s="269"/>
      <c r="I804" s="189"/>
      <c r="J804" s="3"/>
      <c r="K804" s="2"/>
      <c r="L804" s="269"/>
      <c r="M804" s="189"/>
      <c r="N804" s="3"/>
      <c r="O804" s="2"/>
      <c r="P804" s="269"/>
      <c r="Q804" s="189"/>
      <c r="R804" s="3"/>
      <c r="S804" s="2"/>
      <c r="T804" s="269"/>
      <c r="U804" s="189"/>
      <c r="V804" s="3"/>
      <c r="W804" s="1"/>
      <c r="X804" s="1"/>
      <c r="Y804" s="1"/>
      <c r="Z804" s="1"/>
      <c r="AA804" s="2"/>
      <c r="AB804" s="2"/>
      <c r="AC804" s="2"/>
      <c r="AD804" s="2"/>
      <c r="AE804" s="2"/>
      <c r="AF804" s="2"/>
      <c r="AG804" s="270"/>
    </row>
    <row r="805" spans="1:33" ht="14.25" customHeight="1">
      <c r="A805" s="204"/>
      <c r="B805" s="268"/>
      <c r="C805" s="268"/>
      <c r="D805" s="268"/>
      <c r="E805" s="268"/>
      <c r="F805" s="268"/>
      <c r="G805" s="268"/>
      <c r="H805" s="269"/>
      <c r="I805" s="189"/>
      <c r="J805" s="3"/>
      <c r="K805" s="2"/>
      <c r="L805" s="269"/>
      <c r="M805" s="189"/>
      <c r="N805" s="3"/>
      <c r="O805" s="2"/>
      <c r="P805" s="269"/>
      <c r="Q805" s="189"/>
      <c r="R805" s="3"/>
      <c r="S805" s="2"/>
      <c r="T805" s="269"/>
      <c r="U805" s="189"/>
      <c r="V805" s="3"/>
      <c r="W805" s="1"/>
      <c r="X805" s="1"/>
      <c r="Y805" s="1"/>
      <c r="Z805" s="1"/>
      <c r="AA805" s="2"/>
      <c r="AB805" s="2"/>
      <c r="AC805" s="2"/>
      <c r="AD805" s="2"/>
      <c r="AE805" s="2"/>
      <c r="AF805" s="2"/>
      <c r="AG805" s="270"/>
    </row>
    <row r="806" spans="1:33" ht="14.25" customHeight="1">
      <c r="A806" s="204"/>
      <c r="B806" s="268"/>
      <c r="C806" s="268"/>
      <c r="D806" s="268"/>
      <c r="E806" s="268"/>
      <c r="F806" s="268"/>
      <c r="G806" s="268"/>
      <c r="H806" s="269"/>
      <c r="I806" s="189"/>
      <c r="J806" s="3"/>
      <c r="K806" s="2"/>
      <c r="L806" s="269"/>
      <c r="M806" s="189"/>
      <c r="N806" s="3"/>
      <c r="O806" s="2"/>
      <c r="P806" s="269"/>
      <c r="Q806" s="189"/>
      <c r="R806" s="3"/>
      <c r="S806" s="2"/>
      <c r="T806" s="269"/>
      <c r="U806" s="189"/>
      <c r="V806" s="3"/>
      <c r="W806" s="1"/>
      <c r="X806" s="1"/>
      <c r="Y806" s="1"/>
      <c r="Z806" s="1"/>
      <c r="AA806" s="2"/>
      <c r="AB806" s="2"/>
      <c r="AC806" s="2"/>
      <c r="AD806" s="2"/>
      <c r="AE806" s="2"/>
      <c r="AF806" s="2"/>
      <c r="AG806" s="270"/>
    </row>
    <row r="807" spans="1:33" ht="14.25" customHeight="1">
      <c r="A807" s="204"/>
      <c r="B807" s="268"/>
      <c r="C807" s="268"/>
      <c r="D807" s="268"/>
      <c r="E807" s="268"/>
      <c r="F807" s="268"/>
      <c r="G807" s="268"/>
      <c r="H807" s="269"/>
      <c r="I807" s="189"/>
      <c r="J807" s="3"/>
      <c r="K807" s="2"/>
      <c r="L807" s="269"/>
      <c r="M807" s="189"/>
      <c r="N807" s="3"/>
      <c r="O807" s="2"/>
      <c r="P807" s="269"/>
      <c r="Q807" s="189"/>
      <c r="R807" s="3"/>
      <c r="S807" s="2"/>
      <c r="T807" s="269"/>
      <c r="U807" s="189"/>
      <c r="V807" s="3"/>
      <c r="W807" s="1"/>
      <c r="X807" s="1"/>
      <c r="Y807" s="1"/>
      <c r="Z807" s="1"/>
      <c r="AA807" s="2"/>
      <c r="AB807" s="2"/>
      <c r="AC807" s="2"/>
      <c r="AD807" s="2"/>
      <c r="AE807" s="2"/>
      <c r="AF807" s="2"/>
      <c r="AG807" s="270"/>
    </row>
    <row r="808" spans="1:33" ht="14.25" customHeight="1">
      <c r="A808" s="204"/>
      <c r="B808" s="268"/>
      <c r="C808" s="268"/>
      <c r="D808" s="268"/>
      <c r="E808" s="268"/>
      <c r="F808" s="268"/>
      <c r="G808" s="268"/>
      <c r="H808" s="269"/>
      <c r="I808" s="189"/>
      <c r="J808" s="3"/>
      <c r="K808" s="2"/>
      <c r="L808" s="269"/>
      <c r="M808" s="189"/>
      <c r="N808" s="3"/>
      <c r="O808" s="2"/>
      <c r="P808" s="269"/>
      <c r="Q808" s="189"/>
      <c r="R808" s="3"/>
      <c r="S808" s="2"/>
      <c r="T808" s="269"/>
      <c r="U808" s="189"/>
      <c r="V808" s="3"/>
      <c r="W808" s="1"/>
      <c r="X808" s="1"/>
      <c r="Y808" s="1"/>
      <c r="Z808" s="1"/>
      <c r="AA808" s="2"/>
      <c r="AB808" s="2"/>
      <c r="AC808" s="2"/>
      <c r="AD808" s="2"/>
      <c r="AE808" s="2"/>
      <c r="AF808" s="2"/>
      <c r="AG808" s="270"/>
    </row>
    <row r="809" spans="1:33" ht="14.25" customHeight="1">
      <c r="A809" s="204"/>
      <c r="B809" s="268"/>
      <c r="C809" s="268"/>
      <c r="D809" s="268"/>
      <c r="E809" s="268"/>
      <c r="F809" s="268"/>
      <c r="G809" s="268"/>
      <c r="H809" s="269"/>
      <c r="I809" s="189"/>
      <c r="J809" s="3"/>
      <c r="K809" s="2"/>
      <c r="L809" s="269"/>
      <c r="M809" s="189"/>
      <c r="N809" s="3"/>
      <c r="O809" s="2"/>
      <c r="P809" s="269"/>
      <c r="Q809" s="189"/>
      <c r="R809" s="3"/>
      <c r="S809" s="2"/>
      <c r="T809" s="269"/>
      <c r="U809" s="189"/>
      <c r="V809" s="3"/>
      <c r="W809" s="1"/>
      <c r="X809" s="1"/>
      <c r="Y809" s="1"/>
      <c r="Z809" s="1"/>
      <c r="AA809" s="2"/>
      <c r="AB809" s="2"/>
      <c r="AC809" s="2"/>
      <c r="AD809" s="2"/>
      <c r="AE809" s="2"/>
      <c r="AF809" s="2"/>
      <c r="AG809" s="270"/>
    </row>
    <row r="810" spans="1:33" ht="14.25" customHeight="1">
      <c r="A810" s="204"/>
      <c r="B810" s="268"/>
      <c r="C810" s="268"/>
      <c r="D810" s="268"/>
      <c r="E810" s="268"/>
      <c r="F810" s="268"/>
      <c r="G810" s="268"/>
      <c r="H810" s="269"/>
      <c r="I810" s="189"/>
      <c r="J810" s="3"/>
      <c r="K810" s="2"/>
      <c r="L810" s="269"/>
      <c r="M810" s="189"/>
      <c r="N810" s="3"/>
      <c r="O810" s="2"/>
      <c r="P810" s="269"/>
      <c r="Q810" s="189"/>
      <c r="R810" s="3"/>
      <c r="S810" s="2"/>
      <c r="T810" s="269"/>
      <c r="U810" s="189"/>
      <c r="V810" s="3"/>
      <c r="W810" s="1"/>
      <c r="X810" s="1"/>
      <c r="Y810" s="1"/>
      <c r="Z810" s="1"/>
      <c r="AA810" s="2"/>
      <c r="AB810" s="2"/>
      <c r="AC810" s="2"/>
      <c r="AD810" s="2"/>
      <c r="AE810" s="2"/>
      <c r="AF810" s="2"/>
      <c r="AG810" s="270"/>
    </row>
    <row r="811" spans="1:33" ht="14.25" customHeight="1">
      <c r="A811" s="204"/>
      <c r="B811" s="268"/>
      <c r="C811" s="268"/>
      <c r="D811" s="268"/>
      <c r="E811" s="268"/>
      <c r="F811" s="268"/>
      <c r="G811" s="268"/>
      <c r="H811" s="269"/>
      <c r="I811" s="189"/>
      <c r="J811" s="3"/>
      <c r="K811" s="2"/>
      <c r="L811" s="269"/>
      <c r="M811" s="189"/>
      <c r="N811" s="3"/>
      <c r="O811" s="2"/>
      <c r="P811" s="269"/>
      <c r="Q811" s="189"/>
      <c r="R811" s="3"/>
      <c r="S811" s="2"/>
      <c r="T811" s="269"/>
      <c r="U811" s="189"/>
      <c r="V811" s="3"/>
      <c r="W811" s="1"/>
      <c r="X811" s="1"/>
      <c r="Y811" s="1"/>
      <c r="Z811" s="1"/>
      <c r="AA811" s="2"/>
      <c r="AB811" s="2"/>
      <c r="AC811" s="2"/>
      <c r="AD811" s="2"/>
      <c r="AE811" s="2"/>
      <c r="AF811" s="2"/>
      <c r="AG811" s="270"/>
    </row>
    <row r="812" spans="1:33" ht="14.25" customHeight="1">
      <c r="A812" s="204"/>
      <c r="B812" s="268"/>
      <c r="C812" s="268"/>
      <c r="D812" s="268"/>
      <c r="E812" s="268"/>
      <c r="F812" s="268"/>
      <c r="G812" s="268"/>
      <c r="H812" s="269"/>
      <c r="I812" s="189"/>
      <c r="J812" s="3"/>
      <c r="K812" s="2"/>
      <c r="L812" s="269"/>
      <c r="M812" s="189"/>
      <c r="N812" s="3"/>
      <c r="O812" s="2"/>
      <c r="P812" s="269"/>
      <c r="Q812" s="189"/>
      <c r="R812" s="3"/>
      <c r="S812" s="2"/>
      <c r="T812" s="269"/>
      <c r="U812" s="189"/>
      <c r="V812" s="3"/>
      <c r="W812" s="1"/>
      <c r="X812" s="1"/>
      <c r="Y812" s="1"/>
      <c r="Z812" s="1"/>
      <c r="AA812" s="2"/>
      <c r="AB812" s="2"/>
      <c r="AC812" s="2"/>
      <c r="AD812" s="2"/>
      <c r="AE812" s="2"/>
      <c r="AF812" s="2"/>
      <c r="AG812" s="270"/>
    </row>
    <row r="813" spans="1:33" ht="14.25" customHeight="1">
      <c r="A813" s="204"/>
      <c r="B813" s="268"/>
      <c r="C813" s="268"/>
      <c r="D813" s="268"/>
      <c r="E813" s="268"/>
      <c r="F813" s="268"/>
      <c r="G813" s="268"/>
      <c r="H813" s="269"/>
      <c r="I813" s="189"/>
      <c r="J813" s="3"/>
      <c r="K813" s="2"/>
      <c r="L813" s="269"/>
      <c r="M813" s="189"/>
      <c r="N813" s="3"/>
      <c r="O813" s="2"/>
      <c r="P813" s="269"/>
      <c r="Q813" s="189"/>
      <c r="R813" s="3"/>
      <c r="S813" s="2"/>
      <c r="T813" s="269"/>
      <c r="U813" s="189"/>
      <c r="V813" s="3"/>
      <c r="W813" s="1"/>
      <c r="X813" s="1"/>
      <c r="Y813" s="1"/>
      <c r="Z813" s="1"/>
      <c r="AA813" s="2"/>
      <c r="AB813" s="2"/>
      <c r="AC813" s="2"/>
      <c r="AD813" s="2"/>
      <c r="AE813" s="2"/>
      <c r="AF813" s="2"/>
      <c r="AG813" s="270"/>
    </row>
    <row r="814" spans="1:33" ht="14.25" customHeight="1">
      <c r="A814" s="204"/>
      <c r="B814" s="268"/>
      <c r="C814" s="268"/>
      <c r="D814" s="268"/>
      <c r="E814" s="268"/>
      <c r="F814" s="268"/>
      <c r="G814" s="268"/>
      <c r="H814" s="269"/>
      <c r="I814" s="189"/>
      <c r="J814" s="3"/>
      <c r="K814" s="2"/>
      <c r="L814" s="269"/>
      <c r="M814" s="189"/>
      <c r="N814" s="3"/>
      <c r="O814" s="2"/>
      <c r="P814" s="269"/>
      <c r="Q814" s="189"/>
      <c r="R814" s="3"/>
      <c r="S814" s="2"/>
      <c r="T814" s="269"/>
      <c r="U814" s="189"/>
      <c r="V814" s="3"/>
      <c r="W814" s="1"/>
      <c r="X814" s="1"/>
      <c r="Y814" s="1"/>
      <c r="Z814" s="1"/>
      <c r="AA814" s="2"/>
      <c r="AB814" s="2"/>
      <c r="AC814" s="2"/>
      <c r="AD814" s="2"/>
      <c r="AE814" s="2"/>
      <c r="AF814" s="2"/>
      <c r="AG814" s="270"/>
    </row>
    <row r="815" spans="1:33" ht="14.25" customHeight="1">
      <c r="A815" s="204"/>
      <c r="B815" s="268"/>
      <c r="C815" s="268"/>
      <c r="D815" s="268"/>
      <c r="E815" s="268"/>
      <c r="F815" s="268"/>
      <c r="G815" s="268"/>
      <c r="H815" s="269"/>
      <c r="I815" s="189"/>
      <c r="J815" s="3"/>
      <c r="K815" s="2"/>
      <c r="L815" s="269"/>
      <c r="M815" s="189"/>
      <c r="N815" s="3"/>
      <c r="O815" s="2"/>
      <c r="P815" s="269"/>
      <c r="Q815" s="189"/>
      <c r="R815" s="3"/>
      <c r="S815" s="2"/>
      <c r="T815" s="269"/>
      <c r="U815" s="189"/>
      <c r="V815" s="3"/>
      <c r="W815" s="1"/>
      <c r="X815" s="1"/>
      <c r="Y815" s="1"/>
      <c r="Z815" s="1"/>
      <c r="AA815" s="2"/>
      <c r="AB815" s="2"/>
      <c r="AC815" s="2"/>
      <c r="AD815" s="2"/>
      <c r="AE815" s="2"/>
      <c r="AF815" s="2"/>
      <c r="AG815" s="270"/>
    </row>
    <row r="816" spans="1:33" ht="14.25" customHeight="1">
      <c r="A816" s="204"/>
      <c r="B816" s="268"/>
      <c r="C816" s="268"/>
      <c r="D816" s="268"/>
      <c r="E816" s="268"/>
      <c r="F816" s="268"/>
      <c r="G816" s="268"/>
      <c r="H816" s="269"/>
      <c r="I816" s="189"/>
      <c r="J816" s="3"/>
      <c r="K816" s="2"/>
      <c r="L816" s="269"/>
      <c r="M816" s="189"/>
      <c r="N816" s="3"/>
      <c r="O816" s="2"/>
      <c r="P816" s="269"/>
      <c r="Q816" s="189"/>
      <c r="R816" s="3"/>
      <c r="S816" s="2"/>
      <c r="T816" s="269"/>
      <c r="U816" s="189"/>
      <c r="V816" s="3"/>
      <c r="W816" s="1"/>
      <c r="X816" s="1"/>
      <c r="Y816" s="1"/>
      <c r="Z816" s="1"/>
      <c r="AA816" s="2"/>
      <c r="AB816" s="2"/>
      <c r="AC816" s="2"/>
      <c r="AD816" s="2"/>
      <c r="AE816" s="2"/>
      <c r="AF816" s="2"/>
      <c r="AG816" s="270"/>
    </row>
    <row r="817" spans="1:33" ht="14.25" customHeight="1">
      <c r="A817" s="204"/>
      <c r="B817" s="268"/>
      <c r="C817" s="268"/>
      <c r="D817" s="268"/>
      <c r="E817" s="268"/>
      <c r="F817" s="268"/>
      <c r="G817" s="268"/>
      <c r="H817" s="269"/>
      <c r="I817" s="189"/>
      <c r="J817" s="3"/>
      <c r="K817" s="2"/>
      <c r="L817" s="269"/>
      <c r="M817" s="189"/>
      <c r="N817" s="3"/>
      <c r="O817" s="2"/>
      <c r="P817" s="269"/>
      <c r="Q817" s="189"/>
      <c r="R817" s="3"/>
      <c r="S817" s="2"/>
      <c r="T817" s="269"/>
      <c r="U817" s="189"/>
      <c r="V817" s="3"/>
      <c r="W817" s="1"/>
      <c r="X817" s="1"/>
      <c r="Y817" s="1"/>
      <c r="Z817" s="1"/>
      <c r="AA817" s="2"/>
      <c r="AB817" s="2"/>
      <c r="AC817" s="2"/>
      <c r="AD817" s="2"/>
      <c r="AE817" s="2"/>
      <c r="AF817" s="2"/>
      <c r="AG817" s="270"/>
    </row>
    <row r="818" spans="1:33" ht="14.25" customHeight="1">
      <c r="A818" s="204"/>
      <c r="B818" s="268"/>
      <c r="C818" s="268"/>
      <c r="D818" s="268"/>
      <c r="E818" s="268"/>
      <c r="F818" s="268"/>
      <c r="G818" s="268"/>
      <c r="H818" s="269"/>
      <c r="I818" s="189"/>
      <c r="J818" s="3"/>
      <c r="K818" s="2"/>
      <c r="L818" s="269"/>
      <c r="M818" s="189"/>
      <c r="N818" s="3"/>
      <c r="O818" s="2"/>
      <c r="P818" s="269"/>
      <c r="Q818" s="189"/>
      <c r="R818" s="3"/>
      <c r="S818" s="2"/>
      <c r="T818" s="269"/>
      <c r="U818" s="189"/>
      <c r="V818" s="3"/>
      <c r="W818" s="1"/>
      <c r="X818" s="1"/>
      <c r="Y818" s="1"/>
      <c r="Z818" s="1"/>
      <c r="AA818" s="2"/>
      <c r="AB818" s="2"/>
      <c r="AC818" s="2"/>
      <c r="AD818" s="2"/>
      <c r="AE818" s="2"/>
      <c r="AF818" s="2"/>
      <c r="AG818" s="270"/>
    </row>
    <row r="819" spans="1:33" ht="14.25" customHeight="1">
      <c r="A819" s="204"/>
      <c r="B819" s="268"/>
      <c r="C819" s="268"/>
      <c r="D819" s="268"/>
      <c r="E819" s="268"/>
      <c r="F819" s="268"/>
      <c r="G819" s="268"/>
      <c r="H819" s="269"/>
      <c r="I819" s="189"/>
      <c r="J819" s="3"/>
      <c r="K819" s="2"/>
      <c r="L819" s="269"/>
      <c r="M819" s="189"/>
      <c r="N819" s="3"/>
      <c r="O819" s="2"/>
      <c r="P819" s="269"/>
      <c r="Q819" s="189"/>
      <c r="R819" s="3"/>
      <c r="S819" s="2"/>
      <c r="T819" s="269"/>
      <c r="U819" s="189"/>
      <c r="V819" s="3"/>
      <c r="W819" s="1"/>
      <c r="X819" s="1"/>
      <c r="Y819" s="1"/>
      <c r="Z819" s="1"/>
      <c r="AA819" s="2"/>
      <c r="AB819" s="2"/>
      <c r="AC819" s="2"/>
      <c r="AD819" s="2"/>
      <c r="AE819" s="2"/>
      <c r="AF819" s="2"/>
      <c r="AG819" s="270"/>
    </row>
    <row r="820" spans="1:33" ht="14.25" customHeight="1">
      <c r="A820" s="204"/>
      <c r="B820" s="268"/>
      <c r="C820" s="268"/>
      <c r="D820" s="268"/>
      <c r="E820" s="268"/>
      <c r="F820" s="268"/>
      <c r="G820" s="268"/>
      <c r="H820" s="269"/>
      <c r="I820" s="189"/>
      <c r="J820" s="3"/>
      <c r="K820" s="2"/>
      <c r="L820" s="269"/>
      <c r="M820" s="189"/>
      <c r="N820" s="3"/>
      <c r="O820" s="2"/>
      <c r="P820" s="269"/>
      <c r="Q820" s="189"/>
      <c r="R820" s="3"/>
      <c r="S820" s="2"/>
      <c r="T820" s="269"/>
      <c r="U820" s="189"/>
      <c r="V820" s="3"/>
      <c r="W820" s="1"/>
      <c r="X820" s="1"/>
      <c r="Y820" s="1"/>
      <c r="Z820" s="1"/>
      <c r="AA820" s="2"/>
      <c r="AB820" s="2"/>
      <c r="AC820" s="2"/>
      <c r="AD820" s="2"/>
      <c r="AE820" s="2"/>
      <c r="AF820" s="2"/>
      <c r="AG820" s="270"/>
    </row>
    <row r="821" spans="1:33" ht="14.25" customHeight="1">
      <c r="A821" s="204"/>
      <c r="B821" s="268"/>
      <c r="C821" s="268"/>
      <c r="D821" s="268"/>
      <c r="E821" s="268"/>
      <c r="F821" s="268"/>
      <c r="G821" s="268"/>
      <c r="H821" s="269"/>
      <c r="I821" s="189"/>
      <c r="J821" s="3"/>
      <c r="K821" s="2"/>
      <c r="L821" s="269"/>
      <c r="M821" s="189"/>
      <c r="N821" s="3"/>
      <c r="O821" s="2"/>
      <c r="P821" s="269"/>
      <c r="Q821" s="189"/>
      <c r="R821" s="3"/>
      <c r="S821" s="2"/>
      <c r="T821" s="269"/>
      <c r="U821" s="189"/>
      <c r="V821" s="3"/>
      <c r="W821" s="1"/>
      <c r="X821" s="1"/>
      <c r="Y821" s="1"/>
      <c r="Z821" s="1"/>
      <c r="AA821" s="2"/>
      <c r="AB821" s="2"/>
      <c r="AC821" s="2"/>
      <c r="AD821" s="2"/>
      <c r="AE821" s="2"/>
      <c r="AF821" s="2"/>
      <c r="AG821" s="270"/>
    </row>
    <row r="822" spans="1:33" ht="14.25" customHeight="1">
      <c r="A822" s="204"/>
      <c r="B822" s="268"/>
      <c r="C822" s="268"/>
      <c r="D822" s="268"/>
      <c r="E822" s="268"/>
      <c r="F822" s="268"/>
      <c r="G822" s="268"/>
      <c r="H822" s="269"/>
      <c r="I822" s="189"/>
      <c r="J822" s="3"/>
      <c r="K822" s="2"/>
      <c r="L822" s="269"/>
      <c r="M822" s="189"/>
      <c r="N822" s="3"/>
      <c r="O822" s="2"/>
      <c r="P822" s="269"/>
      <c r="Q822" s="189"/>
      <c r="R822" s="3"/>
      <c r="S822" s="2"/>
      <c r="T822" s="269"/>
      <c r="U822" s="189"/>
      <c r="V822" s="3"/>
      <c r="W822" s="1"/>
      <c r="X822" s="1"/>
      <c r="Y822" s="1"/>
      <c r="Z822" s="1"/>
      <c r="AA822" s="2"/>
      <c r="AB822" s="2"/>
      <c r="AC822" s="2"/>
      <c r="AD822" s="2"/>
      <c r="AE822" s="2"/>
      <c r="AF822" s="2"/>
      <c r="AG822" s="270"/>
    </row>
    <row r="823" spans="1:33" ht="14.25" customHeight="1">
      <c r="A823" s="204"/>
      <c r="B823" s="268"/>
      <c r="C823" s="268"/>
      <c r="D823" s="268"/>
      <c r="E823" s="268"/>
      <c r="F823" s="268"/>
      <c r="G823" s="268"/>
      <c r="H823" s="269"/>
      <c r="I823" s="189"/>
      <c r="J823" s="3"/>
      <c r="K823" s="2"/>
      <c r="L823" s="269"/>
      <c r="M823" s="189"/>
      <c r="N823" s="3"/>
      <c r="O823" s="2"/>
      <c r="P823" s="269"/>
      <c r="Q823" s="189"/>
      <c r="R823" s="3"/>
      <c r="S823" s="2"/>
      <c r="T823" s="269"/>
      <c r="U823" s="189"/>
      <c r="V823" s="3"/>
      <c r="W823" s="1"/>
      <c r="X823" s="1"/>
      <c r="Y823" s="1"/>
      <c r="Z823" s="1"/>
      <c r="AA823" s="2"/>
      <c r="AB823" s="2"/>
      <c r="AC823" s="2"/>
      <c r="AD823" s="2"/>
      <c r="AE823" s="2"/>
      <c r="AF823" s="2"/>
      <c r="AG823" s="270"/>
    </row>
    <row r="824" spans="1:33" ht="14.25" customHeight="1">
      <c r="A824" s="204"/>
      <c r="B824" s="268"/>
      <c r="C824" s="268"/>
      <c r="D824" s="268"/>
      <c r="E824" s="268"/>
      <c r="F824" s="268"/>
      <c r="G824" s="268"/>
      <c r="H824" s="269"/>
      <c r="I824" s="189"/>
      <c r="J824" s="3"/>
      <c r="K824" s="2"/>
      <c r="L824" s="269"/>
      <c r="M824" s="189"/>
      <c r="N824" s="3"/>
      <c r="O824" s="2"/>
      <c r="P824" s="269"/>
      <c r="Q824" s="189"/>
      <c r="R824" s="3"/>
      <c r="S824" s="2"/>
      <c r="T824" s="269"/>
      <c r="U824" s="189"/>
      <c r="V824" s="3"/>
      <c r="W824" s="1"/>
      <c r="X824" s="1"/>
      <c r="Y824" s="1"/>
      <c r="Z824" s="1"/>
      <c r="AA824" s="2"/>
      <c r="AB824" s="2"/>
      <c r="AC824" s="2"/>
      <c r="AD824" s="2"/>
      <c r="AE824" s="2"/>
      <c r="AF824" s="2"/>
      <c r="AG824" s="270"/>
    </row>
    <row r="825" spans="1:33" ht="14.25" customHeight="1">
      <c r="A825" s="204"/>
      <c r="B825" s="268"/>
      <c r="C825" s="268"/>
      <c r="D825" s="268"/>
      <c r="E825" s="268"/>
      <c r="F825" s="268"/>
      <c r="G825" s="268"/>
      <c r="H825" s="269"/>
      <c r="I825" s="189"/>
      <c r="J825" s="3"/>
      <c r="K825" s="2"/>
      <c r="L825" s="269"/>
      <c r="M825" s="189"/>
      <c r="N825" s="3"/>
      <c r="O825" s="2"/>
      <c r="P825" s="269"/>
      <c r="Q825" s="189"/>
      <c r="R825" s="3"/>
      <c r="S825" s="2"/>
      <c r="T825" s="269"/>
      <c r="U825" s="189"/>
      <c r="V825" s="3"/>
      <c r="W825" s="1"/>
      <c r="X825" s="1"/>
      <c r="Y825" s="1"/>
      <c r="Z825" s="1"/>
      <c r="AA825" s="2"/>
      <c r="AB825" s="2"/>
      <c r="AC825" s="2"/>
      <c r="AD825" s="2"/>
      <c r="AE825" s="2"/>
      <c r="AF825" s="2"/>
      <c r="AG825" s="270"/>
    </row>
    <row r="826" spans="1:33" ht="14.25" customHeight="1">
      <c r="A826" s="204"/>
      <c r="B826" s="268"/>
      <c r="C826" s="268"/>
      <c r="D826" s="268"/>
      <c r="E826" s="268"/>
      <c r="F826" s="268"/>
      <c r="G826" s="268"/>
      <c r="H826" s="269"/>
      <c r="I826" s="189"/>
      <c r="J826" s="3"/>
      <c r="K826" s="2"/>
      <c r="L826" s="269"/>
      <c r="M826" s="189"/>
      <c r="N826" s="3"/>
      <c r="O826" s="2"/>
      <c r="P826" s="269"/>
      <c r="Q826" s="189"/>
      <c r="R826" s="3"/>
      <c r="S826" s="2"/>
      <c r="T826" s="269"/>
      <c r="U826" s="189"/>
      <c r="V826" s="3"/>
      <c r="W826" s="1"/>
      <c r="X826" s="1"/>
      <c r="Y826" s="1"/>
      <c r="Z826" s="1"/>
      <c r="AA826" s="2"/>
      <c r="AB826" s="2"/>
      <c r="AC826" s="2"/>
      <c r="AD826" s="2"/>
      <c r="AE826" s="2"/>
      <c r="AF826" s="2"/>
      <c r="AG826" s="270"/>
    </row>
    <row r="827" spans="1:33" ht="14.25" customHeight="1">
      <c r="A827" s="204"/>
      <c r="B827" s="268"/>
      <c r="C827" s="268"/>
      <c r="D827" s="268"/>
      <c r="E827" s="268"/>
      <c r="F827" s="268"/>
      <c r="G827" s="268"/>
      <c r="H827" s="269"/>
      <c r="I827" s="189"/>
      <c r="J827" s="3"/>
      <c r="K827" s="2"/>
      <c r="L827" s="269"/>
      <c r="M827" s="189"/>
      <c r="N827" s="3"/>
      <c r="O827" s="2"/>
      <c r="P827" s="269"/>
      <c r="Q827" s="189"/>
      <c r="R827" s="3"/>
      <c r="S827" s="2"/>
      <c r="T827" s="269"/>
      <c r="U827" s="189"/>
      <c r="V827" s="3"/>
      <c r="W827" s="1"/>
      <c r="X827" s="1"/>
      <c r="Y827" s="1"/>
      <c r="Z827" s="1"/>
      <c r="AA827" s="2"/>
      <c r="AB827" s="2"/>
      <c r="AC827" s="2"/>
      <c r="AD827" s="2"/>
      <c r="AE827" s="2"/>
      <c r="AF827" s="2"/>
      <c r="AG827" s="270"/>
    </row>
    <row r="828" spans="1:33" ht="14.25" customHeight="1">
      <c r="A828" s="204"/>
      <c r="B828" s="268"/>
      <c r="C828" s="268"/>
      <c r="D828" s="268"/>
      <c r="E828" s="268"/>
      <c r="F828" s="268"/>
      <c r="G828" s="268"/>
      <c r="H828" s="269"/>
      <c r="I828" s="189"/>
      <c r="J828" s="3"/>
      <c r="K828" s="2"/>
      <c r="L828" s="269"/>
      <c r="M828" s="189"/>
      <c r="N828" s="3"/>
      <c r="O828" s="2"/>
      <c r="P828" s="269"/>
      <c r="Q828" s="189"/>
      <c r="R828" s="3"/>
      <c r="S828" s="2"/>
      <c r="T828" s="269"/>
      <c r="U828" s="189"/>
      <c r="V828" s="3"/>
      <c r="W828" s="1"/>
      <c r="X828" s="1"/>
      <c r="Y828" s="1"/>
      <c r="Z828" s="1"/>
      <c r="AA828" s="2"/>
      <c r="AB828" s="2"/>
      <c r="AC828" s="2"/>
      <c r="AD828" s="2"/>
      <c r="AE828" s="2"/>
      <c r="AF828" s="2"/>
      <c r="AG828" s="270"/>
    </row>
    <row r="829" spans="1:33" ht="14.25" customHeight="1">
      <c r="A829" s="204"/>
      <c r="B829" s="268"/>
      <c r="C829" s="268"/>
      <c r="D829" s="268"/>
      <c r="E829" s="268"/>
      <c r="F829" s="268"/>
      <c r="G829" s="268"/>
      <c r="H829" s="269"/>
      <c r="I829" s="189"/>
      <c r="J829" s="3"/>
      <c r="K829" s="2"/>
      <c r="L829" s="269"/>
      <c r="M829" s="189"/>
      <c r="N829" s="3"/>
      <c r="O829" s="2"/>
      <c r="P829" s="269"/>
      <c r="Q829" s="189"/>
      <c r="R829" s="3"/>
      <c r="S829" s="2"/>
      <c r="T829" s="269"/>
      <c r="U829" s="189"/>
      <c r="V829" s="3"/>
      <c r="W829" s="1"/>
      <c r="X829" s="1"/>
      <c r="Y829" s="1"/>
      <c r="Z829" s="1"/>
      <c r="AA829" s="2"/>
      <c r="AB829" s="2"/>
      <c r="AC829" s="2"/>
      <c r="AD829" s="2"/>
      <c r="AE829" s="2"/>
      <c r="AF829" s="2"/>
      <c r="AG829" s="270"/>
    </row>
    <row r="830" spans="1:33" ht="14.25" customHeight="1">
      <c r="A830" s="204"/>
      <c r="B830" s="268"/>
      <c r="C830" s="268"/>
      <c r="D830" s="268"/>
      <c r="E830" s="268"/>
      <c r="F830" s="268"/>
      <c r="G830" s="268"/>
      <c r="H830" s="269"/>
      <c r="I830" s="189"/>
      <c r="J830" s="3"/>
      <c r="K830" s="2"/>
      <c r="L830" s="269"/>
      <c r="M830" s="189"/>
      <c r="N830" s="3"/>
      <c r="O830" s="2"/>
      <c r="P830" s="269"/>
      <c r="Q830" s="189"/>
      <c r="R830" s="3"/>
      <c r="S830" s="2"/>
      <c r="T830" s="269"/>
      <c r="U830" s="189"/>
      <c r="V830" s="3"/>
      <c r="W830" s="1"/>
      <c r="X830" s="1"/>
      <c r="Y830" s="1"/>
      <c r="Z830" s="1"/>
      <c r="AA830" s="2"/>
      <c r="AB830" s="2"/>
      <c r="AC830" s="2"/>
      <c r="AD830" s="2"/>
      <c r="AE830" s="2"/>
      <c r="AF830" s="2"/>
      <c r="AG830" s="270"/>
    </row>
    <row r="831" spans="1:33" ht="14.25" customHeight="1">
      <c r="A831" s="204"/>
      <c r="B831" s="268"/>
      <c r="C831" s="268"/>
      <c r="D831" s="268"/>
      <c r="E831" s="268"/>
      <c r="F831" s="268"/>
      <c r="G831" s="268"/>
      <c r="H831" s="269"/>
      <c r="I831" s="189"/>
      <c r="J831" s="3"/>
      <c r="K831" s="2"/>
      <c r="L831" s="269"/>
      <c r="M831" s="189"/>
      <c r="N831" s="3"/>
      <c r="O831" s="2"/>
      <c r="P831" s="269"/>
      <c r="Q831" s="189"/>
      <c r="R831" s="3"/>
      <c r="S831" s="2"/>
      <c r="T831" s="269"/>
      <c r="U831" s="189"/>
      <c r="V831" s="3"/>
      <c r="W831" s="1"/>
      <c r="X831" s="1"/>
      <c r="Y831" s="1"/>
      <c r="Z831" s="1"/>
      <c r="AA831" s="2"/>
      <c r="AB831" s="2"/>
      <c r="AC831" s="2"/>
      <c r="AD831" s="2"/>
      <c r="AE831" s="2"/>
      <c r="AF831" s="2"/>
      <c r="AG831" s="270"/>
    </row>
    <row r="832" spans="1:33" ht="14.25" customHeight="1">
      <c r="A832" s="204"/>
      <c r="B832" s="268"/>
      <c r="C832" s="268"/>
      <c r="D832" s="268"/>
      <c r="E832" s="268"/>
      <c r="F832" s="268"/>
      <c r="G832" s="268"/>
      <c r="H832" s="269"/>
      <c r="I832" s="189"/>
      <c r="J832" s="3"/>
      <c r="K832" s="2"/>
      <c r="L832" s="269"/>
      <c r="M832" s="189"/>
      <c r="N832" s="3"/>
      <c r="O832" s="2"/>
      <c r="P832" s="269"/>
      <c r="Q832" s="189"/>
      <c r="R832" s="3"/>
      <c r="S832" s="2"/>
      <c r="T832" s="269"/>
      <c r="U832" s="189"/>
      <c r="V832" s="3"/>
      <c r="W832" s="1"/>
      <c r="X832" s="1"/>
      <c r="Y832" s="1"/>
      <c r="Z832" s="1"/>
      <c r="AA832" s="2"/>
      <c r="AB832" s="2"/>
      <c r="AC832" s="2"/>
      <c r="AD832" s="2"/>
      <c r="AE832" s="2"/>
      <c r="AF832" s="2"/>
      <c r="AG832" s="270"/>
    </row>
    <row r="833" spans="1:33" ht="14.25" customHeight="1">
      <c r="A833" s="204"/>
      <c r="B833" s="268"/>
      <c r="C833" s="268"/>
      <c r="D833" s="268"/>
      <c r="E833" s="268"/>
      <c r="F833" s="268"/>
      <c r="G833" s="268"/>
      <c r="H833" s="269"/>
      <c r="I833" s="189"/>
      <c r="J833" s="3"/>
      <c r="K833" s="2"/>
      <c r="L833" s="269"/>
      <c r="M833" s="189"/>
      <c r="N833" s="3"/>
      <c r="O833" s="2"/>
      <c r="P833" s="269"/>
      <c r="Q833" s="189"/>
      <c r="R833" s="3"/>
      <c r="S833" s="2"/>
      <c r="T833" s="269"/>
      <c r="U833" s="189"/>
      <c r="V833" s="3"/>
      <c r="W833" s="1"/>
      <c r="X833" s="1"/>
      <c r="Y833" s="1"/>
      <c r="Z833" s="1"/>
      <c r="AA833" s="2"/>
      <c r="AB833" s="2"/>
      <c r="AC833" s="2"/>
      <c r="AD833" s="2"/>
      <c r="AE833" s="2"/>
      <c r="AF833" s="2"/>
      <c r="AG833" s="270"/>
    </row>
    <row r="834" spans="1:33" ht="14.25" customHeight="1">
      <c r="A834" s="204"/>
      <c r="B834" s="268"/>
      <c r="C834" s="268"/>
      <c r="D834" s="268"/>
      <c r="E834" s="268"/>
      <c r="F834" s="268"/>
      <c r="G834" s="268"/>
      <c r="H834" s="269"/>
      <c r="I834" s="189"/>
      <c r="J834" s="3"/>
      <c r="K834" s="2"/>
      <c r="L834" s="269"/>
      <c r="M834" s="189"/>
      <c r="N834" s="3"/>
      <c r="O834" s="2"/>
      <c r="P834" s="269"/>
      <c r="Q834" s="189"/>
      <c r="R834" s="3"/>
      <c r="S834" s="2"/>
      <c r="T834" s="269"/>
      <c r="U834" s="189"/>
      <c r="V834" s="3"/>
      <c r="W834" s="1"/>
      <c r="X834" s="1"/>
      <c r="Y834" s="1"/>
      <c r="Z834" s="1"/>
      <c r="AA834" s="2"/>
      <c r="AB834" s="2"/>
      <c r="AC834" s="2"/>
      <c r="AD834" s="2"/>
      <c r="AE834" s="2"/>
      <c r="AF834" s="2"/>
      <c r="AG834" s="270"/>
    </row>
    <row r="835" spans="1:33" ht="14.25" customHeight="1">
      <c r="A835" s="204"/>
      <c r="B835" s="268"/>
      <c r="C835" s="268"/>
      <c r="D835" s="268"/>
      <c r="E835" s="268"/>
      <c r="F835" s="268"/>
      <c r="G835" s="268"/>
      <c r="H835" s="269"/>
      <c r="I835" s="189"/>
      <c r="J835" s="3"/>
      <c r="K835" s="2"/>
      <c r="L835" s="269"/>
      <c r="M835" s="189"/>
      <c r="N835" s="3"/>
      <c r="O835" s="2"/>
      <c r="P835" s="269"/>
      <c r="Q835" s="189"/>
      <c r="R835" s="3"/>
      <c r="S835" s="2"/>
      <c r="T835" s="269"/>
      <c r="U835" s="189"/>
      <c r="V835" s="3"/>
      <c r="W835" s="1"/>
      <c r="X835" s="1"/>
      <c r="Y835" s="1"/>
      <c r="Z835" s="1"/>
      <c r="AA835" s="2"/>
      <c r="AB835" s="2"/>
      <c r="AC835" s="2"/>
      <c r="AD835" s="2"/>
      <c r="AE835" s="2"/>
      <c r="AF835" s="2"/>
      <c r="AG835" s="270"/>
    </row>
    <row r="836" spans="1:33" ht="14.25" customHeight="1">
      <c r="A836" s="204"/>
      <c r="B836" s="268"/>
      <c r="C836" s="268"/>
      <c r="D836" s="268"/>
      <c r="E836" s="268"/>
      <c r="F836" s="268"/>
      <c r="G836" s="268"/>
      <c r="H836" s="269"/>
      <c r="I836" s="189"/>
      <c r="J836" s="3"/>
      <c r="K836" s="2"/>
      <c r="L836" s="269"/>
      <c r="M836" s="189"/>
      <c r="N836" s="3"/>
      <c r="O836" s="2"/>
      <c r="P836" s="269"/>
      <c r="Q836" s="189"/>
      <c r="R836" s="3"/>
      <c r="S836" s="2"/>
      <c r="T836" s="269"/>
      <c r="U836" s="189"/>
      <c r="V836" s="3"/>
      <c r="W836" s="1"/>
      <c r="X836" s="1"/>
      <c r="Y836" s="1"/>
      <c r="Z836" s="1"/>
      <c r="AA836" s="2"/>
      <c r="AB836" s="2"/>
      <c r="AC836" s="2"/>
      <c r="AD836" s="2"/>
      <c r="AE836" s="2"/>
      <c r="AF836" s="2"/>
      <c r="AG836" s="270"/>
    </row>
    <row r="837" spans="1:33" ht="14.25" customHeight="1">
      <c r="A837" s="204"/>
      <c r="B837" s="268"/>
      <c r="C837" s="268"/>
      <c r="D837" s="268"/>
      <c r="E837" s="268"/>
      <c r="F837" s="268"/>
      <c r="G837" s="268"/>
      <c r="H837" s="269"/>
      <c r="I837" s="189"/>
      <c r="J837" s="3"/>
      <c r="K837" s="2"/>
      <c r="L837" s="269"/>
      <c r="M837" s="189"/>
      <c r="N837" s="3"/>
      <c r="O837" s="2"/>
      <c r="P837" s="269"/>
      <c r="Q837" s="189"/>
      <c r="R837" s="3"/>
      <c r="S837" s="2"/>
      <c r="T837" s="269"/>
      <c r="U837" s="189"/>
      <c r="V837" s="3"/>
      <c r="W837" s="1"/>
      <c r="X837" s="1"/>
      <c r="Y837" s="1"/>
      <c r="Z837" s="1"/>
      <c r="AA837" s="2"/>
      <c r="AB837" s="2"/>
      <c r="AC837" s="2"/>
      <c r="AD837" s="2"/>
      <c r="AE837" s="2"/>
      <c r="AF837" s="2"/>
      <c r="AG837" s="270"/>
    </row>
    <row r="838" spans="1:33" ht="14.25" customHeight="1">
      <c r="A838" s="204"/>
      <c r="B838" s="268"/>
      <c r="C838" s="268"/>
      <c r="D838" s="268"/>
      <c r="E838" s="268"/>
      <c r="F838" s="268"/>
      <c r="G838" s="268"/>
      <c r="H838" s="269"/>
      <c r="I838" s="189"/>
      <c r="J838" s="3"/>
      <c r="K838" s="2"/>
      <c r="L838" s="269"/>
      <c r="M838" s="189"/>
      <c r="N838" s="3"/>
      <c r="O838" s="2"/>
      <c r="P838" s="269"/>
      <c r="Q838" s="189"/>
      <c r="R838" s="3"/>
      <c r="S838" s="2"/>
      <c r="T838" s="269"/>
      <c r="U838" s="189"/>
      <c r="V838" s="3"/>
      <c r="W838" s="1"/>
      <c r="X838" s="1"/>
      <c r="Y838" s="1"/>
      <c r="Z838" s="1"/>
      <c r="AA838" s="2"/>
      <c r="AB838" s="2"/>
      <c r="AC838" s="2"/>
      <c r="AD838" s="2"/>
      <c r="AE838" s="2"/>
      <c r="AF838" s="2"/>
      <c r="AG838" s="270"/>
    </row>
    <row r="839" spans="1:33" ht="14.25" customHeight="1">
      <c r="A839" s="204"/>
      <c r="B839" s="268"/>
      <c r="C839" s="268"/>
      <c r="D839" s="268"/>
      <c r="E839" s="268"/>
      <c r="F839" s="268"/>
      <c r="G839" s="268"/>
      <c r="H839" s="269"/>
      <c r="I839" s="189"/>
      <c r="J839" s="3"/>
      <c r="K839" s="2"/>
      <c r="L839" s="269"/>
      <c r="M839" s="189"/>
      <c r="N839" s="3"/>
      <c r="O839" s="2"/>
      <c r="P839" s="269"/>
      <c r="Q839" s="189"/>
      <c r="R839" s="3"/>
      <c r="S839" s="2"/>
      <c r="T839" s="269"/>
      <c r="U839" s="189"/>
      <c r="V839" s="3"/>
      <c r="W839" s="1"/>
      <c r="X839" s="1"/>
      <c r="Y839" s="1"/>
      <c r="Z839" s="1"/>
      <c r="AA839" s="2"/>
      <c r="AB839" s="2"/>
      <c r="AC839" s="2"/>
      <c r="AD839" s="2"/>
      <c r="AE839" s="2"/>
      <c r="AF839" s="2"/>
      <c r="AG839" s="270"/>
    </row>
    <row r="840" spans="1:33" ht="14.25" customHeight="1">
      <c r="A840" s="204"/>
      <c r="B840" s="268"/>
      <c r="C840" s="268"/>
      <c r="D840" s="268"/>
      <c r="E840" s="268"/>
      <c r="F840" s="268"/>
      <c r="G840" s="268"/>
      <c r="H840" s="269"/>
      <c r="I840" s="189"/>
      <c r="J840" s="3"/>
      <c r="K840" s="2"/>
      <c r="L840" s="269"/>
      <c r="M840" s="189"/>
      <c r="N840" s="3"/>
      <c r="O840" s="2"/>
      <c r="P840" s="269"/>
      <c r="Q840" s="189"/>
      <c r="R840" s="3"/>
      <c r="S840" s="2"/>
      <c r="T840" s="269"/>
      <c r="U840" s="189"/>
      <c r="V840" s="3"/>
      <c r="W840" s="1"/>
      <c r="X840" s="1"/>
      <c r="Y840" s="1"/>
      <c r="Z840" s="1"/>
      <c r="AA840" s="2"/>
      <c r="AB840" s="2"/>
      <c r="AC840" s="2"/>
      <c r="AD840" s="2"/>
      <c r="AE840" s="2"/>
      <c r="AF840" s="2"/>
      <c r="AG840" s="270"/>
    </row>
    <row r="841" spans="1:33" ht="14.25" customHeight="1">
      <c r="A841" s="204"/>
      <c r="B841" s="268"/>
      <c r="C841" s="268"/>
      <c r="D841" s="268"/>
      <c r="E841" s="268"/>
      <c r="F841" s="268"/>
      <c r="G841" s="268"/>
      <c r="H841" s="269"/>
      <c r="I841" s="189"/>
      <c r="J841" s="3"/>
      <c r="K841" s="2"/>
      <c r="L841" s="269"/>
      <c r="M841" s="189"/>
      <c r="N841" s="3"/>
      <c r="O841" s="2"/>
      <c r="P841" s="269"/>
      <c r="Q841" s="189"/>
      <c r="R841" s="3"/>
      <c r="S841" s="2"/>
      <c r="T841" s="269"/>
      <c r="U841" s="189"/>
      <c r="V841" s="3"/>
      <c r="W841" s="1"/>
      <c r="X841" s="1"/>
      <c r="Y841" s="1"/>
      <c r="Z841" s="1"/>
      <c r="AA841" s="2"/>
      <c r="AB841" s="2"/>
      <c r="AC841" s="2"/>
      <c r="AD841" s="2"/>
      <c r="AE841" s="2"/>
      <c r="AF841" s="2"/>
      <c r="AG841" s="270"/>
    </row>
    <row r="842" spans="1:33" ht="14.25" customHeight="1">
      <c r="A842" s="204"/>
      <c r="B842" s="268"/>
      <c r="C842" s="268"/>
      <c r="D842" s="268"/>
      <c r="E842" s="268"/>
      <c r="F842" s="268"/>
      <c r="G842" s="268"/>
      <c r="H842" s="269"/>
      <c r="I842" s="189"/>
      <c r="J842" s="3"/>
      <c r="K842" s="2"/>
      <c r="L842" s="269"/>
      <c r="M842" s="189"/>
      <c r="N842" s="3"/>
      <c r="O842" s="2"/>
      <c r="P842" s="269"/>
      <c r="Q842" s="189"/>
      <c r="R842" s="3"/>
      <c r="S842" s="2"/>
      <c r="T842" s="269"/>
      <c r="U842" s="189"/>
      <c r="V842" s="3"/>
      <c r="W842" s="1"/>
      <c r="X842" s="1"/>
      <c r="Y842" s="1"/>
      <c r="Z842" s="1"/>
      <c r="AA842" s="2"/>
      <c r="AB842" s="2"/>
      <c r="AC842" s="2"/>
      <c r="AD842" s="2"/>
      <c r="AE842" s="2"/>
      <c r="AF842" s="2"/>
      <c r="AG842" s="270"/>
    </row>
    <row r="843" spans="1:33" ht="14.25" customHeight="1">
      <c r="A843" s="204"/>
      <c r="B843" s="268"/>
      <c r="C843" s="268"/>
      <c r="D843" s="268"/>
      <c r="E843" s="268"/>
      <c r="F843" s="268"/>
      <c r="G843" s="268"/>
      <c r="H843" s="269"/>
      <c r="I843" s="189"/>
      <c r="J843" s="3"/>
      <c r="K843" s="2"/>
      <c r="L843" s="269"/>
      <c r="M843" s="189"/>
      <c r="N843" s="3"/>
      <c r="O843" s="2"/>
      <c r="P843" s="269"/>
      <c r="Q843" s="189"/>
      <c r="R843" s="3"/>
      <c r="S843" s="2"/>
      <c r="T843" s="269"/>
      <c r="U843" s="189"/>
      <c r="V843" s="3"/>
      <c r="W843" s="1"/>
      <c r="X843" s="1"/>
      <c r="Y843" s="1"/>
      <c r="Z843" s="1"/>
      <c r="AA843" s="2"/>
      <c r="AB843" s="2"/>
      <c r="AC843" s="2"/>
      <c r="AD843" s="2"/>
      <c r="AE843" s="2"/>
      <c r="AF843" s="2"/>
      <c r="AG843" s="270"/>
    </row>
    <row r="844" spans="1:33" ht="14.25" customHeight="1">
      <c r="A844" s="204"/>
      <c r="B844" s="268"/>
      <c r="C844" s="268"/>
      <c r="D844" s="268"/>
      <c r="E844" s="268"/>
      <c r="F844" s="268"/>
      <c r="G844" s="268"/>
      <c r="H844" s="269"/>
      <c r="I844" s="189"/>
      <c r="J844" s="3"/>
      <c r="K844" s="2"/>
      <c r="L844" s="269"/>
      <c r="M844" s="189"/>
      <c r="N844" s="3"/>
      <c r="O844" s="2"/>
      <c r="P844" s="269"/>
      <c r="Q844" s="189"/>
      <c r="R844" s="3"/>
      <c r="S844" s="2"/>
      <c r="T844" s="269"/>
      <c r="U844" s="189"/>
      <c r="V844" s="3"/>
      <c r="W844" s="1"/>
      <c r="X844" s="1"/>
      <c r="Y844" s="1"/>
      <c r="Z844" s="1"/>
      <c r="AA844" s="2"/>
      <c r="AB844" s="2"/>
      <c r="AC844" s="2"/>
      <c r="AD844" s="2"/>
      <c r="AE844" s="2"/>
      <c r="AF844" s="2"/>
      <c r="AG844" s="270"/>
    </row>
    <row r="845" spans="1:33" ht="14.25" customHeight="1">
      <c r="A845" s="204"/>
      <c r="B845" s="268"/>
      <c r="C845" s="268"/>
      <c r="D845" s="268"/>
      <c r="E845" s="268"/>
      <c r="F845" s="268"/>
      <c r="G845" s="268"/>
      <c r="H845" s="269"/>
      <c r="I845" s="189"/>
      <c r="J845" s="3"/>
      <c r="K845" s="2"/>
      <c r="L845" s="269"/>
      <c r="M845" s="189"/>
      <c r="N845" s="3"/>
      <c r="O845" s="2"/>
      <c r="P845" s="269"/>
      <c r="Q845" s="189"/>
      <c r="R845" s="3"/>
      <c r="S845" s="2"/>
      <c r="T845" s="269"/>
      <c r="U845" s="189"/>
      <c r="V845" s="3"/>
      <c r="W845" s="1"/>
      <c r="X845" s="1"/>
      <c r="Y845" s="1"/>
      <c r="Z845" s="1"/>
      <c r="AA845" s="2"/>
      <c r="AB845" s="2"/>
      <c r="AC845" s="2"/>
      <c r="AD845" s="2"/>
      <c r="AE845" s="2"/>
      <c r="AF845" s="2"/>
      <c r="AG845" s="270"/>
    </row>
    <row r="846" spans="1:33" ht="14.25" customHeight="1">
      <c r="A846" s="204"/>
      <c r="B846" s="268"/>
      <c r="C846" s="268"/>
      <c r="D846" s="268"/>
      <c r="E846" s="268"/>
      <c r="F846" s="268"/>
      <c r="G846" s="268"/>
      <c r="H846" s="269"/>
      <c r="I846" s="189"/>
      <c r="J846" s="3"/>
      <c r="K846" s="2"/>
      <c r="L846" s="269"/>
      <c r="M846" s="189"/>
      <c r="N846" s="3"/>
      <c r="O846" s="2"/>
      <c r="P846" s="269"/>
      <c r="Q846" s="189"/>
      <c r="R846" s="3"/>
      <c r="S846" s="2"/>
      <c r="T846" s="269"/>
      <c r="U846" s="189"/>
      <c r="V846" s="3"/>
      <c r="W846" s="1"/>
      <c r="X846" s="1"/>
      <c r="Y846" s="1"/>
      <c r="Z846" s="1"/>
      <c r="AA846" s="2"/>
      <c r="AB846" s="2"/>
      <c r="AC846" s="2"/>
      <c r="AD846" s="2"/>
      <c r="AE846" s="2"/>
      <c r="AF846" s="2"/>
      <c r="AG846" s="270"/>
    </row>
    <row r="847" spans="1:33" ht="14.25" customHeight="1">
      <c r="A847" s="204"/>
      <c r="B847" s="268"/>
      <c r="C847" s="268"/>
      <c r="D847" s="268"/>
      <c r="E847" s="268"/>
      <c r="F847" s="268"/>
      <c r="G847" s="268"/>
      <c r="H847" s="269"/>
      <c r="I847" s="189"/>
      <c r="J847" s="3"/>
      <c r="K847" s="2"/>
      <c r="L847" s="269"/>
      <c r="M847" s="189"/>
      <c r="N847" s="3"/>
      <c r="O847" s="2"/>
      <c r="P847" s="269"/>
      <c r="Q847" s="189"/>
      <c r="R847" s="3"/>
      <c r="S847" s="2"/>
      <c r="T847" s="269"/>
      <c r="U847" s="189"/>
      <c r="V847" s="3"/>
      <c r="W847" s="1"/>
      <c r="X847" s="1"/>
      <c r="Y847" s="1"/>
      <c r="Z847" s="1"/>
      <c r="AA847" s="2"/>
      <c r="AB847" s="2"/>
      <c r="AC847" s="2"/>
      <c r="AD847" s="2"/>
      <c r="AE847" s="2"/>
      <c r="AF847" s="2"/>
      <c r="AG847" s="270"/>
    </row>
    <row r="848" spans="1:33" ht="14.25" customHeight="1">
      <c r="A848" s="204"/>
      <c r="B848" s="268"/>
      <c r="C848" s="268"/>
      <c r="D848" s="268"/>
      <c r="E848" s="268"/>
      <c r="F848" s="268"/>
      <c r="G848" s="268"/>
      <c r="H848" s="269"/>
      <c r="I848" s="189"/>
      <c r="J848" s="3"/>
      <c r="K848" s="2"/>
      <c r="L848" s="269"/>
      <c r="M848" s="189"/>
      <c r="N848" s="3"/>
      <c r="O848" s="2"/>
      <c r="P848" s="269"/>
      <c r="Q848" s="189"/>
      <c r="R848" s="3"/>
      <c r="S848" s="2"/>
      <c r="T848" s="269"/>
      <c r="U848" s="189"/>
      <c r="V848" s="3"/>
      <c r="W848" s="1"/>
      <c r="X848" s="1"/>
      <c r="Y848" s="1"/>
      <c r="Z848" s="1"/>
      <c r="AA848" s="2"/>
      <c r="AB848" s="2"/>
      <c r="AC848" s="2"/>
      <c r="AD848" s="2"/>
      <c r="AE848" s="2"/>
      <c r="AF848" s="2"/>
      <c r="AG848" s="270"/>
    </row>
    <row r="849" spans="1:33" ht="14.25" customHeight="1">
      <c r="A849" s="204"/>
      <c r="B849" s="268"/>
      <c r="C849" s="268"/>
      <c r="D849" s="268"/>
      <c r="E849" s="268"/>
      <c r="F849" s="268"/>
      <c r="G849" s="268"/>
      <c r="H849" s="269"/>
      <c r="I849" s="189"/>
      <c r="J849" s="3"/>
      <c r="K849" s="2"/>
      <c r="L849" s="269"/>
      <c r="M849" s="189"/>
      <c r="N849" s="3"/>
      <c r="O849" s="2"/>
      <c r="P849" s="269"/>
      <c r="Q849" s="189"/>
      <c r="R849" s="3"/>
      <c r="S849" s="2"/>
      <c r="T849" s="269"/>
      <c r="U849" s="189"/>
      <c r="V849" s="3"/>
      <c r="W849" s="1"/>
      <c r="X849" s="1"/>
      <c r="Y849" s="1"/>
      <c r="Z849" s="1"/>
      <c r="AA849" s="2"/>
      <c r="AB849" s="2"/>
      <c r="AC849" s="2"/>
      <c r="AD849" s="2"/>
      <c r="AE849" s="2"/>
      <c r="AF849" s="2"/>
      <c r="AG849" s="270"/>
    </row>
    <row r="850" spans="1:33" ht="14.25" customHeight="1">
      <c r="A850" s="204"/>
      <c r="B850" s="268"/>
      <c r="C850" s="268"/>
      <c r="D850" s="268"/>
      <c r="E850" s="268"/>
      <c r="F850" s="268"/>
      <c r="G850" s="268"/>
      <c r="H850" s="269"/>
      <c r="I850" s="189"/>
      <c r="J850" s="3"/>
      <c r="K850" s="2"/>
      <c r="L850" s="269"/>
      <c r="M850" s="189"/>
      <c r="N850" s="3"/>
      <c r="O850" s="2"/>
      <c r="P850" s="269"/>
      <c r="Q850" s="189"/>
      <c r="R850" s="3"/>
      <c r="S850" s="2"/>
      <c r="T850" s="269"/>
      <c r="U850" s="189"/>
      <c r="V850" s="3"/>
      <c r="W850" s="1"/>
      <c r="X850" s="1"/>
      <c r="Y850" s="1"/>
      <c r="Z850" s="1"/>
      <c r="AA850" s="2"/>
      <c r="AB850" s="2"/>
      <c r="AC850" s="2"/>
      <c r="AD850" s="2"/>
      <c r="AE850" s="2"/>
      <c r="AF850" s="2"/>
      <c r="AG850" s="270"/>
    </row>
    <row r="851" spans="1:33" ht="14.25" customHeight="1">
      <c r="A851" s="204"/>
      <c r="B851" s="268"/>
      <c r="C851" s="268"/>
      <c r="D851" s="268"/>
      <c r="E851" s="268"/>
      <c r="F851" s="268"/>
      <c r="G851" s="268"/>
      <c r="H851" s="269"/>
      <c r="I851" s="189"/>
      <c r="J851" s="3"/>
      <c r="K851" s="2"/>
      <c r="L851" s="269"/>
      <c r="M851" s="189"/>
      <c r="N851" s="3"/>
      <c r="O851" s="2"/>
      <c r="P851" s="269"/>
      <c r="Q851" s="189"/>
      <c r="R851" s="3"/>
      <c r="S851" s="2"/>
      <c r="T851" s="269"/>
      <c r="U851" s="189"/>
      <c r="V851" s="3"/>
      <c r="W851" s="1"/>
      <c r="X851" s="1"/>
      <c r="Y851" s="1"/>
      <c r="Z851" s="1"/>
      <c r="AA851" s="2"/>
      <c r="AB851" s="2"/>
      <c r="AC851" s="2"/>
      <c r="AD851" s="2"/>
      <c r="AE851" s="2"/>
      <c r="AF851" s="2"/>
      <c r="AG851" s="270"/>
    </row>
    <row r="852" spans="1:33" ht="14.25" customHeight="1">
      <c r="A852" s="204"/>
      <c r="B852" s="268"/>
      <c r="C852" s="268"/>
      <c r="D852" s="268"/>
      <c r="E852" s="268"/>
      <c r="F852" s="268"/>
      <c r="G852" s="268"/>
      <c r="H852" s="269"/>
      <c r="I852" s="189"/>
      <c r="J852" s="3"/>
      <c r="K852" s="2"/>
      <c r="L852" s="269"/>
      <c r="M852" s="189"/>
      <c r="N852" s="3"/>
      <c r="O852" s="2"/>
      <c r="P852" s="269"/>
      <c r="Q852" s="189"/>
      <c r="R852" s="3"/>
      <c r="S852" s="2"/>
      <c r="T852" s="269"/>
      <c r="U852" s="189"/>
      <c r="V852" s="3"/>
      <c r="W852" s="1"/>
      <c r="X852" s="1"/>
      <c r="Y852" s="1"/>
      <c r="Z852" s="1"/>
      <c r="AA852" s="2"/>
      <c r="AB852" s="2"/>
      <c r="AC852" s="2"/>
      <c r="AD852" s="2"/>
      <c r="AE852" s="2"/>
      <c r="AF852" s="2"/>
      <c r="AG852" s="270"/>
    </row>
    <row r="853" spans="1:33" ht="14.25" customHeight="1">
      <c r="A853" s="204"/>
      <c r="B853" s="268"/>
      <c r="C853" s="268"/>
      <c r="D853" s="268"/>
      <c r="E853" s="268"/>
      <c r="F853" s="268"/>
      <c r="G853" s="268"/>
      <c r="H853" s="269"/>
      <c r="I853" s="189"/>
      <c r="J853" s="3"/>
      <c r="K853" s="2"/>
      <c r="L853" s="269"/>
      <c r="M853" s="189"/>
      <c r="N853" s="3"/>
      <c r="O853" s="2"/>
      <c r="P853" s="269"/>
      <c r="Q853" s="189"/>
      <c r="R853" s="3"/>
      <c r="S853" s="2"/>
      <c r="T853" s="269"/>
      <c r="U853" s="189"/>
      <c r="V853" s="3"/>
      <c r="W853" s="1"/>
      <c r="X853" s="1"/>
      <c r="Y853" s="1"/>
      <c r="Z853" s="1"/>
      <c r="AA853" s="2"/>
      <c r="AB853" s="2"/>
      <c r="AC853" s="2"/>
      <c r="AD853" s="2"/>
      <c r="AE853" s="2"/>
      <c r="AF853" s="2"/>
      <c r="AG853" s="270"/>
    </row>
    <row r="854" spans="1:33" ht="14.25" customHeight="1">
      <c r="A854" s="204"/>
      <c r="B854" s="268"/>
      <c r="C854" s="268"/>
      <c r="D854" s="268"/>
      <c r="E854" s="268"/>
      <c r="F854" s="268"/>
      <c r="G854" s="268"/>
      <c r="H854" s="269"/>
      <c r="I854" s="189"/>
      <c r="J854" s="3"/>
      <c r="K854" s="2"/>
      <c r="L854" s="269"/>
      <c r="M854" s="189"/>
      <c r="N854" s="3"/>
      <c r="O854" s="2"/>
      <c r="P854" s="269"/>
      <c r="Q854" s="189"/>
      <c r="R854" s="3"/>
      <c r="S854" s="2"/>
      <c r="T854" s="269"/>
      <c r="U854" s="189"/>
      <c r="V854" s="3"/>
      <c r="W854" s="1"/>
      <c r="X854" s="1"/>
      <c r="Y854" s="1"/>
      <c r="Z854" s="1"/>
      <c r="AA854" s="2"/>
      <c r="AB854" s="2"/>
      <c r="AC854" s="2"/>
      <c r="AD854" s="2"/>
      <c r="AE854" s="2"/>
      <c r="AF854" s="2"/>
      <c r="AG854" s="270"/>
    </row>
    <row r="855" spans="1:33" ht="14.25" customHeight="1">
      <c r="A855" s="204"/>
      <c r="B855" s="268"/>
      <c r="C855" s="268"/>
      <c r="D855" s="268"/>
      <c r="E855" s="268"/>
      <c r="F855" s="268"/>
      <c r="G855" s="268"/>
      <c r="H855" s="269"/>
      <c r="I855" s="189"/>
      <c r="J855" s="3"/>
      <c r="K855" s="2"/>
      <c r="L855" s="269"/>
      <c r="M855" s="189"/>
      <c r="N855" s="3"/>
      <c r="O855" s="2"/>
      <c r="P855" s="269"/>
      <c r="Q855" s="189"/>
      <c r="R855" s="3"/>
      <c r="S855" s="2"/>
      <c r="T855" s="269"/>
      <c r="U855" s="189"/>
      <c r="V855" s="3"/>
      <c r="W855" s="1"/>
      <c r="X855" s="1"/>
      <c r="Y855" s="1"/>
      <c r="Z855" s="1"/>
      <c r="AA855" s="2"/>
      <c r="AB855" s="2"/>
      <c r="AC855" s="2"/>
      <c r="AD855" s="2"/>
      <c r="AE855" s="2"/>
      <c r="AF855" s="2"/>
      <c r="AG855" s="270"/>
    </row>
    <row r="856" spans="1:33" ht="14.25" customHeight="1">
      <c r="A856" s="204"/>
      <c r="B856" s="268"/>
      <c r="C856" s="268"/>
      <c r="D856" s="268"/>
      <c r="E856" s="268"/>
      <c r="F856" s="268"/>
      <c r="G856" s="268"/>
      <c r="H856" s="269"/>
      <c r="I856" s="189"/>
      <c r="J856" s="3"/>
      <c r="K856" s="2"/>
      <c r="L856" s="269"/>
      <c r="M856" s="189"/>
      <c r="N856" s="3"/>
      <c r="O856" s="2"/>
      <c r="P856" s="269"/>
      <c r="Q856" s="189"/>
      <c r="R856" s="3"/>
      <c r="S856" s="2"/>
      <c r="T856" s="269"/>
      <c r="U856" s="189"/>
      <c r="V856" s="3"/>
      <c r="W856" s="1"/>
      <c r="X856" s="1"/>
      <c r="Y856" s="1"/>
      <c r="Z856" s="1"/>
      <c r="AA856" s="2"/>
      <c r="AB856" s="2"/>
      <c r="AC856" s="2"/>
      <c r="AD856" s="2"/>
      <c r="AE856" s="2"/>
      <c r="AF856" s="2"/>
      <c r="AG856" s="270"/>
    </row>
    <row r="857" spans="1:33" ht="14.25" customHeight="1">
      <c r="A857" s="204"/>
      <c r="B857" s="268"/>
      <c r="C857" s="268"/>
      <c r="D857" s="268"/>
      <c r="E857" s="268"/>
      <c r="F857" s="268"/>
      <c r="G857" s="268"/>
      <c r="H857" s="269"/>
      <c r="I857" s="189"/>
      <c r="J857" s="3"/>
      <c r="K857" s="2"/>
      <c r="L857" s="269"/>
      <c r="M857" s="189"/>
      <c r="N857" s="3"/>
      <c r="O857" s="2"/>
      <c r="P857" s="269"/>
      <c r="Q857" s="189"/>
      <c r="R857" s="3"/>
      <c r="S857" s="2"/>
      <c r="T857" s="269"/>
      <c r="U857" s="189"/>
      <c r="V857" s="3"/>
      <c r="W857" s="1"/>
      <c r="X857" s="1"/>
      <c r="Y857" s="1"/>
      <c r="Z857" s="1"/>
      <c r="AA857" s="2"/>
      <c r="AB857" s="2"/>
      <c r="AC857" s="2"/>
      <c r="AD857" s="2"/>
      <c r="AE857" s="2"/>
      <c r="AF857" s="2"/>
      <c r="AG857" s="270"/>
    </row>
    <row r="858" spans="1:33" ht="14.25" customHeight="1">
      <c r="A858" s="204"/>
      <c r="B858" s="268"/>
      <c r="C858" s="268"/>
      <c r="D858" s="268"/>
      <c r="E858" s="268"/>
      <c r="F858" s="268"/>
      <c r="G858" s="268"/>
      <c r="H858" s="269"/>
      <c r="I858" s="189"/>
      <c r="J858" s="3"/>
      <c r="K858" s="2"/>
      <c r="L858" s="269"/>
      <c r="M858" s="189"/>
      <c r="N858" s="3"/>
      <c r="O858" s="2"/>
      <c r="P858" s="269"/>
      <c r="Q858" s="189"/>
      <c r="R858" s="3"/>
      <c r="S858" s="2"/>
      <c r="T858" s="269"/>
      <c r="U858" s="189"/>
      <c r="V858" s="3"/>
      <c r="W858" s="1"/>
      <c r="X858" s="1"/>
      <c r="Y858" s="1"/>
      <c r="Z858" s="1"/>
      <c r="AA858" s="2"/>
      <c r="AB858" s="2"/>
      <c r="AC858" s="2"/>
      <c r="AD858" s="2"/>
      <c r="AE858" s="2"/>
      <c r="AF858" s="2"/>
      <c r="AG858" s="270"/>
    </row>
    <row r="859" spans="1:33" ht="14.25" customHeight="1">
      <c r="A859" s="204"/>
      <c r="B859" s="268"/>
      <c r="C859" s="268"/>
      <c r="D859" s="268"/>
      <c r="E859" s="268"/>
      <c r="F859" s="268"/>
      <c r="G859" s="268"/>
      <c r="H859" s="269"/>
      <c r="I859" s="189"/>
      <c r="J859" s="3"/>
      <c r="K859" s="2"/>
      <c r="L859" s="269"/>
      <c r="M859" s="189"/>
      <c r="N859" s="3"/>
      <c r="O859" s="2"/>
      <c r="P859" s="269"/>
      <c r="Q859" s="189"/>
      <c r="R859" s="3"/>
      <c r="S859" s="2"/>
      <c r="T859" s="269"/>
      <c r="U859" s="189"/>
      <c r="V859" s="3"/>
      <c r="W859" s="1"/>
      <c r="X859" s="1"/>
      <c r="Y859" s="1"/>
      <c r="Z859" s="1"/>
      <c r="AA859" s="2"/>
      <c r="AB859" s="2"/>
      <c r="AC859" s="2"/>
      <c r="AD859" s="2"/>
      <c r="AE859" s="2"/>
      <c r="AF859" s="2"/>
      <c r="AG859" s="270"/>
    </row>
    <row r="860" spans="1:33" ht="14.25" customHeight="1">
      <c r="A860" s="204"/>
      <c r="B860" s="268"/>
      <c r="C860" s="268"/>
      <c r="D860" s="268"/>
      <c r="E860" s="268"/>
      <c r="F860" s="268"/>
      <c r="G860" s="268"/>
      <c r="H860" s="269"/>
      <c r="I860" s="189"/>
      <c r="J860" s="3"/>
      <c r="K860" s="2"/>
      <c r="L860" s="269"/>
      <c r="M860" s="189"/>
      <c r="N860" s="3"/>
      <c r="O860" s="2"/>
      <c r="P860" s="269"/>
      <c r="Q860" s="189"/>
      <c r="R860" s="3"/>
      <c r="S860" s="2"/>
      <c r="T860" s="269"/>
      <c r="U860" s="189"/>
      <c r="V860" s="3"/>
      <c r="W860" s="1"/>
      <c r="X860" s="1"/>
      <c r="Y860" s="1"/>
      <c r="Z860" s="1"/>
      <c r="AA860" s="2"/>
      <c r="AB860" s="2"/>
      <c r="AC860" s="2"/>
      <c r="AD860" s="2"/>
      <c r="AE860" s="2"/>
      <c r="AF860" s="2"/>
      <c r="AG860" s="270"/>
    </row>
    <row r="861" spans="1:33" ht="14.25" customHeight="1">
      <c r="A861" s="204"/>
      <c r="B861" s="268"/>
      <c r="C861" s="268"/>
      <c r="D861" s="268"/>
      <c r="E861" s="268"/>
      <c r="F861" s="268"/>
      <c r="G861" s="268"/>
      <c r="H861" s="269"/>
      <c r="I861" s="189"/>
      <c r="J861" s="3"/>
      <c r="K861" s="2"/>
      <c r="L861" s="269"/>
      <c r="M861" s="189"/>
      <c r="N861" s="3"/>
      <c r="O861" s="2"/>
      <c r="P861" s="269"/>
      <c r="Q861" s="189"/>
      <c r="R861" s="3"/>
      <c r="S861" s="2"/>
      <c r="T861" s="269"/>
      <c r="U861" s="189"/>
      <c r="V861" s="3"/>
      <c r="W861" s="1"/>
      <c r="X861" s="1"/>
      <c r="Y861" s="1"/>
      <c r="Z861" s="1"/>
      <c r="AA861" s="2"/>
      <c r="AB861" s="2"/>
      <c r="AC861" s="2"/>
      <c r="AD861" s="2"/>
      <c r="AE861" s="2"/>
      <c r="AF861" s="2"/>
      <c r="AG861" s="270"/>
    </row>
    <row r="862" spans="1:33" ht="14.25" customHeight="1">
      <c r="A862" s="204"/>
      <c r="B862" s="268"/>
      <c r="C862" s="268"/>
      <c r="D862" s="268"/>
      <c r="E862" s="268"/>
      <c r="F862" s="268"/>
      <c r="G862" s="268"/>
      <c r="H862" s="269"/>
      <c r="I862" s="189"/>
      <c r="J862" s="3"/>
      <c r="K862" s="2"/>
      <c r="L862" s="269"/>
      <c r="M862" s="189"/>
      <c r="N862" s="3"/>
      <c r="O862" s="2"/>
      <c r="P862" s="269"/>
      <c r="Q862" s="189"/>
      <c r="R862" s="3"/>
      <c r="S862" s="2"/>
      <c r="T862" s="269"/>
      <c r="U862" s="189"/>
      <c r="V862" s="3"/>
      <c r="W862" s="1"/>
      <c r="X862" s="1"/>
      <c r="Y862" s="1"/>
      <c r="Z862" s="1"/>
      <c r="AA862" s="2"/>
      <c r="AB862" s="2"/>
      <c r="AC862" s="2"/>
      <c r="AD862" s="2"/>
      <c r="AE862" s="2"/>
      <c r="AF862" s="2"/>
      <c r="AG862" s="270"/>
    </row>
    <row r="863" spans="1:33" ht="14.25" customHeight="1">
      <c r="A863" s="204"/>
      <c r="B863" s="268"/>
      <c r="C863" s="268"/>
      <c r="D863" s="268"/>
      <c r="E863" s="268"/>
      <c r="F863" s="268"/>
      <c r="G863" s="268"/>
      <c r="H863" s="269"/>
      <c r="I863" s="189"/>
      <c r="J863" s="3"/>
      <c r="K863" s="2"/>
      <c r="L863" s="269"/>
      <c r="M863" s="189"/>
      <c r="N863" s="3"/>
      <c r="O863" s="2"/>
      <c r="P863" s="269"/>
      <c r="Q863" s="189"/>
      <c r="R863" s="3"/>
      <c r="S863" s="2"/>
      <c r="T863" s="269"/>
      <c r="U863" s="189"/>
      <c r="V863" s="3"/>
      <c r="W863" s="1"/>
      <c r="X863" s="1"/>
      <c r="Y863" s="1"/>
      <c r="Z863" s="1"/>
      <c r="AA863" s="2"/>
      <c r="AB863" s="2"/>
      <c r="AC863" s="2"/>
      <c r="AD863" s="2"/>
      <c r="AE863" s="2"/>
      <c r="AF863" s="2"/>
      <c r="AG863" s="270"/>
    </row>
    <row r="864" spans="1:33" ht="14.25" customHeight="1">
      <c r="A864" s="204"/>
      <c r="B864" s="268"/>
      <c r="C864" s="268"/>
      <c r="D864" s="268"/>
      <c r="E864" s="268"/>
      <c r="F864" s="268"/>
      <c r="G864" s="268"/>
      <c r="H864" s="269"/>
      <c r="I864" s="189"/>
      <c r="J864" s="3"/>
      <c r="K864" s="2"/>
      <c r="L864" s="269"/>
      <c r="M864" s="189"/>
      <c r="N864" s="3"/>
      <c r="O864" s="2"/>
      <c r="P864" s="269"/>
      <c r="Q864" s="189"/>
      <c r="R864" s="3"/>
      <c r="S864" s="2"/>
      <c r="T864" s="269"/>
      <c r="U864" s="189"/>
      <c r="V864" s="3"/>
      <c r="W864" s="1"/>
      <c r="X864" s="1"/>
      <c r="Y864" s="1"/>
      <c r="Z864" s="1"/>
      <c r="AA864" s="2"/>
      <c r="AB864" s="2"/>
      <c r="AC864" s="2"/>
      <c r="AD864" s="2"/>
      <c r="AE864" s="2"/>
      <c r="AF864" s="2"/>
      <c r="AG864" s="270"/>
    </row>
    <row r="865" spans="1:33" ht="14.25" customHeight="1">
      <c r="A865" s="204"/>
      <c r="B865" s="268"/>
      <c r="C865" s="268"/>
      <c r="D865" s="268"/>
      <c r="E865" s="268"/>
      <c r="F865" s="268"/>
      <c r="G865" s="268"/>
      <c r="H865" s="269"/>
      <c r="I865" s="189"/>
      <c r="J865" s="3"/>
      <c r="K865" s="2"/>
      <c r="L865" s="269"/>
      <c r="M865" s="189"/>
      <c r="N865" s="3"/>
      <c r="O865" s="2"/>
      <c r="P865" s="269"/>
      <c r="Q865" s="189"/>
      <c r="R865" s="3"/>
      <c r="S865" s="2"/>
      <c r="T865" s="269"/>
      <c r="U865" s="189"/>
      <c r="V865" s="3"/>
      <c r="W865" s="1"/>
      <c r="X865" s="1"/>
      <c r="Y865" s="1"/>
      <c r="Z865" s="1"/>
      <c r="AA865" s="2"/>
      <c r="AB865" s="2"/>
      <c r="AC865" s="2"/>
      <c r="AD865" s="2"/>
      <c r="AE865" s="2"/>
      <c r="AF865" s="2"/>
      <c r="AG865" s="270"/>
    </row>
    <row r="866" spans="1:33" ht="14.25" customHeight="1">
      <c r="A866" s="204"/>
      <c r="B866" s="268"/>
      <c r="C866" s="268"/>
      <c r="D866" s="268"/>
      <c r="E866" s="268"/>
      <c r="F866" s="268"/>
      <c r="G866" s="268"/>
      <c r="H866" s="269"/>
      <c r="I866" s="189"/>
      <c r="J866" s="3"/>
      <c r="K866" s="2"/>
      <c r="L866" s="269"/>
      <c r="M866" s="189"/>
      <c r="N866" s="3"/>
      <c r="O866" s="2"/>
      <c r="P866" s="269"/>
      <c r="Q866" s="189"/>
      <c r="R866" s="3"/>
      <c r="S866" s="2"/>
      <c r="T866" s="269"/>
      <c r="U866" s="189"/>
      <c r="V866" s="3"/>
      <c r="W866" s="1"/>
      <c r="X866" s="1"/>
      <c r="Y866" s="1"/>
      <c r="Z866" s="1"/>
      <c r="AA866" s="2"/>
      <c r="AB866" s="2"/>
      <c r="AC866" s="2"/>
      <c r="AD866" s="2"/>
      <c r="AE866" s="2"/>
      <c r="AF866" s="2"/>
      <c r="AG866" s="270"/>
    </row>
    <row r="867" spans="1:33" ht="14.25" customHeight="1">
      <c r="A867" s="204"/>
      <c r="B867" s="268"/>
      <c r="C867" s="268"/>
      <c r="D867" s="268"/>
      <c r="E867" s="268"/>
      <c r="F867" s="268"/>
      <c r="G867" s="268"/>
      <c r="H867" s="269"/>
      <c r="I867" s="189"/>
      <c r="J867" s="3"/>
      <c r="K867" s="2"/>
      <c r="L867" s="269"/>
      <c r="M867" s="189"/>
      <c r="N867" s="3"/>
      <c r="O867" s="2"/>
      <c r="P867" s="269"/>
      <c r="Q867" s="189"/>
      <c r="R867" s="3"/>
      <c r="S867" s="2"/>
      <c r="T867" s="269"/>
      <c r="U867" s="189"/>
      <c r="V867" s="3"/>
      <c r="W867" s="1"/>
      <c r="X867" s="1"/>
      <c r="Y867" s="1"/>
      <c r="Z867" s="1"/>
      <c r="AA867" s="2"/>
      <c r="AB867" s="2"/>
      <c r="AC867" s="2"/>
      <c r="AD867" s="2"/>
      <c r="AE867" s="2"/>
      <c r="AF867" s="2"/>
      <c r="AG867" s="270"/>
    </row>
    <row r="868" spans="1:33" ht="14.25" customHeight="1">
      <c r="A868" s="204"/>
      <c r="B868" s="268"/>
      <c r="C868" s="268"/>
      <c r="D868" s="268"/>
      <c r="E868" s="268"/>
      <c r="F868" s="268"/>
      <c r="G868" s="268"/>
      <c r="H868" s="269"/>
      <c r="I868" s="189"/>
      <c r="J868" s="3"/>
      <c r="K868" s="2"/>
      <c r="L868" s="269"/>
      <c r="M868" s="189"/>
      <c r="N868" s="3"/>
      <c r="O868" s="2"/>
      <c r="P868" s="269"/>
      <c r="Q868" s="189"/>
      <c r="R868" s="3"/>
      <c r="S868" s="2"/>
      <c r="T868" s="269"/>
      <c r="U868" s="189"/>
      <c r="V868" s="3"/>
      <c r="W868" s="1"/>
      <c r="X868" s="1"/>
      <c r="Y868" s="1"/>
      <c r="Z868" s="1"/>
      <c r="AA868" s="2"/>
      <c r="AB868" s="2"/>
      <c r="AC868" s="2"/>
      <c r="AD868" s="2"/>
      <c r="AE868" s="2"/>
      <c r="AF868" s="2"/>
      <c r="AG868" s="270"/>
    </row>
    <row r="869" spans="1:33" ht="14.25" customHeight="1">
      <c r="A869" s="204"/>
      <c r="B869" s="268"/>
      <c r="C869" s="268"/>
      <c r="D869" s="268"/>
      <c r="E869" s="268"/>
      <c r="F869" s="268"/>
      <c r="G869" s="268"/>
      <c r="H869" s="269"/>
      <c r="I869" s="189"/>
      <c r="J869" s="3"/>
      <c r="K869" s="2"/>
      <c r="L869" s="269"/>
      <c r="M869" s="189"/>
      <c r="N869" s="3"/>
      <c r="O869" s="2"/>
      <c r="P869" s="269"/>
      <c r="Q869" s="189"/>
      <c r="R869" s="3"/>
      <c r="S869" s="2"/>
      <c r="T869" s="269"/>
      <c r="U869" s="189"/>
      <c r="V869" s="3"/>
      <c r="W869" s="1"/>
      <c r="X869" s="1"/>
      <c r="Y869" s="1"/>
      <c r="Z869" s="1"/>
      <c r="AA869" s="2"/>
      <c r="AB869" s="2"/>
      <c r="AC869" s="2"/>
      <c r="AD869" s="2"/>
      <c r="AE869" s="2"/>
      <c r="AF869" s="2"/>
      <c r="AG869" s="270"/>
    </row>
    <row r="870" spans="1:33" ht="14.25" customHeight="1">
      <c r="A870" s="204"/>
      <c r="B870" s="268"/>
      <c r="C870" s="268"/>
      <c r="D870" s="268"/>
      <c r="E870" s="268"/>
      <c r="F870" s="268"/>
      <c r="G870" s="268"/>
      <c r="H870" s="269"/>
      <c r="I870" s="189"/>
      <c r="J870" s="3"/>
      <c r="K870" s="2"/>
      <c r="L870" s="269"/>
      <c r="M870" s="189"/>
      <c r="N870" s="3"/>
      <c r="O870" s="2"/>
      <c r="P870" s="269"/>
      <c r="Q870" s="189"/>
      <c r="R870" s="3"/>
      <c r="S870" s="2"/>
      <c r="T870" s="269"/>
      <c r="U870" s="189"/>
      <c r="V870" s="3"/>
      <c r="W870" s="1"/>
      <c r="X870" s="1"/>
      <c r="Y870" s="1"/>
      <c r="Z870" s="1"/>
      <c r="AA870" s="2"/>
      <c r="AB870" s="2"/>
      <c r="AC870" s="2"/>
      <c r="AD870" s="2"/>
      <c r="AE870" s="2"/>
      <c r="AF870" s="2"/>
      <c r="AG870" s="270"/>
    </row>
    <row r="871" spans="1:33" ht="14.25" customHeight="1">
      <c r="A871" s="204"/>
      <c r="B871" s="268"/>
      <c r="C871" s="268"/>
      <c r="D871" s="268"/>
      <c r="E871" s="268"/>
      <c r="F871" s="268"/>
      <c r="G871" s="268"/>
      <c r="H871" s="269"/>
      <c r="I871" s="189"/>
      <c r="J871" s="3"/>
      <c r="K871" s="2"/>
      <c r="L871" s="269"/>
      <c r="M871" s="189"/>
      <c r="N871" s="3"/>
      <c r="O871" s="2"/>
      <c r="P871" s="269"/>
      <c r="Q871" s="189"/>
      <c r="R871" s="3"/>
      <c r="S871" s="2"/>
      <c r="T871" s="269"/>
      <c r="U871" s="189"/>
      <c r="V871" s="3"/>
      <c r="W871" s="1"/>
      <c r="X871" s="1"/>
      <c r="Y871" s="1"/>
      <c r="Z871" s="1"/>
      <c r="AA871" s="2"/>
      <c r="AB871" s="2"/>
      <c r="AC871" s="2"/>
      <c r="AD871" s="2"/>
      <c r="AE871" s="2"/>
      <c r="AF871" s="2"/>
      <c r="AG871" s="270"/>
    </row>
    <row r="872" spans="1:33" ht="14.25" customHeight="1">
      <c r="A872" s="204"/>
      <c r="B872" s="268"/>
      <c r="C872" s="268"/>
      <c r="D872" s="268"/>
      <c r="E872" s="268"/>
      <c r="F872" s="268"/>
      <c r="G872" s="268"/>
      <c r="H872" s="269"/>
      <c r="I872" s="189"/>
      <c r="J872" s="3"/>
      <c r="K872" s="2"/>
      <c r="L872" s="269"/>
      <c r="M872" s="189"/>
      <c r="N872" s="3"/>
      <c r="O872" s="2"/>
      <c r="P872" s="269"/>
      <c r="Q872" s="189"/>
      <c r="R872" s="3"/>
      <c r="S872" s="2"/>
      <c r="T872" s="269"/>
      <c r="U872" s="189"/>
      <c r="V872" s="3"/>
      <c r="W872" s="1"/>
      <c r="X872" s="1"/>
      <c r="Y872" s="1"/>
      <c r="Z872" s="1"/>
      <c r="AA872" s="2"/>
      <c r="AB872" s="2"/>
      <c r="AC872" s="2"/>
      <c r="AD872" s="2"/>
      <c r="AE872" s="2"/>
      <c r="AF872" s="2"/>
      <c r="AG872" s="270"/>
    </row>
    <row r="873" spans="1:33" ht="14.25" customHeight="1">
      <c r="A873" s="204"/>
      <c r="B873" s="268"/>
      <c r="C873" s="268"/>
      <c r="D873" s="268"/>
      <c r="E873" s="268"/>
      <c r="F873" s="268"/>
      <c r="G873" s="268"/>
      <c r="H873" s="269"/>
      <c r="I873" s="189"/>
      <c r="J873" s="3"/>
      <c r="K873" s="2"/>
      <c r="L873" s="269"/>
      <c r="M873" s="189"/>
      <c r="N873" s="3"/>
      <c r="O873" s="2"/>
      <c r="P873" s="269"/>
      <c r="Q873" s="189"/>
      <c r="R873" s="3"/>
      <c r="S873" s="2"/>
      <c r="T873" s="269"/>
      <c r="U873" s="189"/>
      <c r="V873" s="3"/>
      <c r="W873" s="1"/>
      <c r="X873" s="1"/>
      <c r="Y873" s="1"/>
      <c r="Z873" s="1"/>
      <c r="AA873" s="2"/>
      <c r="AB873" s="2"/>
      <c r="AC873" s="2"/>
      <c r="AD873" s="2"/>
      <c r="AE873" s="2"/>
      <c r="AF873" s="2"/>
      <c r="AG873" s="270"/>
    </row>
    <row r="874" spans="1:33" ht="14.25" customHeight="1">
      <c r="A874" s="204"/>
      <c r="B874" s="268"/>
      <c r="C874" s="268"/>
      <c r="D874" s="268"/>
      <c r="E874" s="268"/>
      <c r="F874" s="268"/>
      <c r="G874" s="268"/>
      <c r="H874" s="269"/>
      <c r="I874" s="189"/>
      <c r="J874" s="3"/>
      <c r="K874" s="2"/>
      <c r="L874" s="269"/>
      <c r="M874" s="189"/>
      <c r="N874" s="3"/>
      <c r="O874" s="2"/>
      <c r="P874" s="269"/>
      <c r="Q874" s="189"/>
      <c r="R874" s="3"/>
      <c r="S874" s="2"/>
      <c r="T874" s="269"/>
      <c r="U874" s="189"/>
      <c r="V874" s="3"/>
      <c r="W874" s="1"/>
      <c r="X874" s="1"/>
      <c r="Y874" s="1"/>
      <c r="Z874" s="1"/>
      <c r="AA874" s="2"/>
      <c r="AB874" s="2"/>
      <c r="AC874" s="2"/>
      <c r="AD874" s="2"/>
      <c r="AE874" s="2"/>
      <c r="AF874" s="2"/>
      <c r="AG874" s="270"/>
    </row>
    <row r="875" spans="1:33" ht="14.25" customHeight="1">
      <c r="A875" s="204"/>
      <c r="B875" s="268"/>
      <c r="C875" s="268"/>
      <c r="D875" s="268"/>
      <c r="E875" s="268"/>
      <c r="F875" s="268"/>
      <c r="G875" s="268"/>
      <c r="H875" s="269"/>
      <c r="I875" s="189"/>
      <c r="J875" s="3"/>
      <c r="K875" s="2"/>
      <c r="L875" s="269"/>
      <c r="M875" s="189"/>
      <c r="N875" s="3"/>
      <c r="O875" s="2"/>
      <c r="P875" s="269"/>
      <c r="Q875" s="189"/>
      <c r="R875" s="3"/>
      <c r="S875" s="2"/>
      <c r="T875" s="269"/>
      <c r="U875" s="189"/>
      <c r="V875" s="3"/>
      <c r="W875" s="1"/>
      <c r="X875" s="1"/>
      <c r="Y875" s="1"/>
      <c r="Z875" s="1"/>
      <c r="AA875" s="2"/>
      <c r="AB875" s="2"/>
      <c r="AC875" s="2"/>
      <c r="AD875" s="2"/>
      <c r="AE875" s="2"/>
      <c r="AF875" s="2"/>
      <c r="AG875" s="270"/>
    </row>
    <row r="876" spans="1:33" ht="14.25" customHeight="1">
      <c r="A876" s="204"/>
      <c r="B876" s="268"/>
      <c r="C876" s="268"/>
      <c r="D876" s="268"/>
      <c r="E876" s="268"/>
      <c r="F876" s="268"/>
      <c r="G876" s="268"/>
      <c r="H876" s="269"/>
      <c r="I876" s="189"/>
      <c r="J876" s="3"/>
      <c r="K876" s="2"/>
      <c r="L876" s="269"/>
      <c r="M876" s="189"/>
      <c r="N876" s="3"/>
      <c r="O876" s="2"/>
      <c r="P876" s="269"/>
      <c r="Q876" s="189"/>
      <c r="R876" s="3"/>
      <c r="S876" s="2"/>
      <c r="T876" s="269"/>
      <c r="U876" s="189"/>
      <c r="V876" s="3"/>
      <c r="W876" s="1"/>
      <c r="X876" s="1"/>
      <c r="Y876" s="1"/>
      <c r="Z876" s="1"/>
      <c r="AA876" s="2"/>
      <c r="AB876" s="2"/>
      <c r="AC876" s="2"/>
      <c r="AD876" s="2"/>
      <c r="AE876" s="2"/>
      <c r="AF876" s="2"/>
      <c r="AG876" s="270"/>
    </row>
    <row r="877" spans="1:33" ht="14.25" customHeight="1">
      <c r="A877" s="204"/>
      <c r="B877" s="268"/>
      <c r="C877" s="268"/>
      <c r="D877" s="268"/>
      <c r="E877" s="268"/>
      <c r="F877" s="268"/>
      <c r="G877" s="268"/>
      <c r="H877" s="269"/>
      <c r="I877" s="189"/>
      <c r="J877" s="3"/>
      <c r="K877" s="2"/>
      <c r="L877" s="269"/>
      <c r="M877" s="189"/>
      <c r="N877" s="3"/>
      <c r="O877" s="2"/>
      <c r="P877" s="269"/>
      <c r="Q877" s="189"/>
      <c r="R877" s="3"/>
      <c r="S877" s="2"/>
      <c r="T877" s="269"/>
      <c r="U877" s="189"/>
      <c r="V877" s="3"/>
      <c r="W877" s="1"/>
      <c r="X877" s="1"/>
      <c r="Y877" s="1"/>
      <c r="Z877" s="1"/>
      <c r="AA877" s="2"/>
      <c r="AB877" s="2"/>
      <c r="AC877" s="2"/>
      <c r="AD877" s="2"/>
      <c r="AE877" s="2"/>
      <c r="AF877" s="2"/>
      <c r="AG877" s="270"/>
    </row>
    <row r="878" spans="1:33" ht="14.25" customHeight="1">
      <c r="A878" s="204"/>
      <c r="B878" s="268"/>
      <c r="C878" s="268"/>
      <c r="D878" s="268"/>
      <c r="E878" s="268"/>
      <c r="F878" s="268"/>
      <c r="G878" s="268"/>
      <c r="H878" s="269"/>
      <c r="I878" s="189"/>
      <c r="J878" s="3"/>
      <c r="K878" s="2"/>
      <c r="L878" s="269"/>
      <c r="M878" s="189"/>
      <c r="N878" s="3"/>
      <c r="O878" s="2"/>
      <c r="P878" s="269"/>
      <c r="Q878" s="189"/>
      <c r="R878" s="3"/>
      <c r="S878" s="2"/>
      <c r="T878" s="269"/>
      <c r="U878" s="189"/>
      <c r="V878" s="3"/>
      <c r="W878" s="1"/>
      <c r="X878" s="1"/>
      <c r="Y878" s="1"/>
      <c r="Z878" s="1"/>
      <c r="AA878" s="2"/>
      <c r="AB878" s="2"/>
      <c r="AC878" s="2"/>
      <c r="AD878" s="2"/>
      <c r="AE878" s="2"/>
      <c r="AF878" s="2"/>
      <c r="AG878" s="270"/>
    </row>
    <row r="879" spans="1:33" ht="14.25" customHeight="1">
      <c r="A879" s="204"/>
      <c r="B879" s="268"/>
      <c r="C879" s="268"/>
      <c r="D879" s="268"/>
      <c r="E879" s="268"/>
      <c r="F879" s="268"/>
      <c r="G879" s="268"/>
      <c r="H879" s="269"/>
      <c r="I879" s="189"/>
      <c r="J879" s="3"/>
      <c r="K879" s="2"/>
      <c r="L879" s="269"/>
      <c r="M879" s="189"/>
      <c r="N879" s="3"/>
      <c r="O879" s="2"/>
      <c r="P879" s="269"/>
      <c r="Q879" s="189"/>
      <c r="R879" s="3"/>
      <c r="S879" s="2"/>
      <c r="T879" s="269"/>
      <c r="U879" s="189"/>
      <c r="V879" s="3"/>
      <c r="W879" s="1"/>
      <c r="X879" s="1"/>
      <c r="Y879" s="1"/>
      <c r="Z879" s="1"/>
      <c r="AA879" s="2"/>
      <c r="AB879" s="2"/>
      <c r="AC879" s="2"/>
      <c r="AD879" s="2"/>
      <c r="AE879" s="2"/>
      <c r="AF879" s="2"/>
      <c r="AG879" s="270"/>
    </row>
    <row r="880" spans="1:33" ht="14.25" customHeight="1">
      <c r="A880" s="204"/>
      <c r="B880" s="268"/>
      <c r="C880" s="268"/>
      <c r="D880" s="268"/>
      <c r="E880" s="268"/>
      <c r="F880" s="268"/>
      <c r="G880" s="268"/>
      <c r="H880" s="269"/>
      <c r="I880" s="189"/>
      <c r="J880" s="3"/>
      <c r="K880" s="2"/>
      <c r="L880" s="269"/>
      <c r="M880" s="189"/>
      <c r="N880" s="3"/>
      <c r="O880" s="2"/>
      <c r="P880" s="269"/>
      <c r="Q880" s="189"/>
      <c r="R880" s="3"/>
      <c r="S880" s="2"/>
      <c r="T880" s="269"/>
      <c r="U880" s="189"/>
      <c r="V880" s="3"/>
      <c r="W880" s="1"/>
      <c r="X880" s="1"/>
      <c r="Y880" s="1"/>
      <c r="Z880" s="1"/>
      <c r="AA880" s="2"/>
      <c r="AB880" s="2"/>
      <c r="AC880" s="2"/>
      <c r="AD880" s="2"/>
      <c r="AE880" s="2"/>
      <c r="AF880" s="2"/>
      <c r="AG880" s="270"/>
    </row>
    <row r="881" spans="1:33" ht="14.25" customHeight="1">
      <c r="A881" s="204"/>
      <c r="B881" s="268"/>
      <c r="C881" s="268"/>
      <c r="D881" s="268"/>
      <c r="E881" s="268"/>
      <c r="F881" s="268"/>
      <c r="G881" s="268"/>
      <c r="H881" s="269"/>
      <c r="I881" s="189"/>
      <c r="J881" s="3"/>
      <c r="K881" s="2"/>
      <c r="L881" s="269"/>
      <c r="M881" s="189"/>
      <c r="N881" s="3"/>
      <c r="O881" s="2"/>
      <c r="P881" s="269"/>
      <c r="Q881" s="189"/>
      <c r="R881" s="3"/>
      <c r="S881" s="2"/>
      <c r="T881" s="269"/>
      <c r="U881" s="189"/>
      <c r="V881" s="3"/>
      <c r="W881" s="1"/>
      <c r="X881" s="1"/>
      <c r="Y881" s="1"/>
      <c r="Z881" s="1"/>
      <c r="AA881" s="2"/>
      <c r="AB881" s="2"/>
      <c r="AC881" s="2"/>
      <c r="AD881" s="2"/>
      <c r="AE881" s="2"/>
      <c r="AF881" s="2"/>
      <c r="AG881" s="270"/>
    </row>
    <row r="882" spans="1:33" ht="14.25" customHeight="1">
      <c r="A882" s="204"/>
      <c r="B882" s="268"/>
      <c r="C882" s="268"/>
      <c r="D882" s="268"/>
      <c r="E882" s="268"/>
      <c r="F882" s="268"/>
      <c r="G882" s="268"/>
      <c r="H882" s="269"/>
      <c r="I882" s="189"/>
      <c r="J882" s="3"/>
      <c r="K882" s="2"/>
      <c r="L882" s="269"/>
      <c r="M882" s="189"/>
      <c r="N882" s="3"/>
      <c r="O882" s="2"/>
      <c r="P882" s="269"/>
      <c r="Q882" s="189"/>
      <c r="R882" s="3"/>
      <c r="S882" s="2"/>
      <c r="T882" s="269"/>
      <c r="U882" s="189"/>
      <c r="V882" s="3"/>
      <c r="W882" s="1"/>
      <c r="X882" s="1"/>
      <c r="Y882" s="1"/>
      <c r="Z882" s="1"/>
      <c r="AA882" s="2"/>
      <c r="AB882" s="2"/>
      <c r="AC882" s="2"/>
      <c r="AD882" s="2"/>
      <c r="AE882" s="2"/>
      <c r="AF882" s="2"/>
      <c r="AG882" s="270"/>
    </row>
    <row r="883" spans="1:33" ht="14.25" customHeight="1">
      <c r="A883" s="204"/>
      <c r="B883" s="268"/>
      <c r="C883" s="268"/>
      <c r="D883" s="268"/>
      <c r="E883" s="268"/>
      <c r="F883" s="268"/>
      <c r="G883" s="268"/>
      <c r="H883" s="269"/>
      <c r="I883" s="189"/>
      <c r="J883" s="3"/>
      <c r="K883" s="2"/>
      <c r="L883" s="269"/>
      <c r="M883" s="189"/>
      <c r="N883" s="3"/>
      <c r="O883" s="2"/>
      <c r="P883" s="269"/>
      <c r="Q883" s="189"/>
      <c r="R883" s="3"/>
      <c r="S883" s="2"/>
      <c r="T883" s="269"/>
      <c r="U883" s="189"/>
      <c r="V883" s="3"/>
      <c r="W883" s="1"/>
      <c r="X883" s="1"/>
      <c r="Y883" s="1"/>
      <c r="Z883" s="1"/>
      <c r="AA883" s="2"/>
      <c r="AB883" s="2"/>
      <c r="AC883" s="2"/>
      <c r="AD883" s="2"/>
      <c r="AE883" s="2"/>
      <c r="AF883" s="2"/>
      <c r="AG883" s="270"/>
    </row>
    <row r="884" spans="1:33" ht="14.25" customHeight="1">
      <c r="A884" s="204"/>
      <c r="B884" s="268"/>
      <c r="C884" s="268"/>
      <c r="D884" s="268"/>
      <c r="E884" s="268"/>
      <c r="F884" s="268"/>
      <c r="G884" s="268"/>
      <c r="H884" s="269"/>
      <c r="I884" s="189"/>
      <c r="J884" s="3"/>
      <c r="K884" s="2"/>
      <c r="L884" s="269"/>
      <c r="M884" s="189"/>
      <c r="N884" s="3"/>
      <c r="O884" s="2"/>
      <c r="P884" s="269"/>
      <c r="Q884" s="189"/>
      <c r="R884" s="3"/>
      <c r="S884" s="2"/>
      <c r="T884" s="269"/>
      <c r="U884" s="189"/>
      <c r="V884" s="3"/>
      <c r="W884" s="1"/>
      <c r="X884" s="1"/>
      <c r="Y884" s="1"/>
      <c r="Z884" s="1"/>
      <c r="AA884" s="2"/>
      <c r="AB884" s="2"/>
      <c r="AC884" s="2"/>
      <c r="AD884" s="2"/>
      <c r="AE884" s="2"/>
      <c r="AF884" s="2"/>
      <c r="AG884" s="270"/>
    </row>
    <row r="885" spans="1:33" ht="14.25" customHeight="1">
      <c r="A885" s="204"/>
      <c r="B885" s="268"/>
      <c r="C885" s="268"/>
      <c r="D885" s="268"/>
      <c r="E885" s="268"/>
      <c r="F885" s="268"/>
      <c r="G885" s="268"/>
      <c r="H885" s="269"/>
      <c r="I885" s="189"/>
      <c r="J885" s="3"/>
      <c r="K885" s="2"/>
      <c r="L885" s="269"/>
      <c r="M885" s="189"/>
      <c r="N885" s="3"/>
      <c r="O885" s="2"/>
      <c r="P885" s="269"/>
      <c r="Q885" s="189"/>
      <c r="R885" s="3"/>
      <c r="S885" s="2"/>
      <c r="T885" s="269"/>
      <c r="U885" s="189"/>
      <c r="V885" s="3"/>
      <c r="W885" s="1"/>
      <c r="X885" s="1"/>
      <c r="Y885" s="1"/>
      <c r="Z885" s="1"/>
      <c r="AA885" s="2"/>
      <c r="AB885" s="2"/>
      <c r="AC885" s="2"/>
      <c r="AD885" s="2"/>
      <c r="AE885" s="2"/>
      <c r="AF885" s="2"/>
      <c r="AG885" s="270"/>
    </row>
    <row r="886" spans="1:33" ht="14.25" customHeight="1">
      <c r="A886" s="204"/>
      <c r="B886" s="268"/>
      <c r="C886" s="268"/>
      <c r="D886" s="268"/>
      <c r="E886" s="268"/>
      <c r="F886" s="268"/>
      <c r="G886" s="268"/>
      <c r="H886" s="269"/>
      <c r="I886" s="189"/>
      <c r="J886" s="3"/>
      <c r="K886" s="2"/>
      <c r="L886" s="269"/>
      <c r="M886" s="189"/>
      <c r="N886" s="3"/>
      <c r="O886" s="2"/>
      <c r="P886" s="269"/>
      <c r="Q886" s="189"/>
      <c r="R886" s="3"/>
      <c r="S886" s="2"/>
      <c r="T886" s="269"/>
      <c r="U886" s="189"/>
      <c r="V886" s="3"/>
      <c r="W886" s="1"/>
      <c r="X886" s="1"/>
      <c r="Y886" s="1"/>
      <c r="Z886" s="1"/>
      <c r="AA886" s="2"/>
      <c r="AB886" s="2"/>
      <c r="AC886" s="2"/>
      <c r="AD886" s="2"/>
      <c r="AE886" s="2"/>
      <c r="AF886" s="2"/>
      <c r="AG886" s="270"/>
    </row>
    <row r="887" spans="1:33" ht="14.25" customHeight="1">
      <c r="A887" s="204"/>
      <c r="B887" s="268"/>
      <c r="C887" s="268"/>
      <c r="D887" s="268"/>
      <c r="E887" s="268"/>
      <c r="F887" s="268"/>
      <c r="G887" s="268"/>
      <c r="H887" s="269"/>
      <c r="I887" s="189"/>
      <c r="J887" s="3"/>
      <c r="K887" s="2"/>
      <c r="L887" s="269"/>
      <c r="M887" s="189"/>
      <c r="N887" s="3"/>
      <c r="O887" s="2"/>
      <c r="P887" s="269"/>
      <c r="Q887" s="189"/>
      <c r="R887" s="3"/>
      <c r="S887" s="2"/>
      <c r="T887" s="269"/>
      <c r="U887" s="189"/>
      <c r="V887" s="3"/>
      <c r="W887" s="1"/>
      <c r="X887" s="1"/>
      <c r="Y887" s="1"/>
      <c r="Z887" s="1"/>
      <c r="AA887" s="2"/>
      <c r="AB887" s="2"/>
      <c r="AC887" s="2"/>
      <c r="AD887" s="2"/>
      <c r="AE887" s="2"/>
      <c r="AF887" s="2"/>
      <c r="AG887" s="270"/>
    </row>
    <row r="888" spans="1:33" ht="14.25" customHeight="1">
      <c r="A888" s="204"/>
      <c r="B888" s="268"/>
      <c r="C888" s="268"/>
      <c r="D888" s="268"/>
      <c r="E888" s="268"/>
      <c r="F888" s="268"/>
      <c r="G888" s="268"/>
      <c r="H888" s="269"/>
      <c r="I888" s="189"/>
      <c r="J888" s="3"/>
      <c r="K888" s="2"/>
      <c r="L888" s="269"/>
      <c r="M888" s="189"/>
      <c r="N888" s="3"/>
      <c r="O888" s="2"/>
      <c r="P888" s="269"/>
      <c r="Q888" s="189"/>
      <c r="R888" s="3"/>
      <c r="S888" s="2"/>
      <c r="T888" s="269"/>
      <c r="U888" s="189"/>
      <c r="V888" s="3"/>
      <c r="W888" s="1"/>
      <c r="X888" s="1"/>
      <c r="Y888" s="1"/>
      <c r="Z888" s="1"/>
      <c r="AA888" s="2"/>
      <c r="AB888" s="2"/>
      <c r="AC888" s="2"/>
      <c r="AD888" s="2"/>
      <c r="AE888" s="2"/>
      <c r="AF888" s="2"/>
      <c r="AG888" s="270"/>
    </row>
    <row r="889" spans="1:33" ht="14.25" customHeight="1">
      <c r="A889" s="204"/>
      <c r="B889" s="268"/>
      <c r="C889" s="268"/>
      <c r="D889" s="268"/>
      <c r="E889" s="268"/>
      <c r="F889" s="268"/>
      <c r="G889" s="268"/>
      <c r="H889" s="269"/>
      <c r="I889" s="189"/>
      <c r="J889" s="3"/>
      <c r="K889" s="2"/>
      <c r="L889" s="269"/>
      <c r="M889" s="189"/>
      <c r="N889" s="3"/>
      <c r="O889" s="2"/>
      <c r="P889" s="269"/>
      <c r="Q889" s="189"/>
      <c r="R889" s="3"/>
      <c r="S889" s="2"/>
      <c r="T889" s="269"/>
      <c r="U889" s="189"/>
      <c r="V889" s="3"/>
      <c r="W889" s="1"/>
      <c r="X889" s="1"/>
      <c r="Y889" s="1"/>
      <c r="Z889" s="1"/>
      <c r="AA889" s="2"/>
      <c r="AB889" s="2"/>
      <c r="AC889" s="2"/>
      <c r="AD889" s="2"/>
      <c r="AE889" s="2"/>
      <c r="AF889" s="2"/>
      <c r="AG889" s="270"/>
    </row>
    <row r="890" spans="1:33" ht="14.25" customHeight="1">
      <c r="A890" s="204"/>
      <c r="B890" s="268"/>
      <c r="C890" s="268"/>
      <c r="D890" s="268"/>
      <c r="E890" s="268"/>
      <c r="F890" s="268"/>
      <c r="G890" s="268"/>
      <c r="H890" s="269"/>
      <c r="I890" s="189"/>
      <c r="J890" s="3"/>
      <c r="K890" s="2"/>
      <c r="L890" s="269"/>
      <c r="M890" s="189"/>
      <c r="N890" s="3"/>
      <c r="O890" s="2"/>
      <c r="P890" s="269"/>
      <c r="Q890" s="189"/>
      <c r="R890" s="3"/>
      <c r="S890" s="2"/>
      <c r="T890" s="269"/>
      <c r="U890" s="189"/>
      <c r="V890" s="3"/>
      <c r="W890" s="1"/>
      <c r="X890" s="1"/>
      <c r="Y890" s="1"/>
      <c r="Z890" s="1"/>
      <c r="AA890" s="2"/>
      <c r="AB890" s="2"/>
      <c r="AC890" s="2"/>
      <c r="AD890" s="2"/>
      <c r="AE890" s="2"/>
      <c r="AF890" s="2"/>
      <c r="AG890" s="270"/>
    </row>
    <row r="891" spans="1:33" ht="14.25" customHeight="1">
      <c r="A891" s="204"/>
      <c r="B891" s="268"/>
      <c r="C891" s="268"/>
      <c r="D891" s="268"/>
      <c r="E891" s="268"/>
      <c r="F891" s="268"/>
      <c r="G891" s="268"/>
      <c r="H891" s="269"/>
      <c r="I891" s="189"/>
      <c r="J891" s="3"/>
      <c r="K891" s="2"/>
      <c r="L891" s="269"/>
      <c r="M891" s="189"/>
      <c r="N891" s="3"/>
      <c r="O891" s="2"/>
      <c r="P891" s="269"/>
      <c r="Q891" s="189"/>
      <c r="R891" s="3"/>
      <c r="S891" s="2"/>
      <c r="T891" s="269"/>
      <c r="U891" s="189"/>
      <c r="V891" s="3"/>
      <c r="W891" s="1"/>
      <c r="X891" s="1"/>
      <c r="Y891" s="1"/>
      <c r="Z891" s="1"/>
      <c r="AA891" s="2"/>
      <c r="AB891" s="2"/>
      <c r="AC891" s="2"/>
      <c r="AD891" s="2"/>
      <c r="AE891" s="2"/>
      <c r="AF891" s="2"/>
      <c r="AG891" s="270"/>
    </row>
    <row r="892" spans="1:33" ht="14.25" customHeight="1">
      <c r="A892" s="204"/>
      <c r="B892" s="268"/>
      <c r="C892" s="268"/>
      <c r="D892" s="268"/>
      <c r="E892" s="268"/>
      <c r="F892" s="268"/>
      <c r="G892" s="268"/>
      <c r="H892" s="269"/>
      <c r="I892" s="189"/>
      <c r="J892" s="3"/>
      <c r="K892" s="2"/>
      <c r="L892" s="269"/>
      <c r="M892" s="189"/>
      <c r="N892" s="3"/>
      <c r="O892" s="2"/>
      <c r="P892" s="269"/>
      <c r="Q892" s="189"/>
      <c r="R892" s="3"/>
      <c r="S892" s="2"/>
      <c r="T892" s="269"/>
      <c r="U892" s="189"/>
      <c r="V892" s="3"/>
      <c r="W892" s="1"/>
      <c r="X892" s="1"/>
      <c r="Y892" s="1"/>
      <c r="Z892" s="1"/>
      <c r="AA892" s="2"/>
      <c r="AB892" s="2"/>
      <c r="AC892" s="2"/>
      <c r="AD892" s="2"/>
      <c r="AE892" s="2"/>
      <c r="AF892" s="2"/>
      <c r="AG892" s="270"/>
    </row>
    <row r="893" spans="1:33" ht="14.25" customHeight="1">
      <c r="A893" s="204"/>
      <c r="B893" s="268"/>
      <c r="C893" s="268"/>
      <c r="D893" s="268"/>
      <c r="E893" s="268"/>
      <c r="F893" s="268"/>
      <c r="G893" s="268"/>
      <c r="H893" s="269"/>
      <c r="I893" s="189"/>
      <c r="J893" s="3"/>
      <c r="K893" s="2"/>
      <c r="L893" s="269"/>
      <c r="M893" s="189"/>
      <c r="N893" s="3"/>
      <c r="O893" s="2"/>
      <c r="P893" s="269"/>
      <c r="Q893" s="189"/>
      <c r="R893" s="3"/>
      <c r="S893" s="2"/>
      <c r="T893" s="269"/>
      <c r="U893" s="189"/>
      <c r="V893" s="3"/>
      <c r="W893" s="1"/>
      <c r="X893" s="1"/>
      <c r="Y893" s="1"/>
      <c r="Z893" s="1"/>
      <c r="AA893" s="2"/>
      <c r="AB893" s="2"/>
      <c r="AC893" s="2"/>
      <c r="AD893" s="2"/>
      <c r="AE893" s="2"/>
      <c r="AF893" s="2"/>
      <c r="AG893" s="270"/>
    </row>
    <row r="894" spans="1:33" ht="14.25" customHeight="1">
      <c r="A894" s="204"/>
      <c r="B894" s="268"/>
      <c r="C894" s="268"/>
      <c r="D894" s="268"/>
      <c r="E894" s="268"/>
      <c r="F894" s="268"/>
      <c r="G894" s="268"/>
      <c r="H894" s="269"/>
      <c r="I894" s="189"/>
      <c r="J894" s="3"/>
      <c r="K894" s="2"/>
      <c r="L894" s="269"/>
      <c r="M894" s="189"/>
      <c r="N894" s="3"/>
      <c r="O894" s="2"/>
      <c r="P894" s="269"/>
      <c r="Q894" s="189"/>
      <c r="R894" s="3"/>
      <c r="S894" s="2"/>
      <c r="T894" s="269"/>
      <c r="U894" s="189"/>
      <c r="V894" s="3"/>
      <c r="W894" s="1"/>
      <c r="X894" s="1"/>
      <c r="Y894" s="1"/>
      <c r="Z894" s="1"/>
      <c r="AA894" s="2"/>
      <c r="AB894" s="2"/>
      <c r="AC894" s="2"/>
      <c r="AD894" s="2"/>
      <c r="AE894" s="2"/>
      <c r="AF894" s="2"/>
      <c r="AG894" s="270"/>
    </row>
    <row r="895" spans="1:33" ht="14.25" customHeight="1">
      <c r="A895" s="204"/>
      <c r="B895" s="268"/>
      <c r="C895" s="268"/>
      <c r="D895" s="268"/>
      <c r="E895" s="268"/>
      <c r="F895" s="268"/>
      <c r="G895" s="268"/>
      <c r="H895" s="269"/>
      <c r="I895" s="189"/>
      <c r="J895" s="3"/>
      <c r="K895" s="2"/>
      <c r="L895" s="269"/>
      <c r="M895" s="189"/>
      <c r="N895" s="3"/>
      <c r="O895" s="2"/>
      <c r="P895" s="269"/>
      <c r="Q895" s="189"/>
      <c r="R895" s="3"/>
      <c r="S895" s="2"/>
      <c r="T895" s="269"/>
      <c r="U895" s="189"/>
      <c r="V895" s="3"/>
      <c r="W895" s="1"/>
      <c r="X895" s="1"/>
      <c r="Y895" s="1"/>
      <c r="Z895" s="1"/>
      <c r="AA895" s="2"/>
      <c r="AB895" s="2"/>
      <c r="AC895" s="2"/>
      <c r="AD895" s="2"/>
      <c r="AE895" s="2"/>
      <c r="AF895" s="2"/>
      <c r="AG895" s="270"/>
    </row>
    <row r="896" spans="1:33" ht="14.25" customHeight="1">
      <c r="A896" s="204"/>
      <c r="B896" s="268"/>
      <c r="C896" s="268"/>
      <c r="D896" s="268"/>
      <c r="E896" s="268"/>
      <c r="F896" s="268"/>
      <c r="G896" s="268"/>
      <c r="H896" s="269"/>
      <c r="I896" s="189"/>
      <c r="J896" s="3"/>
      <c r="K896" s="2"/>
      <c r="L896" s="269"/>
      <c r="M896" s="189"/>
      <c r="N896" s="3"/>
      <c r="O896" s="2"/>
      <c r="P896" s="269"/>
      <c r="Q896" s="189"/>
      <c r="R896" s="3"/>
      <c r="S896" s="2"/>
      <c r="T896" s="269"/>
      <c r="U896" s="189"/>
      <c r="V896" s="3"/>
      <c r="W896" s="1"/>
      <c r="X896" s="1"/>
      <c r="Y896" s="1"/>
      <c r="Z896" s="1"/>
      <c r="AA896" s="2"/>
      <c r="AB896" s="2"/>
      <c r="AC896" s="2"/>
      <c r="AD896" s="2"/>
      <c r="AE896" s="2"/>
      <c r="AF896" s="2"/>
      <c r="AG896" s="270"/>
    </row>
    <row r="897" spans="1:33" ht="14.25" customHeight="1">
      <c r="A897" s="204"/>
      <c r="B897" s="268"/>
      <c r="C897" s="268"/>
      <c r="D897" s="268"/>
      <c r="E897" s="268"/>
      <c r="F897" s="268"/>
      <c r="G897" s="268"/>
      <c r="H897" s="269"/>
      <c r="I897" s="189"/>
      <c r="J897" s="3"/>
      <c r="K897" s="2"/>
      <c r="L897" s="269"/>
      <c r="M897" s="189"/>
      <c r="N897" s="3"/>
      <c r="O897" s="2"/>
      <c r="P897" s="269"/>
      <c r="Q897" s="189"/>
      <c r="R897" s="3"/>
      <c r="S897" s="2"/>
      <c r="T897" s="269"/>
      <c r="U897" s="189"/>
      <c r="V897" s="3"/>
      <c r="W897" s="1"/>
      <c r="X897" s="1"/>
      <c r="Y897" s="1"/>
      <c r="Z897" s="1"/>
      <c r="AA897" s="2"/>
      <c r="AB897" s="2"/>
      <c r="AC897" s="2"/>
      <c r="AD897" s="2"/>
      <c r="AE897" s="2"/>
      <c r="AF897" s="2"/>
      <c r="AG897" s="270"/>
    </row>
    <row r="898" spans="1:33" ht="14.25" customHeight="1">
      <c r="A898" s="204"/>
      <c r="B898" s="268"/>
      <c r="C898" s="268"/>
      <c r="D898" s="268"/>
      <c r="E898" s="268"/>
      <c r="F898" s="268"/>
      <c r="G898" s="268"/>
      <c r="H898" s="269"/>
      <c r="I898" s="189"/>
      <c r="J898" s="3"/>
      <c r="K898" s="2"/>
      <c r="L898" s="269"/>
      <c r="M898" s="189"/>
      <c r="N898" s="3"/>
      <c r="O898" s="2"/>
      <c r="P898" s="269"/>
      <c r="Q898" s="189"/>
      <c r="R898" s="3"/>
      <c r="S898" s="2"/>
      <c r="T898" s="269"/>
      <c r="U898" s="189"/>
      <c r="V898" s="3"/>
      <c r="W898" s="1"/>
      <c r="X898" s="1"/>
      <c r="Y898" s="1"/>
      <c r="Z898" s="1"/>
      <c r="AA898" s="2"/>
      <c r="AB898" s="2"/>
      <c r="AC898" s="2"/>
      <c r="AD898" s="2"/>
      <c r="AE898" s="2"/>
      <c r="AF898" s="2"/>
      <c r="AG898" s="270"/>
    </row>
    <row r="899" spans="1:33" ht="14.25" customHeight="1">
      <c r="A899" s="204"/>
      <c r="B899" s="268"/>
      <c r="C899" s="268"/>
      <c r="D899" s="268"/>
      <c r="E899" s="268"/>
      <c r="F899" s="268"/>
      <c r="G899" s="268"/>
      <c r="H899" s="269"/>
      <c r="I899" s="189"/>
      <c r="J899" s="3"/>
      <c r="K899" s="2"/>
      <c r="L899" s="269"/>
      <c r="M899" s="189"/>
      <c r="N899" s="3"/>
      <c r="O899" s="2"/>
      <c r="P899" s="269"/>
      <c r="Q899" s="189"/>
      <c r="R899" s="3"/>
      <c r="S899" s="2"/>
      <c r="T899" s="269"/>
      <c r="U899" s="189"/>
      <c r="V899" s="3"/>
      <c r="W899" s="1"/>
      <c r="X899" s="1"/>
      <c r="Y899" s="1"/>
      <c r="Z899" s="1"/>
      <c r="AA899" s="2"/>
      <c r="AB899" s="2"/>
      <c r="AC899" s="2"/>
      <c r="AD899" s="2"/>
      <c r="AE899" s="2"/>
      <c r="AF899" s="2"/>
      <c r="AG899" s="270"/>
    </row>
    <row r="900" spans="1:33" ht="14.25" customHeight="1">
      <c r="A900" s="204"/>
      <c r="B900" s="268"/>
      <c r="C900" s="268"/>
      <c r="D900" s="268"/>
      <c r="E900" s="268"/>
      <c r="F900" s="268"/>
      <c r="G900" s="268"/>
      <c r="H900" s="269"/>
      <c r="I900" s="189"/>
      <c r="J900" s="3"/>
      <c r="K900" s="2"/>
      <c r="L900" s="269"/>
      <c r="M900" s="189"/>
      <c r="N900" s="3"/>
      <c r="O900" s="2"/>
      <c r="P900" s="269"/>
      <c r="Q900" s="189"/>
      <c r="R900" s="3"/>
      <c r="S900" s="2"/>
      <c r="T900" s="269"/>
      <c r="U900" s="189"/>
      <c r="V900" s="3"/>
      <c r="W900" s="1"/>
      <c r="X900" s="1"/>
      <c r="Y900" s="1"/>
      <c r="Z900" s="1"/>
      <c r="AA900" s="2"/>
      <c r="AB900" s="2"/>
      <c r="AC900" s="2"/>
      <c r="AD900" s="2"/>
      <c r="AE900" s="2"/>
      <c r="AF900" s="2"/>
      <c r="AG900" s="270"/>
    </row>
    <row r="901" spans="1:33" ht="14.25" customHeight="1">
      <c r="A901" s="204"/>
      <c r="B901" s="268"/>
      <c r="C901" s="268"/>
      <c r="D901" s="268"/>
      <c r="E901" s="268"/>
      <c r="F901" s="268"/>
      <c r="G901" s="268"/>
      <c r="H901" s="269"/>
      <c r="I901" s="189"/>
      <c r="J901" s="3"/>
      <c r="K901" s="2"/>
      <c r="L901" s="269"/>
      <c r="M901" s="189"/>
      <c r="N901" s="3"/>
      <c r="O901" s="2"/>
      <c r="P901" s="269"/>
      <c r="Q901" s="189"/>
      <c r="R901" s="3"/>
      <c r="S901" s="2"/>
      <c r="T901" s="269"/>
      <c r="U901" s="189"/>
      <c r="V901" s="3"/>
      <c r="W901" s="1"/>
      <c r="X901" s="1"/>
      <c r="Y901" s="1"/>
      <c r="Z901" s="1"/>
      <c r="AA901" s="2"/>
      <c r="AB901" s="2"/>
      <c r="AC901" s="2"/>
      <c r="AD901" s="2"/>
      <c r="AE901" s="2"/>
      <c r="AF901" s="2"/>
      <c r="AG901" s="270"/>
    </row>
    <row r="902" spans="1:33" ht="14.25" customHeight="1">
      <c r="A902" s="204"/>
      <c r="B902" s="268"/>
      <c r="C902" s="268"/>
      <c r="D902" s="268"/>
      <c r="E902" s="268"/>
      <c r="F902" s="268"/>
      <c r="G902" s="268"/>
      <c r="H902" s="269"/>
      <c r="I902" s="189"/>
      <c r="J902" s="3"/>
      <c r="K902" s="2"/>
      <c r="L902" s="269"/>
      <c r="M902" s="189"/>
      <c r="N902" s="3"/>
      <c r="O902" s="2"/>
      <c r="P902" s="269"/>
      <c r="Q902" s="189"/>
      <c r="R902" s="3"/>
      <c r="S902" s="2"/>
      <c r="T902" s="269"/>
      <c r="U902" s="189"/>
      <c r="V902" s="3"/>
      <c r="W902" s="1"/>
      <c r="X902" s="1"/>
      <c r="Y902" s="1"/>
      <c r="Z902" s="1"/>
      <c r="AA902" s="2"/>
      <c r="AB902" s="2"/>
      <c r="AC902" s="2"/>
      <c r="AD902" s="2"/>
      <c r="AE902" s="2"/>
      <c r="AF902" s="2"/>
      <c r="AG902" s="270"/>
    </row>
    <row r="903" spans="1:33" ht="14.25" customHeight="1">
      <c r="A903" s="204"/>
      <c r="B903" s="268"/>
      <c r="C903" s="268"/>
      <c r="D903" s="268"/>
      <c r="E903" s="268"/>
      <c r="F903" s="268"/>
      <c r="G903" s="268"/>
      <c r="H903" s="269"/>
      <c r="I903" s="189"/>
      <c r="J903" s="3"/>
      <c r="K903" s="2"/>
      <c r="L903" s="269"/>
      <c r="M903" s="189"/>
      <c r="N903" s="3"/>
      <c r="O903" s="2"/>
      <c r="P903" s="269"/>
      <c r="Q903" s="189"/>
      <c r="R903" s="3"/>
      <c r="S903" s="2"/>
      <c r="T903" s="269"/>
      <c r="U903" s="189"/>
      <c r="V903" s="3"/>
      <c r="W903" s="1"/>
      <c r="X903" s="1"/>
      <c r="Y903" s="1"/>
      <c r="Z903" s="1"/>
      <c r="AA903" s="2"/>
      <c r="AB903" s="2"/>
      <c r="AC903" s="2"/>
      <c r="AD903" s="2"/>
      <c r="AE903" s="2"/>
      <c r="AF903" s="2"/>
      <c r="AG903" s="270"/>
    </row>
    <row r="904" spans="1:33" ht="14.25" customHeight="1">
      <c r="A904" s="204"/>
      <c r="B904" s="268"/>
      <c r="C904" s="268"/>
      <c r="D904" s="268"/>
      <c r="E904" s="268"/>
      <c r="F904" s="268"/>
      <c r="G904" s="268"/>
      <c r="H904" s="269"/>
      <c r="I904" s="189"/>
      <c r="J904" s="3"/>
      <c r="K904" s="2"/>
      <c r="L904" s="269"/>
      <c r="M904" s="189"/>
      <c r="N904" s="3"/>
      <c r="O904" s="2"/>
      <c r="P904" s="269"/>
      <c r="Q904" s="189"/>
      <c r="R904" s="3"/>
      <c r="S904" s="2"/>
      <c r="T904" s="269"/>
      <c r="U904" s="189"/>
      <c r="V904" s="3"/>
      <c r="W904" s="1"/>
      <c r="X904" s="1"/>
      <c r="Y904" s="1"/>
      <c r="Z904" s="1"/>
      <c r="AA904" s="2"/>
      <c r="AB904" s="2"/>
      <c r="AC904" s="2"/>
      <c r="AD904" s="2"/>
      <c r="AE904" s="2"/>
      <c r="AF904" s="2"/>
      <c r="AG904" s="270"/>
    </row>
    <row r="905" spans="1:33" ht="14.25" customHeight="1">
      <c r="A905" s="204"/>
      <c r="B905" s="268"/>
      <c r="C905" s="268"/>
      <c r="D905" s="268"/>
      <c r="E905" s="268"/>
      <c r="F905" s="268"/>
      <c r="G905" s="268"/>
      <c r="H905" s="269"/>
      <c r="I905" s="189"/>
      <c r="J905" s="3"/>
      <c r="K905" s="2"/>
      <c r="L905" s="269"/>
      <c r="M905" s="189"/>
      <c r="N905" s="3"/>
      <c r="O905" s="2"/>
      <c r="P905" s="269"/>
      <c r="Q905" s="189"/>
      <c r="R905" s="3"/>
      <c r="S905" s="2"/>
      <c r="T905" s="269"/>
      <c r="U905" s="189"/>
      <c r="V905" s="3"/>
      <c r="W905" s="1"/>
      <c r="X905" s="1"/>
      <c r="Y905" s="1"/>
      <c r="Z905" s="1"/>
      <c r="AA905" s="2"/>
      <c r="AB905" s="2"/>
      <c r="AC905" s="2"/>
      <c r="AD905" s="2"/>
      <c r="AE905" s="2"/>
      <c r="AF905" s="2"/>
      <c r="AG905" s="270"/>
    </row>
    <row r="906" spans="1:33" ht="14.25" customHeight="1">
      <c r="A906" s="204"/>
      <c r="B906" s="268"/>
      <c r="C906" s="268"/>
      <c r="D906" s="268"/>
      <c r="E906" s="268"/>
      <c r="F906" s="268"/>
      <c r="G906" s="268"/>
      <c r="H906" s="269"/>
      <c r="I906" s="189"/>
      <c r="J906" s="3"/>
      <c r="K906" s="2"/>
      <c r="L906" s="269"/>
      <c r="M906" s="189"/>
      <c r="N906" s="3"/>
      <c r="O906" s="2"/>
      <c r="P906" s="269"/>
      <c r="Q906" s="189"/>
      <c r="R906" s="3"/>
      <c r="S906" s="2"/>
      <c r="T906" s="269"/>
      <c r="U906" s="189"/>
      <c r="V906" s="3"/>
      <c r="W906" s="1"/>
      <c r="X906" s="1"/>
      <c r="Y906" s="1"/>
      <c r="Z906" s="1"/>
      <c r="AA906" s="2"/>
      <c r="AB906" s="2"/>
      <c r="AC906" s="2"/>
      <c r="AD906" s="2"/>
      <c r="AE906" s="2"/>
      <c r="AF906" s="2"/>
      <c r="AG906" s="270"/>
    </row>
    <row r="907" spans="1:33" ht="14.25" customHeight="1">
      <c r="A907" s="204"/>
      <c r="B907" s="268"/>
      <c r="C907" s="268"/>
      <c r="D907" s="268"/>
      <c r="E907" s="268"/>
      <c r="F907" s="268"/>
      <c r="G907" s="268"/>
      <c r="H907" s="269"/>
      <c r="I907" s="189"/>
      <c r="J907" s="3"/>
      <c r="K907" s="2"/>
      <c r="L907" s="269"/>
      <c r="M907" s="189"/>
      <c r="N907" s="3"/>
      <c r="O907" s="2"/>
      <c r="P907" s="269"/>
      <c r="Q907" s="189"/>
      <c r="R907" s="3"/>
      <c r="S907" s="2"/>
      <c r="T907" s="269"/>
      <c r="U907" s="189"/>
      <c r="V907" s="3"/>
      <c r="W907" s="1"/>
      <c r="X907" s="1"/>
      <c r="Y907" s="1"/>
      <c r="Z907" s="1"/>
      <c r="AA907" s="2"/>
      <c r="AB907" s="2"/>
      <c r="AC907" s="2"/>
      <c r="AD907" s="2"/>
      <c r="AE907" s="2"/>
      <c r="AF907" s="2"/>
      <c r="AG907" s="270"/>
    </row>
    <row r="908" spans="1:33" ht="14.25" customHeight="1">
      <c r="A908" s="204"/>
      <c r="B908" s="268"/>
      <c r="C908" s="268"/>
      <c r="D908" s="268"/>
      <c r="E908" s="268"/>
      <c r="F908" s="268"/>
      <c r="G908" s="268"/>
      <c r="H908" s="269"/>
      <c r="I908" s="189"/>
      <c r="J908" s="3"/>
      <c r="K908" s="2"/>
      <c r="L908" s="269"/>
      <c r="M908" s="189"/>
      <c r="N908" s="3"/>
      <c r="O908" s="2"/>
      <c r="P908" s="269"/>
      <c r="Q908" s="189"/>
      <c r="R908" s="3"/>
      <c r="S908" s="2"/>
      <c r="T908" s="269"/>
      <c r="U908" s="189"/>
      <c r="V908" s="3"/>
      <c r="W908" s="1"/>
      <c r="X908" s="1"/>
      <c r="Y908" s="1"/>
      <c r="Z908" s="1"/>
      <c r="AA908" s="2"/>
      <c r="AB908" s="2"/>
      <c r="AC908" s="2"/>
      <c r="AD908" s="2"/>
      <c r="AE908" s="2"/>
      <c r="AF908" s="2"/>
      <c r="AG908" s="270"/>
    </row>
    <row r="909" spans="1:33" ht="14.25" customHeight="1">
      <c r="A909" s="204"/>
      <c r="B909" s="268"/>
      <c r="C909" s="268"/>
      <c r="D909" s="268"/>
      <c r="E909" s="268"/>
      <c r="F909" s="268"/>
      <c r="G909" s="268"/>
      <c r="H909" s="269"/>
      <c r="I909" s="189"/>
      <c r="J909" s="3"/>
      <c r="K909" s="2"/>
      <c r="L909" s="269"/>
      <c r="M909" s="189"/>
      <c r="N909" s="3"/>
      <c r="O909" s="2"/>
      <c r="P909" s="269"/>
      <c r="Q909" s="189"/>
      <c r="R909" s="3"/>
      <c r="S909" s="2"/>
      <c r="T909" s="269"/>
      <c r="U909" s="189"/>
      <c r="V909" s="3"/>
      <c r="W909" s="1"/>
      <c r="X909" s="1"/>
      <c r="Y909" s="1"/>
      <c r="Z909" s="1"/>
      <c r="AA909" s="2"/>
      <c r="AB909" s="2"/>
      <c r="AC909" s="2"/>
      <c r="AD909" s="2"/>
      <c r="AE909" s="2"/>
      <c r="AF909" s="2"/>
      <c r="AG909" s="270"/>
    </row>
    <row r="910" spans="1:33" ht="14.25" customHeight="1">
      <c r="A910" s="204"/>
      <c r="B910" s="268"/>
      <c r="C910" s="268"/>
      <c r="D910" s="268"/>
      <c r="E910" s="268"/>
      <c r="F910" s="268"/>
      <c r="G910" s="268"/>
      <c r="H910" s="269"/>
      <c r="I910" s="189"/>
      <c r="J910" s="3"/>
      <c r="K910" s="2"/>
      <c r="L910" s="269"/>
      <c r="M910" s="189"/>
      <c r="N910" s="3"/>
      <c r="O910" s="2"/>
      <c r="P910" s="269"/>
      <c r="Q910" s="189"/>
      <c r="R910" s="3"/>
      <c r="S910" s="2"/>
      <c r="T910" s="269"/>
      <c r="U910" s="189"/>
      <c r="V910" s="3"/>
      <c r="W910" s="1"/>
      <c r="X910" s="1"/>
      <c r="Y910" s="1"/>
      <c r="Z910" s="1"/>
      <c r="AA910" s="2"/>
      <c r="AB910" s="2"/>
      <c r="AC910" s="2"/>
      <c r="AD910" s="2"/>
      <c r="AE910" s="2"/>
      <c r="AF910" s="2"/>
      <c r="AG910" s="270"/>
    </row>
    <row r="911" spans="1:33" ht="14.25" customHeight="1">
      <c r="A911" s="204"/>
      <c r="B911" s="268"/>
      <c r="C911" s="268"/>
      <c r="D911" s="268"/>
      <c r="E911" s="268"/>
      <c r="F911" s="268"/>
      <c r="G911" s="268"/>
      <c r="H911" s="269"/>
      <c r="I911" s="189"/>
      <c r="J911" s="3"/>
      <c r="K911" s="2"/>
      <c r="L911" s="269"/>
      <c r="M911" s="189"/>
      <c r="N911" s="3"/>
      <c r="O911" s="2"/>
      <c r="P911" s="269"/>
      <c r="Q911" s="189"/>
      <c r="R911" s="3"/>
      <c r="S911" s="2"/>
      <c r="T911" s="269"/>
      <c r="U911" s="189"/>
      <c r="V911" s="3"/>
      <c r="W911" s="1"/>
      <c r="X911" s="1"/>
      <c r="Y911" s="1"/>
      <c r="Z911" s="1"/>
      <c r="AA911" s="2"/>
      <c r="AB911" s="2"/>
      <c r="AC911" s="2"/>
      <c r="AD911" s="2"/>
      <c r="AE911" s="2"/>
      <c r="AF911" s="2"/>
      <c r="AG911" s="270"/>
    </row>
    <row r="912" spans="1:33" ht="14.25" customHeight="1">
      <c r="A912" s="204"/>
      <c r="B912" s="268"/>
      <c r="C912" s="268"/>
      <c r="D912" s="268"/>
      <c r="E912" s="268"/>
      <c r="F912" s="268"/>
      <c r="G912" s="268"/>
      <c r="H912" s="269"/>
      <c r="I912" s="189"/>
      <c r="J912" s="3"/>
      <c r="K912" s="2"/>
      <c r="L912" s="269"/>
      <c r="M912" s="189"/>
      <c r="N912" s="3"/>
      <c r="O912" s="2"/>
      <c r="P912" s="269"/>
      <c r="Q912" s="189"/>
      <c r="R912" s="3"/>
      <c r="S912" s="2"/>
      <c r="T912" s="269"/>
      <c r="U912" s="189"/>
      <c r="V912" s="3"/>
      <c r="W912" s="1"/>
      <c r="X912" s="1"/>
      <c r="Y912" s="1"/>
      <c r="Z912" s="1"/>
      <c r="AA912" s="2"/>
      <c r="AB912" s="2"/>
      <c r="AC912" s="2"/>
      <c r="AD912" s="2"/>
      <c r="AE912" s="2"/>
      <c r="AF912" s="2"/>
      <c r="AG912" s="270"/>
    </row>
    <row r="913" spans="1:33" ht="14.25" customHeight="1">
      <c r="A913" s="204"/>
      <c r="B913" s="268"/>
      <c r="C913" s="268"/>
      <c r="D913" s="268"/>
      <c r="E913" s="268"/>
      <c r="F913" s="268"/>
      <c r="G913" s="268"/>
      <c r="H913" s="269"/>
      <c r="I913" s="189"/>
      <c r="J913" s="3"/>
      <c r="K913" s="2"/>
      <c r="L913" s="269"/>
      <c r="M913" s="189"/>
      <c r="N913" s="3"/>
      <c r="O913" s="2"/>
      <c r="P913" s="269"/>
      <c r="Q913" s="189"/>
      <c r="R913" s="3"/>
      <c r="S913" s="2"/>
      <c r="T913" s="269"/>
      <c r="U913" s="189"/>
      <c r="V913" s="3"/>
      <c r="W913" s="1"/>
      <c r="X913" s="1"/>
      <c r="Y913" s="1"/>
      <c r="Z913" s="1"/>
      <c r="AA913" s="2"/>
      <c r="AB913" s="2"/>
      <c r="AC913" s="2"/>
      <c r="AD913" s="2"/>
      <c r="AE913" s="2"/>
      <c r="AF913" s="2"/>
      <c r="AG913" s="270"/>
    </row>
    <row r="914" spans="1:33" ht="14.25" customHeight="1">
      <c r="A914" s="204"/>
      <c r="B914" s="268"/>
      <c r="C914" s="268"/>
      <c r="D914" s="268"/>
      <c r="E914" s="268"/>
      <c r="F914" s="268"/>
      <c r="G914" s="268"/>
      <c r="H914" s="269"/>
      <c r="I914" s="189"/>
      <c r="J914" s="3"/>
      <c r="K914" s="2"/>
      <c r="L914" s="269"/>
      <c r="M914" s="189"/>
      <c r="N914" s="3"/>
      <c r="O914" s="2"/>
      <c r="P914" s="269"/>
      <c r="Q914" s="189"/>
      <c r="R914" s="3"/>
      <c r="S914" s="2"/>
      <c r="T914" s="269"/>
      <c r="U914" s="189"/>
      <c r="V914" s="3"/>
      <c r="W914" s="1"/>
      <c r="X914" s="1"/>
      <c r="Y914" s="1"/>
      <c r="Z914" s="1"/>
      <c r="AA914" s="2"/>
      <c r="AB914" s="2"/>
      <c r="AC914" s="2"/>
      <c r="AD914" s="2"/>
      <c r="AE914" s="2"/>
      <c r="AF914" s="2"/>
      <c r="AG914" s="270"/>
    </row>
    <row r="915" spans="1:33" ht="14.25" customHeight="1">
      <c r="A915" s="204"/>
      <c r="B915" s="268"/>
      <c r="C915" s="268"/>
      <c r="D915" s="268"/>
      <c r="E915" s="268"/>
      <c r="F915" s="268"/>
      <c r="G915" s="268"/>
      <c r="H915" s="269"/>
      <c r="I915" s="189"/>
      <c r="J915" s="3"/>
      <c r="K915" s="2"/>
      <c r="L915" s="269"/>
      <c r="M915" s="189"/>
      <c r="N915" s="3"/>
      <c r="O915" s="2"/>
      <c r="P915" s="269"/>
      <c r="Q915" s="189"/>
      <c r="R915" s="3"/>
      <c r="S915" s="2"/>
      <c r="T915" s="269"/>
      <c r="U915" s="189"/>
      <c r="V915" s="3"/>
      <c r="W915" s="1"/>
      <c r="X915" s="1"/>
      <c r="Y915" s="1"/>
      <c r="Z915" s="1"/>
      <c r="AA915" s="2"/>
      <c r="AB915" s="2"/>
      <c r="AC915" s="2"/>
      <c r="AD915" s="2"/>
      <c r="AE915" s="2"/>
      <c r="AF915" s="2"/>
      <c r="AG915" s="270"/>
    </row>
    <row r="916" spans="1:33" ht="14.25" customHeight="1">
      <c r="A916" s="204"/>
      <c r="B916" s="268"/>
      <c r="C916" s="268"/>
      <c r="D916" s="268"/>
      <c r="E916" s="268"/>
      <c r="F916" s="268"/>
      <c r="G916" s="268"/>
      <c r="H916" s="269"/>
      <c r="I916" s="189"/>
      <c r="J916" s="3"/>
      <c r="K916" s="2"/>
      <c r="L916" s="269"/>
      <c r="M916" s="189"/>
      <c r="N916" s="3"/>
      <c r="O916" s="2"/>
      <c r="P916" s="269"/>
      <c r="Q916" s="189"/>
      <c r="R916" s="3"/>
      <c r="S916" s="2"/>
      <c r="T916" s="269"/>
      <c r="U916" s="189"/>
      <c r="V916" s="3"/>
      <c r="W916" s="1"/>
      <c r="X916" s="1"/>
      <c r="Y916" s="1"/>
      <c r="Z916" s="1"/>
      <c r="AA916" s="2"/>
      <c r="AB916" s="2"/>
      <c r="AC916" s="2"/>
      <c r="AD916" s="2"/>
      <c r="AE916" s="2"/>
      <c r="AF916" s="2"/>
      <c r="AG916" s="270"/>
    </row>
    <row r="917" spans="1:33" ht="14.25" customHeight="1">
      <c r="A917" s="204"/>
      <c r="B917" s="268"/>
      <c r="C917" s="268"/>
      <c r="D917" s="268"/>
      <c r="E917" s="268"/>
      <c r="F917" s="268"/>
      <c r="G917" s="268"/>
      <c r="H917" s="269"/>
      <c r="I917" s="189"/>
      <c r="J917" s="3"/>
      <c r="K917" s="2"/>
      <c r="L917" s="269"/>
      <c r="M917" s="189"/>
      <c r="N917" s="3"/>
      <c r="O917" s="2"/>
      <c r="P917" s="269"/>
      <c r="Q917" s="189"/>
      <c r="R917" s="3"/>
      <c r="S917" s="2"/>
      <c r="T917" s="269"/>
      <c r="U917" s="189"/>
      <c r="V917" s="3"/>
      <c r="W917" s="1"/>
      <c r="X917" s="1"/>
      <c r="Y917" s="1"/>
      <c r="Z917" s="1"/>
      <c r="AA917" s="2"/>
      <c r="AB917" s="2"/>
      <c r="AC917" s="2"/>
      <c r="AD917" s="2"/>
      <c r="AE917" s="2"/>
      <c r="AF917" s="2"/>
      <c r="AG917" s="270"/>
    </row>
    <row r="918" spans="1:33" ht="14.25" customHeight="1">
      <c r="A918" s="204"/>
      <c r="B918" s="268"/>
      <c r="C918" s="268"/>
      <c r="D918" s="268"/>
      <c r="E918" s="268"/>
      <c r="F918" s="268"/>
      <c r="G918" s="268"/>
      <c r="H918" s="269"/>
      <c r="I918" s="189"/>
      <c r="J918" s="3"/>
      <c r="K918" s="2"/>
      <c r="L918" s="269"/>
      <c r="M918" s="189"/>
      <c r="N918" s="3"/>
      <c r="O918" s="2"/>
      <c r="P918" s="269"/>
      <c r="Q918" s="189"/>
      <c r="R918" s="3"/>
      <c r="S918" s="2"/>
      <c r="T918" s="269"/>
      <c r="U918" s="189"/>
      <c r="V918" s="3"/>
      <c r="W918" s="1"/>
      <c r="X918" s="1"/>
      <c r="Y918" s="1"/>
      <c r="Z918" s="1"/>
      <c r="AA918" s="2"/>
      <c r="AB918" s="2"/>
      <c r="AC918" s="2"/>
      <c r="AD918" s="2"/>
      <c r="AE918" s="2"/>
      <c r="AF918" s="2"/>
      <c r="AG918" s="270"/>
    </row>
    <row r="919" spans="1:33" ht="14.25" customHeight="1">
      <c r="A919" s="204"/>
      <c r="B919" s="268"/>
      <c r="C919" s="268"/>
      <c r="D919" s="268"/>
      <c r="E919" s="268"/>
      <c r="F919" s="268"/>
      <c r="G919" s="268"/>
      <c r="H919" s="269"/>
      <c r="I919" s="189"/>
      <c r="J919" s="3"/>
      <c r="K919" s="2"/>
      <c r="L919" s="269"/>
      <c r="M919" s="189"/>
      <c r="N919" s="3"/>
      <c r="O919" s="2"/>
      <c r="P919" s="269"/>
      <c r="Q919" s="189"/>
      <c r="R919" s="3"/>
      <c r="S919" s="2"/>
      <c r="T919" s="269"/>
      <c r="U919" s="189"/>
      <c r="V919" s="3"/>
      <c r="W919" s="1"/>
      <c r="X919" s="1"/>
      <c r="Y919" s="1"/>
      <c r="Z919" s="1"/>
      <c r="AA919" s="2"/>
      <c r="AB919" s="2"/>
      <c r="AC919" s="2"/>
      <c r="AD919" s="2"/>
      <c r="AE919" s="2"/>
      <c r="AF919" s="2"/>
      <c r="AG919" s="270"/>
    </row>
    <row r="920" spans="1:33" ht="14.25" customHeight="1">
      <c r="A920" s="204"/>
      <c r="B920" s="268"/>
      <c r="C920" s="268"/>
      <c r="D920" s="268"/>
      <c r="E920" s="268"/>
      <c r="F920" s="268"/>
      <c r="G920" s="268"/>
      <c r="H920" s="269"/>
      <c r="I920" s="189"/>
      <c r="J920" s="3"/>
      <c r="K920" s="2"/>
      <c r="L920" s="269"/>
      <c r="M920" s="189"/>
      <c r="N920" s="3"/>
      <c r="O920" s="2"/>
      <c r="P920" s="269"/>
      <c r="Q920" s="189"/>
      <c r="R920" s="3"/>
      <c r="S920" s="2"/>
      <c r="T920" s="269"/>
      <c r="U920" s="189"/>
      <c r="V920" s="3"/>
      <c r="W920" s="1"/>
      <c r="X920" s="1"/>
      <c r="Y920" s="1"/>
      <c r="Z920" s="1"/>
      <c r="AA920" s="2"/>
      <c r="AB920" s="2"/>
      <c r="AC920" s="2"/>
      <c r="AD920" s="2"/>
      <c r="AE920" s="2"/>
      <c r="AF920" s="2"/>
      <c r="AG920" s="270"/>
    </row>
    <row r="921" spans="1:33" ht="14.25" customHeight="1">
      <c r="A921" s="204"/>
      <c r="B921" s="268"/>
      <c r="C921" s="268"/>
      <c r="D921" s="268"/>
      <c r="E921" s="268"/>
      <c r="F921" s="268"/>
      <c r="G921" s="268"/>
      <c r="H921" s="269"/>
      <c r="I921" s="189"/>
      <c r="J921" s="3"/>
      <c r="K921" s="2"/>
      <c r="L921" s="269"/>
      <c r="M921" s="189"/>
      <c r="N921" s="3"/>
      <c r="O921" s="2"/>
      <c r="P921" s="269"/>
      <c r="Q921" s="189"/>
      <c r="R921" s="3"/>
      <c r="S921" s="2"/>
      <c r="T921" s="269"/>
      <c r="U921" s="189"/>
      <c r="V921" s="3"/>
      <c r="W921" s="1"/>
      <c r="X921" s="1"/>
      <c r="Y921" s="1"/>
      <c r="Z921" s="1"/>
      <c r="AA921" s="2"/>
      <c r="AB921" s="2"/>
      <c r="AC921" s="2"/>
      <c r="AD921" s="2"/>
      <c r="AE921" s="2"/>
      <c r="AF921" s="2"/>
      <c r="AG921" s="270"/>
    </row>
    <row r="922" spans="1:33" ht="14.25" customHeight="1">
      <c r="A922" s="204"/>
      <c r="B922" s="268"/>
      <c r="C922" s="268"/>
      <c r="D922" s="268"/>
      <c r="E922" s="268"/>
      <c r="F922" s="268"/>
      <c r="G922" s="268"/>
      <c r="H922" s="269"/>
      <c r="I922" s="189"/>
      <c r="J922" s="3"/>
      <c r="K922" s="2"/>
      <c r="L922" s="269"/>
      <c r="M922" s="189"/>
      <c r="N922" s="3"/>
      <c r="O922" s="2"/>
      <c r="P922" s="269"/>
      <c r="Q922" s="189"/>
      <c r="R922" s="3"/>
      <c r="S922" s="2"/>
      <c r="T922" s="269"/>
      <c r="U922" s="189"/>
      <c r="V922" s="3"/>
      <c r="W922" s="1"/>
      <c r="X922" s="1"/>
      <c r="Y922" s="1"/>
      <c r="Z922" s="1"/>
      <c r="AA922" s="2"/>
      <c r="AB922" s="2"/>
      <c r="AC922" s="2"/>
      <c r="AD922" s="2"/>
      <c r="AE922" s="2"/>
      <c r="AF922" s="2"/>
      <c r="AG922" s="270"/>
    </row>
    <row r="923" spans="1:33" ht="14.25" customHeight="1">
      <c r="A923" s="204"/>
      <c r="B923" s="268"/>
      <c r="C923" s="268"/>
      <c r="D923" s="268"/>
      <c r="E923" s="268"/>
      <c r="F923" s="268"/>
      <c r="G923" s="268"/>
      <c r="H923" s="269"/>
      <c r="I923" s="189"/>
      <c r="J923" s="3"/>
      <c r="K923" s="2"/>
      <c r="L923" s="269"/>
      <c r="M923" s="189"/>
      <c r="N923" s="3"/>
      <c r="O923" s="2"/>
      <c r="P923" s="269"/>
      <c r="Q923" s="189"/>
      <c r="R923" s="3"/>
      <c r="S923" s="2"/>
      <c r="T923" s="269"/>
      <c r="U923" s="189"/>
      <c r="V923" s="3"/>
      <c r="W923" s="1"/>
      <c r="X923" s="1"/>
      <c r="Y923" s="1"/>
      <c r="Z923" s="1"/>
      <c r="AA923" s="2"/>
      <c r="AB923" s="2"/>
      <c r="AC923" s="2"/>
      <c r="AD923" s="2"/>
      <c r="AE923" s="2"/>
      <c r="AF923" s="2"/>
      <c r="AG923" s="270"/>
    </row>
    <row r="924" spans="1:33" ht="14.25" customHeight="1">
      <c r="A924" s="204"/>
      <c r="B924" s="268"/>
      <c r="C924" s="268"/>
      <c r="D924" s="268"/>
      <c r="E924" s="268"/>
      <c r="F924" s="268"/>
      <c r="G924" s="268"/>
      <c r="H924" s="269"/>
      <c r="I924" s="189"/>
      <c r="J924" s="3"/>
      <c r="K924" s="2"/>
      <c r="L924" s="269"/>
      <c r="M924" s="189"/>
      <c r="N924" s="3"/>
      <c r="O924" s="2"/>
      <c r="P924" s="269"/>
      <c r="Q924" s="189"/>
      <c r="R924" s="3"/>
      <c r="S924" s="2"/>
      <c r="T924" s="269"/>
      <c r="U924" s="189"/>
      <c r="V924" s="3"/>
      <c r="W924" s="1"/>
      <c r="X924" s="1"/>
      <c r="Y924" s="1"/>
      <c r="Z924" s="1"/>
      <c r="AA924" s="2"/>
      <c r="AB924" s="2"/>
      <c r="AC924" s="2"/>
      <c r="AD924" s="2"/>
      <c r="AE924" s="2"/>
      <c r="AF924" s="2"/>
      <c r="AG924" s="270"/>
    </row>
    <row r="925" spans="1:33" ht="14.25" customHeight="1">
      <c r="A925" s="204"/>
      <c r="B925" s="268"/>
      <c r="C925" s="268"/>
      <c r="D925" s="268"/>
      <c r="E925" s="268"/>
      <c r="F925" s="268"/>
      <c r="G925" s="268"/>
      <c r="H925" s="269"/>
      <c r="I925" s="189"/>
      <c r="J925" s="3"/>
      <c r="K925" s="2"/>
      <c r="L925" s="269"/>
      <c r="M925" s="189"/>
      <c r="N925" s="3"/>
      <c r="O925" s="2"/>
      <c r="P925" s="269"/>
      <c r="Q925" s="189"/>
      <c r="R925" s="3"/>
      <c r="S925" s="2"/>
      <c r="T925" s="269"/>
      <c r="U925" s="189"/>
      <c r="V925" s="3"/>
      <c r="W925" s="1"/>
      <c r="X925" s="1"/>
      <c r="Y925" s="1"/>
      <c r="Z925" s="1"/>
      <c r="AA925" s="2"/>
      <c r="AB925" s="2"/>
      <c r="AC925" s="2"/>
      <c r="AD925" s="2"/>
      <c r="AE925" s="2"/>
      <c r="AF925" s="2"/>
      <c r="AG925" s="270"/>
    </row>
    <row r="926" spans="1:33" ht="14.25" customHeight="1">
      <c r="A926" s="204"/>
      <c r="B926" s="268"/>
      <c r="C926" s="268"/>
      <c r="D926" s="268"/>
      <c r="E926" s="268"/>
      <c r="F926" s="268"/>
      <c r="G926" s="268"/>
      <c r="H926" s="269"/>
      <c r="I926" s="189"/>
      <c r="J926" s="3"/>
      <c r="K926" s="2"/>
      <c r="L926" s="269"/>
      <c r="M926" s="189"/>
      <c r="N926" s="3"/>
      <c r="O926" s="2"/>
      <c r="P926" s="269"/>
      <c r="Q926" s="189"/>
      <c r="R926" s="3"/>
      <c r="S926" s="2"/>
      <c r="T926" s="269"/>
      <c r="U926" s="189"/>
      <c r="V926" s="3"/>
      <c r="W926" s="1"/>
      <c r="X926" s="1"/>
      <c r="Y926" s="1"/>
      <c r="Z926" s="1"/>
      <c r="AA926" s="2"/>
      <c r="AB926" s="2"/>
      <c r="AC926" s="2"/>
      <c r="AD926" s="2"/>
      <c r="AE926" s="2"/>
      <c r="AF926" s="2"/>
      <c r="AG926" s="270"/>
    </row>
    <row r="927" spans="1:33" ht="14.25" customHeight="1">
      <c r="A927" s="204"/>
      <c r="B927" s="268"/>
      <c r="C927" s="268"/>
      <c r="D927" s="268"/>
      <c r="E927" s="268"/>
      <c r="F927" s="268"/>
      <c r="G927" s="268"/>
      <c r="H927" s="269"/>
      <c r="I927" s="189"/>
      <c r="J927" s="3"/>
      <c r="K927" s="2"/>
      <c r="L927" s="269"/>
      <c r="M927" s="189"/>
      <c r="N927" s="3"/>
      <c r="O927" s="2"/>
      <c r="P927" s="269"/>
      <c r="Q927" s="189"/>
      <c r="R927" s="3"/>
      <c r="S927" s="2"/>
      <c r="T927" s="269"/>
      <c r="U927" s="189"/>
      <c r="V927" s="3"/>
      <c r="W927" s="1"/>
      <c r="X927" s="1"/>
      <c r="Y927" s="1"/>
      <c r="Z927" s="1"/>
      <c r="AA927" s="2"/>
      <c r="AB927" s="2"/>
      <c r="AC927" s="2"/>
      <c r="AD927" s="2"/>
      <c r="AE927" s="2"/>
      <c r="AF927" s="2"/>
      <c r="AG927" s="270"/>
    </row>
    <row r="928" spans="1:33" ht="14.25" customHeight="1">
      <c r="A928" s="204"/>
      <c r="B928" s="268"/>
      <c r="C928" s="268"/>
      <c r="D928" s="268"/>
      <c r="E928" s="268"/>
      <c r="F928" s="268"/>
      <c r="G928" s="268"/>
      <c r="H928" s="269"/>
      <c r="I928" s="189"/>
      <c r="J928" s="3"/>
      <c r="K928" s="2"/>
      <c r="L928" s="269"/>
      <c r="M928" s="189"/>
      <c r="N928" s="3"/>
      <c r="O928" s="2"/>
      <c r="P928" s="269"/>
      <c r="Q928" s="189"/>
      <c r="R928" s="3"/>
      <c r="S928" s="2"/>
      <c r="T928" s="269"/>
      <c r="U928" s="189"/>
      <c r="V928" s="3"/>
      <c r="W928" s="1"/>
      <c r="X928" s="1"/>
      <c r="Y928" s="1"/>
      <c r="Z928" s="1"/>
      <c r="AA928" s="2"/>
      <c r="AB928" s="2"/>
      <c r="AC928" s="2"/>
      <c r="AD928" s="2"/>
      <c r="AE928" s="2"/>
      <c r="AF928" s="2"/>
      <c r="AG928" s="270"/>
    </row>
    <row r="929" spans="1:33" ht="14.25" customHeight="1">
      <c r="A929" s="204"/>
      <c r="B929" s="268"/>
      <c r="C929" s="268"/>
      <c r="D929" s="268"/>
      <c r="E929" s="268"/>
      <c r="F929" s="268"/>
      <c r="G929" s="268"/>
      <c r="H929" s="269"/>
      <c r="I929" s="189"/>
      <c r="J929" s="3"/>
      <c r="K929" s="2"/>
      <c r="L929" s="269"/>
      <c r="M929" s="189"/>
      <c r="N929" s="3"/>
      <c r="O929" s="2"/>
      <c r="P929" s="269"/>
      <c r="Q929" s="189"/>
      <c r="R929" s="3"/>
      <c r="S929" s="2"/>
      <c r="T929" s="269"/>
      <c r="U929" s="189"/>
      <c r="V929" s="3"/>
      <c r="W929" s="1"/>
      <c r="X929" s="1"/>
      <c r="Y929" s="1"/>
      <c r="Z929" s="1"/>
      <c r="AA929" s="2"/>
      <c r="AB929" s="2"/>
      <c r="AC929" s="2"/>
      <c r="AD929" s="2"/>
      <c r="AE929" s="2"/>
      <c r="AF929" s="2"/>
      <c r="AG929" s="270"/>
    </row>
    <row r="930" spans="1:33" ht="14.25" customHeight="1">
      <c r="A930" s="204"/>
      <c r="B930" s="268"/>
      <c r="C930" s="268"/>
      <c r="D930" s="268"/>
      <c r="E930" s="268"/>
      <c r="F930" s="268"/>
      <c r="G930" s="268"/>
      <c r="H930" s="269"/>
      <c r="I930" s="189"/>
      <c r="J930" s="3"/>
      <c r="K930" s="2"/>
      <c r="L930" s="269"/>
      <c r="M930" s="189"/>
      <c r="N930" s="3"/>
      <c r="O930" s="2"/>
      <c r="P930" s="269"/>
      <c r="Q930" s="189"/>
      <c r="R930" s="3"/>
      <c r="S930" s="2"/>
      <c r="T930" s="269"/>
      <c r="U930" s="189"/>
      <c r="V930" s="3"/>
      <c r="W930" s="1"/>
      <c r="X930" s="1"/>
      <c r="Y930" s="1"/>
      <c r="Z930" s="1"/>
      <c r="AA930" s="2"/>
      <c r="AB930" s="2"/>
      <c r="AC930" s="2"/>
      <c r="AD930" s="2"/>
      <c r="AE930" s="2"/>
      <c r="AF930" s="2"/>
      <c r="AG930" s="270"/>
    </row>
    <row r="931" spans="1:33" ht="14.25" customHeight="1">
      <c r="A931" s="204"/>
      <c r="B931" s="268"/>
      <c r="C931" s="268"/>
      <c r="D931" s="268"/>
      <c r="E931" s="268"/>
      <c r="F931" s="268"/>
      <c r="G931" s="268"/>
      <c r="H931" s="269"/>
      <c r="I931" s="189"/>
      <c r="J931" s="3"/>
      <c r="K931" s="2"/>
      <c r="L931" s="269"/>
      <c r="M931" s="189"/>
      <c r="N931" s="3"/>
      <c r="O931" s="2"/>
      <c r="P931" s="269"/>
      <c r="Q931" s="189"/>
      <c r="R931" s="3"/>
      <c r="S931" s="2"/>
      <c r="T931" s="269"/>
      <c r="U931" s="189"/>
      <c r="V931" s="3"/>
      <c r="W931" s="1"/>
      <c r="X931" s="1"/>
      <c r="Y931" s="1"/>
      <c r="Z931" s="1"/>
      <c r="AA931" s="2"/>
      <c r="AB931" s="2"/>
      <c r="AC931" s="2"/>
      <c r="AD931" s="2"/>
      <c r="AE931" s="2"/>
      <c r="AF931" s="2"/>
      <c r="AG931" s="270"/>
    </row>
    <row r="932" spans="1:33" ht="14.25" customHeight="1">
      <c r="A932" s="204"/>
      <c r="B932" s="268"/>
      <c r="C932" s="268"/>
      <c r="D932" s="268"/>
      <c r="E932" s="268"/>
      <c r="F932" s="268"/>
      <c r="G932" s="268"/>
      <c r="H932" s="269"/>
      <c r="I932" s="189"/>
      <c r="J932" s="3"/>
      <c r="K932" s="2"/>
      <c r="L932" s="269"/>
      <c r="M932" s="189"/>
      <c r="N932" s="3"/>
      <c r="O932" s="2"/>
      <c r="P932" s="269"/>
      <c r="Q932" s="189"/>
      <c r="R932" s="3"/>
      <c r="S932" s="2"/>
      <c r="T932" s="269"/>
      <c r="U932" s="189"/>
      <c r="V932" s="3"/>
      <c r="W932" s="1"/>
      <c r="X932" s="1"/>
      <c r="Y932" s="1"/>
      <c r="Z932" s="1"/>
      <c r="AA932" s="2"/>
      <c r="AB932" s="2"/>
      <c r="AC932" s="2"/>
      <c r="AD932" s="2"/>
      <c r="AE932" s="2"/>
      <c r="AF932" s="2"/>
      <c r="AG932" s="270"/>
    </row>
    <row r="933" spans="1:33" ht="14.25" customHeight="1">
      <c r="A933" s="204"/>
      <c r="B933" s="268"/>
      <c r="C933" s="268"/>
      <c r="D933" s="268"/>
      <c r="E933" s="268"/>
      <c r="F933" s="268"/>
      <c r="G933" s="268"/>
      <c r="H933" s="269"/>
      <c r="I933" s="189"/>
      <c r="J933" s="3"/>
      <c r="K933" s="2"/>
      <c r="L933" s="269"/>
      <c r="M933" s="189"/>
      <c r="N933" s="3"/>
      <c r="O933" s="2"/>
      <c r="P933" s="269"/>
      <c r="Q933" s="189"/>
      <c r="R933" s="3"/>
      <c r="S933" s="2"/>
      <c r="T933" s="269"/>
      <c r="U933" s="189"/>
      <c r="V933" s="3"/>
      <c r="W933" s="1"/>
      <c r="X933" s="1"/>
      <c r="Y933" s="1"/>
      <c r="Z933" s="1"/>
      <c r="AA933" s="2"/>
      <c r="AB933" s="2"/>
      <c r="AC933" s="2"/>
      <c r="AD933" s="2"/>
      <c r="AE933" s="2"/>
      <c r="AF933" s="2"/>
      <c r="AG933" s="270"/>
    </row>
    <row r="934" spans="1:33" ht="14.25" customHeight="1">
      <c r="A934" s="204"/>
      <c r="B934" s="268"/>
      <c r="C934" s="268"/>
      <c r="D934" s="268"/>
      <c r="E934" s="268"/>
      <c r="F934" s="268"/>
      <c r="G934" s="268"/>
      <c r="H934" s="269"/>
      <c r="I934" s="189"/>
      <c r="J934" s="3"/>
      <c r="K934" s="2"/>
      <c r="L934" s="269"/>
      <c r="M934" s="189"/>
      <c r="N934" s="3"/>
      <c r="O934" s="2"/>
      <c r="P934" s="269"/>
      <c r="Q934" s="189"/>
      <c r="R934" s="3"/>
      <c r="S934" s="2"/>
      <c r="T934" s="269"/>
      <c r="U934" s="189"/>
      <c r="V934" s="3"/>
      <c r="W934" s="1"/>
      <c r="X934" s="1"/>
      <c r="Y934" s="1"/>
      <c r="Z934" s="1"/>
      <c r="AA934" s="2"/>
      <c r="AB934" s="2"/>
      <c r="AC934" s="2"/>
      <c r="AD934" s="2"/>
      <c r="AE934" s="2"/>
      <c r="AF934" s="2"/>
      <c r="AG934" s="270"/>
    </row>
    <row r="935" spans="1:33" ht="14.25" customHeight="1">
      <c r="A935" s="204"/>
      <c r="B935" s="268"/>
      <c r="C935" s="268"/>
      <c r="D935" s="268"/>
      <c r="E935" s="268"/>
      <c r="F935" s="268"/>
      <c r="G935" s="268"/>
      <c r="H935" s="269"/>
      <c r="I935" s="189"/>
      <c r="J935" s="3"/>
      <c r="K935" s="2"/>
      <c r="L935" s="269"/>
      <c r="M935" s="189"/>
      <c r="N935" s="3"/>
      <c r="O935" s="2"/>
      <c r="P935" s="269"/>
      <c r="Q935" s="189"/>
      <c r="R935" s="3"/>
      <c r="S935" s="2"/>
      <c r="T935" s="269"/>
      <c r="U935" s="189"/>
      <c r="V935" s="3"/>
      <c r="W935" s="1"/>
      <c r="X935" s="1"/>
      <c r="Y935" s="1"/>
      <c r="Z935" s="1"/>
      <c r="AA935" s="2"/>
      <c r="AB935" s="2"/>
      <c r="AC935" s="2"/>
      <c r="AD935" s="2"/>
      <c r="AE935" s="2"/>
      <c r="AF935" s="2"/>
      <c r="AG935" s="270"/>
    </row>
    <row r="936" spans="1:33" ht="14.25" customHeight="1">
      <c r="A936" s="204"/>
      <c r="B936" s="268"/>
      <c r="C936" s="268"/>
      <c r="D936" s="268"/>
      <c r="E936" s="268"/>
      <c r="F936" s="268"/>
      <c r="G936" s="268"/>
      <c r="H936" s="269"/>
      <c r="I936" s="189"/>
      <c r="J936" s="3"/>
      <c r="K936" s="2"/>
      <c r="L936" s="269"/>
      <c r="M936" s="189"/>
      <c r="N936" s="3"/>
      <c r="O936" s="2"/>
      <c r="P936" s="269"/>
      <c r="Q936" s="189"/>
      <c r="R936" s="3"/>
      <c r="S936" s="2"/>
      <c r="T936" s="269"/>
      <c r="U936" s="189"/>
      <c r="V936" s="3"/>
      <c r="W936" s="1"/>
      <c r="X936" s="1"/>
      <c r="Y936" s="1"/>
      <c r="Z936" s="1"/>
      <c r="AA936" s="2"/>
      <c r="AB936" s="2"/>
      <c r="AC936" s="2"/>
      <c r="AD936" s="2"/>
      <c r="AE936" s="2"/>
      <c r="AF936" s="2"/>
      <c r="AG936" s="270"/>
    </row>
    <row r="937" spans="1:33" ht="14.25" customHeight="1">
      <c r="A937" s="204"/>
      <c r="B937" s="268"/>
      <c r="C937" s="268"/>
      <c r="D937" s="268"/>
      <c r="E937" s="268"/>
      <c r="F937" s="268"/>
      <c r="G937" s="268"/>
      <c r="H937" s="269"/>
      <c r="I937" s="189"/>
      <c r="J937" s="3"/>
      <c r="K937" s="2"/>
      <c r="L937" s="269"/>
      <c r="M937" s="189"/>
      <c r="N937" s="3"/>
      <c r="O937" s="2"/>
      <c r="P937" s="269"/>
      <c r="Q937" s="189"/>
      <c r="R937" s="3"/>
      <c r="S937" s="2"/>
      <c r="T937" s="269"/>
      <c r="U937" s="189"/>
      <c r="V937" s="3"/>
      <c r="W937" s="1"/>
      <c r="X937" s="1"/>
      <c r="Y937" s="1"/>
      <c r="Z937" s="1"/>
      <c r="AA937" s="2"/>
      <c r="AB937" s="2"/>
      <c r="AC937" s="2"/>
      <c r="AD937" s="2"/>
      <c r="AE937" s="2"/>
      <c r="AF937" s="2"/>
      <c r="AG937" s="270"/>
    </row>
    <row r="938" spans="1:33" ht="14.25" customHeight="1">
      <c r="A938" s="204"/>
      <c r="B938" s="268"/>
      <c r="C938" s="268"/>
      <c r="D938" s="268"/>
      <c r="E938" s="268"/>
      <c r="F938" s="268"/>
      <c r="G938" s="268"/>
      <c r="H938" s="269"/>
      <c r="I938" s="189"/>
      <c r="J938" s="3"/>
      <c r="K938" s="2"/>
      <c r="L938" s="269"/>
      <c r="M938" s="189"/>
      <c r="N938" s="3"/>
      <c r="O938" s="2"/>
      <c r="P938" s="269"/>
      <c r="Q938" s="189"/>
      <c r="R938" s="3"/>
      <c r="S938" s="2"/>
      <c r="T938" s="269"/>
      <c r="U938" s="189"/>
      <c r="V938" s="3"/>
      <c r="W938" s="1"/>
      <c r="X938" s="1"/>
      <c r="Y938" s="1"/>
      <c r="Z938" s="1"/>
      <c r="AA938" s="2"/>
      <c r="AB938" s="2"/>
      <c r="AC938" s="2"/>
      <c r="AD938" s="2"/>
      <c r="AE938" s="2"/>
      <c r="AF938" s="2"/>
      <c r="AG938" s="270"/>
    </row>
    <row r="939" spans="1:33" ht="14.25" customHeight="1">
      <c r="A939" s="204"/>
      <c r="B939" s="268"/>
      <c r="C939" s="268"/>
      <c r="D939" s="268"/>
      <c r="E939" s="268"/>
      <c r="F939" s="268"/>
      <c r="G939" s="268"/>
      <c r="H939" s="269"/>
      <c r="I939" s="189"/>
      <c r="J939" s="3"/>
      <c r="K939" s="2"/>
      <c r="L939" s="269"/>
      <c r="M939" s="189"/>
      <c r="N939" s="3"/>
      <c r="O939" s="2"/>
      <c r="P939" s="269"/>
      <c r="Q939" s="189"/>
      <c r="R939" s="3"/>
      <c r="S939" s="2"/>
      <c r="T939" s="269"/>
      <c r="U939" s="189"/>
      <c r="V939" s="3"/>
      <c r="W939" s="1"/>
      <c r="X939" s="1"/>
      <c r="Y939" s="1"/>
      <c r="Z939" s="1"/>
      <c r="AA939" s="2"/>
      <c r="AB939" s="2"/>
      <c r="AC939" s="2"/>
      <c r="AD939" s="2"/>
      <c r="AE939" s="2"/>
      <c r="AF939" s="2"/>
      <c r="AG939" s="270"/>
    </row>
    <row r="940" spans="1:33" ht="14.25" customHeight="1">
      <c r="A940" s="204"/>
      <c r="B940" s="268"/>
      <c r="C940" s="268"/>
      <c r="D940" s="268"/>
      <c r="E940" s="268"/>
      <c r="F940" s="268"/>
      <c r="G940" s="268"/>
      <c r="H940" s="269"/>
      <c r="I940" s="189"/>
      <c r="J940" s="3"/>
      <c r="K940" s="2"/>
      <c r="L940" s="269"/>
      <c r="M940" s="189"/>
      <c r="N940" s="3"/>
      <c r="O940" s="2"/>
      <c r="P940" s="269"/>
      <c r="Q940" s="189"/>
      <c r="R940" s="3"/>
      <c r="S940" s="2"/>
      <c r="T940" s="269"/>
      <c r="U940" s="189"/>
      <c r="V940" s="3"/>
      <c r="W940" s="1"/>
      <c r="X940" s="1"/>
      <c r="Y940" s="1"/>
      <c r="Z940" s="1"/>
      <c r="AA940" s="2"/>
      <c r="AB940" s="2"/>
      <c r="AC940" s="2"/>
      <c r="AD940" s="2"/>
      <c r="AE940" s="2"/>
      <c r="AF940" s="2"/>
      <c r="AG940" s="270"/>
    </row>
    <row r="941" spans="1:33" ht="14.25" customHeight="1">
      <c r="A941" s="204"/>
      <c r="B941" s="268"/>
      <c r="C941" s="268"/>
      <c r="D941" s="268"/>
      <c r="E941" s="268"/>
      <c r="F941" s="268"/>
      <c r="G941" s="268"/>
      <c r="H941" s="269"/>
      <c r="I941" s="189"/>
      <c r="J941" s="3"/>
      <c r="K941" s="2"/>
      <c r="L941" s="269"/>
      <c r="M941" s="189"/>
      <c r="N941" s="3"/>
      <c r="O941" s="2"/>
      <c r="P941" s="269"/>
      <c r="Q941" s="189"/>
      <c r="R941" s="3"/>
      <c r="S941" s="2"/>
      <c r="T941" s="269"/>
      <c r="U941" s="189"/>
      <c r="V941" s="3"/>
      <c r="W941" s="1"/>
      <c r="X941" s="1"/>
      <c r="Y941" s="1"/>
      <c r="Z941" s="1"/>
      <c r="AA941" s="2"/>
      <c r="AB941" s="2"/>
      <c r="AC941" s="2"/>
      <c r="AD941" s="2"/>
      <c r="AE941" s="2"/>
      <c r="AF941" s="2"/>
      <c r="AG941" s="270"/>
    </row>
    <row r="942" spans="1:33" ht="14.25" customHeight="1">
      <c r="A942" s="204"/>
      <c r="B942" s="268"/>
      <c r="C942" s="268"/>
      <c r="D942" s="268"/>
      <c r="E942" s="268"/>
      <c r="F942" s="268"/>
      <c r="G942" s="268"/>
      <c r="H942" s="269"/>
      <c r="I942" s="189"/>
      <c r="J942" s="3"/>
      <c r="K942" s="2"/>
      <c r="L942" s="269"/>
      <c r="M942" s="189"/>
      <c r="N942" s="3"/>
      <c r="O942" s="2"/>
      <c r="P942" s="269"/>
      <c r="Q942" s="189"/>
      <c r="R942" s="3"/>
      <c r="S942" s="2"/>
      <c r="T942" s="269"/>
      <c r="U942" s="189"/>
      <c r="V942" s="3"/>
      <c r="W942" s="1"/>
      <c r="X942" s="1"/>
      <c r="Y942" s="1"/>
      <c r="Z942" s="1"/>
      <c r="AA942" s="2"/>
      <c r="AB942" s="2"/>
      <c r="AC942" s="2"/>
      <c r="AD942" s="2"/>
      <c r="AE942" s="2"/>
      <c r="AF942" s="2"/>
      <c r="AG942" s="270"/>
    </row>
    <row r="943" spans="1:33" ht="14.25" customHeight="1">
      <c r="A943" s="204"/>
      <c r="B943" s="268"/>
      <c r="C943" s="268"/>
      <c r="D943" s="268"/>
      <c r="E943" s="268"/>
      <c r="F943" s="268"/>
      <c r="G943" s="268"/>
      <c r="H943" s="269"/>
      <c r="I943" s="189"/>
      <c r="J943" s="3"/>
      <c r="K943" s="2"/>
      <c r="L943" s="269"/>
      <c r="M943" s="189"/>
      <c r="N943" s="3"/>
      <c r="O943" s="2"/>
      <c r="P943" s="269"/>
      <c r="Q943" s="189"/>
      <c r="R943" s="3"/>
      <c r="S943" s="2"/>
      <c r="T943" s="269"/>
      <c r="U943" s="189"/>
      <c r="V943" s="3"/>
      <c r="W943" s="1"/>
      <c r="X943" s="1"/>
      <c r="Y943" s="1"/>
      <c r="Z943" s="1"/>
      <c r="AA943" s="2"/>
      <c r="AB943" s="2"/>
      <c r="AC943" s="2"/>
      <c r="AD943" s="2"/>
      <c r="AE943" s="2"/>
      <c r="AF943" s="2"/>
      <c r="AG943" s="270"/>
    </row>
    <row r="944" spans="1:33" ht="14.25" customHeight="1">
      <c r="A944" s="204"/>
      <c r="B944" s="268"/>
      <c r="C944" s="268"/>
      <c r="D944" s="268"/>
      <c r="E944" s="268"/>
      <c r="F944" s="268"/>
      <c r="G944" s="268"/>
      <c r="H944" s="269"/>
      <c r="I944" s="189"/>
      <c r="J944" s="3"/>
      <c r="K944" s="2"/>
      <c r="L944" s="269"/>
      <c r="M944" s="189"/>
      <c r="N944" s="3"/>
      <c r="O944" s="2"/>
      <c r="P944" s="269"/>
      <c r="Q944" s="189"/>
      <c r="R944" s="3"/>
      <c r="S944" s="2"/>
      <c r="T944" s="269"/>
      <c r="U944" s="189"/>
      <c r="V944" s="3"/>
      <c r="W944" s="1"/>
      <c r="X944" s="1"/>
      <c r="Y944" s="1"/>
      <c r="Z944" s="1"/>
      <c r="AA944" s="2"/>
      <c r="AB944" s="2"/>
      <c r="AC944" s="2"/>
      <c r="AD944" s="2"/>
      <c r="AE944" s="2"/>
      <c r="AF944" s="2"/>
      <c r="AG944" s="270"/>
    </row>
    <row r="945" spans="1:33" ht="14.25" customHeight="1">
      <c r="A945" s="204"/>
      <c r="B945" s="268"/>
      <c r="C945" s="268"/>
      <c r="D945" s="268"/>
      <c r="E945" s="268"/>
      <c r="F945" s="268"/>
      <c r="G945" s="268"/>
      <c r="H945" s="269"/>
      <c r="I945" s="189"/>
      <c r="J945" s="3"/>
      <c r="K945" s="2"/>
      <c r="L945" s="269"/>
      <c r="M945" s="189"/>
      <c r="N945" s="3"/>
      <c r="O945" s="2"/>
      <c r="P945" s="269"/>
      <c r="Q945" s="189"/>
      <c r="R945" s="3"/>
      <c r="S945" s="2"/>
      <c r="T945" s="269"/>
      <c r="U945" s="189"/>
      <c r="V945" s="3"/>
      <c r="W945" s="1"/>
      <c r="X945" s="1"/>
      <c r="Y945" s="1"/>
      <c r="Z945" s="1"/>
      <c r="AA945" s="2"/>
      <c r="AB945" s="2"/>
      <c r="AC945" s="2"/>
      <c r="AD945" s="2"/>
      <c r="AE945" s="2"/>
      <c r="AF945" s="2"/>
      <c r="AG945" s="270"/>
    </row>
    <row r="946" spans="1:33" ht="14.25" customHeight="1">
      <c r="A946" s="204"/>
      <c r="B946" s="268"/>
      <c r="C946" s="268"/>
      <c r="D946" s="268"/>
      <c r="E946" s="268"/>
      <c r="F946" s="268"/>
      <c r="G946" s="268"/>
      <c r="H946" s="269"/>
      <c r="I946" s="189"/>
      <c r="J946" s="3"/>
      <c r="K946" s="2"/>
      <c r="L946" s="269"/>
      <c r="M946" s="189"/>
      <c r="N946" s="3"/>
      <c r="O946" s="2"/>
      <c r="P946" s="269"/>
      <c r="Q946" s="189"/>
      <c r="R946" s="3"/>
      <c r="S946" s="2"/>
      <c r="T946" s="269"/>
      <c r="U946" s="189"/>
      <c r="V946" s="3"/>
      <c r="W946" s="1"/>
      <c r="X946" s="1"/>
      <c r="Y946" s="1"/>
      <c r="Z946" s="1"/>
      <c r="AA946" s="2"/>
      <c r="AB946" s="2"/>
      <c r="AC946" s="2"/>
      <c r="AD946" s="2"/>
      <c r="AE946" s="2"/>
      <c r="AF946" s="2"/>
      <c r="AG946" s="270"/>
    </row>
    <row r="947" spans="1:33" ht="14.25" customHeight="1">
      <c r="A947" s="204"/>
      <c r="B947" s="268"/>
      <c r="C947" s="268"/>
      <c r="D947" s="268"/>
      <c r="E947" s="268"/>
      <c r="F947" s="268"/>
      <c r="G947" s="268"/>
      <c r="H947" s="269"/>
      <c r="I947" s="189"/>
      <c r="J947" s="3"/>
      <c r="K947" s="2"/>
      <c r="L947" s="269"/>
      <c r="M947" s="189"/>
      <c r="N947" s="3"/>
      <c r="O947" s="2"/>
      <c r="P947" s="269"/>
      <c r="Q947" s="189"/>
      <c r="R947" s="3"/>
      <c r="S947" s="2"/>
      <c r="T947" s="269"/>
      <c r="U947" s="189"/>
      <c r="V947" s="3"/>
      <c r="W947" s="1"/>
      <c r="X947" s="1"/>
      <c r="Y947" s="1"/>
      <c r="Z947" s="1"/>
      <c r="AA947" s="2"/>
      <c r="AB947" s="2"/>
      <c r="AC947" s="2"/>
      <c r="AD947" s="2"/>
      <c r="AE947" s="2"/>
      <c r="AF947" s="2"/>
      <c r="AG947" s="270"/>
    </row>
    <row r="948" spans="1:33" ht="14.25" customHeight="1">
      <c r="A948" s="204"/>
      <c r="B948" s="268"/>
      <c r="C948" s="268"/>
      <c r="D948" s="268"/>
      <c r="E948" s="268"/>
      <c r="F948" s="268"/>
      <c r="G948" s="268"/>
      <c r="H948" s="269"/>
      <c r="I948" s="189"/>
      <c r="J948" s="3"/>
      <c r="K948" s="2"/>
      <c r="L948" s="269"/>
      <c r="M948" s="189"/>
      <c r="N948" s="3"/>
      <c r="O948" s="2"/>
      <c r="P948" s="269"/>
      <c r="Q948" s="189"/>
      <c r="R948" s="3"/>
      <c r="S948" s="2"/>
      <c r="T948" s="269"/>
      <c r="U948" s="189"/>
      <c r="V948" s="3"/>
      <c r="W948" s="1"/>
      <c r="X948" s="1"/>
      <c r="Y948" s="1"/>
      <c r="Z948" s="1"/>
      <c r="AA948" s="2"/>
      <c r="AB948" s="2"/>
      <c r="AC948" s="2"/>
      <c r="AD948" s="2"/>
      <c r="AE948" s="2"/>
      <c r="AF948" s="2"/>
      <c r="AG948" s="270"/>
    </row>
    <row r="949" spans="1:33" ht="14.25" customHeight="1">
      <c r="A949" s="204"/>
      <c r="B949" s="268"/>
      <c r="C949" s="268"/>
      <c r="D949" s="268"/>
      <c r="E949" s="268"/>
      <c r="F949" s="268"/>
      <c r="G949" s="268"/>
      <c r="H949" s="269"/>
      <c r="I949" s="189"/>
      <c r="J949" s="3"/>
      <c r="K949" s="2"/>
      <c r="L949" s="269"/>
      <c r="M949" s="189"/>
      <c r="N949" s="3"/>
      <c r="O949" s="2"/>
      <c r="P949" s="269"/>
      <c r="Q949" s="189"/>
      <c r="R949" s="3"/>
      <c r="S949" s="2"/>
      <c r="T949" s="269"/>
      <c r="U949" s="189"/>
      <c r="V949" s="3"/>
      <c r="W949" s="1"/>
      <c r="X949" s="1"/>
      <c r="Y949" s="1"/>
      <c r="Z949" s="1"/>
      <c r="AA949" s="2"/>
      <c r="AB949" s="2"/>
      <c r="AC949" s="2"/>
      <c r="AD949" s="2"/>
      <c r="AE949" s="2"/>
      <c r="AF949" s="2"/>
      <c r="AG949" s="270"/>
    </row>
    <row r="950" spans="1:33" ht="14.25" customHeight="1">
      <c r="A950" s="204"/>
      <c r="B950" s="268"/>
      <c r="C950" s="268"/>
      <c r="D950" s="268"/>
      <c r="E950" s="268"/>
      <c r="F950" s="268"/>
      <c r="G950" s="268"/>
      <c r="H950" s="269"/>
      <c r="I950" s="189"/>
      <c r="J950" s="3"/>
      <c r="K950" s="2"/>
      <c r="L950" s="269"/>
      <c r="M950" s="189"/>
      <c r="N950" s="3"/>
      <c r="O950" s="2"/>
      <c r="P950" s="269"/>
      <c r="Q950" s="189"/>
      <c r="R950" s="3"/>
      <c r="S950" s="2"/>
      <c r="T950" s="269"/>
      <c r="U950" s="189"/>
      <c r="V950" s="3"/>
      <c r="W950" s="1"/>
      <c r="X950" s="1"/>
      <c r="Y950" s="1"/>
      <c r="Z950" s="1"/>
      <c r="AA950" s="2"/>
      <c r="AB950" s="2"/>
      <c r="AC950" s="2"/>
      <c r="AD950" s="2"/>
      <c r="AE950" s="2"/>
      <c r="AF950" s="2"/>
      <c r="AG950" s="270"/>
    </row>
    <row r="951" spans="1:33" ht="14.25" customHeight="1">
      <c r="A951" s="204"/>
      <c r="B951" s="268"/>
      <c r="C951" s="268"/>
      <c r="D951" s="268"/>
      <c r="E951" s="268"/>
      <c r="F951" s="268"/>
      <c r="G951" s="268"/>
      <c r="H951" s="269"/>
      <c r="I951" s="189"/>
      <c r="J951" s="3"/>
      <c r="K951" s="2"/>
      <c r="L951" s="269"/>
      <c r="M951" s="189"/>
      <c r="N951" s="3"/>
      <c r="O951" s="2"/>
      <c r="P951" s="269"/>
      <c r="Q951" s="189"/>
      <c r="R951" s="3"/>
      <c r="S951" s="2"/>
      <c r="T951" s="269"/>
      <c r="U951" s="189"/>
      <c r="V951" s="3"/>
      <c r="W951" s="1"/>
      <c r="X951" s="1"/>
      <c r="Y951" s="1"/>
      <c r="Z951" s="1"/>
      <c r="AA951" s="2"/>
      <c r="AB951" s="2"/>
      <c r="AC951" s="2"/>
      <c r="AD951" s="2"/>
      <c r="AE951" s="2"/>
      <c r="AF951" s="2"/>
      <c r="AG951" s="270"/>
    </row>
    <row r="952" spans="1:33" ht="14.25" customHeight="1">
      <c r="A952" s="204"/>
      <c r="B952" s="268"/>
      <c r="C952" s="268"/>
      <c r="D952" s="268"/>
      <c r="E952" s="268"/>
      <c r="F952" s="268"/>
      <c r="G952" s="268"/>
      <c r="H952" s="269"/>
      <c r="I952" s="189"/>
      <c r="J952" s="3"/>
      <c r="K952" s="2"/>
      <c r="L952" s="269"/>
      <c r="M952" s="189"/>
      <c r="N952" s="3"/>
      <c r="O952" s="2"/>
      <c r="P952" s="269"/>
      <c r="Q952" s="189"/>
      <c r="R952" s="3"/>
      <c r="S952" s="2"/>
      <c r="T952" s="269"/>
      <c r="U952" s="189"/>
      <c r="V952" s="3"/>
      <c r="W952" s="1"/>
      <c r="X952" s="1"/>
      <c r="Y952" s="1"/>
      <c r="Z952" s="1"/>
      <c r="AA952" s="2"/>
      <c r="AB952" s="2"/>
      <c r="AC952" s="2"/>
      <c r="AD952" s="2"/>
      <c r="AE952" s="2"/>
      <c r="AF952" s="2"/>
      <c r="AG952" s="270"/>
    </row>
    <row r="953" spans="1:33" ht="14.25" customHeight="1">
      <c r="A953" s="204"/>
      <c r="B953" s="268"/>
      <c r="C953" s="268"/>
      <c r="D953" s="268"/>
      <c r="E953" s="268"/>
      <c r="F953" s="268"/>
      <c r="G953" s="268"/>
      <c r="H953" s="269"/>
      <c r="I953" s="189"/>
      <c r="J953" s="3"/>
      <c r="K953" s="2"/>
      <c r="L953" s="269"/>
      <c r="M953" s="189"/>
      <c r="N953" s="3"/>
      <c r="O953" s="2"/>
      <c r="P953" s="269"/>
      <c r="Q953" s="189"/>
      <c r="R953" s="3"/>
      <c r="S953" s="2"/>
      <c r="T953" s="269"/>
      <c r="U953" s="189"/>
      <c r="V953" s="3"/>
      <c r="W953" s="1"/>
      <c r="X953" s="1"/>
      <c r="Y953" s="1"/>
      <c r="Z953" s="1"/>
      <c r="AA953" s="2"/>
      <c r="AB953" s="2"/>
      <c r="AC953" s="2"/>
      <c r="AD953" s="2"/>
      <c r="AE953" s="2"/>
      <c r="AF953" s="2"/>
      <c r="AG953" s="270"/>
    </row>
    <row r="954" spans="1:33" ht="14.25" customHeight="1">
      <c r="A954" s="204"/>
      <c r="B954" s="268"/>
      <c r="C954" s="268"/>
      <c r="D954" s="268"/>
      <c r="E954" s="268"/>
      <c r="F954" s="268"/>
      <c r="G954" s="268"/>
      <c r="H954" s="269"/>
      <c r="I954" s="189"/>
      <c r="J954" s="3"/>
      <c r="K954" s="2"/>
      <c r="L954" s="269"/>
      <c r="M954" s="189"/>
      <c r="N954" s="3"/>
      <c r="O954" s="2"/>
      <c r="P954" s="269"/>
      <c r="Q954" s="189"/>
      <c r="R954" s="3"/>
      <c r="S954" s="2"/>
      <c r="T954" s="269"/>
      <c r="U954" s="189"/>
      <c r="V954" s="3"/>
      <c r="W954" s="1"/>
      <c r="X954" s="1"/>
      <c r="Y954" s="1"/>
      <c r="Z954" s="1"/>
      <c r="AA954" s="2"/>
      <c r="AB954" s="2"/>
      <c r="AC954" s="2"/>
      <c r="AD954" s="2"/>
      <c r="AE954" s="2"/>
      <c r="AF954" s="2"/>
      <c r="AG954" s="270"/>
    </row>
    <row r="955" spans="1:33" ht="14.25" customHeight="1">
      <c r="A955" s="204"/>
      <c r="B955" s="268"/>
      <c r="C955" s="268"/>
      <c r="D955" s="268"/>
      <c r="E955" s="268"/>
      <c r="F955" s="268"/>
      <c r="G955" s="268"/>
      <c r="H955" s="269"/>
      <c r="I955" s="189"/>
      <c r="J955" s="3"/>
      <c r="K955" s="2"/>
      <c r="L955" s="269"/>
      <c r="M955" s="189"/>
      <c r="N955" s="3"/>
      <c r="O955" s="2"/>
      <c r="P955" s="269"/>
      <c r="Q955" s="189"/>
      <c r="R955" s="3"/>
      <c r="S955" s="2"/>
      <c r="T955" s="269"/>
      <c r="U955" s="189"/>
      <c r="V955" s="3"/>
      <c r="W955" s="1"/>
      <c r="X955" s="1"/>
      <c r="Y955" s="1"/>
      <c r="Z955" s="1"/>
      <c r="AA955" s="2"/>
      <c r="AB955" s="2"/>
      <c r="AC955" s="2"/>
      <c r="AD955" s="2"/>
      <c r="AE955" s="2"/>
      <c r="AF955" s="2"/>
      <c r="AG955" s="270"/>
    </row>
    <row r="956" spans="1:33" ht="14.25" customHeight="1">
      <c r="A956" s="204"/>
      <c r="B956" s="268"/>
      <c r="C956" s="268"/>
      <c r="D956" s="268"/>
      <c r="E956" s="268"/>
      <c r="F956" s="268"/>
      <c r="G956" s="268"/>
      <c r="H956" s="269"/>
      <c r="I956" s="189"/>
      <c r="J956" s="3"/>
      <c r="K956" s="2"/>
      <c r="L956" s="269"/>
      <c r="M956" s="189"/>
      <c r="N956" s="3"/>
      <c r="O956" s="2"/>
      <c r="P956" s="269"/>
      <c r="Q956" s="189"/>
      <c r="R956" s="3"/>
      <c r="S956" s="2"/>
      <c r="T956" s="269"/>
      <c r="U956" s="189"/>
      <c r="V956" s="3"/>
      <c r="W956" s="1"/>
      <c r="X956" s="1"/>
      <c r="Y956" s="1"/>
      <c r="Z956" s="1"/>
      <c r="AA956" s="2"/>
      <c r="AB956" s="2"/>
      <c r="AC956" s="2"/>
      <c r="AD956" s="2"/>
      <c r="AE956" s="2"/>
      <c r="AF956" s="2"/>
      <c r="AG956" s="270"/>
    </row>
    <row r="957" spans="1:33" ht="14.25" customHeight="1">
      <c r="A957" s="204"/>
      <c r="B957" s="268"/>
      <c r="C957" s="268"/>
      <c r="D957" s="268"/>
      <c r="E957" s="268"/>
      <c r="F957" s="268"/>
      <c r="G957" s="268"/>
      <c r="H957" s="269"/>
      <c r="I957" s="189"/>
      <c r="J957" s="3"/>
      <c r="K957" s="2"/>
      <c r="L957" s="269"/>
      <c r="M957" s="189"/>
      <c r="N957" s="3"/>
      <c r="O957" s="2"/>
      <c r="P957" s="269"/>
      <c r="Q957" s="189"/>
      <c r="R957" s="3"/>
      <c r="S957" s="2"/>
      <c r="T957" s="269"/>
      <c r="U957" s="189"/>
      <c r="V957" s="3"/>
      <c r="W957" s="1"/>
      <c r="X957" s="1"/>
      <c r="Y957" s="1"/>
      <c r="Z957" s="1"/>
      <c r="AA957" s="2"/>
      <c r="AB957" s="2"/>
      <c r="AC957" s="2"/>
      <c r="AD957" s="2"/>
      <c r="AE957" s="2"/>
      <c r="AF957" s="2"/>
      <c r="AG957" s="270"/>
    </row>
    <row r="958" spans="1:33" ht="14.25" customHeight="1">
      <c r="A958" s="204"/>
      <c r="B958" s="268"/>
      <c r="C958" s="268"/>
      <c r="D958" s="268"/>
      <c r="E958" s="268"/>
      <c r="F958" s="268"/>
      <c r="G958" s="268"/>
      <c r="H958" s="269"/>
      <c r="I958" s="189"/>
      <c r="J958" s="3"/>
      <c r="K958" s="2"/>
      <c r="L958" s="269"/>
      <c r="M958" s="189"/>
      <c r="N958" s="3"/>
      <c r="O958" s="2"/>
      <c r="P958" s="269"/>
      <c r="Q958" s="189"/>
      <c r="R958" s="3"/>
      <c r="S958" s="2"/>
      <c r="T958" s="269"/>
      <c r="U958" s="189"/>
      <c r="V958" s="3"/>
      <c r="W958" s="1"/>
      <c r="X958" s="1"/>
      <c r="Y958" s="1"/>
      <c r="Z958" s="1"/>
      <c r="AA958" s="2"/>
      <c r="AB958" s="2"/>
      <c r="AC958" s="2"/>
      <c r="AD958" s="2"/>
      <c r="AE958" s="2"/>
      <c r="AF958" s="2"/>
      <c r="AG958" s="270"/>
    </row>
    <row r="959" spans="1:33" ht="14.25" customHeight="1">
      <c r="A959" s="204"/>
      <c r="B959" s="268"/>
      <c r="C959" s="268"/>
      <c r="D959" s="268"/>
      <c r="E959" s="268"/>
      <c r="F959" s="268"/>
      <c r="G959" s="268"/>
      <c r="H959" s="269"/>
      <c r="I959" s="189"/>
      <c r="J959" s="3"/>
      <c r="K959" s="2"/>
      <c r="L959" s="269"/>
      <c r="M959" s="189"/>
      <c r="N959" s="3"/>
      <c r="O959" s="2"/>
      <c r="P959" s="269"/>
      <c r="Q959" s="189"/>
      <c r="R959" s="3"/>
      <c r="S959" s="2"/>
      <c r="T959" s="269"/>
      <c r="U959" s="189"/>
      <c r="V959" s="3"/>
      <c r="W959" s="1"/>
      <c r="X959" s="1"/>
      <c r="Y959" s="1"/>
      <c r="Z959" s="1"/>
      <c r="AA959" s="2"/>
      <c r="AB959" s="2"/>
      <c r="AC959" s="2"/>
      <c r="AD959" s="2"/>
      <c r="AE959" s="2"/>
      <c r="AF959" s="2"/>
      <c r="AG959" s="270"/>
    </row>
    <row r="960" spans="1:33" ht="14.25" customHeight="1">
      <c r="A960" s="204"/>
      <c r="B960" s="268"/>
      <c r="C960" s="268"/>
      <c r="D960" s="268"/>
      <c r="E960" s="268"/>
      <c r="F960" s="268"/>
      <c r="G960" s="268"/>
      <c r="H960" s="269"/>
      <c r="I960" s="189"/>
      <c r="J960" s="3"/>
      <c r="K960" s="2"/>
      <c r="L960" s="269"/>
      <c r="M960" s="189"/>
      <c r="N960" s="3"/>
      <c r="O960" s="2"/>
      <c r="P960" s="269"/>
      <c r="Q960" s="189"/>
      <c r="R960" s="3"/>
      <c r="S960" s="2"/>
      <c r="T960" s="269"/>
      <c r="U960" s="189"/>
      <c r="V960" s="3"/>
      <c r="W960" s="1"/>
      <c r="X960" s="1"/>
      <c r="Y960" s="1"/>
      <c r="Z960" s="1"/>
      <c r="AA960" s="2"/>
      <c r="AB960" s="2"/>
      <c r="AC960" s="2"/>
      <c r="AD960" s="2"/>
      <c r="AE960" s="2"/>
      <c r="AF960" s="2"/>
      <c r="AG960" s="270"/>
    </row>
    <row r="961" spans="1:33" ht="14.25" customHeight="1">
      <c r="A961" s="204"/>
      <c r="B961" s="268"/>
      <c r="C961" s="268"/>
      <c r="D961" s="268"/>
      <c r="E961" s="268"/>
      <c r="F961" s="268"/>
      <c r="G961" s="268"/>
      <c r="H961" s="269"/>
      <c r="I961" s="189"/>
      <c r="J961" s="3"/>
      <c r="K961" s="2"/>
      <c r="L961" s="269"/>
      <c r="M961" s="189"/>
      <c r="N961" s="3"/>
      <c r="O961" s="2"/>
      <c r="P961" s="269"/>
      <c r="Q961" s="189"/>
      <c r="R961" s="3"/>
      <c r="S961" s="2"/>
      <c r="T961" s="269"/>
      <c r="U961" s="189"/>
      <c r="V961" s="3"/>
      <c r="W961" s="1"/>
      <c r="X961" s="1"/>
      <c r="Y961" s="1"/>
      <c r="Z961" s="1"/>
      <c r="AA961" s="2"/>
      <c r="AB961" s="2"/>
      <c r="AC961" s="2"/>
      <c r="AD961" s="2"/>
      <c r="AE961" s="2"/>
      <c r="AF961" s="2"/>
      <c r="AG961" s="270"/>
    </row>
    <row r="962" spans="1:33" ht="14.25" customHeight="1">
      <c r="A962" s="204"/>
      <c r="B962" s="268"/>
      <c r="C962" s="268"/>
      <c r="D962" s="268"/>
      <c r="E962" s="268"/>
      <c r="F962" s="268"/>
      <c r="G962" s="268"/>
      <c r="H962" s="269"/>
      <c r="I962" s="189"/>
      <c r="J962" s="3"/>
      <c r="K962" s="2"/>
      <c r="L962" s="269"/>
      <c r="M962" s="189"/>
      <c r="N962" s="3"/>
      <c r="O962" s="2"/>
      <c r="P962" s="269"/>
      <c r="Q962" s="189"/>
      <c r="R962" s="3"/>
      <c r="S962" s="2"/>
      <c r="T962" s="269"/>
      <c r="U962" s="189"/>
      <c r="V962" s="3"/>
      <c r="W962" s="1"/>
      <c r="X962" s="1"/>
      <c r="Y962" s="1"/>
      <c r="Z962" s="1"/>
      <c r="AA962" s="2"/>
      <c r="AB962" s="2"/>
      <c r="AC962" s="2"/>
      <c r="AD962" s="2"/>
      <c r="AE962" s="2"/>
      <c r="AF962" s="2"/>
      <c r="AG962" s="270"/>
    </row>
    <row r="963" spans="1:33" ht="14.25" customHeight="1">
      <c r="A963" s="204"/>
      <c r="B963" s="268"/>
      <c r="C963" s="268"/>
      <c r="D963" s="268"/>
      <c r="E963" s="268"/>
      <c r="F963" s="268"/>
      <c r="G963" s="268"/>
      <c r="H963" s="269"/>
      <c r="I963" s="189"/>
      <c r="J963" s="3"/>
      <c r="K963" s="2"/>
      <c r="L963" s="269"/>
      <c r="M963" s="189"/>
      <c r="N963" s="3"/>
      <c r="O963" s="2"/>
      <c r="P963" s="269"/>
      <c r="Q963" s="189"/>
      <c r="R963" s="3"/>
      <c r="S963" s="2"/>
      <c r="T963" s="269"/>
      <c r="U963" s="189"/>
      <c r="V963" s="3"/>
      <c r="W963" s="1"/>
      <c r="X963" s="1"/>
      <c r="Y963" s="1"/>
      <c r="Z963" s="1"/>
      <c r="AA963" s="2"/>
      <c r="AB963" s="2"/>
      <c r="AC963" s="2"/>
      <c r="AD963" s="2"/>
      <c r="AE963" s="2"/>
      <c r="AF963" s="2"/>
      <c r="AG963" s="270"/>
    </row>
    <row r="964" spans="1:33" ht="14.25" customHeight="1">
      <c r="A964" s="204"/>
      <c r="B964" s="268"/>
      <c r="C964" s="268"/>
      <c r="D964" s="268"/>
      <c r="E964" s="268"/>
      <c r="F964" s="268"/>
      <c r="G964" s="268"/>
      <c r="H964" s="269"/>
      <c r="I964" s="189"/>
      <c r="J964" s="3"/>
      <c r="K964" s="2"/>
      <c r="L964" s="269"/>
      <c r="M964" s="189"/>
      <c r="N964" s="3"/>
      <c r="O964" s="2"/>
      <c r="P964" s="269"/>
      <c r="Q964" s="189"/>
      <c r="R964" s="3"/>
      <c r="S964" s="2"/>
      <c r="T964" s="269"/>
      <c r="U964" s="189"/>
      <c r="V964" s="3"/>
      <c r="W964" s="1"/>
      <c r="X964" s="1"/>
      <c r="Y964" s="1"/>
      <c r="Z964" s="1"/>
      <c r="AA964" s="2"/>
      <c r="AB964" s="2"/>
      <c r="AC964" s="2"/>
      <c r="AD964" s="2"/>
      <c r="AE964" s="2"/>
      <c r="AF964" s="2"/>
      <c r="AG964" s="270"/>
    </row>
    <row r="965" spans="1:33" ht="14.25" customHeight="1">
      <c r="A965" s="204"/>
      <c r="B965" s="268"/>
      <c r="C965" s="268"/>
      <c r="D965" s="268"/>
      <c r="E965" s="268"/>
      <c r="F965" s="268"/>
      <c r="G965" s="268"/>
      <c r="H965" s="269"/>
      <c r="I965" s="189"/>
      <c r="J965" s="3"/>
      <c r="K965" s="2"/>
      <c r="L965" s="269"/>
      <c r="M965" s="189"/>
      <c r="N965" s="3"/>
      <c r="O965" s="2"/>
      <c r="P965" s="269"/>
      <c r="Q965" s="189"/>
      <c r="R965" s="3"/>
      <c r="S965" s="2"/>
      <c r="T965" s="269"/>
      <c r="U965" s="189"/>
      <c r="V965" s="3"/>
      <c r="W965" s="1"/>
      <c r="X965" s="1"/>
      <c r="Y965" s="1"/>
      <c r="Z965" s="1"/>
      <c r="AA965" s="2"/>
      <c r="AB965" s="2"/>
      <c r="AC965" s="2"/>
      <c r="AD965" s="2"/>
      <c r="AE965" s="2"/>
      <c r="AF965" s="2"/>
      <c r="AG965" s="270"/>
    </row>
    <row r="966" spans="1:33" ht="14.25" customHeight="1">
      <c r="A966" s="204"/>
      <c r="B966" s="268"/>
      <c r="C966" s="268"/>
      <c r="D966" s="268"/>
      <c r="E966" s="268"/>
      <c r="F966" s="268"/>
      <c r="G966" s="268"/>
      <c r="H966" s="269"/>
      <c r="I966" s="189"/>
      <c r="J966" s="3"/>
      <c r="K966" s="2"/>
      <c r="L966" s="269"/>
      <c r="M966" s="189"/>
      <c r="N966" s="3"/>
      <c r="O966" s="2"/>
      <c r="P966" s="269"/>
      <c r="Q966" s="189"/>
      <c r="R966" s="3"/>
      <c r="S966" s="2"/>
      <c r="T966" s="269"/>
      <c r="U966" s="189"/>
      <c r="V966" s="3"/>
      <c r="W966" s="1"/>
      <c r="X966" s="1"/>
      <c r="Y966" s="1"/>
      <c r="Z966" s="1"/>
      <c r="AA966" s="2"/>
      <c r="AB966" s="2"/>
      <c r="AC966" s="2"/>
      <c r="AD966" s="2"/>
      <c r="AE966" s="2"/>
      <c r="AF966" s="2"/>
      <c r="AG966" s="270"/>
    </row>
    <row r="967" spans="1:33" ht="14.25" customHeight="1">
      <c r="A967" s="204"/>
      <c r="B967" s="268"/>
      <c r="C967" s="268"/>
      <c r="D967" s="268"/>
      <c r="E967" s="268"/>
      <c r="F967" s="268"/>
      <c r="G967" s="268"/>
      <c r="H967" s="269"/>
      <c r="I967" s="189"/>
      <c r="J967" s="3"/>
      <c r="K967" s="2"/>
      <c r="L967" s="269"/>
      <c r="M967" s="189"/>
      <c r="N967" s="3"/>
      <c r="O967" s="2"/>
      <c r="P967" s="269"/>
      <c r="Q967" s="189"/>
      <c r="R967" s="3"/>
      <c r="S967" s="2"/>
      <c r="T967" s="269"/>
      <c r="U967" s="189"/>
      <c r="V967" s="3"/>
      <c r="W967" s="1"/>
      <c r="X967" s="1"/>
      <c r="Y967" s="1"/>
      <c r="Z967" s="1"/>
      <c r="AA967" s="2"/>
      <c r="AB967" s="2"/>
      <c r="AC967" s="2"/>
      <c r="AD967" s="2"/>
      <c r="AE967" s="2"/>
      <c r="AF967" s="2"/>
      <c r="AG967" s="270"/>
    </row>
    <row r="968" spans="1:33" ht="14.25" customHeight="1">
      <c r="A968" s="204"/>
      <c r="B968" s="268"/>
      <c r="C968" s="268"/>
      <c r="D968" s="268"/>
      <c r="E968" s="268"/>
      <c r="F968" s="268"/>
      <c r="G968" s="268"/>
      <c r="H968" s="269"/>
      <c r="I968" s="189"/>
      <c r="J968" s="3"/>
      <c r="K968" s="2"/>
      <c r="L968" s="269"/>
      <c r="M968" s="189"/>
      <c r="N968" s="3"/>
      <c r="O968" s="2"/>
      <c r="P968" s="269"/>
      <c r="Q968" s="189"/>
      <c r="R968" s="3"/>
      <c r="S968" s="2"/>
      <c r="T968" s="269"/>
      <c r="U968" s="189"/>
      <c r="V968" s="3"/>
      <c r="W968" s="1"/>
      <c r="X968" s="1"/>
      <c r="Y968" s="1"/>
      <c r="Z968" s="1"/>
      <c r="AA968" s="2"/>
      <c r="AB968" s="2"/>
      <c r="AC968" s="2"/>
      <c r="AD968" s="2"/>
      <c r="AE968" s="2"/>
      <c r="AF968" s="2"/>
      <c r="AG968" s="270"/>
    </row>
    <row r="969" spans="1:33" ht="14.25" customHeight="1">
      <c r="A969" s="204"/>
      <c r="B969" s="268"/>
      <c r="C969" s="268"/>
      <c r="D969" s="268"/>
      <c r="E969" s="268"/>
      <c r="F969" s="268"/>
      <c r="G969" s="268"/>
      <c r="H969" s="269"/>
      <c r="I969" s="189"/>
      <c r="J969" s="3"/>
      <c r="K969" s="2"/>
      <c r="L969" s="269"/>
      <c r="M969" s="189"/>
      <c r="N969" s="3"/>
      <c r="O969" s="2"/>
      <c r="P969" s="269"/>
      <c r="Q969" s="189"/>
      <c r="R969" s="3"/>
      <c r="S969" s="2"/>
      <c r="T969" s="269"/>
      <c r="U969" s="189"/>
      <c r="V969" s="3"/>
      <c r="W969" s="1"/>
      <c r="X969" s="1"/>
      <c r="Y969" s="1"/>
      <c r="Z969" s="1"/>
      <c r="AA969" s="2"/>
      <c r="AB969" s="2"/>
      <c r="AC969" s="2"/>
      <c r="AD969" s="2"/>
      <c r="AE969" s="2"/>
      <c r="AF969" s="2"/>
      <c r="AG969" s="270"/>
    </row>
    <row r="970" spans="1:33" ht="14.25" customHeight="1">
      <c r="A970" s="204"/>
      <c r="B970" s="268"/>
      <c r="C970" s="268"/>
      <c r="D970" s="268"/>
      <c r="E970" s="268"/>
      <c r="F970" s="268"/>
      <c r="G970" s="268"/>
      <c r="H970" s="269"/>
      <c r="I970" s="189"/>
      <c r="J970" s="3"/>
      <c r="K970" s="2"/>
      <c r="L970" s="269"/>
      <c r="M970" s="189"/>
      <c r="N970" s="3"/>
      <c r="O970" s="2"/>
      <c r="P970" s="269"/>
      <c r="Q970" s="189"/>
      <c r="R970" s="3"/>
      <c r="S970" s="2"/>
      <c r="T970" s="269"/>
      <c r="U970" s="189"/>
      <c r="V970" s="3"/>
      <c r="W970" s="1"/>
      <c r="X970" s="1"/>
      <c r="Y970" s="1"/>
      <c r="Z970" s="1"/>
      <c r="AA970" s="2"/>
      <c r="AB970" s="2"/>
      <c r="AC970" s="2"/>
      <c r="AD970" s="2"/>
      <c r="AE970" s="2"/>
      <c r="AF970" s="2"/>
      <c r="AG970" s="270"/>
    </row>
    <row r="971" spans="1:33" ht="14.25" customHeight="1">
      <c r="A971" s="204"/>
      <c r="B971" s="268"/>
      <c r="C971" s="268"/>
      <c r="D971" s="268"/>
      <c r="E971" s="268"/>
      <c r="F971" s="268"/>
      <c r="G971" s="268"/>
      <c r="H971" s="269"/>
      <c r="I971" s="189"/>
      <c r="J971" s="3"/>
      <c r="K971" s="2"/>
      <c r="L971" s="269"/>
      <c r="M971" s="189"/>
      <c r="N971" s="3"/>
      <c r="O971" s="2"/>
      <c r="P971" s="269"/>
      <c r="Q971" s="189"/>
      <c r="R971" s="3"/>
      <c r="S971" s="2"/>
      <c r="T971" s="269"/>
      <c r="U971" s="189"/>
      <c r="V971" s="3"/>
      <c r="W971" s="1"/>
      <c r="X971" s="1"/>
      <c r="Y971" s="1"/>
      <c r="Z971" s="1"/>
      <c r="AA971" s="2"/>
      <c r="AB971" s="2"/>
      <c r="AC971" s="2"/>
      <c r="AD971" s="2"/>
      <c r="AE971" s="2"/>
      <c r="AF971" s="2"/>
      <c r="AG971" s="270"/>
    </row>
    <row r="972" spans="1:33" ht="14.25" customHeight="1">
      <c r="A972" s="204"/>
      <c r="B972" s="268"/>
      <c r="C972" s="268"/>
      <c r="D972" s="268"/>
      <c r="E972" s="268"/>
      <c r="F972" s="268"/>
      <c r="G972" s="268"/>
      <c r="H972" s="269"/>
      <c r="I972" s="189"/>
      <c r="J972" s="3"/>
      <c r="K972" s="2"/>
      <c r="L972" s="269"/>
      <c r="M972" s="189"/>
      <c r="N972" s="3"/>
      <c r="O972" s="2"/>
      <c r="P972" s="269"/>
      <c r="Q972" s="189"/>
      <c r="R972" s="3"/>
      <c r="S972" s="2"/>
      <c r="T972" s="269"/>
      <c r="U972" s="189"/>
      <c r="V972" s="3"/>
      <c r="W972" s="1"/>
      <c r="X972" s="1"/>
      <c r="Y972" s="1"/>
      <c r="Z972" s="1"/>
      <c r="AA972" s="2"/>
      <c r="AB972" s="2"/>
      <c r="AC972" s="2"/>
      <c r="AD972" s="2"/>
      <c r="AE972" s="2"/>
      <c r="AF972" s="2"/>
      <c r="AG972" s="270"/>
    </row>
    <row r="973" spans="1:33" ht="14.25" customHeight="1">
      <c r="A973" s="204"/>
      <c r="B973" s="268"/>
      <c r="C973" s="268"/>
      <c r="D973" s="268"/>
      <c r="E973" s="268"/>
      <c r="F973" s="268"/>
      <c r="G973" s="268"/>
      <c r="H973" s="269"/>
      <c r="I973" s="189"/>
      <c r="J973" s="3"/>
      <c r="K973" s="2"/>
      <c r="L973" s="269"/>
      <c r="M973" s="189"/>
      <c r="N973" s="3"/>
      <c r="O973" s="2"/>
      <c r="P973" s="269"/>
      <c r="Q973" s="189"/>
      <c r="R973" s="3"/>
      <c r="S973" s="2"/>
      <c r="T973" s="269"/>
      <c r="U973" s="189"/>
      <c r="V973" s="3"/>
      <c r="W973" s="1"/>
      <c r="X973" s="1"/>
      <c r="Y973" s="1"/>
      <c r="Z973" s="1"/>
      <c r="AA973" s="2"/>
      <c r="AB973" s="2"/>
      <c r="AC973" s="2"/>
      <c r="AD973" s="2"/>
      <c r="AE973" s="2"/>
      <c r="AF973" s="2"/>
      <c r="AG973" s="270"/>
    </row>
    <row r="974" spans="1:33" ht="14.25" customHeight="1">
      <c r="A974" s="204"/>
      <c r="B974" s="268"/>
      <c r="C974" s="268"/>
      <c r="D974" s="268"/>
      <c r="E974" s="268"/>
      <c r="F974" s="268"/>
      <c r="G974" s="268"/>
      <c r="H974" s="269"/>
      <c r="I974" s="189"/>
      <c r="J974" s="3"/>
      <c r="K974" s="2"/>
      <c r="L974" s="269"/>
      <c r="M974" s="189"/>
      <c r="N974" s="3"/>
      <c r="O974" s="2"/>
      <c r="P974" s="269"/>
      <c r="Q974" s="189"/>
      <c r="R974" s="3"/>
      <c r="S974" s="2"/>
      <c r="T974" s="269"/>
      <c r="U974" s="189"/>
      <c r="V974" s="3"/>
      <c r="W974" s="1"/>
      <c r="X974" s="1"/>
      <c r="Y974" s="1"/>
      <c r="Z974" s="1"/>
      <c r="AA974" s="2"/>
      <c r="AB974" s="2"/>
      <c r="AC974" s="2"/>
      <c r="AD974" s="2"/>
      <c r="AE974" s="2"/>
      <c r="AF974" s="2"/>
      <c r="AG974" s="270"/>
    </row>
    <row r="975" spans="1:33" ht="14.25" customHeight="1">
      <c r="A975" s="204"/>
      <c r="B975" s="268"/>
      <c r="C975" s="268"/>
      <c r="D975" s="268"/>
      <c r="E975" s="268"/>
      <c r="F975" s="268"/>
      <c r="G975" s="268"/>
      <c r="H975" s="269"/>
      <c r="I975" s="189"/>
      <c r="J975" s="3"/>
      <c r="K975" s="2"/>
      <c r="L975" s="269"/>
      <c r="M975" s="189"/>
      <c r="N975" s="3"/>
      <c r="O975" s="2"/>
      <c r="P975" s="269"/>
      <c r="Q975" s="189"/>
      <c r="R975" s="3"/>
      <c r="S975" s="2"/>
      <c r="T975" s="269"/>
      <c r="U975" s="189"/>
      <c r="V975" s="3"/>
      <c r="W975" s="1"/>
      <c r="X975" s="1"/>
      <c r="Y975" s="1"/>
      <c r="Z975" s="1"/>
      <c r="AA975" s="2"/>
      <c r="AB975" s="2"/>
      <c r="AC975" s="2"/>
      <c r="AD975" s="2"/>
      <c r="AE975" s="2"/>
      <c r="AF975" s="2"/>
      <c r="AG975" s="270"/>
    </row>
    <row r="976" spans="1:33" ht="14.25" customHeight="1">
      <c r="A976" s="204"/>
      <c r="B976" s="268"/>
      <c r="C976" s="268"/>
      <c r="D976" s="268"/>
      <c r="E976" s="268"/>
      <c r="F976" s="268"/>
      <c r="G976" s="268"/>
      <c r="H976" s="269"/>
      <c r="I976" s="189"/>
      <c r="J976" s="3"/>
      <c r="K976" s="2"/>
      <c r="L976" s="269"/>
      <c r="M976" s="189"/>
      <c r="N976" s="3"/>
      <c r="O976" s="2"/>
      <c r="P976" s="269"/>
      <c r="Q976" s="189"/>
      <c r="R976" s="3"/>
      <c r="S976" s="2"/>
      <c r="T976" s="269"/>
      <c r="U976" s="189"/>
      <c r="V976" s="3"/>
      <c r="W976" s="1"/>
      <c r="X976" s="1"/>
      <c r="Y976" s="1"/>
      <c r="Z976" s="1"/>
      <c r="AA976" s="2"/>
      <c r="AB976" s="2"/>
      <c r="AC976" s="2"/>
      <c r="AD976" s="2"/>
      <c r="AE976" s="2"/>
      <c r="AF976" s="2"/>
      <c r="AG976" s="270"/>
    </row>
    <row r="977" spans="1:33" ht="14.25" customHeight="1">
      <c r="A977" s="204"/>
      <c r="B977" s="268"/>
      <c r="C977" s="268"/>
      <c r="D977" s="268"/>
      <c r="E977" s="268"/>
      <c r="F977" s="268"/>
      <c r="G977" s="268"/>
      <c r="H977" s="269"/>
      <c r="I977" s="189"/>
      <c r="J977" s="3"/>
      <c r="K977" s="2"/>
      <c r="L977" s="269"/>
      <c r="M977" s="189"/>
      <c r="N977" s="3"/>
      <c r="O977" s="2"/>
      <c r="P977" s="269"/>
      <c r="Q977" s="189"/>
      <c r="R977" s="3"/>
      <c r="S977" s="2"/>
      <c r="T977" s="269"/>
      <c r="U977" s="189"/>
      <c r="V977" s="3"/>
      <c r="W977" s="1"/>
      <c r="X977" s="1"/>
      <c r="Y977" s="1"/>
      <c r="Z977" s="1"/>
      <c r="AA977" s="2"/>
      <c r="AB977" s="2"/>
      <c r="AC977" s="2"/>
      <c r="AD977" s="2"/>
      <c r="AE977" s="2"/>
      <c r="AF977" s="2"/>
      <c r="AG977" s="270"/>
    </row>
    <row r="978" spans="1:33" ht="14.25" customHeight="1">
      <c r="A978" s="204"/>
      <c r="B978" s="268"/>
      <c r="C978" s="268"/>
      <c r="D978" s="268"/>
      <c r="E978" s="268"/>
      <c r="F978" s="268"/>
      <c r="G978" s="268"/>
      <c r="H978" s="269"/>
      <c r="I978" s="189"/>
      <c r="J978" s="3"/>
      <c r="K978" s="2"/>
      <c r="L978" s="269"/>
      <c r="M978" s="189"/>
      <c r="N978" s="3"/>
      <c r="O978" s="2"/>
      <c r="P978" s="269"/>
      <c r="Q978" s="189"/>
      <c r="R978" s="3"/>
      <c r="S978" s="2"/>
      <c r="T978" s="269"/>
      <c r="U978" s="189"/>
      <c r="V978" s="3"/>
      <c r="W978" s="1"/>
      <c r="X978" s="1"/>
      <c r="Y978" s="1"/>
      <c r="Z978" s="1"/>
      <c r="AA978" s="2"/>
      <c r="AB978" s="2"/>
      <c r="AC978" s="2"/>
      <c r="AD978" s="2"/>
      <c r="AE978" s="2"/>
      <c r="AF978" s="2"/>
      <c r="AG978" s="270"/>
    </row>
    <row r="979" spans="1:33" ht="14.25" customHeight="1">
      <c r="A979" s="204"/>
      <c r="B979" s="268"/>
      <c r="C979" s="268"/>
      <c r="D979" s="268"/>
      <c r="E979" s="268"/>
      <c r="F979" s="268"/>
      <c r="G979" s="268"/>
      <c r="H979" s="269"/>
      <c r="I979" s="189"/>
      <c r="J979" s="3"/>
      <c r="K979" s="2"/>
      <c r="L979" s="269"/>
      <c r="M979" s="189"/>
      <c r="N979" s="3"/>
      <c r="O979" s="2"/>
      <c r="P979" s="269"/>
      <c r="Q979" s="189"/>
      <c r="R979" s="3"/>
      <c r="S979" s="2"/>
      <c r="T979" s="269"/>
      <c r="U979" s="189"/>
      <c r="V979" s="3"/>
      <c r="W979" s="1"/>
      <c r="X979" s="1"/>
      <c r="Y979" s="1"/>
      <c r="Z979" s="1"/>
      <c r="AA979" s="2"/>
      <c r="AB979" s="2"/>
      <c r="AC979" s="2"/>
      <c r="AD979" s="2"/>
      <c r="AE979" s="2"/>
      <c r="AF979" s="2"/>
      <c r="AG979" s="270"/>
    </row>
    <row r="980" spans="1:33" ht="14.25" customHeight="1">
      <c r="A980" s="204"/>
      <c r="B980" s="268"/>
      <c r="C980" s="268"/>
      <c r="D980" s="268"/>
      <c r="E980" s="268"/>
      <c r="F980" s="268"/>
      <c r="G980" s="268"/>
      <c r="H980" s="269"/>
      <c r="I980" s="189"/>
      <c r="J980" s="3"/>
      <c r="K980" s="2"/>
      <c r="L980" s="269"/>
      <c r="M980" s="189"/>
      <c r="N980" s="3"/>
      <c r="O980" s="2"/>
      <c r="P980" s="269"/>
      <c r="Q980" s="189"/>
      <c r="R980" s="3"/>
      <c r="S980" s="2"/>
      <c r="T980" s="269"/>
      <c r="U980" s="189"/>
      <c r="V980" s="3"/>
      <c r="W980" s="1"/>
      <c r="X980" s="1"/>
      <c r="Y980" s="1"/>
      <c r="Z980" s="1"/>
      <c r="AA980" s="2"/>
      <c r="AB980" s="2"/>
      <c r="AC980" s="2"/>
      <c r="AD980" s="2"/>
      <c r="AE980" s="2"/>
      <c r="AF980" s="2"/>
      <c r="AG980" s="270"/>
    </row>
    <row r="981" spans="1:33" ht="14.25" customHeight="1">
      <c r="A981" s="204"/>
      <c r="B981" s="268"/>
      <c r="C981" s="268"/>
      <c r="D981" s="268"/>
      <c r="E981" s="268"/>
      <c r="F981" s="268"/>
      <c r="G981" s="268"/>
      <c r="H981" s="269"/>
      <c r="I981" s="189"/>
      <c r="J981" s="3"/>
      <c r="K981" s="2"/>
      <c r="L981" s="269"/>
      <c r="M981" s="189"/>
      <c r="N981" s="3"/>
      <c r="O981" s="2"/>
      <c r="P981" s="269"/>
      <c r="Q981" s="189"/>
      <c r="R981" s="3"/>
      <c r="S981" s="2"/>
      <c r="T981" s="269"/>
      <c r="U981" s="189"/>
      <c r="V981" s="3"/>
      <c r="W981" s="1"/>
      <c r="X981" s="1"/>
      <c r="Y981" s="1"/>
      <c r="Z981" s="1"/>
      <c r="AA981" s="2"/>
      <c r="AB981" s="2"/>
      <c r="AC981" s="2"/>
      <c r="AD981" s="2"/>
      <c r="AE981" s="2"/>
      <c r="AF981" s="2"/>
      <c r="AG981" s="270"/>
    </row>
    <row r="982" spans="1:33" ht="14.25" customHeight="1">
      <c r="A982" s="204"/>
      <c r="B982" s="268"/>
      <c r="C982" s="268"/>
      <c r="D982" s="268"/>
      <c r="E982" s="268"/>
      <c r="F982" s="268"/>
      <c r="G982" s="268"/>
      <c r="H982" s="269"/>
      <c r="I982" s="189"/>
      <c r="J982" s="3"/>
      <c r="K982" s="2"/>
      <c r="L982" s="269"/>
      <c r="M982" s="189"/>
      <c r="N982" s="3"/>
      <c r="O982" s="2"/>
      <c r="P982" s="269"/>
      <c r="Q982" s="189"/>
      <c r="R982" s="3"/>
      <c r="S982" s="2"/>
      <c r="T982" s="269"/>
      <c r="U982" s="189"/>
      <c r="V982" s="3"/>
      <c r="W982" s="1"/>
      <c r="X982" s="1"/>
      <c r="Y982" s="1"/>
      <c r="Z982" s="1"/>
      <c r="AA982" s="2"/>
      <c r="AB982" s="2"/>
      <c r="AC982" s="2"/>
      <c r="AD982" s="2"/>
      <c r="AE982" s="2"/>
      <c r="AF982" s="2"/>
      <c r="AG982" s="270"/>
    </row>
    <row r="983" spans="1:33" ht="14.25" customHeight="1">
      <c r="A983" s="204"/>
      <c r="B983" s="268"/>
      <c r="C983" s="268"/>
      <c r="D983" s="268"/>
      <c r="E983" s="268"/>
      <c r="F983" s="268"/>
      <c r="G983" s="268"/>
      <c r="H983" s="269"/>
      <c r="I983" s="189"/>
      <c r="J983" s="3"/>
      <c r="K983" s="2"/>
      <c r="L983" s="269"/>
      <c r="M983" s="189"/>
      <c r="N983" s="3"/>
      <c r="O983" s="2"/>
      <c r="P983" s="269"/>
      <c r="Q983" s="189"/>
      <c r="R983" s="3"/>
      <c r="S983" s="2"/>
      <c r="T983" s="269"/>
      <c r="U983" s="189"/>
      <c r="V983" s="3"/>
      <c r="W983" s="1"/>
      <c r="X983" s="1"/>
      <c r="Y983" s="1"/>
      <c r="Z983" s="1"/>
      <c r="AA983" s="2"/>
      <c r="AB983" s="2"/>
      <c r="AC983" s="2"/>
      <c r="AD983" s="2"/>
      <c r="AE983" s="2"/>
      <c r="AF983" s="2"/>
      <c r="AG983" s="270"/>
    </row>
    <row r="984" spans="1:33" ht="14.25" customHeight="1">
      <c r="A984" s="204"/>
      <c r="B984" s="268"/>
      <c r="C984" s="268"/>
      <c r="D984" s="268"/>
      <c r="E984" s="268"/>
      <c r="F984" s="268"/>
      <c r="G984" s="268"/>
      <c r="H984" s="269"/>
      <c r="I984" s="189"/>
      <c r="J984" s="3"/>
      <c r="K984" s="2"/>
      <c r="L984" s="269"/>
      <c r="M984" s="189"/>
      <c r="N984" s="3"/>
      <c r="O984" s="2"/>
      <c r="P984" s="269"/>
      <c r="Q984" s="189"/>
      <c r="R984" s="3"/>
      <c r="S984" s="2"/>
      <c r="T984" s="269"/>
      <c r="U984" s="189"/>
      <c r="V984" s="3"/>
      <c r="W984" s="1"/>
      <c r="X984" s="1"/>
      <c r="Y984" s="1"/>
      <c r="Z984" s="1"/>
      <c r="AA984" s="2"/>
      <c r="AB984" s="2"/>
      <c r="AC984" s="2"/>
      <c r="AD984" s="2"/>
      <c r="AE984" s="2"/>
      <c r="AF984" s="2"/>
      <c r="AG984" s="270"/>
    </row>
    <row r="985" spans="1:33" ht="14.25" customHeight="1">
      <c r="A985" s="204"/>
      <c r="B985" s="268"/>
      <c r="C985" s="268"/>
      <c r="D985" s="268"/>
      <c r="E985" s="268"/>
      <c r="F985" s="268"/>
      <c r="G985" s="268"/>
      <c r="H985" s="269"/>
      <c r="I985" s="189"/>
      <c r="J985" s="3"/>
      <c r="K985" s="2"/>
      <c r="L985" s="269"/>
      <c r="M985" s="189"/>
      <c r="N985" s="3"/>
      <c r="O985" s="2"/>
      <c r="P985" s="269"/>
      <c r="Q985" s="189"/>
      <c r="R985" s="3"/>
      <c r="S985" s="2"/>
      <c r="T985" s="269"/>
      <c r="U985" s="189"/>
      <c r="V985" s="3"/>
      <c r="W985" s="1"/>
      <c r="X985" s="1"/>
      <c r="Y985" s="1"/>
      <c r="Z985" s="1"/>
      <c r="AA985" s="2"/>
      <c r="AB985" s="2"/>
      <c r="AC985" s="2"/>
      <c r="AD985" s="2"/>
      <c r="AE985" s="2"/>
      <c r="AF985" s="2"/>
      <c r="AG985" s="270"/>
    </row>
    <row r="986" spans="1:33" ht="14.25" customHeight="1">
      <c r="A986" s="204"/>
      <c r="B986" s="268"/>
      <c r="C986" s="268"/>
      <c r="D986" s="268"/>
      <c r="E986" s="268"/>
      <c r="F986" s="268"/>
      <c r="G986" s="268"/>
      <c r="H986" s="269"/>
      <c r="I986" s="189"/>
      <c r="J986" s="3"/>
      <c r="K986" s="2"/>
      <c r="L986" s="269"/>
      <c r="M986" s="189"/>
      <c r="N986" s="3"/>
      <c r="O986" s="2"/>
      <c r="P986" s="269"/>
      <c r="Q986" s="189"/>
      <c r="R986" s="3"/>
      <c r="S986" s="2"/>
      <c r="T986" s="269"/>
      <c r="U986" s="189"/>
      <c r="V986" s="3"/>
      <c r="W986" s="1"/>
      <c r="X986" s="1"/>
      <c r="Y986" s="1"/>
      <c r="Z986" s="1"/>
      <c r="AA986" s="2"/>
      <c r="AB986" s="2"/>
      <c r="AC986" s="2"/>
      <c r="AD986" s="2"/>
      <c r="AE986" s="2"/>
      <c r="AF986" s="2"/>
      <c r="AG986" s="270"/>
    </row>
    <row r="987" spans="1:33" ht="14.25" customHeight="1">
      <c r="A987" s="204"/>
      <c r="B987" s="268"/>
      <c r="C987" s="268"/>
      <c r="D987" s="268"/>
      <c r="E987" s="268"/>
      <c r="F987" s="268"/>
      <c r="G987" s="268"/>
      <c r="H987" s="269"/>
      <c r="I987" s="189"/>
      <c r="J987" s="3"/>
      <c r="K987" s="2"/>
      <c r="L987" s="269"/>
      <c r="M987" s="189"/>
      <c r="N987" s="3"/>
      <c r="O987" s="2"/>
      <c r="P987" s="269"/>
      <c r="Q987" s="189"/>
      <c r="R987" s="3"/>
      <c r="S987" s="2"/>
      <c r="T987" s="269"/>
      <c r="U987" s="189"/>
      <c r="V987" s="3"/>
      <c r="W987" s="1"/>
      <c r="X987" s="1"/>
      <c r="Y987" s="1"/>
      <c r="Z987" s="1"/>
      <c r="AA987" s="2"/>
      <c r="AB987" s="2"/>
      <c r="AC987" s="2"/>
      <c r="AD987" s="2"/>
      <c r="AE987" s="2"/>
      <c r="AF987" s="2"/>
      <c r="AG987" s="270"/>
    </row>
    <row r="988" spans="1:33" ht="14.25" customHeight="1">
      <c r="A988" s="204"/>
      <c r="B988" s="268"/>
      <c r="C988" s="268"/>
      <c r="D988" s="268"/>
      <c r="E988" s="268"/>
      <c r="F988" s="268"/>
      <c r="G988" s="268"/>
      <c r="H988" s="269"/>
      <c r="I988" s="189"/>
      <c r="J988" s="3"/>
      <c r="K988" s="2"/>
      <c r="L988" s="269"/>
      <c r="M988" s="189"/>
      <c r="N988" s="3"/>
      <c r="O988" s="2"/>
      <c r="P988" s="269"/>
      <c r="Q988" s="189"/>
      <c r="R988" s="3"/>
      <c r="S988" s="2"/>
      <c r="T988" s="269"/>
      <c r="U988" s="189"/>
      <c r="V988" s="3"/>
      <c r="W988" s="1"/>
      <c r="X988" s="1"/>
      <c r="Y988" s="1"/>
      <c r="Z988" s="1"/>
      <c r="AA988" s="2"/>
      <c r="AB988" s="2"/>
      <c r="AC988" s="2"/>
      <c r="AD988" s="2"/>
      <c r="AE988" s="2"/>
      <c r="AF988" s="2"/>
      <c r="AG988" s="270"/>
    </row>
    <row r="989" spans="1:33" ht="14.25" customHeight="1">
      <c r="A989" s="204"/>
      <c r="B989" s="268"/>
      <c r="C989" s="268"/>
      <c r="D989" s="268"/>
      <c r="E989" s="268"/>
      <c r="F989" s="268"/>
      <c r="G989" s="268"/>
      <c r="H989" s="269"/>
      <c r="I989" s="189"/>
      <c r="J989" s="3"/>
      <c r="K989" s="2"/>
      <c r="L989" s="269"/>
      <c r="M989" s="189"/>
      <c r="N989" s="3"/>
      <c r="O989" s="2"/>
      <c r="P989" s="269"/>
      <c r="Q989" s="189"/>
      <c r="R989" s="3"/>
      <c r="S989" s="2"/>
      <c r="T989" s="269"/>
      <c r="U989" s="189"/>
      <c r="V989" s="3"/>
      <c r="W989" s="1"/>
      <c r="X989" s="1"/>
      <c r="Y989" s="1"/>
      <c r="Z989" s="1"/>
      <c r="AA989" s="2"/>
      <c r="AB989" s="2"/>
      <c r="AC989" s="2"/>
      <c r="AD989" s="2"/>
      <c r="AE989" s="2"/>
      <c r="AF989" s="2"/>
      <c r="AG989" s="270"/>
    </row>
    <row r="990" spans="1:33" ht="14.25" customHeight="1">
      <c r="A990" s="204"/>
      <c r="B990" s="268"/>
      <c r="C990" s="268"/>
      <c r="D990" s="268"/>
      <c r="E990" s="268"/>
      <c r="F990" s="268"/>
      <c r="G990" s="268"/>
      <c r="H990" s="269"/>
      <c r="I990" s="189"/>
      <c r="J990" s="3"/>
      <c r="K990" s="2"/>
      <c r="L990" s="269"/>
      <c r="M990" s="189"/>
      <c r="N990" s="3"/>
      <c r="O990" s="2"/>
      <c r="P990" s="269"/>
      <c r="Q990" s="189"/>
      <c r="R990" s="3"/>
      <c r="S990" s="2"/>
      <c r="T990" s="269"/>
      <c r="U990" s="189"/>
      <c r="V990" s="3"/>
      <c r="W990" s="1"/>
      <c r="X990" s="1"/>
      <c r="Y990" s="1"/>
      <c r="Z990" s="1"/>
      <c r="AA990" s="2"/>
      <c r="AB990" s="2"/>
      <c r="AC990" s="2"/>
      <c r="AD990" s="2"/>
      <c r="AE990" s="2"/>
      <c r="AF990" s="2"/>
      <c r="AG990" s="270"/>
    </row>
    <row r="991" spans="1:33" ht="14.25" customHeight="1">
      <c r="A991" s="204"/>
      <c r="B991" s="268"/>
      <c r="C991" s="268"/>
      <c r="D991" s="268"/>
      <c r="E991" s="268"/>
      <c r="F991" s="268"/>
      <c r="G991" s="268"/>
      <c r="H991" s="269"/>
      <c r="I991" s="189"/>
      <c r="J991" s="3"/>
      <c r="K991" s="2"/>
      <c r="L991" s="269"/>
      <c r="M991" s="189"/>
      <c r="N991" s="3"/>
      <c r="O991" s="2"/>
      <c r="P991" s="269"/>
      <c r="Q991" s="189"/>
      <c r="R991" s="3"/>
      <c r="S991" s="2"/>
      <c r="T991" s="269"/>
      <c r="U991" s="189"/>
      <c r="V991" s="3"/>
      <c r="W991" s="1"/>
      <c r="X991" s="1"/>
      <c r="Y991" s="1"/>
      <c r="Z991" s="1"/>
      <c r="AA991" s="2"/>
      <c r="AB991" s="2"/>
      <c r="AC991" s="2"/>
      <c r="AD991" s="2"/>
      <c r="AE991" s="2"/>
      <c r="AF991" s="2"/>
      <c r="AG991" s="270"/>
    </row>
    <row r="992" spans="1:33" ht="14.25" customHeight="1">
      <c r="A992" s="204"/>
      <c r="B992" s="268"/>
      <c r="C992" s="268"/>
      <c r="D992" s="268"/>
      <c r="E992" s="268"/>
      <c r="F992" s="268"/>
      <c r="G992" s="268"/>
      <c r="H992" s="269"/>
      <c r="I992" s="189"/>
      <c r="J992" s="3"/>
      <c r="K992" s="2"/>
      <c r="L992" s="269"/>
      <c r="M992" s="189"/>
      <c r="N992" s="3"/>
      <c r="O992" s="2"/>
      <c r="P992" s="269"/>
      <c r="Q992" s="189"/>
      <c r="R992" s="3"/>
      <c r="S992" s="2"/>
      <c r="T992" s="269"/>
      <c r="U992" s="189"/>
      <c r="V992" s="3"/>
      <c r="W992" s="1"/>
      <c r="X992" s="1"/>
      <c r="Y992" s="1"/>
      <c r="Z992" s="1"/>
      <c r="AA992" s="2"/>
      <c r="AB992" s="2"/>
      <c r="AC992" s="2"/>
      <c r="AD992" s="2"/>
      <c r="AE992" s="2"/>
      <c r="AF992" s="2"/>
      <c r="AG992" s="270"/>
    </row>
    <row r="993" spans="1:33" ht="14.25" customHeight="1">
      <c r="A993" s="204"/>
      <c r="B993" s="268"/>
      <c r="C993" s="268"/>
      <c r="D993" s="268"/>
      <c r="E993" s="268"/>
      <c r="F993" s="268"/>
      <c r="G993" s="268"/>
      <c r="H993" s="269"/>
      <c r="I993" s="189"/>
      <c r="J993" s="3"/>
      <c r="K993" s="2"/>
      <c r="L993" s="269"/>
      <c r="M993" s="189"/>
      <c r="N993" s="3"/>
      <c r="O993" s="2"/>
      <c r="P993" s="269"/>
      <c r="Q993" s="189"/>
      <c r="R993" s="3"/>
      <c r="S993" s="2"/>
      <c r="T993" s="269"/>
      <c r="U993" s="189"/>
      <c r="V993" s="3"/>
      <c r="W993" s="1"/>
      <c r="X993" s="1"/>
      <c r="Y993" s="1"/>
      <c r="Z993" s="1"/>
      <c r="AA993" s="2"/>
      <c r="AB993" s="2"/>
      <c r="AC993" s="2"/>
      <c r="AD993" s="2"/>
      <c r="AE993" s="2"/>
      <c r="AF993" s="2"/>
      <c r="AG993" s="270"/>
    </row>
    <row r="994" spans="1:33" ht="14.25" customHeight="1">
      <c r="A994" s="204"/>
      <c r="B994" s="268"/>
      <c r="C994" s="268"/>
      <c r="D994" s="268"/>
      <c r="E994" s="268"/>
      <c r="F994" s="268"/>
      <c r="G994" s="268"/>
      <c r="H994" s="269"/>
      <c r="I994" s="189"/>
      <c r="J994" s="3"/>
      <c r="K994" s="2"/>
      <c r="L994" s="269"/>
      <c r="M994" s="189"/>
      <c r="N994" s="3"/>
      <c r="O994" s="2"/>
      <c r="P994" s="269"/>
      <c r="Q994" s="189"/>
      <c r="R994" s="3"/>
      <c r="S994" s="2"/>
      <c r="T994" s="269"/>
      <c r="U994" s="189"/>
      <c r="V994" s="3"/>
      <c r="W994" s="1"/>
      <c r="X994" s="1"/>
      <c r="Y994" s="1"/>
      <c r="Z994" s="1"/>
      <c r="AA994" s="2"/>
      <c r="AB994" s="2"/>
      <c r="AC994" s="2"/>
      <c r="AD994" s="2"/>
      <c r="AE994" s="2"/>
      <c r="AF994" s="2"/>
      <c r="AG994" s="270"/>
    </row>
    <row r="995" spans="1:33" ht="14.25" customHeight="1">
      <c r="A995" s="204"/>
      <c r="B995" s="268"/>
      <c r="C995" s="268"/>
      <c r="D995" s="268"/>
      <c r="E995" s="268"/>
      <c r="F995" s="268"/>
      <c r="G995" s="268"/>
      <c r="H995" s="269"/>
      <c r="I995" s="189"/>
      <c r="J995" s="3"/>
      <c r="K995" s="2"/>
      <c r="L995" s="269"/>
      <c r="M995" s="189"/>
      <c r="N995" s="3"/>
      <c r="O995" s="2"/>
      <c r="P995" s="269"/>
      <c r="Q995" s="189"/>
      <c r="R995" s="3"/>
      <c r="S995" s="2"/>
      <c r="T995" s="269"/>
      <c r="U995" s="189"/>
      <c r="V995" s="3"/>
      <c r="W995" s="1"/>
      <c r="X995" s="1"/>
      <c r="Y995" s="1"/>
      <c r="Z995" s="1"/>
      <c r="AA995" s="2"/>
      <c r="AB995" s="2"/>
      <c r="AC995" s="2"/>
      <c r="AD995" s="2"/>
      <c r="AE995" s="2"/>
      <c r="AF995" s="2"/>
      <c r="AG995" s="270"/>
    </row>
    <row r="996" spans="1:33" ht="14.25" customHeight="1">
      <c r="A996" s="204"/>
      <c r="B996" s="268"/>
      <c r="C996" s="268"/>
      <c r="D996" s="268"/>
      <c r="E996" s="268"/>
      <c r="F996" s="268"/>
      <c r="G996" s="268"/>
      <c r="H996" s="269"/>
      <c r="I996" s="189"/>
      <c r="J996" s="3"/>
      <c r="K996" s="2"/>
      <c r="L996" s="269"/>
      <c r="M996" s="189"/>
      <c r="N996" s="3"/>
      <c r="O996" s="2"/>
      <c r="P996" s="269"/>
      <c r="Q996" s="189"/>
      <c r="R996" s="3"/>
      <c r="S996" s="2"/>
      <c r="T996" s="269"/>
      <c r="U996" s="189"/>
      <c r="V996" s="3"/>
      <c r="W996" s="1"/>
      <c r="X996" s="1"/>
      <c r="Y996" s="1"/>
      <c r="Z996" s="1"/>
      <c r="AA996" s="2"/>
      <c r="AB996" s="2"/>
      <c r="AC996" s="2"/>
      <c r="AD996" s="2"/>
      <c r="AE996" s="2"/>
      <c r="AF996" s="2"/>
      <c r="AG996" s="270"/>
    </row>
    <row r="997" spans="1:33" ht="14.25" customHeight="1">
      <c r="A997" s="204"/>
      <c r="B997" s="268"/>
      <c r="C997" s="268"/>
      <c r="D997" s="268"/>
      <c r="E997" s="268"/>
      <c r="F997" s="268"/>
      <c r="G997" s="268"/>
      <c r="H997" s="269"/>
      <c r="I997" s="189"/>
      <c r="J997" s="3"/>
      <c r="K997" s="2"/>
      <c r="L997" s="269"/>
      <c r="M997" s="189"/>
      <c r="N997" s="3"/>
      <c r="O997" s="2"/>
      <c r="P997" s="269"/>
      <c r="Q997" s="189"/>
      <c r="R997" s="3"/>
      <c r="S997" s="2"/>
      <c r="T997" s="269"/>
      <c r="U997" s="189"/>
      <c r="V997" s="3"/>
      <c r="W997" s="1"/>
      <c r="X997" s="1"/>
      <c r="Y997" s="1"/>
      <c r="Z997" s="1"/>
      <c r="AA997" s="2"/>
      <c r="AB997" s="2"/>
      <c r="AC997" s="2"/>
      <c r="AD997" s="2"/>
      <c r="AE997" s="2"/>
      <c r="AF997" s="2"/>
      <c r="AG997" s="270"/>
    </row>
    <row r="998" spans="1:33" ht="14.25" customHeight="1">
      <c r="A998" s="204"/>
      <c r="B998" s="268"/>
      <c r="C998" s="268"/>
      <c r="D998" s="268"/>
      <c r="E998" s="268"/>
      <c r="F998" s="268"/>
      <c r="G998" s="268"/>
      <c r="H998" s="269"/>
      <c r="I998" s="189"/>
      <c r="J998" s="3"/>
      <c r="K998" s="2"/>
      <c r="L998" s="269"/>
      <c r="M998" s="189"/>
      <c r="N998" s="3"/>
      <c r="O998" s="2"/>
      <c r="P998" s="269"/>
      <c r="Q998" s="189"/>
      <c r="R998" s="3"/>
      <c r="S998" s="2"/>
      <c r="T998" s="269"/>
      <c r="U998" s="189"/>
      <c r="V998" s="3"/>
      <c r="W998" s="1"/>
      <c r="X998" s="1"/>
      <c r="Y998" s="1"/>
      <c r="Z998" s="1"/>
      <c r="AA998" s="2"/>
      <c r="AB998" s="2"/>
      <c r="AC998" s="2"/>
      <c r="AD998" s="2"/>
      <c r="AE998" s="2"/>
      <c r="AF998" s="2"/>
      <c r="AG998" s="270"/>
    </row>
    <row r="999" spans="1:33" ht="14.25" customHeight="1">
      <c r="A999" s="204"/>
      <c r="B999" s="268"/>
      <c r="C999" s="268"/>
      <c r="D999" s="268"/>
      <c r="E999" s="268"/>
      <c r="F999" s="268"/>
      <c r="G999" s="268"/>
      <c r="H999" s="269"/>
      <c r="I999" s="189"/>
      <c r="J999" s="3"/>
      <c r="K999" s="2"/>
      <c r="L999" s="269"/>
      <c r="M999" s="189"/>
      <c r="N999" s="3"/>
      <c r="O999" s="2"/>
      <c r="P999" s="269"/>
      <c r="Q999" s="189"/>
      <c r="R999" s="3"/>
      <c r="S999" s="2"/>
      <c r="T999" s="269"/>
      <c r="U999" s="189"/>
      <c r="V999" s="3"/>
      <c r="W999" s="1"/>
      <c r="X999" s="1"/>
      <c r="Y999" s="1"/>
      <c r="Z999" s="1"/>
      <c r="AA999" s="2"/>
      <c r="AB999" s="2"/>
      <c r="AC999" s="2"/>
      <c r="AD999" s="2"/>
      <c r="AE999" s="2"/>
      <c r="AF999" s="2"/>
      <c r="AG999" s="270"/>
    </row>
  </sheetData>
  <autoFilter ref="A5:AG16" xr:uid="{00000000-0009-0000-0000-00001C000000}"/>
  <mergeCells count="5">
    <mergeCell ref="G4:J4"/>
    <mergeCell ref="K4:N4"/>
    <mergeCell ref="O4:R4"/>
    <mergeCell ref="S4:V4"/>
    <mergeCell ref="W4:AA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2F2F2"/>
    <outlinePr summaryBelow="0" summaryRight="0"/>
  </sheetPr>
  <dimension ref="A1:M58"/>
  <sheetViews>
    <sheetView workbookViewId="0"/>
  </sheetViews>
  <sheetFormatPr defaultColWidth="14.42578125" defaultRowHeight="15" customHeight="1"/>
  <cols>
    <col min="1" max="1" width="29.42578125" customWidth="1"/>
    <col min="3" max="3" width="19.5703125" customWidth="1"/>
    <col min="8" max="8" width="17.140625" customWidth="1"/>
    <col min="10" max="10" width="19.7109375" customWidth="1"/>
    <col min="12" max="12" width="20.5703125" customWidth="1"/>
  </cols>
  <sheetData>
    <row r="1" spans="1:13">
      <c r="A1" s="514" t="s">
        <v>1523</v>
      </c>
      <c r="B1" s="514" t="s">
        <v>1363</v>
      </c>
      <c r="C1" s="514" t="s">
        <v>1524</v>
      </c>
      <c r="F1" s="118" t="s">
        <v>1525</v>
      </c>
      <c r="H1" s="118" t="s">
        <v>1526</v>
      </c>
      <c r="J1" s="46"/>
      <c r="K1" s="46"/>
      <c r="L1" s="46"/>
      <c r="M1" s="46"/>
    </row>
    <row r="2" spans="1:13">
      <c r="A2" s="194" t="s">
        <v>1527</v>
      </c>
      <c r="B2" s="194" t="s">
        <v>1528</v>
      </c>
      <c r="C2" s="194" t="s">
        <v>1211</v>
      </c>
      <c r="F2" s="4" t="s">
        <v>1529</v>
      </c>
      <c r="H2" s="4" t="s">
        <v>1530</v>
      </c>
      <c r="K2" s="514" t="s">
        <v>1531</v>
      </c>
      <c r="L2" s="514" t="s">
        <v>1532</v>
      </c>
      <c r="M2" s="46"/>
    </row>
    <row r="3" spans="1:13" ht="15" customHeight="1">
      <c r="A3" s="194" t="s">
        <v>1533</v>
      </c>
      <c r="B3" s="194"/>
      <c r="C3" s="194" t="s">
        <v>1534</v>
      </c>
      <c r="F3" s="4" t="s">
        <v>1535</v>
      </c>
      <c r="H3" s="4" t="s">
        <v>1536</v>
      </c>
      <c r="J3" s="515" t="s">
        <v>1537</v>
      </c>
      <c r="K3" s="516">
        <v>71140303</v>
      </c>
      <c r="L3" s="194" t="s">
        <v>1538</v>
      </c>
      <c r="M3" s="46"/>
    </row>
    <row r="4" spans="1:13" ht="15" customHeight="1">
      <c r="A4" s="194" t="s">
        <v>1539</v>
      </c>
      <c r="B4" s="194"/>
      <c r="C4" s="194" t="s">
        <v>1540</v>
      </c>
      <c r="F4" s="4" t="s">
        <v>1049</v>
      </c>
      <c r="H4" s="4" t="s">
        <v>1541</v>
      </c>
      <c r="J4" s="515" t="s">
        <v>1542</v>
      </c>
      <c r="K4" s="516">
        <v>71147859</v>
      </c>
      <c r="L4" s="194"/>
      <c r="M4" s="46"/>
    </row>
    <row r="5" spans="1:13" ht="15" customHeight="1">
      <c r="A5" s="194" t="s">
        <v>1543</v>
      </c>
      <c r="B5" s="194"/>
      <c r="C5" s="194" t="s">
        <v>1540</v>
      </c>
      <c r="H5" s="4" t="s">
        <v>1544</v>
      </c>
      <c r="J5" s="515" t="s">
        <v>1545</v>
      </c>
      <c r="K5" s="516">
        <v>53915303</v>
      </c>
      <c r="L5" s="194" t="s">
        <v>1546</v>
      </c>
      <c r="M5" s="46"/>
    </row>
    <row r="6" spans="1:13">
      <c r="A6" s="194" t="s">
        <v>1547</v>
      </c>
      <c r="B6" s="194"/>
      <c r="C6" s="194" t="s">
        <v>1540</v>
      </c>
      <c r="H6" s="4" t="s">
        <v>1548</v>
      </c>
      <c r="M6" s="46"/>
    </row>
    <row r="7" spans="1:13">
      <c r="A7" s="194" t="s">
        <v>1549</v>
      </c>
      <c r="B7" s="41"/>
      <c r="C7" s="41" t="s">
        <v>1550</v>
      </c>
      <c r="D7" s="4">
        <v>250</v>
      </c>
      <c r="H7" s="4" t="s">
        <v>1551</v>
      </c>
      <c r="J7" s="46"/>
      <c r="K7" s="46"/>
      <c r="L7" s="46"/>
      <c r="M7" s="46"/>
    </row>
    <row r="8" spans="1:13">
      <c r="A8" s="194" t="s">
        <v>1552</v>
      </c>
      <c r="B8" s="41"/>
      <c r="C8" s="41" t="s">
        <v>1550</v>
      </c>
      <c r="D8" s="4">
        <v>75</v>
      </c>
    </row>
    <row r="9" spans="1:13">
      <c r="A9" s="517" t="s">
        <v>1553</v>
      </c>
      <c r="B9" s="41"/>
      <c r="C9" s="41" t="s">
        <v>1550</v>
      </c>
    </row>
    <row r="10" spans="1:13">
      <c r="A10" s="517" t="s">
        <v>1554</v>
      </c>
      <c r="B10" s="41"/>
      <c r="C10" s="41" t="s">
        <v>1550</v>
      </c>
    </row>
    <row r="11" spans="1:13">
      <c r="A11" s="41" t="s">
        <v>1555</v>
      </c>
      <c r="B11" s="41"/>
      <c r="C11" s="41" t="s">
        <v>1550</v>
      </c>
    </row>
    <row r="12" spans="1:13">
      <c r="A12" s="194" t="s">
        <v>1556</v>
      </c>
      <c r="B12" s="41"/>
      <c r="C12" s="41" t="s">
        <v>1550</v>
      </c>
    </row>
    <row r="13" spans="1:13">
      <c r="A13" s="194" t="s">
        <v>1557</v>
      </c>
      <c r="B13" s="41"/>
      <c r="C13" s="41" t="s">
        <v>1550</v>
      </c>
    </row>
    <row r="14" spans="1:13">
      <c r="A14" s="194" t="s">
        <v>1558</v>
      </c>
      <c r="B14" s="41"/>
      <c r="C14" s="41" t="s">
        <v>1550</v>
      </c>
    </row>
    <row r="15" spans="1:13">
      <c r="A15" s="41" t="s">
        <v>1559</v>
      </c>
      <c r="B15" s="41"/>
      <c r="C15" s="41" t="s">
        <v>1211</v>
      </c>
    </row>
    <row r="16" spans="1:13">
      <c r="A16" s="41" t="s">
        <v>1560</v>
      </c>
      <c r="B16" s="41"/>
      <c r="C16" s="41" t="s">
        <v>1207</v>
      </c>
    </row>
    <row r="17" spans="1:3">
      <c r="A17" s="41" t="s">
        <v>1561</v>
      </c>
      <c r="B17" s="41"/>
      <c r="C17" s="41" t="s">
        <v>1207</v>
      </c>
    </row>
    <row r="18" spans="1:3">
      <c r="A18" s="41" t="s">
        <v>1562</v>
      </c>
      <c r="B18" s="41"/>
      <c r="C18" s="41" t="s">
        <v>1207</v>
      </c>
    </row>
    <row r="19" spans="1:3">
      <c r="A19" s="41" t="s">
        <v>1563</v>
      </c>
      <c r="B19" s="41"/>
      <c r="C19" s="41"/>
    </row>
    <row r="20" spans="1:3">
      <c r="A20" s="41" t="s">
        <v>1564</v>
      </c>
      <c r="B20" s="41"/>
      <c r="C20" s="41"/>
    </row>
    <row r="21" spans="1:3">
      <c r="A21" s="41" t="s">
        <v>1565</v>
      </c>
      <c r="B21" s="41"/>
      <c r="C21" s="41" t="s">
        <v>1207</v>
      </c>
    </row>
    <row r="22" spans="1:3">
      <c r="A22" s="41" t="s">
        <v>1566</v>
      </c>
      <c r="B22" s="41" t="s">
        <v>1567</v>
      </c>
      <c r="C22" s="41" t="s">
        <v>1207</v>
      </c>
    </row>
    <row r="23" spans="1:3">
      <c r="A23" s="41" t="s">
        <v>1568</v>
      </c>
      <c r="B23" s="41"/>
      <c r="C23" s="41" t="s">
        <v>1550</v>
      </c>
    </row>
    <row r="24" spans="1:3">
      <c r="A24" s="41" t="s">
        <v>1569</v>
      </c>
      <c r="B24" s="41"/>
      <c r="C24" s="41" t="s">
        <v>1207</v>
      </c>
    </row>
    <row r="25" spans="1:3">
      <c r="A25" s="41" t="s">
        <v>1570</v>
      </c>
      <c r="B25" s="41"/>
      <c r="C25" s="41" t="s">
        <v>1207</v>
      </c>
    </row>
    <row r="26" spans="1:3">
      <c r="A26" s="41" t="s">
        <v>1571</v>
      </c>
      <c r="B26" s="41" t="s">
        <v>1336</v>
      </c>
      <c r="C26" s="41" t="s">
        <v>1207</v>
      </c>
    </row>
    <row r="27" spans="1:3">
      <c r="A27" s="41" t="s">
        <v>1572</v>
      </c>
      <c r="B27" s="41"/>
      <c r="C27" s="41"/>
    </row>
    <row r="28" spans="1:3">
      <c r="A28" s="41"/>
      <c r="B28" s="41"/>
      <c r="C28" s="41"/>
    </row>
    <row r="29" spans="1:3">
      <c r="A29" s="41" t="s">
        <v>1573</v>
      </c>
      <c r="B29" s="41"/>
      <c r="C29" s="41"/>
    </row>
    <row r="30" spans="1:3">
      <c r="A30" s="41" t="s">
        <v>1574</v>
      </c>
      <c r="B30" s="41"/>
      <c r="C30" s="41"/>
    </row>
    <row r="31" spans="1:3">
      <c r="A31" s="41" t="s">
        <v>1575</v>
      </c>
      <c r="B31" s="41"/>
      <c r="C31" s="41"/>
    </row>
    <row r="32" spans="1:3">
      <c r="A32" s="41" t="s">
        <v>1576</v>
      </c>
      <c r="B32" s="41"/>
      <c r="C32" s="41"/>
    </row>
    <row r="33" spans="1:3">
      <c r="A33" s="41" t="s">
        <v>1577</v>
      </c>
      <c r="B33" s="41"/>
      <c r="C33" s="41"/>
    </row>
    <row r="34" spans="1:3">
      <c r="A34" s="41" t="s">
        <v>1578</v>
      </c>
      <c r="B34" s="41"/>
      <c r="C34" s="41"/>
    </row>
    <row r="35" spans="1:3">
      <c r="A35" s="41" t="s">
        <v>1579</v>
      </c>
      <c r="B35" s="41"/>
      <c r="C35" s="41"/>
    </row>
    <row r="36" spans="1:3">
      <c r="A36" s="41" t="s">
        <v>1580</v>
      </c>
      <c r="B36" s="41"/>
      <c r="C36" s="41"/>
    </row>
    <row r="37" spans="1:3">
      <c r="A37" s="41" t="s">
        <v>1581</v>
      </c>
      <c r="B37" s="41"/>
      <c r="C37" s="41"/>
    </row>
    <row r="38" spans="1:3">
      <c r="A38" s="41" t="s">
        <v>1582</v>
      </c>
      <c r="B38" s="41"/>
      <c r="C38" s="41"/>
    </row>
    <row r="39" spans="1:3">
      <c r="A39" s="41" t="s">
        <v>1583</v>
      </c>
      <c r="B39" s="41"/>
      <c r="C39" s="41"/>
    </row>
    <row r="40" spans="1:3">
      <c r="A40" s="41" t="s">
        <v>1584</v>
      </c>
      <c r="B40" s="41"/>
      <c r="C40" s="41"/>
    </row>
    <row r="41" spans="1:3">
      <c r="A41" s="41" t="s">
        <v>1585</v>
      </c>
      <c r="B41" s="41"/>
      <c r="C41" s="41"/>
    </row>
    <row r="42" spans="1:3">
      <c r="A42" s="41" t="s">
        <v>1586</v>
      </c>
      <c r="B42" s="41"/>
      <c r="C42" s="41"/>
    </row>
    <row r="43" spans="1:3">
      <c r="A43" s="41" t="s">
        <v>1587</v>
      </c>
      <c r="B43" s="41"/>
      <c r="C43" s="41"/>
    </row>
    <row r="44" spans="1:3">
      <c r="A44" s="41" t="s">
        <v>1588</v>
      </c>
      <c r="B44" s="41"/>
      <c r="C44" s="41"/>
    </row>
    <row r="45" spans="1:3">
      <c r="A45" s="41" t="s">
        <v>1589</v>
      </c>
      <c r="B45" s="41"/>
      <c r="C45" s="41"/>
    </row>
    <row r="46" spans="1:3">
      <c r="A46" s="41" t="s">
        <v>1590</v>
      </c>
      <c r="B46" s="41"/>
      <c r="C46" s="41"/>
    </row>
    <row r="47" spans="1:3">
      <c r="A47" s="41" t="s">
        <v>1591</v>
      </c>
      <c r="B47" s="41"/>
      <c r="C47" s="41"/>
    </row>
    <row r="48" spans="1:3">
      <c r="A48" s="41" t="s">
        <v>1592</v>
      </c>
      <c r="B48" s="41"/>
      <c r="C48" s="41"/>
    </row>
    <row r="49" spans="1:3">
      <c r="A49" s="41" t="s">
        <v>1593</v>
      </c>
      <c r="B49" s="41"/>
      <c r="C49" s="41"/>
    </row>
    <row r="50" spans="1:3">
      <c r="A50" s="41" t="s">
        <v>1594</v>
      </c>
      <c r="B50" s="41"/>
      <c r="C50" s="41"/>
    </row>
    <row r="51" spans="1:3">
      <c r="A51" s="41" t="s">
        <v>1595</v>
      </c>
      <c r="B51" s="41"/>
      <c r="C51" s="41"/>
    </row>
    <row r="52" spans="1:3">
      <c r="A52" s="41" t="s">
        <v>1596</v>
      </c>
      <c r="B52" s="41"/>
      <c r="C52" s="41"/>
    </row>
    <row r="53" spans="1:3">
      <c r="A53" s="41" t="s">
        <v>1597</v>
      </c>
      <c r="B53" s="41"/>
      <c r="C53" s="41"/>
    </row>
    <row r="54" spans="1:3">
      <c r="A54" s="41" t="s">
        <v>1598</v>
      </c>
      <c r="B54" s="41"/>
      <c r="C54" s="41"/>
    </row>
    <row r="55" spans="1:3">
      <c r="A55" s="41" t="s">
        <v>1599</v>
      </c>
      <c r="B55" s="41"/>
      <c r="C55" s="41"/>
    </row>
    <row r="56" spans="1:3">
      <c r="A56" s="41" t="s">
        <v>1600</v>
      </c>
      <c r="B56" s="41"/>
      <c r="C56" s="41"/>
    </row>
    <row r="57" spans="1:3">
      <c r="A57" s="41" t="s">
        <v>1601</v>
      </c>
      <c r="B57" s="41"/>
      <c r="C57" s="41"/>
    </row>
    <row r="58" spans="1:3">
      <c r="A58" s="41" t="s">
        <v>1602</v>
      </c>
      <c r="B58" s="41"/>
      <c r="C58" s="41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</sheetPr>
  <dimension ref="A1:Z1000"/>
  <sheetViews>
    <sheetView workbookViewId="0"/>
  </sheetViews>
  <sheetFormatPr defaultColWidth="14.42578125" defaultRowHeight="15" customHeight="1"/>
  <cols>
    <col min="1" max="1" width="15" customWidth="1"/>
    <col min="2" max="2" width="8.85546875" customWidth="1"/>
    <col min="3" max="3" width="9.5703125" customWidth="1"/>
    <col min="4" max="4" width="8.85546875" customWidth="1"/>
    <col min="5" max="5" width="9.7109375" customWidth="1"/>
    <col min="6" max="6" width="14.28515625" customWidth="1"/>
    <col min="7" max="7" width="9" customWidth="1"/>
    <col min="8" max="8" width="11.42578125" customWidth="1"/>
    <col min="9" max="9" width="14.28515625" customWidth="1"/>
    <col min="10" max="10" width="10.5703125" customWidth="1"/>
    <col min="11" max="12" width="14.28515625" customWidth="1"/>
    <col min="13" max="13" width="6.42578125" customWidth="1"/>
    <col min="14" max="26" width="8.85546875" customWidth="1"/>
  </cols>
  <sheetData>
    <row r="1" spans="1:26" ht="14.25" customHeight="1">
      <c r="A1" s="217"/>
      <c r="B1" s="518" t="s">
        <v>1603</v>
      </c>
      <c r="C1" s="47" t="s">
        <v>1008</v>
      </c>
      <c r="D1" s="47" t="s">
        <v>1604</v>
      </c>
      <c r="E1" s="519" t="s">
        <v>1501</v>
      </c>
      <c r="F1" s="217" t="s">
        <v>1008</v>
      </c>
      <c r="G1" s="217" t="s">
        <v>1605</v>
      </c>
      <c r="H1" s="217" t="s">
        <v>1606</v>
      </c>
      <c r="I1" s="520">
        <v>27</v>
      </c>
      <c r="J1" s="47" t="s">
        <v>1607</v>
      </c>
      <c r="K1" s="217"/>
      <c r="L1" s="217"/>
      <c r="M1" s="521"/>
      <c r="N1" s="520" t="s">
        <v>1608</v>
      </c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</row>
    <row r="2" spans="1:26" ht="14.25" customHeight="1">
      <c r="A2" s="2" t="s">
        <v>1609</v>
      </c>
      <c r="B2" s="217">
        <v>32</v>
      </c>
      <c r="C2" s="520">
        <v>2.5</v>
      </c>
      <c r="D2" s="47">
        <f t="shared" ref="D2:D7" si="0">B2*C2</f>
        <v>80</v>
      </c>
      <c r="E2" s="479">
        <v>95.08</v>
      </c>
      <c r="F2" s="479">
        <f t="shared" ref="F2:F7" si="1">D2*E2</f>
        <v>7606.4</v>
      </c>
      <c r="G2" s="479">
        <f t="shared" ref="G2:G7" si="2">E2+(E2*$D$14)</f>
        <v>104.47536960508727</v>
      </c>
      <c r="H2" s="479">
        <f t="shared" ref="H2:H7" si="3">G2*1.35</f>
        <v>141.04174896686783</v>
      </c>
      <c r="I2" s="1">
        <f t="shared" ref="I2:I7" si="4">H2*$I$1</f>
        <v>3808.1272221054314</v>
      </c>
      <c r="J2" s="3">
        <f t="shared" ref="J2:J7" si="5">I2*1.16</f>
        <v>4417.4275776423001</v>
      </c>
      <c r="K2" s="479"/>
      <c r="L2" s="479">
        <v>68</v>
      </c>
      <c r="M2" s="480">
        <f t="shared" ref="M2:M7" si="6">(H2-G2)/H2</f>
        <v>0.25925925925925936</v>
      </c>
      <c r="N2" s="1">
        <v>80</v>
      </c>
      <c r="O2" s="479">
        <f t="shared" ref="O2:O5" si="7">E2-N2</f>
        <v>15.079999999999998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>
      <c r="A3" s="2" t="s">
        <v>1610</v>
      </c>
      <c r="B3" s="217">
        <v>32</v>
      </c>
      <c r="C3" s="520">
        <v>3.5</v>
      </c>
      <c r="D3" s="47">
        <f t="shared" si="0"/>
        <v>112</v>
      </c>
      <c r="E3" s="479">
        <v>112.31</v>
      </c>
      <c r="F3" s="479">
        <f t="shared" si="1"/>
        <v>12578.720000000001</v>
      </c>
      <c r="G3" s="479">
        <f t="shared" si="2"/>
        <v>123.4079591959124</v>
      </c>
      <c r="H3" s="479">
        <f t="shared" si="3"/>
        <v>166.60074491448174</v>
      </c>
      <c r="I3" s="1">
        <f t="shared" si="4"/>
        <v>4498.2201126910068</v>
      </c>
      <c r="J3" s="3">
        <f t="shared" si="5"/>
        <v>5217.9353307215679</v>
      </c>
      <c r="K3" s="479"/>
      <c r="L3" s="479">
        <v>78</v>
      </c>
      <c r="M3" s="480">
        <f t="shared" si="6"/>
        <v>0.25925925925925924</v>
      </c>
      <c r="N3" s="1">
        <v>100</v>
      </c>
      <c r="O3" s="479">
        <f t="shared" si="7"/>
        <v>12.310000000000002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>
      <c r="A4" s="2" t="s">
        <v>1611</v>
      </c>
      <c r="B4" s="217">
        <v>32</v>
      </c>
      <c r="C4" s="520">
        <v>2.5</v>
      </c>
      <c r="D4" s="47">
        <f t="shared" si="0"/>
        <v>80</v>
      </c>
      <c r="E4" s="479">
        <v>122.6</v>
      </c>
      <c r="F4" s="479">
        <f t="shared" si="1"/>
        <v>9808</v>
      </c>
      <c r="G4" s="479">
        <f t="shared" si="2"/>
        <v>134.71476981051427</v>
      </c>
      <c r="H4" s="479">
        <f t="shared" si="3"/>
        <v>181.86493924419429</v>
      </c>
      <c r="I4" s="1">
        <f t="shared" si="4"/>
        <v>4910.3533595932458</v>
      </c>
      <c r="J4" s="3">
        <f t="shared" si="5"/>
        <v>5696.009897128165</v>
      </c>
      <c r="K4" s="479"/>
      <c r="L4" s="479">
        <v>80</v>
      </c>
      <c r="M4" s="480">
        <f t="shared" si="6"/>
        <v>0.25925925925925936</v>
      </c>
      <c r="N4" s="1">
        <v>102</v>
      </c>
      <c r="O4" s="479">
        <f t="shared" si="7"/>
        <v>20.599999999999994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>
      <c r="A5" s="2" t="s">
        <v>1612</v>
      </c>
      <c r="B5" s="217">
        <v>32</v>
      </c>
      <c r="C5" s="520">
        <v>1.5</v>
      </c>
      <c r="D5" s="47">
        <f t="shared" si="0"/>
        <v>48</v>
      </c>
      <c r="E5" s="479">
        <v>127</v>
      </c>
      <c r="F5" s="479">
        <f t="shared" si="1"/>
        <v>6096</v>
      </c>
      <c r="G5" s="479">
        <f t="shared" si="2"/>
        <v>139.54955763405638</v>
      </c>
      <c r="H5" s="479">
        <f t="shared" si="3"/>
        <v>188.39190280597614</v>
      </c>
      <c r="I5" s="1">
        <f t="shared" si="4"/>
        <v>5086.581375761356</v>
      </c>
      <c r="J5" s="3">
        <f t="shared" si="5"/>
        <v>5900.4343958831723</v>
      </c>
      <c r="K5" s="479"/>
      <c r="L5" s="479">
        <v>85</v>
      </c>
      <c r="M5" s="480">
        <f t="shared" si="6"/>
        <v>0.25925925925925936</v>
      </c>
      <c r="N5" s="1"/>
      <c r="O5" s="479">
        <f t="shared" si="7"/>
        <v>127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>
      <c r="A6" s="2" t="s">
        <v>1613</v>
      </c>
      <c r="B6" s="217">
        <v>32</v>
      </c>
      <c r="C6" s="47">
        <v>7</v>
      </c>
      <c r="D6" s="47">
        <f t="shared" si="0"/>
        <v>224</v>
      </c>
      <c r="E6" s="479">
        <v>115</v>
      </c>
      <c r="F6" s="479">
        <f t="shared" si="1"/>
        <v>25760</v>
      </c>
      <c r="G6" s="479">
        <f t="shared" si="2"/>
        <v>126.36377266075974</v>
      </c>
      <c r="H6" s="479">
        <f t="shared" si="3"/>
        <v>170.59109309202566</v>
      </c>
      <c r="I6" s="1">
        <f t="shared" si="4"/>
        <v>4605.9595134846932</v>
      </c>
      <c r="J6" s="3">
        <f t="shared" si="5"/>
        <v>5342.9130356422438</v>
      </c>
      <c r="K6" s="2"/>
      <c r="L6" s="2"/>
      <c r="M6" s="480">
        <f t="shared" si="6"/>
        <v>0.2592592592592593</v>
      </c>
      <c r="N6" s="1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>
      <c r="A7" s="2" t="s">
        <v>1614</v>
      </c>
      <c r="B7" s="217">
        <v>32</v>
      </c>
      <c r="C7" s="47">
        <v>3</v>
      </c>
      <c r="D7" s="47">
        <f t="shared" si="0"/>
        <v>96</v>
      </c>
      <c r="E7" s="479">
        <v>120</v>
      </c>
      <c r="F7" s="479">
        <f t="shared" si="1"/>
        <v>11520</v>
      </c>
      <c r="G7" s="479">
        <f t="shared" si="2"/>
        <v>131.85784973296668</v>
      </c>
      <c r="H7" s="479">
        <f t="shared" si="3"/>
        <v>178.00809713950503</v>
      </c>
      <c r="I7" s="1">
        <f t="shared" si="4"/>
        <v>4806.2186227666352</v>
      </c>
      <c r="J7" s="3">
        <f t="shared" si="5"/>
        <v>5575.2136024092961</v>
      </c>
      <c r="K7" s="2"/>
      <c r="L7" s="2"/>
      <c r="M7" s="480">
        <f t="shared" si="6"/>
        <v>0.25925925925925924</v>
      </c>
      <c r="N7" s="1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>
      <c r="A8" s="2"/>
      <c r="B8" s="217"/>
      <c r="C8" s="47"/>
      <c r="D8" s="47"/>
      <c r="E8" s="479"/>
      <c r="F8" s="2"/>
      <c r="G8" s="2"/>
      <c r="H8" s="2"/>
      <c r="I8" s="1"/>
      <c r="J8" s="3"/>
      <c r="K8" s="2"/>
      <c r="L8" s="2"/>
      <c r="M8" s="480"/>
      <c r="N8" s="1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>
      <c r="A9" s="2"/>
      <c r="B9" s="217" t="s">
        <v>1008</v>
      </c>
      <c r="C9" s="47">
        <f>SUM(C2:C7)</f>
        <v>20</v>
      </c>
      <c r="D9" s="3">
        <f>SUM(D2:D5)</f>
        <v>320</v>
      </c>
      <c r="E9" s="479" t="s">
        <v>1008</v>
      </c>
      <c r="F9" s="479">
        <f>SUM(F2:F7)</f>
        <v>73369.119999999995</v>
      </c>
      <c r="G9" s="479"/>
      <c r="H9" s="479"/>
      <c r="I9" s="1"/>
      <c r="J9" s="3"/>
      <c r="K9" s="479"/>
      <c r="L9" s="479"/>
      <c r="M9" s="480"/>
      <c r="N9" s="1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>
      <c r="A10" s="2"/>
      <c r="B10" s="217"/>
      <c r="C10" s="47"/>
      <c r="D10" s="3"/>
      <c r="E10" s="479" t="s">
        <v>1615</v>
      </c>
      <c r="F10" s="479">
        <v>2000</v>
      </c>
      <c r="G10" s="479"/>
      <c r="H10" s="479"/>
      <c r="I10" s="1"/>
      <c r="J10" s="3"/>
      <c r="K10" s="479"/>
      <c r="L10" s="479"/>
      <c r="M10" s="480"/>
      <c r="N10" s="1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>
      <c r="A11" s="2"/>
      <c r="B11" s="217"/>
      <c r="C11" s="47"/>
      <c r="D11" s="3"/>
      <c r="E11" s="479" t="s">
        <v>1616</v>
      </c>
      <c r="F11" s="479">
        <v>5000</v>
      </c>
      <c r="G11" s="479"/>
      <c r="H11" s="479"/>
      <c r="I11" s="1"/>
      <c r="J11" s="3"/>
      <c r="K11" s="479"/>
      <c r="L11" s="479"/>
      <c r="M11" s="480"/>
      <c r="N11" s="1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>
      <c r="A12" s="2"/>
      <c r="B12" s="217"/>
      <c r="C12" s="47"/>
      <c r="D12" s="3"/>
      <c r="E12" s="479" t="s">
        <v>1617</v>
      </c>
      <c r="F12" s="479">
        <v>100</v>
      </c>
      <c r="G12" s="479"/>
      <c r="H12" s="479"/>
      <c r="I12" s="1"/>
      <c r="J12" s="3"/>
      <c r="K12" s="479"/>
      <c r="L12" s="479"/>
      <c r="M12" s="480"/>
      <c r="N12" s="1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>
      <c r="A13" s="2"/>
      <c r="B13" s="217"/>
      <c r="C13" s="47"/>
      <c r="D13" s="3"/>
      <c r="E13" s="479" t="s">
        <v>1618</v>
      </c>
      <c r="F13" s="479">
        <v>150</v>
      </c>
      <c r="G13" s="479"/>
      <c r="H13" s="479"/>
      <c r="I13" s="1"/>
      <c r="J13" s="3"/>
      <c r="K13" s="479"/>
      <c r="L13" s="479"/>
      <c r="M13" s="480"/>
      <c r="N13" s="1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>
      <c r="A14" s="2"/>
      <c r="B14" s="217"/>
      <c r="C14" s="47"/>
      <c r="D14" s="480">
        <f>F14/F9</f>
        <v>9.8815414441388971E-2</v>
      </c>
      <c r="E14" s="479" t="s">
        <v>1008</v>
      </c>
      <c r="F14" s="479">
        <f>SUM(F10:F13)</f>
        <v>7250</v>
      </c>
      <c r="G14" s="479"/>
      <c r="H14" s="479"/>
      <c r="I14" s="1"/>
      <c r="J14" s="3"/>
      <c r="K14" s="479"/>
      <c r="L14" s="479"/>
      <c r="M14" s="480"/>
      <c r="N14" s="1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>
      <c r="A15" s="2"/>
      <c r="B15" s="217"/>
      <c r="C15" s="47"/>
      <c r="D15" s="47"/>
      <c r="E15" s="479"/>
      <c r="F15" s="2"/>
      <c r="G15" s="2"/>
      <c r="H15" s="2"/>
      <c r="I15" s="1"/>
      <c r="J15" s="3"/>
      <c r="K15" s="2"/>
      <c r="L15" s="2"/>
      <c r="M15" s="480"/>
      <c r="N15" s="1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>
      <c r="A16" s="2"/>
      <c r="B16" s="520" t="s">
        <v>1619</v>
      </c>
      <c r="C16" s="47"/>
      <c r="D16" s="47"/>
      <c r="E16" s="3" t="s">
        <v>1620</v>
      </c>
      <c r="F16" s="217" t="s">
        <v>1621</v>
      </c>
      <c r="G16" s="217" t="s">
        <v>1622</v>
      </c>
      <c r="H16" s="47" t="s">
        <v>1623</v>
      </c>
      <c r="I16" s="1"/>
      <c r="J16" s="3" t="s">
        <v>1624</v>
      </c>
      <c r="K16" s="3"/>
      <c r="L16" s="2"/>
      <c r="M16" s="480"/>
      <c r="N16" s="1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>
      <c r="A17" s="2" t="s">
        <v>1625</v>
      </c>
      <c r="B17" s="520">
        <v>26.4</v>
      </c>
      <c r="C17" s="47">
        <f t="shared" ref="C17:C20" si="8">B17*1.25*28</f>
        <v>924</v>
      </c>
      <c r="D17" s="47">
        <f t="shared" ref="D17:D19" si="9">C17*1.16</f>
        <v>1071.8399999999999</v>
      </c>
      <c r="E17" s="3">
        <v>970</v>
      </c>
      <c r="F17" s="217">
        <v>1600</v>
      </c>
      <c r="G17" s="217">
        <v>1300</v>
      </c>
      <c r="H17" s="47">
        <v>1581</v>
      </c>
      <c r="I17" s="1">
        <f t="shared" ref="I17:I19" si="10">(H17-D17)/H17</f>
        <v>0.32204933586337764</v>
      </c>
      <c r="J17" s="3">
        <v>32</v>
      </c>
      <c r="K17" s="3">
        <f t="shared" ref="K17:K19" si="11">J17*26</f>
        <v>832</v>
      </c>
      <c r="L17" s="2"/>
      <c r="M17" s="480"/>
      <c r="N17" s="1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>
      <c r="A18" s="2" t="s">
        <v>1626</v>
      </c>
      <c r="B18" s="520">
        <v>34.24</v>
      </c>
      <c r="C18" s="47">
        <f t="shared" si="8"/>
        <v>1198.4000000000001</v>
      </c>
      <c r="D18" s="47">
        <f t="shared" si="9"/>
        <v>1390.144</v>
      </c>
      <c r="E18" s="3">
        <v>1150</v>
      </c>
      <c r="F18" s="217">
        <v>2100</v>
      </c>
      <c r="G18" s="217">
        <v>1500</v>
      </c>
      <c r="H18" s="47">
        <v>1953</v>
      </c>
      <c r="I18" s="1">
        <f t="shared" si="10"/>
        <v>0.28820071684587811</v>
      </c>
      <c r="J18" s="3">
        <v>38</v>
      </c>
      <c r="K18" s="3">
        <f t="shared" si="11"/>
        <v>988</v>
      </c>
      <c r="L18" s="2"/>
      <c r="M18" s="480"/>
      <c r="N18" s="1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>
      <c r="A19" s="2" t="s">
        <v>1627</v>
      </c>
      <c r="B19" s="520">
        <v>45.36</v>
      </c>
      <c r="C19" s="47">
        <f t="shared" si="8"/>
        <v>1587.6000000000001</v>
      </c>
      <c r="D19" s="47">
        <f t="shared" si="9"/>
        <v>1841.616</v>
      </c>
      <c r="E19" s="3">
        <v>1535</v>
      </c>
      <c r="F19" s="217">
        <v>2750</v>
      </c>
      <c r="G19" s="217">
        <v>2000</v>
      </c>
      <c r="H19" s="47">
        <v>2613</v>
      </c>
      <c r="I19" s="1">
        <f t="shared" si="10"/>
        <v>0.29521010332950631</v>
      </c>
      <c r="J19" s="3">
        <v>47</v>
      </c>
      <c r="K19" s="3">
        <f t="shared" si="11"/>
        <v>1222</v>
      </c>
      <c r="L19" s="2"/>
      <c r="M19" s="480"/>
      <c r="N19" s="1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>
      <c r="A20" s="2" t="s">
        <v>1628</v>
      </c>
      <c r="B20" s="520">
        <v>27.85</v>
      </c>
      <c r="C20" s="47">
        <f t="shared" si="8"/>
        <v>974.75</v>
      </c>
      <c r="D20" s="47"/>
      <c r="E20" s="3"/>
      <c r="F20" s="217"/>
      <c r="G20" s="217"/>
      <c r="H20" s="47"/>
      <c r="I20" s="1"/>
      <c r="J20" s="3"/>
      <c r="K20" s="3"/>
      <c r="L20" s="2"/>
      <c r="M20" s="480"/>
      <c r="N20" s="1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>
      <c r="A21" s="2"/>
      <c r="B21" s="217"/>
      <c r="C21" s="47"/>
      <c r="D21" s="47"/>
      <c r="E21" s="479"/>
      <c r="F21" s="2"/>
      <c r="G21" s="2"/>
      <c r="H21" s="2"/>
      <c r="I21" s="1"/>
      <c r="J21" s="3"/>
      <c r="K21" s="2"/>
      <c r="L21" s="2"/>
      <c r="M21" s="480"/>
      <c r="N21" s="1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>
      <c r="A22" s="2"/>
      <c r="B22" s="217"/>
      <c r="C22" s="47"/>
      <c r="D22" s="47"/>
      <c r="E22" s="479"/>
      <c r="F22" s="2"/>
      <c r="G22" s="2"/>
      <c r="H22" s="2"/>
      <c r="I22" s="1"/>
      <c r="J22" s="3"/>
      <c r="K22" s="2"/>
      <c r="L22" s="2"/>
      <c r="M22" s="480"/>
      <c r="N22" s="1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>
      <c r="A23" s="2"/>
      <c r="B23" s="217"/>
      <c r="C23" s="47"/>
      <c r="D23" s="47"/>
      <c r="E23" s="479"/>
      <c r="F23" s="2"/>
      <c r="G23" s="2"/>
      <c r="H23" s="2"/>
      <c r="I23" s="1"/>
      <c r="J23" s="3"/>
      <c r="K23" s="2"/>
      <c r="L23" s="2"/>
      <c r="M23" s="480"/>
      <c r="N23" s="1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>
      <c r="A24" s="2"/>
      <c r="B24" s="217"/>
      <c r="C24" s="47"/>
      <c r="D24" s="47"/>
      <c r="E24" s="479"/>
      <c r="F24" s="2"/>
      <c r="G24" s="2"/>
      <c r="H24" s="2"/>
      <c r="I24" s="1"/>
      <c r="J24" s="3"/>
      <c r="K24" s="2"/>
      <c r="L24" s="2"/>
      <c r="M24" s="480"/>
      <c r="N24" s="1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>
      <c r="A25" s="2"/>
      <c r="B25" s="217"/>
      <c r="C25" s="47"/>
      <c r="D25" s="47"/>
      <c r="E25" s="479"/>
      <c r="F25" s="2"/>
      <c r="G25" s="2"/>
      <c r="H25" s="2"/>
      <c r="I25" s="1"/>
      <c r="J25" s="3"/>
      <c r="K25" s="2"/>
      <c r="L25" s="2"/>
      <c r="M25" s="480"/>
      <c r="N25" s="1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>
      <c r="A26" s="2"/>
      <c r="B26" s="217"/>
      <c r="C26" s="47"/>
      <c r="D26" s="47"/>
      <c r="E26" s="479"/>
      <c r="F26" s="2"/>
      <c r="G26" s="2"/>
      <c r="H26" s="2"/>
      <c r="I26" s="1"/>
      <c r="J26" s="3"/>
      <c r="K26" s="2"/>
      <c r="L26" s="2"/>
      <c r="M26" s="480"/>
      <c r="N26" s="1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>
      <c r="A27" s="2"/>
      <c r="B27" s="217"/>
      <c r="C27" s="47"/>
      <c r="D27" s="47"/>
      <c r="E27" s="479"/>
      <c r="F27" s="2"/>
      <c r="G27" s="2"/>
      <c r="H27" s="2"/>
      <c r="I27" s="1"/>
      <c r="J27" s="3"/>
      <c r="K27" s="2"/>
      <c r="L27" s="2"/>
      <c r="M27" s="480"/>
      <c r="N27" s="1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>
      <c r="A28" s="2"/>
      <c r="B28" s="217"/>
      <c r="C28" s="47"/>
      <c r="D28" s="47"/>
      <c r="E28" s="479"/>
      <c r="F28" s="2"/>
      <c r="G28" s="2"/>
      <c r="H28" s="2"/>
      <c r="I28" s="1"/>
      <c r="J28" s="3"/>
      <c r="K28" s="2"/>
      <c r="L28" s="2"/>
      <c r="M28" s="480"/>
      <c r="N28" s="1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>
      <c r="A29" s="2"/>
      <c r="B29" s="217"/>
      <c r="C29" s="47"/>
      <c r="D29" s="47"/>
      <c r="E29" s="479"/>
      <c r="F29" s="2"/>
      <c r="G29" s="2"/>
      <c r="H29" s="2"/>
      <c r="I29" s="1"/>
      <c r="J29" s="3"/>
      <c r="K29" s="2"/>
      <c r="L29" s="2"/>
      <c r="M29" s="480"/>
      <c r="N29" s="1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>
      <c r="A30" s="2"/>
      <c r="B30" s="217"/>
      <c r="C30" s="47"/>
      <c r="D30" s="47"/>
      <c r="E30" s="479"/>
      <c r="F30" s="2"/>
      <c r="G30" s="2"/>
      <c r="H30" s="2"/>
      <c r="I30" s="1"/>
      <c r="J30" s="3"/>
      <c r="K30" s="2"/>
      <c r="L30" s="2"/>
      <c r="M30" s="480"/>
      <c r="N30" s="1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>
      <c r="A31" s="2"/>
      <c r="B31" s="217"/>
      <c r="C31" s="47"/>
      <c r="D31" s="47"/>
      <c r="E31" s="479"/>
      <c r="F31" s="2"/>
      <c r="G31" s="2"/>
      <c r="H31" s="2"/>
      <c r="I31" s="1"/>
      <c r="J31" s="3"/>
      <c r="K31" s="2"/>
      <c r="L31" s="2"/>
      <c r="M31" s="480"/>
      <c r="N31" s="1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>
      <c r="A32" s="2"/>
      <c r="B32" s="217"/>
      <c r="C32" s="47"/>
      <c r="D32" s="47"/>
      <c r="E32" s="479"/>
      <c r="F32" s="2"/>
      <c r="G32" s="2"/>
      <c r="H32" s="2"/>
      <c r="I32" s="1"/>
      <c r="J32" s="3"/>
      <c r="K32" s="2"/>
      <c r="L32" s="2"/>
      <c r="M32" s="480"/>
      <c r="N32" s="1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>
      <c r="A33" s="2"/>
      <c r="B33" s="217"/>
      <c r="C33" s="47"/>
      <c r="D33" s="47"/>
      <c r="E33" s="479"/>
      <c r="F33" s="2"/>
      <c r="G33" s="2"/>
      <c r="H33" s="2"/>
      <c r="I33" s="1"/>
      <c r="J33" s="3"/>
      <c r="K33" s="2"/>
      <c r="L33" s="2"/>
      <c r="M33" s="480"/>
      <c r="N33" s="1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>
      <c r="A34" s="2"/>
      <c r="B34" s="217"/>
      <c r="C34" s="47"/>
      <c r="D34" s="47"/>
      <c r="E34" s="479"/>
      <c r="F34" s="2"/>
      <c r="G34" s="2"/>
      <c r="H34" s="2"/>
      <c r="I34" s="1"/>
      <c r="J34" s="3"/>
      <c r="K34" s="2"/>
      <c r="L34" s="2"/>
      <c r="M34" s="480"/>
      <c r="N34" s="1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>
      <c r="A35" s="2"/>
      <c r="B35" s="217"/>
      <c r="C35" s="47"/>
      <c r="D35" s="47"/>
      <c r="E35" s="479"/>
      <c r="F35" s="2"/>
      <c r="G35" s="2"/>
      <c r="H35" s="2"/>
      <c r="I35" s="1"/>
      <c r="J35" s="3"/>
      <c r="K35" s="2"/>
      <c r="L35" s="2"/>
      <c r="M35" s="480"/>
      <c r="N35" s="1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>
      <c r="A36" s="2"/>
      <c r="B36" s="217"/>
      <c r="C36" s="47"/>
      <c r="D36" s="47"/>
      <c r="E36" s="479"/>
      <c r="F36" s="2"/>
      <c r="G36" s="2"/>
      <c r="H36" s="2"/>
      <c r="I36" s="1"/>
      <c r="J36" s="3"/>
      <c r="K36" s="2"/>
      <c r="L36" s="2"/>
      <c r="M36" s="480"/>
      <c r="N36" s="1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>
      <c r="A37" s="2"/>
      <c r="B37" s="217"/>
      <c r="C37" s="47"/>
      <c r="D37" s="47"/>
      <c r="E37" s="479"/>
      <c r="F37" s="2"/>
      <c r="G37" s="2"/>
      <c r="H37" s="2"/>
      <c r="I37" s="1"/>
      <c r="J37" s="3"/>
      <c r="K37" s="2"/>
      <c r="L37" s="2"/>
      <c r="M37" s="480"/>
      <c r="N37" s="1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>
      <c r="A38" s="2"/>
      <c r="B38" s="217"/>
      <c r="C38" s="47"/>
      <c r="D38" s="47"/>
      <c r="E38" s="479"/>
      <c r="F38" s="2"/>
      <c r="G38" s="2"/>
      <c r="H38" s="2"/>
      <c r="I38" s="1"/>
      <c r="J38" s="3"/>
      <c r="K38" s="2"/>
      <c r="L38" s="2"/>
      <c r="M38" s="480"/>
      <c r="N38" s="1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>
      <c r="A39" s="2"/>
      <c r="B39" s="217"/>
      <c r="C39" s="47"/>
      <c r="D39" s="47"/>
      <c r="E39" s="479"/>
      <c r="F39" s="2"/>
      <c r="G39" s="2"/>
      <c r="H39" s="2"/>
      <c r="I39" s="1"/>
      <c r="J39" s="3"/>
      <c r="K39" s="2"/>
      <c r="L39" s="2"/>
      <c r="M39" s="480"/>
      <c r="N39" s="1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>
      <c r="A40" s="2"/>
      <c r="B40" s="217"/>
      <c r="C40" s="47"/>
      <c r="D40" s="47"/>
      <c r="E40" s="479"/>
      <c r="F40" s="2"/>
      <c r="G40" s="2"/>
      <c r="H40" s="2"/>
      <c r="I40" s="1"/>
      <c r="J40" s="3"/>
      <c r="K40" s="2"/>
      <c r="L40" s="2"/>
      <c r="M40" s="480"/>
      <c r="N40" s="1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>
      <c r="A41" s="2"/>
      <c r="B41" s="217"/>
      <c r="C41" s="47"/>
      <c r="D41" s="47"/>
      <c r="E41" s="479"/>
      <c r="F41" s="2"/>
      <c r="G41" s="2"/>
      <c r="H41" s="2"/>
      <c r="I41" s="1"/>
      <c r="J41" s="3"/>
      <c r="K41" s="2"/>
      <c r="L41" s="2"/>
      <c r="M41" s="480"/>
      <c r="N41" s="1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>
      <c r="A42" s="2"/>
      <c r="B42" s="217"/>
      <c r="C42" s="47"/>
      <c r="D42" s="47"/>
      <c r="E42" s="479"/>
      <c r="F42" s="2"/>
      <c r="G42" s="2"/>
      <c r="H42" s="2"/>
      <c r="I42" s="1"/>
      <c r="J42" s="3"/>
      <c r="K42" s="2"/>
      <c r="L42" s="2"/>
      <c r="M42" s="480"/>
      <c r="N42" s="1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>
      <c r="A43" s="2"/>
      <c r="B43" s="217"/>
      <c r="C43" s="47"/>
      <c r="D43" s="47"/>
      <c r="E43" s="479"/>
      <c r="F43" s="2"/>
      <c r="G43" s="2"/>
      <c r="H43" s="2"/>
      <c r="I43" s="1"/>
      <c r="J43" s="3"/>
      <c r="K43" s="2"/>
      <c r="L43" s="2"/>
      <c r="M43" s="480"/>
      <c r="N43" s="1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>
      <c r="A44" s="2"/>
      <c r="B44" s="217"/>
      <c r="C44" s="47"/>
      <c r="D44" s="47"/>
      <c r="E44" s="479"/>
      <c r="F44" s="2"/>
      <c r="G44" s="2"/>
      <c r="H44" s="2"/>
      <c r="I44" s="1"/>
      <c r="J44" s="3"/>
      <c r="K44" s="2"/>
      <c r="L44" s="2"/>
      <c r="M44" s="480"/>
      <c r="N44" s="1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>
      <c r="A45" s="2"/>
      <c r="B45" s="217"/>
      <c r="C45" s="47"/>
      <c r="D45" s="47"/>
      <c r="E45" s="479"/>
      <c r="F45" s="2"/>
      <c r="G45" s="2"/>
      <c r="H45" s="2"/>
      <c r="I45" s="1"/>
      <c r="J45" s="3"/>
      <c r="K45" s="2"/>
      <c r="L45" s="2"/>
      <c r="M45" s="480"/>
      <c r="N45" s="1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>
      <c r="A46" s="2"/>
      <c r="B46" s="217"/>
      <c r="C46" s="47"/>
      <c r="D46" s="47"/>
      <c r="E46" s="479"/>
      <c r="F46" s="2"/>
      <c r="G46" s="2"/>
      <c r="H46" s="2"/>
      <c r="I46" s="1"/>
      <c r="J46" s="3"/>
      <c r="K46" s="2"/>
      <c r="L46" s="2"/>
      <c r="M46" s="480"/>
      <c r="N46" s="1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>
      <c r="A47" s="2"/>
      <c r="B47" s="217"/>
      <c r="C47" s="47"/>
      <c r="D47" s="47"/>
      <c r="E47" s="479"/>
      <c r="F47" s="2"/>
      <c r="G47" s="2"/>
      <c r="H47" s="2"/>
      <c r="I47" s="1"/>
      <c r="J47" s="3"/>
      <c r="K47" s="2"/>
      <c r="L47" s="2"/>
      <c r="M47" s="480"/>
      <c r="N47" s="1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>
      <c r="A48" s="2"/>
      <c r="B48" s="217"/>
      <c r="C48" s="47"/>
      <c r="D48" s="47"/>
      <c r="E48" s="479"/>
      <c r="F48" s="2"/>
      <c r="G48" s="2"/>
      <c r="H48" s="2"/>
      <c r="I48" s="1"/>
      <c r="J48" s="3"/>
      <c r="K48" s="2"/>
      <c r="L48" s="2"/>
      <c r="M48" s="480"/>
      <c r="N48" s="1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>
      <c r="A49" s="2"/>
      <c r="B49" s="217"/>
      <c r="C49" s="47"/>
      <c r="D49" s="47"/>
      <c r="E49" s="479"/>
      <c r="F49" s="2"/>
      <c r="G49" s="2"/>
      <c r="H49" s="2"/>
      <c r="I49" s="1"/>
      <c r="J49" s="3"/>
      <c r="K49" s="2"/>
      <c r="L49" s="2"/>
      <c r="M49" s="480"/>
      <c r="N49" s="1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>
      <c r="A50" s="2"/>
      <c r="B50" s="217"/>
      <c r="C50" s="47"/>
      <c r="D50" s="47"/>
      <c r="E50" s="479"/>
      <c r="F50" s="2"/>
      <c r="G50" s="2"/>
      <c r="H50" s="2"/>
      <c r="I50" s="1"/>
      <c r="J50" s="3"/>
      <c r="K50" s="2"/>
      <c r="L50" s="2"/>
      <c r="M50" s="480"/>
      <c r="N50" s="1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>
      <c r="A51" s="2"/>
      <c r="B51" s="217"/>
      <c r="C51" s="47"/>
      <c r="D51" s="47"/>
      <c r="E51" s="479"/>
      <c r="F51" s="2"/>
      <c r="G51" s="2"/>
      <c r="H51" s="2"/>
      <c r="I51" s="1"/>
      <c r="J51" s="3"/>
      <c r="K51" s="2"/>
      <c r="L51" s="2"/>
      <c r="M51" s="480"/>
      <c r="N51" s="1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>
      <c r="A52" s="2"/>
      <c r="B52" s="217"/>
      <c r="C52" s="47"/>
      <c r="D52" s="47"/>
      <c r="E52" s="479"/>
      <c r="F52" s="2"/>
      <c r="G52" s="2"/>
      <c r="H52" s="2"/>
      <c r="I52" s="1"/>
      <c r="J52" s="3"/>
      <c r="K52" s="2"/>
      <c r="L52" s="2"/>
      <c r="M52" s="480"/>
      <c r="N52" s="1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>
      <c r="A53" s="2"/>
      <c r="B53" s="217"/>
      <c r="C53" s="47"/>
      <c r="D53" s="47"/>
      <c r="E53" s="479"/>
      <c r="F53" s="2"/>
      <c r="G53" s="2"/>
      <c r="H53" s="2"/>
      <c r="I53" s="1"/>
      <c r="J53" s="3"/>
      <c r="K53" s="2"/>
      <c r="L53" s="2"/>
      <c r="M53" s="480"/>
      <c r="N53" s="1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>
      <c r="A54" s="2"/>
      <c r="B54" s="217"/>
      <c r="C54" s="47"/>
      <c r="D54" s="47"/>
      <c r="E54" s="479"/>
      <c r="F54" s="2"/>
      <c r="G54" s="2"/>
      <c r="H54" s="2"/>
      <c r="I54" s="1"/>
      <c r="J54" s="3"/>
      <c r="K54" s="2"/>
      <c r="L54" s="2"/>
      <c r="M54" s="480"/>
      <c r="N54" s="1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>
      <c r="A55" s="2"/>
      <c r="B55" s="217"/>
      <c r="C55" s="47"/>
      <c r="D55" s="47"/>
      <c r="E55" s="479"/>
      <c r="F55" s="2"/>
      <c r="G55" s="2"/>
      <c r="H55" s="2"/>
      <c r="I55" s="1"/>
      <c r="J55" s="3"/>
      <c r="K55" s="2"/>
      <c r="L55" s="2"/>
      <c r="M55" s="480"/>
      <c r="N55" s="1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>
      <c r="A56" s="2"/>
      <c r="B56" s="217"/>
      <c r="C56" s="47"/>
      <c r="D56" s="47"/>
      <c r="E56" s="479"/>
      <c r="F56" s="2"/>
      <c r="G56" s="2"/>
      <c r="H56" s="2"/>
      <c r="I56" s="1"/>
      <c r="J56" s="3"/>
      <c r="K56" s="2"/>
      <c r="L56" s="2"/>
      <c r="M56" s="480"/>
      <c r="N56" s="1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>
      <c r="A57" s="2"/>
      <c r="B57" s="217"/>
      <c r="C57" s="47"/>
      <c r="D57" s="47"/>
      <c r="E57" s="479"/>
      <c r="F57" s="2"/>
      <c r="G57" s="2"/>
      <c r="H57" s="2"/>
      <c r="I57" s="1"/>
      <c r="J57" s="3"/>
      <c r="K57" s="2"/>
      <c r="L57" s="2"/>
      <c r="M57" s="480"/>
      <c r="N57" s="1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>
      <c r="A58" s="2"/>
      <c r="B58" s="217"/>
      <c r="C58" s="47"/>
      <c r="D58" s="47"/>
      <c r="E58" s="479"/>
      <c r="F58" s="2"/>
      <c r="G58" s="2"/>
      <c r="H58" s="2"/>
      <c r="I58" s="1"/>
      <c r="J58" s="3"/>
      <c r="K58" s="2"/>
      <c r="L58" s="2"/>
      <c r="M58" s="480"/>
      <c r="N58" s="1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>
      <c r="A59" s="2"/>
      <c r="B59" s="217"/>
      <c r="C59" s="47"/>
      <c r="D59" s="47"/>
      <c r="E59" s="479"/>
      <c r="F59" s="2"/>
      <c r="G59" s="2"/>
      <c r="H59" s="2"/>
      <c r="I59" s="1"/>
      <c r="J59" s="3"/>
      <c r="K59" s="2"/>
      <c r="L59" s="2"/>
      <c r="M59" s="480"/>
      <c r="N59" s="1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>
      <c r="A60" s="2"/>
      <c r="B60" s="217"/>
      <c r="C60" s="47"/>
      <c r="D60" s="47"/>
      <c r="E60" s="479"/>
      <c r="F60" s="2"/>
      <c r="G60" s="2"/>
      <c r="H60" s="2"/>
      <c r="I60" s="1"/>
      <c r="J60" s="3"/>
      <c r="K60" s="2"/>
      <c r="L60" s="2"/>
      <c r="M60" s="480"/>
      <c r="N60" s="1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>
      <c r="A61" s="2"/>
      <c r="B61" s="217"/>
      <c r="C61" s="47"/>
      <c r="D61" s="47"/>
      <c r="E61" s="479"/>
      <c r="F61" s="2"/>
      <c r="G61" s="2"/>
      <c r="H61" s="2"/>
      <c r="I61" s="1"/>
      <c r="J61" s="3"/>
      <c r="K61" s="2"/>
      <c r="L61" s="2"/>
      <c r="M61" s="480"/>
      <c r="N61" s="1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>
      <c r="A62" s="2"/>
      <c r="B62" s="217"/>
      <c r="C62" s="47"/>
      <c r="D62" s="47"/>
      <c r="E62" s="479"/>
      <c r="F62" s="2"/>
      <c r="G62" s="2"/>
      <c r="H62" s="2"/>
      <c r="I62" s="1"/>
      <c r="J62" s="3"/>
      <c r="K62" s="2"/>
      <c r="L62" s="2"/>
      <c r="M62" s="480"/>
      <c r="N62" s="1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>
      <c r="A63" s="2"/>
      <c r="B63" s="217"/>
      <c r="C63" s="47"/>
      <c r="D63" s="47"/>
      <c r="E63" s="479"/>
      <c r="F63" s="2"/>
      <c r="G63" s="2"/>
      <c r="H63" s="2"/>
      <c r="I63" s="1"/>
      <c r="J63" s="3"/>
      <c r="K63" s="2"/>
      <c r="L63" s="2"/>
      <c r="M63" s="480"/>
      <c r="N63" s="1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>
      <c r="A64" s="2"/>
      <c r="B64" s="217"/>
      <c r="C64" s="47"/>
      <c r="D64" s="47"/>
      <c r="E64" s="479"/>
      <c r="F64" s="2"/>
      <c r="G64" s="2"/>
      <c r="H64" s="2"/>
      <c r="I64" s="1"/>
      <c r="J64" s="3"/>
      <c r="K64" s="2"/>
      <c r="L64" s="2"/>
      <c r="M64" s="480"/>
      <c r="N64" s="1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>
      <c r="A65" s="2"/>
      <c r="B65" s="217"/>
      <c r="C65" s="47"/>
      <c r="D65" s="47"/>
      <c r="E65" s="479"/>
      <c r="F65" s="2"/>
      <c r="G65" s="2"/>
      <c r="H65" s="2"/>
      <c r="I65" s="1"/>
      <c r="J65" s="3"/>
      <c r="K65" s="2"/>
      <c r="L65" s="2"/>
      <c r="M65" s="480"/>
      <c r="N65" s="1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>
      <c r="A66" s="2"/>
      <c r="B66" s="217"/>
      <c r="C66" s="47"/>
      <c r="D66" s="47"/>
      <c r="E66" s="479"/>
      <c r="F66" s="2"/>
      <c r="G66" s="2"/>
      <c r="H66" s="2"/>
      <c r="I66" s="1"/>
      <c r="J66" s="3"/>
      <c r="K66" s="2"/>
      <c r="L66" s="2"/>
      <c r="M66" s="480"/>
      <c r="N66" s="1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>
      <c r="A67" s="2"/>
      <c r="B67" s="217"/>
      <c r="C67" s="47"/>
      <c r="D67" s="47"/>
      <c r="E67" s="479"/>
      <c r="F67" s="2"/>
      <c r="G67" s="2"/>
      <c r="H67" s="2"/>
      <c r="I67" s="1"/>
      <c r="J67" s="3"/>
      <c r="K67" s="2"/>
      <c r="L67" s="2"/>
      <c r="M67" s="480"/>
      <c r="N67" s="1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>
      <c r="A68" s="2"/>
      <c r="B68" s="217"/>
      <c r="C68" s="47"/>
      <c r="D68" s="47"/>
      <c r="E68" s="479"/>
      <c r="F68" s="2"/>
      <c r="G68" s="2"/>
      <c r="H68" s="2"/>
      <c r="I68" s="1"/>
      <c r="J68" s="3"/>
      <c r="K68" s="2"/>
      <c r="L68" s="2"/>
      <c r="M68" s="480"/>
      <c r="N68" s="1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>
      <c r="A69" s="2"/>
      <c r="B69" s="217"/>
      <c r="C69" s="47"/>
      <c r="D69" s="47"/>
      <c r="E69" s="479"/>
      <c r="F69" s="2"/>
      <c r="G69" s="2"/>
      <c r="H69" s="2"/>
      <c r="I69" s="1"/>
      <c r="J69" s="3"/>
      <c r="K69" s="2"/>
      <c r="L69" s="2"/>
      <c r="M69" s="480"/>
      <c r="N69" s="1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>
      <c r="A70" s="2"/>
      <c r="B70" s="217"/>
      <c r="C70" s="47"/>
      <c r="D70" s="47"/>
      <c r="E70" s="479"/>
      <c r="F70" s="2"/>
      <c r="G70" s="2"/>
      <c r="H70" s="2"/>
      <c r="I70" s="1"/>
      <c r="J70" s="3"/>
      <c r="K70" s="2"/>
      <c r="L70" s="2"/>
      <c r="M70" s="480"/>
      <c r="N70" s="1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>
      <c r="A71" s="2"/>
      <c r="B71" s="217"/>
      <c r="C71" s="47"/>
      <c r="D71" s="47"/>
      <c r="E71" s="479"/>
      <c r="F71" s="2"/>
      <c r="G71" s="2"/>
      <c r="H71" s="2"/>
      <c r="I71" s="1"/>
      <c r="J71" s="3"/>
      <c r="K71" s="2"/>
      <c r="L71" s="2"/>
      <c r="M71" s="480"/>
      <c r="N71" s="1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>
      <c r="A72" s="2"/>
      <c r="B72" s="217"/>
      <c r="C72" s="47"/>
      <c r="D72" s="47"/>
      <c r="E72" s="479"/>
      <c r="F72" s="2"/>
      <c r="G72" s="2"/>
      <c r="H72" s="2"/>
      <c r="I72" s="1"/>
      <c r="J72" s="3"/>
      <c r="K72" s="2"/>
      <c r="L72" s="2"/>
      <c r="M72" s="480"/>
      <c r="N72" s="1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>
      <c r="A73" s="2"/>
      <c r="B73" s="217"/>
      <c r="C73" s="47"/>
      <c r="D73" s="47"/>
      <c r="E73" s="479"/>
      <c r="F73" s="2"/>
      <c r="G73" s="2"/>
      <c r="H73" s="2"/>
      <c r="I73" s="1"/>
      <c r="J73" s="3"/>
      <c r="K73" s="2"/>
      <c r="L73" s="2"/>
      <c r="M73" s="480"/>
      <c r="N73" s="1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>
      <c r="A74" s="2"/>
      <c r="B74" s="217"/>
      <c r="C74" s="47"/>
      <c r="D74" s="47"/>
      <c r="E74" s="479"/>
      <c r="F74" s="2"/>
      <c r="G74" s="2"/>
      <c r="H74" s="2"/>
      <c r="I74" s="1"/>
      <c r="J74" s="3"/>
      <c r="K74" s="2"/>
      <c r="L74" s="2"/>
      <c r="M74" s="480"/>
      <c r="N74" s="1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>
      <c r="A75" s="2"/>
      <c r="B75" s="217"/>
      <c r="C75" s="47"/>
      <c r="D75" s="47"/>
      <c r="E75" s="479"/>
      <c r="F75" s="2"/>
      <c r="G75" s="2"/>
      <c r="H75" s="2"/>
      <c r="I75" s="1"/>
      <c r="J75" s="3"/>
      <c r="K75" s="2"/>
      <c r="L75" s="2"/>
      <c r="M75" s="480"/>
      <c r="N75" s="1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>
      <c r="A76" s="2"/>
      <c r="B76" s="217"/>
      <c r="C76" s="47"/>
      <c r="D76" s="47"/>
      <c r="E76" s="479"/>
      <c r="F76" s="2"/>
      <c r="G76" s="2"/>
      <c r="H76" s="2"/>
      <c r="I76" s="1"/>
      <c r="J76" s="3"/>
      <c r="K76" s="2"/>
      <c r="L76" s="2"/>
      <c r="M76" s="480"/>
      <c r="N76" s="1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>
      <c r="A77" s="2"/>
      <c r="B77" s="217"/>
      <c r="C77" s="47"/>
      <c r="D77" s="47"/>
      <c r="E77" s="479"/>
      <c r="F77" s="2"/>
      <c r="G77" s="2"/>
      <c r="H77" s="2"/>
      <c r="I77" s="1"/>
      <c r="J77" s="3"/>
      <c r="K77" s="2"/>
      <c r="L77" s="2"/>
      <c r="M77" s="480"/>
      <c r="N77" s="1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>
      <c r="A78" s="2"/>
      <c r="B78" s="217"/>
      <c r="C78" s="47"/>
      <c r="D78" s="47"/>
      <c r="E78" s="479"/>
      <c r="F78" s="2"/>
      <c r="G78" s="2"/>
      <c r="H78" s="2"/>
      <c r="I78" s="1"/>
      <c r="J78" s="3"/>
      <c r="K78" s="2"/>
      <c r="L78" s="2"/>
      <c r="M78" s="480"/>
      <c r="N78" s="1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>
      <c r="A79" s="2"/>
      <c r="B79" s="217"/>
      <c r="C79" s="47"/>
      <c r="D79" s="47"/>
      <c r="E79" s="479"/>
      <c r="F79" s="2"/>
      <c r="G79" s="2"/>
      <c r="H79" s="2"/>
      <c r="I79" s="1"/>
      <c r="J79" s="3"/>
      <c r="K79" s="2"/>
      <c r="L79" s="2"/>
      <c r="M79" s="480"/>
      <c r="N79" s="1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>
      <c r="A80" s="2"/>
      <c r="B80" s="217"/>
      <c r="C80" s="47"/>
      <c r="D80" s="47"/>
      <c r="E80" s="479"/>
      <c r="F80" s="2"/>
      <c r="G80" s="2"/>
      <c r="H80" s="2"/>
      <c r="I80" s="1"/>
      <c r="J80" s="3"/>
      <c r="K80" s="2"/>
      <c r="L80" s="2"/>
      <c r="M80" s="480"/>
      <c r="N80" s="1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>
      <c r="A81" s="2"/>
      <c r="B81" s="217"/>
      <c r="C81" s="47"/>
      <c r="D81" s="47"/>
      <c r="E81" s="479"/>
      <c r="F81" s="2"/>
      <c r="G81" s="2"/>
      <c r="H81" s="2"/>
      <c r="I81" s="1"/>
      <c r="J81" s="3"/>
      <c r="K81" s="2"/>
      <c r="L81" s="2"/>
      <c r="M81" s="480"/>
      <c r="N81" s="1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>
      <c r="A82" s="2"/>
      <c r="B82" s="217"/>
      <c r="C82" s="47"/>
      <c r="D82" s="47"/>
      <c r="E82" s="479"/>
      <c r="F82" s="2"/>
      <c r="G82" s="2"/>
      <c r="H82" s="2"/>
      <c r="I82" s="1"/>
      <c r="J82" s="3"/>
      <c r="K82" s="2"/>
      <c r="L82" s="2"/>
      <c r="M82" s="480"/>
      <c r="N82" s="1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>
      <c r="A83" s="2"/>
      <c r="B83" s="217"/>
      <c r="C83" s="47"/>
      <c r="D83" s="47"/>
      <c r="E83" s="479"/>
      <c r="F83" s="2"/>
      <c r="G83" s="2"/>
      <c r="H83" s="2"/>
      <c r="I83" s="1"/>
      <c r="J83" s="3"/>
      <c r="K83" s="2"/>
      <c r="L83" s="2"/>
      <c r="M83" s="480"/>
      <c r="N83" s="1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>
      <c r="A84" s="2"/>
      <c r="B84" s="217"/>
      <c r="C84" s="47"/>
      <c r="D84" s="47"/>
      <c r="E84" s="479"/>
      <c r="F84" s="2"/>
      <c r="G84" s="2"/>
      <c r="H84" s="2"/>
      <c r="I84" s="1"/>
      <c r="J84" s="3"/>
      <c r="K84" s="2"/>
      <c r="L84" s="2"/>
      <c r="M84" s="480"/>
      <c r="N84" s="1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>
      <c r="A85" s="2"/>
      <c r="B85" s="217"/>
      <c r="C85" s="47"/>
      <c r="D85" s="47"/>
      <c r="E85" s="479"/>
      <c r="F85" s="2"/>
      <c r="G85" s="2"/>
      <c r="H85" s="2"/>
      <c r="I85" s="1"/>
      <c r="J85" s="3"/>
      <c r="K85" s="2"/>
      <c r="L85" s="2"/>
      <c r="M85" s="480"/>
      <c r="N85" s="1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>
      <c r="A86" s="2"/>
      <c r="B86" s="217"/>
      <c r="C86" s="47"/>
      <c r="D86" s="47"/>
      <c r="E86" s="479"/>
      <c r="F86" s="2"/>
      <c r="G86" s="2"/>
      <c r="H86" s="2"/>
      <c r="I86" s="1"/>
      <c r="J86" s="3"/>
      <c r="K86" s="2"/>
      <c r="L86" s="2"/>
      <c r="M86" s="480"/>
      <c r="N86" s="1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>
      <c r="A87" s="2"/>
      <c r="B87" s="217"/>
      <c r="C87" s="47"/>
      <c r="D87" s="47"/>
      <c r="E87" s="479"/>
      <c r="F87" s="2"/>
      <c r="G87" s="2"/>
      <c r="H87" s="2"/>
      <c r="I87" s="1"/>
      <c r="J87" s="3"/>
      <c r="K87" s="2"/>
      <c r="L87" s="2"/>
      <c r="M87" s="480"/>
      <c r="N87" s="1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>
      <c r="A88" s="2"/>
      <c r="B88" s="217"/>
      <c r="C88" s="47"/>
      <c r="D88" s="47"/>
      <c r="E88" s="479"/>
      <c r="F88" s="2"/>
      <c r="G88" s="2"/>
      <c r="H88" s="2"/>
      <c r="I88" s="1"/>
      <c r="J88" s="3"/>
      <c r="K88" s="2"/>
      <c r="L88" s="2"/>
      <c r="M88" s="480"/>
      <c r="N88" s="1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>
      <c r="A89" s="2"/>
      <c r="B89" s="217"/>
      <c r="C89" s="47"/>
      <c r="D89" s="47"/>
      <c r="E89" s="479"/>
      <c r="F89" s="2"/>
      <c r="G89" s="2"/>
      <c r="H89" s="2"/>
      <c r="I89" s="1"/>
      <c r="J89" s="3"/>
      <c r="K89" s="2"/>
      <c r="L89" s="2"/>
      <c r="M89" s="480"/>
      <c r="N89" s="1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>
      <c r="A90" s="2"/>
      <c r="B90" s="217"/>
      <c r="C90" s="47"/>
      <c r="D90" s="47"/>
      <c r="E90" s="479"/>
      <c r="F90" s="2"/>
      <c r="G90" s="2"/>
      <c r="H90" s="2"/>
      <c r="I90" s="1"/>
      <c r="J90" s="3"/>
      <c r="K90" s="2"/>
      <c r="L90" s="2"/>
      <c r="M90" s="480"/>
      <c r="N90" s="1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>
      <c r="A91" s="2"/>
      <c r="B91" s="217"/>
      <c r="C91" s="47"/>
      <c r="D91" s="47"/>
      <c r="E91" s="479"/>
      <c r="F91" s="2"/>
      <c r="G91" s="2"/>
      <c r="H91" s="2"/>
      <c r="I91" s="1"/>
      <c r="J91" s="3"/>
      <c r="K91" s="2"/>
      <c r="L91" s="2"/>
      <c r="M91" s="480"/>
      <c r="N91" s="1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>
      <c r="A92" s="2"/>
      <c r="B92" s="217"/>
      <c r="C92" s="47"/>
      <c r="D92" s="47"/>
      <c r="E92" s="479"/>
      <c r="F92" s="2"/>
      <c r="G92" s="2"/>
      <c r="H92" s="2"/>
      <c r="I92" s="1"/>
      <c r="J92" s="3"/>
      <c r="K92" s="2"/>
      <c r="L92" s="2"/>
      <c r="M92" s="480"/>
      <c r="N92" s="1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>
      <c r="A93" s="2"/>
      <c r="B93" s="217"/>
      <c r="C93" s="47"/>
      <c r="D93" s="47"/>
      <c r="E93" s="479"/>
      <c r="F93" s="2"/>
      <c r="G93" s="2"/>
      <c r="H93" s="2"/>
      <c r="I93" s="1"/>
      <c r="J93" s="3"/>
      <c r="K93" s="2"/>
      <c r="L93" s="2"/>
      <c r="M93" s="480"/>
      <c r="N93" s="1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>
      <c r="A94" s="2"/>
      <c r="B94" s="217"/>
      <c r="C94" s="47"/>
      <c r="D94" s="47"/>
      <c r="E94" s="479"/>
      <c r="F94" s="2"/>
      <c r="G94" s="2"/>
      <c r="H94" s="2"/>
      <c r="I94" s="1"/>
      <c r="J94" s="3"/>
      <c r="K94" s="2"/>
      <c r="L94" s="2"/>
      <c r="M94" s="480"/>
      <c r="N94" s="1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>
      <c r="A95" s="2"/>
      <c r="B95" s="217"/>
      <c r="C95" s="47"/>
      <c r="D95" s="47"/>
      <c r="E95" s="479"/>
      <c r="F95" s="2"/>
      <c r="G95" s="2"/>
      <c r="H95" s="2"/>
      <c r="I95" s="1"/>
      <c r="J95" s="3"/>
      <c r="K95" s="2"/>
      <c r="L95" s="2"/>
      <c r="M95" s="480"/>
      <c r="N95" s="1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>
      <c r="A96" s="2"/>
      <c r="B96" s="217"/>
      <c r="C96" s="47"/>
      <c r="D96" s="47"/>
      <c r="E96" s="479"/>
      <c r="F96" s="2"/>
      <c r="G96" s="2"/>
      <c r="H96" s="2"/>
      <c r="I96" s="1"/>
      <c r="J96" s="3"/>
      <c r="K96" s="2"/>
      <c r="L96" s="2"/>
      <c r="M96" s="480"/>
      <c r="N96" s="1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>
      <c r="A97" s="2"/>
      <c r="B97" s="217"/>
      <c r="C97" s="47"/>
      <c r="D97" s="47"/>
      <c r="E97" s="479"/>
      <c r="F97" s="2"/>
      <c r="G97" s="2"/>
      <c r="H97" s="2"/>
      <c r="I97" s="1"/>
      <c r="J97" s="3"/>
      <c r="K97" s="2"/>
      <c r="L97" s="2"/>
      <c r="M97" s="480"/>
      <c r="N97" s="1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>
      <c r="A98" s="2"/>
      <c r="B98" s="217"/>
      <c r="C98" s="47"/>
      <c r="D98" s="47"/>
      <c r="E98" s="479"/>
      <c r="F98" s="2"/>
      <c r="G98" s="2"/>
      <c r="H98" s="2"/>
      <c r="I98" s="1"/>
      <c r="J98" s="3"/>
      <c r="K98" s="2"/>
      <c r="L98" s="2"/>
      <c r="M98" s="480"/>
      <c r="N98" s="1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>
      <c r="A99" s="2"/>
      <c r="B99" s="217"/>
      <c r="C99" s="47"/>
      <c r="D99" s="47"/>
      <c r="E99" s="479"/>
      <c r="F99" s="2"/>
      <c r="G99" s="2"/>
      <c r="H99" s="2"/>
      <c r="I99" s="1"/>
      <c r="J99" s="3"/>
      <c r="K99" s="2"/>
      <c r="L99" s="2"/>
      <c r="M99" s="480"/>
      <c r="N99" s="1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>
      <c r="A100" s="2"/>
      <c r="B100" s="217"/>
      <c r="C100" s="47"/>
      <c r="D100" s="47"/>
      <c r="E100" s="479"/>
      <c r="F100" s="2"/>
      <c r="G100" s="2"/>
      <c r="H100" s="2"/>
      <c r="I100" s="1"/>
      <c r="J100" s="3"/>
      <c r="K100" s="2"/>
      <c r="L100" s="2"/>
      <c r="M100" s="480"/>
      <c r="N100" s="1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>
      <c r="A101" s="2"/>
      <c r="B101" s="217"/>
      <c r="C101" s="47"/>
      <c r="D101" s="47"/>
      <c r="E101" s="479"/>
      <c r="F101" s="2"/>
      <c r="G101" s="2"/>
      <c r="H101" s="2"/>
      <c r="I101" s="1"/>
      <c r="J101" s="3"/>
      <c r="K101" s="2"/>
      <c r="L101" s="2"/>
      <c r="M101" s="480"/>
      <c r="N101" s="1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>
      <c r="A102" s="2"/>
      <c r="B102" s="217"/>
      <c r="C102" s="47"/>
      <c r="D102" s="47"/>
      <c r="E102" s="479"/>
      <c r="F102" s="2"/>
      <c r="G102" s="2"/>
      <c r="H102" s="2"/>
      <c r="I102" s="1"/>
      <c r="J102" s="3"/>
      <c r="K102" s="2"/>
      <c r="L102" s="2"/>
      <c r="M102" s="480"/>
      <c r="N102" s="1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>
      <c r="A103" s="2"/>
      <c r="B103" s="217"/>
      <c r="C103" s="47"/>
      <c r="D103" s="47"/>
      <c r="E103" s="479"/>
      <c r="F103" s="2"/>
      <c r="G103" s="2"/>
      <c r="H103" s="2"/>
      <c r="I103" s="1"/>
      <c r="J103" s="3"/>
      <c r="K103" s="2"/>
      <c r="L103" s="2"/>
      <c r="M103" s="480"/>
      <c r="N103" s="1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>
      <c r="A104" s="2"/>
      <c r="B104" s="217"/>
      <c r="C104" s="47"/>
      <c r="D104" s="47"/>
      <c r="E104" s="479"/>
      <c r="F104" s="2"/>
      <c r="G104" s="2"/>
      <c r="H104" s="2"/>
      <c r="I104" s="1"/>
      <c r="J104" s="3"/>
      <c r="K104" s="2"/>
      <c r="L104" s="2"/>
      <c r="M104" s="480"/>
      <c r="N104" s="1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>
      <c r="A105" s="2"/>
      <c r="B105" s="217"/>
      <c r="C105" s="47"/>
      <c r="D105" s="47"/>
      <c r="E105" s="479"/>
      <c r="F105" s="2"/>
      <c r="G105" s="2"/>
      <c r="H105" s="2"/>
      <c r="I105" s="1"/>
      <c r="J105" s="3"/>
      <c r="K105" s="2"/>
      <c r="L105" s="2"/>
      <c r="M105" s="480"/>
      <c r="N105" s="1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>
      <c r="A106" s="2"/>
      <c r="B106" s="217"/>
      <c r="C106" s="47"/>
      <c r="D106" s="47"/>
      <c r="E106" s="479"/>
      <c r="F106" s="2"/>
      <c r="G106" s="2"/>
      <c r="H106" s="2"/>
      <c r="I106" s="1"/>
      <c r="J106" s="3"/>
      <c r="K106" s="2"/>
      <c r="L106" s="2"/>
      <c r="M106" s="480"/>
      <c r="N106" s="1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>
      <c r="A107" s="2"/>
      <c r="B107" s="217"/>
      <c r="C107" s="47"/>
      <c r="D107" s="47"/>
      <c r="E107" s="479"/>
      <c r="F107" s="2"/>
      <c r="G107" s="2"/>
      <c r="H107" s="2"/>
      <c r="I107" s="1"/>
      <c r="J107" s="3"/>
      <c r="K107" s="2"/>
      <c r="L107" s="2"/>
      <c r="M107" s="480"/>
      <c r="N107" s="1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>
      <c r="A108" s="2"/>
      <c r="B108" s="217"/>
      <c r="C108" s="47"/>
      <c r="D108" s="47"/>
      <c r="E108" s="479"/>
      <c r="F108" s="2"/>
      <c r="G108" s="2"/>
      <c r="H108" s="2"/>
      <c r="I108" s="1"/>
      <c r="J108" s="3"/>
      <c r="K108" s="2"/>
      <c r="L108" s="2"/>
      <c r="M108" s="480"/>
      <c r="N108" s="1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>
      <c r="A109" s="2"/>
      <c r="B109" s="217"/>
      <c r="C109" s="47"/>
      <c r="D109" s="47"/>
      <c r="E109" s="479"/>
      <c r="F109" s="2"/>
      <c r="G109" s="2"/>
      <c r="H109" s="2"/>
      <c r="I109" s="1"/>
      <c r="J109" s="3"/>
      <c r="K109" s="2"/>
      <c r="L109" s="2"/>
      <c r="M109" s="480"/>
      <c r="N109" s="1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>
      <c r="A110" s="2"/>
      <c r="B110" s="217"/>
      <c r="C110" s="47"/>
      <c r="D110" s="47"/>
      <c r="E110" s="479"/>
      <c r="F110" s="2"/>
      <c r="G110" s="2"/>
      <c r="H110" s="2"/>
      <c r="I110" s="1"/>
      <c r="J110" s="3"/>
      <c r="K110" s="2"/>
      <c r="L110" s="2"/>
      <c r="M110" s="480"/>
      <c r="N110" s="1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>
      <c r="A111" s="2"/>
      <c r="B111" s="217"/>
      <c r="C111" s="47"/>
      <c r="D111" s="47"/>
      <c r="E111" s="479"/>
      <c r="F111" s="2"/>
      <c r="G111" s="2"/>
      <c r="H111" s="2"/>
      <c r="I111" s="1"/>
      <c r="J111" s="3"/>
      <c r="K111" s="2"/>
      <c r="L111" s="2"/>
      <c r="M111" s="480"/>
      <c r="N111" s="1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>
      <c r="A112" s="2"/>
      <c r="B112" s="217"/>
      <c r="C112" s="47"/>
      <c r="D112" s="47"/>
      <c r="E112" s="479"/>
      <c r="F112" s="2"/>
      <c r="G112" s="2"/>
      <c r="H112" s="2"/>
      <c r="I112" s="1"/>
      <c r="J112" s="3"/>
      <c r="K112" s="2"/>
      <c r="L112" s="2"/>
      <c r="M112" s="480"/>
      <c r="N112" s="1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>
      <c r="A113" s="2"/>
      <c r="B113" s="217"/>
      <c r="C113" s="47"/>
      <c r="D113" s="47"/>
      <c r="E113" s="479"/>
      <c r="F113" s="2"/>
      <c r="G113" s="2"/>
      <c r="H113" s="2"/>
      <c r="I113" s="1"/>
      <c r="J113" s="3"/>
      <c r="K113" s="2"/>
      <c r="L113" s="2"/>
      <c r="M113" s="480"/>
      <c r="N113" s="1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>
      <c r="A114" s="2"/>
      <c r="B114" s="217"/>
      <c r="C114" s="47"/>
      <c r="D114" s="47"/>
      <c r="E114" s="479"/>
      <c r="F114" s="2"/>
      <c r="G114" s="2"/>
      <c r="H114" s="2"/>
      <c r="I114" s="1"/>
      <c r="J114" s="3"/>
      <c r="K114" s="2"/>
      <c r="L114" s="2"/>
      <c r="M114" s="480"/>
      <c r="N114" s="1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>
      <c r="A115" s="2"/>
      <c r="B115" s="217"/>
      <c r="C115" s="47"/>
      <c r="D115" s="47"/>
      <c r="E115" s="479"/>
      <c r="F115" s="2"/>
      <c r="G115" s="2"/>
      <c r="H115" s="2"/>
      <c r="I115" s="1"/>
      <c r="J115" s="3"/>
      <c r="K115" s="2"/>
      <c r="L115" s="2"/>
      <c r="M115" s="480"/>
      <c r="N115" s="1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>
      <c r="A116" s="2"/>
      <c r="B116" s="217"/>
      <c r="C116" s="47"/>
      <c r="D116" s="47"/>
      <c r="E116" s="479"/>
      <c r="F116" s="2"/>
      <c r="G116" s="2"/>
      <c r="H116" s="2"/>
      <c r="I116" s="1"/>
      <c r="J116" s="3"/>
      <c r="K116" s="2"/>
      <c r="L116" s="2"/>
      <c r="M116" s="480"/>
      <c r="N116" s="1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>
      <c r="A117" s="2"/>
      <c r="B117" s="217"/>
      <c r="C117" s="47"/>
      <c r="D117" s="47"/>
      <c r="E117" s="479"/>
      <c r="F117" s="2"/>
      <c r="G117" s="2"/>
      <c r="H117" s="2"/>
      <c r="I117" s="1"/>
      <c r="J117" s="3"/>
      <c r="K117" s="2"/>
      <c r="L117" s="2"/>
      <c r="M117" s="480"/>
      <c r="N117" s="1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>
      <c r="A118" s="2"/>
      <c r="B118" s="217"/>
      <c r="C118" s="47"/>
      <c r="D118" s="47"/>
      <c r="E118" s="479"/>
      <c r="F118" s="2"/>
      <c r="G118" s="2"/>
      <c r="H118" s="2"/>
      <c r="I118" s="1"/>
      <c r="J118" s="3"/>
      <c r="K118" s="2"/>
      <c r="L118" s="2"/>
      <c r="M118" s="480"/>
      <c r="N118" s="1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>
      <c r="A119" s="2"/>
      <c r="B119" s="217"/>
      <c r="C119" s="47"/>
      <c r="D119" s="47"/>
      <c r="E119" s="479"/>
      <c r="F119" s="2"/>
      <c r="G119" s="2"/>
      <c r="H119" s="2"/>
      <c r="I119" s="1"/>
      <c r="J119" s="3"/>
      <c r="K119" s="2"/>
      <c r="L119" s="2"/>
      <c r="M119" s="480"/>
      <c r="N119" s="1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>
      <c r="A120" s="2"/>
      <c r="B120" s="217"/>
      <c r="C120" s="47"/>
      <c r="D120" s="47"/>
      <c r="E120" s="479"/>
      <c r="F120" s="2"/>
      <c r="G120" s="2"/>
      <c r="H120" s="2"/>
      <c r="I120" s="1"/>
      <c r="J120" s="3"/>
      <c r="K120" s="2"/>
      <c r="L120" s="2"/>
      <c r="M120" s="480"/>
      <c r="N120" s="1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>
      <c r="A121" s="2"/>
      <c r="B121" s="217"/>
      <c r="C121" s="47"/>
      <c r="D121" s="47"/>
      <c r="E121" s="479"/>
      <c r="F121" s="2"/>
      <c r="G121" s="2"/>
      <c r="H121" s="2"/>
      <c r="I121" s="1"/>
      <c r="J121" s="3"/>
      <c r="K121" s="2"/>
      <c r="L121" s="2"/>
      <c r="M121" s="480"/>
      <c r="N121" s="1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>
      <c r="A122" s="2"/>
      <c r="B122" s="217"/>
      <c r="C122" s="47"/>
      <c r="D122" s="47"/>
      <c r="E122" s="479"/>
      <c r="F122" s="2"/>
      <c r="G122" s="2"/>
      <c r="H122" s="2"/>
      <c r="I122" s="1"/>
      <c r="J122" s="3"/>
      <c r="K122" s="2"/>
      <c r="L122" s="2"/>
      <c r="M122" s="480"/>
      <c r="N122" s="1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>
      <c r="A123" s="2"/>
      <c r="B123" s="217"/>
      <c r="C123" s="47"/>
      <c r="D123" s="47"/>
      <c r="E123" s="479"/>
      <c r="F123" s="2"/>
      <c r="G123" s="2"/>
      <c r="H123" s="2"/>
      <c r="I123" s="1"/>
      <c r="J123" s="3"/>
      <c r="K123" s="2"/>
      <c r="L123" s="2"/>
      <c r="M123" s="480"/>
      <c r="N123" s="1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>
      <c r="A124" s="2"/>
      <c r="B124" s="217"/>
      <c r="C124" s="47"/>
      <c r="D124" s="47"/>
      <c r="E124" s="479"/>
      <c r="F124" s="2"/>
      <c r="G124" s="2"/>
      <c r="H124" s="2"/>
      <c r="I124" s="1"/>
      <c r="J124" s="3"/>
      <c r="K124" s="2"/>
      <c r="L124" s="2"/>
      <c r="M124" s="480"/>
      <c r="N124" s="1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>
      <c r="A125" s="2"/>
      <c r="B125" s="217"/>
      <c r="C125" s="47"/>
      <c r="D125" s="47"/>
      <c r="E125" s="479"/>
      <c r="F125" s="2"/>
      <c r="G125" s="2"/>
      <c r="H125" s="2"/>
      <c r="I125" s="1"/>
      <c r="J125" s="3"/>
      <c r="K125" s="2"/>
      <c r="L125" s="2"/>
      <c r="M125" s="480"/>
      <c r="N125" s="1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>
      <c r="A126" s="2"/>
      <c r="B126" s="217"/>
      <c r="C126" s="47"/>
      <c r="D126" s="47"/>
      <c r="E126" s="479"/>
      <c r="F126" s="2"/>
      <c r="G126" s="2"/>
      <c r="H126" s="2"/>
      <c r="I126" s="1"/>
      <c r="J126" s="3"/>
      <c r="K126" s="2"/>
      <c r="L126" s="2"/>
      <c r="M126" s="480"/>
      <c r="N126" s="1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>
      <c r="A127" s="2"/>
      <c r="B127" s="217"/>
      <c r="C127" s="47"/>
      <c r="D127" s="47"/>
      <c r="E127" s="479"/>
      <c r="F127" s="2"/>
      <c r="G127" s="2"/>
      <c r="H127" s="2"/>
      <c r="I127" s="1"/>
      <c r="J127" s="3"/>
      <c r="K127" s="2"/>
      <c r="L127" s="2"/>
      <c r="M127" s="480"/>
      <c r="N127" s="1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>
      <c r="A128" s="2"/>
      <c r="B128" s="217"/>
      <c r="C128" s="47"/>
      <c r="D128" s="47"/>
      <c r="E128" s="479"/>
      <c r="F128" s="2"/>
      <c r="G128" s="2"/>
      <c r="H128" s="2"/>
      <c r="I128" s="1"/>
      <c r="J128" s="3"/>
      <c r="K128" s="2"/>
      <c r="L128" s="2"/>
      <c r="M128" s="480"/>
      <c r="N128" s="1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>
      <c r="A129" s="2"/>
      <c r="B129" s="217"/>
      <c r="C129" s="47"/>
      <c r="D129" s="47"/>
      <c r="E129" s="479"/>
      <c r="F129" s="2"/>
      <c r="G129" s="2"/>
      <c r="H129" s="2"/>
      <c r="I129" s="1"/>
      <c r="J129" s="3"/>
      <c r="K129" s="2"/>
      <c r="L129" s="2"/>
      <c r="M129" s="480"/>
      <c r="N129" s="1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>
      <c r="A130" s="2"/>
      <c r="B130" s="217"/>
      <c r="C130" s="47"/>
      <c r="D130" s="47"/>
      <c r="E130" s="479"/>
      <c r="F130" s="2"/>
      <c r="G130" s="2"/>
      <c r="H130" s="2"/>
      <c r="I130" s="1"/>
      <c r="J130" s="3"/>
      <c r="K130" s="2"/>
      <c r="L130" s="2"/>
      <c r="M130" s="480"/>
      <c r="N130" s="1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>
      <c r="A131" s="2"/>
      <c r="B131" s="217"/>
      <c r="C131" s="47"/>
      <c r="D131" s="47"/>
      <c r="E131" s="479"/>
      <c r="F131" s="2"/>
      <c r="G131" s="2"/>
      <c r="H131" s="2"/>
      <c r="I131" s="1"/>
      <c r="J131" s="3"/>
      <c r="K131" s="2"/>
      <c r="L131" s="2"/>
      <c r="M131" s="480"/>
      <c r="N131" s="1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>
      <c r="A132" s="2"/>
      <c r="B132" s="217"/>
      <c r="C132" s="47"/>
      <c r="D132" s="47"/>
      <c r="E132" s="479"/>
      <c r="F132" s="2"/>
      <c r="G132" s="2"/>
      <c r="H132" s="2"/>
      <c r="I132" s="1"/>
      <c r="J132" s="3"/>
      <c r="K132" s="2"/>
      <c r="L132" s="2"/>
      <c r="M132" s="480"/>
      <c r="N132" s="1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>
      <c r="A133" s="2"/>
      <c r="B133" s="217"/>
      <c r="C133" s="47"/>
      <c r="D133" s="47"/>
      <c r="E133" s="479"/>
      <c r="F133" s="2"/>
      <c r="G133" s="2"/>
      <c r="H133" s="2"/>
      <c r="I133" s="1"/>
      <c r="J133" s="3"/>
      <c r="K133" s="2"/>
      <c r="L133" s="2"/>
      <c r="M133" s="480"/>
      <c r="N133" s="1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>
      <c r="A134" s="2"/>
      <c r="B134" s="217"/>
      <c r="C134" s="47"/>
      <c r="D134" s="47"/>
      <c r="E134" s="479"/>
      <c r="F134" s="2"/>
      <c r="G134" s="2"/>
      <c r="H134" s="2"/>
      <c r="I134" s="1"/>
      <c r="J134" s="3"/>
      <c r="K134" s="2"/>
      <c r="L134" s="2"/>
      <c r="M134" s="480"/>
      <c r="N134" s="1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>
      <c r="A135" s="2"/>
      <c r="B135" s="217"/>
      <c r="C135" s="47"/>
      <c r="D135" s="47"/>
      <c r="E135" s="479"/>
      <c r="F135" s="2"/>
      <c r="G135" s="2"/>
      <c r="H135" s="2"/>
      <c r="I135" s="1"/>
      <c r="J135" s="3"/>
      <c r="K135" s="2"/>
      <c r="L135" s="2"/>
      <c r="M135" s="480"/>
      <c r="N135" s="1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>
      <c r="A136" s="2"/>
      <c r="B136" s="217"/>
      <c r="C136" s="47"/>
      <c r="D136" s="47"/>
      <c r="E136" s="479"/>
      <c r="F136" s="2"/>
      <c r="G136" s="2"/>
      <c r="H136" s="2"/>
      <c r="I136" s="1"/>
      <c r="J136" s="3"/>
      <c r="K136" s="2"/>
      <c r="L136" s="2"/>
      <c r="M136" s="480"/>
      <c r="N136" s="1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>
      <c r="A137" s="2"/>
      <c r="B137" s="217"/>
      <c r="C137" s="47"/>
      <c r="D137" s="47"/>
      <c r="E137" s="479"/>
      <c r="F137" s="2"/>
      <c r="G137" s="2"/>
      <c r="H137" s="2"/>
      <c r="I137" s="1"/>
      <c r="J137" s="3"/>
      <c r="K137" s="2"/>
      <c r="L137" s="2"/>
      <c r="M137" s="480"/>
      <c r="N137" s="1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>
      <c r="A138" s="2"/>
      <c r="B138" s="217"/>
      <c r="C138" s="47"/>
      <c r="D138" s="47"/>
      <c r="E138" s="479"/>
      <c r="F138" s="2"/>
      <c r="G138" s="2"/>
      <c r="H138" s="2"/>
      <c r="I138" s="1"/>
      <c r="J138" s="3"/>
      <c r="K138" s="2"/>
      <c r="L138" s="2"/>
      <c r="M138" s="480"/>
      <c r="N138" s="1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>
      <c r="A139" s="2"/>
      <c r="B139" s="217"/>
      <c r="C139" s="47"/>
      <c r="D139" s="47"/>
      <c r="E139" s="479"/>
      <c r="F139" s="2"/>
      <c r="G139" s="2"/>
      <c r="H139" s="2"/>
      <c r="I139" s="1"/>
      <c r="J139" s="3"/>
      <c r="K139" s="2"/>
      <c r="L139" s="2"/>
      <c r="M139" s="480"/>
      <c r="N139" s="1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>
      <c r="A140" s="2"/>
      <c r="B140" s="217"/>
      <c r="C140" s="47"/>
      <c r="D140" s="47"/>
      <c r="E140" s="479"/>
      <c r="F140" s="2"/>
      <c r="G140" s="2"/>
      <c r="H140" s="2"/>
      <c r="I140" s="1"/>
      <c r="J140" s="3"/>
      <c r="K140" s="2"/>
      <c r="L140" s="2"/>
      <c r="M140" s="480"/>
      <c r="N140" s="1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>
      <c r="A141" s="2"/>
      <c r="B141" s="217"/>
      <c r="C141" s="47"/>
      <c r="D141" s="47"/>
      <c r="E141" s="479"/>
      <c r="F141" s="2"/>
      <c r="G141" s="2"/>
      <c r="H141" s="2"/>
      <c r="I141" s="1"/>
      <c r="J141" s="3"/>
      <c r="K141" s="2"/>
      <c r="L141" s="2"/>
      <c r="M141" s="480"/>
      <c r="N141" s="1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>
      <c r="A142" s="2"/>
      <c r="B142" s="217"/>
      <c r="C142" s="47"/>
      <c r="D142" s="47"/>
      <c r="E142" s="479"/>
      <c r="F142" s="2"/>
      <c r="G142" s="2"/>
      <c r="H142" s="2"/>
      <c r="I142" s="1"/>
      <c r="J142" s="3"/>
      <c r="K142" s="2"/>
      <c r="L142" s="2"/>
      <c r="M142" s="480"/>
      <c r="N142" s="1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>
      <c r="A143" s="2"/>
      <c r="B143" s="217"/>
      <c r="C143" s="47"/>
      <c r="D143" s="47"/>
      <c r="E143" s="479"/>
      <c r="F143" s="2"/>
      <c r="G143" s="2"/>
      <c r="H143" s="2"/>
      <c r="I143" s="1"/>
      <c r="J143" s="3"/>
      <c r="K143" s="2"/>
      <c r="L143" s="2"/>
      <c r="M143" s="480"/>
      <c r="N143" s="1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>
      <c r="A144" s="2"/>
      <c r="B144" s="217"/>
      <c r="C144" s="47"/>
      <c r="D144" s="47"/>
      <c r="E144" s="479"/>
      <c r="F144" s="2"/>
      <c r="G144" s="2"/>
      <c r="H144" s="2"/>
      <c r="I144" s="1"/>
      <c r="J144" s="3"/>
      <c r="K144" s="2"/>
      <c r="L144" s="2"/>
      <c r="M144" s="480"/>
      <c r="N144" s="1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>
      <c r="A145" s="2"/>
      <c r="B145" s="217"/>
      <c r="C145" s="47"/>
      <c r="D145" s="47"/>
      <c r="E145" s="479"/>
      <c r="F145" s="2"/>
      <c r="G145" s="2"/>
      <c r="H145" s="2"/>
      <c r="I145" s="1"/>
      <c r="J145" s="3"/>
      <c r="K145" s="2"/>
      <c r="L145" s="2"/>
      <c r="M145" s="480"/>
      <c r="N145" s="1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>
      <c r="A146" s="2"/>
      <c r="B146" s="217"/>
      <c r="C146" s="47"/>
      <c r="D146" s="47"/>
      <c r="E146" s="479"/>
      <c r="F146" s="2"/>
      <c r="G146" s="2"/>
      <c r="H146" s="2"/>
      <c r="I146" s="1"/>
      <c r="J146" s="3"/>
      <c r="K146" s="2"/>
      <c r="L146" s="2"/>
      <c r="M146" s="480"/>
      <c r="N146" s="1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>
      <c r="A147" s="2"/>
      <c r="B147" s="217"/>
      <c r="C147" s="47"/>
      <c r="D147" s="47"/>
      <c r="E147" s="479"/>
      <c r="F147" s="2"/>
      <c r="G147" s="2"/>
      <c r="H147" s="2"/>
      <c r="I147" s="1"/>
      <c r="J147" s="3"/>
      <c r="K147" s="2"/>
      <c r="L147" s="2"/>
      <c r="M147" s="480"/>
      <c r="N147" s="1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>
      <c r="A148" s="2"/>
      <c r="B148" s="217"/>
      <c r="C148" s="47"/>
      <c r="D148" s="47"/>
      <c r="E148" s="479"/>
      <c r="F148" s="2"/>
      <c r="G148" s="2"/>
      <c r="H148" s="2"/>
      <c r="I148" s="1"/>
      <c r="J148" s="3"/>
      <c r="K148" s="2"/>
      <c r="L148" s="2"/>
      <c r="M148" s="480"/>
      <c r="N148" s="1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>
      <c r="A149" s="2"/>
      <c r="B149" s="217"/>
      <c r="C149" s="47"/>
      <c r="D149" s="47"/>
      <c r="E149" s="479"/>
      <c r="F149" s="2"/>
      <c r="G149" s="2"/>
      <c r="H149" s="2"/>
      <c r="I149" s="1"/>
      <c r="J149" s="3"/>
      <c r="K149" s="2"/>
      <c r="L149" s="2"/>
      <c r="M149" s="480"/>
      <c r="N149" s="1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>
      <c r="A150" s="2"/>
      <c r="B150" s="217"/>
      <c r="C150" s="47"/>
      <c r="D150" s="47"/>
      <c r="E150" s="479"/>
      <c r="F150" s="2"/>
      <c r="G150" s="2"/>
      <c r="H150" s="2"/>
      <c r="I150" s="1"/>
      <c r="J150" s="3"/>
      <c r="K150" s="2"/>
      <c r="L150" s="2"/>
      <c r="M150" s="480"/>
      <c r="N150" s="1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>
      <c r="A151" s="2"/>
      <c r="B151" s="217"/>
      <c r="C151" s="47"/>
      <c r="D151" s="47"/>
      <c r="E151" s="479"/>
      <c r="F151" s="2"/>
      <c r="G151" s="2"/>
      <c r="H151" s="2"/>
      <c r="I151" s="1"/>
      <c r="J151" s="3"/>
      <c r="K151" s="2"/>
      <c r="L151" s="2"/>
      <c r="M151" s="480"/>
      <c r="N151" s="1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>
      <c r="A152" s="2"/>
      <c r="B152" s="217"/>
      <c r="C152" s="47"/>
      <c r="D152" s="47"/>
      <c r="E152" s="479"/>
      <c r="F152" s="2"/>
      <c r="G152" s="2"/>
      <c r="H152" s="2"/>
      <c r="I152" s="1"/>
      <c r="J152" s="3"/>
      <c r="K152" s="2"/>
      <c r="L152" s="2"/>
      <c r="M152" s="480"/>
      <c r="N152" s="1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>
      <c r="A153" s="2"/>
      <c r="B153" s="217"/>
      <c r="C153" s="47"/>
      <c r="D153" s="47"/>
      <c r="E153" s="479"/>
      <c r="F153" s="2"/>
      <c r="G153" s="2"/>
      <c r="H153" s="2"/>
      <c r="I153" s="1"/>
      <c r="J153" s="3"/>
      <c r="K153" s="2"/>
      <c r="L153" s="2"/>
      <c r="M153" s="480"/>
      <c r="N153" s="1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>
      <c r="A154" s="2"/>
      <c r="B154" s="217"/>
      <c r="C154" s="47"/>
      <c r="D154" s="47"/>
      <c r="E154" s="479"/>
      <c r="F154" s="2"/>
      <c r="G154" s="2"/>
      <c r="H154" s="2"/>
      <c r="I154" s="1"/>
      <c r="J154" s="3"/>
      <c r="K154" s="2"/>
      <c r="L154" s="2"/>
      <c r="M154" s="480"/>
      <c r="N154" s="1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>
      <c r="A155" s="2"/>
      <c r="B155" s="217"/>
      <c r="C155" s="47"/>
      <c r="D155" s="47"/>
      <c r="E155" s="479"/>
      <c r="F155" s="2"/>
      <c r="G155" s="2"/>
      <c r="H155" s="2"/>
      <c r="I155" s="1"/>
      <c r="J155" s="3"/>
      <c r="K155" s="2"/>
      <c r="L155" s="2"/>
      <c r="M155" s="480"/>
      <c r="N155" s="1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>
      <c r="A156" s="2"/>
      <c r="B156" s="217"/>
      <c r="C156" s="47"/>
      <c r="D156" s="47"/>
      <c r="E156" s="479"/>
      <c r="F156" s="2"/>
      <c r="G156" s="2"/>
      <c r="H156" s="2"/>
      <c r="I156" s="1"/>
      <c r="J156" s="3"/>
      <c r="K156" s="2"/>
      <c r="L156" s="2"/>
      <c r="M156" s="480"/>
      <c r="N156" s="1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>
      <c r="A157" s="2"/>
      <c r="B157" s="217"/>
      <c r="C157" s="47"/>
      <c r="D157" s="47"/>
      <c r="E157" s="479"/>
      <c r="F157" s="2"/>
      <c r="G157" s="2"/>
      <c r="H157" s="2"/>
      <c r="I157" s="1"/>
      <c r="J157" s="3"/>
      <c r="K157" s="2"/>
      <c r="L157" s="2"/>
      <c r="M157" s="480"/>
      <c r="N157" s="1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>
      <c r="A158" s="2"/>
      <c r="B158" s="217"/>
      <c r="C158" s="47"/>
      <c r="D158" s="47"/>
      <c r="E158" s="479"/>
      <c r="F158" s="2"/>
      <c r="G158" s="2"/>
      <c r="H158" s="2"/>
      <c r="I158" s="1"/>
      <c r="J158" s="3"/>
      <c r="K158" s="2"/>
      <c r="L158" s="2"/>
      <c r="M158" s="480"/>
      <c r="N158" s="1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>
      <c r="A159" s="2"/>
      <c r="B159" s="217"/>
      <c r="C159" s="47"/>
      <c r="D159" s="47"/>
      <c r="E159" s="479"/>
      <c r="F159" s="2"/>
      <c r="G159" s="2"/>
      <c r="H159" s="2"/>
      <c r="I159" s="1"/>
      <c r="J159" s="3"/>
      <c r="K159" s="2"/>
      <c r="L159" s="2"/>
      <c r="M159" s="480"/>
      <c r="N159" s="1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>
      <c r="A160" s="2"/>
      <c r="B160" s="217"/>
      <c r="C160" s="47"/>
      <c r="D160" s="47"/>
      <c r="E160" s="479"/>
      <c r="F160" s="2"/>
      <c r="G160" s="2"/>
      <c r="H160" s="2"/>
      <c r="I160" s="1"/>
      <c r="J160" s="3"/>
      <c r="K160" s="2"/>
      <c r="L160" s="2"/>
      <c r="M160" s="480"/>
      <c r="N160" s="1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>
      <c r="A161" s="2"/>
      <c r="B161" s="217"/>
      <c r="C161" s="47"/>
      <c r="D161" s="47"/>
      <c r="E161" s="479"/>
      <c r="F161" s="2"/>
      <c r="G161" s="2"/>
      <c r="H161" s="2"/>
      <c r="I161" s="1"/>
      <c r="J161" s="3"/>
      <c r="K161" s="2"/>
      <c r="L161" s="2"/>
      <c r="M161" s="480"/>
      <c r="N161" s="1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>
      <c r="A162" s="2"/>
      <c r="B162" s="217"/>
      <c r="C162" s="47"/>
      <c r="D162" s="47"/>
      <c r="E162" s="479"/>
      <c r="F162" s="2"/>
      <c r="G162" s="2"/>
      <c r="H162" s="2"/>
      <c r="I162" s="1"/>
      <c r="J162" s="3"/>
      <c r="K162" s="2"/>
      <c r="L162" s="2"/>
      <c r="M162" s="480"/>
      <c r="N162" s="1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>
      <c r="A163" s="2"/>
      <c r="B163" s="217"/>
      <c r="C163" s="47"/>
      <c r="D163" s="47"/>
      <c r="E163" s="479"/>
      <c r="F163" s="2"/>
      <c r="G163" s="2"/>
      <c r="H163" s="2"/>
      <c r="I163" s="1"/>
      <c r="J163" s="3"/>
      <c r="K163" s="2"/>
      <c r="L163" s="2"/>
      <c r="M163" s="480"/>
      <c r="N163" s="1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>
      <c r="A164" s="2"/>
      <c r="B164" s="217"/>
      <c r="C164" s="47"/>
      <c r="D164" s="47"/>
      <c r="E164" s="479"/>
      <c r="F164" s="2"/>
      <c r="G164" s="2"/>
      <c r="H164" s="2"/>
      <c r="I164" s="1"/>
      <c r="J164" s="3"/>
      <c r="K164" s="2"/>
      <c r="L164" s="2"/>
      <c r="M164" s="480"/>
      <c r="N164" s="1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>
      <c r="A165" s="2"/>
      <c r="B165" s="217"/>
      <c r="C165" s="47"/>
      <c r="D165" s="47"/>
      <c r="E165" s="479"/>
      <c r="F165" s="2"/>
      <c r="G165" s="2"/>
      <c r="H165" s="2"/>
      <c r="I165" s="1"/>
      <c r="J165" s="3"/>
      <c r="K165" s="2"/>
      <c r="L165" s="2"/>
      <c r="M165" s="480"/>
      <c r="N165" s="1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>
      <c r="A166" s="2"/>
      <c r="B166" s="217"/>
      <c r="C166" s="47"/>
      <c r="D166" s="47"/>
      <c r="E166" s="479"/>
      <c r="F166" s="2"/>
      <c r="G166" s="2"/>
      <c r="H166" s="2"/>
      <c r="I166" s="1"/>
      <c r="J166" s="3"/>
      <c r="K166" s="2"/>
      <c r="L166" s="2"/>
      <c r="M166" s="480"/>
      <c r="N166" s="1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>
      <c r="A167" s="2"/>
      <c r="B167" s="217"/>
      <c r="C167" s="47"/>
      <c r="D167" s="47"/>
      <c r="E167" s="479"/>
      <c r="F167" s="2"/>
      <c r="G167" s="2"/>
      <c r="H167" s="2"/>
      <c r="I167" s="1"/>
      <c r="J167" s="3"/>
      <c r="K167" s="2"/>
      <c r="L167" s="2"/>
      <c r="M167" s="480"/>
      <c r="N167" s="1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>
      <c r="A168" s="2"/>
      <c r="B168" s="217"/>
      <c r="C168" s="47"/>
      <c r="D168" s="47"/>
      <c r="E168" s="479"/>
      <c r="F168" s="2"/>
      <c r="G168" s="2"/>
      <c r="H168" s="2"/>
      <c r="I168" s="1"/>
      <c r="J168" s="3"/>
      <c r="K168" s="2"/>
      <c r="L168" s="2"/>
      <c r="M168" s="480"/>
      <c r="N168" s="1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>
      <c r="A169" s="2"/>
      <c r="B169" s="217"/>
      <c r="C169" s="47"/>
      <c r="D169" s="47"/>
      <c r="E169" s="479"/>
      <c r="F169" s="2"/>
      <c r="G169" s="2"/>
      <c r="H169" s="2"/>
      <c r="I169" s="1"/>
      <c r="J169" s="3"/>
      <c r="K169" s="2"/>
      <c r="L169" s="2"/>
      <c r="M169" s="480"/>
      <c r="N169" s="1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>
      <c r="A170" s="2"/>
      <c r="B170" s="217"/>
      <c r="C170" s="47"/>
      <c r="D170" s="47"/>
      <c r="E170" s="479"/>
      <c r="F170" s="2"/>
      <c r="G170" s="2"/>
      <c r="H170" s="2"/>
      <c r="I170" s="1"/>
      <c r="J170" s="3"/>
      <c r="K170" s="2"/>
      <c r="L170" s="2"/>
      <c r="M170" s="480"/>
      <c r="N170" s="1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>
      <c r="A171" s="2"/>
      <c r="B171" s="217"/>
      <c r="C171" s="47"/>
      <c r="D171" s="47"/>
      <c r="E171" s="479"/>
      <c r="F171" s="2"/>
      <c r="G171" s="2"/>
      <c r="H171" s="2"/>
      <c r="I171" s="1"/>
      <c r="J171" s="3"/>
      <c r="K171" s="2"/>
      <c r="L171" s="2"/>
      <c r="M171" s="480"/>
      <c r="N171" s="1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>
      <c r="A172" s="2"/>
      <c r="B172" s="217"/>
      <c r="C172" s="47"/>
      <c r="D172" s="47"/>
      <c r="E172" s="479"/>
      <c r="F172" s="2"/>
      <c r="G172" s="2"/>
      <c r="H172" s="2"/>
      <c r="I172" s="1"/>
      <c r="J172" s="3"/>
      <c r="K172" s="2"/>
      <c r="L172" s="2"/>
      <c r="M172" s="480"/>
      <c r="N172" s="1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>
      <c r="A173" s="2"/>
      <c r="B173" s="217"/>
      <c r="C173" s="47"/>
      <c r="D173" s="47"/>
      <c r="E173" s="479"/>
      <c r="F173" s="2"/>
      <c r="G173" s="2"/>
      <c r="H173" s="2"/>
      <c r="I173" s="1"/>
      <c r="J173" s="3"/>
      <c r="K173" s="2"/>
      <c r="L173" s="2"/>
      <c r="M173" s="480"/>
      <c r="N173" s="1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>
      <c r="A174" s="2"/>
      <c r="B174" s="217"/>
      <c r="C174" s="47"/>
      <c r="D174" s="47"/>
      <c r="E174" s="479"/>
      <c r="F174" s="2"/>
      <c r="G174" s="2"/>
      <c r="H174" s="2"/>
      <c r="I174" s="1"/>
      <c r="J174" s="3"/>
      <c r="K174" s="2"/>
      <c r="L174" s="2"/>
      <c r="M174" s="480"/>
      <c r="N174" s="1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>
      <c r="A175" s="2"/>
      <c r="B175" s="217"/>
      <c r="C175" s="47"/>
      <c r="D175" s="47"/>
      <c r="E175" s="479"/>
      <c r="F175" s="2"/>
      <c r="G175" s="2"/>
      <c r="H175" s="2"/>
      <c r="I175" s="1"/>
      <c r="J175" s="3"/>
      <c r="K175" s="2"/>
      <c r="L175" s="2"/>
      <c r="M175" s="480"/>
      <c r="N175" s="1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>
      <c r="A176" s="2"/>
      <c r="B176" s="217"/>
      <c r="C176" s="47"/>
      <c r="D176" s="47"/>
      <c r="E176" s="479"/>
      <c r="F176" s="2"/>
      <c r="G176" s="2"/>
      <c r="H176" s="2"/>
      <c r="I176" s="1"/>
      <c r="J176" s="3"/>
      <c r="K176" s="2"/>
      <c r="L176" s="2"/>
      <c r="M176" s="480"/>
      <c r="N176" s="1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>
      <c r="A177" s="2"/>
      <c r="B177" s="217"/>
      <c r="C177" s="47"/>
      <c r="D177" s="47"/>
      <c r="E177" s="479"/>
      <c r="F177" s="2"/>
      <c r="G177" s="2"/>
      <c r="H177" s="2"/>
      <c r="I177" s="1"/>
      <c r="J177" s="3"/>
      <c r="K177" s="2"/>
      <c r="L177" s="2"/>
      <c r="M177" s="480"/>
      <c r="N177" s="1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>
      <c r="A178" s="2"/>
      <c r="B178" s="217"/>
      <c r="C178" s="47"/>
      <c r="D178" s="47"/>
      <c r="E178" s="479"/>
      <c r="F178" s="2"/>
      <c r="G178" s="2"/>
      <c r="H178" s="2"/>
      <c r="I178" s="1"/>
      <c r="J178" s="3"/>
      <c r="K178" s="2"/>
      <c r="L178" s="2"/>
      <c r="M178" s="480"/>
      <c r="N178" s="1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>
      <c r="A179" s="2"/>
      <c r="B179" s="217"/>
      <c r="C179" s="47"/>
      <c r="D179" s="47"/>
      <c r="E179" s="479"/>
      <c r="F179" s="2"/>
      <c r="G179" s="2"/>
      <c r="H179" s="2"/>
      <c r="I179" s="1"/>
      <c r="J179" s="3"/>
      <c r="K179" s="2"/>
      <c r="L179" s="2"/>
      <c r="M179" s="480"/>
      <c r="N179" s="1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>
      <c r="A180" s="2"/>
      <c r="B180" s="217"/>
      <c r="C180" s="47"/>
      <c r="D180" s="47"/>
      <c r="E180" s="479"/>
      <c r="F180" s="2"/>
      <c r="G180" s="2"/>
      <c r="H180" s="2"/>
      <c r="I180" s="1"/>
      <c r="J180" s="3"/>
      <c r="K180" s="2"/>
      <c r="L180" s="2"/>
      <c r="M180" s="480"/>
      <c r="N180" s="1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>
      <c r="A181" s="2"/>
      <c r="B181" s="217"/>
      <c r="C181" s="47"/>
      <c r="D181" s="47"/>
      <c r="E181" s="479"/>
      <c r="F181" s="2"/>
      <c r="G181" s="2"/>
      <c r="H181" s="2"/>
      <c r="I181" s="1"/>
      <c r="J181" s="3"/>
      <c r="K181" s="2"/>
      <c r="L181" s="2"/>
      <c r="M181" s="480"/>
      <c r="N181" s="1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>
      <c r="A182" s="2"/>
      <c r="B182" s="217"/>
      <c r="C182" s="47"/>
      <c r="D182" s="47"/>
      <c r="E182" s="479"/>
      <c r="F182" s="2"/>
      <c r="G182" s="2"/>
      <c r="H182" s="2"/>
      <c r="I182" s="1"/>
      <c r="J182" s="3"/>
      <c r="K182" s="2"/>
      <c r="L182" s="2"/>
      <c r="M182" s="480"/>
      <c r="N182" s="1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>
      <c r="A183" s="2"/>
      <c r="B183" s="217"/>
      <c r="C183" s="47"/>
      <c r="D183" s="47"/>
      <c r="E183" s="479"/>
      <c r="F183" s="2"/>
      <c r="G183" s="2"/>
      <c r="H183" s="2"/>
      <c r="I183" s="1"/>
      <c r="J183" s="3"/>
      <c r="K183" s="2"/>
      <c r="L183" s="2"/>
      <c r="M183" s="480"/>
      <c r="N183" s="1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>
      <c r="A184" s="2"/>
      <c r="B184" s="217"/>
      <c r="C184" s="47"/>
      <c r="D184" s="47"/>
      <c r="E184" s="479"/>
      <c r="F184" s="2"/>
      <c r="G184" s="2"/>
      <c r="H184" s="2"/>
      <c r="I184" s="1"/>
      <c r="J184" s="3"/>
      <c r="K184" s="2"/>
      <c r="L184" s="2"/>
      <c r="M184" s="480"/>
      <c r="N184" s="1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>
      <c r="A185" s="2"/>
      <c r="B185" s="217"/>
      <c r="C185" s="47"/>
      <c r="D185" s="47"/>
      <c r="E185" s="479"/>
      <c r="F185" s="2"/>
      <c r="G185" s="2"/>
      <c r="H185" s="2"/>
      <c r="I185" s="1"/>
      <c r="J185" s="3"/>
      <c r="K185" s="2"/>
      <c r="L185" s="2"/>
      <c r="M185" s="480"/>
      <c r="N185" s="1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>
      <c r="A186" s="2"/>
      <c r="B186" s="217"/>
      <c r="C186" s="47"/>
      <c r="D186" s="47"/>
      <c r="E186" s="479"/>
      <c r="F186" s="2"/>
      <c r="G186" s="2"/>
      <c r="H186" s="2"/>
      <c r="I186" s="1"/>
      <c r="J186" s="3"/>
      <c r="K186" s="2"/>
      <c r="L186" s="2"/>
      <c r="M186" s="480"/>
      <c r="N186" s="1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>
      <c r="A187" s="2"/>
      <c r="B187" s="217"/>
      <c r="C187" s="47"/>
      <c r="D187" s="47"/>
      <c r="E187" s="479"/>
      <c r="F187" s="2"/>
      <c r="G187" s="2"/>
      <c r="H187" s="2"/>
      <c r="I187" s="1"/>
      <c r="J187" s="3"/>
      <c r="K187" s="2"/>
      <c r="L187" s="2"/>
      <c r="M187" s="480"/>
      <c r="N187" s="1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>
      <c r="A188" s="2"/>
      <c r="B188" s="217"/>
      <c r="C188" s="47"/>
      <c r="D188" s="47"/>
      <c r="E188" s="479"/>
      <c r="F188" s="2"/>
      <c r="G188" s="2"/>
      <c r="H188" s="2"/>
      <c r="I188" s="1"/>
      <c r="J188" s="3"/>
      <c r="K188" s="2"/>
      <c r="L188" s="2"/>
      <c r="M188" s="480"/>
      <c r="N188" s="1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>
      <c r="A189" s="2"/>
      <c r="B189" s="217"/>
      <c r="C189" s="47"/>
      <c r="D189" s="47"/>
      <c r="E189" s="479"/>
      <c r="F189" s="2"/>
      <c r="G189" s="2"/>
      <c r="H189" s="2"/>
      <c r="I189" s="1"/>
      <c r="J189" s="3"/>
      <c r="K189" s="2"/>
      <c r="L189" s="2"/>
      <c r="M189" s="480"/>
      <c r="N189" s="1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>
      <c r="A190" s="2"/>
      <c r="B190" s="217"/>
      <c r="C190" s="47"/>
      <c r="D190" s="47"/>
      <c r="E190" s="479"/>
      <c r="F190" s="2"/>
      <c r="G190" s="2"/>
      <c r="H190" s="2"/>
      <c r="I190" s="1"/>
      <c r="J190" s="3"/>
      <c r="K190" s="2"/>
      <c r="L190" s="2"/>
      <c r="M190" s="480"/>
      <c r="N190" s="1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>
      <c r="A191" s="2"/>
      <c r="B191" s="217"/>
      <c r="C191" s="47"/>
      <c r="D191" s="47"/>
      <c r="E191" s="479"/>
      <c r="F191" s="2"/>
      <c r="G191" s="2"/>
      <c r="H191" s="2"/>
      <c r="I191" s="1"/>
      <c r="J191" s="3"/>
      <c r="K191" s="2"/>
      <c r="L191" s="2"/>
      <c r="M191" s="480"/>
      <c r="N191" s="1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>
      <c r="A192" s="2"/>
      <c r="B192" s="217"/>
      <c r="C192" s="47"/>
      <c r="D192" s="47"/>
      <c r="E192" s="479"/>
      <c r="F192" s="2"/>
      <c r="G192" s="2"/>
      <c r="H192" s="2"/>
      <c r="I192" s="1"/>
      <c r="J192" s="3"/>
      <c r="K192" s="2"/>
      <c r="L192" s="2"/>
      <c r="M192" s="480"/>
      <c r="N192" s="1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>
      <c r="A193" s="2"/>
      <c r="B193" s="217"/>
      <c r="C193" s="47"/>
      <c r="D193" s="47"/>
      <c r="E193" s="479"/>
      <c r="F193" s="2"/>
      <c r="G193" s="2"/>
      <c r="H193" s="2"/>
      <c r="I193" s="1"/>
      <c r="J193" s="3"/>
      <c r="K193" s="2"/>
      <c r="L193" s="2"/>
      <c r="M193" s="480"/>
      <c r="N193" s="1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>
      <c r="A194" s="2"/>
      <c r="B194" s="217"/>
      <c r="C194" s="47"/>
      <c r="D194" s="47"/>
      <c r="E194" s="479"/>
      <c r="F194" s="2"/>
      <c r="G194" s="2"/>
      <c r="H194" s="2"/>
      <c r="I194" s="1"/>
      <c r="J194" s="3"/>
      <c r="K194" s="2"/>
      <c r="L194" s="2"/>
      <c r="M194" s="480"/>
      <c r="N194" s="1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>
      <c r="A195" s="2"/>
      <c r="B195" s="217"/>
      <c r="C195" s="47"/>
      <c r="D195" s="47"/>
      <c r="E195" s="479"/>
      <c r="F195" s="2"/>
      <c r="G195" s="2"/>
      <c r="H195" s="2"/>
      <c r="I195" s="1"/>
      <c r="J195" s="3"/>
      <c r="K195" s="2"/>
      <c r="L195" s="2"/>
      <c r="M195" s="480"/>
      <c r="N195" s="1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>
      <c r="A196" s="2"/>
      <c r="B196" s="217"/>
      <c r="C196" s="47"/>
      <c r="D196" s="47"/>
      <c r="E196" s="479"/>
      <c r="F196" s="2"/>
      <c r="G196" s="2"/>
      <c r="H196" s="2"/>
      <c r="I196" s="1"/>
      <c r="J196" s="3"/>
      <c r="K196" s="2"/>
      <c r="L196" s="2"/>
      <c r="M196" s="480"/>
      <c r="N196" s="1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>
      <c r="A197" s="2"/>
      <c r="B197" s="217"/>
      <c r="C197" s="47"/>
      <c r="D197" s="47"/>
      <c r="E197" s="479"/>
      <c r="F197" s="2"/>
      <c r="G197" s="2"/>
      <c r="H197" s="2"/>
      <c r="I197" s="1"/>
      <c r="J197" s="3"/>
      <c r="K197" s="2"/>
      <c r="L197" s="2"/>
      <c r="M197" s="480"/>
      <c r="N197" s="1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>
      <c r="A198" s="2"/>
      <c r="B198" s="217"/>
      <c r="C198" s="47"/>
      <c r="D198" s="47"/>
      <c r="E198" s="479"/>
      <c r="F198" s="2"/>
      <c r="G198" s="2"/>
      <c r="H198" s="2"/>
      <c r="I198" s="1"/>
      <c r="J198" s="3"/>
      <c r="K198" s="2"/>
      <c r="L198" s="2"/>
      <c r="M198" s="480"/>
      <c r="N198" s="1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>
      <c r="A199" s="2"/>
      <c r="B199" s="217"/>
      <c r="C199" s="47"/>
      <c r="D199" s="47"/>
      <c r="E199" s="479"/>
      <c r="F199" s="2"/>
      <c r="G199" s="2"/>
      <c r="H199" s="2"/>
      <c r="I199" s="1"/>
      <c r="J199" s="3"/>
      <c r="K199" s="2"/>
      <c r="L199" s="2"/>
      <c r="M199" s="480"/>
      <c r="N199" s="1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>
      <c r="A200" s="2"/>
      <c r="B200" s="217"/>
      <c r="C200" s="47"/>
      <c r="D200" s="47"/>
      <c r="E200" s="479"/>
      <c r="F200" s="2"/>
      <c r="G200" s="2"/>
      <c r="H200" s="2"/>
      <c r="I200" s="1"/>
      <c r="J200" s="3"/>
      <c r="K200" s="2"/>
      <c r="L200" s="2"/>
      <c r="M200" s="480"/>
      <c r="N200" s="1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>
      <c r="A201" s="2"/>
      <c r="B201" s="217"/>
      <c r="C201" s="47"/>
      <c r="D201" s="47"/>
      <c r="E201" s="479"/>
      <c r="F201" s="2"/>
      <c r="G201" s="2"/>
      <c r="H201" s="2"/>
      <c r="I201" s="1"/>
      <c r="J201" s="3"/>
      <c r="K201" s="2"/>
      <c r="L201" s="2"/>
      <c r="M201" s="480"/>
      <c r="N201" s="1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>
      <c r="A202" s="2"/>
      <c r="B202" s="217"/>
      <c r="C202" s="47"/>
      <c r="D202" s="47"/>
      <c r="E202" s="479"/>
      <c r="F202" s="2"/>
      <c r="G202" s="2"/>
      <c r="H202" s="2"/>
      <c r="I202" s="1"/>
      <c r="J202" s="3"/>
      <c r="K202" s="2"/>
      <c r="L202" s="2"/>
      <c r="M202" s="480"/>
      <c r="N202" s="1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>
      <c r="A203" s="2"/>
      <c r="B203" s="217"/>
      <c r="C203" s="47"/>
      <c r="D203" s="47"/>
      <c r="E203" s="479"/>
      <c r="F203" s="2"/>
      <c r="G203" s="2"/>
      <c r="H203" s="2"/>
      <c r="I203" s="1"/>
      <c r="J203" s="3"/>
      <c r="K203" s="2"/>
      <c r="L203" s="2"/>
      <c r="M203" s="480"/>
      <c r="N203" s="1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>
      <c r="A204" s="2"/>
      <c r="B204" s="217"/>
      <c r="C204" s="47"/>
      <c r="D204" s="47"/>
      <c r="E204" s="479"/>
      <c r="F204" s="2"/>
      <c r="G204" s="2"/>
      <c r="H204" s="2"/>
      <c r="I204" s="1"/>
      <c r="J204" s="3"/>
      <c r="K204" s="2"/>
      <c r="L204" s="2"/>
      <c r="M204" s="480"/>
      <c r="N204" s="1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>
      <c r="A205" s="2"/>
      <c r="B205" s="217"/>
      <c r="C205" s="47"/>
      <c r="D205" s="47"/>
      <c r="E205" s="479"/>
      <c r="F205" s="2"/>
      <c r="G205" s="2"/>
      <c r="H205" s="2"/>
      <c r="I205" s="1"/>
      <c r="J205" s="3"/>
      <c r="K205" s="2"/>
      <c r="L205" s="2"/>
      <c r="M205" s="480"/>
      <c r="N205" s="1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>
      <c r="A206" s="2"/>
      <c r="B206" s="217"/>
      <c r="C206" s="47"/>
      <c r="D206" s="47"/>
      <c r="E206" s="479"/>
      <c r="F206" s="2"/>
      <c r="G206" s="2"/>
      <c r="H206" s="2"/>
      <c r="I206" s="1"/>
      <c r="J206" s="3"/>
      <c r="K206" s="2"/>
      <c r="L206" s="2"/>
      <c r="M206" s="480"/>
      <c r="N206" s="1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>
      <c r="A207" s="2"/>
      <c r="B207" s="217"/>
      <c r="C207" s="47"/>
      <c r="D207" s="47"/>
      <c r="E207" s="479"/>
      <c r="F207" s="2"/>
      <c r="G207" s="2"/>
      <c r="H207" s="2"/>
      <c r="I207" s="1"/>
      <c r="J207" s="3"/>
      <c r="K207" s="2"/>
      <c r="L207" s="2"/>
      <c r="M207" s="480"/>
      <c r="N207" s="1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>
      <c r="A208" s="2"/>
      <c r="B208" s="217"/>
      <c r="C208" s="47"/>
      <c r="D208" s="47"/>
      <c r="E208" s="479"/>
      <c r="F208" s="2"/>
      <c r="G208" s="2"/>
      <c r="H208" s="2"/>
      <c r="I208" s="1"/>
      <c r="J208" s="3"/>
      <c r="K208" s="2"/>
      <c r="L208" s="2"/>
      <c r="M208" s="480"/>
      <c r="N208" s="1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>
      <c r="A209" s="2"/>
      <c r="B209" s="217"/>
      <c r="C209" s="47"/>
      <c r="D209" s="47"/>
      <c r="E209" s="479"/>
      <c r="F209" s="2"/>
      <c r="G209" s="2"/>
      <c r="H209" s="2"/>
      <c r="I209" s="1"/>
      <c r="J209" s="3"/>
      <c r="K209" s="2"/>
      <c r="L209" s="2"/>
      <c r="M209" s="480"/>
      <c r="N209" s="1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>
      <c r="A210" s="2"/>
      <c r="B210" s="217"/>
      <c r="C210" s="47"/>
      <c r="D210" s="47"/>
      <c r="E210" s="479"/>
      <c r="F210" s="2"/>
      <c r="G210" s="2"/>
      <c r="H210" s="2"/>
      <c r="I210" s="1"/>
      <c r="J210" s="3"/>
      <c r="K210" s="2"/>
      <c r="L210" s="2"/>
      <c r="M210" s="480"/>
      <c r="N210" s="1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>
      <c r="A211" s="2"/>
      <c r="B211" s="217"/>
      <c r="C211" s="47"/>
      <c r="D211" s="47"/>
      <c r="E211" s="479"/>
      <c r="F211" s="2"/>
      <c r="G211" s="2"/>
      <c r="H211" s="2"/>
      <c r="I211" s="1"/>
      <c r="J211" s="3"/>
      <c r="K211" s="2"/>
      <c r="L211" s="2"/>
      <c r="M211" s="480"/>
      <c r="N211" s="1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>
      <c r="A212" s="2"/>
      <c r="B212" s="217"/>
      <c r="C212" s="47"/>
      <c r="D212" s="47"/>
      <c r="E212" s="479"/>
      <c r="F212" s="2"/>
      <c r="G212" s="2"/>
      <c r="H212" s="2"/>
      <c r="I212" s="1"/>
      <c r="J212" s="3"/>
      <c r="K212" s="2"/>
      <c r="L212" s="2"/>
      <c r="M212" s="480"/>
      <c r="N212" s="1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>
      <c r="A213" s="2"/>
      <c r="B213" s="217"/>
      <c r="C213" s="47"/>
      <c r="D213" s="47"/>
      <c r="E213" s="479"/>
      <c r="F213" s="2"/>
      <c r="G213" s="2"/>
      <c r="H213" s="2"/>
      <c r="I213" s="1"/>
      <c r="J213" s="3"/>
      <c r="K213" s="2"/>
      <c r="L213" s="2"/>
      <c r="M213" s="480"/>
      <c r="N213" s="1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>
      <c r="A214" s="2"/>
      <c r="B214" s="217"/>
      <c r="C214" s="47"/>
      <c r="D214" s="47"/>
      <c r="E214" s="479"/>
      <c r="F214" s="2"/>
      <c r="G214" s="2"/>
      <c r="H214" s="2"/>
      <c r="I214" s="1"/>
      <c r="J214" s="3"/>
      <c r="K214" s="2"/>
      <c r="L214" s="2"/>
      <c r="M214" s="480"/>
      <c r="N214" s="1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>
      <c r="A215" s="2"/>
      <c r="B215" s="217"/>
      <c r="C215" s="47"/>
      <c r="D215" s="47"/>
      <c r="E215" s="479"/>
      <c r="F215" s="2"/>
      <c r="G215" s="2"/>
      <c r="H215" s="2"/>
      <c r="I215" s="1"/>
      <c r="J215" s="3"/>
      <c r="K215" s="2"/>
      <c r="L215" s="2"/>
      <c r="M215" s="480"/>
      <c r="N215" s="1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>
      <c r="A216" s="2"/>
      <c r="B216" s="217"/>
      <c r="C216" s="47"/>
      <c r="D216" s="47"/>
      <c r="E216" s="479"/>
      <c r="F216" s="2"/>
      <c r="G216" s="2"/>
      <c r="H216" s="2"/>
      <c r="I216" s="1"/>
      <c r="J216" s="3"/>
      <c r="K216" s="2"/>
      <c r="L216" s="2"/>
      <c r="M216" s="480"/>
      <c r="N216" s="1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>
      <c r="A217" s="2"/>
      <c r="B217" s="217"/>
      <c r="C217" s="47"/>
      <c r="D217" s="47"/>
      <c r="E217" s="479"/>
      <c r="F217" s="2"/>
      <c r="G217" s="2"/>
      <c r="H217" s="2"/>
      <c r="I217" s="1"/>
      <c r="J217" s="3"/>
      <c r="K217" s="2"/>
      <c r="L217" s="2"/>
      <c r="M217" s="480"/>
      <c r="N217" s="1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>
      <c r="A218" s="2"/>
      <c r="B218" s="217"/>
      <c r="C218" s="47"/>
      <c r="D218" s="47"/>
      <c r="E218" s="479"/>
      <c r="F218" s="2"/>
      <c r="G218" s="2"/>
      <c r="H218" s="2"/>
      <c r="I218" s="1"/>
      <c r="J218" s="3"/>
      <c r="K218" s="2"/>
      <c r="L218" s="2"/>
      <c r="M218" s="480"/>
      <c r="N218" s="1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>
      <c r="A219" s="2"/>
      <c r="B219" s="217"/>
      <c r="C219" s="47"/>
      <c r="D219" s="47"/>
      <c r="E219" s="479"/>
      <c r="F219" s="2"/>
      <c r="G219" s="2"/>
      <c r="H219" s="2"/>
      <c r="I219" s="1"/>
      <c r="J219" s="3"/>
      <c r="K219" s="2"/>
      <c r="L219" s="2"/>
      <c r="M219" s="480"/>
      <c r="N219" s="1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>
      <c r="A220" s="2"/>
      <c r="B220" s="217"/>
      <c r="C220" s="47"/>
      <c r="D220" s="47"/>
      <c r="E220" s="479"/>
      <c r="F220" s="2"/>
      <c r="G220" s="2"/>
      <c r="H220" s="2"/>
      <c r="I220" s="1"/>
      <c r="J220" s="3"/>
      <c r="K220" s="2"/>
      <c r="L220" s="2"/>
      <c r="M220" s="480"/>
      <c r="N220" s="1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>
      <c r="A221" s="2"/>
      <c r="B221" s="217"/>
      <c r="C221" s="47"/>
      <c r="D221" s="47"/>
      <c r="E221" s="479"/>
      <c r="F221" s="2"/>
      <c r="G221" s="2"/>
      <c r="H221" s="2"/>
      <c r="I221" s="1"/>
      <c r="J221" s="3"/>
      <c r="K221" s="2"/>
      <c r="L221" s="2"/>
      <c r="M221" s="480"/>
      <c r="N221" s="1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>
      <c r="A222" s="2"/>
      <c r="B222" s="217"/>
      <c r="C222" s="47"/>
      <c r="D222" s="47"/>
      <c r="E222" s="479"/>
      <c r="F222" s="2"/>
      <c r="G222" s="2"/>
      <c r="H222" s="2"/>
      <c r="I222" s="1"/>
      <c r="J222" s="3"/>
      <c r="K222" s="2"/>
      <c r="L222" s="2"/>
      <c r="M222" s="480"/>
      <c r="N222" s="1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>
      <c r="A223" s="2"/>
      <c r="B223" s="217"/>
      <c r="C223" s="47"/>
      <c r="D223" s="47"/>
      <c r="E223" s="479"/>
      <c r="F223" s="2"/>
      <c r="G223" s="2"/>
      <c r="H223" s="2"/>
      <c r="I223" s="1"/>
      <c r="J223" s="3"/>
      <c r="K223" s="2"/>
      <c r="L223" s="2"/>
      <c r="M223" s="480"/>
      <c r="N223" s="1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>
      <c r="A224" s="2"/>
      <c r="B224" s="217"/>
      <c r="C224" s="47"/>
      <c r="D224" s="47"/>
      <c r="E224" s="479"/>
      <c r="F224" s="2"/>
      <c r="G224" s="2"/>
      <c r="H224" s="2"/>
      <c r="I224" s="1"/>
      <c r="J224" s="3"/>
      <c r="K224" s="2"/>
      <c r="L224" s="2"/>
      <c r="M224" s="480"/>
      <c r="N224" s="1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>
      <c r="A225" s="2"/>
      <c r="B225" s="217"/>
      <c r="C225" s="47"/>
      <c r="D225" s="47"/>
      <c r="E225" s="479"/>
      <c r="F225" s="2"/>
      <c r="G225" s="2"/>
      <c r="H225" s="2"/>
      <c r="I225" s="1"/>
      <c r="J225" s="3"/>
      <c r="K225" s="2"/>
      <c r="L225" s="2"/>
      <c r="M225" s="480"/>
      <c r="N225" s="1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>
      <c r="A226" s="2"/>
      <c r="B226" s="217"/>
      <c r="C226" s="47"/>
      <c r="D226" s="47"/>
      <c r="E226" s="479"/>
      <c r="F226" s="2"/>
      <c r="G226" s="2"/>
      <c r="H226" s="2"/>
      <c r="I226" s="1"/>
      <c r="J226" s="3"/>
      <c r="K226" s="2"/>
      <c r="L226" s="2"/>
      <c r="M226" s="480"/>
      <c r="N226" s="1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>
      <c r="A227" s="2"/>
      <c r="B227" s="217"/>
      <c r="C227" s="47"/>
      <c r="D227" s="47"/>
      <c r="E227" s="479"/>
      <c r="F227" s="2"/>
      <c r="G227" s="2"/>
      <c r="H227" s="2"/>
      <c r="I227" s="1"/>
      <c r="J227" s="3"/>
      <c r="K227" s="2"/>
      <c r="L227" s="2"/>
      <c r="M227" s="480"/>
      <c r="N227" s="1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>
      <c r="A228" s="2"/>
      <c r="B228" s="217"/>
      <c r="C228" s="47"/>
      <c r="D228" s="47"/>
      <c r="E228" s="479"/>
      <c r="F228" s="2"/>
      <c r="G228" s="2"/>
      <c r="H228" s="2"/>
      <c r="I228" s="1"/>
      <c r="J228" s="3"/>
      <c r="K228" s="2"/>
      <c r="L228" s="2"/>
      <c r="M228" s="480"/>
      <c r="N228" s="1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>
      <c r="A229" s="2"/>
      <c r="B229" s="217"/>
      <c r="C229" s="47"/>
      <c r="D229" s="47"/>
      <c r="E229" s="479"/>
      <c r="F229" s="2"/>
      <c r="G229" s="2"/>
      <c r="H229" s="2"/>
      <c r="I229" s="1"/>
      <c r="J229" s="3"/>
      <c r="K229" s="2"/>
      <c r="L229" s="2"/>
      <c r="M229" s="480"/>
      <c r="N229" s="1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>
      <c r="A230" s="2"/>
      <c r="B230" s="217"/>
      <c r="C230" s="47"/>
      <c r="D230" s="47"/>
      <c r="E230" s="479"/>
      <c r="F230" s="2"/>
      <c r="G230" s="2"/>
      <c r="H230" s="2"/>
      <c r="I230" s="1"/>
      <c r="J230" s="3"/>
      <c r="K230" s="2"/>
      <c r="L230" s="2"/>
      <c r="M230" s="480"/>
      <c r="N230" s="1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>
      <c r="A231" s="2"/>
      <c r="B231" s="217"/>
      <c r="C231" s="47"/>
      <c r="D231" s="47"/>
      <c r="E231" s="479"/>
      <c r="F231" s="2"/>
      <c r="G231" s="2"/>
      <c r="H231" s="2"/>
      <c r="I231" s="1"/>
      <c r="J231" s="3"/>
      <c r="K231" s="2"/>
      <c r="L231" s="2"/>
      <c r="M231" s="480"/>
      <c r="N231" s="1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>
      <c r="A232" s="2"/>
      <c r="B232" s="217"/>
      <c r="C232" s="47"/>
      <c r="D232" s="47"/>
      <c r="E232" s="479"/>
      <c r="F232" s="2"/>
      <c r="G232" s="2"/>
      <c r="H232" s="2"/>
      <c r="I232" s="1"/>
      <c r="J232" s="3"/>
      <c r="K232" s="2"/>
      <c r="L232" s="2"/>
      <c r="M232" s="480"/>
      <c r="N232" s="1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>
      <c r="A233" s="2"/>
      <c r="B233" s="217"/>
      <c r="C233" s="47"/>
      <c r="D233" s="47"/>
      <c r="E233" s="479"/>
      <c r="F233" s="2"/>
      <c r="G233" s="2"/>
      <c r="H233" s="2"/>
      <c r="I233" s="1"/>
      <c r="J233" s="3"/>
      <c r="K233" s="2"/>
      <c r="L233" s="2"/>
      <c r="M233" s="480"/>
      <c r="N233" s="1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>
      <c r="A234" s="2"/>
      <c r="B234" s="217"/>
      <c r="C234" s="47"/>
      <c r="D234" s="47"/>
      <c r="E234" s="479"/>
      <c r="F234" s="2"/>
      <c r="G234" s="2"/>
      <c r="H234" s="2"/>
      <c r="I234" s="1"/>
      <c r="J234" s="3"/>
      <c r="K234" s="2"/>
      <c r="L234" s="2"/>
      <c r="M234" s="480"/>
      <c r="N234" s="1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>
      <c r="A235" s="2"/>
      <c r="B235" s="217"/>
      <c r="C235" s="47"/>
      <c r="D235" s="47"/>
      <c r="E235" s="479"/>
      <c r="F235" s="2"/>
      <c r="G235" s="2"/>
      <c r="H235" s="2"/>
      <c r="I235" s="1"/>
      <c r="J235" s="3"/>
      <c r="K235" s="2"/>
      <c r="L235" s="2"/>
      <c r="M235" s="480"/>
      <c r="N235" s="1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>
      <c r="A236" s="2"/>
      <c r="B236" s="217"/>
      <c r="C236" s="47"/>
      <c r="D236" s="47"/>
      <c r="E236" s="479"/>
      <c r="F236" s="2"/>
      <c r="G236" s="2"/>
      <c r="H236" s="2"/>
      <c r="I236" s="1"/>
      <c r="J236" s="3"/>
      <c r="K236" s="2"/>
      <c r="L236" s="2"/>
      <c r="M236" s="480"/>
      <c r="N236" s="1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>
      <c r="A237" s="2"/>
      <c r="B237" s="217"/>
      <c r="C237" s="47"/>
      <c r="D237" s="47"/>
      <c r="E237" s="479"/>
      <c r="F237" s="2"/>
      <c r="G237" s="2"/>
      <c r="H237" s="2"/>
      <c r="I237" s="1"/>
      <c r="J237" s="3"/>
      <c r="K237" s="2"/>
      <c r="L237" s="2"/>
      <c r="M237" s="480"/>
      <c r="N237" s="1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>
      <c r="A238" s="2"/>
      <c r="B238" s="217"/>
      <c r="C238" s="47"/>
      <c r="D238" s="47"/>
      <c r="E238" s="479"/>
      <c r="F238" s="2"/>
      <c r="G238" s="2"/>
      <c r="H238" s="2"/>
      <c r="I238" s="1"/>
      <c r="J238" s="3"/>
      <c r="K238" s="2"/>
      <c r="L238" s="2"/>
      <c r="M238" s="480"/>
      <c r="N238" s="1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>
      <c r="A239" s="2"/>
      <c r="B239" s="217"/>
      <c r="C239" s="47"/>
      <c r="D239" s="47"/>
      <c r="E239" s="479"/>
      <c r="F239" s="2"/>
      <c r="G239" s="2"/>
      <c r="H239" s="2"/>
      <c r="I239" s="1"/>
      <c r="J239" s="3"/>
      <c r="K239" s="2"/>
      <c r="L239" s="2"/>
      <c r="M239" s="480"/>
      <c r="N239" s="1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>
      <c r="A240" s="2"/>
      <c r="B240" s="217"/>
      <c r="C240" s="47"/>
      <c r="D240" s="47"/>
      <c r="E240" s="479"/>
      <c r="F240" s="2"/>
      <c r="G240" s="2"/>
      <c r="H240" s="2"/>
      <c r="I240" s="1"/>
      <c r="J240" s="3"/>
      <c r="K240" s="2"/>
      <c r="L240" s="2"/>
      <c r="M240" s="480"/>
      <c r="N240" s="1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>
      <c r="A241" s="2"/>
      <c r="B241" s="217"/>
      <c r="C241" s="47"/>
      <c r="D241" s="47"/>
      <c r="E241" s="479"/>
      <c r="F241" s="2"/>
      <c r="G241" s="2"/>
      <c r="H241" s="2"/>
      <c r="I241" s="1"/>
      <c r="J241" s="3"/>
      <c r="K241" s="2"/>
      <c r="L241" s="2"/>
      <c r="M241" s="480"/>
      <c r="N241" s="1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>
      <c r="A242" s="2"/>
      <c r="B242" s="217"/>
      <c r="C242" s="47"/>
      <c r="D242" s="47"/>
      <c r="E242" s="479"/>
      <c r="F242" s="2"/>
      <c r="G242" s="2"/>
      <c r="H242" s="2"/>
      <c r="I242" s="1"/>
      <c r="J242" s="3"/>
      <c r="K242" s="2"/>
      <c r="L242" s="2"/>
      <c r="M242" s="480"/>
      <c r="N242" s="1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>
      <c r="A243" s="2"/>
      <c r="B243" s="217"/>
      <c r="C243" s="47"/>
      <c r="D243" s="47"/>
      <c r="E243" s="479"/>
      <c r="F243" s="2"/>
      <c r="G243" s="2"/>
      <c r="H243" s="2"/>
      <c r="I243" s="1"/>
      <c r="J243" s="3"/>
      <c r="K243" s="2"/>
      <c r="L243" s="2"/>
      <c r="M243" s="480"/>
      <c r="N243" s="1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>
      <c r="A244" s="2"/>
      <c r="B244" s="217"/>
      <c r="C244" s="47"/>
      <c r="D244" s="47"/>
      <c r="E244" s="479"/>
      <c r="F244" s="2"/>
      <c r="G244" s="2"/>
      <c r="H244" s="2"/>
      <c r="I244" s="1"/>
      <c r="J244" s="3"/>
      <c r="K244" s="2"/>
      <c r="L244" s="2"/>
      <c r="M244" s="480"/>
      <c r="N244" s="1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>
      <c r="A245" s="2"/>
      <c r="B245" s="217"/>
      <c r="C245" s="47"/>
      <c r="D245" s="47"/>
      <c r="E245" s="479"/>
      <c r="F245" s="2"/>
      <c r="G245" s="2"/>
      <c r="H245" s="2"/>
      <c r="I245" s="1"/>
      <c r="J245" s="3"/>
      <c r="K245" s="2"/>
      <c r="L245" s="2"/>
      <c r="M245" s="480"/>
      <c r="N245" s="1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>
      <c r="A246" s="2"/>
      <c r="B246" s="217"/>
      <c r="C246" s="47"/>
      <c r="D246" s="47"/>
      <c r="E246" s="479"/>
      <c r="F246" s="2"/>
      <c r="G246" s="2"/>
      <c r="H246" s="2"/>
      <c r="I246" s="1"/>
      <c r="J246" s="3"/>
      <c r="K246" s="2"/>
      <c r="L246" s="2"/>
      <c r="M246" s="480"/>
      <c r="N246" s="1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>
      <c r="A247" s="2"/>
      <c r="B247" s="217"/>
      <c r="C247" s="47"/>
      <c r="D247" s="47"/>
      <c r="E247" s="479"/>
      <c r="F247" s="2"/>
      <c r="G247" s="2"/>
      <c r="H247" s="2"/>
      <c r="I247" s="1"/>
      <c r="J247" s="3"/>
      <c r="K247" s="2"/>
      <c r="L247" s="2"/>
      <c r="M247" s="480"/>
      <c r="N247" s="1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>
      <c r="A248" s="2"/>
      <c r="B248" s="217"/>
      <c r="C248" s="47"/>
      <c r="D248" s="47"/>
      <c r="E248" s="479"/>
      <c r="F248" s="2"/>
      <c r="G248" s="2"/>
      <c r="H248" s="2"/>
      <c r="I248" s="1"/>
      <c r="J248" s="3"/>
      <c r="K248" s="2"/>
      <c r="L248" s="2"/>
      <c r="M248" s="480"/>
      <c r="N248" s="1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>
      <c r="A249" s="2"/>
      <c r="B249" s="217"/>
      <c r="C249" s="47"/>
      <c r="D249" s="47"/>
      <c r="E249" s="479"/>
      <c r="F249" s="2"/>
      <c r="G249" s="2"/>
      <c r="H249" s="2"/>
      <c r="I249" s="1"/>
      <c r="J249" s="3"/>
      <c r="K249" s="2"/>
      <c r="L249" s="2"/>
      <c r="M249" s="480"/>
      <c r="N249" s="1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>
      <c r="A250" s="2"/>
      <c r="B250" s="217"/>
      <c r="C250" s="47"/>
      <c r="D250" s="47"/>
      <c r="E250" s="479"/>
      <c r="F250" s="2"/>
      <c r="G250" s="2"/>
      <c r="H250" s="2"/>
      <c r="I250" s="1"/>
      <c r="J250" s="3"/>
      <c r="K250" s="2"/>
      <c r="L250" s="2"/>
      <c r="M250" s="480"/>
      <c r="N250" s="1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>
      <c r="A251" s="2"/>
      <c r="B251" s="217"/>
      <c r="C251" s="47"/>
      <c r="D251" s="47"/>
      <c r="E251" s="479"/>
      <c r="F251" s="2"/>
      <c r="G251" s="2"/>
      <c r="H251" s="2"/>
      <c r="I251" s="1"/>
      <c r="J251" s="3"/>
      <c r="K251" s="2"/>
      <c r="L251" s="2"/>
      <c r="M251" s="480"/>
      <c r="N251" s="1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>
      <c r="A252" s="2"/>
      <c r="B252" s="217"/>
      <c r="C252" s="47"/>
      <c r="D252" s="47"/>
      <c r="E252" s="479"/>
      <c r="F252" s="2"/>
      <c r="G252" s="2"/>
      <c r="H252" s="2"/>
      <c r="I252" s="1"/>
      <c r="J252" s="3"/>
      <c r="K252" s="2"/>
      <c r="L252" s="2"/>
      <c r="M252" s="480"/>
      <c r="N252" s="1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>
      <c r="A253" s="2"/>
      <c r="B253" s="217"/>
      <c r="C253" s="47"/>
      <c r="D253" s="47"/>
      <c r="E253" s="479"/>
      <c r="F253" s="2"/>
      <c r="G253" s="2"/>
      <c r="H253" s="2"/>
      <c r="I253" s="1"/>
      <c r="J253" s="3"/>
      <c r="K253" s="2"/>
      <c r="L253" s="2"/>
      <c r="M253" s="480"/>
      <c r="N253" s="1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>
      <c r="A254" s="2"/>
      <c r="B254" s="217"/>
      <c r="C254" s="47"/>
      <c r="D254" s="47"/>
      <c r="E254" s="479"/>
      <c r="F254" s="2"/>
      <c r="G254" s="2"/>
      <c r="H254" s="2"/>
      <c r="I254" s="1"/>
      <c r="J254" s="3"/>
      <c r="K254" s="2"/>
      <c r="L254" s="2"/>
      <c r="M254" s="480"/>
      <c r="N254" s="1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>
      <c r="A255" s="2"/>
      <c r="B255" s="217"/>
      <c r="C255" s="47"/>
      <c r="D255" s="47"/>
      <c r="E255" s="479"/>
      <c r="F255" s="2"/>
      <c r="G255" s="2"/>
      <c r="H255" s="2"/>
      <c r="I255" s="1"/>
      <c r="J255" s="3"/>
      <c r="K255" s="2"/>
      <c r="L255" s="2"/>
      <c r="M255" s="480"/>
      <c r="N255" s="1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>
      <c r="A256" s="2"/>
      <c r="B256" s="217"/>
      <c r="C256" s="47"/>
      <c r="D256" s="47"/>
      <c r="E256" s="479"/>
      <c r="F256" s="2"/>
      <c r="G256" s="2"/>
      <c r="H256" s="2"/>
      <c r="I256" s="1"/>
      <c r="J256" s="3"/>
      <c r="K256" s="2"/>
      <c r="L256" s="2"/>
      <c r="M256" s="480"/>
      <c r="N256" s="1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>
      <c r="A257" s="2"/>
      <c r="B257" s="217"/>
      <c r="C257" s="47"/>
      <c r="D257" s="47"/>
      <c r="E257" s="479"/>
      <c r="F257" s="2"/>
      <c r="G257" s="2"/>
      <c r="H257" s="2"/>
      <c r="I257" s="1"/>
      <c r="J257" s="3"/>
      <c r="K257" s="2"/>
      <c r="L257" s="2"/>
      <c r="M257" s="480"/>
      <c r="N257" s="1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>
      <c r="A258" s="2"/>
      <c r="B258" s="217"/>
      <c r="C258" s="47"/>
      <c r="D258" s="47"/>
      <c r="E258" s="479"/>
      <c r="F258" s="2"/>
      <c r="G258" s="2"/>
      <c r="H258" s="2"/>
      <c r="I258" s="1"/>
      <c r="J258" s="3"/>
      <c r="K258" s="2"/>
      <c r="L258" s="2"/>
      <c r="M258" s="480"/>
      <c r="N258" s="1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>
      <c r="A259" s="2"/>
      <c r="B259" s="217"/>
      <c r="C259" s="47"/>
      <c r="D259" s="47"/>
      <c r="E259" s="479"/>
      <c r="F259" s="2"/>
      <c r="G259" s="2"/>
      <c r="H259" s="2"/>
      <c r="I259" s="1"/>
      <c r="J259" s="3"/>
      <c r="K259" s="2"/>
      <c r="L259" s="2"/>
      <c r="M259" s="480"/>
      <c r="N259" s="1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>
      <c r="A260" s="2"/>
      <c r="B260" s="217"/>
      <c r="C260" s="47"/>
      <c r="D260" s="47"/>
      <c r="E260" s="479"/>
      <c r="F260" s="2"/>
      <c r="G260" s="2"/>
      <c r="H260" s="2"/>
      <c r="I260" s="1"/>
      <c r="J260" s="3"/>
      <c r="K260" s="2"/>
      <c r="L260" s="2"/>
      <c r="M260" s="480"/>
      <c r="N260" s="1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>
      <c r="A261" s="2"/>
      <c r="B261" s="217"/>
      <c r="C261" s="47"/>
      <c r="D261" s="47"/>
      <c r="E261" s="479"/>
      <c r="F261" s="2"/>
      <c r="G261" s="2"/>
      <c r="H261" s="2"/>
      <c r="I261" s="1"/>
      <c r="J261" s="3"/>
      <c r="K261" s="2"/>
      <c r="L261" s="2"/>
      <c r="M261" s="480"/>
      <c r="N261" s="1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>
      <c r="A262" s="2"/>
      <c r="B262" s="217"/>
      <c r="C262" s="47"/>
      <c r="D262" s="47"/>
      <c r="E262" s="479"/>
      <c r="F262" s="2"/>
      <c r="G262" s="2"/>
      <c r="H262" s="2"/>
      <c r="I262" s="1"/>
      <c r="J262" s="3"/>
      <c r="K262" s="2"/>
      <c r="L262" s="2"/>
      <c r="M262" s="480"/>
      <c r="N262" s="1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>
      <c r="A263" s="2"/>
      <c r="B263" s="217"/>
      <c r="C263" s="47"/>
      <c r="D263" s="47"/>
      <c r="E263" s="479"/>
      <c r="F263" s="2"/>
      <c r="G263" s="2"/>
      <c r="H263" s="2"/>
      <c r="I263" s="1"/>
      <c r="J263" s="3"/>
      <c r="K263" s="2"/>
      <c r="L263" s="2"/>
      <c r="M263" s="480"/>
      <c r="N263" s="1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>
      <c r="A264" s="2"/>
      <c r="B264" s="217"/>
      <c r="C264" s="47"/>
      <c r="D264" s="47"/>
      <c r="E264" s="479"/>
      <c r="F264" s="2"/>
      <c r="G264" s="2"/>
      <c r="H264" s="2"/>
      <c r="I264" s="1"/>
      <c r="J264" s="3"/>
      <c r="K264" s="2"/>
      <c r="L264" s="2"/>
      <c r="M264" s="480"/>
      <c r="N264" s="1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>
      <c r="A265" s="2"/>
      <c r="B265" s="217"/>
      <c r="C265" s="47"/>
      <c r="D265" s="47"/>
      <c r="E265" s="479"/>
      <c r="F265" s="2"/>
      <c r="G265" s="2"/>
      <c r="H265" s="2"/>
      <c r="I265" s="1"/>
      <c r="J265" s="3"/>
      <c r="K265" s="2"/>
      <c r="L265" s="2"/>
      <c r="M265" s="480"/>
      <c r="N265" s="1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>
      <c r="A266" s="2"/>
      <c r="B266" s="217"/>
      <c r="C266" s="47"/>
      <c r="D266" s="47"/>
      <c r="E266" s="479"/>
      <c r="F266" s="2"/>
      <c r="G266" s="2"/>
      <c r="H266" s="2"/>
      <c r="I266" s="1"/>
      <c r="J266" s="3"/>
      <c r="K266" s="2"/>
      <c r="L266" s="2"/>
      <c r="M266" s="480"/>
      <c r="N266" s="1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>
      <c r="A267" s="2"/>
      <c r="B267" s="217"/>
      <c r="C267" s="47"/>
      <c r="D267" s="47"/>
      <c r="E267" s="479"/>
      <c r="F267" s="2"/>
      <c r="G267" s="2"/>
      <c r="H267" s="2"/>
      <c r="I267" s="1"/>
      <c r="J267" s="3"/>
      <c r="K267" s="2"/>
      <c r="L267" s="2"/>
      <c r="M267" s="480"/>
      <c r="N267" s="1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>
      <c r="A268" s="2"/>
      <c r="B268" s="217"/>
      <c r="C268" s="47"/>
      <c r="D268" s="47"/>
      <c r="E268" s="479"/>
      <c r="F268" s="2"/>
      <c r="G268" s="2"/>
      <c r="H268" s="2"/>
      <c r="I268" s="1"/>
      <c r="J268" s="3"/>
      <c r="K268" s="2"/>
      <c r="L268" s="2"/>
      <c r="M268" s="480"/>
      <c r="N268" s="1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>
      <c r="A269" s="2"/>
      <c r="B269" s="217"/>
      <c r="C269" s="47"/>
      <c r="D269" s="47"/>
      <c r="E269" s="479"/>
      <c r="F269" s="2"/>
      <c r="G269" s="2"/>
      <c r="H269" s="2"/>
      <c r="I269" s="1"/>
      <c r="J269" s="3"/>
      <c r="K269" s="2"/>
      <c r="L269" s="2"/>
      <c r="M269" s="480"/>
      <c r="N269" s="1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>
      <c r="A270" s="2"/>
      <c r="B270" s="217"/>
      <c r="C270" s="47"/>
      <c r="D270" s="47"/>
      <c r="E270" s="479"/>
      <c r="F270" s="2"/>
      <c r="G270" s="2"/>
      <c r="H270" s="2"/>
      <c r="I270" s="1"/>
      <c r="J270" s="3"/>
      <c r="K270" s="2"/>
      <c r="L270" s="2"/>
      <c r="M270" s="480"/>
      <c r="N270" s="1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>
      <c r="A271" s="2"/>
      <c r="B271" s="217"/>
      <c r="C271" s="47"/>
      <c r="D271" s="47"/>
      <c r="E271" s="479"/>
      <c r="F271" s="2"/>
      <c r="G271" s="2"/>
      <c r="H271" s="2"/>
      <c r="I271" s="1"/>
      <c r="J271" s="3"/>
      <c r="K271" s="2"/>
      <c r="L271" s="2"/>
      <c r="M271" s="480"/>
      <c r="N271" s="1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>
      <c r="A272" s="2"/>
      <c r="B272" s="217"/>
      <c r="C272" s="47"/>
      <c r="D272" s="47"/>
      <c r="E272" s="479"/>
      <c r="F272" s="2"/>
      <c r="G272" s="2"/>
      <c r="H272" s="2"/>
      <c r="I272" s="1"/>
      <c r="J272" s="3"/>
      <c r="K272" s="2"/>
      <c r="L272" s="2"/>
      <c r="M272" s="480"/>
      <c r="N272" s="1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>
      <c r="A273" s="2"/>
      <c r="B273" s="217"/>
      <c r="C273" s="47"/>
      <c r="D273" s="47"/>
      <c r="E273" s="479"/>
      <c r="F273" s="2"/>
      <c r="G273" s="2"/>
      <c r="H273" s="2"/>
      <c r="I273" s="1"/>
      <c r="J273" s="3"/>
      <c r="K273" s="2"/>
      <c r="L273" s="2"/>
      <c r="M273" s="480"/>
      <c r="N273" s="1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>
      <c r="A274" s="2"/>
      <c r="B274" s="217"/>
      <c r="C274" s="47"/>
      <c r="D274" s="47"/>
      <c r="E274" s="479"/>
      <c r="F274" s="2"/>
      <c r="G274" s="2"/>
      <c r="H274" s="2"/>
      <c r="I274" s="1"/>
      <c r="J274" s="3"/>
      <c r="K274" s="2"/>
      <c r="L274" s="2"/>
      <c r="M274" s="480"/>
      <c r="N274" s="1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>
      <c r="A275" s="2"/>
      <c r="B275" s="217"/>
      <c r="C275" s="47"/>
      <c r="D275" s="47"/>
      <c r="E275" s="479"/>
      <c r="F275" s="2"/>
      <c r="G275" s="2"/>
      <c r="H275" s="2"/>
      <c r="I275" s="1"/>
      <c r="J275" s="3"/>
      <c r="K275" s="2"/>
      <c r="L275" s="2"/>
      <c r="M275" s="480"/>
      <c r="N275" s="1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>
      <c r="A276" s="2"/>
      <c r="B276" s="217"/>
      <c r="C276" s="47"/>
      <c r="D276" s="47"/>
      <c r="E276" s="479"/>
      <c r="F276" s="2"/>
      <c r="G276" s="2"/>
      <c r="H276" s="2"/>
      <c r="I276" s="1"/>
      <c r="J276" s="3"/>
      <c r="K276" s="2"/>
      <c r="L276" s="2"/>
      <c r="M276" s="480"/>
      <c r="N276" s="1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>
      <c r="A277" s="2"/>
      <c r="B277" s="217"/>
      <c r="C277" s="47"/>
      <c r="D277" s="47"/>
      <c r="E277" s="479"/>
      <c r="F277" s="2"/>
      <c r="G277" s="2"/>
      <c r="H277" s="2"/>
      <c r="I277" s="1"/>
      <c r="J277" s="3"/>
      <c r="K277" s="2"/>
      <c r="L277" s="2"/>
      <c r="M277" s="480"/>
      <c r="N277" s="1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>
      <c r="A278" s="2"/>
      <c r="B278" s="217"/>
      <c r="C278" s="47"/>
      <c r="D278" s="47"/>
      <c r="E278" s="479"/>
      <c r="F278" s="2"/>
      <c r="G278" s="2"/>
      <c r="H278" s="2"/>
      <c r="I278" s="1"/>
      <c r="J278" s="3"/>
      <c r="K278" s="2"/>
      <c r="L278" s="2"/>
      <c r="M278" s="480"/>
      <c r="N278" s="1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>
      <c r="A279" s="2"/>
      <c r="B279" s="217"/>
      <c r="C279" s="47"/>
      <c r="D279" s="47"/>
      <c r="E279" s="479"/>
      <c r="F279" s="2"/>
      <c r="G279" s="2"/>
      <c r="H279" s="2"/>
      <c r="I279" s="1"/>
      <c r="J279" s="3"/>
      <c r="K279" s="2"/>
      <c r="L279" s="2"/>
      <c r="M279" s="480"/>
      <c r="N279" s="1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>
      <c r="A280" s="2"/>
      <c r="B280" s="217"/>
      <c r="C280" s="47"/>
      <c r="D280" s="47"/>
      <c r="E280" s="479"/>
      <c r="F280" s="2"/>
      <c r="G280" s="2"/>
      <c r="H280" s="2"/>
      <c r="I280" s="1"/>
      <c r="J280" s="3"/>
      <c r="K280" s="2"/>
      <c r="L280" s="2"/>
      <c r="M280" s="480"/>
      <c r="N280" s="1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>
      <c r="A281" s="2"/>
      <c r="B281" s="217"/>
      <c r="C281" s="47"/>
      <c r="D281" s="47"/>
      <c r="E281" s="479"/>
      <c r="F281" s="2"/>
      <c r="G281" s="2"/>
      <c r="H281" s="2"/>
      <c r="I281" s="1"/>
      <c r="J281" s="3"/>
      <c r="K281" s="2"/>
      <c r="L281" s="2"/>
      <c r="M281" s="480"/>
      <c r="N281" s="1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>
      <c r="A282" s="2"/>
      <c r="B282" s="217"/>
      <c r="C282" s="47"/>
      <c r="D282" s="47"/>
      <c r="E282" s="479"/>
      <c r="F282" s="2"/>
      <c r="G282" s="2"/>
      <c r="H282" s="2"/>
      <c r="I282" s="1"/>
      <c r="J282" s="3"/>
      <c r="K282" s="2"/>
      <c r="L282" s="2"/>
      <c r="M282" s="480"/>
      <c r="N282" s="1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>
      <c r="A283" s="2"/>
      <c r="B283" s="217"/>
      <c r="C283" s="47"/>
      <c r="D283" s="47"/>
      <c r="E283" s="479"/>
      <c r="F283" s="2"/>
      <c r="G283" s="2"/>
      <c r="H283" s="2"/>
      <c r="I283" s="1"/>
      <c r="J283" s="3"/>
      <c r="K283" s="2"/>
      <c r="L283" s="2"/>
      <c r="M283" s="480"/>
      <c r="N283" s="1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>
      <c r="A284" s="2"/>
      <c r="B284" s="217"/>
      <c r="C284" s="47"/>
      <c r="D284" s="47"/>
      <c r="E284" s="479"/>
      <c r="F284" s="2"/>
      <c r="G284" s="2"/>
      <c r="H284" s="2"/>
      <c r="I284" s="1"/>
      <c r="J284" s="3"/>
      <c r="K284" s="2"/>
      <c r="L284" s="2"/>
      <c r="M284" s="480"/>
      <c r="N284" s="1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>
      <c r="A285" s="2"/>
      <c r="B285" s="217"/>
      <c r="C285" s="47"/>
      <c r="D285" s="47"/>
      <c r="E285" s="479"/>
      <c r="F285" s="2"/>
      <c r="G285" s="2"/>
      <c r="H285" s="2"/>
      <c r="I285" s="1"/>
      <c r="J285" s="3"/>
      <c r="K285" s="2"/>
      <c r="L285" s="2"/>
      <c r="M285" s="480"/>
      <c r="N285" s="1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>
      <c r="A286" s="2"/>
      <c r="B286" s="217"/>
      <c r="C286" s="47"/>
      <c r="D286" s="47"/>
      <c r="E286" s="479"/>
      <c r="F286" s="2"/>
      <c r="G286" s="2"/>
      <c r="H286" s="2"/>
      <c r="I286" s="1"/>
      <c r="J286" s="3"/>
      <c r="K286" s="2"/>
      <c r="L286" s="2"/>
      <c r="M286" s="480"/>
      <c r="N286" s="1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>
      <c r="A287" s="2"/>
      <c r="B287" s="217"/>
      <c r="C287" s="47"/>
      <c r="D287" s="47"/>
      <c r="E287" s="479"/>
      <c r="F287" s="2"/>
      <c r="G287" s="2"/>
      <c r="H287" s="2"/>
      <c r="I287" s="1"/>
      <c r="J287" s="3"/>
      <c r="K287" s="2"/>
      <c r="L287" s="2"/>
      <c r="M287" s="480"/>
      <c r="N287" s="1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>
      <c r="A288" s="2"/>
      <c r="B288" s="217"/>
      <c r="C288" s="47"/>
      <c r="D288" s="47"/>
      <c r="E288" s="479"/>
      <c r="F288" s="2"/>
      <c r="G288" s="2"/>
      <c r="H288" s="2"/>
      <c r="I288" s="1"/>
      <c r="J288" s="3"/>
      <c r="K288" s="2"/>
      <c r="L288" s="2"/>
      <c r="M288" s="480"/>
      <c r="N288" s="1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>
      <c r="A289" s="2"/>
      <c r="B289" s="217"/>
      <c r="C289" s="47"/>
      <c r="D289" s="47"/>
      <c r="E289" s="479"/>
      <c r="F289" s="2"/>
      <c r="G289" s="2"/>
      <c r="H289" s="2"/>
      <c r="I289" s="1"/>
      <c r="J289" s="3"/>
      <c r="K289" s="2"/>
      <c r="L289" s="2"/>
      <c r="M289" s="480"/>
      <c r="N289" s="1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>
      <c r="A290" s="2"/>
      <c r="B290" s="217"/>
      <c r="C290" s="47"/>
      <c r="D290" s="47"/>
      <c r="E290" s="479"/>
      <c r="F290" s="2"/>
      <c r="G290" s="2"/>
      <c r="H290" s="2"/>
      <c r="I290" s="1"/>
      <c r="J290" s="3"/>
      <c r="K290" s="2"/>
      <c r="L290" s="2"/>
      <c r="M290" s="480"/>
      <c r="N290" s="1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>
      <c r="A291" s="2"/>
      <c r="B291" s="217"/>
      <c r="C291" s="47"/>
      <c r="D291" s="47"/>
      <c r="E291" s="479"/>
      <c r="F291" s="2"/>
      <c r="G291" s="2"/>
      <c r="H291" s="2"/>
      <c r="I291" s="1"/>
      <c r="J291" s="3"/>
      <c r="K291" s="2"/>
      <c r="L291" s="2"/>
      <c r="M291" s="480"/>
      <c r="N291" s="1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>
      <c r="A292" s="2"/>
      <c r="B292" s="217"/>
      <c r="C292" s="47"/>
      <c r="D292" s="47"/>
      <c r="E292" s="479"/>
      <c r="F292" s="2"/>
      <c r="G292" s="2"/>
      <c r="H292" s="2"/>
      <c r="I292" s="1"/>
      <c r="J292" s="3"/>
      <c r="K292" s="2"/>
      <c r="L292" s="2"/>
      <c r="M292" s="480"/>
      <c r="N292" s="1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>
      <c r="A293" s="2"/>
      <c r="B293" s="217"/>
      <c r="C293" s="47"/>
      <c r="D293" s="47"/>
      <c r="E293" s="479"/>
      <c r="F293" s="2"/>
      <c r="G293" s="2"/>
      <c r="H293" s="2"/>
      <c r="I293" s="1"/>
      <c r="J293" s="3"/>
      <c r="K293" s="2"/>
      <c r="L293" s="2"/>
      <c r="M293" s="480"/>
      <c r="N293" s="1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>
      <c r="A294" s="2"/>
      <c r="B294" s="217"/>
      <c r="C294" s="47"/>
      <c r="D294" s="47"/>
      <c r="E294" s="479"/>
      <c r="F294" s="2"/>
      <c r="G294" s="2"/>
      <c r="H294" s="2"/>
      <c r="I294" s="1"/>
      <c r="J294" s="3"/>
      <c r="K294" s="2"/>
      <c r="L294" s="2"/>
      <c r="M294" s="480"/>
      <c r="N294" s="1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>
      <c r="A295" s="2"/>
      <c r="B295" s="217"/>
      <c r="C295" s="47"/>
      <c r="D295" s="47"/>
      <c r="E295" s="479"/>
      <c r="F295" s="2"/>
      <c r="G295" s="2"/>
      <c r="H295" s="2"/>
      <c r="I295" s="1"/>
      <c r="J295" s="3"/>
      <c r="K295" s="2"/>
      <c r="L295" s="2"/>
      <c r="M295" s="480"/>
      <c r="N295" s="1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>
      <c r="A296" s="2"/>
      <c r="B296" s="217"/>
      <c r="C296" s="47"/>
      <c r="D296" s="47"/>
      <c r="E296" s="479"/>
      <c r="F296" s="2"/>
      <c r="G296" s="2"/>
      <c r="H296" s="2"/>
      <c r="I296" s="1"/>
      <c r="J296" s="3"/>
      <c r="K296" s="2"/>
      <c r="L296" s="2"/>
      <c r="M296" s="480"/>
      <c r="N296" s="1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>
      <c r="A297" s="2"/>
      <c r="B297" s="217"/>
      <c r="C297" s="47"/>
      <c r="D297" s="47"/>
      <c r="E297" s="479"/>
      <c r="F297" s="2"/>
      <c r="G297" s="2"/>
      <c r="H297" s="2"/>
      <c r="I297" s="1"/>
      <c r="J297" s="3"/>
      <c r="K297" s="2"/>
      <c r="L297" s="2"/>
      <c r="M297" s="480"/>
      <c r="N297" s="1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>
      <c r="A298" s="2"/>
      <c r="B298" s="217"/>
      <c r="C298" s="47"/>
      <c r="D298" s="47"/>
      <c r="E298" s="479"/>
      <c r="F298" s="2"/>
      <c r="G298" s="2"/>
      <c r="H298" s="2"/>
      <c r="I298" s="1"/>
      <c r="J298" s="3"/>
      <c r="K298" s="2"/>
      <c r="L298" s="2"/>
      <c r="M298" s="480"/>
      <c r="N298" s="1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>
      <c r="A299" s="2"/>
      <c r="B299" s="217"/>
      <c r="C299" s="47"/>
      <c r="D299" s="47"/>
      <c r="E299" s="479"/>
      <c r="F299" s="2"/>
      <c r="G299" s="2"/>
      <c r="H299" s="2"/>
      <c r="I299" s="1"/>
      <c r="J299" s="3"/>
      <c r="K299" s="2"/>
      <c r="L299" s="2"/>
      <c r="M299" s="480"/>
      <c r="N299" s="1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>
      <c r="A300" s="2"/>
      <c r="B300" s="217"/>
      <c r="C300" s="47"/>
      <c r="D300" s="47"/>
      <c r="E300" s="479"/>
      <c r="F300" s="2"/>
      <c r="G300" s="2"/>
      <c r="H300" s="2"/>
      <c r="I300" s="1"/>
      <c r="J300" s="3"/>
      <c r="K300" s="2"/>
      <c r="L300" s="2"/>
      <c r="M300" s="480"/>
      <c r="N300" s="1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>
      <c r="A301" s="2"/>
      <c r="B301" s="217"/>
      <c r="C301" s="47"/>
      <c r="D301" s="47"/>
      <c r="E301" s="479"/>
      <c r="F301" s="2"/>
      <c r="G301" s="2"/>
      <c r="H301" s="2"/>
      <c r="I301" s="1"/>
      <c r="J301" s="3"/>
      <c r="K301" s="2"/>
      <c r="L301" s="2"/>
      <c r="M301" s="480"/>
      <c r="N301" s="1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>
      <c r="A302" s="2"/>
      <c r="B302" s="217"/>
      <c r="C302" s="47"/>
      <c r="D302" s="47"/>
      <c r="E302" s="479"/>
      <c r="F302" s="2"/>
      <c r="G302" s="2"/>
      <c r="H302" s="2"/>
      <c r="I302" s="1"/>
      <c r="J302" s="3"/>
      <c r="K302" s="2"/>
      <c r="L302" s="2"/>
      <c r="M302" s="480"/>
      <c r="N302" s="1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>
      <c r="A303" s="2"/>
      <c r="B303" s="217"/>
      <c r="C303" s="47"/>
      <c r="D303" s="47"/>
      <c r="E303" s="479"/>
      <c r="F303" s="2"/>
      <c r="G303" s="2"/>
      <c r="H303" s="2"/>
      <c r="I303" s="1"/>
      <c r="J303" s="3"/>
      <c r="K303" s="2"/>
      <c r="L303" s="2"/>
      <c r="M303" s="480"/>
      <c r="N303" s="1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>
      <c r="A304" s="2"/>
      <c r="B304" s="217"/>
      <c r="C304" s="47"/>
      <c r="D304" s="47"/>
      <c r="E304" s="479"/>
      <c r="F304" s="2"/>
      <c r="G304" s="2"/>
      <c r="H304" s="2"/>
      <c r="I304" s="1"/>
      <c r="J304" s="3"/>
      <c r="K304" s="2"/>
      <c r="L304" s="2"/>
      <c r="M304" s="480"/>
      <c r="N304" s="1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>
      <c r="A305" s="2"/>
      <c r="B305" s="217"/>
      <c r="C305" s="47"/>
      <c r="D305" s="47"/>
      <c r="E305" s="479"/>
      <c r="F305" s="2"/>
      <c r="G305" s="2"/>
      <c r="H305" s="2"/>
      <c r="I305" s="1"/>
      <c r="J305" s="3"/>
      <c r="K305" s="2"/>
      <c r="L305" s="2"/>
      <c r="M305" s="480"/>
      <c r="N305" s="1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>
      <c r="A306" s="2"/>
      <c r="B306" s="217"/>
      <c r="C306" s="47"/>
      <c r="D306" s="47"/>
      <c r="E306" s="479"/>
      <c r="F306" s="2"/>
      <c r="G306" s="2"/>
      <c r="H306" s="2"/>
      <c r="I306" s="1"/>
      <c r="J306" s="3"/>
      <c r="K306" s="2"/>
      <c r="L306" s="2"/>
      <c r="M306" s="480"/>
      <c r="N306" s="1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>
      <c r="A307" s="2"/>
      <c r="B307" s="217"/>
      <c r="C307" s="47"/>
      <c r="D307" s="47"/>
      <c r="E307" s="479"/>
      <c r="F307" s="2"/>
      <c r="G307" s="2"/>
      <c r="H307" s="2"/>
      <c r="I307" s="1"/>
      <c r="J307" s="3"/>
      <c r="K307" s="2"/>
      <c r="L307" s="2"/>
      <c r="M307" s="480"/>
      <c r="N307" s="1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>
      <c r="A308" s="2"/>
      <c r="B308" s="217"/>
      <c r="C308" s="47"/>
      <c r="D308" s="47"/>
      <c r="E308" s="479"/>
      <c r="F308" s="2"/>
      <c r="G308" s="2"/>
      <c r="H308" s="2"/>
      <c r="I308" s="1"/>
      <c r="J308" s="3"/>
      <c r="K308" s="2"/>
      <c r="L308" s="2"/>
      <c r="M308" s="480"/>
      <c r="N308" s="1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>
      <c r="A309" s="2"/>
      <c r="B309" s="217"/>
      <c r="C309" s="47"/>
      <c r="D309" s="47"/>
      <c r="E309" s="479"/>
      <c r="F309" s="2"/>
      <c r="G309" s="2"/>
      <c r="H309" s="2"/>
      <c r="I309" s="1"/>
      <c r="J309" s="3"/>
      <c r="K309" s="2"/>
      <c r="L309" s="2"/>
      <c r="M309" s="480"/>
      <c r="N309" s="1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>
      <c r="A310" s="2"/>
      <c r="B310" s="217"/>
      <c r="C310" s="47"/>
      <c r="D310" s="47"/>
      <c r="E310" s="479"/>
      <c r="F310" s="2"/>
      <c r="G310" s="2"/>
      <c r="H310" s="2"/>
      <c r="I310" s="1"/>
      <c r="J310" s="3"/>
      <c r="K310" s="2"/>
      <c r="L310" s="2"/>
      <c r="M310" s="480"/>
      <c r="N310" s="1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>
      <c r="A311" s="2"/>
      <c r="B311" s="217"/>
      <c r="C311" s="47"/>
      <c r="D311" s="47"/>
      <c r="E311" s="479"/>
      <c r="F311" s="2"/>
      <c r="G311" s="2"/>
      <c r="H311" s="2"/>
      <c r="I311" s="1"/>
      <c r="J311" s="3"/>
      <c r="K311" s="2"/>
      <c r="L311" s="2"/>
      <c r="M311" s="480"/>
      <c r="N311" s="1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>
      <c r="A312" s="2"/>
      <c r="B312" s="217"/>
      <c r="C312" s="47"/>
      <c r="D312" s="47"/>
      <c r="E312" s="479"/>
      <c r="F312" s="2"/>
      <c r="G312" s="2"/>
      <c r="H312" s="2"/>
      <c r="I312" s="1"/>
      <c r="J312" s="3"/>
      <c r="K312" s="2"/>
      <c r="L312" s="2"/>
      <c r="M312" s="480"/>
      <c r="N312" s="1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>
      <c r="A313" s="2"/>
      <c r="B313" s="217"/>
      <c r="C313" s="47"/>
      <c r="D313" s="47"/>
      <c r="E313" s="479"/>
      <c r="F313" s="2"/>
      <c r="G313" s="2"/>
      <c r="H313" s="2"/>
      <c r="I313" s="1"/>
      <c r="J313" s="3"/>
      <c r="K313" s="2"/>
      <c r="L313" s="2"/>
      <c r="M313" s="480"/>
      <c r="N313" s="1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>
      <c r="A314" s="2"/>
      <c r="B314" s="217"/>
      <c r="C314" s="47"/>
      <c r="D314" s="47"/>
      <c r="E314" s="479"/>
      <c r="F314" s="2"/>
      <c r="G314" s="2"/>
      <c r="H314" s="2"/>
      <c r="I314" s="1"/>
      <c r="J314" s="3"/>
      <c r="K314" s="2"/>
      <c r="L314" s="2"/>
      <c r="M314" s="480"/>
      <c r="N314" s="1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>
      <c r="A315" s="2"/>
      <c r="B315" s="217"/>
      <c r="C315" s="47"/>
      <c r="D315" s="47"/>
      <c r="E315" s="479"/>
      <c r="F315" s="2"/>
      <c r="G315" s="2"/>
      <c r="H315" s="2"/>
      <c r="I315" s="1"/>
      <c r="J315" s="3"/>
      <c r="K315" s="2"/>
      <c r="L315" s="2"/>
      <c r="M315" s="480"/>
      <c r="N315" s="1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>
      <c r="A316" s="2"/>
      <c r="B316" s="217"/>
      <c r="C316" s="47"/>
      <c r="D316" s="47"/>
      <c r="E316" s="479"/>
      <c r="F316" s="2"/>
      <c r="G316" s="2"/>
      <c r="H316" s="2"/>
      <c r="I316" s="1"/>
      <c r="J316" s="3"/>
      <c r="K316" s="2"/>
      <c r="L316" s="2"/>
      <c r="M316" s="480"/>
      <c r="N316" s="1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>
      <c r="A317" s="2"/>
      <c r="B317" s="217"/>
      <c r="C317" s="47"/>
      <c r="D317" s="47"/>
      <c r="E317" s="479"/>
      <c r="F317" s="2"/>
      <c r="G317" s="2"/>
      <c r="H317" s="2"/>
      <c r="I317" s="1"/>
      <c r="J317" s="3"/>
      <c r="K317" s="2"/>
      <c r="L317" s="2"/>
      <c r="M317" s="480"/>
      <c r="N317" s="1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>
      <c r="A318" s="2"/>
      <c r="B318" s="217"/>
      <c r="C318" s="47"/>
      <c r="D318" s="47"/>
      <c r="E318" s="479"/>
      <c r="F318" s="2"/>
      <c r="G318" s="2"/>
      <c r="H318" s="2"/>
      <c r="I318" s="1"/>
      <c r="J318" s="3"/>
      <c r="K318" s="2"/>
      <c r="L318" s="2"/>
      <c r="M318" s="480"/>
      <c r="N318" s="1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>
      <c r="A319" s="2"/>
      <c r="B319" s="217"/>
      <c r="C319" s="47"/>
      <c r="D319" s="47"/>
      <c r="E319" s="479"/>
      <c r="F319" s="2"/>
      <c r="G319" s="2"/>
      <c r="H319" s="2"/>
      <c r="I319" s="1"/>
      <c r="J319" s="3"/>
      <c r="K319" s="2"/>
      <c r="L319" s="2"/>
      <c r="M319" s="480"/>
      <c r="N319" s="1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>
      <c r="A320" s="2"/>
      <c r="B320" s="217"/>
      <c r="C320" s="47"/>
      <c r="D320" s="47"/>
      <c r="E320" s="479"/>
      <c r="F320" s="2"/>
      <c r="G320" s="2"/>
      <c r="H320" s="2"/>
      <c r="I320" s="1"/>
      <c r="J320" s="3"/>
      <c r="K320" s="2"/>
      <c r="L320" s="2"/>
      <c r="M320" s="480"/>
      <c r="N320" s="1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>
      <c r="A321" s="2"/>
      <c r="B321" s="217"/>
      <c r="C321" s="47"/>
      <c r="D321" s="47"/>
      <c r="E321" s="479"/>
      <c r="F321" s="2"/>
      <c r="G321" s="2"/>
      <c r="H321" s="2"/>
      <c r="I321" s="1"/>
      <c r="J321" s="3"/>
      <c r="K321" s="2"/>
      <c r="L321" s="2"/>
      <c r="M321" s="480"/>
      <c r="N321" s="1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>
      <c r="A322" s="2"/>
      <c r="B322" s="217"/>
      <c r="C322" s="47"/>
      <c r="D322" s="47"/>
      <c r="E322" s="479"/>
      <c r="F322" s="2"/>
      <c r="G322" s="2"/>
      <c r="H322" s="2"/>
      <c r="I322" s="1"/>
      <c r="J322" s="3"/>
      <c r="K322" s="2"/>
      <c r="L322" s="2"/>
      <c r="M322" s="480"/>
      <c r="N322" s="1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>
      <c r="A323" s="2"/>
      <c r="B323" s="217"/>
      <c r="C323" s="47"/>
      <c r="D323" s="47"/>
      <c r="E323" s="479"/>
      <c r="F323" s="2"/>
      <c r="G323" s="2"/>
      <c r="H323" s="2"/>
      <c r="I323" s="1"/>
      <c r="J323" s="3"/>
      <c r="K323" s="2"/>
      <c r="L323" s="2"/>
      <c r="M323" s="480"/>
      <c r="N323" s="1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>
      <c r="A324" s="2"/>
      <c r="B324" s="217"/>
      <c r="C324" s="47"/>
      <c r="D324" s="47"/>
      <c r="E324" s="479"/>
      <c r="F324" s="2"/>
      <c r="G324" s="2"/>
      <c r="H324" s="2"/>
      <c r="I324" s="1"/>
      <c r="J324" s="3"/>
      <c r="K324" s="2"/>
      <c r="L324" s="2"/>
      <c r="M324" s="480"/>
      <c r="N324" s="1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>
      <c r="A325" s="2"/>
      <c r="B325" s="217"/>
      <c r="C325" s="47"/>
      <c r="D325" s="47"/>
      <c r="E325" s="479"/>
      <c r="F325" s="2"/>
      <c r="G325" s="2"/>
      <c r="H325" s="2"/>
      <c r="I325" s="1"/>
      <c r="J325" s="3"/>
      <c r="K325" s="2"/>
      <c r="L325" s="2"/>
      <c r="M325" s="480"/>
      <c r="N325" s="1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>
      <c r="A326" s="2"/>
      <c r="B326" s="217"/>
      <c r="C326" s="47"/>
      <c r="D326" s="47"/>
      <c r="E326" s="479"/>
      <c r="F326" s="2"/>
      <c r="G326" s="2"/>
      <c r="H326" s="2"/>
      <c r="I326" s="1"/>
      <c r="J326" s="3"/>
      <c r="K326" s="2"/>
      <c r="L326" s="2"/>
      <c r="M326" s="480"/>
      <c r="N326" s="1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>
      <c r="A327" s="2"/>
      <c r="B327" s="217"/>
      <c r="C327" s="47"/>
      <c r="D327" s="47"/>
      <c r="E327" s="479"/>
      <c r="F327" s="2"/>
      <c r="G327" s="2"/>
      <c r="H327" s="2"/>
      <c r="I327" s="1"/>
      <c r="J327" s="3"/>
      <c r="K327" s="2"/>
      <c r="L327" s="2"/>
      <c r="M327" s="480"/>
      <c r="N327" s="1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>
      <c r="A328" s="2"/>
      <c r="B328" s="217"/>
      <c r="C328" s="47"/>
      <c r="D328" s="47"/>
      <c r="E328" s="479"/>
      <c r="F328" s="2"/>
      <c r="G328" s="2"/>
      <c r="H328" s="2"/>
      <c r="I328" s="1"/>
      <c r="J328" s="3"/>
      <c r="K328" s="2"/>
      <c r="L328" s="2"/>
      <c r="M328" s="480"/>
      <c r="N328" s="1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>
      <c r="A329" s="2"/>
      <c r="B329" s="217"/>
      <c r="C329" s="47"/>
      <c r="D329" s="47"/>
      <c r="E329" s="479"/>
      <c r="F329" s="2"/>
      <c r="G329" s="2"/>
      <c r="H329" s="2"/>
      <c r="I329" s="1"/>
      <c r="J329" s="3"/>
      <c r="K329" s="2"/>
      <c r="L329" s="2"/>
      <c r="M329" s="480"/>
      <c r="N329" s="1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>
      <c r="A330" s="2"/>
      <c r="B330" s="217"/>
      <c r="C330" s="47"/>
      <c r="D330" s="47"/>
      <c r="E330" s="479"/>
      <c r="F330" s="2"/>
      <c r="G330" s="2"/>
      <c r="H330" s="2"/>
      <c r="I330" s="1"/>
      <c r="J330" s="3"/>
      <c r="K330" s="2"/>
      <c r="L330" s="2"/>
      <c r="M330" s="480"/>
      <c r="N330" s="1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>
      <c r="A331" s="2"/>
      <c r="B331" s="217"/>
      <c r="C331" s="47"/>
      <c r="D331" s="47"/>
      <c r="E331" s="479"/>
      <c r="F331" s="2"/>
      <c r="G331" s="2"/>
      <c r="H331" s="2"/>
      <c r="I331" s="1"/>
      <c r="J331" s="3"/>
      <c r="K331" s="2"/>
      <c r="L331" s="2"/>
      <c r="M331" s="480"/>
      <c r="N331" s="1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>
      <c r="A332" s="2"/>
      <c r="B332" s="217"/>
      <c r="C332" s="47"/>
      <c r="D332" s="47"/>
      <c r="E332" s="479"/>
      <c r="F332" s="2"/>
      <c r="G332" s="2"/>
      <c r="H332" s="2"/>
      <c r="I332" s="1"/>
      <c r="J332" s="3"/>
      <c r="K332" s="2"/>
      <c r="L332" s="2"/>
      <c r="M332" s="480"/>
      <c r="N332" s="1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>
      <c r="A333" s="2"/>
      <c r="B333" s="217"/>
      <c r="C333" s="47"/>
      <c r="D333" s="47"/>
      <c r="E333" s="479"/>
      <c r="F333" s="2"/>
      <c r="G333" s="2"/>
      <c r="H333" s="2"/>
      <c r="I333" s="1"/>
      <c r="J333" s="3"/>
      <c r="K333" s="2"/>
      <c r="L333" s="2"/>
      <c r="M333" s="480"/>
      <c r="N333" s="1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>
      <c r="A334" s="2"/>
      <c r="B334" s="217"/>
      <c r="C334" s="47"/>
      <c r="D334" s="47"/>
      <c r="E334" s="479"/>
      <c r="F334" s="2"/>
      <c r="G334" s="2"/>
      <c r="H334" s="2"/>
      <c r="I334" s="1"/>
      <c r="J334" s="3"/>
      <c r="K334" s="2"/>
      <c r="L334" s="2"/>
      <c r="M334" s="480"/>
      <c r="N334" s="1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>
      <c r="A335" s="2"/>
      <c r="B335" s="217"/>
      <c r="C335" s="47"/>
      <c r="D335" s="47"/>
      <c r="E335" s="479"/>
      <c r="F335" s="2"/>
      <c r="G335" s="2"/>
      <c r="H335" s="2"/>
      <c r="I335" s="1"/>
      <c r="J335" s="3"/>
      <c r="K335" s="2"/>
      <c r="L335" s="2"/>
      <c r="M335" s="480"/>
      <c r="N335" s="1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>
      <c r="A336" s="2"/>
      <c r="B336" s="217"/>
      <c r="C336" s="47"/>
      <c r="D336" s="47"/>
      <c r="E336" s="479"/>
      <c r="F336" s="2"/>
      <c r="G336" s="2"/>
      <c r="H336" s="2"/>
      <c r="I336" s="1"/>
      <c r="J336" s="3"/>
      <c r="K336" s="2"/>
      <c r="L336" s="2"/>
      <c r="M336" s="480"/>
      <c r="N336" s="1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>
      <c r="A337" s="2"/>
      <c r="B337" s="217"/>
      <c r="C337" s="47"/>
      <c r="D337" s="47"/>
      <c r="E337" s="479"/>
      <c r="F337" s="2"/>
      <c r="G337" s="2"/>
      <c r="H337" s="2"/>
      <c r="I337" s="1"/>
      <c r="J337" s="3"/>
      <c r="K337" s="2"/>
      <c r="L337" s="2"/>
      <c r="M337" s="480"/>
      <c r="N337" s="1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>
      <c r="A338" s="2"/>
      <c r="B338" s="217"/>
      <c r="C338" s="47"/>
      <c r="D338" s="47"/>
      <c r="E338" s="479"/>
      <c r="F338" s="2"/>
      <c r="G338" s="2"/>
      <c r="H338" s="2"/>
      <c r="I338" s="1"/>
      <c r="J338" s="3"/>
      <c r="K338" s="2"/>
      <c r="L338" s="2"/>
      <c r="M338" s="480"/>
      <c r="N338" s="1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>
      <c r="A339" s="2"/>
      <c r="B339" s="217"/>
      <c r="C339" s="47"/>
      <c r="D339" s="47"/>
      <c r="E339" s="479"/>
      <c r="F339" s="2"/>
      <c r="G339" s="2"/>
      <c r="H339" s="2"/>
      <c r="I339" s="1"/>
      <c r="J339" s="3"/>
      <c r="K339" s="2"/>
      <c r="L339" s="2"/>
      <c r="M339" s="480"/>
      <c r="N339" s="1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>
      <c r="A340" s="2"/>
      <c r="B340" s="217"/>
      <c r="C340" s="47"/>
      <c r="D340" s="47"/>
      <c r="E340" s="479"/>
      <c r="F340" s="2"/>
      <c r="G340" s="2"/>
      <c r="H340" s="2"/>
      <c r="I340" s="1"/>
      <c r="J340" s="3"/>
      <c r="K340" s="2"/>
      <c r="L340" s="2"/>
      <c r="M340" s="480"/>
      <c r="N340" s="1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>
      <c r="A341" s="2"/>
      <c r="B341" s="217"/>
      <c r="C341" s="47"/>
      <c r="D341" s="47"/>
      <c r="E341" s="479"/>
      <c r="F341" s="2"/>
      <c r="G341" s="2"/>
      <c r="H341" s="2"/>
      <c r="I341" s="1"/>
      <c r="J341" s="3"/>
      <c r="K341" s="2"/>
      <c r="L341" s="2"/>
      <c r="M341" s="480"/>
      <c r="N341" s="1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>
      <c r="A342" s="2"/>
      <c r="B342" s="217"/>
      <c r="C342" s="47"/>
      <c r="D342" s="47"/>
      <c r="E342" s="479"/>
      <c r="F342" s="2"/>
      <c r="G342" s="2"/>
      <c r="H342" s="2"/>
      <c r="I342" s="1"/>
      <c r="J342" s="3"/>
      <c r="K342" s="2"/>
      <c r="L342" s="2"/>
      <c r="M342" s="480"/>
      <c r="N342" s="1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>
      <c r="A343" s="2"/>
      <c r="B343" s="217"/>
      <c r="C343" s="47"/>
      <c r="D343" s="47"/>
      <c r="E343" s="479"/>
      <c r="F343" s="2"/>
      <c r="G343" s="2"/>
      <c r="H343" s="2"/>
      <c r="I343" s="1"/>
      <c r="J343" s="3"/>
      <c r="K343" s="2"/>
      <c r="L343" s="2"/>
      <c r="M343" s="480"/>
      <c r="N343" s="1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>
      <c r="A344" s="2"/>
      <c r="B344" s="217"/>
      <c r="C344" s="47"/>
      <c r="D344" s="47"/>
      <c r="E344" s="479"/>
      <c r="F344" s="2"/>
      <c r="G344" s="2"/>
      <c r="H344" s="2"/>
      <c r="I344" s="1"/>
      <c r="J344" s="3"/>
      <c r="K344" s="2"/>
      <c r="L344" s="2"/>
      <c r="M344" s="480"/>
      <c r="N344" s="1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>
      <c r="A345" s="2"/>
      <c r="B345" s="217"/>
      <c r="C345" s="47"/>
      <c r="D345" s="47"/>
      <c r="E345" s="479"/>
      <c r="F345" s="2"/>
      <c r="G345" s="2"/>
      <c r="H345" s="2"/>
      <c r="I345" s="1"/>
      <c r="J345" s="3"/>
      <c r="K345" s="2"/>
      <c r="L345" s="2"/>
      <c r="M345" s="480"/>
      <c r="N345" s="1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>
      <c r="A346" s="2"/>
      <c r="B346" s="217"/>
      <c r="C346" s="47"/>
      <c r="D346" s="47"/>
      <c r="E346" s="479"/>
      <c r="F346" s="2"/>
      <c r="G346" s="2"/>
      <c r="H346" s="2"/>
      <c r="I346" s="1"/>
      <c r="J346" s="3"/>
      <c r="K346" s="2"/>
      <c r="L346" s="2"/>
      <c r="M346" s="480"/>
      <c r="N346" s="1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>
      <c r="A347" s="2"/>
      <c r="B347" s="217"/>
      <c r="C347" s="47"/>
      <c r="D347" s="47"/>
      <c r="E347" s="479"/>
      <c r="F347" s="2"/>
      <c r="G347" s="2"/>
      <c r="H347" s="2"/>
      <c r="I347" s="1"/>
      <c r="J347" s="3"/>
      <c r="K347" s="2"/>
      <c r="L347" s="2"/>
      <c r="M347" s="480"/>
      <c r="N347" s="1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>
      <c r="A348" s="2"/>
      <c r="B348" s="217"/>
      <c r="C348" s="47"/>
      <c r="D348" s="47"/>
      <c r="E348" s="479"/>
      <c r="F348" s="2"/>
      <c r="G348" s="2"/>
      <c r="H348" s="2"/>
      <c r="I348" s="1"/>
      <c r="J348" s="3"/>
      <c r="K348" s="2"/>
      <c r="L348" s="2"/>
      <c r="M348" s="480"/>
      <c r="N348" s="1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>
      <c r="A349" s="2"/>
      <c r="B349" s="217"/>
      <c r="C349" s="47"/>
      <c r="D349" s="47"/>
      <c r="E349" s="479"/>
      <c r="F349" s="2"/>
      <c r="G349" s="2"/>
      <c r="H349" s="2"/>
      <c r="I349" s="1"/>
      <c r="J349" s="3"/>
      <c r="K349" s="2"/>
      <c r="L349" s="2"/>
      <c r="M349" s="480"/>
      <c r="N349" s="1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>
      <c r="A350" s="2"/>
      <c r="B350" s="217"/>
      <c r="C350" s="47"/>
      <c r="D350" s="47"/>
      <c r="E350" s="479"/>
      <c r="F350" s="2"/>
      <c r="G350" s="2"/>
      <c r="H350" s="2"/>
      <c r="I350" s="1"/>
      <c r="J350" s="3"/>
      <c r="K350" s="2"/>
      <c r="L350" s="2"/>
      <c r="M350" s="480"/>
      <c r="N350" s="1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>
      <c r="A351" s="2"/>
      <c r="B351" s="217"/>
      <c r="C351" s="47"/>
      <c r="D351" s="47"/>
      <c r="E351" s="479"/>
      <c r="F351" s="2"/>
      <c r="G351" s="2"/>
      <c r="H351" s="2"/>
      <c r="I351" s="1"/>
      <c r="J351" s="3"/>
      <c r="K351" s="2"/>
      <c r="L351" s="2"/>
      <c r="M351" s="480"/>
      <c r="N351" s="1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>
      <c r="A352" s="2"/>
      <c r="B352" s="217"/>
      <c r="C352" s="47"/>
      <c r="D352" s="47"/>
      <c r="E352" s="479"/>
      <c r="F352" s="2"/>
      <c r="G352" s="2"/>
      <c r="H352" s="2"/>
      <c r="I352" s="1"/>
      <c r="J352" s="3"/>
      <c r="K352" s="2"/>
      <c r="L352" s="2"/>
      <c r="M352" s="480"/>
      <c r="N352" s="1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>
      <c r="A353" s="2"/>
      <c r="B353" s="217"/>
      <c r="C353" s="47"/>
      <c r="D353" s="47"/>
      <c r="E353" s="479"/>
      <c r="F353" s="2"/>
      <c r="G353" s="2"/>
      <c r="H353" s="2"/>
      <c r="I353" s="1"/>
      <c r="J353" s="3"/>
      <c r="K353" s="2"/>
      <c r="L353" s="2"/>
      <c r="M353" s="480"/>
      <c r="N353" s="1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>
      <c r="A354" s="2"/>
      <c r="B354" s="217"/>
      <c r="C354" s="47"/>
      <c r="D354" s="47"/>
      <c r="E354" s="479"/>
      <c r="F354" s="2"/>
      <c r="G354" s="2"/>
      <c r="H354" s="2"/>
      <c r="I354" s="1"/>
      <c r="J354" s="3"/>
      <c r="K354" s="2"/>
      <c r="L354" s="2"/>
      <c r="M354" s="480"/>
      <c r="N354" s="1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>
      <c r="A355" s="2"/>
      <c r="B355" s="217"/>
      <c r="C355" s="47"/>
      <c r="D355" s="47"/>
      <c r="E355" s="479"/>
      <c r="F355" s="2"/>
      <c r="G355" s="2"/>
      <c r="H355" s="2"/>
      <c r="I355" s="1"/>
      <c r="J355" s="3"/>
      <c r="K355" s="2"/>
      <c r="L355" s="2"/>
      <c r="M355" s="480"/>
      <c r="N355" s="1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>
      <c r="A356" s="2"/>
      <c r="B356" s="217"/>
      <c r="C356" s="47"/>
      <c r="D356" s="47"/>
      <c r="E356" s="479"/>
      <c r="F356" s="2"/>
      <c r="G356" s="2"/>
      <c r="H356" s="2"/>
      <c r="I356" s="1"/>
      <c r="J356" s="3"/>
      <c r="K356" s="2"/>
      <c r="L356" s="2"/>
      <c r="M356" s="480"/>
      <c r="N356" s="1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>
      <c r="A357" s="2"/>
      <c r="B357" s="217"/>
      <c r="C357" s="47"/>
      <c r="D357" s="47"/>
      <c r="E357" s="479"/>
      <c r="F357" s="2"/>
      <c r="G357" s="2"/>
      <c r="H357" s="2"/>
      <c r="I357" s="1"/>
      <c r="J357" s="3"/>
      <c r="K357" s="2"/>
      <c r="L357" s="2"/>
      <c r="M357" s="480"/>
      <c r="N357" s="1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>
      <c r="A358" s="2"/>
      <c r="B358" s="217"/>
      <c r="C358" s="47"/>
      <c r="D358" s="47"/>
      <c r="E358" s="479"/>
      <c r="F358" s="2"/>
      <c r="G358" s="2"/>
      <c r="H358" s="2"/>
      <c r="I358" s="1"/>
      <c r="J358" s="3"/>
      <c r="K358" s="2"/>
      <c r="L358" s="2"/>
      <c r="M358" s="480"/>
      <c r="N358" s="1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>
      <c r="A359" s="2"/>
      <c r="B359" s="217"/>
      <c r="C359" s="47"/>
      <c r="D359" s="47"/>
      <c r="E359" s="479"/>
      <c r="F359" s="2"/>
      <c r="G359" s="2"/>
      <c r="H359" s="2"/>
      <c r="I359" s="1"/>
      <c r="J359" s="3"/>
      <c r="K359" s="2"/>
      <c r="L359" s="2"/>
      <c r="M359" s="480"/>
      <c r="N359" s="1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>
      <c r="A360" s="2"/>
      <c r="B360" s="217"/>
      <c r="C360" s="47"/>
      <c r="D360" s="47"/>
      <c r="E360" s="479"/>
      <c r="F360" s="2"/>
      <c r="G360" s="2"/>
      <c r="H360" s="2"/>
      <c r="I360" s="1"/>
      <c r="J360" s="3"/>
      <c r="K360" s="2"/>
      <c r="L360" s="2"/>
      <c r="M360" s="480"/>
      <c r="N360" s="1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>
      <c r="A361" s="2"/>
      <c r="B361" s="217"/>
      <c r="C361" s="47"/>
      <c r="D361" s="47"/>
      <c r="E361" s="479"/>
      <c r="F361" s="2"/>
      <c r="G361" s="2"/>
      <c r="H361" s="2"/>
      <c r="I361" s="1"/>
      <c r="J361" s="3"/>
      <c r="K361" s="2"/>
      <c r="L361" s="2"/>
      <c r="M361" s="480"/>
      <c r="N361" s="1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>
      <c r="A362" s="2"/>
      <c r="B362" s="217"/>
      <c r="C362" s="47"/>
      <c r="D362" s="47"/>
      <c r="E362" s="479"/>
      <c r="F362" s="2"/>
      <c r="G362" s="2"/>
      <c r="H362" s="2"/>
      <c r="I362" s="1"/>
      <c r="J362" s="3"/>
      <c r="K362" s="2"/>
      <c r="L362" s="2"/>
      <c r="M362" s="480"/>
      <c r="N362" s="1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>
      <c r="A363" s="2"/>
      <c r="B363" s="217"/>
      <c r="C363" s="47"/>
      <c r="D363" s="47"/>
      <c r="E363" s="479"/>
      <c r="F363" s="2"/>
      <c r="G363" s="2"/>
      <c r="H363" s="2"/>
      <c r="I363" s="1"/>
      <c r="J363" s="3"/>
      <c r="K363" s="2"/>
      <c r="L363" s="2"/>
      <c r="M363" s="480"/>
      <c r="N363" s="1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>
      <c r="A364" s="2"/>
      <c r="B364" s="217"/>
      <c r="C364" s="47"/>
      <c r="D364" s="47"/>
      <c r="E364" s="479"/>
      <c r="F364" s="2"/>
      <c r="G364" s="2"/>
      <c r="H364" s="2"/>
      <c r="I364" s="1"/>
      <c r="J364" s="3"/>
      <c r="K364" s="2"/>
      <c r="L364" s="2"/>
      <c r="M364" s="480"/>
      <c r="N364" s="1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>
      <c r="A365" s="2"/>
      <c r="B365" s="217"/>
      <c r="C365" s="47"/>
      <c r="D365" s="47"/>
      <c r="E365" s="479"/>
      <c r="F365" s="2"/>
      <c r="G365" s="2"/>
      <c r="H365" s="2"/>
      <c r="I365" s="1"/>
      <c r="J365" s="3"/>
      <c r="K365" s="2"/>
      <c r="L365" s="2"/>
      <c r="M365" s="480"/>
      <c r="N365" s="1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>
      <c r="A366" s="2"/>
      <c r="B366" s="217"/>
      <c r="C366" s="47"/>
      <c r="D366" s="47"/>
      <c r="E366" s="479"/>
      <c r="F366" s="2"/>
      <c r="G366" s="2"/>
      <c r="H366" s="2"/>
      <c r="I366" s="1"/>
      <c r="J366" s="3"/>
      <c r="K366" s="2"/>
      <c r="L366" s="2"/>
      <c r="M366" s="480"/>
      <c r="N366" s="1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>
      <c r="A367" s="2"/>
      <c r="B367" s="217"/>
      <c r="C367" s="47"/>
      <c r="D367" s="47"/>
      <c r="E367" s="479"/>
      <c r="F367" s="2"/>
      <c r="G367" s="2"/>
      <c r="H367" s="2"/>
      <c r="I367" s="1"/>
      <c r="J367" s="3"/>
      <c r="K367" s="2"/>
      <c r="L367" s="2"/>
      <c r="M367" s="480"/>
      <c r="N367" s="1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>
      <c r="A368" s="2"/>
      <c r="B368" s="217"/>
      <c r="C368" s="47"/>
      <c r="D368" s="47"/>
      <c r="E368" s="479"/>
      <c r="F368" s="2"/>
      <c r="G368" s="2"/>
      <c r="H368" s="2"/>
      <c r="I368" s="1"/>
      <c r="J368" s="3"/>
      <c r="K368" s="2"/>
      <c r="L368" s="2"/>
      <c r="M368" s="480"/>
      <c r="N368" s="1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>
      <c r="A369" s="2"/>
      <c r="B369" s="217"/>
      <c r="C369" s="47"/>
      <c r="D369" s="47"/>
      <c r="E369" s="479"/>
      <c r="F369" s="2"/>
      <c r="G369" s="2"/>
      <c r="H369" s="2"/>
      <c r="I369" s="1"/>
      <c r="J369" s="3"/>
      <c r="K369" s="2"/>
      <c r="L369" s="2"/>
      <c r="M369" s="480"/>
      <c r="N369" s="1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>
      <c r="A370" s="2"/>
      <c r="B370" s="217"/>
      <c r="C370" s="47"/>
      <c r="D370" s="47"/>
      <c r="E370" s="479"/>
      <c r="F370" s="2"/>
      <c r="G370" s="2"/>
      <c r="H370" s="2"/>
      <c r="I370" s="1"/>
      <c r="J370" s="3"/>
      <c r="K370" s="2"/>
      <c r="L370" s="2"/>
      <c r="M370" s="480"/>
      <c r="N370" s="1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>
      <c r="A371" s="2"/>
      <c r="B371" s="217"/>
      <c r="C371" s="47"/>
      <c r="D371" s="47"/>
      <c r="E371" s="479"/>
      <c r="F371" s="2"/>
      <c r="G371" s="2"/>
      <c r="H371" s="2"/>
      <c r="I371" s="1"/>
      <c r="J371" s="3"/>
      <c r="K371" s="2"/>
      <c r="L371" s="2"/>
      <c r="M371" s="480"/>
      <c r="N371" s="1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>
      <c r="A372" s="2"/>
      <c r="B372" s="217"/>
      <c r="C372" s="47"/>
      <c r="D372" s="47"/>
      <c r="E372" s="479"/>
      <c r="F372" s="2"/>
      <c r="G372" s="2"/>
      <c r="H372" s="2"/>
      <c r="I372" s="1"/>
      <c r="J372" s="3"/>
      <c r="K372" s="2"/>
      <c r="L372" s="2"/>
      <c r="M372" s="480"/>
      <c r="N372" s="1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>
      <c r="A373" s="2"/>
      <c r="B373" s="217"/>
      <c r="C373" s="47"/>
      <c r="D373" s="47"/>
      <c r="E373" s="479"/>
      <c r="F373" s="2"/>
      <c r="G373" s="2"/>
      <c r="H373" s="2"/>
      <c r="I373" s="1"/>
      <c r="J373" s="3"/>
      <c r="K373" s="2"/>
      <c r="L373" s="2"/>
      <c r="M373" s="480"/>
      <c r="N373" s="1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>
      <c r="A374" s="2"/>
      <c r="B374" s="217"/>
      <c r="C374" s="47"/>
      <c r="D374" s="47"/>
      <c r="E374" s="479"/>
      <c r="F374" s="2"/>
      <c r="G374" s="2"/>
      <c r="H374" s="2"/>
      <c r="I374" s="1"/>
      <c r="J374" s="3"/>
      <c r="K374" s="2"/>
      <c r="L374" s="2"/>
      <c r="M374" s="480"/>
      <c r="N374" s="1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>
      <c r="A375" s="2"/>
      <c r="B375" s="217"/>
      <c r="C375" s="47"/>
      <c r="D375" s="47"/>
      <c r="E375" s="479"/>
      <c r="F375" s="2"/>
      <c r="G375" s="2"/>
      <c r="H375" s="2"/>
      <c r="I375" s="1"/>
      <c r="J375" s="3"/>
      <c r="K375" s="2"/>
      <c r="L375" s="2"/>
      <c r="M375" s="480"/>
      <c r="N375" s="1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>
      <c r="A376" s="2"/>
      <c r="B376" s="217"/>
      <c r="C376" s="47"/>
      <c r="D376" s="47"/>
      <c r="E376" s="479"/>
      <c r="F376" s="2"/>
      <c r="G376" s="2"/>
      <c r="H376" s="2"/>
      <c r="I376" s="1"/>
      <c r="J376" s="3"/>
      <c r="K376" s="2"/>
      <c r="L376" s="2"/>
      <c r="M376" s="480"/>
      <c r="N376" s="1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>
      <c r="A377" s="2"/>
      <c r="B377" s="217"/>
      <c r="C377" s="47"/>
      <c r="D377" s="47"/>
      <c r="E377" s="479"/>
      <c r="F377" s="2"/>
      <c r="G377" s="2"/>
      <c r="H377" s="2"/>
      <c r="I377" s="1"/>
      <c r="J377" s="3"/>
      <c r="K377" s="2"/>
      <c r="L377" s="2"/>
      <c r="M377" s="480"/>
      <c r="N377" s="1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>
      <c r="A378" s="2"/>
      <c r="B378" s="217"/>
      <c r="C378" s="47"/>
      <c r="D378" s="47"/>
      <c r="E378" s="479"/>
      <c r="F378" s="2"/>
      <c r="G378" s="2"/>
      <c r="H378" s="2"/>
      <c r="I378" s="1"/>
      <c r="J378" s="3"/>
      <c r="K378" s="2"/>
      <c r="L378" s="2"/>
      <c r="M378" s="480"/>
      <c r="N378" s="1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>
      <c r="A379" s="2"/>
      <c r="B379" s="217"/>
      <c r="C379" s="47"/>
      <c r="D379" s="47"/>
      <c r="E379" s="479"/>
      <c r="F379" s="2"/>
      <c r="G379" s="2"/>
      <c r="H379" s="2"/>
      <c r="I379" s="1"/>
      <c r="J379" s="3"/>
      <c r="K379" s="2"/>
      <c r="L379" s="2"/>
      <c r="M379" s="480"/>
      <c r="N379" s="1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>
      <c r="A380" s="2"/>
      <c r="B380" s="217"/>
      <c r="C380" s="47"/>
      <c r="D380" s="47"/>
      <c r="E380" s="479"/>
      <c r="F380" s="2"/>
      <c r="G380" s="2"/>
      <c r="H380" s="2"/>
      <c r="I380" s="1"/>
      <c r="J380" s="3"/>
      <c r="K380" s="2"/>
      <c r="L380" s="2"/>
      <c r="M380" s="480"/>
      <c r="N380" s="1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>
      <c r="A381" s="2"/>
      <c r="B381" s="217"/>
      <c r="C381" s="47"/>
      <c r="D381" s="47"/>
      <c r="E381" s="479"/>
      <c r="F381" s="2"/>
      <c r="G381" s="2"/>
      <c r="H381" s="2"/>
      <c r="I381" s="1"/>
      <c r="J381" s="3"/>
      <c r="K381" s="2"/>
      <c r="L381" s="2"/>
      <c r="M381" s="480"/>
      <c r="N381" s="1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>
      <c r="A382" s="2"/>
      <c r="B382" s="217"/>
      <c r="C382" s="47"/>
      <c r="D382" s="47"/>
      <c r="E382" s="479"/>
      <c r="F382" s="2"/>
      <c r="G382" s="2"/>
      <c r="H382" s="2"/>
      <c r="I382" s="1"/>
      <c r="J382" s="3"/>
      <c r="K382" s="2"/>
      <c r="L382" s="2"/>
      <c r="M382" s="480"/>
      <c r="N382" s="1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>
      <c r="A383" s="2"/>
      <c r="B383" s="217"/>
      <c r="C383" s="47"/>
      <c r="D383" s="47"/>
      <c r="E383" s="479"/>
      <c r="F383" s="2"/>
      <c r="G383" s="2"/>
      <c r="H383" s="2"/>
      <c r="I383" s="1"/>
      <c r="J383" s="3"/>
      <c r="K383" s="2"/>
      <c r="L383" s="2"/>
      <c r="M383" s="480"/>
      <c r="N383" s="1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>
      <c r="A384" s="2"/>
      <c r="B384" s="217"/>
      <c r="C384" s="47"/>
      <c r="D384" s="47"/>
      <c r="E384" s="479"/>
      <c r="F384" s="2"/>
      <c r="G384" s="2"/>
      <c r="H384" s="2"/>
      <c r="I384" s="1"/>
      <c r="J384" s="3"/>
      <c r="K384" s="2"/>
      <c r="L384" s="2"/>
      <c r="M384" s="480"/>
      <c r="N384" s="1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>
      <c r="A385" s="2"/>
      <c r="B385" s="217"/>
      <c r="C385" s="47"/>
      <c r="D385" s="47"/>
      <c r="E385" s="479"/>
      <c r="F385" s="2"/>
      <c r="G385" s="2"/>
      <c r="H385" s="2"/>
      <c r="I385" s="1"/>
      <c r="J385" s="3"/>
      <c r="K385" s="2"/>
      <c r="L385" s="2"/>
      <c r="M385" s="480"/>
      <c r="N385" s="1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>
      <c r="A386" s="2"/>
      <c r="B386" s="217"/>
      <c r="C386" s="47"/>
      <c r="D386" s="47"/>
      <c r="E386" s="479"/>
      <c r="F386" s="2"/>
      <c r="G386" s="2"/>
      <c r="H386" s="2"/>
      <c r="I386" s="1"/>
      <c r="J386" s="3"/>
      <c r="K386" s="2"/>
      <c r="L386" s="2"/>
      <c r="M386" s="480"/>
      <c r="N386" s="1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>
      <c r="A387" s="2"/>
      <c r="B387" s="217"/>
      <c r="C387" s="47"/>
      <c r="D387" s="47"/>
      <c r="E387" s="479"/>
      <c r="F387" s="2"/>
      <c r="G387" s="2"/>
      <c r="H387" s="2"/>
      <c r="I387" s="1"/>
      <c r="J387" s="3"/>
      <c r="K387" s="2"/>
      <c r="L387" s="2"/>
      <c r="M387" s="480"/>
      <c r="N387" s="1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>
      <c r="A388" s="2"/>
      <c r="B388" s="217"/>
      <c r="C388" s="47"/>
      <c r="D388" s="47"/>
      <c r="E388" s="479"/>
      <c r="F388" s="2"/>
      <c r="G388" s="2"/>
      <c r="H388" s="2"/>
      <c r="I388" s="1"/>
      <c r="J388" s="3"/>
      <c r="K388" s="2"/>
      <c r="L388" s="2"/>
      <c r="M388" s="480"/>
      <c r="N388" s="1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>
      <c r="A389" s="2"/>
      <c r="B389" s="217"/>
      <c r="C389" s="47"/>
      <c r="D389" s="47"/>
      <c r="E389" s="479"/>
      <c r="F389" s="2"/>
      <c r="G389" s="2"/>
      <c r="H389" s="2"/>
      <c r="I389" s="1"/>
      <c r="J389" s="3"/>
      <c r="K389" s="2"/>
      <c r="L389" s="2"/>
      <c r="M389" s="480"/>
      <c r="N389" s="1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>
      <c r="A390" s="2"/>
      <c r="B390" s="217"/>
      <c r="C390" s="47"/>
      <c r="D390" s="47"/>
      <c r="E390" s="479"/>
      <c r="F390" s="2"/>
      <c r="G390" s="2"/>
      <c r="H390" s="2"/>
      <c r="I390" s="1"/>
      <c r="J390" s="3"/>
      <c r="K390" s="2"/>
      <c r="L390" s="2"/>
      <c r="M390" s="480"/>
      <c r="N390" s="1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>
      <c r="A391" s="2"/>
      <c r="B391" s="217"/>
      <c r="C391" s="47"/>
      <c r="D391" s="47"/>
      <c r="E391" s="479"/>
      <c r="F391" s="2"/>
      <c r="G391" s="2"/>
      <c r="H391" s="2"/>
      <c r="I391" s="1"/>
      <c r="J391" s="3"/>
      <c r="K391" s="2"/>
      <c r="L391" s="2"/>
      <c r="M391" s="480"/>
      <c r="N391" s="1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>
      <c r="A392" s="2"/>
      <c r="B392" s="217"/>
      <c r="C392" s="47"/>
      <c r="D392" s="47"/>
      <c r="E392" s="479"/>
      <c r="F392" s="2"/>
      <c r="G392" s="2"/>
      <c r="H392" s="2"/>
      <c r="I392" s="1"/>
      <c r="J392" s="3"/>
      <c r="K392" s="2"/>
      <c r="L392" s="2"/>
      <c r="M392" s="480"/>
      <c r="N392" s="1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>
      <c r="A393" s="2"/>
      <c r="B393" s="217"/>
      <c r="C393" s="47"/>
      <c r="D393" s="47"/>
      <c r="E393" s="479"/>
      <c r="F393" s="2"/>
      <c r="G393" s="2"/>
      <c r="H393" s="2"/>
      <c r="I393" s="1"/>
      <c r="J393" s="3"/>
      <c r="K393" s="2"/>
      <c r="L393" s="2"/>
      <c r="M393" s="480"/>
      <c r="N393" s="1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>
      <c r="A394" s="2"/>
      <c r="B394" s="217"/>
      <c r="C394" s="47"/>
      <c r="D394" s="47"/>
      <c r="E394" s="479"/>
      <c r="F394" s="2"/>
      <c r="G394" s="2"/>
      <c r="H394" s="2"/>
      <c r="I394" s="1"/>
      <c r="J394" s="3"/>
      <c r="K394" s="2"/>
      <c r="L394" s="2"/>
      <c r="M394" s="480"/>
      <c r="N394" s="1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>
      <c r="A395" s="2"/>
      <c r="B395" s="217"/>
      <c r="C395" s="47"/>
      <c r="D395" s="47"/>
      <c r="E395" s="479"/>
      <c r="F395" s="2"/>
      <c r="G395" s="2"/>
      <c r="H395" s="2"/>
      <c r="I395" s="1"/>
      <c r="J395" s="3"/>
      <c r="K395" s="2"/>
      <c r="L395" s="2"/>
      <c r="M395" s="480"/>
      <c r="N395" s="1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>
      <c r="A396" s="2"/>
      <c r="B396" s="217"/>
      <c r="C396" s="47"/>
      <c r="D396" s="47"/>
      <c r="E396" s="479"/>
      <c r="F396" s="2"/>
      <c r="G396" s="2"/>
      <c r="H396" s="2"/>
      <c r="I396" s="1"/>
      <c r="J396" s="3"/>
      <c r="K396" s="2"/>
      <c r="L396" s="2"/>
      <c r="M396" s="480"/>
      <c r="N396" s="1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>
      <c r="A397" s="2"/>
      <c r="B397" s="217"/>
      <c r="C397" s="47"/>
      <c r="D397" s="47"/>
      <c r="E397" s="479"/>
      <c r="F397" s="2"/>
      <c r="G397" s="2"/>
      <c r="H397" s="2"/>
      <c r="I397" s="1"/>
      <c r="J397" s="3"/>
      <c r="K397" s="2"/>
      <c r="L397" s="2"/>
      <c r="M397" s="480"/>
      <c r="N397" s="1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>
      <c r="A398" s="2"/>
      <c r="B398" s="217"/>
      <c r="C398" s="47"/>
      <c r="D398" s="47"/>
      <c r="E398" s="479"/>
      <c r="F398" s="2"/>
      <c r="G398" s="2"/>
      <c r="H398" s="2"/>
      <c r="I398" s="1"/>
      <c r="J398" s="3"/>
      <c r="K398" s="2"/>
      <c r="L398" s="2"/>
      <c r="M398" s="480"/>
      <c r="N398" s="1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>
      <c r="A399" s="2"/>
      <c r="B399" s="217"/>
      <c r="C399" s="47"/>
      <c r="D399" s="47"/>
      <c r="E399" s="479"/>
      <c r="F399" s="2"/>
      <c r="G399" s="2"/>
      <c r="H399" s="2"/>
      <c r="I399" s="1"/>
      <c r="J399" s="3"/>
      <c r="K399" s="2"/>
      <c r="L399" s="2"/>
      <c r="M399" s="480"/>
      <c r="N399" s="1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>
      <c r="A400" s="2"/>
      <c r="B400" s="217"/>
      <c r="C400" s="47"/>
      <c r="D400" s="47"/>
      <c r="E400" s="479"/>
      <c r="F400" s="2"/>
      <c r="G400" s="2"/>
      <c r="H400" s="2"/>
      <c r="I400" s="1"/>
      <c r="J400" s="3"/>
      <c r="K400" s="2"/>
      <c r="L400" s="2"/>
      <c r="M400" s="480"/>
      <c r="N400" s="1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>
      <c r="A401" s="2"/>
      <c r="B401" s="217"/>
      <c r="C401" s="47"/>
      <c r="D401" s="47"/>
      <c r="E401" s="479"/>
      <c r="F401" s="2"/>
      <c r="G401" s="2"/>
      <c r="H401" s="2"/>
      <c r="I401" s="1"/>
      <c r="J401" s="3"/>
      <c r="K401" s="2"/>
      <c r="L401" s="2"/>
      <c r="M401" s="480"/>
      <c r="N401" s="1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>
      <c r="A402" s="2"/>
      <c r="B402" s="217"/>
      <c r="C402" s="47"/>
      <c r="D402" s="47"/>
      <c r="E402" s="479"/>
      <c r="F402" s="2"/>
      <c r="G402" s="2"/>
      <c r="H402" s="2"/>
      <c r="I402" s="1"/>
      <c r="J402" s="3"/>
      <c r="K402" s="2"/>
      <c r="L402" s="2"/>
      <c r="M402" s="480"/>
      <c r="N402" s="1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>
      <c r="A403" s="2"/>
      <c r="B403" s="217"/>
      <c r="C403" s="47"/>
      <c r="D403" s="47"/>
      <c r="E403" s="479"/>
      <c r="F403" s="2"/>
      <c r="G403" s="2"/>
      <c r="H403" s="2"/>
      <c r="I403" s="1"/>
      <c r="J403" s="3"/>
      <c r="K403" s="2"/>
      <c r="L403" s="2"/>
      <c r="M403" s="480"/>
      <c r="N403" s="1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>
      <c r="A404" s="2"/>
      <c r="B404" s="217"/>
      <c r="C404" s="47"/>
      <c r="D404" s="47"/>
      <c r="E404" s="479"/>
      <c r="F404" s="2"/>
      <c r="G404" s="2"/>
      <c r="H404" s="2"/>
      <c r="I404" s="1"/>
      <c r="J404" s="3"/>
      <c r="K404" s="2"/>
      <c r="L404" s="2"/>
      <c r="M404" s="480"/>
      <c r="N404" s="1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>
      <c r="A405" s="2"/>
      <c r="B405" s="217"/>
      <c r="C405" s="47"/>
      <c r="D405" s="47"/>
      <c r="E405" s="479"/>
      <c r="F405" s="2"/>
      <c r="G405" s="2"/>
      <c r="H405" s="2"/>
      <c r="I405" s="1"/>
      <c r="J405" s="3"/>
      <c r="K405" s="2"/>
      <c r="L405" s="2"/>
      <c r="M405" s="480"/>
      <c r="N405" s="1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>
      <c r="A406" s="2"/>
      <c r="B406" s="217"/>
      <c r="C406" s="47"/>
      <c r="D406" s="47"/>
      <c r="E406" s="479"/>
      <c r="F406" s="2"/>
      <c r="G406" s="2"/>
      <c r="H406" s="2"/>
      <c r="I406" s="1"/>
      <c r="J406" s="3"/>
      <c r="K406" s="2"/>
      <c r="L406" s="2"/>
      <c r="M406" s="480"/>
      <c r="N406" s="1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>
      <c r="A407" s="2"/>
      <c r="B407" s="217"/>
      <c r="C407" s="47"/>
      <c r="D407" s="47"/>
      <c r="E407" s="479"/>
      <c r="F407" s="2"/>
      <c r="G407" s="2"/>
      <c r="H407" s="2"/>
      <c r="I407" s="1"/>
      <c r="J407" s="3"/>
      <c r="K407" s="2"/>
      <c r="L407" s="2"/>
      <c r="M407" s="480"/>
      <c r="N407" s="1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>
      <c r="A408" s="2"/>
      <c r="B408" s="217"/>
      <c r="C408" s="47"/>
      <c r="D408" s="47"/>
      <c r="E408" s="479"/>
      <c r="F408" s="2"/>
      <c r="G408" s="2"/>
      <c r="H408" s="2"/>
      <c r="I408" s="1"/>
      <c r="J408" s="3"/>
      <c r="K408" s="2"/>
      <c r="L408" s="2"/>
      <c r="M408" s="480"/>
      <c r="N408" s="1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>
      <c r="A409" s="2"/>
      <c r="B409" s="217"/>
      <c r="C409" s="47"/>
      <c r="D409" s="47"/>
      <c r="E409" s="479"/>
      <c r="F409" s="2"/>
      <c r="G409" s="2"/>
      <c r="H409" s="2"/>
      <c r="I409" s="1"/>
      <c r="J409" s="3"/>
      <c r="K409" s="2"/>
      <c r="L409" s="2"/>
      <c r="M409" s="480"/>
      <c r="N409" s="1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>
      <c r="A410" s="2"/>
      <c r="B410" s="217"/>
      <c r="C410" s="47"/>
      <c r="D410" s="47"/>
      <c r="E410" s="479"/>
      <c r="F410" s="2"/>
      <c r="G410" s="2"/>
      <c r="H410" s="2"/>
      <c r="I410" s="1"/>
      <c r="J410" s="3"/>
      <c r="K410" s="2"/>
      <c r="L410" s="2"/>
      <c r="M410" s="480"/>
      <c r="N410" s="1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>
      <c r="A411" s="2"/>
      <c r="B411" s="217"/>
      <c r="C411" s="47"/>
      <c r="D411" s="47"/>
      <c r="E411" s="479"/>
      <c r="F411" s="2"/>
      <c r="G411" s="2"/>
      <c r="H411" s="2"/>
      <c r="I411" s="1"/>
      <c r="J411" s="3"/>
      <c r="K411" s="2"/>
      <c r="L411" s="2"/>
      <c r="M411" s="480"/>
      <c r="N411" s="1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>
      <c r="A412" s="2"/>
      <c r="B412" s="217"/>
      <c r="C412" s="47"/>
      <c r="D412" s="47"/>
      <c r="E412" s="479"/>
      <c r="F412" s="2"/>
      <c r="G412" s="2"/>
      <c r="H412" s="2"/>
      <c r="I412" s="1"/>
      <c r="J412" s="3"/>
      <c r="K412" s="2"/>
      <c r="L412" s="2"/>
      <c r="M412" s="480"/>
      <c r="N412" s="1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>
      <c r="A413" s="2"/>
      <c r="B413" s="217"/>
      <c r="C413" s="47"/>
      <c r="D413" s="47"/>
      <c r="E413" s="479"/>
      <c r="F413" s="2"/>
      <c r="G413" s="2"/>
      <c r="H413" s="2"/>
      <c r="I413" s="1"/>
      <c r="J413" s="3"/>
      <c r="K413" s="2"/>
      <c r="L413" s="2"/>
      <c r="M413" s="480"/>
      <c r="N413" s="1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>
      <c r="A414" s="2"/>
      <c r="B414" s="217"/>
      <c r="C414" s="47"/>
      <c r="D414" s="47"/>
      <c r="E414" s="479"/>
      <c r="F414" s="2"/>
      <c r="G414" s="2"/>
      <c r="H414" s="2"/>
      <c r="I414" s="1"/>
      <c r="J414" s="3"/>
      <c r="K414" s="2"/>
      <c r="L414" s="2"/>
      <c r="M414" s="480"/>
      <c r="N414" s="1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>
      <c r="A415" s="2"/>
      <c r="B415" s="217"/>
      <c r="C415" s="47"/>
      <c r="D415" s="47"/>
      <c r="E415" s="479"/>
      <c r="F415" s="2"/>
      <c r="G415" s="2"/>
      <c r="H415" s="2"/>
      <c r="I415" s="1"/>
      <c r="J415" s="3"/>
      <c r="K415" s="2"/>
      <c r="L415" s="2"/>
      <c r="M415" s="480"/>
      <c r="N415" s="1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>
      <c r="A416" s="2"/>
      <c r="B416" s="217"/>
      <c r="C416" s="47"/>
      <c r="D416" s="47"/>
      <c r="E416" s="479"/>
      <c r="F416" s="2"/>
      <c r="G416" s="2"/>
      <c r="H416" s="2"/>
      <c r="I416" s="1"/>
      <c r="J416" s="3"/>
      <c r="K416" s="2"/>
      <c r="L416" s="2"/>
      <c r="M416" s="480"/>
      <c r="N416" s="1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>
      <c r="A417" s="2"/>
      <c r="B417" s="217"/>
      <c r="C417" s="47"/>
      <c r="D417" s="47"/>
      <c r="E417" s="479"/>
      <c r="F417" s="2"/>
      <c r="G417" s="2"/>
      <c r="H417" s="2"/>
      <c r="I417" s="1"/>
      <c r="J417" s="3"/>
      <c r="K417" s="2"/>
      <c r="L417" s="2"/>
      <c r="M417" s="480"/>
      <c r="N417" s="1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>
      <c r="A418" s="2"/>
      <c r="B418" s="217"/>
      <c r="C418" s="47"/>
      <c r="D418" s="47"/>
      <c r="E418" s="479"/>
      <c r="F418" s="2"/>
      <c r="G418" s="2"/>
      <c r="H418" s="2"/>
      <c r="I418" s="1"/>
      <c r="J418" s="3"/>
      <c r="K418" s="2"/>
      <c r="L418" s="2"/>
      <c r="M418" s="480"/>
      <c r="N418" s="1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>
      <c r="A419" s="2"/>
      <c r="B419" s="217"/>
      <c r="C419" s="47"/>
      <c r="D419" s="47"/>
      <c r="E419" s="479"/>
      <c r="F419" s="2"/>
      <c r="G419" s="2"/>
      <c r="H419" s="2"/>
      <c r="I419" s="1"/>
      <c r="J419" s="3"/>
      <c r="K419" s="2"/>
      <c r="L419" s="2"/>
      <c r="M419" s="480"/>
      <c r="N419" s="1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>
      <c r="A420" s="2"/>
      <c r="B420" s="217"/>
      <c r="C420" s="47"/>
      <c r="D420" s="47"/>
      <c r="E420" s="479"/>
      <c r="F420" s="2"/>
      <c r="G420" s="2"/>
      <c r="H420" s="2"/>
      <c r="I420" s="1"/>
      <c r="J420" s="3"/>
      <c r="K420" s="2"/>
      <c r="L420" s="2"/>
      <c r="M420" s="480"/>
      <c r="N420" s="1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>
      <c r="A421" s="2"/>
      <c r="B421" s="217"/>
      <c r="C421" s="47"/>
      <c r="D421" s="47"/>
      <c r="E421" s="479"/>
      <c r="F421" s="2"/>
      <c r="G421" s="2"/>
      <c r="H421" s="2"/>
      <c r="I421" s="1"/>
      <c r="J421" s="3"/>
      <c r="K421" s="2"/>
      <c r="L421" s="2"/>
      <c r="M421" s="480"/>
      <c r="N421" s="1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>
      <c r="A422" s="2"/>
      <c r="B422" s="217"/>
      <c r="C422" s="47"/>
      <c r="D422" s="47"/>
      <c r="E422" s="479"/>
      <c r="F422" s="2"/>
      <c r="G422" s="2"/>
      <c r="H422" s="2"/>
      <c r="I422" s="1"/>
      <c r="J422" s="3"/>
      <c r="K422" s="2"/>
      <c r="L422" s="2"/>
      <c r="M422" s="480"/>
      <c r="N422" s="1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>
      <c r="A423" s="2"/>
      <c r="B423" s="217"/>
      <c r="C423" s="47"/>
      <c r="D423" s="47"/>
      <c r="E423" s="479"/>
      <c r="F423" s="2"/>
      <c r="G423" s="2"/>
      <c r="H423" s="2"/>
      <c r="I423" s="1"/>
      <c r="J423" s="3"/>
      <c r="K423" s="2"/>
      <c r="L423" s="2"/>
      <c r="M423" s="480"/>
      <c r="N423" s="1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>
      <c r="A424" s="2"/>
      <c r="B424" s="217"/>
      <c r="C424" s="47"/>
      <c r="D424" s="47"/>
      <c r="E424" s="479"/>
      <c r="F424" s="2"/>
      <c r="G424" s="2"/>
      <c r="H424" s="2"/>
      <c r="I424" s="1"/>
      <c r="J424" s="3"/>
      <c r="K424" s="2"/>
      <c r="L424" s="2"/>
      <c r="M424" s="480"/>
      <c r="N424" s="1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>
      <c r="A425" s="2"/>
      <c r="B425" s="217"/>
      <c r="C425" s="47"/>
      <c r="D425" s="47"/>
      <c r="E425" s="479"/>
      <c r="F425" s="2"/>
      <c r="G425" s="2"/>
      <c r="H425" s="2"/>
      <c r="I425" s="1"/>
      <c r="J425" s="3"/>
      <c r="K425" s="2"/>
      <c r="L425" s="2"/>
      <c r="M425" s="480"/>
      <c r="N425" s="1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>
      <c r="A426" s="2"/>
      <c r="B426" s="217"/>
      <c r="C426" s="47"/>
      <c r="D426" s="47"/>
      <c r="E426" s="479"/>
      <c r="F426" s="2"/>
      <c r="G426" s="2"/>
      <c r="H426" s="2"/>
      <c r="I426" s="1"/>
      <c r="J426" s="3"/>
      <c r="K426" s="2"/>
      <c r="L426" s="2"/>
      <c r="M426" s="480"/>
      <c r="N426" s="1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>
      <c r="A427" s="2"/>
      <c r="B427" s="217"/>
      <c r="C427" s="47"/>
      <c r="D427" s="47"/>
      <c r="E427" s="479"/>
      <c r="F427" s="2"/>
      <c r="G427" s="2"/>
      <c r="H427" s="2"/>
      <c r="I427" s="1"/>
      <c r="J427" s="3"/>
      <c r="K427" s="2"/>
      <c r="L427" s="2"/>
      <c r="M427" s="480"/>
      <c r="N427" s="1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>
      <c r="A428" s="2"/>
      <c r="B428" s="217"/>
      <c r="C428" s="47"/>
      <c r="D428" s="47"/>
      <c r="E428" s="479"/>
      <c r="F428" s="2"/>
      <c r="G428" s="2"/>
      <c r="H428" s="2"/>
      <c r="I428" s="1"/>
      <c r="J428" s="3"/>
      <c r="K428" s="2"/>
      <c r="L428" s="2"/>
      <c r="M428" s="480"/>
      <c r="N428" s="1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>
      <c r="A429" s="2"/>
      <c r="B429" s="217"/>
      <c r="C429" s="47"/>
      <c r="D429" s="47"/>
      <c r="E429" s="479"/>
      <c r="F429" s="2"/>
      <c r="G429" s="2"/>
      <c r="H429" s="2"/>
      <c r="I429" s="1"/>
      <c r="J429" s="3"/>
      <c r="K429" s="2"/>
      <c r="L429" s="2"/>
      <c r="M429" s="480"/>
      <c r="N429" s="1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>
      <c r="A430" s="2"/>
      <c r="B430" s="217"/>
      <c r="C430" s="47"/>
      <c r="D430" s="47"/>
      <c r="E430" s="479"/>
      <c r="F430" s="2"/>
      <c r="G430" s="2"/>
      <c r="H430" s="2"/>
      <c r="I430" s="1"/>
      <c r="J430" s="3"/>
      <c r="K430" s="2"/>
      <c r="L430" s="2"/>
      <c r="M430" s="480"/>
      <c r="N430" s="1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>
      <c r="A431" s="2"/>
      <c r="B431" s="217"/>
      <c r="C431" s="47"/>
      <c r="D431" s="47"/>
      <c r="E431" s="479"/>
      <c r="F431" s="2"/>
      <c r="G431" s="2"/>
      <c r="H431" s="2"/>
      <c r="I431" s="1"/>
      <c r="J431" s="3"/>
      <c r="K431" s="2"/>
      <c r="L431" s="2"/>
      <c r="M431" s="480"/>
      <c r="N431" s="1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>
      <c r="A432" s="2"/>
      <c r="B432" s="217"/>
      <c r="C432" s="47"/>
      <c r="D432" s="47"/>
      <c r="E432" s="479"/>
      <c r="F432" s="2"/>
      <c r="G432" s="2"/>
      <c r="H432" s="2"/>
      <c r="I432" s="1"/>
      <c r="J432" s="3"/>
      <c r="K432" s="2"/>
      <c r="L432" s="2"/>
      <c r="M432" s="480"/>
      <c r="N432" s="1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>
      <c r="A433" s="2"/>
      <c r="B433" s="217"/>
      <c r="C433" s="47"/>
      <c r="D433" s="47"/>
      <c r="E433" s="479"/>
      <c r="F433" s="2"/>
      <c r="G433" s="2"/>
      <c r="H433" s="2"/>
      <c r="I433" s="1"/>
      <c r="J433" s="3"/>
      <c r="K433" s="2"/>
      <c r="L433" s="2"/>
      <c r="M433" s="480"/>
      <c r="N433" s="1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>
      <c r="A434" s="2"/>
      <c r="B434" s="217"/>
      <c r="C434" s="47"/>
      <c r="D434" s="47"/>
      <c r="E434" s="479"/>
      <c r="F434" s="2"/>
      <c r="G434" s="2"/>
      <c r="H434" s="2"/>
      <c r="I434" s="1"/>
      <c r="J434" s="3"/>
      <c r="K434" s="2"/>
      <c r="L434" s="2"/>
      <c r="M434" s="480"/>
      <c r="N434" s="1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>
      <c r="A435" s="2"/>
      <c r="B435" s="217"/>
      <c r="C435" s="47"/>
      <c r="D435" s="47"/>
      <c r="E435" s="479"/>
      <c r="F435" s="2"/>
      <c r="G435" s="2"/>
      <c r="H435" s="2"/>
      <c r="I435" s="1"/>
      <c r="J435" s="3"/>
      <c r="K435" s="2"/>
      <c r="L435" s="2"/>
      <c r="M435" s="480"/>
      <c r="N435" s="1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>
      <c r="A436" s="2"/>
      <c r="B436" s="217"/>
      <c r="C436" s="47"/>
      <c r="D436" s="47"/>
      <c r="E436" s="479"/>
      <c r="F436" s="2"/>
      <c r="G436" s="2"/>
      <c r="H436" s="2"/>
      <c r="I436" s="1"/>
      <c r="J436" s="3"/>
      <c r="K436" s="2"/>
      <c r="L436" s="2"/>
      <c r="M436" s="480"/>
      <c r="N436" s="1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>
      <c r="A437" s="2"/>
      <c r="B437" s="217"/>
      <c r="C437" s="47"/>
      <c r="D437" s="47"/>
      <c r="E437" s="479"/>
      <c r="F437" s="2"/>
      <c r="G437" s="2"/>
      <c r="H437" s="2"/>
      <c r="I437" s="1"/>
      <c r="J437" s="3"/>
      <c r="K437" s="2"/>
      <c r="L437" s="2"/>
      <c r="M437" s="480"/>
      <c r="N437" s="1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>
      <c r="A438" s="2"/>
      <c r="B438" s="217"/>
      <c r="C438" s="47"/>
      <c r="D438" s="47"/>
      <c r="E438" s="479"/>
      <c r="F438" s="2"/>
      <c r="G438" s="2"/>
      <c r="H438" s="2"/>
      <c r="I438" s="1"/>
      <c r="J438" s="3"/>
      <c r="K438" s="2"/>
      <c r="L438" s="2"/>
      <c r="M438" s="480"/>
      <c r="N438" s="1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>
      <c r="A439" s="2"/>
      <c r="B439" s="217"/>
      <c r="C439" s="47"/>
      <c r="D439" s="47"/>
      <c r="E439" s="479"/>
      <c r="F439" s="2"/>
      <c r="G439" s="2"/>
      <c r="H439" s="2"/>
      <c r="I439" s="1"/>
      <c r="J439" s="3"/>
      <c r="K439" s="2"/>
      <c r="L439" s="2"/>
      <c r="M439" s="480"/>
      <c r="N439" s="1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>
      <c r="A440" s="2"/>
      <c r="B440" s="217"/>
      <c r="C440" s="47"/>
      <c r="D440" s="47"/>
      <c r="E440" s="479"/>
      <c r="F440" s="2"/>
      <c r="G440" s="2"/>
      <c r="H440" s="2"/>
      <c r="I440" s="1"/>
      <c r="J440" s="3"/>
      <c r="K440" s="2"/>
      <c r="L440" s="2"/>
      <c r="M440" s="480"/>
      <c r="N440" s="1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>
      <c r="A441" s="2"/>
      <c r="B441" s="217"/>
      <c r="C441" s="47"/>
      <c r="D441" s="47"/>
      <c r="E441" s="479"/>
      <c r="F441" s="2"/>
      <c r="G441" s="2"/>
      <c r="H441" s="2"/>
      <c r="I441" s="1"/>
      <c r="J441" s="3"/>
      <c r="K441" s="2"/>
      <c r="L441" s="2"/>
      <c r="M441" s="480"/>
      <c r="N441" s="1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>
      <c r="A442" s="2"/>
      <c r="B442" s="217"/>
      <c r="C442" s="47"/>
      <c r="D442" s="47"/>
      <c r="E442" s="479"/>
      <c r="F442" s="2"/>
      <c r="G442" s="2"/>
      <c r="H442" s="2"/>
      <c r="I442" s="1"/>
      <c r="J442" s="3"/>
      <c r="K442" s="2"/>
      <c r="L442" s="2"/>
      <c r="M442" s="480"/>
      <c r="N442" s="1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>
      <c r="A443" s="2"/>
      <c r="B443" s="217"/>
      <c r="C443" s="47"/>
      <c r="D443" s="47"/>
      <c r="E443" s="479"/>
      <c r="F443" s="2"/>
      <c r="G443" s="2"/>
      <c r="H443" s="2"/>
      <c r="I443" s="1"/>
      <c r="J443" s="3"/>
      <c r="K443" s="2"/>
      <c r="L443" s="2"/>
      <c r="M443" s="480"/>
      <c r="N443" s="1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>
      <c r="A444" s="2"/>
      <c r="B444" s="217"/>
      <c r="C444" s="47"/>
      <c r="D444" s="47"/>
      <c r="E444" s="479"/>
      <c r="F444" s="2"/>
      <c r="G444" s="2"/>
      <c r="H444" s="2"/>
      <c r="I444" s="1"/>
      <c r="J444" s="3"/>
      <c r="K444" s="2"/>
      <c r="L444" s="2"/>
      <c r="M444" s="480"/>
      <c r="N444" s="1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>
      <c r="A445" s="2"/>
      <c r="B445" s="217"/>
      <c r="C445" s="47"/>
      <c r="D445" s="47"/>
      <c r="E445" s="479"/>
      <c r="F445" s="2"/>
      <c r="G445" s="2"/>
      <c r="H445" s="2"/>
      <c r="I445" s="1"/>
      <c r="J445" s="3"/>
      <c r="K445" s="2"/>
      <c r="L445" s="2"/>
      <c r="M445" s="480"/>
      <c r="N445" s="1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>
      <c r="A446" s="2"/>
      <c r="B446" s="217"/>
      <c r="C446" s="47"/>
      <c r="D446" s="47"/>
      <c r="E446" s="479"/>
      <c r="F446" s="2"/>
      <c r="G446" s="2"/>
      <c r="H446" s="2"/>
      <c r="I446" s="1"/>
      <c r="J446" s="3"/>
      <c r="K446" s="2"/>
      <c r="L446" s="2"/>
      <c r="M446" s="480"/>
      <c r="N446" s="1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>
      <c r="A447" s="2"/>
      <c r="B447" s="217"/>
      <c r="C447" s="47"/>
      <c r="D447" s="47"/>
      <c r="E447" s="479"/>
      <c r="F447" s="2"/>
      <c r="G447" s="2"/>
      <c r="H447" s="2"/>
      <c r="I447" s="1"/>
      <c r="J447" s="3"/>
      <c r="K447" s="2"/>
      <c r="L447" s="2"/>
      <c r="M447" s="480"/>
      <c r="N447" s="1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>
      <c r="A448" s="2"/>
      <c r="B448" s="217"/>
      <c r="C448" s="47"/>
      <c r="D448" s="47"/>
      <c r="E448" s="479"/>
      <c r="F448" s="2"/>
      <c r="G448" s="2"/>
      <c r="H448" s="2"/>
      <c r="I448" s="1"/>
      <c r="J448" s="3"/>
      <c r="K448" s="2"/>
      <c r="L448" s="2"/>
      <c r="M448" s="480"/>
      <c r="N448" s="1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>
      <c r="A449" s="2"/>
      <c r="B449" s="217"/>
      <c r="C449" s="47"/>
      <c r="D449" s="47"/>
      <c r="E449" s="479"/>
      <c r="F449" s="2"/>
      <c r="G449" s="2"/>
      <c r="H449" s="2"/>
      <c r="I449" s="1"/>
      <c r="J449" s="3"/>
      <c r="K449" s="2"/>
      <c r="L449" s="2"/>
      <c r="M449" s="480"/>
      <c r="N449" s="1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>
      <c r="A450" s="2"/>
      <c r="B450" s="217"/>
      <c r="C450" s="47"/>
      <c r="D450" s="47"/>
      <c r="E450" s="479"/>
      <c r="F450" s="2"/>
      <c r="G450" s="2"/>
      <c r="H450" s="2"/>
      <c r="I450" s="1"/>
      <c r="J450" s="3"/>
      <c r="K450" s="2"/>
      <c r="L450" s="2"/>
      <c r="M450" s="480"/>
      <c r="N450" s="1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>
      <c r="A451" s="2"/>
      <c r="B451" s="217"/>
      <c r="C451" s="47"/>
      <c r="D451" s="47"/>
      <c r="E451" s="479"/>
      <c r="F451" s="2"/>
      <c r="G451" s="2"/>
      <c r="H451" s="2"/>
      <c r="I451" s="1"/>
      <c r="J451" s="3"/>
      <c r="K451" s="2"/>
      <c r="L451" s="2"/>
      <c r="M451" s="480"/>
      <c r="N451" s="1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>
      <c r="A452" s="2"/>
      <c r="B452" s="217"/>
      <c r="C452" s="47"/>
      <c r="D452" s="47"/>
      <c r="E452" s="479"/>
      <c r="F452" s="2"/>
      <c r="G452" s="2"/>
      <c r="H452" s="2"/>
      <c r="I452" s="1"/>
      <c r="J452" s="3"/>
      <c r="K452" s="2"/>
      <c r="L452" s="2"/>
      <c r="M452" s="480"/>
      <c r="N452" s="1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>
      <c r="A453" s="2"/>
      <c r="B453" s="217"/>
      <c r="C453" s="47"/>
      <c r="D453" s="47"/>
      <c r="E453" s="479"/>
      <c r="F453" s="2"/>
      <c r="G453" s="2"/>
      <c r="H453" s="2"/>
      <c r="I453" s="1"/>
      <c r="J453" s="3"/>
      <c r="K453" s="2"/>
      <c r="L453" s="2"/>
      <c r="M453" s="480"/>
      <c r="N453" s="1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>
      <c r="A454" s="2"/>
      <c r="B454" s="217"/>
      <c r="C454" s="47"/>
      <c r="D454" s="47"/>
      <c r="E454" s="479"/>
      <c r="F454" s="2"/>
      <c r="G454" s="2"/>
      <c r="H454" s="2"/>
      <c r="I454" s="1"/>
      <c r="J454" s="3"/>
      <c r="K454" s="2"/>
      <c r="L454" s="2"/>
      <c r="M454" s="480"/>
      <c r="N454" s="1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>
      <c r="A455" s="2"/>
      <c r="B455" s="217"/>
      <c r="C455" s="47"/>
      <c r="D455" s="47"/>
      <c r="E455" s="479"/>
      <c r="F455" s="2"/>
      <c r="G455" s="2"/>
      <c r="H455" s="2"/>
      <c r="I455" s="1"/>
      <c r="J455" s="3"/>
      <c r="K455" s="2"/>
      <c r="L455" s="2"/>
      <c r="M455" s="480"/>
      <c r="N455" s="1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>
      <c r="A456" s="2"/>
      <c r="B456" s="217"/>
      <c r="C456" s="47"/>
      <c r="D456" s="47"/>
      <c r="E456" s="479"/>
      <c r="F456" s="2"/>
      <c r="G456" s="2"/>
      <c r="H456" s="2"/>
      <c r="I456" s="1"/>
      <c r="J456" s="3"/>
      <c r="K456" s="2"/>
      <c r="L456" s="2"/>
      <c r="M456" s="480"/>
      <c r="N456" s="1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>
      <c r="A457" s="2"/>
      <c r="B457" s="217"/>
      <c r="C457" s="47"/>
      <c r="D457" s="47"/>
      <c r="E457" s="479"/>
      <c r="F457" s="2"/>
      <c r="G457" s="2"/>
      <c r="H457" s="2"/>
      <c r="I457" s="1"/>
      <c r="J457" s="3"/>
      <c r="K457" s="2"/>
      <c r="L457" s="2"/>
      <c r="M457" s="480"/>
      <c r="N457" s="1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>
      <c r="A458" s="2"/>
      <c r="B458" s="217"/>
      <c r="C458" s="47"/>
      <c r="D458" s="47"/>
      <c r="E458" s="479"/>
      <c r="F458" s="2"/>
      <c r="G458" s="2"/>
      <c r="H458" s="2"/>
      <c r="I458" s="1"/>
      <c r="J458" s="3"/>
      <c r="K458" s="2"/>
      <c r="L458" s="2"/>
      <c r="M458" s="480"/>
      <c r="N458" s="1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>
      <c r="A459" s="2"/>
      <c r="B459" s="217"/>
      <c r="C459" s="47"/>
      <c r="D459" s="47"/>
      <c r="E459" s="479"/>
      <c r="F459" s="2"/>
      <c r="G459" s="2"/>
      <c r="H459" s="2"/>
      <c r="I459" s="1"/>
      <c r="J459" s="3"/>
      <c r="K459" s="2"/>
      <c r="L459" s="2"/>
      <c r="M459" s="480"/>
      <c r="N459" s="1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>
      <c r="A460" s="2"/>
      <c r="B460" s="217"/>
      <c r="C460" s="47"/>
      <c r="D460" s="47"/>
      <c r="E460" s="479"/>
      <c r="F460" s="2"/>
      <c r="G460" s="2"/>
      <c r="H460" s="2"/>
      <c r="I460" s="1"/>
      <c r="J460" s="3"/>
      <c r="K460" s="2"/>
      <c r="L460" s="2"/>
      <c r="M460" s="480"/>
      <c r="N460" s="1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>
      <c r="A461" s="2"/>
      <c r="B461" s="217"/>
      <c r="C461" s="47"/>
      <c r="D461" s="47"/>
      <c r="E461" s="479"/>
      <c r="F461" s="2"/>
      <c r="G461" s="2"/>
      <c r="H461" s="2"/>
      <c r="I461" s="1"/>
      <c r="J461" s="3"/>
      <c r="K461" s="2"/>
      <c r="L461" s="2"/>
      <c r="M461" s="480"/>
      <c r="N461" s="1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>
      <c r="A462" s="2"/>
      <c r="B462" s="217"/>
      <c r="C462" s="47"/>
      <c r="D462" s="47"/>
      <c r="E462" s="479"/>
      <c r="F462" s="2"/>
      <c r="G462" s="2"/>
      <c r="H462" s="2"/>
      <c r="I462" s="1"/>
      <c r="J462" s="3"/>
      <c r="K462" s="2"/>
      <c r="L462" s="2"/>
      <c r="M462" s="480"/>
      <c r="N462" s="1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>
      <c r="A463" s="2"/>
      <c r="B463" s="217"/>
      <c r="C463" s="47"/>
      <c r="D463" s="47"/>
      <c r="E463" s="479"/>
      <c r="F463" s="2"/>
      <c r="G463" s="2"/>
      <c r="H463" s="2"/>
      <c r="I463" s="1"/>
      <c r="J463" s="3"/>
      <c r="K463" s="2"/>
      <c r="L463" s="2"/>
      <c r="M463" s="480"/>
      <c r="N463" s="1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>
      <c r="A464" s="2"/>
      <c r="B464" s="217"/>
      <c r="C464" s="47"/>
      <c r="D464" s="47"/>
      <c r="E464" s="479"/>
      <c r="F464" s="2"/>
      <c r="G464" s="2"/>
      <c r="H464" s="2"/>
      <c r="I464" s="1"/>
      <c r="J464" s="3"/>
      <c r="K464" s="2"/>
      <c r="L464" s="2"/>
      <c r="M464" s="480"/>
      <c r="N464" s="1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>
      <c r="A465" s="2"/>
      <c r="B465" s="217"/>
      <c r="C465" s="47"/>
      <c r="D465" s="47"/>
      <c r="E465" s="479"/>
      <c r="F465" s="2"/>
      <c r="G465" s="2"/>
      <c r="H465" s="2"/>
      <c r="I465" s="1"/>
      <c r="J465" s="3"/>
      <c r="K465" s="2"/>
      <c r="L465" s="2"/>
      <c r="M465" s="480"/>
      <c r="N465" s="1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>
      <c r="A466" s="2"/>
      <c r="B466" s="217"/>
      <c r="C466" s="47"/>
      <c r="D466" s="47"/>
      <c r="E466" s="479"/>
      <c r="F466" s="2"/>
      <c r="G466" s="2"/>
      <c r="H466" s="2"/>
      <c r="I466" s="1"/>
      <c r="J466" s="3"/>
      <c r="K466" s="2"/>
      <c r="L466" s="2"/>
      <c r="M466" s="480"/>
      <c r="N466" s="1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>
      <c r="A467" s="2"/>
      <c r="B467" s="217"/>
      <c r="C467" s="47"/>
      <c r="D467" s="47"/>
      <c r="E467" s="479"/>
      <c r="F467" s="2"/>
      <c r="G467" s="2"/>
      <c r="H467" s="2"/>
      <c r="I467" s="1"/>
      <c r="J467" s="3"/>
      <c r="K467" s="2"/>
      <c r="L467" s="2"/>
      <c r="M467" s="480"/>
      <c r="N467" s="1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>
      <c r="A468" s="2"/>
      <c r="B468" s="217"/>
      <c r="C468" s="47"/>
      <c r="D468" s="47"/>
      <c r="E468" s="479"/>
      <c r="F468" s="2"/>
      <c r="G468" s="2"/>
      <c r="H468" s="2"/>
      <c r="I468" s="1"/>
      <c r="J468" s="3"/>
      <c r="K468" s="2"/>
      <c r="L468" s="2"/>
      <c r="M468" s="480"/>
      <c r="N468" s="1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>
      <c r="A469" s="2"/>
      <c r="B469" s="217"/>
      <c r="C469" s="47"/>
      <c r="D469" s="47"/>
      <c r="E469" s="479"/>
      <c r="F469" s="2"/>
      <c r="G469" s="2"/>
      <c r="H469" s="2"/>
      <c r="I469" s="1"/>
      <c r="J469" s="3"/>
      <c r="K469" s="2"/>
      <c r="L469" s="2"/>
      <c r="M469" s="480"/>
      <c r="N469" s="1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>
      <c r="A470" s="2"/>
      <c r="B470" s="217"/>
      <c r="C470" s="47"/>
      <c r="D470" s="47"/>
      <c r="E470" s="479"/>
      <c r="F470" s="2"/>
      <c r="G470" s="2"/>
      <c r="H470" s="2"/>
      <c r="I470" s="1"/>
      <c r="J470" s="3"/>
      <c r="K470" s="2"/>
      <c r="L470" s="2"/>
      <c r="M470" s="480"/>
      <c r="N470" s="1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>
      <c r="A471" s="2"/>
      <c r="B471" s="217"/>
      <c r="C471" s="47"/>
      <c r="D471" s="47"/>
      <c r="E471" s="479"/>
      <c r="F471" s="2"/>
      <c r="G471" s="2"/>
      <c r="H471" s="2"/>
      <c r="I471" s="1"/>
      <c r="J471" s="3"/>
      <c r="K471" s="2"/>
      <c r="L471" s="2"/>
      <c r="M471" s="480"/>
      <c r="N471" s="1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>
      <c r="A472" s="2"/>
      <c r="B472" s="217"/>
      <c r="C472" s="47"/>
      <c r="D472" s="47"/>
      <c r="E472" s="479"/>
      <c r="F472" s="2"/>
      <c r="G472" s="2"/>
      <c r="H472" s="2"/>
      <c r="I472" s="1"/>
      <c r="J472" s="3"/>
      <c r="K472" s="2"/>
      <c r="L472" s="2"/>
      <c r="M472" s="480"/>
      <c r="N472" s="1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>
      <c r="A473" s="2"/>
      <c r="B473" s="217"/>
      <c r="C473" s="47"/>
      <c r="D473" s="47"/>
      <c r="E473" s="479"/>
      <c r="F473" s="2"/>
      <c r="G473" s="2"/>
      <c r="H473" s="2"/>
      <c r="I473" s="1"/>
      <c r="J473" s="3"/>
      <c r="K473" s="2"/>
      <c r="L473" s="2"/>
      <c r="M473" s="480"/>
      <c r="N473" s="1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>
      <c r="A474" s="2"/>
      <c r="B474" s="217"/>
      <c r="C474" s="47"/>
      <c r="D474" s="47"/>
      <c r="E474" s="479"/>
      <c r="F474" s="2"/>
      <c r="G474" s="2"/>
      <c r="H474" s="2"/>
      <c r="I474" s="1"/>
      <c r="J474" s="3"/>
      <c r="K474" s="2"/>
      <c r="L474" s="2"/>
      <c r="M474" s="480"/>
      <c r="N474" s="1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>
      <c r="A475" s="2"/>
      <c r="B475" s="217"/>
      <c r="C475" s="47"/>
      <c r="D475" s="47"/>
      <c r="E475" s="479"/>
      <c r="F475" s="2"/>
      <c r="G475" s="2"/>
      <c r="H475" s="2"/>
      <c r="I475" s="1"/>
      <c r="J475" s="3"/>
      <c r="K475" s="2"/>
      <c r="L475" s="2"/>
      <c r="M475" s="480"/>
      <c r="N475" s="1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>
      <c r="A476" s="2"/>
      <c r="B476" s="217"/>
      <c r="C476" s="47"/>
      <c r="D476" s="47"/>
      <c r="E476" s="479"/>
      <c r="F476" s="2"/>
      <c r="G476" s="2"/>
      <c r="H476" s="2"/>
      <c r="I476" s="1"/>
      <c r="J476" s="3"/>
      <c r="K476" s="2"/>
      <c r="L476" s="2"/>
      <c r="M476" s="480"/>
      <c r="N476" s="1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>
      <c r="A477" s="2"/>
      <c r="B477" s="217"/>
      <c r="C477" s="47"/>
      <c r="D477" s="47"/>
      <c r="E477" s="479"/>
      <c r="F477" s="2"/>
      <c r="G477" s="2"/>
      <c r="H477" s="2"/>
      <c r="I477" s="1"/>
      <c r="J477" s="3"/>
      <c r="K477" s="2"/>
      <c r="L477" s="2"/>
      <c r="M477" s="480"/>
      <c r="N477" s="1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>
      <c r="A478" s="2"/>
      <c r="B478" s="217"/>
      <c r="C478" s="47"/>
      <c r="D478" s="47"/>
      <c r="E478" s="479"/>
      <c r="F478" s="2"/>
      <c r="G478" s="2"/>
      <c r="H478" s="2"/>
      <c r="I478" s="1"/>
      <c r="J478" s="3"/>
      <c r="K478" s="2"/>
      <c r="L478" s="2"/>
      <c r="M478" s="480"/>
      <c r="N478" s="1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>
      <c r="A479" s="2"/>
      <c r="B479" s="217"/>
      <c r="C479" s="47"/>
      <c r="D479" s="47"/>
      <c r="E479" s="479"/>
      <c r="F479" s="2"/>
      <c r="G479" s="2"/>
      <c r="H479" s="2"/>
      <c r="I479" s="1"/>
      <c r="J479" s="3"/>
      <c r="K479" s="2"/>
      <c r="L479" s="2"/>
      <c r="M479" s="480"/>
      <c r="N479" s="1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>
      <c r="A480" s="2"/>
      <c r="B480" s="217"/>
      <c r="C480" s="47"/>
      <c r="D480" s="47"/>
      <c r="E480" s="479"/>
      <c r="F480" s="2"/>
      <c r="G480" s="2"/>
      <c r="H480" s="2"/>
      <c r="I480" s="1"/>
      <c r="J480" s="3"/>
      <c r="K480" s="2"/>
      <c r="L480" s="2"/>
      <c r="M480" s="480"/>
      <c r="N480" s="1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>
      <c r="A481" s="2"/>
      <c r="B481" s="217"/>
      <c r="C481" s="47"/>
      <c r="D481" s="47"/>
      <c r="E481" s="479"/>
      <c r="F481" s="2"/>
      <c r="G481" s="2"/>
      <c r="H481" s="2"/>
      <c r="I481" s="1"/>
      <c r="J481" s="3"/>
      <c r="K481" s="2"/>
      <c r="L481" s="2"/>
      <c r="M481" s="480"/>
      <c r="N481" s="1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>
      <c r="A482" s="2"/>
      <c r="B482" s="217"/>
      <c r="C482" s="47"/>
      <c r="D482" s="47"/>
      <c r="E482" s="479"/>
      <c r="F482" s="2"/>
      <c r="G482" s="2"/>
      <c r="H482" s="2"/>
      <c r="I482" s="1"/>
      <c r="J482" s="3"/>
      <c r="K482" s="2"/>
      <c r="L482" s="2"/>
      <c r="M482" s="480"/>
      <c r="N482" s="1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>
      <c r="A483" s="2"/>
      <c r="B483" s="217"/>
      <c r="C483" s="47"/>
      <c r="D483" s="47"/>
      <c r="E483" s="479"/>
      <c r="F483" s="2"/>
      <c r="G483" s="2"/>
      <c r="H483" s="2"/>
      <c r="I483" s="1"/>
      <c r="J483" s="3"/>
      <c r="K483" s="2"/>
      <c r="L483" s="2"/>
      <c r="M483" s="480"/>
      <c r="N483" s="1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>
      <c r="A484" s="2"/>
      <c r="B484" s="217"/>
      <c r="C484" s="47"/>
      <c r="D484" s="47"/>
      <c r="E484" s="479"/>
      <c r="F484" s="2"/>
      <c r="G484" s="2"/>
      <c r="H484" s="2"/>
      <c r="I484" s="1"/>
      <c r="J484" s="3"/>
      <c r="K484" s="2"/>
      <c r="L484" s="2"/>
      <c r="M484" s="480"/>
      <c r="N484" s="1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>
      <c r="A485" s="2"/>
      <c r="B485" s="217"/>
      <c r="C485" s="47"/>
      <c r="D485" s="47"/>
      <c r="E485" s="479"/>
      <c r="F485" s="2"/>
      <c r="G485" s="2"/>
      <c r="H485" s="2"/>
      <c r="I485" s="1"/>
      <c r="J485" s="3"/>
      <c r="K485" s="2"/>
      <c r="L485" s="2"/>
      <c r="M485" s="480"/>
      <c r="N485" s="1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>
      <c r="A486" s="2"/>
      <c r="B486" s="217"/>
      <c r="C486" s="47"/>
      <c r="D486" s="47"/>
      <c r="E486" s="479"/>
      <c r="F486" s="2"/>
      <c r="G486" s="2"/>
      <c r="H486" s="2"/>
      <c r="I486" s="1"/>
      <c r="J486" s="3"/>
      <c r="K486" s="2"/>
      <c r="L486" s="2"/>
      <c r="M486" s="480"/>
      <c r="N486" s="1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>
      <c r="A487" s="2"/>
      <c r="B487" s="217"/>
      <c r="C487" s="47"/>
      <c r="D487" s="47"/>
      <c r="E487" s="479"/>
      <c r="F487" s="2"/>
      <c r="G487" s="2"/>
      <c r="H487" s="2"/>
      <c r="I487" s="1"/>
      <c r="J487" s="3"/>
      <c r="K487" s="2"/>
      <c r="L487" s="2"/>
      <c r="M487" s="480"/>
      <c r="N487" s="1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>
      <c r="A488" s="2"/>
      <c r="B488" s="217"/>
      <c r="C488" s="47"/>
      <c r="D488" s="47"/>
      <c r="E488" s="479"/>
      <c r="F488" s="2"/>
      <c r="G488" s="2"/>
      <c r="H488" s="2"/>
      <c r="I488" s="1"/>
      <c r="J488" s="3"/>
      <c r="K488" s="2"/>
      <c r="L488" s="2"/>
      <c r="M488" s="480"/>
      <c r="N488" s="1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>
      <c r="A489" s="2"/>
      <c r="B489" s="217"/>
      <c r="C489" s="47"/>
      <c r="D489" s="47"/>
      <c r="E489" s="479"/>
      <c r="F489" s="2"/>
      <c r="G489" s="2"/>
      <c r="H489" s="2"/>
      <c r="I489" s="1"/>
      <c r="J489" s="3"/>
      <c r="K489" s="2"/>
      <c r="L489" s="2"/>
      <c r="M489" s="480"/>
      <c r="N489" s="1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>
      <c r="A490" s="2"/>
      <c r="B490" s="217"/>
      <c r="C490" s="47"/>
      <c r="D490" s="47"/>
      <c r="E490" s="479"/>
      <c r="F490" s="2"/>
      <c r="G490" s="2"/>
      <c r="H490" s="2"/>
      <c r="I490" s="1"/>
      <c r="J490" s="3"/>
      <c r="K490" s="2"/>
      <c r="L490" s="2"/>
      <c r="M490" s="480"/>
      <c r="N490" s="1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>
      <c r="A491" s="2"/>
      <c r="B491" s="217"/>
      <c r="C491" s="47"/>
      <c r="D491" s="47"/>
      <c r="E491" s="479"/>
      <c r="F491" s="2"/>
      <c r="G491" s="2"/>
      <c r="H491" s="2"/>
      <c r="I491" s="1"/>
      <c r="J491" s="3"/>
      <c r="K491" s="2"/>
      <c r="L491" s="2"/>
      <c r="M491" s="480"/>
      <c r="N491" s="1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>
      <c r="A492" s="2"/>
      <c r="B492" s="217"/>
      <c r="C492" s="47"/>
      <c r="D492" s="47"/>
      <c r="E492" s="479"/>
      <c r="F492" s="2"/>
      <c r="G492" s="2"/>
      <c r="H492" s="2"/>
      <c r="I492" s="1"/>
      <c r="J492" s="3"/>
      <c r="K492" s="2"/>
      <c r="L492" s="2"/>
      <c r="M492" s="480"/>
      <c r="N492" s="1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>
      <c r="A493" s="2"/>
      <c r="B493" s="217"/>
      <c r="C493" s="47"/>
      <c r="D493" s="47"/>
      <c r="E493" s="479"/>
      <c r="F493" s="2"/>
      <c r="G493" s="2"/>
      <c r="H493" s="2"/>
      <c r="I493" s="1"/>
      <c r="J493" s="3"/>
      <c r="K493" s="2"/>
      <c r="L493" s="2"/>
      <c r="M493" s="480"/>
      <c r="N493" s="1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>
      <c r="A494" s="2"/>
      <c r="B494" s="217"/>
      <c r="C494" s="47"/>
      <c r="D494" s="47"/>
      <c r="E494" s="479"/>
      <c r="F494" s="2"/>
      <c r="G494" s="2"/>
      <c r="H494" s="2"/>
      <c r="I494" s="1"/>
      <c r="J494" s="3"/>
      <c r="K494" s="2"/>
      <c r="L494" s="2"/>
      <c r="M494" s="480"/>
      <c r="N494" s="1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>
      <c r="A495" s="2"/>
      <c r="B495" s="217"/>
      <c r="C495" s="47"/>
      <c r="D495" s="47"/>
      <c r="E495" s="479"/>
      <c r="F495" s="2"/>
      <c r="G495" s="2"/>
      <c r="H495" s="2"/>
      <c r="I495" s="1"/>
      <c r="J495" s="3"/>
      <c r="K495" s="2"/>
      <c r="L495" s="2"/>
      <c r="M495" s="480"/>
      <c r="N495" s="1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>
      <c r="A496" s="2"/>
      <c r="B496" s="217"/>
      <c r="C496" s="47"/>
      <c r="D496" s="47"/>
      <c r="E496" s="479"/>
      <c r="F496" s="2"/>
      <c r="G496" s="2"/>
      <c r="H496" s="2"/>
      <c r="I496" s="1"/>
      <c r="J496" s="3"/>
      <c r="K496" s="2"/>
      <c r="L496" s="2"/>
      <c r="M496" s="480"/>
      <c r="N496" s="1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>
      <c r="A497" s="2"/>
      <c r="B497" s="217"/>
      <c r="C497" s="47"/>
      <c r="D497" s="47"/>
      <c r="E497" s="479"/>
      <c r="F497" s="2"/>
      <c r="G497" s="2"/>
      <c r="H497" s="2"/>
      <c r="I497" s="1"/>
      <c r="J497" s="3"/>
      <c r="K497" s="2"/>
      <c r="L497" s="2"/>
      <c r="M497" s="480"/>
      <c r="N497" s="1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>
      <c r="A498" s="2"/>
      <c r="B498" s="217"/>
      <c r="C498" s="47"/>
      <c r="D498" s="47"/>
      <c r="E498" s="479"/>
      <c r="F498" s="2"/>
      <c r="G498" s="2"/>
      <c r="H498" s="2"/>
      <c r="I498" s="1"/>
      <c r="J498" s="3"/>
      <c r="K498" s="2"/>
      <c r="L498" s="2"/>
      <c r="M498" s="480"/>
      <c r="N498" s="1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>
      <c r="A499" s="2"/>
      <c r="B499" s="217"/>
      <c r="C499" s="47"/>
      <c r="D499" s="47"/>
      <c r="E499" s="479"/>
      <c r="F499" s="2"/>
      <c r="G499" s="2"/>
      <c r="H499" s="2"/>
      <c r="I499" s="1"/>
      <c r="J499" s="3"/>
      <c r="K499" s="2"/>
      <c r="L499" s="2"/>
      <c r="M499" s="480"/>
      <c r="N499" s="1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>
      <c r="A500" s="2"/>
      <c r="B500" s="217"/>
      <c r="C500" s="47"/>
      <c r="D500" s="47"/>
      <c r="E500" s="479"/>
      <c r="F500" s="2"/>
      <c r="G500" s="2"/>
      <c r="H500" s="2"/>
      <c r="I500" s="1"/>
      <c r="J500" s="3"/>
      <c r="K500" s="2"/>
      <c r="L500" s="2"/>
      <c r="M500" s="480"/>
      <c r="N500" s="1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>
      <c r="A501" s="2"/>
      <c r="B501" s="217"/>
      <c r="C501" s="47"/>
      <c r="D501" s="47"/>
      <c r="E501" s="479"/>
      <c r="F501" s="2"/>
      <c r="G501" s="2"/>
      <c r="H501" s="2"/>
      <c r="I501" s="1"/>
      <c r="J501" s="3"/>
      <c r="K501" s="2"/>
      <c r="L501" s="2"/>
      <c r="M501" s="480"/>
      <c r="N501" s="1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>
      <c r="A502" s="2"/>
      <c r="B502" s="217"/>
      <c r="C502" s="47"/>
      <c r="D502" s="47"/>
      <c r="E502" s="479"/>
      <c r="F502" s="2"/>
      <c r="G502" s="2"/>
      <c r="H502" s="2"/>
      <c r="I502" s="1"/>
      <c r="J502" s="3"/>
      <c r="K502" s="2"/>
      <c r="L502" s="2"/>
      <c r="M502" s="480"/>
      <c r="N502" s="1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>
      <c r="A503" s="2"/>
      <c r="B503" s="217"/>
      <c r="C503" s="47"/>
      <c r="D503" s="47"/>
      <c r="E503" s="479"/>
      <c r="F503" s="2"/>
      <c r="G503" s="2"/>
      <c r="H503" s="2"/>
      <c r="I503" s="1"/>
      <c r="J503" s="3"/>
      <c r="K503" s="2"/>
      <c r="L503" s="2"/>
      <c r="M503" s="480"/>
      <c r="N503" s="1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>
      <c r="A504" s="2"/>
      <c r="B504" s="217"/>
      <c r="C504" s="47"/>
      <c r="D504" s="47"/>
      <c r="E504" s="479"/>
      <c r="F504" s="2"/>
      <c r="G504" s="2"/>
      <c r="H504" s="2"/>
      <c r="I504" s="1"/>
      <c r="J504" s="3"/>
      <c r="K504" s="2"/>
      <c r="L504" s="2"/>
      <c r="M504" s="480"/>
      <c r="N504" s="1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>
      <c r="A505" s="2"/>
      <c r="B505" s="217"/>
      <c r="C505" s="47"/>
      <c r="D505" s="47"/>
      <c r="E505" s="479"/>
      <c r="F505" s="2"/>
      <c r="G505" s="2"/>
      <c r="H505" s="2"/>
      <c r="I505" s="1"/>
      <c r="J505" s="3"/>
      <c r="K505" s="2"/>
      <c r="L505" s="2"/>
      <c r="M505" s="480"/>
      <c r="N505" s="1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>
      <c r="A506" s="2"/>
      <c r="B506" s="217"/>
      <c r="C506" s="47"/>
      <c r="D506" s="47"/>
      <c r="E506" s="479"/>
      <c r="F506" s="2"/>
      <c r="G506" s="2"/>
      <c r="H506" s="2"/>
      <c r="I506" s="1"/>
      <c r="J506" s="3"/>
      <c r="K506" s="2"/>
      <c r="L506" s="2"/>
      <c r="M506" s="480"/>
      <c r="N506" s="1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>
      <c r="A507" s="2"/>
      <c r="B507" s="217"/>
      <c r="C507" s="47"/>
      <c r="D507" s="47"/>
      <c r="E507" s="479"/>
      <c r="F507" s="2"/>
      <c r="G507" s="2"/>
      <c r="H507" s="2"/>
      <c r="I507" s="1"/>
      <c r="J507" s="3"/>
      <c r="K507" s="2"/>
      <c r="L507" s="2"/>
      <c r="M507" s="480"/>
      <c r="N507" s="1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>
      <c r="A508" s="2"/>
      <c r="B508" s="217"/>
      <c r="C508" s="47"/>
      <c r="D508" s="47"/>
      <c r="E508" s="479"/>
      <c r="F508" s="2"/>
      <c r="G508" s="2"/>
      <c r="H508" s="2"/>
      <c r="I508" s="1"/>
      <c r="J508" s="3"/>
      <c r="K508" s="2"/>
      <c r="L508" s="2"/>
      <c r="M508" s="480"/>
      <c r="N508" s="1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>
      <c r="A509" s="2"/>
      <c r="B509" s="217"/>
      <c r="C509" s="47"/>
      <c r="D509" s="47"/>
      <c r="E509" s="479"/>
      <c r="F509" s="2"/>
      <c r="G509" s="2"/>
      <c r="H509" s="2"/>
      <c r="I509" s="1"/>
      <c r="J509" s="3"/>
      <c r="K509" s="2"/>
      <c r="L509" s="2"/>
      <c r="M509" s="480"/>
      <c r="N509" s="1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>
      <c r="A510" s="2"/>
      <c r="B510" s="217"/>
      <c r="C510" s="47"/>
      <c r="D510" s="47"/>
      <c r="E510" s="479"/>
      <c r="F510" s="2"/>
      <c r="G510" s="2"/>
      <c r="H510" s="2"/>
      <c r="I510" s="1"/>
      <c r="J510" s="3"/>
      <c r="K510" s="2"/>
      <c r="L510" s="2"/>
      <c r="M510" s="480"/>
      <c r="N510" s="1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>
      <c r="A511" s="2"/>
      <c r="B511" s="217"/>
      <c r="C511" s="47"/>
      <c r="D511" s="47"/>
      <c r="E511" s="479"/>
      <c r="F511" s="2"/>
      <c r="G511" s="2"/>
      <c r="H511" s="2"/>
      <c r="I511" s="1"/>
      <c r="J511" s="3"/>
      <c r="K511" s="2"/>
      <c r="L511" s="2"/>
      <c r="M511" s="480"/>
      <c r="N511" s="1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>
      <c r="A512" s="2"/>
      <c r="B512" s="217"/>
      <c r="C512" s="47"/>
      <c r="D512" s="47"/>
      <c r="E512" s="479"/>
      <c r="F512" s="2"/>
      <c r="G512" s="2"/>
      <c r="H512" s="2"/>
      <c r="I512" s="1"/>
      <c r="J512" s="3"/>
      <c r="K512" s="2"/>
      <c r="L512" s="2"/>
      <c r="M512" s="480"/>
      <c r="N512" s="1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>
      <c r="A513" s="2"/>
      <c r="B513" s="217"/>
      <c r="C513" s="47"/>
      <c r="D513" s="47"/>
      <c r="E513" s="479"/>
      <c r="F513" s="2"/>
      <c r="G513" s="2"/>
      <c r="H513" s="2"/>
      <c r="I513" s="1"/>
      <c r="J513" s="3"/>
      <c r="K513" s="2"/>
      <c r="L513" s="2"/>
      <c r="M513" s="480"/>
      <c r="N513" s="1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>
      <c r="A514" s="2"/>
      <c r="B514" s="217"/>
      <c r="C514" s="47"/>
      <c r="D514" s="47"/>
      <c r="E514" s="479"/>
      <c r="F514" s="2"/>
      <c r="G514" s="2"/>
      <c r="H514" s="2"/>
      <c r="I514" s="1"/>
      <c r="J514" s="3"/>
      <c r="K514" s="2"/>
      <c r="L514" s="2"/>
      <c r="M514" s="480"/>
      <c r="N514" s="1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>
      <c r="A515" s="2"/>
      <c r="B515" s="217"/>
      <c r="C515" s="47"/>
      <c r="D515" s="47"/>
      <c r="E515" s="479"/>
      <c r="F515" s="2"/>
      <c r="G515" s="2"/>
      <c r="H515" s="2"/>
      <c r="I515" s="1"/>
      <c r="J515" s="3"/>
      <c r="K515" s="2"/>
      <c r="L515" s="2"/>
      <c r="M515" s="480"/>
      <c r="N515" s="1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>
      <c r="A516" s="2"/>
      <c r="B516" s="217"/>
      <c r="C516" s="47"/>
      <c r="D516" s="47"/>
      <c r="E516" s="479"/>
      <c r="F516" s="2"/>
      <c r="G516" s="2"/>
      <c r="H516" s="2"/>
      <c r="I516" s="1"/>
      <c r="J516" s="3"/>
      <c r="K516" s="2"/>
      <c r="L516" s="2"/>
      <c r="M516" s="480"/>
      <c r="N516" s="1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>
      <c r="A517" s="2"/>
      <c r="B517" s="217"/>
      <c r="C517" s="47"/>
      <c r="D517" s="47"/>
      <c r="E517" s="479"/>
      <c r="F517" s="2"/>
      <c r="G517" s="2"/>
      <c r="H517" s="2"/>
      <c r="I517" s="1"/>
      <c r="J517" s="3"/>
      <c r="K517" s="2"/>
      <c r="L517" s="2"/>
      <c r="M517" s="480"/>
      <c r="N517" s="1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>
      <c r="A518" s="2"/>
      <c r="B518" s="217"/>
      <c r="C518" s="47"/>
      <c r="D518" s="47"/>
      <c r="E518" s="479"/>
      <c r="F518" s="2"/>
      <c r="G518" s="2"/>
      <c r="H518" s="2"/>
      <c r="I518" s="1"/>
      <c r="J518" s="3"/>
      <c r="K518" s="2"/>
      <c r="L518" s="2"/>
      <c r="M518" s="480"/>
      <c r="N518" s="1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>
      <c r="A519" s="2"/>
      <c r="B519" s="217"/>
      <c r="C519" s="47"/>
      <c r="D519" s="47"/>
      <c r="E519" s="479"/>
      <c r="F519" s="2"/>
      <c r="G519" s="2"/>
      <c r="H519" s="2"/>
      <c r="I519" s="1"/>
      <c r="J519" s="3"/>
      <c r="K519" s="2"/>
      <c r="L519" s="2"/>
      <c r="M519" s="480"/>
      <c r="N519" s="1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>
      <c r="A520" s="2"/>
      <c r="B520" s="217"/>
      <c r="C520" s="47"/>
      <c r="D520" s="47"/>
      <c r="E520" s="479"/>
      <c r="F520" s="2"/>
      <c r="G520" s="2"/>
      <c r="H520" s="2"/>
      <c r="I520" s="1"/>
      <c r="J520" s="3"/>
      <c r="K520" s="2"/>
      <c r="L520" s="2"/>
      <c r="M520" s="480"/>
      <c r="N520" s="1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>
      <c r="A521" s="2"/>
      <c r="B521" s="217"/>
      <c r="C521" s="47"/>
      <c r="D521" s="47"/>
      <c r="E521" s="479"/>
      <c r="F521" s="2"/>
      <c r="G521" s="2"/>
      <c r="H521" s="2"/>
      <c r="I521" s="1"/>
      <c r="J521" s="3"/>
      <c r="K521" s="2"/>
      <c r="L521" s="2"/>
      <c r="M521" s="480"/>
      <c r="N521" s="1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>
      <c r="A522" s="2"/>
      <c r="B522" s="217"/>
      <c r="C522" s="47"/>
      <c r="D522" s="47"/>
      <c r="E522" s="479"/>
      <c r="F522" s="2"/>
      <c r="G522" s="2"/>
      <c r="H522" s="2"/>
      <c r="I522" s="1"/>
      <c r="J522" s="3"/>
      <c r="K522" s="2"/>
      <c r="L522" s="2"/>
      <c r="M522" s="480"/>
      <c r="N522" s="1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>
      <c r="A523" s="2"/>
      <c r="B523" s="217"/>
      <c r="C523" s="47"/>
      <c r="D523" s="47"/>
      <c r="E523" s="479"/>
      <c r="F523" s="2"/>
      <c r="G523" s="2"/>
      <c r="H523" s="2"/>
      <c r="I523" s="1"/>
      <c r="J523" s="3"/>
      <c r="K523" s="2"/>
      <c r="L523" s="2"/>
      <c r="M523" s="480"/>
      <c r="N523" s="1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>
      <c r="A524" s="2"/>
      <c r="B524" s="217"/>
      <c r="C524" s="47"/>
      <c r="D524" s="47"/>
      <c r="E524" s="479"/>
      <c r="F524" s="2"/>
      <c r="G524" s="2"/>
      <c r="H524" s="2"/>
      <c r="I524" s="1"/>
      <c r="J524" s="3"/>
      <c r="K524" s="2"/>
      <c r="L524" s="2"/>
      <c r="M524" s="480"/>
      <c r="N524" s="1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>
      <c r="A525" s="2"/>
      <c r="B525" s="217"/>
      <c r="C525" s="47"/>
      <c r="D525" s="47"/>
      <c r="E525" s="479"/>
      <c r="F525" s="2"/>
      <c r="G525" s="2"/>
      <c r="H525" s="2"/>
      <c r="I525" s="1"/>
      <c r="J525" s="3"/>
      <c r="K525" s="2"/>
      <c r="L525" s="2"/>
      <c r="M525" s="480"/>
      <c r="N525" s="1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>
      <c r="A526" s="2"/>
      <c r="B526" s="217"/>
      <c r="C526" s="47"/>
      <c r="D526" s="47"/>
      <c r="E526" s="479"/>
      <c r="F526" s="2"/>
      <c r="G526" s="2"/>
      <c r="H526" s="2"/>
      <c r="I526" s="1"/>
      <c r="J526" s="3"/>
      <c r="K526" s="2"/>
      <c r="L526" s="2"/>
      <c r="M526" s="480"/>
      <c r="N526" s="1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>
      <c r="A527" s="2"/>
      <c r="B527" s="217"/>
      <c r="C527" s="47"/>
      <c r="D527" s="47"/>
      <c r="E527" s="479"/>
      <c r="F527" s="2"/>
      <c r="G527" s="2"/>
      <c r="H527" s="2"/>
      <c r="I527" s="1"/>
      <c r="J527" s="3"/>
      <c r="K527" s="2"/>
      <c r="L527" s="2"/>
      <c r="M527" s="480"/>
      <c r="N527" s="1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>
      <c r="A528" s="2"/>
      <c r="B528" s="217"/>
      <c r="C528" s="47"/>
      <c r="D528" s="47"/>
      <c r="E528" s="479"/>
      <c r="F528" s="2"/>
      <c r="G528" s="2"/>
      <c r="H528" s="2"/>
      <c r="I528" s="1"/>
      <c r="J528" s="3"/>
      <c r="K528" s="2"/>
      <c r="L528" s="2"/>
      <c r="M528" s="480"/>
      <c r="N528" s="1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>
      <c r="A529" s="2"/>
      <c r="B529" s="217"/>
      <c r="C529" s="47"/>
      <c r="D529" s="47"/>
      <c r="E529" s="479"/>
      <c r="F529" s="2"/>
      <c r="G529" s="2"/>
      <c r="H529" s="2"/>
      <c r="I529" s="1"/>
      <c r="J529" s="3"/>
      <c r="K529" s="2"/>
      <c r="L529" s="2"/>
      <c r="M529" s="480"/>
      <c r="N529" s="1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>
      <c r="A530" s="2"/>
      <c r="B530" s="217"/>
      <c r="C530" s="47"/>
      <c r="D530" s="47"/>
      <c r="E530" s="479"/>
      <c r="F530" s="2"/>
      <c r="G530" s="2"/>
      <c r="H530" s="2"/>
      <c r="I530" s="1"/>
      <c r="J530" s="3"/>
      <c r="K530" s="2"/>
      <c r="L530" s="2"/>
      <c r="M530" s="480"/>
      <c r="N530" s="1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>
      <c r="A531" s="2"/>
      <c r="B531" s="217"/>
      <c r="C531" s="47"/>
      <c r="D531" s="47"/>
      <c r="E531" s="479"/>
      <c r="F531" s="2"/>
      <c r="G531" s="2"/>
      <c r="H531" s="2"/>
      <c r="I531" s="1"/>
      <c r="J531" s="3"/>
      <c r="K531" s="2"/>
      <c r="L531" s="2"/>
      <c r="M531" s="480"/>
      <c r="N531" s="1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>
      <c r="A532" s="2"/>
      <c r="B532" s="217"/>
      <c r="C532" s="47"/>
      <c r="D532" s="47"/>
      <c r="E532" s="479"/>
      <c r="F532" s="2"/>
      <c r="G532" s="2"/>
      <c r="H532" s="2"/>
      <c r="I532" s="1"/>
      <c r="J532" s="3"/>
      <c r="K532" s="2"/>
      <c r="L532" s="2"/>
      <c r="M532" s="480"/>
      <c r="N532" s="1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>
      <c r="A533" s="2"/>
      <c r="B533" s="217"/>
      <c r="C533" s="47"/>
      <c r="D533" s="47"/>
      <c r="E533" s="479"/>
      <c r="F533" s="2"/>
      <c r="G533" s="2"/>
      <c r="H533" s="2"/>
      <c r="I533" s="1"/>
      <c r="J533" s="3"/>
      <c r="K533" s="2"/>
      <c r="L533" s="2"/>
      <c r="M533" s="480"/>
      <c r="N533" s="1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>
      <c r="A534" s="2"/>
      <c r="B534" s="217"/>
      <c r="C534" s="47"/>
      <c r="D534" s="47"/>
      <c r="E534" s="479"/>
      <c r="F534" s="2"/>
      <c r="G534" s="2"/>
      <c r="H534" s="2"/>
      <c r="I534" s="1"/>
      <c r="J534" s="3"/>
      <c r="K534" s="2"/>
      <c r="L534" s="2"/>
      <c r="M534" s="480"/>
      <c r="N534" s="1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>
      <c r="A535" s="2"/>
      <c r="B535" s="217"/>
      <c r="C535" s="47"/>
      <c r="D535" s="47"/>
      <c r="E535" s="479"/>
      <c r="F535" s="2"/>
      <c r="G535" s="2"/>
      <c r="H535" s="2"/>
      <c r="I535" s="1"/>
      <c r="J535" s="3"/>
      <c r="K535" s="2"/>
      <c r="L535" s="2"/>
      <c r="M535" s="480"/>
      <c r="N535" s="1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>
      <c r="A536" s="2"/>
      <c r="B536" s="217"/>
      <c r="C536" s="47"/>
      <c r="D536" s="47"/>
      <c r="E536" s="479"/>
      <c r="F536" s="2"/>
      <c r="G536" s="2"/>
      <c r="H536" s="2"/>
      <c r="I536" s="1"/>
      <c r="J536" s="3"/>
      <c r="K536" s="2"/>
      <c r="L536" s="2"/>
      <c r="M536" s="480"/>
      <c r="N536" s="1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>
      <c r="A537" s="2"/>
      <c r="B537" s="217"/>
      <c r="C537" s="47"/>
      <c r="D537" s="47"/>
      <c r="E537" s="479"/>
      <c r="F537" s="2"/>
      <c r="G537" s="2"/>
      <c r="H537" s="2"/>
      <c r="I537" s="1"/>
      <c r="J537" s="3"/>
      <c r="K537" s="2"/>
      <c r="L537" s="2"/>
      <c r="M537" s="480"/>
      <c r="N537" s="1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>
      <c r="A538" s="2"/>
      <c r="B538" s="217"/>
      <c r="C538" s="47"/>
      <c r="D538" s="47"/>
      <c r="E538" s="479"/>
      <c r="F538" s="2"/>
      <c r="G538" s="2"/>
      <c r="H538" s="2"/>
      <c r="I538" s="1"/>
      <c r="J538" s="3"/>
      <c r="K538" s="2"/>
      <c r="L538" s="2"/>
      <c r="M538" s="480"/>
      <c r="N538" s="1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>
      <c r="A539" s="2"/>
      <c r="B539" s="217"/>
      <c r="C539" s="47"/>
      <c r="D539" s="47"/>
      <c r="E539" s="479"/>
      <c r="F539" s="2"/>
      <c r="G539" s="2"/>
      <c r="H539" s="2"/>
      <c r="I539" s="1"/>
      <c r="J539" s="3"/>
      <c r="K539" s="2"/>
      <c r="L539" s="2"/>
      <c r="M539" s="480"/>
      <c r="N539" s="1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>
      <c r="A540" s="2"/>
      <c r="B540" s="217"/>
      <c r="C540" s="47"/>
      <c r="D540" s="47"/>
      <c r="E540" s="479"/>
      <c r="F540" s="2"/>
      <c r="G540" s="2"/>
      <c r="H540" s="2"/>
      <c r="I540" s="1"/>
      <c r="J540" s="3"/>
      <c r="K540" s="2"/>
      <c r="L540" s="2"/>
      <c r="M540" s="480"/>
      <c r="N540" s="1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>
      <c r="A541" s="2"/>
      <c r="B541" s="217"/>
      <c r="C541" s="47"/>
      <c r="D541" s="47"/>
      <c r="E541" s="479"/>
      <c r="F541" s="2"/>
      <c r="G541" s="2"/>
      <c r="H541" s="2"/>
      <c r="I541" s="1"/>
      <c r="J541" s="3"/>
      <c r="K541" s="2"/>
      <c r="L541" s="2"/>
      <c r="M541" s="480"/>
      <c r="N541" s="1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>
      <c r="A542" s="2"/>
      <c r="B542" s="217"/>
      <c r="C542" s="47"/>
      <c r="D542" s="47"/>
      <c r="E542" s="479"/>
      <c r="F542" s="2"/>
      <c r="G542" s="2"/>
      <c r="H542" s="2"/>
      <c r="I542" s="1"/>
      <c r="J542" s="3"/>
      <c r="K542" s="2"/>
      <c r="L542" s="2"/>
      <c r="M542" s="480"/>
      <c r="N542" s="1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>
      <c r="A543" s="2"/>
      <c r="B543" s="217"/>
      <c r="C543" s="47"/>
      <c r="D543" s="47"/>
      <c r="E543" s="479"/>
      <c r="F543" s="2"/>
      <c r="G543" s="2"/>
      <c r="H543" s="2"/>
      <c r="I543" s="1"/>
      <c r="J543" s="3"/>
      <c r="K543" s="2"/>
      <c r="L543" s="2"/>
      <c r="M543" s="480"/>
      <c r="N543" s="1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>
      <c r="A544" s="2"/>
      <c r="B544" s="217"/>
      <c r="C544" s="47"/>
      <c r="D544" s="47"/>
      <c r="E544" s="479"/>
      <c r="F544" s="2"/>
      <c r="G544" s="2"/>
      <c r="H544" s="2"/>
      <c r="I544" s="1"/>
      <c r="J544" s="3"/>
      <c r="K544" s="2"/>
      <c r="L544" s="2"/>
      <c r="M544" s="480"/>
      <c r="N544" s="1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>
      <c r="A545" s="2"/>
      <c r="B545" s="217"/>
      <c r="C545" s="47"/>
      <c r="D545" s="47"/>
      <c r="E545" s="479"/>
      <c r="F545" s="2"/>
      <c r="G545" s="2"/>
      <c r="H545" s="2"/>
      <c r="I545" s="1"/>
      <c r="J545" s="3"/>
      <c r="K545" s="2"/>
      <c r="L545" s="2"/>
      <c r="M545" s="480"/>
      <c r="N545" s="1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>
      <c r="A546" s="2"/>
      <c r="B546" s="217"/>
      <c r="C546" s="47"/>
      <c r="D546" s="47"/>
      <c r="E546" s="479"/>
      <c r="F546" s="2"/>
      <c r="G546" s="2"/>
      <c r="H546" s="2"/>
      <c r="I546" s="1"/>
      <c r="J546" s="3"/>
      <c r="K546" s="2"/>
      <c r="L546" s="2"/>
      <c r="M546" s="480"/>
      <c r="N546" s="1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>
      <c r="A547" s="2"/>
      <c r="B547" s="217"/>
      <c r="C547" s="47"/>
      <c r="D547" s="47"/>
      <c r="E547" s="479"/>
      <c r="F547" s="2"/>
      <c r="G547" s="2"/>
      <c r="H547" s="2"/>
      <c r="I547" s="1"/>
      <c r="J547" s="3"/>
      <c r="K547" s="2"/>
      <c r="L547" s="2"/>
      <c r="M547" s="480"/>
      <c r="N547" s="1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>
      <c r="A548" s="2"/>
      <c r="B548" s="217"/>
      <c r="C548" s="47"/>
      <c r="D548" s="47"/>
      <c r="E548" s="479"/>
      <c r="F548" s="2"/>
      <c r="G548" s="2"/>
      <c r="H548" s="2"/>
      <c r="I548" s="1"/>
      <c r="J548" s="3"/>
      <c r="K548" s="2"/>
      <c r="L548" s="2"/>
      <c r="M548" s="480"/>
      <c r="N548" s="1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>
      <c r="A549" s="2"/>
      <c r="B549" s="217"/>
      <c r="C549" s="47"/>
      <c r="D549" s="47"/>
      <c r="E549" s="479"/>
      <c r="F549" s="2"/>
      <c r="G549" s="2"/>
      <c r="H549" s="2"/>
      <c r="I549" s="1"/>
      <c r="J549" s="3"/>
      <c r="K549" s="2"/>
      <c r="L549" s="2"/>
      <c r="M549" s="480"/>
      <c r="N549" s="1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>
      <c r="A550" s="2"/>
      <c r="B550" s="217"/>
      <c r="C550" s="47"/>
      <c r="D550" s="47"/>
      <c r="E550" s="479"/>
      <c r="F550" s="2"/>
      <c r="G550" s="2"/>
      <c r="H550" s="2"/>
      <c r="I550" s="1"/>
      <c r="J550" s="3"/>
      <c r="K550" s="2"/>
      <c r="L550" s="2"/>
      <c r="M550" s="480"/>
      <c r="N550" s="1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>
      <c r="A551" s="2"/>
      <c r="B551" s="217"/>
      <c r="C551" s="47"/>
      <c r="D551" s="47"/>
      <c r="E551" s="479"/>
      <c r="F551" s="2"/>
      <c r="G551" s="2"/>
      <c r="H551" s="2"/>
      <c r="I551" s="1"/>
      <c r="J551" s="3"/>
      <c r="K551" s="2"/>
      <c r="L551" s="2"/>
      <c r="M551" s="480"/>
      <c r="N551" s="1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>
      <c r="A552" s="2"/>
      <c r="B552" s="217"/>
      <c r="C552" s="47"/>
      <c r="D552" s="47"/>
      <c r="E552" s="479"/>
      <c r="F552" s="2"/>
      <c r="G552" s="2"/>
      <c r="H552" s="2"/>
      <c r="I552" s="1"/>
      <c r="J552" s="3"/>
      <c r="K552" s="2"/>
      <c r="L552" s="2"/>
      <c r="M552" s="480"/>
      <c r="N552" s="1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>
      <c r="A553" s="2"/>
      <c r="B553" s="217"/>
      <c r="C553" s="47"/>
      <c r="D553" s="47"/>
      <c r="E553" s="479"/>
      <c r="F553" s="2"/>
      <c r="G553" s="2"/>
      <c r="H553" s="2"/>
      <c r="I553" s="1"/>
      <c r="J553" s="3"/>
      <c r="K553" s="2"/>
      <c r="L553" s="2"/>
      <c r="M553" s="480"/>
      <c r="N553" s="1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>
      <c r="A554" s="2"/>
      <c r="B554" s="217"/>
      <c r="C554" s="47"/>
      <c r="D554" s="47"/>
      <c r="E554" s="479"/>
      <c r="F554" s="2"/>
      <c r="G554" s="2"/>
      <c r="H554" s="2"/>
      <c r="I554" s="1"/>
      <c r="J554" s="3"/>
      <c r="K554" s="2"/>
      <c r="L554" s="2"/>
      <c r="M554" s="480"/>
      <c r="N554" s="1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>
      <c r="A555" s="2"/>
      <c r="B555" s="217"/>
      <c r="C555" s="47"/>
      <c r="D555" s="47"/>
      <c r="E555" s="479"/>
      <c r="F555" s="2"/>
      <c r="G555" s="2"/>
      <c r="H555" s="2"/>
      <c r="I555" s="1"/>
      <c r="J555" s="3"/>
      <c r="K555" s="2"/>
      <c r="L555" s="2"/>
      <c r="M555" s="480"/>
      <c r="N555" s="1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>
      <c r="A556" s="2"/>
      <c r="B556" s="217"/>
      <c r="C556" s="47"/>
      <c r="D556" s="47"/>
      <c r="E556" s="479"/>
      <c r="F556" s="2"/>
      <c r="G556" s="2"/>
      <c r="H556" s="2"/>
      <c r="I556" s="1"/>
      <c r="J556" s="3"/>
      <c r="K556" s="2"/>
      <c r="L556" s="2"/>
      <c r="M556" s="480"/>
      <c r="N556" s="1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>
      <c r="A557" s="2"/>
      <c r="B557" s="217"/>
      <c r="C557" s="47"/>
      <c r="D557" s="47"/>
      <c r="E557" s="479"/>
      <c r="F557" s="2"/>
      <c r="G557" s="2"/>
      <c r="H557" s="2"/>
      <c r="I557" s="1"/>
      <c r="J557" s="3"/>
      <c r="K557" s="2"/>
      <c r="L557" s="2"/>
      <c r="M557" s="480"/>
      <c r="N557" s="1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>
      <c r="A558" s="2"/>
      <c r="B558" s="217"/>
      <c r="C558" s="47"/>
      <c r="D558" s="47"/>
      <c r="E558" s="479"/>
      <c r="F558" s="2"/>
      <c r="G558" s="2"/>
      <c r="H558" s="2"/>
      <c r="I558" s="1"/>
      <c r="J558" s="3"/>
      <c r="K558" s="2"/>
      <c r="L558" s="2"/>
      <c r="M558" s="480"/>
      <c r="N558" s="1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>
      <c r="A559" s="2"/>
      <c r="B559" s="217"/>
      <c r="C559" s="47"/>
      <c r="D559" s="47"/>
      <c r="E559" s="479"/>
      <c r="F559" s="2"/>
      <c r="G559" s="2"/>
      <c r="H559" s="2"/>
      <c r="I559" s="1"/>
      <c r="J559" s="3"/>
      <c r="K559" s="2"/>
      <c r="L559" s="2"/>
      <c r="M559" s="480"/>
      <c r="N559" s="1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>
      <c r="A560" s="2"/>
      <c r="B560" s="217"/>
      <c r="C560" s="47"/>
      <c r="D560" s="47"/>
      <c r="E560" s="479"/>
      <c r="F560" s="2"/>
      <c r="G560" s="2"/>
      <c r="H560" s="2"/>
      <c r="I560" s="1"/>
      <c r="J560" s="3"/>
      <c r="K560" s="2"/>
      <c r="L560" s="2"/>
      <c r="M560" s="480"/>
      <c r="N560" s="1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>
      <c r="A561" s="2"/>
      <c r="B561" s="217"/>
      <c r="C561" s="47"/>
      <c r="D561" s="47"/>
      <c r="E561" s="479"/>
      <c r="F561" s="2"/>
      <c r="G561" s="2"/>
      <c r="H561" s="2"/>
      <c r="I561" s="1"/>
      <c r="J561" s="3"/>
      <c r="K561" s="2"/>
      <c r="L561" s="2"/>
      <c r="M561" s="480"/>
      <c r="N561" s="1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>
      <c r="A562" s="2"/>
      <c r="B562" s="217"/>
      <c r="C562" s="47"/>
      <c r="D562" s="47"/>
      <c r="E562" s="479"/>
      <c r="F562" s="2"/>
      <c r="G562" s="2"/>
      <c r="H562" s="2"/>
      <c r="I562" s="1"/>
      <c r="J562" s="3"/>
      <c r="K562" s="2"/>
      <c r="L562" s="2"/>
      <c r="M562" s="480"/>
      <c r="N562" s="1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>
      <c r="A563" s="2"/>
      <c r="B563" s="217"/>
      <c r="C563" s="47"/>
      <c r="D563" s="47"/>
      <c r="E563" s="479"/>
      <c r="F563" s="2"/>
      <c r="G563" s="2"/>
      <c r="H563" s="2"/>
      <c r="I563" s="1"/>
      <c r="J563" s="3"/>
      <c r="K563" s="2"/>
      <c r="L563" s="2"/>
      <c r="M563" s="480"/>
      <c r="N563" s="1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>
      <c r="A564" s="2"/>
      <c r="B564" s="217"/>
      <c r="C564" s="47"/>
      <c r="D564" s="47"/>
      <c r="E564" s="479"/>
      <c r="F564" s="2"/>
      <c r="G564" s="2"/>
      <c r="H564" s="2"/>
      <c r="I564" s="1"/>
      <c r="J564" s="3"/>
      <c r="K564" s="2"/>
      <c r="L564" s="2"/>
      <c r="M564" s="480"/>
      <c r="N564" s="1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>
      <c r="A565" s="2"/>
      <c r="B565" s="217"/>
      <c r="C565" s="47"/>
      <c r="D565" s="47"/>
      <c r="E565" s="479"/>
      <c r="F565" s="2"/>
      <c r="G565" s="2"/>
      <c r="H565" s="2"/>
      <c r="I565" s="1"/>
      <c r="J565" s="3"/>
      <c r="K565" s="2"/>
      <c r="L565" s="2"/>
      <c r="M565" s="480"/>
      <c r="N565" s="1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>
      <c r="A566" s="2"/>
      <c r="B566" s="217"/>
      <c r="C566" s="47"/>
      <c r="D566" s="47"/>
      <c r="E566" s="479"/>
      <c r="F566" s="2"/>
      <c r="G566" s="2"/>
      <c r="H566" s="2"/>
      <c r="I566" s="1"/>
      <c r="J566" s="3"/>
      <c r="K566" s="2"/>
      <c r="L566" s="2"/>
      <c r="M566" s="480"/>
      <c r="N566" s="1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>
      <c r="A567" s="2"/>
      <c r="B567" s="217"/>
      <c r="C567" s="47"/>
      <c r="D567" s="47"/>
      <c r="E567" s="479"/>
      <c r="F567" s="2"/>
      <c r="G567" s="2"/>
      <c r="H567" s="2"/>
      <c r="I567" s="1"/>
      <c r="J567" s="3"/>
      <c r="K567" s="2"/>
      <c r="L567" s="2"/>
      <c r="M567" s="480"/>
      <c r="N567" s="1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>
      <c r="A568" s="2"/>
      <c r="B568" s="217"/>
      <c r="C568" s="47"/>
      <c r="D568" s="47"/>
      <c r="E568" s="479"/>
      <c r="F568" s="2"/>
      <c r="G568" s="2"/>
      <c r="H568" s="2"/>
      <c r="I568" s="1"/>
      <c r="J568" s="3"/>
      <c r="K568" s="2"/>
      <c r="L568" s="2"/>
      <c r="M568" s="480"/>
      <c r="N568" s="1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>
      <c r="A569" s="2"/>
      <c r="B569" s="217"/>
      <c r="C569" s="47"/>
      <c r="D569" s="47"/>
      <c r="E569" s="479"/>
      <c r="F569" s="2"/>
      <c r="G569" s="2"/>
      <c r="H569" s="2"/>
      <c r="I569" s="1"/>
      <c r="J569" s="3"/>
      <c r="K569" s="2"/>
      <c r="L569" s="2"/>
      <c r="M569" s="480"/>
      <c r="N569" s="1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>
      <c r="A570" s="2"/>
      <c r="B570" s="217"/>
      <c r="C570" s="47"/>
      <c r="D570" s="47"/>
      <c r="E570" s="479"/>
      <c r="F570" s="2"/>
      <c r="G570" s="2"/>
      <c r="H570" s="2"/>
      <c r="I570" s="1"/>
      <c r="J570" s="3"/>
      <c r="K570" s="2"/>
      <c r="L570" s="2"/>
      <c r="M570" s="480"/>
      <c r="N570" s="1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>
      <c r="A571" s="2"/>
      <c r="B571" s="217"/>
      <c r="C571" s="47"/>
      <c r="D571" s="47"/>
      <c r="E571" s="479"/>
      <c r="F571" s="2"/>
      <c r="G571" s="2"/>
      <c r="H571" s="2"/>
      <c r="I571" s="1"/>
      <c r="J571" s="3"/>
      <c r="K571" s="2"/>
      <c r="L571" s="2"/>
      <c r="M571" s="480"/>
      <c r="N571" s="1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>
      <c r="A572" s="2"/>
      <c r="B572" s="217"/>
      <c r="C572" s="47"/>
      <c r="D572" s="47"/>
      <c r="E572" s="479"/>
      <c r="F572" s="2"/>
      <c r="G572" s="2"/>
      <c r="H572" s="2"/>
      <c r="I572" s="1"/>
      <c r="J572" s="3"/>
      <c r="K572" s="2"/>
      <c r="L572" s="2"/>
      <c r="M572" s="480"/>
      <c r="N572" s="1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>
      <c r="A573" s="2"/>
      <c r="B573" s="217"/>
      <c r="C573" s="47"/>
      <c r="D573" s="47"/>
      <c r="E573" s="479"/>
      <c r="F573" s="2"/>
      <c r="G573" s="2"/>
      <c r="H573" s="2"/>
      <c r="I573" s="1"/>
      <c r="J573" s="3"/>
      <c r="K573" s="2"/>
      <c r="L573" s="2"/>
      <c r="M573" s="480"/>
      <c r="N573" s="1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>
      <c r="A574" s="2"/>
      <c r="B574" s="217"/>
      <c r="C574" s="47"/>
      <c r="D574" s="47"/>
      <c r="E574" s="479"/>
      <c r="F574" s="2"/>
      <c r="G574" s="2"/>
      <c r="H574" s="2"/>
      <c r="I574" s="1"/>
      <c r="J574" s="3"/>
      <c r="K574" s="2"/>
      <c r="L574" s="2"/>
      <c r="M574" s="480"/>
      <c r="N574" s="1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>
      <c r="A575" s="2"/>
      <c r="B575" s="217"/>
      <c r="C575" s="47"/>
      <c r="D575" s="47"/>
      <c r="E575" s="479"/>
      <c r="F575" s="2"/>
      <c r="G575" s="2"/>
      <c r="H575" s="2"/>
      <c r="I575" s="1"/>
      <c r="J575" s="3"/>
      <c r="K575" s="2"/>
      <c r="L575" s="2"/>
      <c r="M575" s="480"/>
      <c r="N575" s="1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>
      <c r="A576" s="2"/>
      <c r="B576" s="217"/>
      <c r="C576" s="47"/>
      <c r="D576" s="47"/>
      <c r="E576" s="479"/>
      <c r="F576" s="2"/>
      <c r="G576" s="2"/>
      <c r="H576" s="2"/>
      <c r="I576" s="1"/>
      <c r="J576" s="3"/>
      <c r="K576" s="2"/>
      <c r="L576" s="2"/>
      <c r="M576" s="480"/>
      <c r="N576" s="1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>
      <c r="A577" s="2"/>
      <c r="B577" s="217"/>
      <c r="C577" s="47"/>
      <c r="D577" s="47"/>
      <c r="E577" s="479"/>
      <c r="F577" s="2"/>
      <c r="G577" s="2"/>
      <c r="H577" s="2"/>
      <c r="I577" s="1"/>
      <c r="J577" s="3"/>
      <c r="K577" s="2"/>
      <c r="L577" s="2"/>
      <c r="M577" s="480"/>
      <c r="N577" s="1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>
      <c r="A578" s="2"/>
      <c r="B578" s="217"/>
      <c r="C578" s="47"/>
      <c r="D578" s="47"/>
      <c r="E578" s="479"/>
      <c r="F578" s="2"/>
      <c r="G578" s="2"/>
      <c r="H578" s="2"/>
      <c r="I578" s="1"/>
      <c r="J578" s="3"/>
      <c r="K578" s="2"/>
      <c r="L578" s="2"/>
      <c r="M578" s="480"/>
      <c r="N578" s="1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>
      <c r="A579" s="2"/>
      <c r="B579" s="217"/>
      <c r="C579" s="47"/>
      <c r="D579" s="47"/>
      <c r="E579" s="479"/>
      <c r="F579" s="2"/>
      <c r="G579" s="2"/>
      <c r="H579" s="2"/>
      <c r="I579" s="1"/>
      <c r="J579" s="3"/>
      <c r="K579" s="2"/>
      <c r="L579" s="2"/>
      <c r="M579" s="480"/>
      <c r="N579" s="1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>
      <c r="A580" s="2"/>
      <c r="B580" s="217"/>
      <c r="C580" s="47"/>
      <c r="D580" s="47"/>
      <c r="E580" s="479"/>
      <c r="F580" s="2"/>
      <c r="G580" s="2"/>
      <c r="H580" s="2"/>
      <c r="I580" s="1"/>
      <c r="J580" s="3"/>
      <c r="K580" s="2"/>
      <c r="L580" s="2"/>
      <c r="M580" s="480"/>
      <c r="N580" s="1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>
      <c r="A581" s="2"/>
      <c r="B581" s="217"/>
      <c r="C581" s="47"/>
      <c r="D581" s="47"/>
      <c r="E581" s="479"/>
      <c r="F581" s="2"/>
      <c r="G581" s="2"/>
      <c r="H581" s="2"/>
      <c r="I581" s="1"/>
      <c r="J581" s="3"/>
      <c r="K581" s="2"/>
      <c r="L581" s="2"/>
      <c r="M581" s="480"/>
      <c r="N581" s="1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>
      <c r="A582" s="2"/>
      <c r="B582" s="217"/>
      <c r="C582" s="47"/>
      <c r="D582" s="47"/>
      <c r="E582" s="479"/>
      <c r="F582" s="2"/>
      <c r="G582" s="2"/>
      <c r="H582" s="2"/>
      <c r="I582" s="1"/>
      <c r="J582" s="3"/>
      <c r="K582" s="2"/>
      <c r="L582" s="2"/>
      <c r="M582" s="480"/>
      <c r="N582" s="1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>
      <c r="A583" s="2"/>
      <c r="B583" s="217"/>
      <c r="C583" s="47"/>
      <c r="D583" s="47"/>
      <c r="E583" s="479"/>
      <c r="F583" s="2"/>
      <c r="G583" s="2"/>
      <c r="H583" s="2"/>
      <c r="I583" s="1"/>
      <c r="J583" s="3"/>
      <c r="K583" s="2"/>
      <c r="L583" s="2"/>
      <c r="M583" s="480"/>
      <c r="N583" s="1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>
      <c r="A584" s="2"/>
      <c r="B584" s="217"/>
      <c r="C584" s="47"/>
      <c r="D584" s="47"/>
      <c r="E584" s="479"/>
      <c r="F584" s="2"/>
      <c r="G584" s="2"/>
      <c r="H584" s="2"/>
      <c r="I584" s="1"/>
      <c r="J584" s="3"/>
      <c r="K584" s="2"/>
      <c r="L584" s="2"/>
      <c r="M584" s="480"/>
      <c r="N584" s="1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>
      <c r="A585" s="2"/>
      <c r="B585" s="217"/>
      <c r="C585" s="47"/>
      <c r="D585" s="47"/>
      <c r="E585" s="479"/>
      <c r="F585" s="2"/>
      <c r="G585" s="2"/>
      <c r="H585" s="2"/>
      <c r="I585" s="1"/>
      <c r="J585" s="3"/>
      <c r="K585" s="2"/>
      <c r="L585" s="2"/>
      <c r="M585" s="480"/>
      <c r="N585" s="1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>
      <c r="A586" s="2"/>
      <c r="B586" s="217"/>
      <c r="C586" s="47"/>
      <c r="D586" s="47"/>
      <c r="E586" s="479"/>
      <c r="F586" s="2"/>
      <c r="G586" s="2"/>
      <c r="H586" s="2"/>
      <c r="I586" s="1"/>
      <c r="J586" s="3"/>
      <c r="K586" s="2"/>
      <c r="L586" s="2"/>
      <c r="M586" s="480"/>
      <c r="N586" s="1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>
      <c r="A587" s="2"/>
      <c r="B587" s="217"/>
      <c r="C587" s="47"/>
      <c r="D587" s="47"/>
      <c r="E587" s="479"/>
      <c r="F587" s="2"/>
      <c r="G587" s="2"/>
      <c r="H587" s="2"/>
      <c r="I587" s="1"/>
      <c r="J587" s="3"/>
      <c r="K587" s="2"/>
      <c r="L587" s="2"/>
      <c r="M587" s="480"/>
      <c r="N587" s="1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>
      <c r="A588" s="2"/>
      <c r="B588" s="217"/>
      <c r="C588" s="47"/>
      <c r="D588" s="47"/>
      <c r="E588" s="479"/>
      <c r="F588" s="2"/>
      <c r="G588" s="2"/>
      <c r="H588" s="2"/>
      <c r="I588" s="1"/>
      <c r="J588" s="3"/>
      <c r="K588" s="2"/>
      <c r="L588" s="2"/>
      <c r="M588" s="480"/>
      <c r="N588" s="1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>
      <c r="A589" s="2"/>
      <c r="B589" s="217"/>
      <c r="C589" s="47"/>
      <c r="D589" s="47"/>
      <c r="E589" s="479"/>
      <c r="F589" s="2"/>
      <c r="G589" s="2"/>
      <c r="H589" s="2"/>
      <c r="I589" s="1"/>
      <c r="J589" s="3"/>
      <c r="K589" s="2"/>
      <c r="L589" s="2"/>
      <c r="M589" s="480"/>
      <c r="N589" s="1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>
      <c r="A590" s="2"/>
      <c r="B590" s="217"/>
      <c r="C590" s="47"/>
      <c r="D590" s="47"/>
      <c r="E590" s="479"/>
      <c r="F590" s="2"/>
      <c r="G590" s="2"/>
      <c r="H590" s="2"/>
      <c r="I590" s="1"/>
      <c r="J590" s="3"/>
      <c r="K590" s="2"/>
      <c r="L590" s="2"/>
      <c r="M590" s="480"/>
      <c r="N590" s="1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>
      <c r="A591" s="2"/>
      <c r="B591" s="217"/>
      <c r="C591" s="47"/>
      <c r="D591" s="47"/>
      <c r="E591" s="479"/>
      <c r="F591" s="2"/>
      <c r="G591" s="2"/>
      <c r="H591" s="2"/>
      <c r="I591" s="1"/>
      <c r="J591" s="3"/>
      <c r="K591" s="2"/>
      <c r="L591" s="2"/>
      <c r="M591" s="480"/>
      <c r="N591" s="1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>
      <c r="A592" s="2"/>
      <c r="B592" s="217"/>
      <c r="C592" s="47"/>
      <c r="D592" s="47"/>
      <c r="E592" s="479"/>
      <c r="F592" s="2"/>
      <c r="G592" s="2"/>
      <c r="H592" s="2"/>
      <c r="I592" s="1"/>
      <c r="J592" s="3"/>
      <c r="K592" s="2"/>
      <c r="L592" s="2"/>
      <c r="M592" s="480"/>
      <c r="N592" s="1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>
      <c r="A593" s="2"/>
      <c r="B593" s="217"/>
      <c r="C593" s="47"/>
      <c r="D593" s="47"/>
      <c r="E593" s="479"/>
      <c r="F593" s="2"/>
      <c r="G593" s="2"/>
      <c r="H593" s="2"/>
      <c r="I593" s="1"/>
      <c r="J593" s="3"/>
      <c r="K593" s="2"/>
      <c r="L593" s="2"/>
      <c r="M593" s="480"/>
      <c r="N593" s="1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>
      <c r="A594" s="2"/>
      <c r="B594" s="217"/>
      <c r="C594" s="47"/>
      <c r="D594" s="47"/>
      <c r="E594" s="479"/>
      <c r="F594" s="2"/>
      <c r="G594" s="2"/>
      <c r="H594" s="2"/>
      <c r="I594" s="1"/>
      <c r="J594" s="3"/>
      <c r="K594" s="2"/>
      <c r="L594" s="2"/>
      <c r="M594" s="480"/>
      <c r="N594" s="1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>
      <c r="A595" s="2"/>
      <c r="B595" s="217"/>
      <c r="C595" s="47"/>
      <c r="D595" s="47"/>
      <c r="E595" s="479"/>
      <c r="F595" s="2"/>
      <c r="G595" s="2"/>
      <c r="H595" s="2"/>
      <c r="I595" s="1"/>
      <c r="J595" s="3"/>
      <c r="K595" s="2"/>
      <c r="L595" s="2"/>
      <c r="M595" s="480"/>
      <c r="N595" s="1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>
      <c r="A596" s="2"/>
      <c r="B596" s="217"/>
      <c r="C596" s="47"/>
      <c r="D596" s="47"/>
      <c r="E596" s="479"/>
      <c r="F596" s="2"/>
      <c r="G596" s="2"/>
      <c r="H596" s="2"/>
      <c r="I596" s="1"/>
      <c r="J596" s="3"/>
      <c r="K596" s="2"/>
      <c r="L596" s="2"/>
      <c r="M596" s="480"/>
      <c r="N596" s="1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>
      <c r="A597" s="2"/>
      <c r="B597" s="217"/>
      <c r="C597" s="47"/>
      <c r="D597" s="47"/>
      <c r="E597" s="479"/>
      <c r="F597" s="2"/>
      <c r="G597" s="2"/>
      <c r="H597" s="2"/>
      <c r="I597" s="1"/>
      <c r="J597" s="3"/>
      <c r="K597" s="2"/>
      <c r="L597" s="2"/>
      <c r="M597" s="480"/>
      <c r="N597" s="1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>
      <c r="A598" s="2"/>
      <c r="B598" s="217"/>
      <c r="C598" s="47"/>
      <c r="D598" s="47"/>
      <c r="E598" s="479"/>
      <c r="F598" s="2"/>
      <c r="G598" s="2"/>
      <c r="H598" s="2"/>
      <c r="I598" s="1"/>
      <c r="J598" s="3"/>
      <c r="K598" s="2"/>
      <c r="L598" s="2"/>
      <c r="M598" s="480"/>
      <c r="N598" s="1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>
      <c r="A599" s="2"/>
      <c r="B599" s="217"/>
      <c r="C599" s="47"/>
      <c r="D599" s="47"/>
      <c r="E599" s="479"/>
      <c r="F599" s="2"/>
      <c r="G599" s="2"/>
      <c r="H599" s="2"/>
      <c r="I599" s="1"/>
      <c r="J599" s="3"/>
      <c r="K599" s="2"/>
      <c r="L599" s="2"/>
      <c r="M599" s="480"/>
      <c r="N599" s="1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>
      <c r="A600" s="2"/>
      <c r="B600" s="217"/>
      <c r="C600" s="47"/>
      <c r="D600" s="47"/>
      <c r="E600" s="479"/>
      <c r="F600" s="2"/>
      <c r="G600" s="2"/>
      <c r="H600" s="2"/>
      <c r="I600" s="1"/>
      <c r="J600" s="3"/>
      <c r="K600" s="2"/>
      <c r="L600" s="2"/>
      <c r="M600" s="480"/>
      <c r="N600" s="1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>
      <c r="A601" s="2"/>
      <c r="B601" s="217"/>
      <c r="C601" s="47"/>
      <c r="D601" s="47"/>
      <c r="E601" s="479"/>
      <c r="F601" s="2"/>
      <c r="G601" s="2"/>
      <c r="H601" s="2"/>
      <c r="I601" s="1"/>
      <c r="J601" s="3"/>
      <c r="K601" s="2"/>
      <c r="L601" s="2"/>
      <c r="M601" s="480"/>
      <c r="N601" s="1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>
      <c r="A602" s="2"/>
      <c r="B602" s="217"/>
      <c r="C602" s="47"/>
      <c r="D602" s="47"/>
      <c r="E602" s="479"/>
      <c r="F602" s="2"/>
      <c r="G602" s="2"/>
      <c r="H602" s="2"/>
      <c r="I602" s="1"/>
      <c r="J602" s="3"/>
      <c r="K602" s="2"/>
      <c r="L602" s="2"/>
      <c r="M602" s="480"/>
      <c r="N602" s="1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>
      <c r="A603" s="2"/>
      <c r="B603" s="217"/>
      <c r="C603" s="47"/>
      <c r="D603" s="47"/>
      <c r="E603" s="479"/>
      <c r="F603" s="2"/>
      <c r="G603" s="2"/>
      <c r="H603" s="2"/>
      <c r="I603" s="1"/>
      <c r="J603" s="3"/>
      <c r="K603" s="2"/>
      <c r="L603" s="2"/>
      <c r="M603" s="480"/>
      <c r="N603" s="1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>
      <c r="A604" s="2"/>
      <c r="B604" s="217"/>
      <c r="C604" s="47"/>
      <c r="D604" s="47"/>
      <c r="E604" s="479"/>
      <c r="F604" s="2"/>
      <c r="G604" s="2"/>
      <c r="H604" s="2"/>
      <c r="I604" s="1"/>
      <c r="J604" s="3"/>
      <c r="K604" s="2"/>
      <c r="L604" s="2"/>
      <c r="M604" s="480"/>
      <c r="N604" s="1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>
      <c r="A605" s="2"/>
      <c r="B605" s="217"/>
      <c r="C605" s="47"/>
      <c r="D605" s="47"/>
      <c r="E605" s="479"/>
      <c r="F605" s="2"/>
      <c r="G605" s="2"/>
      <c r="H605" s="2"/>
      <c r="I605" s="1"/>
      <c r="J605" s="3"/>
      <c r="K605" s="2"/>
      <c r="L605" s="2"/>
      <c r="M605" s="480"/>
      <c r="N605" s="1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>
      <c r="A606" s="2"/>
      <c r="B606" s="217"/>
      <c r="C606" s="47"/>
      <c r="D606" s="47"/>
      <c r="E606" s="479"/>
      <c r="F606" s="2"/>
      <c r="G606" s="2"/>
      <c r="H606" s="2"/>
      <c r="I606" s="1"/>
      <c r="J606" s="3"/>
      <c r="K606" s="2"/>
      <c r="L606" s="2"/>
      <c r="M606" s="480"/>
      <c r="N606" s="1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>
      <c r="A607" s="2"/>
      <c r="B607" s="217"/>
      <c r="C607" s="47"/>
      <c r="D607" s="47"/>
      <c r="E607" s="479"/>
      <c r="F607" s="2"/>
      <c r="G607" s="2"/>
      <c r="H607" s="2"/>
      <c r="I607" s="1"/>
      <c r="J607" s="3"/>
      <c r="K607" s="2"/>
      <c r="L607" s="2"/>
      <c r="M607" s="480"/>
      <c r="N607" s="1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>
      <c r="A608" s="2"/>
      <c r="B608" s="217"/>
      <c r="C608" s="47"/>
      <c r="D608" s="47"/>
      <c r="E608" s="479"/>
      <c r="F608" s="2"/>
      <c r="G608" s="2"/>
      <c r="H608" s="2"/>
      <c r="I608" s="1"/>
      <c r="J608" s="3"/>
      <c r="K608" s="2"/>
      <c r="L608" s="2"/>
      <c r="M608" s="480"/>
      <c r="N608" s="1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>
      <c r="A609" s="2"/>
      <c r="B609" s="217"/>
      <c r="C609" s="47"/>
      <c r="D609" s="47"/>
      <c r="E609" s="479"/>
      <c r="F609" s="2"/>
      <c r="G609" s="2"/>
      <c r="H609" s="2"/>
      <c r="I609" s="1"/>
      <c r="J609" s="3"/>
      <c r="K609" s="2"/>
      <c r="L609" s="2"/>
      <c r="M609" s="480"/>
      <c r="N609" s="1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>
      <c r="A610" s="2"/>
      <c r="B610" s="217"/>
      <c r="C610" s="47"/>
      <c r="D610" s="47"/>
      <c r="E610" s="479"/>
      <c r="F610" s="2"/>
      <c r="G610" s="2"/>
      <c r="H610" s="2"/>
      <c r="I610" s="1"/>
      <c r="J610" s="3"/>
      <c r="K610" s="2"/>
      <c r="L610" s="2"/>
      <c r="M610" s="480"/>
      <c r="N610" s="1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>
      <c r="A611" s="2"/>
      <c r="B611" s="217"/>
      <c r="C611" s="47"/>
      <c r="D611" s="47"/>
      <c r="E611" s="479"/>
      <c r="F611" s="2"/>
      <c r="G611" s="2"/>
      <c r="H611" s="2"/>
      <c r="I611" s="1"/>
      <c r="J611" s="3"/>
      <c r="K611" s="2"/>
      <c r="L611" s="2"/>
      <c r="M611" s="480"/>
      <c r="N611" s="1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>
      <c r="A612" s="2"/>
      <c r="B612" s="217"/>
      <c r="C612" s="47"/>
      <c r="D612" s="47"/>
      <c r="E612" s="479"/>
      <c r="F612" s="2"/>
      <c r="G612" s="2"/>
      <c r="H612" s="2"/>
      <c r="I612" s="1"/>
      <c r="J612" s="3"/>
      <c r="K612" s="2"/>
      <c r="L612" s="2"/>
      <c r="M612" s="480"/>
      <c r="N612" s="1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>
      <c r="A613" s="2"/>
      <c r="B613" s="217"/>
      <c r="C613" s="47"/>
      <c r="D613" s="47"/>
      <c r="E613" s="479"/>
      <c r="F613" s="2"/>
      <c r="G613" s="2"/>
      <c r="H613" s="2"/>
      <c r="I613" s="1"/>
      <c r="J613" s="3"/>
      <c r="K613" s="2"/>
      <c r="L613" s="2"/>
      <c r="M613" s="480"/>
      <c r="N613" s="1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>
      <c r="A614" s="2"/>
      <c r="B614" s="217"/>
      <c r="C614" s="47"/>
      <c r="D614" s="47"/>
      <c r="E614" s="479"/>
      <c r="F614" s="2"/>
      <c r="G614" s="2"/>
      <c r="H614" s="2"/>
      <c r="I614" s="1"/>
      <c r="J614" s="3"/>
      <c r="K614" s="2"/>
      <c r="L614" s="2"/>
      <c r="M614" s="480"/>
      <c r="N614" s="1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>
      <c r="A615" s="2"/>
      <c r="B615" s="217"/>
      <c r="C615" s="47"/>
      <c r="D615" s="47"/>
      <c r="E615" s="479"/>
      <c r="F615" s="2"/>
      <c r="G615" s="2"/>
      <c r="H615" s="2"/>
      <c r="I615" s="1"/>
      <c r="J615" s="3"/>
      <c r="K615" s="2"/>
      <c r="L615" s="2"/>
      <c r="M615" s="480"/>
      <c r="N615" s="1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>
      <c r="A616" s="2"/>
      <c r="B616" s="217"/>
      <c r="C616" s="47"/>
      <c r="D616" s="47"/>
      <c r="E616" s="479"/>
      <c r="F616" s="2"/>
      <c r="G616" s="2"/>
      <c r="H616" s="2"/>
      <c r="I616" s="1"/>
      <c r="J616" s="3"/>
      <c r="K616" s="2"/>
      <c r="L616" s="2"/>
      <c r="M616" s="480"/>
      <c r="N616" s="1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>
      <c r="A617" s="2"/>
      <c r="B617" s="217"/>
      <c r="C617" s="47"/>
      <c r="D617" s="47"/>
      <c r="E617" s="479"/>
      <c r="F617" s="2"/>
      <c r="G617" s="2"/>
      <c r="H617" s="2"/>
      <c r="I617" s="1"/>
      <c r="J617" s="3"/>
      <c r="K617" s="2"/>
      <c r="L617" s="2"/>
      <c r="M617" s="480"/>
      <c r="N617" s="1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>
      <c r="A618" s="2"/>
      <c r="B618" s="217"/>
      <c r="C618" s="47"/>
      <c r="D618" s="47"/>
      <c r="E618" s="479"/>
      <c r="F618" s="2"/>
      <c r="G618" s="2"/>
      <c r="H618" s="2"/>
      <c r="I618" s="1"/>
      <c r="J618" s="3"/>
      <c r="K618" s="2"/>
      <c r="L618" s="2"/>
      <c r="M618" s="480"/>
      <c r="N618" s="1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>
      <c r="A619" s="2"/>
      <c r="B619" s="217"/>
      <c r="C619" s="47"/>
      <c r="D619" s="47"/>
      <c r="E619" s="479"/>
      <c r="F619" s="2"/>
      <c r="G619" s="2"/>
      <c r="H619" s="2"/>
      <c r="I619" s="1"/>
      <c r="J619" s="3"/>
      <c r="K619" s="2"/>
      <c r="L619" s="2"/>
      <c r="M619" s="480"/>
      <c r="N619" s="1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>
      <c r="A620" s="2"/>
      <c r="B620" s="217"/>
      <c r="C620" s="47"/>
      <c r="D620" s="47"/>
      <c r="E620" s="479"/>
      <c r="F620" s="2"/>
      <c r="G620" s="2"/>
      <c r="H620" s="2"/>
      <c r="I620" s="1"/>
      <c r="J620" s="3"/>
      <c r="K620" s="2"/>
      <c r="L620" s="2"/>
      <c r="M620" s="480"/>
      <c r="N620" s="1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>
      <c r="A621" s="2"/>
      <c r="B621" s="217"/>
      <c r="C621" s="47"/>
      <c r="D621" s="47"/>
      <c r="E621" s="479"/>
      <c r="F621" s="2"/>
      <c r="G621" s="2"/>
      <c r="H621" s="2"/>
      <c r="I621" s="1"/>
      <c r="J621" s="3"/>
      <c r="K621" s="2"/>
      <c r="L621" s="2"/>
      <c r="M621" s="480"/>
      <c r="N621" s="1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>
      <c r="A622" s="2"/>
      <c r="B622" s="217"/>
      <c r="C622" s="47"/>
      <c r="D622" s="47"/>
      <c r="E622" s="479"/>
      <c r="F622" s="2"/>
      <c r="G622" s="2"/>
      <c r="H622" s="2"/>
      <c r="I622" s="1"/>
      <c r="J622" s="3"/>
      <c r="K622" s="2"/>
      <c r="L622" s="2"/>
      <c r="M622" s="480"/>
      <c r="N622" s="1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>
      <c r="A623" s="2"/>
      <c r="B623" s="217"/>
      <c r="C623" s="47"/>
      <c r="D623" s="47"/>
      <c r="E623" s="479"/>
      <c r="F623" s="2"/>
      <c r="G623" s="2"/>
      <c r="H623" s="2"/>
      <c r="I623" s="1"/>
      <c r="J623" s="3"/>
      <c r="K623" s="2"/>
      <c r="L623" s="2"/>
      <c r="M623" s="480"/>
      <c r="N623" s="1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>
      <c r="A624" s="2"/>
      <c r="B624" s="217"/>
      <c r="C624" s="47"/>
      <c r="D624" s="47"/>
      <c r="E624" s="479"/>
      <c r="F624" s="2"/>
      <c r="G624" s="2"/>
      <c r="H624" s="2"/>
      <c r="I624" s="1"/>
      <c r="J624" s="3"/>
      <c r="K624" s="2"/>
      <c r="L624" s="2"/>
      <c r="M624" s="480"/>
      <c r="N624" s="1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>
      <c r="A625" s="2"/>
      <c r="B625" s="217"/>
      <c r="C625" s="47"/>
      <c r="D625" s="47"/>
      <c r="E625" s="479"/>
      <c r="F625" s="2"/>
      <c r="G625" s="2"/>
      <c r="H625" s="2"/>
      <c r="I625" s="1"/>
      <c r="J625" s="3"/>
      <c r="K625" s="2"/>
      <c r="L625" s="2"/>
      <c r="M625" s="480"/>
      <c r="N625" s="1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>
      <c r="A626" s="2"/>
      <c r="B626" s="217"/>
      <c r="C626" s="47"/>
      <c r="D626" s="47"/>
      <c r="E626" s="479"/>
      <c r="F626" s="2"/>
      <c r="G626" s="2"/>
      <c r="H626" s="2"/>
      <c r="I626" s="1"/>
      <c r="J626" s="3"/>
      <c r="K626" s="2"/>
      <c r="L626" s="2"/>
      <c r="M626" s="480"/>
      <c r="N626" s="1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>
      <c r="A627" s="2"/>
      <c r="B627" s="217"/>
      <c r="C627" s="47"/>
      <c r="D627" s="47"/>
      <c r="E627" s="479"/>
      <c r="F627" s="2"/>
      <c r="G627" s="2"/>
      <c r="H627" s="2"/>
      <c r="I627" s="1"/>
      <c r="J627" s="3"/>
      <c r="K627" s="2"/>
      <c r="L627" s="2"/>
      <c r="M627" s="480"/>
      <c r="N627" s="1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>
      <c r="A628" s="2"/>
      <c r="B628" s="217"/>
      <c r="C628" s="47"/>
      <c r="D628" s="47"/>
      <c r="E628" s="479"/>
      <c r="F628" s="2"/>
      <c r="G628" s="2"/>
      <c r="H628" s="2"/>
      <c r="I628" s="1"/>
      <c r="J628" s="3"/>
      <c r="K628" s="2"/>
      <c r="L628" s="2"/>
      <c r="M628" s="480"/>
      <c r="N628" s="1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>
      <c r="A629" s="2"/>
      <c r="B629" s="217"/>
      <c r="C629" s="47"/>
      <c r="D629" s="47"/>
      <c r="E629" s="479"/>
      <c r="F629" s="2"/>
      <c r="G629" s="2"/>
      <c r="H629" s="2"/>
      <c r="I629" s="1"/>
      <c r="J629" s="3"/>
      <c r="K629" s="2"/>
      <c r="L629" s="2"/>
      <c r="M629" s="480"/>
      <c r="N629" s="1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>
      <c r="A630" s="2"/>
      <c r="B630" s="217"/>
      <c r="C630" s="47"/>
      <c r="D630" s="47"/>
      <c r="E630" s="479"/>
      <c r="F630" s="2"/>
      <c r="G630" s="2"/>
      <c r="H630" s="2"/>
      <c r="I630" s="1"/>
      <c r="J630" s="3"/>
      <c r="K630" s="2"/>
      <c r="L630" s="2"/>
      <c r="M630" s="480"/>
      <c r="N630" s="1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>
      <c r="A631" s="2"/>
      <c r="B631" s="217"/>
      <c r="C631" s="47"/>
      <c r="D631" s="47"/>
      <c r="E631" s="479"/>
      <c r="F631" s="2"/>
      <c r="G631" s="2"/>
      <c r="H631" s="2"/>
      <c r="I631" s="1"/>
      <c r="J631" s="3"/>
      <c r="K631" s="2"/>
      <c r="L631" s="2"/>
      <c r="M631" s="480"/>
      <c r="N631" s="1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>
      <c r="A632" s="2"/>
      <c r="B632" s="217"/>
      <c r="C632" s="47"/>
      <c r="D632" s="47"/>
      <c r="E632" s="479"/>
      <c r="F632" s="2"/>
      <c r="G632" s="2"/>
      <c r="H632" s="2"/>
      <c r="I632" s="1"/>
      <c r="J632" s="3"/>
      <c r="K632" s="2"/>
      <c r="L632" s="2"/>
      <c r="M632" s="480"/>
      <c r="N632" s="1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>
      <c r="A633" s="2"/>
      <c r="B633" s="217"/>
      <c r="C633" s="47"/>
      <c r="D633" s="47"/>
      <c r="E633" s="479"/>
      <c r="F633" s="2"/>
      <c r="G633" s="2"/>
      <c r="H633" s="2"/>
      <c r="I633" s="1"/>
      <c r="J633" s="3"/>
      <c r="K633" s="2"/>
      <c r="L633" s="2"/>
      <c r="M633" s="480"/>
      <c r="N633" s="1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>
      <c r="A634" s="2"/>
      <c r="B634" s="217"/>
      <c r="C634" s="47"/>
      <c r="D634" s="47"/>
      <c r="E634" s="479"/>
      <c r="F634" s="2"/>
      <c r="G634" s="2"/>
      <c r="H634" s="2"/>
      <c r="I634" s="1"/>
      <c r="J634" s="3"/>
      <c r="K634" s="2"/>
      <c r="L634" s="2"/>
      <c r="M634" s="480"/>
      <c r="N634" s="1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>
      <c r="A635" s="2"/>
      <c r="B635" s="217"/>
      <c r="C635" s="47"/>
      <c r="D635" s="47"/>
      <c r="E635" s="479"/>
      <c r="F635" s="2"/>
      <c r="G635" s="2"/>
      <c r="H635" s="2"/>
      <c r="I635" s="1"/>
      <c r="J635" s="3"/>
      <c r="K635" s="2"/>
      <c r="L635" s="2"/>
      <c r="M635" s="480"/>
      <c r="N635" s="1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>
      <c r="A636" s="2"/>
      <c r="B636" s="217"/>
      <c r="C636" s="47"/>
      <c r="D636" s="47"/>
      <c r="E636" s="479"/>
      <c r="F636" s="2"/>
      <c r="G636" s="2"/>
      <c r="H636" s="2"/>
      <c r="I636" s="1"/>
      <c r="J636" s="3"/>
      <c r="K636" s="2"/>
      <c r="L636" s="2"/>
      <c r="M636" s="480"/>
      <c r="N636" s="1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>
      <c r="A637" s="2"/>
      <c r="B637" s="217"/>
      <c r="C637" s="47"/>
      <c r="D637" s="47"/>
      <c r="E637" s="479"/>
      <c r="F637" s="2"/>
      <c r="G637" s="2"/>
      <c r="H637" s="2"/>
      <c r="I637" s="1"/>
      <c r="J637" s="3"/>
      <c r="K637" s="2"/>
      <c r="L637" s="2"/>
      <c r="M637" s="480"/>
      <c r="N637" s="1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>
      <c r="A638" s="2"/>
      <c r="B638" s="217"/>
      <c r="C638" s="47"/>
      <c r="D638" s="47"/>
      <c r="E638" s="479"/>
      <c r="F638" s="2"/>
      <c r="G638" s="2"/>
      <c r="H638" s="2"/>
      <c r="I638" s="1"/>
      <c r="J638" s="3"/>
      <c r="K638" s="2"/>
      <c r="L638" s="2"/>
      <c r="M638" s="480"/>
      <c r="N638" s="1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>
      <c r="A639" s="2"/>
      <c r="B639" s="217"/>
      <c r="C639" s="47"/>
      <c r="D639" s="47"/>
      <c r="E639" s="479"/>
      <c r="F639" s="2"/>
      <c r="G639" s="2"/>
      <c r="H639" s="2"/>
      <c r="I639" s="1"/>
      <c r="J639" s="3"/>
      <c r="K639" s="2"/>
      <c r="L639" s="2"/>
      <c r="M639" s="480"/>
      <c r="N639" s="1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>
      <c r="A640" s="2"/>
      <c r="B640" s="217"/>
      <c r="C640" s="47"/>
      <c r="D640" s="47"/>
      <c r="E640" s="479"/>
      <c r="F640" s="2"/>
      <c r="G640" s="2"/>
      <c r="H640" s="2"/>
      <c r="I640" s="1"/>
      <c r="J640" s="3"/>
      <c r="K640" s="2"/>
      <c r="L640" s="2"/>
      <c r="M640" s="480"/>
      <c r="N640" s="1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>
      <c r="A641" s="2"/>
      <c r="B641" s="217"/>
      <c r="C641" s="47"/>
      <c r="D641" s="47"/>
      <c r="E641" s="479"/>
      <c r="F641" s="2"/>
      <c r="G641" s="2"/>
      <c r="H641" s="2"/>
      <c r="I641" s="1"/>
      <c r="J641" s="3"/>
      <c r="K641" s="2"/>
      <c r="L641" s="2"/>
      <c r="M641" s="480"/>
      <c r="N641" s="1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>
      <c r="A642" s="2"/>
      <c r="B642" s="217"/>
      <c r="C642" s="47"/>
      <c r="D642" s="47"/>
      <c r="E642" s="479"/>
      <c r="F642" s="2"/>
      <c r="G642" s="2"/>
      <c r="H642" s="2"/>
      <c r="I642" s="1"/>
      <c r="J642" s="3"/>
      <c r="K642" s="2"/>
      <c r="L642" s="2"/>
      <c r="M642" s="480"/>
      <c r="N642" s="1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>
      <c r="A643" s="2"/>
      <c r="B643" s="217"/>
      <c r="C643" s="47"/>
      <c r="D643" s="47"/>
      <c r="E643" s="479"/>
      <c r="F643" s="2"/>
      <c r="G643" s="2"/>
      <c r="H643" s="2"/>
      <c r="I643" s="1"/>
      <c r="J643" s="3"/>
      <c r="K643" s="2"/>
      <c r="L643" s="2"/>
      <c r="M643" s="480"/>
      <c r="N643" s="1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>
      <c r="A644" s="2"/>
      <c r="B644" s="217"/>
      <c r="C644" s="47"/>
      <c r="D644" s="47"/>
      <c r="E644" s="479"/>
      <c r="F644" s="2"/>
      <c r="G644" s="2"/>
      <c r="H644" s="2"/>
      <c r="I644" s="1"/>
      <c r="J644" s="3"/>
      <c r="K644" s="2"/>
      <c r="L644" s="2"/>
      <c r="M644" s="480"/>
      <c r="N644" s="1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>
      <c r="A645" s="2"/>
      <c r="B645" s="217"/>
      <c r="C645" s="47"/>
      <c r="D645" s="47"/>
      <c r="E645" s="479"/>
      <c r="F645" s="2"/>
      <c r="G645" s="2"/>
      <c r="H645" s="2"/>
      <c r="I645" s="1"/>
      <c r="J645" s="3"/>
      <c r="K645" s="2"/>
      <c r="L645" s="2"/>
      <c r="M645" s="480"/>
      <c r="N645" s="1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>
      <c r="A646" s="2"/>
      <c r="B646" s="217"/>
      <c r="C646" s="47"/>
      <c r="D646" s="47"/>
      <c r="E646" s="479"/>
      <c r="F646" s="2"/>
      <c r="G646" s="2"/>
      <c r="H646" s="2"/>
      <c r="I646" s="1"/>
      <c r="J646" s="3"/>
      <c r="K646" s="2"/>
      <c r="L646" s="2"/>
      <c r="M646" s="480"/>
      <c r="N646" s="1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>
      <c r="A647" s="2"/>
      <c r="B647" s="217"/>
      <c r="C647" s="47"/>
      <c r="D647" s="47"/>
      <c r="E647" s="479"/>
      <c r="F647" s="2"/>
      <c r="G647" s="2"/>
      <c r="H647" s="2"/>
      <c r="I647" s="1"/>
      <c r="J647" s="3"/>
      <c r="K647" s="2"/>
      <c r="L647" s="2"/>
      <c r="M647" s="480"/>
      <c r="N647" s="1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>
      <c r="A648" s="2"/>
      <c r="B648" s="217"/>
      <c r="C648" s="47"/>
      <c r="D648" s="47"/>
      <c r="E648" s="479"/>
      <c r="F648" s="2"/>
      <c r="G648" s="2"/>
      <c r="H648" s="2"/>
      <c r="I648" s="1"/>
      <c r="J648" s="3"/>
      <c r="K648" s="2"/>
      <c r="L648" s="2"/>
      <c r="M648" s="480"/>
      <c r="N648" s="1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>
      <c r="A649" s="2"/>
      <c r="B649" s="217"/>
      <c r="C649" s="47"/>
      <c r="D649" s="47"/>
      <c r="E649" s="479"/>
      <c r="F649" s="2"/>
      <c r="G649" s="2"/>
      <c r="H649" s="2"/>
      <c r="I649" s="1"/>
      <c r="J649" s="3"/>
      <c r="K649" s="2"/>
      <c r="L649" s="2"/>
      <c r="M649" s="480"/>
      <c r="N649" s="1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>
      <c r="A650" s="2"/>
      <c r="B650" s="217"/>
      <c r="C650" s="47"/>
      <c r="D650" s="47"/>
      <c r="E650" s="479"/>
      <c r="F650" s="2"/>
      <c r="G650" s="2"/>
      <c r="H650" s="2"/>
      <c r="I650" s="1"/>
      <c r="J650" s="3"/>
      <c r="K650" s="2"/>
      <c r="L650" s="2"/>
      <c r="M650" s="480"/>
      <c r="N650" s="1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>
      <c r="A651" s="2"/>
      <c r="B651" s="217"/>
      <c r="C651" s="47"/>
      <c r="D651" s="47"/>
      <c r="E651" s="479"/>
      <c r="F651" s="2"/>
      <c r="G651" s="2"/>
      <c r="H651" s="2"/>
      <c r="I651" s="1"/>
      <c r="J651" s="3"/>
      <c r="K651" s="2"/>
      <c r="L651" s="2"/>
      <c r="M651" s="480"/>
      <c r="N651" s="1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>
      <c r="A652" s="2"/>
      <c r="B652" s="217"/>
      <c r="C652" s="47"/>
      <c r="D652" s="47"/>
      <c r="E652" s="479"/>
      <c r="F652" s="2"/>
      <c r="G652" s="2"/>
      <c r="H652" s="2"/>
      <c r="I652" s="1"/>
      <c r="J652" s="3"/>
      <c r="K652" s="2"/>
      <c r="L652" s="2"/>
      <c r="M652" s="480"/>
      <c r="N652" s="1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>
      <c r="A653" s="2"/>
      <c r="B653" s="217"/>
      <c r="C653" s="47"/>
      <c r="D653" s="47"/>
      <c r="E653" s="479"/>
      <c r="F653" s="2"/>
      <c r="G653" s="2"/>
      <c r="H653" s="2"/>
      <c r="I653" s="1"/>
      <c r="J653" s="3"/>
      <c r="K653" s="2"/>
      <c r="L653" s="2"/>
      <c r="M653" s="480"/>
      <c r="N653" s="1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>
      <c r="A654" s="2"/>
      <c r="B654" s="217"/>
      <c r="C654" s="47"/>
      <c r="D654" s="47"/>
      <c r="E654" s="479"/>
      <c r="F654" s="2"/>
      <c r="G654" s="2"/>
      <c r="H654" s="2"/>
      <c r="I654" s="1"/>
      <c r="J654" s="3"/>
      <c r="K654" s="2"/>
      <c r="L654" s="2"/>
      <c r="M654" s="480"/>
      <c r="N654" s="1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>
      <c r="A655" s="2"/>
      <c r="B655" s="217"/>
      <c r="C655" s="47"/>
      <c r="D655" s="47"/>
      <c r="E655" s="479"/>
      <c r="F655" s="2"/>
      <c r="G655" s="2"/>
      <c r="H655" s="2"/>
      <c r="I655" s="1"/>
      <c r="J655" s="3"/>
      <c r="K655" s="2"/>
      <c r="L655" s="2"/>
      <c r="M655" s="480"/>
      <c r="N655" s="1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>
      <c r="A656" s="2"/>
      <c r="B656" s="217"/>
      <c r="C656" s="47"/>
      <c r="D656" s="47"/>
      <c r="E656" s="479"/>
      <c r="F656" s="2"/>
      <c r="G656" s="2"/>
      <c r="H656" s="2"/>
      <c r="I656" s="1"/>
      <c r="J656" s="3"/>
      <c r="K656" s="2"/>
      <c r="L656" s="2"/>
      <c r="M656" s="480"/>
      <c r="N656" s="1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>
      <c r="A657" s="2"/>
      <c r="B657" s="217"/>
      <c r="C657" s="47"/>
      <c r="D657" s="47"/>
      <c r="E657" s="479"/>
      <c r="F657" s="2"/>
      <c r="G657" s="2"/>
      <c r="H657" s="2"/>
      <c r="I657" s="1"/>
      <c r="J657" s="3"/>
      <c r="K657" s="2"/>
      <c r="L657" s="2"/>
      <c r="M657" s="480"/>
      <c r="N657" s="1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>
      <c r="A658" s="2"/>
      <c r="B658" s="217"/>
      <c r="C658" s="47"/>
      <c r="D658" s="47"/>
      <c r="E658" s="479"/>
      <c r="F658" s="2"/>
      <c r="G658" s="2"/>
      <c r="H658" s="2"/>
      <c r="I658" s="1"/>
      <c r="J658" s="3"/>
      <c r="K658" s="2"/>
      <c r="L658" s="2"/>
      <c r="M658" s="480"/>
      <c r="N658" s="1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>
      <c r="A659" s="2"/>
      <c r="B659" s="217"/>
      <c r="C659" s="47"/>
      <c r="D659" s="47"/>
      <c r="E659" s="479"/>
      <c r="F659" s="2"/>
      <c r="G659" s="2"/>
      <c r="H659" s="2"/>
      <c r="I659" s="1"/>
      <c r="J659" s="3"/>
      <c r="K659" s="2"/>
      <c r="L659" s="2"/>
      <c r="M659" s="480"/>
      <c r="N659" s="1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>
      <c r="A660" s="2"/>
      <c r="B660" s="217"/>
      <c r="C660" s="47"/>
      <c r="D660" s="47"/>
      <c r="E660" s="479"/>
      <c r="F660" s="2"/>
      <c r="G660" s="2"/>
      <c r="H660" s="2"/>
      <c r="I660" s="1"/>
      <c r="J660" s="3"/>
      <c r="K660" s="2"/>
      <c r="L660" s="2"/>
      <c r="M660" s="480"/>
      <c r="N660" s="1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>
      <c r="A661" s="2"/>
      <c r="B661" s="217"/>
      <c r="C661" s="47"/>
      <c r="D661" s="47"/>
      <c r="E661" s="479"/>
      <c r="F661" s="2"/>
      <c r="G661" s="2"/>
      <c r="H661" s="2"/>
      <c r="I661" s="1"/>
      <c r="J661" s="3"/>
      <c r="K661" s="2"/>
      <c r="L661" s="2"/>
      <c r="M661" s="480"/>
      <c r="N661" s="1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>
      <c r="A662" s="2"/>
      <c r="B662" s="217"/>
      <c r="C662" s="47"/>
      <c r="D662" s="47"/>
      <c r="E662" s="479"/>
      <c r="F662" s="2"/>
      <c r="G662" s="2"/>
      <c r="H662" s="2"/>
      <c r="I662" s="1"/>
      <c r="J662" s="3"/>
      <c r="K662" s="2"/>
      <c r="L662" s="2"/>
      <c r="M662" s="480"/>
      <c r="N662" s="1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>
      <c r="A663" s="2"/>
      <c r="B663" s="217"/>
      <c r="C663" s="47"/>
      <c r="D663" s="47"/>
      <c r="E663" s="479"/>
      <c r="F663" s="2"/>
      <c r="G663" s="2"/>
      <c r="H663" s="2"/>
      <c r="I663" s="1"/>
      <c r="J663" s="3"/>
      <c r="K663" s="2"/>
      <c r="L663" s="2"/>
      <c r="M663" s="480"/>
      <c r="N663" s="1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>
      <c r="A664" s="2"/>
      <c r="B664" s="217"/>
      <c r="C664" s="47"/>
      <c r="D664" s="47"/>
      <c r="E664" s="479"/>
      <c r="F664" s="2"/>
      <c r="G664" s="2"/>
      <c r="H664" s="2"/>
      <c r="I664" s="1"/>
      <c r="J664" s="3"/>
      <c r="K664" s="2"/>
      <c r="L664" s="2"/>
      <c r="M664" s="480"/>
      <c r="N664" s="1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>
      <c r="A665" s="2"/>
      <c r="B665" s="217"/>
      <c r="C665" s="47"/>
      <c r="D665" s="47"/>
      <c r="E665" s="479"/>
      <c r="F665" s="2"/>
      <c r="G665" s="2"/>
      <c r="H665" s="2"/>
      <c r="I665" s="1"/>
      <c r="J665" s="3"/>
      <c r="K665" s="2"/>
      <c r="L665" s="2"/>
      <c r="M665" s="480"/>
      <c r="N665" s="1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>
      <c r="A666" s="2"/>
      <c r="B666" s="217"/>
      <c r="C666" s="47"/>
      <c r="D666" s="47"/>
      <c r="E666" s="479"/>
      <c r="F666" s="2"/>
      <c r="G666" s="2"/>
      <c r="H666" s="2"/>
      <c r="I666" s="1"/>
      <c r="J666" s="3"/>
      <c r="K666" s="2"/>
      <c r="L666" s="2"/>
      <c r="M666" s="480"/>
      <c r="N666" s="1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>
      <c r="A667" s="2"/>
      <c r="B667" s="217"/>
      <c r="C667" s="47"/>
      <c r="D667" s="47"/>
      <c r="E667" s="479"/>
      <c r="F667" s="2"/>
      <c r="G667" s="2"/>
      <c r="H667" s="2"/>
      <c r="I667" s="1"/>
      <c r="J667" s="3"/>
      <c r="K667" s="2"/>
      <c r="L667" s="2"/>
      <c r="M667" s="480"/>
      <c r="N667" s="1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>
      <c r="A668" s="2"/>
      <c r="B668" s="217"/>
      <c r="C668" s="47"/>
      <c r="D668" s="47"/>
      <c r="E668" s="479"/>
      <c r="F668" s="2"/>
      <c r="G668" s="2"/>
      <c r="H668" s="2"/>
      <c r="I668" s="1"/>
      <c r="J668" s="3"/>
      <c r="K668" s="2"/>
      <c r="L668" s="2"/>
      <c r="M668" s="480"/>
      <c r="N668" s="1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>
      <c r="A669" s="2"/>
      <c r="B669" s="217"/>
      <c r="C669" s="47"/>
      <c r="D669" s="47"/>
      <c r="E669" s="479"/>
      <c r="F669" s="2"/>
      <c r="G669" s="2"/>
      <c r="H669" s="2"/>
      <c r="I669" s="1"/>
      <c r="J669" s="3"/>
      <c r="K669" s="2"/>
      <c r="L669" s="2"/>
      <c r="M669" s="480"/>
      <c r="N669" s="1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>
      <c r="A670" s="2"/>
      <c r="B670" s="217"/>
      <c r="C670" s="47"/>
      <c r="D670" s="47"/>
      <c r="E670" s="479"/>
      <c r="F670" s="2"/>
      <c r="G670" s="2"/>
      <c r="H670" s="2"/>
      <c r="I670" s="1"/>
      <c r="J670" s="3"/>
      <c r="K670" s="2"/>
      <c r="L670" s="2"/>
      <c r="M670" s="480"/>
      <c r="N670" s="1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>
      <c r="A671" s="2"/>
      <c r="B671" s="217"/>
      <c r="C671" s="47"/>
      <c r="D671" s="47"/>
      <c r="E671" s="479"/>
      <c r="F671" s="2"/>
      <c r="G671" s="2"/>
      <c r="H671" s="2"/>
      <c r="I671" s="1"/>
      <c r="J671" s="3"/>
      <c r="K671" s="2"/>
      <c r="L671" s="2"/>
      <c r="M671" s="480"/>
      <c r="N671" s="1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>
      <c r="A672" s="2"/>
      <c r="B672" s="217"/>
      <c r="C672" s="47"/>
      <c r="D672" s="47"/>
      <c r="E672" s="479"/>
      <c r="F672" s="2"/>
      <c r="G672" s="2"/>
      <c r="H672" s="2"/>
      <c r="I672" s="1"/>
      <c r="J672" s="3"/>
      <c r="K672" s="2"/>
      <c r="L672" s="2"/>
      <c r="M672" s="480"/>
      <c r="N672" s="1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>
      <c r="A673" s="2"/>
      <c r="B673" s="217"/>
      <c r="C673" s="47"/>
      <c r="D673" s="47"/>
      <c r="E673" s="479"/>
      <c r="F673" s="2"/>
      <c r="G673" s="2"/>
      <c r="H673" s="2"/>
      <c r="I673" s="1"/>
      <c r="J673" s="3"/>
      <c r="K673" s="2"/>
      <c r="L673" s="2"/>
      <c r="M673" s="480"/>
      <c r="N673" s="1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>
      <c r="A674" s="2"/>
      <c r="B674" s="217"/>
      <c r="C674" s="47"/>
      <c r="D674" s="47"/>
      <c r="E674" s="479"/>
      <c r="F674" s="2"/>
      <c r="G674" s="2"/>
      <c r="H674" s="2"/>
      <c r="I674" s="1"/>
      <c r="J674" s="3"/>
      <c r="K674" s="2"/>
      <c r="L674" s="2"/>
      <c r="M674" s="480"/>
      <c r="N674" s="1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>
      <c r="A675" s="2"/>
      <c r="B675" s="217"/>
      <c r="C675" s="47"/>
      <c r="D675" s="47"/>
      <c r="E675" s="479"/>
      <c r="F675" s="2"/>
      <c r="G675" s="2"/>
      <c r="H675" s="2"/>
      <c r="I675" s="1"/>
      <c r="J675" s="3"/>
      <c r="K675" s="2"/>
      <c r="L675" s="2"/>
      <c r="M675" s="480"/>
      <c r="N675" s="1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>
      <c r="A676" s="2"/>
      <c r="B676" s="217"/>
      <c r="C676" s="47"/>
      <c r="D676" s="47"/>
      <c r="E676" s="479"/>
      <c r="F676" s="2"/>
      <c r="G676" s="2"/>
      <c r="H676" s="2"/>
      <c r="I676" s="1"/>
      <c r="J676" s="3"/>
      <c r="K676" s="2"/>
      <c r="L676" s="2"/>
      <c r="M676" s="480"/>
      <c r="N676" s="1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>
      <c r="A677" s="2"/>
      <c r="B677" s="217"/>
      <c r="C677" s="47"/>
      <c r="D677" s="47"/>
      <c r="E677" s="479"/>
      <c r="F677" s="2"/>
      <c r="G677" s="2"/>
      <c r="H677" s="2"/>
      <c r="I677" s="1"/>
      <c r="J677" s="3"/>
      <c r="K677" s="2"/>
      <c r="L677" s="2"/>
      <c r="M677" s="480"/>
      <c r="N677" s="1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>
      <c r="A678" s="2"/>
      <c r="B678" s="217"/>
      <c r="C678" s="47"/>
      <c r="D678" s="47"/>
      <c r="E678" s="479"/>
      <c r="F678" s="2"/>
      <c r="G678" s="2"/>
      <c r="H678" s="2"/>
      <c r="I678" s="1"/>
      <c r="J678" s="3"/>
      <c r="K678" s="2"/>
      <c r="L678" s="2"/>
      <c r="M678" s="480"/>
      <c r="N678" s="1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>
      <c r="A679" s="2"/>
      <c r="B679" s="217"/>
      <c r="C679" s="47"/>
      <c r="D679" s="47"/>
      <c r="E679" s="479"/>
      <c r="F679" s="2"/>
      <c r="G679" s="2"/>
      <c r="H679" s="2"/>
      <c r="I679" s="1"/>
      <c r="J679" s="3"/>
      <c r="K679" s="2"/>
      <c r="L679" s="2"/>
      <c r="M679" s="480"/>
      <c r="N679" s="1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>
      <c r="A680" s="2"/>
      <c r="B680" s="217"/>
      <c r="C680" s="47"/>
      <c r="D680" s="47"/>
      <c r="E680" s="479"/>
      <c r="F680" s="2"/>
      <c r="G680" s="2"/>
      <c r="H680" s="2"/>
      <c r="I680" s="1"/>
      <c r="J680" s="3"/>
      <c r="K680" s="2"/>
      <c r="L680" s="2"/>
      <c r="M680" s="480"/>
      <c r="N680" s="1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>
      <c r="A681" s="2"/>
      <c r="B681" s="217"/>
      <c r="C681" s="47"/>
      <c r="D681" s="47"/>
      <c r="E681" s="479"/>
      <c r="F681" s="2"/>
      <c r="G681" s="2"/>
      <c r="H681" s="2"/>
      <c r="I681" s="1"/>
      <c r="J681" s="3"/>
      <c r="K681" s="2"/>
      <c r="L681" s="2"/>
      <c r="M681" s="480"/>
      <c r="N681" s="1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>
      <c r="A682" s="2"/>
      <c r="B682" s="217"/>
      <c r="C682" s="47"/>
      <c r="D682" s="47"/>
      <c r="E682" s="479"/>
      <c r="F682" s="2"/>
      <c r="G682" s="2"/>
      <c r="H682" s="2"/>
      <c r="I682" s="1"/>
      <c r="J682" s="3"/>
      <c r="K682" s="2"/>
      <c r="L682" s="2"/>
      <c r="M682" s="480"/>
      <c r="N682" s="1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>
      <c r="A683" s="2"/>
      <c r="B683" s="217"/>
      <c r="C683" s="47"/>
      <c r="D683" s="47"/>
      <c r="E683" s="479"/>
      <c r="F683" s="2"/>
      <c r="G683" s="2"/>
      <c r="H683" s="2"/>
      <c r="I683" s="1"/>
      <c r="J683" s="3"/>
      <c r="K683" s="2"/>
      <c r="L683" s="2"/>
      <c r="M683" s="480"/>
      <c r="N683" s="1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>
      <c r="A684" s="2"/>
      <c r="B684" s="217"/>
      <c r="C684" s="47"/>
      <c r="D684" s="47"/>
      <c r="E684" s="479"/>
      <c r="F684" s="2"/>
      <c r="G684" s="2"/>
      <c r="H684" s="2"/>
      <c r="I684" s="1"/>
      <c r="J684" s="3"/>
      <c r="K684" s="2"/>
      <c r="L684" s="2"/>
      <c r="M684" s="480"/>
      <c r="N684" s="1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>
      <c r="A685" s="2"/>
      <c r="B685" s="217"/>
      <c r="C685" s="47"/>
      <c r="D685" s="47"/>
      <c r="E685" s="479"/>
      <c r="F685" s="2"/>
      <c r="G685" s="2"/>
      <c r="H685" s="2"/>
      <c r="I685" s="1"/>
      <c r="J685" s="3"/>
      <c r="K685" s="2"/>
      <c r="L685" s="2"/>
      <c r="M685" s="480"/>
      <c r="N685" s="1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>
      <c r="A686" s="2"/>
      <c r="B686" s="217"/>
      <c r="C686" s="47"/>
      <c r="D686" s="47"/>
      <c r="E686" s="479"/>
      <c r="F686" s="2"/>
      <c r="G686" s="2"/>
      <c r="H686" s="2"/>
      <c r="I686" s="1"/>
      <c r="J686" s="3"/>
      <c r="K686" s="2"/>
      <c r="L686" s="2"/>
      <c r="M686" s="480"/>
      <c r="N686" s="1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>
      <c r="A687" s="2"/>
      <c r="B687" s="217"/>
      <c r="C687" s="47"/>
      <c r="D687" s="47"/>
      <c r="E687" s="479"/>
      <c r="F687" s="2"/>
      <c r="G687" s="2"/>
      <c r="H687" s="2"/>
      <c r="I687" s="1"/>
      <c r="J687" s="3"/>
      <c r="K687" s="2"/>
      <c r="L687" s="2"/>
      <c r="M687" s="480"/>
      <c r="N687" s="1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>
      <c r="A688" s="2"/>
      <c r="B688" s="217"/>
      <c r="C688" s="47"/>
      <c r="D688" s="47"/>
      <c r="E688" s="479"/>
      <c r="F688" s="2"/>
      <c r="G688" s="2"/>
      <c r="H688" s="2"/>
      <c r="I688" s="1"/>
      <c r="J688" s="3"/>
      <c r="K688" s="2"/>
      <c r="L688" s="2"/>
      <c r="M688" s="480"/>
      <c r="N688" s="1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>
      <c r="A689" s="2"/>
      <c r="B689" s="217"/>
      <c r="C689" s="47"/>
      <c r="D689" s="47"/>
      <c r="E689" s="479"/>
      <c r="F689" s="2"/>
      <c r="G689" s="2"/>
      <c r="H689" s="2"/>
      <c r="I689" s="1"/>
      <c r="J689" s="3"/>
      <c r="K689" s="2"/>
      <c r="L689" s="2"/>
      <c r="M689" s="480"/>
      <c r="N689" s="1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>
      <c r="A690" s="2"/>
      <c r="B690" s="217"/>
      <c r="C690" s="47"/>
      <c r="D690" s="47"/>
      <c r="E690" s="479"/>
      <c r="F690" s="2"/>
      <c r="G690" s="2"/>
      <c r="H690" s="2"/>
      <c r="I690" s="1"/>
      <c r="J690" s="3"/>
      <c r="K690" s="2"/>
      <c r="L690" s="2"/>
      <c r="M690" s="480"/>
      <c r="N690" s="1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>
      <c r="A691" s="2"/>
      <c r="B691" s="217"/>
      <c r="C691" s="47"/>
      <c r="D691" s="47"/>
      <c r="E691" s="479"/>
      <c r="F691" s="2"/>
      <c r="G691" s="2"/>
      <c r="H691" s="2"/>
      <c r="I691" s="1"/>
      <c r="J691" s="3"/>
      <c r="K691" s="2"/>
      <c r="L691" s="2"/>
      <c r="M691" s="480"/>
      <c r="N691" s="1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>
      <c r="A692" s="2"/>
      <c r="B692" s="217"/>
      <c r="C692" s="47"/>
      <c r="D692" s="47"/>
      <c r="E692" s="479"/>
      <c r="F692" s="2"/>
      <c r="G692" s="2"/>
      <c r="H692" s="2"/>
      <c r="I692" s="1"/>
      <c r="J692" s="3"/>
      <c r="K692" s="2"/>
      <c r="L692" s="2"/>
      <c r="M692" s="480"/>
      <c r="N692" s="1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>
      <c r="A693" s="2"/>
      <c r="B693" s="217"/>
      <c r="C693" s="47"/>
      <c r="D693" s="47"/>
      <c r="E693" s="479"/>
      <c r="F693" s="2"/>
      <c r="G693" s="2"/>
      <c r="H693" s="2"/>
      <c r="I693" s="1"/>
      <c r="J693" s="3"/>
      <c r="K693" s="2"/>
      <c r="L693" s="2"/>
      <c r="M693" s="480"/>
      <c r="N693" s="1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>
      <c r="A694" s="2"/>
      <c r="B694" s="217"/>
      <c r="C694" s="47"/>
      <c r="D694" s="47"/>
      <c r="E694" s="479"/>
      <c r="F694" s="2"/>
      <c r="G694" s="2"/>
      <c r="H694" s="2"/>
      <c r="I694" s="1"/>
      <c r="J694" s="3"/>
      <c r="K694" s="2"/>
      <c r="L694" s="2"/>
      <c r="M694" s="480"/>
      <c r="N694" s="1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>
      <c r="A695" s="2"/>
      <c r="B695" s="217"/>
      <c r="C695" s="47"/>
      <c r="D695" s="47"/>
      <c r="E695" s="479"/>
      <c r="F695" s="2"/>
      <c r="G695" s="2"/>
      <c r="H695" s="2"/>
      <c r="I695" s="1"/>
      <c r="J695" s="3"/>
      <c r="K695" s="2"/>
      <c r="L695" s="2"/>
      <c r="M695" s="480"/>
      <c r="N695" s="1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>
      <c r="A696" s="2"/>
      <c r="B696" s="217"/>
      <c r="C696" s="47"/>
      <c r="D696" s="47"/>
      <c r="E696" s="479"/>
      <c r="F696" s="2"/>
      <c r="G696" s="2"/>
      <c r="H696" s="2"/>
      <c r="I696" s="1"/>
      <c r="J696" s="3"/>
      <c r="K696" s="2"/>
      <c r="L696" s="2"/>
      <c r="M696" s="480"/>
      <c r="N696" s="1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>
      <c r="A697" s="2"/>
      <c r="B697" s="217"/>
      <c r="C697" s="47"/>
      <c r="D697" s="47"/>
      <c r="E697" s="479"/>
      <c r="F697" s="2"/>
      <c r="G697" s="2"/>
      <c r="H697" s="2"/>
      <c r="I697" s="1"/>
      <c r="J697" s="3"/>
      <c r="K697" s="2"/>
      <c r="L697" s="2"/>
      <c r="M697" s="480"/>
      <c r="N697" s="1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>
      <c r="A698" s="2"/>
      <c r="B698" s="217"/>
      <c r="C698" s="47"/>
      <c r="D698" s="47"/>
      <c r="E698" s="479"/>
      <c r="F698" s="2"/>
      <c r="G698" s="2"/>
      <c r="H698" s="2"/>
      <c r="I698" s="1"/>
      <c r="J698" s="3"/>
      <c r="K698" s="2"/>
      <c r="L698" s="2"/>
      <c r="M698" s="480"/>
      <c r="N698" s="1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>
      <c r="A699" s="2"/>
      <c r="B699" s="217"/>
      <c r="C699" s="47"/>
      <c r="D699" s="47"/>
      <c r="E699" s="479"/>
      <c r="F699" s="2"/>
      <c r="G699" s="2"/>
      <c r="H699" s="2"/>
      <c r="I699" s="1"/>
      <c r="J699" s="3"/>
      <c r="K699" s="2"/>
      <c r="L699" s="2"/>
      <c r="M699" s="480"/>
      <c r="N699" s="1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>
      <c r="A700" s="2"/>
      <c r="B700" s="217"/>
      <c r="C700" s="47"/>
      <c r="D700" s="47"/>
      <c r="E700" s="479"/>
      <c r="F700" s="2"/>
      <c r="G700" s="2"/>
      <c r="H700" s="2"/>
      <c r="I700" s="1"/>
      <c r="J700" s="3"/>
      <c r="K700" s="2"/>
      <c r="L700" s="2"/>
      <c r="M700" s="480"/>
      <c r="N700" s="1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>
      <c r="A701" s="2"/>
      <c r="B701" s="217"/>
      <c r="C701" s="47"/>
      <c r="D701" s="47"/>
      <c r="E701" s="479"/>
      <c r="F701" s="2"/>
      <c r="G701" s="2"/>
      <c r="H701" s="2"/>
      <c r="I701" s="1"/>
      <c r="J701" s="3"/>
      <c r="K701" s="2"/>
      <c r="L701" s="2"/>
      <c r="M701" s="480"/>
      <c r="N701" s="1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>
      <c r="A702" s="2"/>
      <c r="B702" s="217"/>
      <c r="C702" s="47"/>
      <c r="D702" s="47"/>
      <c r="E702" s="479"/>
      <c r="F702" s="2"/>
      <c r="G702" s="2"/>
      <c r="H702" s="2"/>
      <c r="I702" s="1"/>
      <c r="J702" s="3"/>
      <c r="K702" s="2"/>
      <c r="L702" s="2"/>
      <c r="M702" s="480"/>
      <c r="N702" s="1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>
      <c r="A703" s="2"/>
      <c r="B703" s="217"/>
      <c r="C703" s="47"/>
      <c r="D703" s="47"/>
      <c r="E703" s="479"/>
      <c r="F703" s="2"/>
      <c r="G703" s="2"/>
      <c r="H703" s="2"/>
      <c r="I703" s="1"/>
      <c r="J703" s="3"/>
      <c r="K703" s="2"/>
      <c r="L703" s="2"/>
      <c r="M703" s="480"/>
      <c r="N703" s="1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>
      <c r="A704" s="2"/>
      <c r="B704" s="217"/>
      <c r="C704" s="47"/>
      <c r="D704" s="47"/>
      <c r="E704" s="479"/>
      <c r="F704" s="2"/>
      <c r="G704" s="2"/>
      <c r="H704" s="2"/>
      <c r="I704" s="1"/>
      <c r="J704" s="3"/>
      <c r="K704" s="2"/>
      <c r="L704" s="2"/>
      <c r="M704" s="480"/>
      <c r="N704" s="1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>
      <c r="A705" s="2"/>
      <c r="B705" s="217"/>
      <c r="C705" s="47"/>
      <c r="D705" s="47"/>
      <c r="E705" s="479"/>
      <c r="F705" s="2"/>
      <c r="G705" s="2"/>
      <c r="H705" s="2"/>
      <c r="I705" s="1"/>
      <c r="J705" s="3"/>
      <c r="K705" s="2"/>
      <c r="L705" s="2"/>
      <c r="M705" s="480"/>
      <c r="N705" s="1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>
      <c r="A706" s="2"/>
      <c r="B706" s="217"/>
      <c r="C706" s="47"/>
      <c r="D706" s="47"/>
      <c r="E706" s="479"/>
      <c r="F706" s="2"/>
      <c r="G706" s="2"/>
      <c r="H706" s="2"/>
      <c r="I706" s="1"/>
      <c r="J706" s="3"/>
      <c r="K706" s="2"/>
      <c r="L706" s="2"/>
      <c r="M706" s="480"/>
      <c r="N706" s="1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>
      <c r="A707" s="2"/>
      <c r="B707" s="217"/>
      <c r="C707" s="47"/>
      <c r="D707" s="47"/>
      <c r="E707" s="479"/>
      <c r="F707" s="2"/>
      <c r="G707" s="2"/>
      <c r="H707" s="2"/>
      <c r="I707" s="1"/>
      <c r="J707" s="3"/>
      <c r="K707" s="2"/>
      <c r="L707" s="2"/>
      <c r="M707" s="480"/>
      <c r="N707" s="1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>
      <c r="A708" s="2"/>
      <c r="B708" s="217"/>
      <c r="C708" s="47"/>
      <c r="D708" s="47"/>
      <c r="E708" s="479"/>
      <c r="F708" s="2"/>
      <c r="G708" s="2"/>
      <c r="H708" s="2"/>
      <c r="I708" s="1"/>
      <c r="J708" s="3"/>
      <c r="K708" s="2"/>
      <c r="L708" s="2"/>
      <c r="M708" s="480"/>
      <c r="N708" s="1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>
      <c r="A709" s="2"/>
      <c r="B709" s="217"/>
      <c r="C709" s="47"/>
      <c r="D709" s="47"/>
      <c r="E709" s="479"/>
      <c r="F709" s="2"/>
      <c r="G709" s="2"/>
      <c r="H709" s="2"/>
      <c r="I709" s="1"/>
      <c r="J709" s="3"/>
      <c r="K709" s="2"/>
      <c r="L709" s="2"/>
      <c r="M709" s="480"/>
      <c r="N709" s="1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>
      <c r="A710" s="2"/>
      <c r="B710" s="217"/>
      <c r="C710" s="47"/>
      <c r="D710" s="47"/>
      <c r="E710" s="479"/>
      <c r="F710" s="2"/>
      <c r="G710" s="2"/>
      <c r="H710" s="2"/>
      <c r="I710" s="1"/>
      <c r="J710" s="3"/>
      <c r="K710" s="2"/>
      <c r="L710" s="2"/>
      <c r="M710" s="480"/>
      <c r="N710" s="1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>
      <c r="A711" s="2"/>
      <c r="B711" s="217"/>
      <c r="C711" s="47"/>
      <c r="D711" s="47"/>
      <c r="E711" s="479"/>
      <c r="F711" s="2"/>
      <c r="G711" s="2"/>
      <c r="H711" s="2"/>
      <c r="I711" s="1"/>
      <c r="J711" s="3"/>
      <c r="K711" s="2"/>
      <c r="L711" s="2"/>
      <c r="M711" s="480"/>
      <c r="N711" s="1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>
      <c r="A712" s="2"/>
      <c r="B712" s="217"/>
      <c r="C712" s="47"/>
      <c r="D712" s="47"/>
      <c r="E712" s="479"/>
      <c r="F712" s="2"/>
      <c r="G712" s="2"/>
      <c r="H712" s="2"/>
      <c r="I712" s="1"/>
      <c r="J712" s="3"/>
      <c r="K712" s="2"/>
      <c r="L712" s="2"/>
      <c r="M712" s="480"/>
      <c r="N712" s="1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>
      <c r="A713" s="2"/>
      <c r="B713" s="217"/>
      <c r="C713" s="47"/>
      <c r="D713" s="47"/>
      <c r="E713" s="479"/>
      <c r="F713" s="2"/>
      <c r="G713" s="2"/>
      <c r="H713" s="2"/>
      <c r="I713" s="1"/>
      <c r="J713" s="3"/>
      <c r="K713" s="2"/>
      <c r="L713" s="2"/>
      <c r="M713" s="480"/>
      <c r="N713" s="1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>
      <c r="A714" s="2"/>
      <c r="B714" s="217"/>
      <c r="C714" s="47"/>
      <c r="D714" s="47"/>
      <c r="E714" s="479"/>
      <c r="F714" s="2"/>
      <c r="G714" s="2"/>
      <c r="H714" s="2"/>
      <c r="I714" s="1"/>
      <c r="J714" s="3"/>
      <c r="K714" s="2"/>
      <c r="L714" s="2"/>
      <c r="M714" s="480"/>
      <c r="N714" s="1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>
      <c r="A715" s="2"/>
      <c r="B715" s="217"/>
      <c r="C715" s="47"/>
      <c r="D715" s="47"/>
      <c r="E715" s="479"/>
      <c r="F715" s="2"/>
      <c r="G715" s="2"/>
      <c r="H715" s="2"/>
      <c r="I715" s="1"/>
      <c r="J715" s="3"/>
      <c r="K715" s="2"/>
      <c r="L715" s="2"/>
      <c r="M715" s="480"/>
      <c r="N715" s="1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>
      <c r="A716" s="2"/>
      <c r="B716" s="217"/>
      <c r="C716" s="47"/>
      <c r="D716" s="47"/>
      <c r="E716" s="479"/>
      <c r="F716" s="2"/>
      <c r="G716" s="2"/>
      <c r="H716" s="2"/>
      <c r="I716" s="1"/>
      <c r="J716" s="3"/>
      <c r="K716" s="2"/>
      <c r="L716" s="2"/>
      <c r="M716" s="480"/>
      <c r="N716" s="1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>
      <c r="A717" s="2"/>
      <c r="B717" s="217"/>
      <c r="C717" s="47"/>
      <c r="D717" s="47"/>
      <c r="E717" s="479"/>
      <c r="F717" s="2"/>
      <c r="G717" s="2"/>
      <c r="H717" s="2"/>
      <c r="I717" s="1"/>
      <c r="J717" s="3"/>
      <c r="K717" s="2"/>
      <c r="L717" s="2"/>
      <c r="M717" s="480"/>
      <c r="N717" s="1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>
      <c r="A718" s="2"/>
      <c r="B718" s="217"/>
      <c r="C718" s="47"/>
      <c r="D718" s="47"/>
      <c r="E718" s="479"/>
      <c r="F718" s="2"/>
      <c r="G718" s="2"/>
      <c r="H718" s="2"/>
      <c r="I718" s="1"/>
      <c r="J718" s="3"/>
      <c r="K718" s="2"/>
      <c r="L718" s="2"/>
      <c r="M718" s="480"/>
      <c r="N718" s="1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>
      <c r="A719" s="2"/>
      <c r="B719" s="217"/>
      <c r="C719" s="47"/>
      <c r="D719" s="47"/>
      <c r="E719" s="479"/>
      <c r="F719" s="2"/>
      <c r="G719" s="2"/>
      <c r="H719" s="2"/>
      <c r="I719" s="1"/>
      <c r="J719" s="3"/>
      <c r="K719" s="2"/>
      <c r="L719" s="2"/>
      <c r="M719" s="480"/>
      <c r="N719" s="1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>
      <c r="A720" s="2"/>
      <c r="B720" s="217"/>
      <c r="C720" s="47"/>
      <c r="D720" s="47"/>
      <c r="E720" s="479"/>
      <c r="F720" s="2"/>
      <c r="G720" s="2"/>
      <c r="H720" s="2"/>
      <c r="I720" s="1"/>
      <c r="J720" s="3"/>
      <c r="K720" s="2"/>
      <c r="L720" s="2"/>
      <c r="M720" s="480"/>
      <c r="N720" s="1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>
      <c r="A721" s="2"/>
      <c r="B721" s="217"/>
      <c r="C721" s="47"/>
      <c r="D721" s="47"/>
      <c r="E721" s="479"/>
      <c r="F721" s="2"/>
      <c r="G721" s="2"/>
      <c r="H721" s="2"/>
      <c r="I721" s="1"/>
      <c r="J721" s="3"/>
      <c r="K721" s="2"/>
      <c r="L721" s="2"/>
      <c r="M721" s="480"/>
      <c r="N721" s="1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>
      <c r="A722" s="2"/>
      <c r="B722" s="217"/>
      <c r="C722" s="47"/>
      <c r="D722" s="47"/>
      <c r="E722" s="479"/>
      <c r="F722" s="2"/>
      <c r="G722" s="2"/>
      <c r="H722" s="2"/>
      <c r="I722" s="1"/>
      <c r="J722" s="3"/>
      <c r="K722" s="2"/>
      <c r="L722" s="2"/>
      <c r="M722" s="480"/>
      <c r="N722" s="1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>
      <c r="A723" s="2"/>
      <c r="B723" s="217"/>
      <c r="C723" s="47"/>
      <c r="D723" s="47"/>
      <c r="E723" s="479"/>
      <c r="F723" s="2"/>
      <c r="G723" s="2"/>
      <c r="H723" s="2"/>
      <c r="I723" s="1"/>
      <c r="J723" s="3"/>
      <c r="K723" s="2"/>
      <c r="L723" s="2"/>
      <c r="M723" s="480"/>
      <c r="N723" s="1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>
      <c r="A724" s="2"/>
      <c r="B724" s="217"/>
      <c r="C724" s="47"/>
      <c r="D724" s="47"/>
      <c r="E724" s="479"/>
      <c r="F724" s="2"/>
      <c r="G724" s="2"/>
      <c r="H724" s="2"/>
      <c r="I724" s="1"/>
      <c r="J724" s="3"/>
      <c r="K724" s="2"/>
      <c r="L724" s="2"/>
      <c r="M724" s="480"/>
      <c r="N724" s="1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>
      <c r="A725" s="2"/>
      <c r="B725" s="217"/>
      <c r="C725" s="47"/>
      <c r="D725" s="47"/>
      <c r="E725" s="479"/>
      <c r="F725" s="2"/>
      <c r="G725" s="2"/>
      <c r="H725" s="2"/>
      <c r="I725" s="1"/>
      <c r="J725" s="3"/>
      <c r="K725" s="2"/>
      <c r="L725" s="2"/>
      <c r="M725" s="480"/>
      <c r="N725" s="1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>
      <c r="A726" s="2"/>
      <c r="B726" s="217"/>
      <c r="C726" s="47"/>
      <c r="D726" s="47"/>
      <c r="E726" s="479"/>
      <c r="F726" s="2"/>
      <c r="G726" s="2"/>
      <c r="H726" s="2"/>
      <c r="I726" s="1"/>
      <c r="J726" s="3"/>
      <c r="K726" s="2"/>
      <c r="L726" s="2"/>
      <c r="M726" s="480"/>
      <c r="N726" s="1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>
      <c r="A727" s="2"/>
      <c r="B727" s="217"/>
      <c r="C727" s="47"/>
      <c r="D727" s="47"/>
      <c r="E727" s="479"/>
      <c r="F727" s="2"/>
      <c r="G727" s="2"/>
      <c r="H727" s="2"/>
      <c r="I727" s="1"/>
      <c r="J727" s="3"/>
      <c r="K727" s="2"/>
      <c r="L727" s="2"/>
      <c r="M727" s="480"/>
      <c r="N727" s="1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>
      <c r="A728" s="2"/>
      <c r="B728" s="217"/>
      <c r="C728" s="47"/>
      <c r="D728" s="47"/>
      <c r="E728" s="479"/>
      <c r="F728" s="2"/>
      <c r="G728" s="2"/>
      <c r="H728" s="2"/>
      <c r="I728" s="1"/>
      <c r="J728" s="3"/>
      <c r="K728" s="2"/>
      <c r="L728" s="2"/>
      <c r="M728" s="480"/>
      <c r="N728" s="1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>
      <c r="A729" s="2"/>
      <c r="B729" s="217"/>
      <c r="C729" s="47"/>
      <c r="D729" s="47"/>
      <c r="E729" s="479"/>
      <c r="F729" s="2"/>
      <c r="G729" s="2"/>
      <c r="H729" s="2"/>
      <c r="I729" s="1"/>
      <c r="J729" s="3"/>
      <c r="K729" s="2"/>
      <c r="L729" s="2"/>
      <c r="M729" s="480"/>
      <c r="N729" s="1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>
      <c r="A730" s="2"/>
      <c r="B730" s="217"/>
      <c r="C730" s="47"/>
      <c r="D730" s="47"/>
      <c r="E730" s="479"/>
      <c r="F730" s="2"/>
      <c r="G730" s="2"/>
      <c r="H730" s="2"/>
      <c r="I730" s="1"/>
      <c r="J730" s="3"/>
      <c r="K730" s="2"/>
      <c r="L730" s="2"/>
      <c r="M730" s="480"/>
      <c r="N730" s="1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>
      <c r="A731" s="2"/>
      <c r="B731" s="217"/>
      <c r="C731" s="47"/>
      <c r="D731" s="47"/>
      <c r="E731" s="479"/>
      <c r="F731" s="2"/>
      <c r="G731" s="2"/>
      <c r="H731" s="2"/>
      <c r="I731" s="1"/>
      <c r="J731" s="3"/>
      <c r="K731" s="2"/>
      <c r="L731" s="2"/>
      <c r="M731" s="480"/>
      <c r="N731" s="1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>
      <c r="A732" s="2"/>
      <c r="B732" s="217"/>
      <c r="C732" s="47"/>
      <c r="D732" s="47"/>
      <c r="E732" s="479"/>
      <c r="F732" s="2"/>
      <c r="G732" s="2"/>
      <c r="H732" s="2"/>
      <c r="I732" s="1"/>
      <c r="J732" s="3"/>
      <c r="K732" s="2"/>
      <c r="L732" s="2"/>
      <c r="M732" s="480"/>
      <c r="N732" s="1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>
      <c r="A733" s="2"/>
      <c r="B733" s="217"/>
      <c r="C733" s="47"/>
      <c r="D733" s="47"/>
      <c r="E733" s="479"/>
      <c r="F733" s="2"/>
      <c r="G733" s="2"/>
      <c r="H733" s="2"/>
      <c r="I733" s="1"/>
      <c r="J733" s="3"/>
      <c r="K733" s="2"/>
      <c r="L733" s="2"/>
      <c r="M733" s="480"/>
      <c r="N733" s="1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>
      <c r="A734" s="2"/>
      <c r="B734" s="217"/>
      <c r="C734" s="47"/>
      <c r="D734" s="47"/>
      <c r="E734" s="479"/>
      <c r="F734" s="2"/>
      <c r="G734" s="2"/>
      <c r="H734" s="2"/>
      <c r="I734" s="1"/>
      <c r="J734" s="3"/>
      <c r="K734" s="2"/>
      <c r="L734" s="2"/>
      <c r="M734" s="480"/>
      <c r="N734" s="1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>
      <c r="A735" s="2"/>
      <c r="B735" s="217"/>
      <c r="C735" s="47"/>
      <c r="D735" s="47"/>
      <c r="E735" s="479"/>
      <c r="F735" s="2"/>
      <c r="G735" s="2"/>
      <c r="H735" s="2"/>
      <c r="I735" s="1"/>
      <c r="J735" s="3"/>
      <c r="K735" s="2"/>
      <c r="L735" s="2"/>
      <c r="M735" s="480"/>
      <c r="N735" s="1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>
      <c r="A736" s="2"/>
      <c r="B736" s="217"/>
      <c r="C736" s="47"/>
      <c r="D736" s="47"/>
      <c r="E736" s="479"/>
      <c r="F736" s="2"/>
      <c r="G736" s="2"/>
      <c r="H736" s="2"/>
      <c r="I736" s="1"/>
      <c r="J736" s="3"/>
      <c r="K736" s="2"/>
      <c r="L736" s="2"/>
      <c r="M736" s="480"/>
      <c r="N736" s="1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>
      <c r="A737" s="2"/>
      <c r="B737" s="217"/>
      <c r="C737" s="47"/>
      <c r="D737" s="47"/>
      <c r="E737" s="479"/>
      <c r="F737" s="2"/>
      <c r="G737" s="2"/>
      <c r="H737" s="2"/>
      <c r="I737" s="1"/>
      <c r="J737" s="3"/>
      <c r="K737" s="2"/>
      <c r="L737" s="2"/>
      <c r="M737" s="480"/>
      <c r="N737" s="1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>
      <c r="A738" s="2"/>
      <c r="B738" s="217"/>
      <c r="C738" s="47"/>
      <c r="D738" s="47"/>
      <c r="E738" s="479"/>
      <c r="F738" s="2"/>
      <c r="G738" s="2"/>
      <c r="H738" s="2"/>
      <c r="I738" s="1"/>
      <c r="J738" s="3"/>
      <c r="K738" s="2"/>
      <c r="L738" s="2"/>
      <c r="M738" s="480"/>
      <c r="N738" s="1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>
      <c r="A739" s="2"/>
      <c r="B739" s="217"/>
      <c r="C739" s="47"/>
      <c r="D739" s="47"/>
      <c r="E739" s="479"/>
      <c r="F739" s="2"/>
      <c r="G739" s="2"/>
      <c r="H739" s="2"/>
      <c r="I739" s="1"/>
      <c r="J739" s="3"/>
      <c r="K739" s="2"/>
      <c r="L739" s="2"/>
      <c r="M739" s="480"/>
      <c r="N739" s="1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>
      <c r="A740" s="2"/>
      <c r="B740" s="217"/>
      <c r="C740" s="47"/>
      <c r="D740" s="47"/>
      <c r="E740" s="479"/>
      <c r="F740" s="2"/>
      <c r="G740" s="2"/>
      <c r="H740" s="2"/>
      <c r="I740" s="1"/>
      <c r="J740" s="3"/>
      <c r="K740" s="2"/>
      <c r="L740" s="2"/>
      <c r="M740" s="480"/>
      <c r="N740" s="1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>
      <c r="A741" s="2"/>
      <c r="B741" s="217"/>
      <c r="C741" s="47"/>
      <c r="D741" s="47"/>
      <c r="E741" s="479"/>
      <c r="F741" s="2"/>
      <c r="G741" s="2"/>
      <c r="H741" s="2"/>
      <c r="I741" s="1"/>
      <c r="J741" s="3"/>
      <c r="K741" s="2"/>
      <c r="L741" s="2"/>
      <c r="M741" s="480"/>
      <c r="N741" s="1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>
      <c r="A742" s="2"/>
      <c r="B742" s="217"/>
      <c r="C742" s="47"/>
      <c r="D742" s="47"/>
      <c r="E742" s="479"/>
      <c r="F742" s="2"/>
      <c r="G742" s="2"/>
      <c r="H742" s="2"/>
      <c r="I742" s="1"/>
      <c r="J742" s="3"/>
      <c r="K742" s="2"/>
      <c r="L742" s="2"/>
      <c r="M742" s="480"/>
      <c r="N742" s="1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>
      <c r="A743" s="2"/>
      <c r="B743" s="217"/>
      <c r="C743" s="47"/>
      <c r="D743" s="47"/>
      <c r="E743" s="479"/>
      <c r="F743" s="2"/>
      <c r="G743" s="2"/>
      <c r="H743" s="2"/>
      <c r="I743" s="1"/>
      <c r="J743" s="3"/>
      <c r="K743" s="2"/>
      <c r="L743" s="2"/>
      <c r="M743" s="480"/>
      <c r="N743" s="1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>
      <c r="A744" s="2"/>
      <c r="B744" s="217"/>
      <c r="C744" s="47"/>
      <c r="D744" s="47"/>
      <c r="E744" s="479"/>
      <c r="F744" s="2"/>
      <c r="G744" s="2"/>
      <c r="H744" s="2"/>
      <c r="I744" s="1"/>
      <c r="J744" s="3"/>
      <c r="K744" s="2"/>
      <c r="L744" s="2"/>
      <c r="M744" s="480"/>
      <c r="N744" s="1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>
      <c r="A745" s="2"/>
      <c r="B745" s="217"/>
      <c r="C745" s="47"/>
      <c r="D745" s="47"/>
      <c r="E745" s="479"/>
      <c r="F745" s="2"/>
      <c r="G745" s="2"/>
      <c r="H745" s="2"/>
      <c r="I745" s="1"/>
      <c r="J745" s="3"/>
      <c r="K745" s="2"/>
      <c r="L745" s="2"/>
      <c r="M745" s="480"/>
      <c r="N745" s="1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>
      <c r="A746" s="2"/>
      <c r="B746" s="217"/>
      <c r="C746" s="47"/>
      <c r="D746" s="47"/>
      <c r="E746" s="479"/>
      <c r="F746" s="2"/>
      <c r="G746" s="2"/>
      <c r="H746" s="2"/>
      <c r="I746" s="1"/>
      <c r="J746" s="3"/>
      <c r="K746" s="2"/>
      <c r="L746" s="2"/>
      <c r="M746" s="480"/>
      <c r="N746" s="1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>
      <c r="A747" s="2"/>
      <c r="B747" s="217"/>
      <c r="C747" s="47"/>
      <c r="D747" s="47"/>
      <c r="E747" s="479"/>
      <c r="F747" s="2"/>
      <c r="G747" s="2"/>
      <c r="H747" s="2"/>
      <c r="I747" s="1"/>
      <c r="J747" s="3"/>
      <c r="K747" s="2"/>
      <c r="L747" s="2"/>
      <c r="M747" s="480"/>
      <c r="N747" s="1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>
      <c r="A748" s="2"/>
      <c r="B748" s="217"/>
      <c r="C748" s="47"/>
      <c r="D748" s="47"/>
      <c r="E748" s="479"/>
      <c r="F748" s="2"/>
      <c r="G748" s="2"/>
      <c r="H748" s="2"/>
      <c r="I748" s="1"/>
      <c r="J748" s="3"/>
      <c r="K748" s="2"/>
      <c r="L748" s="2"/>
      <c r="M748" s="480"/>
      <c r="N748" s="1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>
      <c r="A749" s="2"/>
      <c r="B749" s="217"/>
      <c r="C749" s="47"/>
      <c r="D749" s="47"/>
      <c r="E749" s="479"/>
      <c r="F749" s="2"/>
      <c r="G749" s="2"/>
      <c r="H749" s="2"/>
      <c r="I749" s="1"/>
      <c r="J749" s="3"/>
      <c r="K749" s="2"/>
      <c r="L749" s="2"/>
      <c r="M749" s="480"/>
      <c r="N749" s="1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>
      <c r="A750" s="2"/>
      <c r="B750" s="217"/>
      <c r="C750" s="47"/>
      <c r="D750" s="47"/>
      <c r="E750" s="479"/>
      <c r="F750" s="2"/>
      <c r="G750" s="2"/>
      <c r="H750" s="2"/>
      <c r="I750" s="1"/>
      <c r="J750" s="3"/>
      <c r="K750" s="2"/>
      <c r="L750" s="2"/>
      <c r="M750" s="480"/>
      <c r="N750" s="1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>
      <c r="A751" s="2"/>
      <c r="B751" s="217"/>
      <c r="C751" s="47"/>
      <c r="D751" s="47"/>
      <c r="E751" s="479"/>
      <c r="F751" s="2"/>
      <c r="G751" s="2"/>
      <c r="H751" s="2"/>
      <c r="I751" s="1"/>
      <c r="J751" s="3"/>
      <c r="K751" s="2"/>
      <c r="L751" s="2"/>
      <c r="M751" s="480"/>
      <c r="N751" s="1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>
      <c r="A752" s="2"/>
      <c r="B752" s="217"/>
      <c r="C752" s="47"/>
      <c r="D752" s="47"/>
      <c r="E752" s="479"/>
      <c r="F752" s="2"/>
      <c r="G752" s="2"/>
      <c r="H752" s="2"/>
      <c r="I752" s="1"/>
      <c r="J752" s="3"/>
      <c r="K752" s="2"/>
      <c r="L752" s="2"/>
      <c r="M752" s="480"/>
      <c r="N752" s="1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>
      <c r="A753" s="2"/>
      <c r="B753" s="217"/>
      <c r="C753" s="47"/>
      <c r="D753" s="47"/>
      <c r="E753" s="479"/>
      <c r="F753" s="2"/>
      <c r="G753" s="2"/>
      <c r="H753" s="2"/>
      <c r="I753" s="1"/>
      <c r="J753" s="3"/>
      <c r="K753" s="2"/>
      <c r="L753" s="2"/>
      <c r="M753" s="480"/>
      <c r="N753" s="1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>
      <c r="A754" s="2"/>
      <c r="B754" s="217"/>
      <c r="C754" s="47"/>
      <c r="D754" s="47"/>
      <c r="E754" s="479"/>
      <c r="F754" s="2"/>
      <c r="G754" s="2"/>
      <c r="H754" s="2"/>
      <c r="I754" s="1"/>
      <c r="J754" s="3"/>
      <c r="K754" s="2"/>
      <c r="L754" s="2"/>
      <c r="M754" s="480"/>
      <c r="N754" s="1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>
      <c r="A755" s="2"/>
      <c r="B755" s="217"/>
      <c r="C755" s="47"/>
      <c r="D755" s="47"/>
      <c r="E755" s="479"/>
      <c r="F755" s="2"/>
      <c r="G755" s="2"/>
      <c r="H755" s="2"/>
      <c r="I755" s="1"/>
      <c r="J755" s="3"/>
      <c r="K755" s="2"/>
      <c r="L755" s="2"/>
      <c r="M755" s="480"/>
      <c r="N755" s="1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>
      <c r="A756" s="2"/>
      <c r="B756" s="217"/>
      <c r="C756" s="47"/>
      <c r="D756" s="47"/>
      <c r="E756" s="479"/>
      <c r="F756" s="2"/>
      <c r="G756" s="2"/>
      <c r="H756" s="2"/>
      <c r="I756" s="1"/>
      <c r="J756" s="3"/>
      <c r="K756" s="2"/>
      <c r="L756" s="2"/>
      <c r="M756" s="480"/>
      <c r="N756" s="1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>
      <c r="A757" s="2"/>
      <c r="B757" s="217"/>
      <c r="C757" s="47"/>
      <c r="D757" s="47"/>
      <c r="E757" s="479"/>
      <c r="F757" s="2"/>
      <c r="G757" s="2"/>
      <c r="H757" s="2"/>
      <c r="I757" s="1"/>
      <c r="J757" s="3"/>
      <c r="K757" s="2"/>
      <c r="L757" s="2"/>
      <c r="M757" s="480"/>
      <c r="N757" s="1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>
      <c r="A758" s="2"/>
      <c r="B758" s="217"/>
      <c r="C758" s="47"/>
      <c r="D758" s="47"/>
      <c r="E758" s="479"/>
      <c r="F758" s="2"/>
      <c r="G758" s="2"/>
      <c r="H758" s="2"/>
      <c r="I758" s="1"/>
      <c r="J758" s="3"/>
      <c r="K758" s="2"/>
      <c r="L758" s="2"/>
      <c r="M758" s="480"/>
      <c r="N758" s="1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>
      <c r="A759" s="2"/>
      <c r="B759" s="217"/>
      <c r="C759" s="47"/>
      <c r="D759" s="47"/>
      <c r="E759" s="479"/>
      <c r="F759" s="2"/>
      <c r="G759" s="2"/>
      <c r="H759" s="2"/>
      <c r="I759" s="1"/>
      <c r="J759" s="3"/>
      <c r="K759" s="2"/>
      <c r="L759" s="2"/>
      <c r="M759" s="480"/>
      <c r="N759" s="1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>
      <c r="A760" s="2"/>
      <c r="B760" s="217"/>
      <c r="C760" s="47"/>
      <c r="D760" s="47"/>
      <c r="E760" s="479"/>
      <c r="F760" s="2"/>
      <c r="G760" s="2"/>
      <c r="H760" s="2"/>
      <c r="I760" s="1"/>
      <c r="J760" s="3"/>
      <c r="K760" s="2"/>
      <c r="L760" s="2"/>
      <c r="M760" s="480"/>
      <c r="N760" s="1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>
      <c r="A761" s="2"/>
      <c r="B761" s="217"/>
      <c r="C761" s="47"/>
      <c r="D761" s="47"/>
      <c r="E761" s="479"/>
      <c r="F761" s="2"/>
      <c r="G761" s="2"/>
      <c r="H761" s="2"/>
      <c r="I761" s="1"/>
      <c r="J761" s="3"/>
      <c r="K761" s="2"/>
      <c r="L761" s="2"/>
      <c r="M761" s="480"/>
      <c r="N761" s="1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>
      <c r="A762" s="2"/>
      <c r="B762" s="217"/>
      <c r="C762" s="47"/>
      <c r="D762" s="47"/>
      <c r="E762" s="479"/>
      <c r="F762" s="2"/>
      <c r="G762" s="2"/>
      <c r="H762" s="2"/>
      <c r="I762" s="1"/>
      <c r="J762" s="3"/>
      <c r="K762" s="2"/>
      <c r="L762" s="2"/>
      <c r="M762" s="480"/>
      <c r="N762" s="1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>
      <c r="A763" s="2"/>
      <c r="B763" s="217"/>
      <c r="C763" s="47"/>
      <c r="D763" s="47"/>
      <c r="E763" s="479"/>
      <c r="F763" s="2"/>
      <c r="G763" s="2"/>
      <c r="H763" s="2"/>
      <c r="I763" s="1"/>
      <c r="J763" s="3"/>
      <c r="K763" s="2"/>
      <c r="L763" s="2"/>
      <c r="M763" s="480"/>
      <c r="N763" s="1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>
      <c r="A764" s="2"/>
      <c r="B764" s="217"/>
      <c r="C764" s="47"/>
      <c r="D764" s="47"/>
      <c r="E764" s="479"/>
      <c r="F764" s="2"/>
      <c r="G764" s="2"/>
      <c r="H764" s="2"/>
      <c r="I764" s="1"/>
      <c r="J764" s="3"/>
      <c r="K764" s="2"/>
      <c r="L764" s="2"/>
      <c r="M764" s="480"/>
      <c r="N764" s="1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>
      <c r="A765" s="2"/>
      <c r="B765" s="217"/>
      <c r="C765" s="47"/>
      <c r="D765" s="47"/>
      <c r="E765" s="479"/>
      <c r="F765" s="2"/>
      <c r="G765" s="2"/>
      <c r="H765" s="2"/>
      <c r="I765" s="1"/>
      <c r="J765" s="3"/>
      <c r="K765" s="2"/>
      <c r="L765" s="2"/>
      <c r="M765" s="480"/>
      <c r="N765" s="1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>
      <c r="A766" s="2"/>
      <c r="B766" s="217"/>
      <c r="C766" s="47"/>
      <c r="D766" s="47"/>
      <c r="E766" s="479"/>
      <c r="F766" s="2"/>
      <c r="G766" s="2"/>
      <c r="H766" s="2"/>
      <c r="I766" s="1"/>
      <c r="J766" s="3"/>
      <c r="K766" s="2"/>
      <c r="L766" s="2"/>
      <c r="M766" s="480"/>
      <c r="N766" s="1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>
      <c r="A767" s="2"/>
      <c r="B767" s="217"/>
      <c r="C767" s="47"/>
      <c r="D767" s="47"/>
      <c r="E767" s="479"/>
      <c r="F767" s="2"/>
      <c r="G767" s="2"/>
      <c r="H767" s="2"/>
      <c r="I767" s="1"/>
      <c r="J767" s="3"/>
      <c r="K767" s="2"/>
      <c r="L767" s="2"/>
      <c r="M767" s="480"/>
      <c r="N767" s="1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>
      <c r="A768" s="2"/>
      <c r="B768" s="217"/>
      <c r="C768" s="47"/>
      <c r="D768" s="47"/>
      <c r="E768" s="479"/>
      <c r="F768" s="2"/>
      <c r="G768" s="2"/>
      <c r="H768" s="2"/>
      <c r="I768" s="1"/>
      <c r="J768" s="3"/>
      <c r="K768" s="2"/>
      <c r="L768" s="2"/>
      <c r="M768" s="480"/>
      <c r="N768" s="1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>
      <c r="A769" s="2"/>
      <c r="B769" s="217"/>
      <c r="C769" s="47"/>
      <c r="D769" s="47"/>
      <c r="E769" s="479"/>
      <c r="F769" s="2"/>
      <c r="G769" s="2"/>
      <c r="H769" s="2"/>
      <c r="I769" s="1"/>
      <c r="J769" s="3"/>
      <c r="K769" s="2"/>
      <c r="L769" s="2"/>
      <c r="M769" s="480"/>
      <c r="N769" s="1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>
      <c r="A770" s="2"/>
      <c r="B770" s="217"/>
      <c r="C770" s="47"/>
      <c r="D770" s="47"/>
      <c r="E770" s="479"/>
      <c r="F770" s="2"/>
      <c r="G770" s="2"/>
      <c r="H770" s="2"/>
      <c r="I770" s="1"/>
      <c r="J770" s="3"/>
      <c r="K770" s="2"/>
      <c r="L770" s="2"/>
      <c r="M770" s="480"/>
      <c r="N770" s="1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>
      <c r="A771" s="2"/>
      <c r="B771" s="217"/>
      <c r="C771" s="47"/>
      <c r="D771" s="47"/>
      <c r="E771" s="479"/>
      <c r="F771" s="2"/>
      <c r="G771" s="2"/>
      <c r="H771" s="2"/>
      <c r="I771" s="1"/>
      <c r="J771" s="3"/>
      <c r="K771" s="2"/>
      <c r="L771" s="2"/>
      <c r="M771" s="480"/>
      <c r="N771" s="1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>
      <c r="A772" s="2"/>
      <c r="B772" s="217"/>
      <c r="C772" s="47"/>
      <c r="D772" s="47"/>
      <c r="E772" s="479"/>
      <c r="F772" s="2"/>
      <c r="G772" s="2"/>
      <c r="H772" s="2"/>
      <c r="I772" s="1"/>
      <c r="J772" s="3"/>
      <c r="K772" s="2"/>
      <c r="L772" s="2"/>
      <c r="M772" s="480"/>
      <c r="N772" s="1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>
      <c r="A773" s="2"/>
      <c r="B773" s="217"/>
      <c r="C773" s="47"/>
      <c r="D773" s="47"/>
      <c r="E773" s="479"/>
      <c r="F773" s="2"/>
      <c r="G773" s="2"/>
      <c r="H773" s="2"/>
      <c r="I773" s="1"/>
      <c r="J773" s="3"/>
      <c r="K773" s="2"/>
      <c r="L773" s="2"/>
      <c r="M773" s="480"/>
      <c r="N773" s="1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>
      <c r="A774" s="2"/>
      <c r="B774" s="217"/>
      <c r="C774" s="47"/>
      <c r="D774" s="47"/>
      <c r="E774" s="479"/>
      <c r="F774" s="2"/>
      <c r="G774" s="2"/>
      <c r="H774" s="2"/>
      <c r="I774" s="1"/>
      <c r="J774" s="3"/>
      <c r="K774" s="2"/>
      <c r="L774" s="2"/>
      <c r="M774" s="480"/>
      <c r="N774" s="1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>
      <c r="A775" s="2"/>
      <c r="B775" s="217"/>
      <c r="C775" s="47"/>
      <c r="D775" s="47"/>
      <c r="E775" s="479"/>
      <c r="F775" s="2"/>
      <c r="G775" s="2"/>
      <c r="H775" s="2"/>
      <c r="I775" s="1"/>
      <c r="J775" s="3"/>
      <c r="K775" s="2"/>
      <c r="L775" s="2"/>
      <c r="M775" s="480"/>
      <c r="N775" s="1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>
      <c r="A776" s="2"/>
      <c r="B776" s="217"/>
      <c r="C776" s="47"/>
      <c r="D776" s="47"/>
      <c r="E776" s="479"/>
      <c r="F776" s="2"/>
      <c r="G776" s="2"/>
      <c r="H776" s="2"/>
      <c r="I776" s="1"/>
      <c r="J776" s="3"/>
      <c r="K776" s="2"/>
      <c r="L776" s="2"/>
      <c r="M776" s="480"/>
      <c r="N776" s="1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>
      <c r="A777" s="2"/>
      <c r="B777" s="217"/>
      <c r="C777" s="47"/>
      <c r="D777" s="47"/>
      <c r="E777" s="479"/>
      <c r="F777" s="2"/>
      <c r="G777" s="2"/>
      <c r="H777" s="2"/>
      <c r="I777" s="1"/>
      <c r="J777" s="3"/>
      <c r="K777" s="2"/>
      <c r="L777" s="2"/>
      <c r="M777" s="480"/>
      <c r="N777" s="1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>
      <c r="A778" s="2"/>
      <c r="B778" s="217"/>
      <c r="C778" s="47"/>
      <c r="D778" s="47"/>
      <c r="E778" s="479"/>
      <c r="F778" s="2"/>
      <c r="G778" s="2"/>
      <c r="H778" s="2"/>
      <c r="I778" s="1"/>
      <c r="J778" s="3"/>
      <c r="K778" s="2"/>
      <c r="L778" s="2"/>
      <c r="M778" s="480"/>
      <c r="N778" s="1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>
      <c r="A779" s="2"/>
      <c r="B779" s="217"/>
      <c r="C779" s="47"/>
      <c r="D779" s="47"/>
      <c r="E779" s="479"/>
      <c r="F779" s="2"/>
      <c r="G779" s="2"/>
      <c r="H779" s="2"/>
      <c r="I779" s="1"/>
      <c r="J779" s="3"/>
      <c r="K779" s="2"/>
      <c r="L779" s="2"/>
      <c r="M779" s="480"/>
      <c r="N779" s="1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>
      <c r="A780" s="2"/>
      <c r="B780" s="217"/>
      <c r="C780" s="47"/>
      <c r="D780" s="47"/>
      <c r="E780" s="479"/>
      <c r="F780" s="2"/>
      <c r="G780" s="2"/>
      <c r="H780" s="2"/>
      <c r="I780" s="1"/>
      <c r="J780" s="3"/>
      <c r="K780" s="2"/>
      <c r="L780" s="2"/>
      <c r="M780" s="480"/>
      <c r="N780" s="1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>
      <c r="A781" s="2"/>
      <c r="B781" s="217"/>
      <c r="C781" s="47"/>
      <c r="D781" s="47"/>
      <c r="E781" s="479"/>
      <c r="F781" s="2"/>
      <c r="G781" s="2"/>
      <c r="H781" s="2"/>
      <c r="I781" s="1"/>
      <c r="J781" s="3"/>
      <c r="K781" s="2"/>
      <c r="L781" s="2"/>
      <c r="M781" s="480"/>
      <c r="N781" s="1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>
      <c r="A782" s="2"/>
      <c r="B782" s="217"/>
      <c r="C782" s="47"/>
      <c r="D782" s="47"/>
      <c r="E782" s="479"/>
      <c r="F782" s="2"/>
      <c r="G782" s="2"/>
      <c r="H782" s="2"/>
      <c r="I782" s="1"/>
      <c r="J782" s="3"/>
      <c r="K782" s="2"/>
      <c r="L782" s="2"/>
      <c r="M782" s="480"/>
      <c r="N782" s="1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>
      <c r="A783" s="2"/>
      <c r="B783" s="217"/>
      <c r="C783" s="47"/>
      <c r="D783" s="47"/>
      <c r="E783" s="479"/>
      <c r="F783" s="2"/>
      <c r="G783" s="2"/>
      <c r="H783" s="2"/>
      <c r="I783" s="1"/>
      <c r="J783" s="3"/>
      <c r="K783" s="2"/>
      <c r="L783" s="2"/>
      <c r="M783" s="480"/>
      <c r="N783" s="1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>
      <c r="A784" s="2"/>
      <c r="B784" s="217"/>
      <c r="C784" s="47"/>
      <c r="D784" s="47"/>
      <c r="E784" s="479"/>
      <c r="F784" s="2"/>
      <c r="G784" s="2"/>
      <c r="H784" s="2"/>
      <c r="I784" s="1"/>
      <c r="J784" s="3"/>
      <c r="K784" s="2"/>
      <c r="L784" s="2"/>
      <c r="M784" s="480"/>
      <c r="N784" s="1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>
      <c r="A785" s="2"/>
      <c r="B785" s="217"/>
      <c r="C785" s="47"/>
      <c r="D785" s="47"/>
      <c r="E785" s="479"/>
      <c r="F785" s="2"/>
      <c r="G785" s="2"/>
      <c r="H785" s="2"/>
      <c r="I785" s="1"/>
      <c r="J785" s="3"/>
      <c r="K785" s="2"/>
      <c r="L785" s="2"/>
      <c r="M785" s="480"/>
      <c r="N785" s="1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>
      <c r="A786" s="2"/>
      <c r="B786" s="217"/>
      <c r="C786" s="47"/>
      <c r="D786" s="47"/>
      <c r="E786" s="479"/>
      <c r="F786" s="2"/>
      <c r="G786" s="2"/>
      <c r="H786" s="2"/>
      <c r="I786" s="1"/>
      <c r="J786" s="3"/>
      <c r="K786" s="2"/>
      <c r="L786" s="2"/>
      <c r="M786" s="480"/>
      <c r="N786" s="1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>
      <c r="A787" s="2"/>
      <c r="B787" s="217"/>
      <c r="C787" s="47"/>
      <c r="D787" s="47"/>
      <c r="E787" s="479"/>
      <c r="F787" s="2"/>
      <c r="G787" s="2"/>
      <c r="H787" s="2"/>
      <c r="I787" s="1"/>
      <c r="J787" s="3"/>
      <c r="K787" s="2"/>
      <c r="L787" s="2"/>
      <c r="M787" s="480"/>
      <c r="N787" s="1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>
      <c r="A788" s="2"/>
      <c r="B788" s="217"/>
      <c r="C788" s="47"/>
      <c r="D788" s="47"/>
      <c r="E788" s="479"/>
      <c r="F788" s="2"/>
      <c r="G788" s="2"/>
      <c r="H788" s="2"/>
      <c r="I788" s="1"/>
      <c r="J788" s="3"/>
      <c r="K788" s="2"/>
      <c r="L788" s="2"/>
      <c r="M788" s="480"/>
      <c r="N788" s="1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>
      <c r="A789" s="2"/>
      <c r="B789" s="217"/>
      <c r="C789" s="47"/>
      <c r="D789" s="47"/>
      <c r="E789" s="479"/>
      <c r="F789" s="2"/>
      <c r="G789" s="2"/>
      <c r="H789" s="2"/>
      <c r="I789" s="1"/>
      <c r="J789" s="3"/>
      <c r="K789" s="2"/>
      <c r="L789" s="2"/>
      <c r="M789" s="480"/>
      <c r="N789" s="1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>
      <c r="A790" s="2"/>
      <c r="B790" s="217"/>
      <c r="C790" s="47"/>
      <c r="D790" s="47"/>
      <c r="E790" s="479"/>
      <c r="F790" s="2"/>
      <c r="G790" s="2"/>
      <c r="H790" s="2"/>
      <c r="I790" s="1"/>
      <c r="J790" s="3"/>
      <c r="K790" s="2"/>
      <c r="L790" s="2"/>
      <c r="M790" s="480"/>
      <c r="N790" s="1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>
      <c r="A791" s="2"/>
      <c r="B791" s="217"/>
      <c r="C791" s="47"/>
      <c r="D791" s="47"/>
      <c r="E791" s="479"/>
      <c r="F791" s="2"/>
      <c r="G791" s="2"/>
      <c r="H791" s="2"/>
      <c r="I791" s="1"/>
      <c r="J791" s="3"/>
      <c r="K791" s="2"/>
      <c r="L791" s="2"/>
      <c r="M791" s="480"/>
      <c r="N791" s="1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>
      <c r="A792" s="2"/>
      <c r="B792" s="217"/>
      <c r="C792" s="47"/>
      <c r="D792" s="47"/>
      <c r="E792" s="479"/>
      <c r="F792" s="2"/>
      <c r="G792" s="2"/>
      <c r="H792" s="2"/>
      <c r="I792" s="1"/>
      <c r="J792" s="3"/>
      <c r="K792" s="2"/>
      <c r="L792" s="2"/>
      <c r="M792" s="480"/>
      <c r="N792" s="1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>
      <c r="A793" s="2"/>
      <c r="B793" s="217"/>
      <c r="C793" s="47"/>
      <c r="D793" s="47"/>
      <c r="E793" s="479"/>
      <c r="F793" s="2"/>
      <c r="G793" s="2"/>
      <c r="H793" s="2"/>
      <c r="I793" s="1"/>
      <c r="J793" s="3"/>
      <c r="K793" s="2"/>
      <c r="L793" s="2"/>
      <c r="M793" s="480"/>
      <c r="N793" s="1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>
      <c r="A794" s="2"/>
      <c r="B794" s="217"/>
      <c r="C794" s="47"/>
      <c r="D794" s="47"/>
      <c r="E794" s="479"/>
      <c r="F794" s="2"/>
      <c r="G794" s="2"/>
      <c r="H794" s="2"/>
      <c r="I794" s="1"/>
      <c r="J794" s="3"/>
      <c r="K794" s="2"/>
      <c r="L794" s="2"/>
      <c r="M794" s="480"/>
      <c r="N794" s="1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>
      <c r="A795" s="2"/>
      <c r="B795" s="217"/>
      <c r="C795" s="47"/>
      <c r="D795" s="47"/>
      <c r="E795" s="479"/>
      <c r="F795" s="2"/>
      <c r="G795" s="2"/>
      <c r="H795" s="2"/>
      <c r="I795" s="1"/>
      <c r="J795" s="3"/>
      <c r="K795" s="2"/>
      <c r="L795" s="2"/>
      <c r="M795" s="480"/>
      <c r="N795" s="1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>
      <c r="A796" s="2"/>
      <c r="B796" s="217"/>
      <c r="C796" s="47"/>
      <c r="D796" s="47"/>
      <c r="E796" s="479"/>
      <c r="F796" s="2"/>
      <c r="G796" s="2"/>
      <c r="H796" s="2"/>
      <c r="I796" s="1"/>
      <c r="J796" s="3"/>
      <c r="K796" s="2"/>
      <c r="L796" s="2"/>
      <c r="M796" s="480"/>
      <c r="N796" s="1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>
      <c r="A797" s="2"/>
      <c r="B797" s="217"/>
      <c r="C797" s="47"/>
      <c r="D797" s="47"/>
      <c r="E797" s="479"/>
      <c r="F797" s="2"/>
      <c r="G797" s="2"/>
      <c r="H797" s="2"/>
      <c r="I797" s="1"/>
      <c r="J797" s="3"/>
      <c r="K797" s="2"/>
      <c r="L797" s="2"/>
      <c r="M797" s="480"/>
      <c r="N797" s="1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>
      <c r="A798" s="2"/>
      <c r="B798" s="217"/>
      <c r="C798" s="47"/>
      <c r="D798" s="47"/>
      <c r="E798" s="479"/>
      <c r="F798" s="2"/>
      <c r="G798" s="2"/>
      <c r="H798" s="2"/>
      <c r="I798" s="1"/>
      <c r="J798" s="3"/>
      <c r="K798" s="2"/>
      <c r="L798" s="2"/>
      <c r="M798" s="480"/>
      <c r="N798" s="1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>
      <c r="A799" s="2"/>
      <c r="B799" s="217"/>
      <c r="C799" s="47"/>
      <c r="D799" s="47"/>
      <c r="E799" s="479"/>
      <c r="F799" s="2"/>
      <c r="G799" s="2"/>
      <c r="H799" s="2"/>
      <c r="I799" s="1"/>
      <c r="J799" s="3"/>
      <c r="K799" s="2"/>
      <c r="L799" s="2"/>
      <c r="M799" s="480"/>
      <c r="N799" s="1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>
      <c r="A800" s="2"/>
      <c r="B800" s="217"/>
      <c r="C800" s="47"/>
      <c r="D800" s="47"/>
      <c r="E800" s="479"/>
      <c r="F800" s="2"/>
      <c r="G800" s="2"/>
      <c r="H800" s="2"/>
      <c r="I800" s="1"/>
      <c r="J800" s="3"/>
      <c r="K800" s="2"/>
      <c r="L800" s="2"/>
      <c r="M800" s="480"/>
      <c r="N800" s="1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>
      <c r="A801" s="2"/>
      <c r="B801" s="217"/>
      <c r="C801" s="47"/>
      <c r="D801" s="47"/>
      <c r="E801" s="479"/>
      <c r="F801" s="2"/>
      <c r="G801" s="2"/>
      <c r="H801" s="2"/>
      <c r="I801" s="1"/>
      <c r="J801" s="3"/>
      <c r="K801" s="2"/>
      <c r="L801" s="2"/>
      <c r="M801" s="480"/>
      <c r="N801" s="1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>
      <c r="A802" s="2"/>
      <c r="B802" s="217"/>
      <c r="C802" s="47"/>
      <c r="D802" s="47"/>
      <c r="E802" s="479"/>
      <c r="F802" s="2"/>
      <c r="G802" s="2"/>
      <c r="H802" s="2"/>
      <c r="I802" s="1"/>
      <c r="J802" s="3"/>
      <c r="K802" s="2"/>
      <c r="L802" s="2"/>
      <c r="M802" s="480"/>
      <c r="N802" s="1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>
      <c r="A803" s="2"/>
      <c r="B803" s="217"/>
      <c r="C803" s="47"/>
      <c r="D803" s="47"/>
      <c r="E803" s="479"/>
      <c r="F803" s="2"/>
      <c r="G803" s="2"/>
      <c r="H803" s="2"/>
      <c r="I803" s="1"/>
      <c r="J803" s="3"/>
      <c r="K803" s="2"/>
      <c r="L803" s="2"/>
      <c r="M803" s="480"/>
      <c r="N803" s="1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>
      <c r="A804" s="2"/>
      <c r="B804" s="217"/>
      <c r="C804" s="47"/>
      <c r="D804" s="47"/>
      <c r="E804" s="479"/>
      <c r="F804" s="2"/>
      <c r="G804" s="2"/>
      <c r="H804" s="2"/>
      <c r="I804" s="1"/>
      <c r="J804" s="3"/>
      <c r="K804" s="2"/>
      <c r="L804" s="2"/>
      <c r="M804" s="480"/>
      <c r="N804" s="1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>
      <c r="A805" s="2"/>
      <c r="B805" s="217"/>
      <c r="C805" s="47"/>
      <c r="D805" s="47"/>
      <c r="E805" s="479"/>
      <c r="F805" s="2"/>
      <c r="G805" s="2"/>
      <c r="H805" s="2"/>
      <c r="I805" s="1"/>
      <c r="J805" s="3"/>
      <c r="K805" s="2"/>
      <c r="L805" s="2"/>
      <c r="M805" s="480"/>
      <c r="N805" s="1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>
      <c r="A806" s="2"/>
      <c r="B806" s="217"/>
      <c r="C806" s="47"/>
      <c r="D806" s="47"/>
      <c r="E806" s="479"/>
      <c r="F806" s="2"/>
      <c r="G806" s="2"/>
      <c r="H806" s="2"/>
      <c r="I806" s="1"/>
      <c r="J806" s="3"/>
      <c r="K806" s="2"/>
      <c r="L806" s="2"/>
      <c r="M806" s="480"/>
      <c r="N806" s="1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>
      <c r="A807" s="2"/>
      <c r="B807" s="217"/>
      <c r="C807" s="47"/>
      <c r="D807" s="47"/>
      <c r="E807" s="479"/>
      <c r="F807" s="2"/>
      <c r="G807" s="2"/>
      <c r="H807" s="2"/>
      <c r="I807" s="1"/>
      <c r="J807" s="3"/>
      <c r="K807" s="2"/>
      <c r="L807" s="2"/>
      <c r="M807" s="480"/>
      <c r="N807" s="1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>
      <c r="A808" s="2"/>
      <c r="B808" s="217"/>
      <c r="C808" s="47"/>
      <c r="D808" s="47"/>
      <c r="E808" s="479"/>
      <c r="F808" s="2"/>
      <c r="G808" s="2"/>
      <c r="H808" s="2"/>
      <c r="I808" s="1"/>
      <c r="J808" s="3"/>
      <c r="K808" s="2"/>
      <c r="L808" s="2"/>
      <c r="M808" s="480"/>
      <c r="N808" s="1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>
      <c r="A809" s="2"/>
      <c r="B809" s="217"/>
      <c r="C809" s="47"/>
      <c r="D809" s="47"/>
      <c r="E809" s="479"/>
      <c r="F809" s="2"/>
      <c r="G809" s="2"/>
      <c r="H809" s="2"/>
      <c r="I809" s="1"/>
      <c r="J809" s="3"/>
      <c r="K809" s="2"/>
      <c r="L809" s="2"/>
      <c r="M809" s="480"/>
      <c r="N809" s="1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>
      <c r="A810" s="2"/>
      <c r="B810" s="217"/>
      <c r="C810" s="47"/>
      <c r="D810" s="47"/>
      <c r="E810" s="479"/>
      <c r="F810" s="2"/>
      <c r="G810" s="2"/>
      <c r="H810" s="2"/>
      <c r="I810" s="1"/>
      <c r="J810" s="3"/>
      <c r="K810" s="2"/>
      <c r="L810" s="2"/>
      <c r="M810" s="480"/>
      <c r="N810" s="1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>
      <c r="A811" s="2"/>
      <c r="B811" s="217"/>
      <c r="C811" s="47"/>
      <c r="D811" s="47"/>
      <c r="E811" s="479"/>
      <c r="F811" s="2"/>
      <c r="G811" s="2"/>
      <c r="H811" s="2"/>
      <c r="I811" s="1"/>
      <c r="J811" s="3"/>
      <c r="K811" s="2"/>
      <c r="L811" s="2"/>
      <c r="M811" s="480"/>
      <c r="N811" s="1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>
      <c r="A812" s="2"/>
      <c r="B812" s="217"/>
      <c r="C812" s="47"/>
      <c r="D812" s="47"/>
      <c r="E812" s="479"/>
      <c r="F812" s="2"/>
      <c r="G812" s="2"/>
      <c r="H812" s="2"/>
      <c r="I812" s="1"/>
      <c r="J812" s="3"/>
      <c r="K812" s="2"/>
      <c r="L812" s="2"/>
      <c r="M812" s="480"/>
      <c r="N812" s="1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>
      <c r="A813" s="2"/>
      <c r="B813" s="217"/>
      <c r="C813" s="47"/>
      <c r="D813" s="47"/>
      <c r="E813" s="479"/>
      <c r="F813" s="2"/>
      <c r="G813" s="2"/>
      <c r="H813" s="2"/>
      <c r="I813" s="1"/>
      <c r="J813" s="3"/>
      <c r="K813" s="2"/>
      <c r="L813" s="2"/>
      <c r="M813" s="480"/>
      <c r="N813" s="1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>
      <c r="A814" s="2"/>
      <c r="B814" s="217"/>
      <c r="C814" s="47"/>
      <c r="D814" s="47"/>
      <c r="E814" s="479"/>
      <c r="F814" s="2"/>
      <c r="G814" s="2"/>
      <c r="H814" s="2"/>
      <c r="I814" s="1"/>
      <c r="J814" s="3"/>
      <c r="K814" s="2"/>
      <c r="L814" s="2"/>
      <c r="M814" s="480"/>
      <c r="N814" s="1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>
      <c r="A815" s="2"/>
      <c r="B815" s="217"/>
      <c r="C815" s="47"/>
      <c r="D815" s="47"/>
      <c r="E815" s="479"/>
      <c r="F815" s="2"/>
      <c r="G815" s="2"/>
      <c r="H815" s="2"/>
      <c r="I815" s="1"/>
      <c r="J815" s="3"/>
      <c r="K815" s="2"/>
      <c r="L815" s="2"/>
      <c r="M815" s="480"/>
      <c r="N815" s="1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>
      <c r="A816" s="2"/>
      <c r="B816" s="217"/>
      <c r="C816" s="47"/>
      <c r="D816" s="47"/>
      <c r="E816" s="479"/>
      <c r="F816" s="2"/>
      <c r="G816" s="2"/>
      <c r="H816" s="2"/>
      <c r="I816" s="1"/>
      <c r="J816" s="3"/>
      <c r="K816" s="2"/>
      <c r="L816" s="2"/>
      <c r="M816" s="480"/>
      <c r="N816" s="1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>
      <c r="A817" s="2"/>
      <c r="B817" s="217"/>
      <c r="C817" s="47"/>
      <c r="D817" s="47"/>
      <c r="E817" s="479"/>
      <c r="F817" s="2"/>
      <c r="G817" s="2"/>
      <c r="H817" s="2"/>
      <c r="I817" s="1"/>
      <c r="J817" s="3"/>
      <c r="K817" s="2"/>
      <c r="L817" s="2"/>
      <c r="M817" s="480"/>
      <c r="N817" s="1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>
      <c r="A818" s="2"/>
      <c r="B818" s="217"/>
      <c r="C818" s="47"/>
      <c r="D818" s="47"/>
      <c r="E818" s="479"/>
      <c r="F818" s="2"/>
      <c r="G818" s="2"/>
      <c r="H818" s="2"/>
      <c r="I818" s="1"/>
      <c r="J818" s="3"/>
      <c r="K818" s="2"/>
      <c r="L818" s="2"/>
      <c r="M818" s="480"/>
      <c r="N818" s="1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>
      <c r="A819" s="2"/>
      <c r="B819" s="217"/>
      <c r="C819" s="47"/>
      <c r="D819" s="47"/>
      <c r="E819" s="479"/>
      <c r="F819" s="2"/>
      <c r="G819" s="2"/>
      <c r="H819" s="2"/>
      <c r="I819" s="1"/>
      <c r="J819" s="3"/>
      <c r="K819" s="2"/>
      <c r="L819" s="2"/>
      <c r="M819" s="480"/>
      <c r="N819" s="1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>
      <c r="A820" s="2"/>
      <c r="B820" s="217"/>
      <c r="C820" s="47"/>
      <c r="D820" s="47"/>
      <c r="E820" s="479"/>
      <c r="F820" s="2"/>
      <c r="G820" s="2"/>
      <c r="H820" s="2"/>
      <c r="I820" s="1"/>
      <c r="J820" s="3"/>
      <c r="K820" s="2"/>
      <c r="L820" s="2"/>
      <c r="M820" s="480"/>
      <c r="N820" s="1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>
      <c r="A821" s="2"/>
      <c r="B821" s="217"/>
      <c r="C821" s="47"/>
      <c r="D821" s="47"/>
      <c r="E821" s="479"/>
      <c r="F821" s="2"/>
      <c r="G821" s="2"/>
      <c r="H821" s="2"/>
      <c r="I821" s="1"/>
      <c r="J821" s="3"/>
      <c r="K821" s="2"/>
      <c r="L821" s="2"/>
      <c r="M821" s="480"/>
      <c r="N821" s="1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>
      <c r="A822" s="2"/>
      <c r="B822" s="217"/>
      <c r="C822" s="47"/>
      <c r="D822" s="47"/>
      <c r="E822" s="479"/>
      <c r="F822" s="2"/>
      <c r="G822" s="2"/>
      <c r="H822" s="2"/>
      <c r="I822" s="1"/>
      <c r="J822" s="3"/>
      <c r="K822" s="2"/>
      <c r="L822" s="2"/>
      <c r="M822" s="480"/>
      <c r="N822" s="1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>
      <c r="A823" s="2"/>
      <c r="B823" s="217"/>
      <c r="C823" s="47"/>
      <c r="D823" s="47"/>
      <c r="E823" s="479"/>
      <c r="F823" s="2"/>
      <c r="G823" s="2"/>
      <c r="H823" s="2"/>
      <c r="I823" s="1"/>
      <c r="J823" s="3"/>
      <c r="K823" s="2"/>
      <c r="L823" s="2"/>
      <c r="M823" s="480"/>
      <c r="N823" s="1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>
      <c r="A824" s="2"/>
      <c r="B824" s="217"/>
      <c r="C824" s="47"/>
      <c r="D824" s="47"/>
      <c r="E824" s="479"/>
      <c r="F824" s="2"/>
      <c r="G824" s="2"/>
      <c r="H824" s="2"/>
      <c r="I824" s="1"/>
      <c r="J824" s="3"/>
      <c r="K824" s="2"/>
      <c r="L824" s="2"/>
      <c r="M824" s="480"/>
      <c r="N824" s="1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>
      <c r="A825" s="2"/>
      <c r="B825" s="217"/>
      <c r="C825" s="47"/>
      <c r="D825" s="47"/>
      <c r="E825" s="479"/>
      <c r="F825" s="2"/>
      <c r="G825" s="2"/>
      <c r="H825" s="2"/>
      <c r="I825" s="1"/>
      <c r="J825" s="3"/>
      <c r="K825" s="2"/>
      <c r="L825" s="2"/>
      <c r="M825" s="480"/>
      <c r="N825" s="1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>
      <c r="A826" s="2"/>
      <c r="B826" s="217"/>
      <c r="C826" s="47"/>
      <c r="D826" s="47"/>
      <c r="E826" s="479"/>
      <c r="F826" s="2"/>
      <c r="G826" s="2"/>
      <c r="H826" s="2"/>
      <c r="I826" s="1"/>
      <c r="J826" s="3"/>
      <c r="K826" s="2"/>
      <c r="L826" s="2"/>
      <c r="M826" s="480"/>
      <c r="N826" s="1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>
      <c r="A827" s="2"/>
      <c r="B827" s="217"/>
      <c r="C827" s="47"/>
      <c r="D827" s="47"/>
      <c r="E827" s="479"/>
      <c r="F827" s="2"/>
      <c r="G827" s="2"/>
      <c r="H827" s="2"/>
      <c r="I827" s="1"/>
      <c r="J827" s="3"/>
      <c r="K827" s="2"/>
      <c r="L827" s="2"/>
      <c r="M827" s="480"/>
      <c r="N827" s="1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>
      <c r="A828" s="2"/>
      <c r="B828" s="217"/>
      <c r="C828" s="47"/>
      <c r="D828" s="47"/>
      <c r="E828" s="479"/>
      <c r="F828" s="2"/>
      <c r="G828" s="2"/>
      <c r="H828" s="2"/>
      <c r="I828" s="1"/>
      <c r="J828" s="3"/>
      <c r="K828" s="2"/>
      <c r="L828" s="2"/>
      <c r="M828" s="480"/>
      <c r="N828" s="1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>
      <c r="A829" s="2"/>
      <c r="B829" s="217"/>
      <c r="C829" s="47"/>
      <c r="D829" s="47"/>
      <c r="E829" s="479"/>
      <c r="F829" s="2"/>
      <c r="G829" s="2"/>
      <c r="H829" s="2"/>
      <c r="I829" s="1"/>
      <c r="J829" s="3"/>
      <c r="K829" s="2"/>
      <c r="L829" s="2"/>
      <c r="M829" s="480"/>
      <c r="N829" s="1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>
      <c r="A830" s="2"/>
      <c r="B830" s="217"/>
      <c r="C830" s="47"/>
      <c r="D830" s="47"/>
      <c r="E830" s="479"/>
      <c r="F830" s="2"/>
      <c r="G830" s="2"/>
      <c r="H830" s="2"/>
      <c r="I830" s="1"/>
      <c r="J830" s="3"/>
      <c r="K830" s="2"/>
      <c r="L830" s="2"/>
      <c r="M830" s="480"/>
      <c r="N830" s="1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>
      <c r="A831" s="2"/>
      <c r="B831" s="217"/>
      <c r="C831" s="47"/>
      <c r="D831" s="47"/>
      <c r="E831" s="479"/>
      <c r="F831" s="2"/>
      <c r="G831" s="2"/>
      <c r="H831" s="2"/>
      <c r="I831" s="1"/>
      <c r="J831" s="3"/>
      <c r="K831" s="2"/>
      <c r="L831" s="2"/>
      <c r="M831" s="480"/>
      <c r="N831" s="1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>
      <c r="A832" s="2"/>
      <c r="B832" s="217"/>
      <c r="C832" s="47"/>
      <c r="D832" s="47"/>
      <c r="E832" s="479"/>
      <c r="F832" s="2"/>
      <c r="G832" s="2"/>
      <c r="H832" s="2"/>
      <c r="I832" s="1"/>
      <c r="J832" s="3"/>
      <c r="K832" s="2"/>
      <c r="L832" s="2"/>
      <c r="M832" s="480"/>
      <c r="N832" s="1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>
      <c r="A833" s="2"/>
      <c r="B833" s="217"/>
      <c r="C833" s="47"/>
      <c r="D833" s="47"/>
      <c r="E833" s="479"/>
      <c r="F833" s="2"/>
      <c r="G833" s="2"/>
      <c r="H833" s="2"/>
      <c r="I833" s="1"/>
      <c r="J833" s="3"/>
      <c r="K833" s="2"/>
      <c r="L833" s="2"/>
      <c r="M833" s="480"/>
      <c r="N833" s="1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>
      <c r="A834" s="2"/>
      <c r="B834" s="217"/>
      <c r="C834" s="47"/>
      <c r="D834" s="47"/>
      <c r="E834" s="479"/>
      <c r="F834" s="2"/>
      <c r="G834" s="2"/>
      <c r="H834" s="2"/>
      <c r="I834" s="1"/>
      <c r="J834" s="3"/>
      <c r="K834" s="2"/>
      <c r="L834" s="2"/>
      <c r="M834" s="480"/>
      <c r="N834" s="1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>
      <c r="A835" s="2"/>
      <c r="B835" s="217"/>
      <c r="C835" s="47"/>
      <c r="D835" s="47"/>
      <c r="E835" s="479"/>
      <c r="F835" s="2"/>
      <c r="G835" s="2"/>
      <c r="H835" s="2"/>
      <c r="I835" s="1"/>
      <c r="J835" s="3"/>
      <c r="K835" s="2"/>
      <c r="L835" s="2"/>
      <c r="M835" s="480"/>
      <c r="N835" s="1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>
      <c r="A836" s="2"/>
      <c r="B836" s="217"/>
      <c r="C836" s="47"/>
      <c r="D836" s="47"/>
      <c r="E836" s="479"/>
      <c r="F836" s="2"/>
      <c r="G836" s="2"/>
      <c r="H836" s="2"/>
      <c r="I836" s="1"/>
      <c r="J836" s="3"/>
      <c r="K836" s="2"/>
      <c r="L836" s="2"/>
      <c r="M836" s="480"/>
      <c r="N836" s="1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>
      <c r="A837" s="2"/>
      <c r="B837" s="217"/>
      <c r="C837" s="47"/>
      <c r="D837" s="47"/>
      <c r="E837" s="479"/>
      <c r="F837" s="2"/>
      <c r="G837" s="2"/>
      <c r="H837" s="2"/>
      <c r="I837" s="1"/>
      <c r="J837" s="3"/>
      <c r="K837" s="2"/>
      <c r="L837" s="2"/>
      <c r="M837" s="480"/>
      <c r="N837" s="1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>
      <c r="A838" s="2"/>
      <c r="B838" s="217"/>
      <c r="C838" s="47"/>
      <c r="D838" s="47"/>
      <c r="E838" s="479"/>
      <c r="F838" s="2"/>
      <c r="G838" s="2"/>
      <c r="H838" s="2"/>
      <c r="I838" s="1"/>
      <c r="J838" s="3"/>
      <c r="K838" s="2"/>
      <c r="L838" s="2"/>
      <c r="M838" s="480"/>
      <c r="N838" s="1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>
      <c r="A839" s="2"/>
      <c r="B839" s="217"/>
      <c r="C839" s="47"/>
      <c r="D839" s="47"/>
      <c r="E839" s="479"/>
      <c r="F839" s="2"/>
      <c r="G839" s="2"/>
      <c r="H839" s="2"/>
      <c r="I839" s="1"/>
      <c r="J839" s="3"/>
      <c r="K839" s="2"/>
      <c r="L839" s="2"/>
      <c r="M839" s="480"/>
      <c r="N839" s="1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>
      <c r="A840" s="2"/>
      <c r="B840" s="217"/>
      <c r="C840" s="47"/>
      <c r="D840" s="47"/>
      <c r="E840" s="479"/>
      <c r="F840" s="2"/>
      <c r="G840" s="2"/>
      <c r="H840" s="2"/>
      <c r="I840" s="1"/>
      <c r="J840" s="3"/>
      <c r="K840" s="2"/>
      <c r="L840" s="2"/>
      <c r="M840" s="480"/>
      <c r="N840" s="1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>
      <c r="A841" s="2"/>
      <c r="B841" s="217"/>
      <c r="C841" s="47"/>
      <c r="D841" s="47"/>
      <c r="E841" s="479"/>
      <c r="F841" s="2"/>
      <c r="G841" s="2"/>
      <c r="H841" s="2"/>
      <c r="I841" s="1"/>
      <c r="J841" s="3"/>
      <c r="K841" s="2"/>
      <c r="L841" s="2"/>
      <c r="M841" s="480"/>
      <c r="N841" s="1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>
      <c r="A842" s="2"/>
      <c r="B842" s="217"/>
      <c r="C842" s="47"/>
      <c r="D842" s="47"/>
      <c r="E842" s="479"/>
      <c r="F842" s="2"/>
      <c r="G842" s="2"/>
      <c r="H842" s="2"/>
      <c r="I842" s="1"/>
      <c r="J842" s="3"/>
      <c r="K842" s="2"/>
      <c r="L842" s="2"/>
      <c r="M842" s="480"/>
      <c r="N842" s="1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>
      <c r="A843" s="2"/>
      <c r="B843" s="217"/>
      <c r="C843" s="47"/>
      <c r="D843" s="47"/>
      <c r="E843" s="479"/>
      <c r="F843" s="2"/>
      <c r="G843" s="2"/>
      <c r="H843" s="2"/>
      <c r="I843" s="1"/>
      <c r="J843" s="3"/>
      <c r="K843" s="2"/>
      <c r="L843" s="2"/>
      <c r="M843" s="480"/>
      <c r="N843" s="1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>
      <c r="A844" s="2"/>
      <c r="B844" s="217"/>
      <c r="C844" s="47"/>
      <c r="D844" s="47"/>
      <c r="E844" s="479"/>
      <c r="F844" s="2"/>
      <c r="G844" s="2"/>
      <c r="H844" s="2"/>
      <c r="I844" s="1"/>
      <c r="J844" s="3"/>
      <c r="K844" s="2"/>
      <c r="L844" s="2"/>
      <c r="M844" s="480"/>
      <c r="N844" s="1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>
      <c r="A845" s="2"/>
      <c r="B845" s="217"/>
      <c r="C845" s="47"/>
      <c r="D845" s="47"/>
      <c r="E845" s="479"/>
      <c r="F845" s="2"/>
      <c r="G845" s="2"/>
      <c r="H845" s="2"/>
      <c r="I845" s="1"/>
      <c r="J845" s="3"/>
      <c r="K845" s="2"/>
      <c r="L845" s="2"/>
      <c r="M845" s="480"/>
      <c r="N845" s="1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>
      <c r="A846" s="2"/>
      <c r="B846" s="217"/>
      <c r="C846" s="47"/>
      <c r="D846" s="47"/>
      <c r="E846" s="479"/>
      <c r="F846" s="2"/>
      <c r="G846" s="2"/>
      <c r="H846" s="2"/>
      <c r="I846" s="1"/>
      <c r="J846" s="3"/>
      <c r="K846" s="2"/>
      <c r="L846" s="2"/>
      <c r="M846" s="480"/>
      <c r="N846" s="1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>
      <c r="A847" s="2"/>
      <c r="B847" s="217"/>
      <c r="C847" s="47"/>
      <c r="D847" s="47"/>
      <c r="E847" s="479"/>
      <c r="F847" s="2"/>
      <c r="G847" s="2"/>
      <c r="H847" s="2"/>
      <c r="I847" s="1"/>
      <c r="J847" s="3"/>
      <c r="K847" s="2"/>
      <c r="L847" s="2"/>
      <c r="M847" s="480"/>
      <c r="N847" s="1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>
      <c r="A848" s="2"/>
      <c r="B848" s="217"/>
      <c r="C848" s="47"/>
      <c r="D848" s="47"/>
      <c r="E848" s="479"/>
      <c r="F848" s="2"/>
      <c r="G848" s="2"/>
      <c r="H848" s="2"/>
      <c r="I848" s="1"/>
      <c r="J848" s="3"/>
      <c r="K848" s="2"/>
      <c r="L848" s="2"/>
      <c r="M848" s="480"/>
      <c r="N848" s="1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>
      <c r="A849" s="2"/>
      <c r="B849" s="217"/>
      <c r="C849" s="47"/>
      <c r="D849" s="47"/>
      <c r="E849" s="479"/>
      <c r="F849" s="2"/>
      <c r="G849" s="2"/>
      <c r="H849" s="2"/>
      <c r="I849" s="1"/>
      <c r="J849" s="3"/>
      <c r="K849" s="2"/>
      <c r="L849" s="2"/>
      <c r="M849" s="480"/>
      <c r="N849" s="1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>
      <c r="A850" s="2"/>
      <c r="B850" s="217"/>
      <c r="C850" s="47"/>
      <c r="D850" s="47"/>
      <c r="E850" s="479"/>
      <c r="F850" s="2"/>
      <c r="G850" s="2"/>
      <c r="H850" s="2"/>
      <c r="I850" s="1"/>
      <c r="J850" s="3"/>
      <c r="K850" s="2"/>
      <c r="L850" s="2"/>
      <c r="M850" s="480"/>
      <c r="N850" s="1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>
      <c r="A851" s="2"/>
      <c r="B851" s="217"/>
      <c r="C851" s="47"/>
      <c r="D851" s="47"/>
      <c r="E851" s="479"/>
      <c r="F851" s="2"/>
      <c r="G851" s="2"/>
      <c r="H851" s="2"/>
      <c r="I851" s="1"/>
      <c r="J851" s="3"/>
      <c r="K851" s="2"/>
      <c r="L851" s="2"/>
      <c r="M851" s="480"/>
      <c r="N851" s="1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>
      <c r="A852" s="2"/>
      <c r="B852" s="217"/>
      <c r="C852" s="47"/>
      <c r="D852" s="47"/>
      <c r="E852" s="479"/>
      <c r="F852" s="2"/>
      <c r="G852" s="2"/>
      <c r="H852" s="2"/>
      <c r="I852" s="1"/>
      <c r="J852" s="3"/>
      <c r="K852" s="2"/>
      <c r="L852" s="2"/>
      <c r="M852" s="480"/>
      <c r="N852" s="1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>
      <c r="A853" s="2"/>
      <c r="B853" s="217"/>
      <c r="C853" s="47"/>
      <c r="D853" s="47"/>
      <c r="E853" s="479"/>
      <c r="F853" s="2"/>
      <c r="G853" s="2"/>
      <c r="H853" s="2"/>
      <c r="I853" s="1"/>
      <c r="J853" s="3"/>
      <c r="K853" s="2"/>
      <c r="L853" s="2"/>
      <c r="M853" s="480"/>
      <c r="N853" s="1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>
      <c r="A854" s="2"/>
      <c r="B854" s="217"/>
      <c r="C854" s="47"/>
      <c r="D854" s="47"/>
      <c r="E854" s="479"/>
      <c r="F854" s="2"/>
      <c r="G854" s="2"/>
      <c r="H854" s="2"/>
      <c r="I854" s="1"/>
      <c r="J854" s="3"/>
      <c r="K854" s="2"/>
      <c r="L854" s="2"/>
      <c r="M854" s="480"/>
      <c r="N854" s="1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>
      <c r="A855" s="2"/>
      <c r="B855" s="217"/>
      <c r="C855" s="47"/>
      <c r="D855" s="47"/>
      <c r="E855" s="479"/>
      <c r="F855" s="2"/>
      <c r="G855" s="2"/>
      <c r="H855" s="2"/>
      <c r="I855" s="1"/>
      <c r="J855" s="3"/>
      <c r="K855" s="2"/>
      <c r="L855" s="2"/>
      <c r="M855" s="480"/>
      <c r="N855" s="1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>
      <c r="A856" s="2"/>
      <c r="B856" s="217"/>
      <c r="C856" s="47"/>
      <c r="D856" s="47"/>
      <c r="E856" s="479"/>
      <c r="F856" s="2"/>
      <c r="G856" s="2"/>
      <c r="H856" s="2"/>
      <c r="I856" s="1"/>
      <c r="J856" s="3"/>
      <c r="K856" s="2"/>
      <c r="L856" s="2"/>
      <c r="M856" s="480"/>
      <c r="N856" s="1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>
      <c r="A857" s="2"/>
      <c r="B857" s="217"/>
      <c r="C857" s="47"/>
      <c r="D857" s="47"/>
      <c r="E857" s="479"/>
      <c r="F857" s="2"/>
      <c r="G857" s="2"/>
      <c r="H857" s="2"/>
      <c r="I857" s="1"/>
      <c r="J857" s="3"/>
      <c r="K857" s="2"/>
      <c r="L857" s="2"/>
      <c r="M857" s="480"/>
      <c r="N857" s="1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>
      <c r="A858" s="2"/>
      <c r="B858" s="217"/>
      <c r="C858" s="47"/>
      <c r="D858" s="47"/>
      <c r="E858" s="479"/>
      <c r="F858" s="2"/>
      <c r="G858" s="2"/>
      <c r="H858" s="2"/>
      <c r="I858" s="1"/>
      <c r="J858" s="3"/>
      <c r="K858" s="2"/>
      <c r="L858" s="2"/>
      <c r="M858" s="480"/>
      <c r="N858" s="1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>
      <c r="A859" s="2"/>
      <c r="B859" s="217"/>
      <c r="C859" s="47"/>
      <c r="D859" s="47"/>
      <c r="E859" s="479"/>
      <c r="F859" s="2"/>
      <c r="G859" s="2"/>
      <c r="H859" s="2"/>
      <c r="I859" s="1"/>
      <c r="J859" s="3"/>
      <c r="K859" s="2"/>
      <c r="L859" s="2"/>
      <c r="M859" s="480"/>
      <c r="N859" s="1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>
      <c r="A860" s="2"/>
      <c r="B860" s="217"/>
      <c r="C860" s="47"/>
      <c r="D860" s="47"/>
      <c r="E860" s="479"/>
      <c r="F860" s="2"/>
      <c r="G860" s="2"/>
      <c r="H860" s="2"/>
      <c r="I860" s="1"/>
      <c r="J860" s="3"/>
      <c r="K860" s="2"/>
      <c r="L860" s="2"/>
      <c r="M860" s="480"/>
      <c r="N860" s="1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>
      <c r="A861" s="2"/>
      <c r="B861" s="217"/>
      <c r="C861" s="47"/>
      <c r="D861" s="47"/>
      <c r="E861" s="479"/>
      <c r="F861" s="2"/>
      <c r="G861" s="2"/>
      <c r="H861" s="2"/>
      <c r="I861" s="1"/>
      <c r="J861" s="3"/>
      <c r="K861" s="2"/>
      <c r="L861" s="2"/>
      <c r="M861" s="480"/>
      <c r="N861" s="1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>
      <c r="A862" s="2"/>
      <c r="B862" s="217"/>
      <c r="C862" s="47"/>
      <c r="D862" s="47"/>
      <c r="E862" s="479"/>
      <c r="F862" s="2"/>
      <c r="G862" s="2"/>
      <c r="H862" s="2"/>
      <c r="I862" s="1"/>
      <c r="J862" s="3"/>
      <c r="K862" s="2"/>
      <c r="L862" s="2"/>
      <c r="M862" s="480"/>
      <c r="N862" s="1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>
      <c r="A863" s="2"/>
      <c r="B863" s="217"/>
      <c r="C863" s="47"/>
      <c r="D863" s="47"/>
      <c r="E863" s="479"/>
      <c r="F863" s="2"/>
      <c r="G863" s="2"/>
      <c r="H863" s="2"/>
      <c r="I863" s="1"/>
      <c r="J863" s="3"/>
      <c r="K863" s="2"/>
      <c r="L863" s="2"/>
      <c r="M863" s="480"/>
      <c r="N863" s="1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>
      <c r="A864" s="2"/>
      <c r="B864" s="217"/>
      <c r="C864" s="47"/>
      <c r="D864" s="47"/>
      <c r="E864" s="479"/>
      <c r="F864" s="2"/>
      <c r="G864" s="2"/>
      <c r="H864" s="2"/>
      <c r="I864" s="1"/>
      <c r="J864" s="3"/>
      <c r="K864" s="2"/>
      <c r="L864" s="2"/>
      <c r="M864" s="480"/>
      <c r="N864" s="1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>
      <c r="A865" s="2"/>
      <c r="B865" s="217"/>
      <c r="C865" s="47"/>
      <c r="D865" s="47"/>
      <c r="E865" s="479"/>
      <c r="F865" s="2"/>
      <c r="G865" s="2"/>
      <c r="H865" s="2"/>
      <c r="I865" s="1"/>
      <c r="J865" s="3"/>
      <c r="K865" s="2"/>
      <c r="L865" s="2"/>
      <c r="M865" s="480"/>
      <c r="N865" s="1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>
      <c r="A866" s="2"/>
      <c r="B866" s="217"/>
      <c r="C866" s="47"/>
      <c r="D866" s="47"/>
      <c r="E866" s="479"/>
      <c r="F866" s="2"/>
      <c r="G866" s="2"/>
      <c r="H866" s="2"/>
      <c r="I866" s="1"/>
      <c r="J866" s="3"/>
      <c r="K866" s="2"/>
      <c r="L866" s="2"/>
      <c r="M866" s="480"/>
      <c r="N866" s="1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>
      <c r="A867" s="2"/>
      <c r="B867" s="217"/>
      <c r="C867" s="47"/>
      <c r="D867" s="47"/>
      <c r="E867" s="479"/>
      <c r="F867" s="2"/>
      <c r="G867" s="2"/>
      <c r="H867" s="2"/>
      <c r="I867" s="1"/>
      <c r="J867" s="3"/>
      <c r="K867" s="2"/>
      <c r="L867" s="2"/>
      <c r="M867" s="480"/>
      <c r="N867" s="1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>
      <c r="A868" s="2"/>
      <c r="B868" s="217"/>
      <c r="C868" s="47"/>
      <c r="D868" s="47"/>
      <c r="E868" s="479"/>
      <c r="F868" s="2"/>
      <c r="G868" s="2"/>
      <c r="H868" s="2"/>
      <c r="I868" s="1"/>
      <c r="J868" s="3"/>
      <c r="K868" s="2"/>
      <c r="L868" s="2"/>
      <c r="M868" s="480"/>
      <c r="N868" s="1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>
      <c r="A869" s="2"/>
      <c r="B869" s="217"/>
      <c r="C869" s="47"/>
      <c r="D869" s="47"/>
      <c r="E869" s="479"/>
      <c r="F869" s="2"/>
      <c r="G869" s="2"/>
      <c r="H869" s="2"/>
      <c r="I869" s="1"/>
      <c r="J869" s="3"/>
      <c r="K869" s="2"/>
      <c r="L869" s="2"/>
      <c r="M869" s="480"/>
      <c r="N869" s="1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>
      <c r="A870" s="2"/>
      <c r="B870" s="217"/>
      <c r="C870" s="47"/>
      <c r="D870" s="47"/>
      <c r="E870" s="479"/>
      <c r="F870" s="2"/>
      <c r="G870" s="2"/>
      <c r="H870" s="2"/>
      <c r="I870" s="1"/>
      <c r="J870" s="3"/>
      <c r="K870" s="2"/>
      <c r="L870" s="2"/>
      <c r="M870" s="480"/>
      <c r="N870" s="1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>
      <c r="A871" s="2"/>
      <c r="B871" s="217"/>
      <c r="C871" s="47"/>
      <c r="D871" s="47"/>
      <c r="E871" s="479"/>
      <c r="F871" s="2"/>
      <c r="G871" s="2"/>
      <c r="H871" s="2"/>
      <c r="I871" s="1"/>
      <c r="J871" s="3"/>
      <c r="K871" s="2"/>
      <c r="L871" s="2"/>
      <c r="M871" s="480"/>
      <c r="N871" s="1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>
      <c r="A872" s="2"/>
      <c r="B872" s="217"/>
      <c r="C872" s="47"/>
      <c r="D872" s="47"/>
      <c r="E872" s="479"/>
      <c r="F872" s="2"/>
      <c r="G872" s="2"/>
      <c r="H872" s="2"/>
      <c r="I872" s="1"/>
      <c r="J872" s="3"/>
      <c r="K872" s="2"/>
      <c r="L872" s="2"/>
      <c r="M872" s="480"/>
      <c r="N872" s="1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>
      <c r="A873" s="2"/>
      <c r="B873" s="217"/>
      <c r="C873" s="47"/>
      <c r="D873" s="47"/>
      <c r="E873" s="479"/>
      <c r="F873" s="2"/>
      <c r="G873" s="2"/>
      <c r="H873" s="2"/>
      <c r="I873" s="1"/>
      <c r="J873" s="3"/>
      <c r="K873" s="2"/>
      <c r="L873" s="2"/>
      <c r="M873" s="480"/>
      <c r="N873" s="1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>
      <c r="A874" s="2"/>
      <c r="B874" s="217"/>
      <c r="C874" s="47"/>
      <c r="D874" s="47"/>
      <c r="E874" s="479"/>
      <c r="F874" s="2"/>
      <c r="G874" s="2"/>
      <c r="H874" s="2"/>
      <c r="I874" s="1"/>
      <c r="J874" s="3"/>
      <c r="K874" s="2"/>
      <c r="L874" s="2"/>
      <c r="M874" s="480"/>
      <c r="N874" s="1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>
      <c r="A875" s="2"/>
      <c r="B875" s="217"/>
      <c r="C875" s="47"/>
      <c r="D875" s="47"/>
      <c r="E875" s="479"/>
      <c r="F875" s="2"/>
      <c r="G875" s="2"/>
      <c r="H875" s="2"/>
      <c r="I875" s="1"/>
      <c r="J875" s="3"/>
      <c r="K875" s="2"/>
      <c r="L875" s="2"/>
      <c r="M875" s="480"/>
      <c r="N875" s="1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>
      <c r="A876" s="2"/>
      <c r="B876" s="217"/>
      <c r="C876" s="47"/>
      <c r="D876" s="47"/>
      <c r="E876" s="479"/>
      <c r="F876" s="2"/>
      <c r="G876" s="2"/>
      <c r="H876" s="2"/>
      <c r="I876" s="1"/>
      <c r="J876" s="3"/>
      <c r="K876" s="2"/>
      <c r="L876" s="2"/>
      <c r="M876" s="480"/>
      <c r="N876" s="1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>
      <c r="A877" s="2"/>
      <c r="B877" s="217"/>
      <c r="C877" s="47"/>
      <c r="D877" s="47"/>
      <c r="E877" s="479"/>
      <c r="F877" s="2"/>
      <c r="G877" s="2"/>
      <c r="H877" s="2"/>
      <c r="I877" s="1"/>
      <c r="J877" s="3"/>
      <c r="K877" s="2"/>
      <c r="L877" s="2"/>
      <c r="M877" s="480"/>
      <c r="N877" s="1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>
      <c r="A878" s="2"/>
      <c r="B878" s="217"/>
      <c r="C878" s="47"/>
      <c r="D878" s="47"/>
      <c r="E878" s="479"/>
      <c r="F878" s="2"/>
      <c r="G878" s="2"/>
      <c r="H878" s="2"/>
      <c r="I878" s="1"/>
      <c r="J878" s="3"/>
      <c r="K878" s="2"/>
      <c r="L878" s="2"/>
      <c r="M878" s="480"/>
      <c r="N878" s="1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>
      <c r="A879" s="2"/>
      <c r="B879" s="217"/>
      <c r="C879" s="47"/>
      <c r="D879" s="47"/>
      <c r="E879" s="479"/>
      <c r="F879" s="2"/>
      <c r="G879" s="2"/>
      <c r="H879" s="2"/>
      <c r="I879" s="1"/>
      <c r="J879" s="3"/>
      <c r="K879" s="2"/>
      <c r="L879" s="2"/>
      <c r="M879" s="480"/>
      <c r="N879" s="1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>
      <c r="A880" s="2"/>
      <c r="B880" s="217"/>
      <c r="C880" s="47"/>
      <c r="D880" s="47"/>
      <c r="E880" s="479"/>
      <c r="F880" s="2"/>
      <c r="G880" s="2"/>
      <c r="H880" s="2"/>
      <c r="I880" s="1"/>
      <c r="J880" s="3"/>
      <c r="K880" s="2"/>
      <c r="L880" s="2"/>
      <c r="M880" s="480"/>
      <c r="N880" s="1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>
      <c r="A881" s="2"/>
      <c r="B881" s="217"/>
      <c r="C881" s="47"/>
      <c r="D881" s="47"/>
      <c r="E881" s="479"/>
      <c r="F881" s="2"/>
      <c r="G881" s="2"/>
      <c r="H881" s="2"/>
      <c r="I881" s="1"/>
      <c r="J881" s="3"/>
      <c r="K881" s="2"/>
      <c r="L881" s="2"/>
      <c r="M881" s="480"/>
      <c r="N881" s="1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>
      <c r="A882" s="2"/>
      <c r="B882" s="217"/>
      <c r="C882" s="47"/>
      <c r="D882" s="47"/>
      <c r="E882" s="479"/>
      <c r="F882" s="2"/>
      <c r="G882" s="2"/>
      <c r="H882" s="2"/>
      <c r="I882" s="1"/>
      <c r="J882" s="3"/>
      <c r="K882" s="2"/>
      <c r="L882" s="2"/>
      <c r="M882" s="480"/>
      <c r="N882" s="1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>
      <c r="A883" s="2"/>
      <c r="B883" s="217"/>
      <c r="C883" s="47"/>
      <c r="D883" s="47"/>
      <c r="E883" s="479"/>
      <c r="F883" s="2"/>
      <c r="G883" s="2"/>
      <c r="H883" s="2"/>
      <c r="I883" s="1"/>
      <c r="J883" s="3"/>
      <c r="K883" s="2"/>
      <c r="L883" s="2"/>
      <c r="M883" s="480"/>
      <c r="N883" s="1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>
      <c r="A884" s="2"/>
      <c r="B884" s="217"/>
      <c r="C884" s="47"/>
      <c r="D884" s="47"/>
      <c r="E884" s="479"/>
      <c r="F884" s="2"/>
      <c r="G884" s="2"/>
      <c r="H884" s="2"/>
      <c r="I884" s="1"/>
      <c r="J884" s="3"/>
      <c r="K884" s="2"/>
      <c r="L884" s="2"/>
      <c r="M884" s="480"/>
      <c r="N884" s="1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>
      <c r="A885" s="2"/>
      <c r="B885" s="217"/>
      <c r="C885" s="47"/>
      <c r="D885" s="47"/>
      <c r="E885" s="479"/>
      <c r="F885" s="2"/>
      <c r="G885" s="2"/>
      <c r="H885" s="2"/>
      <c r="I885" s="1"/>
      <c r="J885" s="3"/>
      <c r="K885" s="2"/>
      <c r="L885" s="2"/>
      <c r="M885" s="480"/>
      <c r="N885" s="1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>
      <c r="A886" s="2"/>
      <c r="B886" s="217"/>
      <c r="C886" s="47"/>
      <c r="D886" s="47"/>
      <c r="E886" s="479"/>
      <c r="F886" s="2"/>
      <c r="G886" s="2"/>
      <c r="H886" s="2"/>
      <c r="I886" s="1"/>
      <c r="J886" s="3"/>
      <c r="K886" s="2"/>
      <c r="L886" s="2"/>
      <c r="M886" s="480"/>
      <c r="N886" s="1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>
      <c r="A887" s="2"/>
      <c r="B887" s="217"/>
      <c r="C887" s="47"/>
      <c r="D887" s="47"/>
      <c r="E887" s="479"/>
      <c r="F887" s="2"/>
      <c r="G887" s="2"/>
      <c r="H887" s="2"/>
      <c r="I887" s="1"/>
      <c r="J887" s="3"/>
      <c r="K887" s="2"/>
      <c r="L887" s="2"/>
      <c r="M887" s="480"/>
      <c r="N887" s="1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>
      <c r="A888" s="2"/>
      <c r="B888" s="217"/>
      <c r="C888" s="47"/>
      <c r="D888" s="47"/>
      <c r="E888" s="479"/>
      <c r="F888" s="2"/>
      <c r="G888" s="2"/>
      <c r="H888" s="2"/>
      <c r="I888" s="1"/>
      <c r="J888" s="3"/>
      <c r="K888" s="2"/>
      <c r="L888" s="2"/>
      <c r="M888" s="480"/>
      <c r="N888" s="1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>
      <c r="A889" s="2"/>
      <c r="B889" s="217"/>
      <c r="C889" s="47"/>
      <c r="D889" s="47"/>
      <c r="E889" s="479"/>
      <c r="F889" s="2"/>
      <c r="G889" s="2"/>
      <c r="H889" s="2"/>
      <c r="I889" s="1"/>
      <c r="J889" s="3"/>
      <c r="K889" s="2"/>
      <c r="L889" s="2"/>
      <c r="M889" s="480"/>
      <c r="N889" s="1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>
      <c r="A890" s="2"/>
      <c r="B890" s="217"/>
      <c r="C890" s="47"/>
      <c r="D890" s="47"/>
      <c r="E890" s="479"/>
      <c r="F890" s="2"/>
      <c r="G890" s="2"/>
      <c r="H890" s="2"/>
      <c r="I890" s="1"/>
      <c r="J890" s="3"/>
      <c r="K890" s="2"/>
      <c r="L890" s="2"/>
      <c r="M890" s="480"/>
      <c r="N890" s="1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>
      <c r="A891" s="2"/>
      <c r="B891" s="217"/>
      <c r="C891" s="47"/>
      <c r="D891" s="47"/>
      <c r="E891" s="479"/>
      <c r="F891" s="2"/>
      <c r="G891" s="2"/>
      <c r="H891" s="2"/>
      <c r="I891" s="1"/>
      <c r="J891" s="3"/>
      <c r="K891" s="2"/>
      <c r="L891" s="2"/>
      <c r="M891" s="480"/>
      <c r="N891" s="1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>
      <c r="A892" s="2"/>
      <c r="B892" s="217"/>
      <c r="C892" s="47"/>
      <c r="D892" s="47"/>
      <c r="E892" s="479"/>
      <c r="F892" s="2"/>
      <c r="G892" s="2"/>
      <c r="H892" s="2"/>
      <c r="I892" s="1"/>
      <c r="J892" s="3"/>
      <c r="K892" s="2"/>
      <c r="L892" s="2"/>
      <c r="M892" s="480"/>
      <c r="N892" s="1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>
      <c r="A893" s="2"/>
      <c r="B893" s="217"/>
      <c r="C893" s="47"/>
      <c r="D893" s="47"/>
      <c r="E893" s="479"/>
      <c r="F893" s="2"/>
      <c r="G893" s="2"/>
      <c r="H893" s="2"/>
      <c r="I893" s="1"/>
      <c r="J893" s="3"/>
      <c r="K893" s="2"/>
      <c r="L893" s="2"/>
      <c r="M893" s="480"/>
      <c r="N893" s="1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>
      <c r="A894" s="2"/>
      <c r="B894" s="217"/>
      <c r="C894" s="47"/>
      <c r="D894" s="47"/>
      <c r="E894" s="479"/>
      <c r="F894" s="2"/>
      <c r="G894" s="2"/>
      <c r="H894" s="2"/>
      <c r="I894" s="1"/>
      <c r="J894" s="3"/>
      <c r="K894" s="2"/>
      <c r="L894" s="2"/>
      <c r="M894" s="480"/>
      <c r="N894" s="1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>
      <c r="A895" s="2"/>
      <c r="B895" s="217"/>
      <c r="C895" s="47"/>
      <c r="D895" s="47"/>
      <c r="E895" s="479"/>
      <c r="F895" s="2"/>
      <c r="G895" s="2"/>
      <c r="H895" s="2"/>
      <c r="I895" s="1"/>
      <c r="J895" s="3"/>
      <c r="K895" s="2"/>
      <c r="L895" s="2"/>
      <c r="M895" s="480"/>
      <c r="N895" s="1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>
      <c r="A896" s="2"/>
      <c r="B896" s="217"/>
      <c r="C896" s="47"/>
      <c r="D896" s="47"/>
      <c r="E896" s="479"/>
      <c r="F896" s="2"/>
      <c r="G896" s="2"/>
      <c r="H896" s="2"/>
      <c r="I896" s="1"/>
      <c r="J896" s="3"/>
      <c r="K896" s="2"/>
      <c r="L896" s="2"/>
      <c r="M896" s="480"/>
      <c r="N896" s="1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>
      <c r="A897" s="2"/>
      <c r="B897" s="217"/>
      <c r="C897" s="47"/>
      <c r="D897" s="47"/>
      <c r="E897" s="479"/>
      <c r="F897" s="2"/>
      <c r="G897" s="2"/>
      <c r="H897" s="2"/>
      <c r="I897" s="1"/>
      <c r="J897" s="3"/>
      <c r="K897" s="2"/>
      <c r="L897" s="2"/>
      <c r="M897" s="480"/>
      <c r="N897" s="1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>
      <c r="A898" s="2"/>
      <c r="B898" s="217"/>
      <c r="C898" s="47"/>
      <c r="D898" s="47"/>
      <c r="E898" s="479"/>
      <c r="F898" s="2"/>
      <c r="G898" s="2"/>
      <c r="H898" s="2"/>
      <c r="I898" s="1"/>
      <c r="J898" s="3"/>
      <c r="K898" s="2"/>
      <c r="L898" s="2"/>
      <c r="M898" s="480"/>
      <c r="N898" s="1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>
      <c r="A899" s="2"/>
      <c r="B899" s="217"/>
      <c r="C899" s="47"/>
      <c r="D899" s="47"/>
      <c r="E899" s="479"/>
      <c r="F899" s="2"/>
      <c r="G899" s="2"/>
      <c r="H899" s="2"/>
      <c r="I899" s="1"/>
      <c r="J899" s="3"/>
      <c r="K899" s="2"/>
      <c r="L899" s="2"/>
      <c r="M899" s="480"/>
      <c r="N899" s="1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>
      <c r="A900" s="2"/>
      <c r="B900" s="217"/>
      <c r="C900" s="47"/>
      <c r="D900" s="47"/>
      <c r="E900" s="479"/>
      <c r="F900" s="2"/>
      <c r="G900" s="2"/>
      <c r="H900" s="2"/>
      <c r="I900" s="1"/>
      <c r="J900" s="3"/>
      <c r="K900" s="2"/>
      <c r="L900" s="2"/>
      <c r="M900" s="480"/>
      <c r="N900" s="1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>
      <c r="A901" s="2"/>
      <c r="B901" s="217"/>
      <c r="C901" s="47"/>
      <c r="D901" s="47"/>
      <c r="E901" s="479"/>
      <c r="F901" s="2"/>
      <c r="G901" s="2"/>
      <c r="H901" s="2"/>
      <c r="I901" s="1"/>
      <c r="J901" s="3"/>
      <c r="K901" s="2"/>
      <c r="L901" s="2"/>
      <c r="M901" s="480"/>
      <c r="N901" s="1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>
      <c r="A902" s="2"/>
      <c r="B902" s="217"/>
      <c r="C902" s="47"/>
      <c r="D902" s="47"/>
      <c r="E902" s="479"/>
      <c r="F902" s="2"/>
      <c r="G902" s="2"/>
      <c r="H902" s="2"/>
      <c r="I902" s="1"/>
      <c r="J902" s="3"/>
      <c r="K902" s="2"/>
      <c r="L902" s="2"/>
      <c r="M902" s="480"/>
      <c r="N902" s="1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>
      <c r="A903" s="2"/>
      <c r="B903" s="217"/>
      <c r="C903" s="47"/>
      <c r="D903" s="47"/>
      <c r="E903" s="479"/>
      <c r="F903" s="2"/>
      <c r="G903" s="2"/>
      <c r="H903" s="2"/>
      <c r="I903" s="1"/>
      <c r="J903" s="3"/>
      <c r="K903" s="2"/>
      <c r="L903" s="2"/>
      <c r="M903" s="480"/>
      <c r="N903" s="1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>
      <c r="A904" s="2"/>
      <c r="B904" s="217"/>
      <c r="C904" s="47"/>
      <c r="D904" s="47"/>
      <c r="E904" s="479"/>
      <c r="F904" s="2"/>
      <c r="G904" s="2"/>
      <c r="H904" s="2"/>
      <c r="I904" s="1"/>
      <c r="J904" s="3"/>
      <c r="K904" s="2"/>
      <c r="L904" s="2"/>
      <c r="M904" s="480"/>
      <c r="N904" s="1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>
      <c r="A905" s="2"/>
      <c r="B905" s="217"/>
      <c r="C905" s="47"/>
      <c r="D905" s="47"/>
      <c r="E905" s="479"/>
      <c r="F905" s="2"/>
      <c r="G905" s="2"/>
      <c r="H905" s="2"/>
      <c r="I905" s="1"/>
      <c r="J905" s="3"/>
      <c r="K905" s="2"/>
      <c r="L905" s="2"/>
      <c r="M905" s="480"/>
      <c r="N905" s="1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>
      <c r="A906" s="2"/>
      <c r="B906" s="217"/>
      <c r="C906" s="47"/>
      <c r="D906" s="47"/>
      <c r="E906" s="479"/>
      <c r="F906" s="2"/>
      <c r="G906" s="2"/>
      <c r="H906" s="2"/>
      <c r="I906" s="1"/>
      <c r="J906" s="3"/>
      <c r="K906" s="2"/>
      <c r="L906" s="2"/>
      <c r="M906" s="480"/>
      <c r="N906" s="1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>
      <c r="A907" s="2"/>
      <c r="B907" s="217"/>
      <c r="C907" s="47"/>
      <c r="D907" s="47"/>
      <c r="E907" s="479"/>
      <c r="F907" s="2"/>
      <c r="G907" s="2"/>
      <c r="H907" s="2"/>
      <c r="I907" s="1"/>
      <c r="J907" s="3"/>
      <c r="K907" s="2"/>
      <c r="L907" s="2"/>
      <c r="M907" s="480"/>
      <c r="N907" s="1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>
      <c r="A908" s="2"/>
      <c r="B908" s="217"/>
      <c r="C908" s="47"/>
      <c r="D908" s="47"/>
      <c r="E908" s="479"/>
      <c r="F908" s="2"/>
      <c r="G908" s="2"/>
      <c r="H908" s="2"/>
      <c r="I908" s="1"/>
      <c r="J908" s="3"/>
      <c r="K908" s="2"/>
      <c r="L908" s="2"/>
      <c r="M908" s="480"/>
      <c r="N908" s="1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>
      <c r="A909" s="2"/>
      <c r="B909" s="217"/>
      <c r="C909" s="47"/>
      <c r="D909" s="47"/>
      <c r="E909" s="479"/>
      <c r="F909" s="2"/>
      <c r="G909" s="2"/>
      <c r="H909" s="2"/>
      <c r="I909" s="1"/>
      <c r="J909" s="3"/>
      <c r="K909" s="2"/>
      <c r="L909" s="2"/>
      <c r="M909" s="480"/>
      <c r="N909" s="1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>
      <c r="A910" s="2"/>
      <c r="B910" s="217"/>
      <c r="C910" s="47"/>
      <c r="D910" s="47"/>
      <c r="E910" s="479"/>
      <c r="F910" s="2"/>
      <c r="G910" s="2"/>
      <c r="H910" s="2"/>
      <c r="I910" s="1"/>
      <c r="J910" s="3"/>
      <c r="K910" s="2"/>
      <c r="L910" s="2"/>
      <c r="M910" s="480"/>
      <c r="N910" s="1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>
      <c r="A911" s="2"/>
      <c r="B911" s="217"/>
      <c r="C911" s="47"/>
      <c r="D911" s="47"/>
      <c r="E911" s="479"/>
      <c r="F911" s="2"/>
      <c r="G911" s="2"/>
      <c r="H911" s="2"/>
      <c r="I911" s="1"/>
      <c r="J911" s="3"/>
      <c r="K911" s="2"/>
      <c r="L911" s="2"/>
      <c r="M911" s="480"/>
      <c r="N911" s="1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>
      <c r="A912" s="2"/>
      <c r="B912" s="217"/>
      <c r="C912" s="47"/>
      <c r="D912" s="47"/>
      <c r="E912" s="479"/>
      <c r="F912" s="2"/>
      <c r="G912" s="2"/>
      <c r="H912" s="2"/>
      <c r="I912" s="1"/>
      <c r="J912" s="3"/>
      <c r="K912" s="2"/>
      <c r="L912" s="2"/>
      <c r="M912" s="480"/>
      <c r="N912" s="1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>
      <c r="A913" s="2"/>
      <c r="B913" s="217"/>
      <c r="C913" s="47"/>
      <c r="D913" s="47"/>
      <c r="E913" s="479"/>
      <c r="F913" s="2"/>
      <c r="G913" s="2"/>
      <c r="H913" s="2"/>
      <c r="I913" s="1"/>
      <c r="J913" s="3"/>
      <c r="K913" s="2"/>
      <c r="L913" s="2"/>
      <c r="M913" s="480"/>
      <c r="N913" s="1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>
      <c r="A914" s="2"/>
      <c r="B914" s="217"/>
      <c r="C914" s="47"/>
      <c r="D914" s="47"/>
      <c r="E914" s="479"/>
      <c r="F914" s="2"/>
      <c r="G914" s="2"/>
      <c r="H914" s="2"/>
      <c r="I914" s="1"/>
      <c r="J914" s="3"/>
      <c r="K914" s="2"/>
      <c r="L914" s="2"/>
      <c r="M914" s="480"/>
      <c r="N914" s="1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>
      <c r="A915" s="2"/>
      <c r="B915" s="217"/>
      <c r="C915" s="47"/>
      <c r="D915" s="47"/>
      <c r="E915" s="479"/>
      <c r="F915" s="2"/>
      <c r="G915" s="2"/>
      <c r="H915" s="2"/>
      <c r="I915" s="1"/>
      <c r="J915" s="3"/>
      <c r="K915" s="2"/>
      <c r="L915" s="2"/>
      <c r="M915" s="480"/>
      <c r="N915" s="1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>
      <c r="A916" s="2"/>
      <c r="B916" s="217"/>
      <c r="C916" s="47"/>
      <c r="D916" s="47"/>
      <c r="E916" s="479"/>
      <c r="F916" s="2"/>
      <c r="G916" s="2"/>
      <c r="H916" s="2"/>
      <c r="I916" s="1"/>
      <c r="J916" s="3"/>
      <c r="K916" s="2"/>
      <c r="L916" s="2"/>
      <c r="M916" s="480"/>
      <c r="N916" s="1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>
      <c r="A917" s="2"/>
      <c r="B917" s="217"/>
      <c r="C917" s="47"/>
      <c r="D917" s="47"/>
      <c r="E917" s="479"/>
      <c r="F917" s="2"/>
      <c r="G917" s="2"/>
      <c r="H917" s="2"/>
      <c r="I917" s="1"/>
      <c r="J917" s="3"/>
      <c r="K917" s="2"/>
      <c r="L917" s="2"/>
      <c r="M917" s="480"/>
      <c r="N917" s="1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>
      <c r="A918" s="2"/>
      <c r="B918" s="217"/>
      <c r="C918" s="47"/>
      <c r="D918" s="47"/>
      <c r="E918" s="479"/>
      <c r="F918" s="2"/>
      <c r="G918" s="2"/>
      <c r="H918" s="2"/>
      <c r="I918" s="1"/>
      <c r="J918" s="3"/>
      <c r="K918" s="2"/>
      <c r="L918" s="2"/>
      <c r="M918" s="480"/>
      <c r="N918" s="1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>
      <c r="A919" s="2"/>
      <c r="B919" s="217"/>
      <c r="C919" s="47"/>
      <c r="D919" s="47"/>
      <c r="E919" s="479"/>
      <c r="F919" s="2"/>
      <c r="G919" s="2"/>
      <c r="H919" s="2"/>
      <c r="I919" s="1"/>
      <c r="J919" s="3"/>
      <c r="K919" s="2"/>
      <c r="L919" s="2"/>
      <c r="M919" s="480"/>
      <c r="N919" s="1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>
      <c r="A920" s="2"/>
      <c r="B920" s="217"/>
      <c r="C920" s="47"/>
      <c r="D920" s="47"/>
      <c r="E920" s="479"/>
      <c r="F920" s="2"/>
      <c r="G920" s="2"/>
      <c r="H920" s="2"/>
      <c r="I920" s="1"/>
      <c r="J920" s="3"/>
      <c r="K920" s="2"/>
      <c r="L920" s="2"/>
      <c r="M920" s="480"/>
      <c r="N920" s="1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>
      <c r="A921" s="2"/>
      <c r="B921" s="217"/>
      <c r="C921" s="47"/>
      <c r="D921" s="47"/>
      <c r="E921" s="479"/>
      <c r="F921" s="2"/>
      <c r="G921" s="2"/>
      <c r="H921" s="2"/>
      <c r="I921" s="1"/>
      <c r="J921" s="3"/>
      <c r="K921" s="2"/>
      <c r="L921" s="2"/>
      <c r="M921" s="480"/>
      <c r="N921" s="1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>
      <c r="A922" s="2"/>
      <c r="B922" s="217"/>
      <c r="C922" s="47"/>
      <c r="D922" s="47"/>
      <c r="E922" s="479"/>
      <c r="F922" s="2"/>
      <c r="G922" s="2"/>
      <c r="H922" s="2"/>
      <c r="I922" s="1"/>
      <c r="J922" s="3"/>
      <c r="K922" s="2"/>
      <c r="L922" s="2"/>
      <c r="M922" s="480"/>
      <c r="N922" s="1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>
      <c r="A923" s="2"/>
      <c r="B923" s="217"/>
      <c r="C923" s="47"/>
      <c r="D923" s="47"/>
      <c r="E923" s="479"/>
      <c r="F923" s="2"/>
      <c r="G923" s="2"/>
      <c r="H923" s="2"/>
      <c r="I923" s="1"/>
      <c r="J923" s="3"/>
      <c r="K923" s="2"/>
      <c r="L923" s="2"/>
      <c r="M923" s="480"/>
      <c r="N923" s="1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>
      <c r="A924" s="2"/>
      <c r="B924" s="217"/>
      <c r="C924" s="47"/>
      <c r="D924" s="47"/>
      <c r="E924" s="479"/>
      <c r="F924" s="2"/>
      <c r="G924" s="2"/>
      <c r="H924" s="2"/>
      <c r="I924" s="1"/>
      <c r="J924" s="3"/>
      <c r="K924" s="2"/>
      <c r="L924" s="2"/>
      <c r="M924" s="480"/>
      <c r="N924" s="1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>
      <c r="A925" s="2"/>
      <c r="B925" s="217"/>
      <c r="C925" s="47"/>
      <c r="D925" s="47"/>
      <c r="E925" s="479"/>
      <c r="F925" s="2"/>
      <c r="G925" s="2"/>
      <c r="H925" s="2"/>
      <c r="I925" s="1"/>
      <c r="J925" s="3"/>
      <c r="K925" s="2"/>
      <c r="L925" s="2"/>
      <c r="M925" s="480"/>
      <c r="N925" s="1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>
      <c r="A926" s="2"/>
      <c r="B926" s="217"/>
      <c r="C926" s="47"/>
      <c r="D926" s="47"/>
      <c r="E926" s="479"/>
      <c r="F926" s="2"/>
      <c r="G926" s="2"/>
      <c r="H926" s="2"/>
      <c r="I926" s="1"/>
      <c r="J926" s="3"/>
      <c r="K926" s="2"/>
      <c r="L926" s="2"/>
      <c r="M926" s="480"/>
      <c r="N926" s="1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>
      <c r="A927" s="2"/>
      <c r="B927" s="217"/>
      <c r="C927" s="47"/>
      <c r="D927" s="47"/>
      <c r="E927" s="479"/>
      <c r="F927" s="2"/>
      <c r="G927" s="2"/>
      <c r="H927" s="2"/>
      <c r="I927" s="1"/>
      <c r="J927" s="3"/>
      <c r="K927" s="2"/>
      <c r="L927" s="2"/>
      <c r="M927" s="480"/>
      <c r="N927" s="1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>
      <c r="A928" s="2"/>
      <c r="B928" s="217"/>
      <c r="C928" s="47"/>
      <c r="D928" s="47"/>
      <c r="E928" s="479"/>
      <c r="F928" s="2"/>
      <c r="G928" s="2"/>
      <c r="H928" s="2"/>
      <c r="I928" s="1"/>
      <c r="J928" s="3"/>
      <c r="K928" s="2"/>
      <c r="L928" s="2"/>
      <c r="M928" s="480"/>
      <c r="N928" s="1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>
      <c r="A929" s="2"/>
      <c r="B929" s="217"/>
      <c r="C929" s="47"/>
      <c r="D929" s="47"/>
      <c r="E929" s="479"/>
      <c r="F929" s="2"/>
      <c r="G929" s="2"/>
      <c r="H929" s="2"/>
      <c r="I929" s="1"/>
      <c r="J929" s="3"/>
      <c r="K929" s="2"/>
      <c r="L929" s="2"/>
      <c r="M929" s="480"/>
      <c r="N929" s="1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>
      <c r="A930" s="2"/>
      <c r="B930" s="217"/>
      <c r="C930" s="47"/>
      <c r="D930" s="47"/>
      <c r="E930" s="479"/>
      <c r="F930" s="2"/>
      <c r="G930" s="2"/>
      <c r="H930" s="2"/>
      <c r="I930" s="1"/>
      <c r="J930" s="3"/>
      <c r="K930" s="2"/>
      <c r="L930" s="2"/>
      <c r="M930" s="480"/>
      <c r="N930" s="1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>
      <c r="A931" s="2"/>
      <c r="B931" s="217"/>
      <c r="C931" s="47"/>
      <c r="D931" s="47"/>
      <c r="E931" s="479"/>
      <c r="F931" s="2"/>
      <c r="G931" s="2"/>
      <c r="H931" s="2"/>
      <c r="I931" s="1"/>
      <c r="J931" s="3"/>
      <c r="K931" s="2"/>
      <c r="L931" s="2"/>
      <c r="M931" s="480"/>
      <c r="N931" s="1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>
      <c r="A932" s="2"/>
      <c r="B932" s="217"/>
      <c r="C932" s="47"/>
      <c r="D932" s="47"/>
      <c r="E932" s="479"/>
      <c r="F932" s="2"/>
      <c r="G932" s="2"/>
      <c r="H932" s="2"/>
      <c r="I932" s="1"/>
      <c r="J932" s="3"/>
      <c r="K932" s="2"/>
      <c r="L932" s="2"/>
      <c r="M932" s="480"/>
      <c r="N932" s="1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>
      <c r="A933" s="2"/>
      <c r="B933" s="217"/>
      <c r="C933" s="47"/>
      <c r="D933" s="47"/>
      <c r="E933" s="479"/>
      <c r="F933" s="2"/>
      <c r="G933" s="2"/>
      <c r="H933" s="2"/>
      <c r="I933" s="1"/>
      <c r="J933" s="3"/>
      <c r="K933" s="2"/>
      <c r="L933" s="2"/>
      <c r="M933" s="480"/>
      <c r="N933" s="1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>
      <c r="A934" s="2"/>
      <c r="B934" s="217"/>
      <c r="C934" s="47"/>
      <c r="D934" s="47"/>
      <c r="E934" s="479"/>
      <c r="F934" s="2"/>
      <c r="G934" s="2"/>
      <c r="H934" s="2"/>
      <c r="I934" s="1"/>
      <c r="J934" s="3"/>
      <c r="K934" s="2"/>
      <c r="L934" s="2"/>
      <c r="M934" s="480"/>
      <c r="N934" s="1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>
      <c r="A935" s="2"/>
      <c r="B935" s="217"/>
      <c r="C935" s="47"/>
      <c r="D935" s="47"/>
      <c r="E935" s="479"/>
      <c r="F935" s="2"/>
      <c r="G935" s="2"/>
      <c r="H935" s="2"/>
      <c r="I935" s="1"/>
      <c r="J935" s="3"/>
      <c r="K935" s="2"/>
      <c r="L935" s="2"/>
      <c r="M935" s="480"/>
      <c r="N935" s="1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>
      <c r="A936" s="2"/>
      <c r="B936" s="217"/>
      <c r="C936" s="47"/>
      <c r="D936" s="47"/>
      <c r="E936" s="479"/>
      <c r="F936" s="2"/>
      <c r="G936" s="2"/>
      <c r="H936" s="2"/>
      <c r="I936" s="1"/>
      <c r="J936" s="3"/>
      <c r="K936" s="2"/>
      <c r="L936" s="2"/>
      <c r="M936" s="480"/>
      <c r="N936" s="1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>
      <c r="A937" s="2"/>
      <c r="B937" s="217"/>
      <c r="C937" s="47"/>
      <c r="D937" s="47"/>
      <c r="E937" s="479"/>
      <c r="F937" s="2"/>
      <c r="G937" s="2"/>
      <c r="H937" s="2"/>
      <c r="I937" s="1"/>
      <c r="J937" s="3"/>
      <c r="K937" s="2"/>
      <c r="L937" s="2"/>
      <c r="M937" s="480"/>
      <c r="N937" s="1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>
      <c r="A938" s="2"/>
      <c r="B938" s="217"/>
      <c r="C938" s="47"/>
      <c r="D938" s="47"/>
      <c r="E938" s="479"/>
      <c r="F938" s="2"/>
      <c r="G938" s="2"/>
      <c r="H938" s="2"/>
      <c r="I938" s="1"/>
      <c r="J938" s="3"/>
      <c r="K938" s="2"/>
      <c r="L938" s="2"/>
      <c r="M938" s="480"/>
      <c r="N938" s="1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>
      <c r="A939" s="2"/>
      <c r="B939" s="217"/>
      <c r="C939" s="47"/>
      <c r="D939" s="47"/>
      <c r="E939" s="479"/>
      <c r="F939" s="2"/>
      <c r="G939" s="2"/>
      <c r="H939" s="2"/>
      <c r="I939" s="1"/>
      <c r="J939" s="3"/>
      <c r="K939" s="2"/>
      <c r="L939" s="2"/>
      <c r="M939" s="480"/>
      <c r="N939" s="1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>
      <c r="A940" s="2"/>
      <c r="B940" s="217"/>
      <c r="C940" s="47"/>
      <c r="D940" s="47"/>
      <c r="E940" s="479"/>
      <c r="F940" s="2"/>
      <c r="G940" s="2"/>
      <c r="H940" s="2"/>
      <c r="I940" s="1"/>
      <c r="J940" s="3"/>
      <c r="K940" s="2"/>
      <c r="L940" s="2"/>
      <c r="M940" s="480"/>
      <c r="N940" s="1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>
      <c r="A941" s="2"/>
      <c r="B941" s="217"/>
      <c r="C941" s="47"/>
      <c r="D941" s="47"/>
      <c r="E941" s="479"/>
      <c r="F941" s="2"/>
      <c r="G941" s="2"/>
      <c r="H941" s="2"/>
      <c r="I941" s="1"/>
      <c r="J941" s="3"/>
      <c r="K941" s="2"/>
      <c r="L941" s="2"/>
      <c r="M941" s="480"/>
      <c r="N941" s="1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>
      <c r="A942" s="2"/>
      <c r="B942" s="217"/>
      <c r="C942" s="47"/>
      <c r="D942" s="47"/>
      <c r="E942" s="479"/>
      <c r="F942" s="2"/>
      <c r="G942" s="2"/>
      <c r="H942" s="2"/>
      <c r="I942" s="1"/>
      <c r="J942" s="3"/>
      <c r="K942" s="2"/>
      <c r="L942" s="2"/>
      <c r="M942" s="480"/>
      <c r="N942" s="1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>
      <c r="A943" s="2"/>
      <c r="B943" s="217"/>
      <c r="C943" s="47"/>
      <c r="D943" s="47"/>
      <c r="E943" s="479"/>
      <c r="F943" s="2"/>
      <c r="G943" s="2"/>
      <c r="H943" s="2"/>
      <c r="I943" s="1"/>
      <c r="J943" s="3"/>
      <c r="K943" s="2"/>
      <c r="L943" s="2"/>
      <c r="M943" s="480"/>
      <c r="N943" s="1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>
      <c r="A944" s="2"/>
      <c r="B944" s="217"/>
      <c r="C944" s="47"/>
      <c r="D944" s="47"/>
      <c r="E944" s="479"/>
      <c r="F944" s="2"/>
      <c r="G944" s="2"/>
      <c r="H944" s="2"/>
      <c r="I944" s="1"/>
      <c r="J944" s="3"/>
      <c r="K944" s="2"/>
      <c r="L944" s="2"/>
      <c r="M944" s="480"/>
      <c r="N944" s="1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>
      <c r="A945" s="2"/>
      <c r="B945" s="217"/>
      <c r="C945" s="47"/>
      <c r="D945" s="47"/>
      <c r="E945" s="479"/>
      <c r="F945" s="2"/>
      <c r="G945" s="2"/>
      <c r="H945" s="2"/>
      <c r="I945" s="1"/>
      <c r="J945" s="3"/>
      <c r="K945" s="2"/>
      <c r="L945" s="2"/>
      <c r="M945" s="480"/>
      <c r="N945" s="1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>
      <c r="A946" s="2"/>
      <c r="B946" s="217"/>
      <c r="C946" s="47"/>
      <c r="D946" s="47"/>
      <c r="E946" s="479"/>
      <c r="F946" s="2"/>
      <c r="G946" s="2"/>
      <c r="H946" s="2"/>
      <c r="I946" s="1"/>
      <c r="J946" s="3"/>
      <c r="K946" s="2"/>
      <c r="L946" s="2"/>
      <c r="M946" s="480"/>
      <c r="N946" s="1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>
      <c r="A947" s="2"/>
      <c r="B947" s="217"/>
      <c r="C947" s="47"/>
      <c r="D947" s="47"/>
      <c r="E947" s="479"/>
      <c r="F947" s="2"/>
      <c r="G947" s="2"/>
      <c r="H947" s="2"/>
      <c r="I947" s="1"/>
      <c r="J947" s="3"/>
      <c r="K947" s="2"/>
      <c r="L947" s="2"/>
      <c r="M947" s="480"/>
      <c r="N947" s="1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>
      <c r="A948" s="2"/>
      <c r="B948" s="217"/>
      <c r="C948" s="47"/>
      <c r="D948" s="47"/>
      <c r="E948" s="479"/>
      <c r="F948" s="2"/>
      <c r="G948" s="2"/>
      <c r="H948" s="2"/>
      <c r="I948" s="1"/>
      <c r="J948" s="3"/>
      <c r="K948" s="2"/>
      <c r="L948" s="2"/>
      <c r="M948" s="480"/>
      <c r="N948" s="1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>
      <c r="A949" s="2"/>
      <c r="B949" s="217"/>
      <c r="C949" s="47"/>
      <c r="D949" s="47"/>
      <c r="E949" s="479"/>
      <c r="F949" s="2"/>
      <c r="G949" s="2"/>
      <c r="H949" s="2"/>
      <c r="I949" s="1"/>
      <c r="J949" s="3"/>
      <c r="K949" s="2"/>
      <c r="L949" s="2"/>
      <c r="M949" s="480"/>
      <c r="N949" s="1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>
      <c r="A950" s="2"/>
      <c r="B950" s="217"/>
      <c r="C950" s="47"/>
      <c r="D950" s="47"/>
      <c r="E950" s="479"/>
      <c r="F950" s="2"/>
      <c r="G950" s="2"/>
      <c r="H950" s="2"/>
      <c r="I950" s="1"/>
      <c r="J950" s="3"/>
      <c r="K950" s="2"/>
      <c r="L950" s="2"/>
      <c r="M950" s="480"/>
      <c r="N950" s="1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>
      <c r="A951" s="2"/>
      <c r="B951" s="217"/>
      <c r="C951" s="47"/>
      <c r="D951" s="47"/>
      <c r="E951" s="479"/>
      <c r="F951" s="2"/>
      <c r="G951" s="2"/>
      <c r="H951" s="2"/>
      <c r="I951" s="1"/>
      <c r="J951" s="3"/>
      <c r="K951" s="2"/>
      <c r="L951" s="2"/>
      <c r="M951" s="480"/>
      <c r="N951" s="1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>
      <c r="A952" s="2"/>
      <c r="B952" s="217"/>
      <c r="C952" s="47"/>
      <c r="D952" s="47"/>
      <c r="E952" s="479"/>
      <c r="F952" s="2"/>
      <c r="G952" s="2"/>
      <c r="H952" s="2"/>
      <c r="I952" s="1"/>
      <c r="J952" s="3"/>
      <c r="K952" s="2"/>
      <c r="L952" s="2"/>
      <c r="M952" s="480"/>
      <c r="N952" s="1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>
      <c r="A953" s="2"/>
      <c r="B953" s="217"/>
      <c r="C953" s="47"/>
      <c r="D953" s="47"/>
      <c r="E953" s="479"/>
      <c r="F953" s="2"/>
      <c r="G953" s="2"/>
      <c r="H953" s="2"/>
      <c r="I953" s="1"/>
      <c r="J953" s="3"/>
      <c r="K953" s="2"/>
      <c r="L953" s="2"/>
      <c r="M953" s="480"/>
      <c r="N953" s="1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>
      <c r="A954" s="2"/>
      <c r="B954" s="217"/>
      <c r="C954" s="47"/>
      <c r="D954" s="47"/>
      <c r="E954" s="479"/>
      <c r="F954" s="2"/>
      <c r="G954" s="2"/>
      <c r="H954" s="2"/>
      <c r="I954" s="1"/>
      <c r="J954" s="3"/>
      <c r="K954" s="2"/>
      <c r="L954" s="2"/>
      <c r="M954" s="480"/>
      <c r="N954" s="1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>
      <c r="A955" s="2"/>
      <c r="B955" s="217"/>
      <c r="C955" s="47"/>
      <c r="D955" s="47"/>
      <c r="E955" s="479"/>
      <c r="F955" s="2"/>
      <c r="G955" s="2"/>
      <c r="H955" s="2"/>
      <c r="I955" s="1"/>
      <c r="J955" s="3"/>
      <c r="K955" s="2"/>
      <c r="L955" s="2"/>
      <c r="M955" s="480"/>
      <c r="N955" s="1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>
      <c r="A956" s="2"/>
      <c r="B956" s="217"/>
      <c r="C956" s="47"/>
      <c r="D956" s="47"/>
      <c r="E956" s="479"/>
      <c r="F956" s="2"/>
      <c r="G956" s="2"/>
      <c r="H956" s="2"/>
      <c r="I956" s="1"/>
      <c r="J956" s="3"/>
      <c r="K956" s="2"/>
      <c r="L956" s="2"/>
      <c r="M956" s="480"/>
      <c r="N956" s="1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>
      <c r="A957" s="2"/>
      <c r="B957" s="217"/>
      <c r="C957" s="47"/>
      <c r="D957" s="47"/>
      <c r="E957" s="479"/>
      <c r="F957" s="2"/>
      <c r="G957" s="2"/>
      <c r="H957" s="2"/>
      <c r="I957" s="1"/>
      <c r="J957" s="3"/>
      <c r="K957" s="2"/>
      <c r="L957" s="2"/>
      <c r="M957" s="480"/>
      <c r="N957" s="1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>
      <c r="A958" s="2"/>
      <c r="B958" s="217"/>
      <c r="C958" s="47"/>
      <c r="D958" s="47"/>
      <c r="E958" s="479"/>
      <c r="F958" s="2"/>
      <c r="G958" s="2"/>
      <c r="H958" s="2"/>
      <c r="I958" s="1"/>
      <c r="J958" s="3"/>
      <c r="K958" s="2"/>
      <c r="L958" s="2"/>
      <c r="M958" s="480"/>
      <c r="N958" s="1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>
      <c r="A959" s="2"/>
      <c r="B959" s="217"/>
      <c r="C959" s="47"/>
      <c r="D959" s="47"/>
      <c r="E959" s="479"/>
      <c r="F959" s="2"/>
      <c r="G959" s="2"/>
      <c r="H959" s="2"/>
      <c r="I959" s="1"/>
      <c r="J959" s="3"/>
      <c r="K959" s="2"/>
      <c r="L959" s="2"/>
      <c r="M959" s="480"/>
      <c r="N959" s="1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>
      <c r="A960" s="2"/>
      <c r="B960" s="217"/>
      <c r="C960" s="47"/>
      <c r="D960" s="47"/>
      <c r="E960" s="479"/>
      <c r="F960" s="2"/>
      <c r="G960" s="2"/>
      <c r="H960" s="2"/>
      <c r="I960" s="1"/>
      <c r="J960" s="3"/>
      <c r="K960" s="2"/>
      <c r="L960" s="2"/>
      <c r="M960" s="480"/>
      <c r="N960" s="1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>
      <c r="A961" s="2"/>
      <c r="B961" s="217"/>
      <c r="C961" s="47"/>
      <c r="D961" s="47"/>
      <c r="E961" s="479"/>
      <c r="F961" s="2"/>
      <c r="G961" s="2"/>
      <c r="H961" s="2"/>
      <c r="I961" s="1"/>
      <c r="J961" s="3"/>
      <c r="K961" s="2"/>
      <c r="L961" s="2"/>
      <c r="M961" s="480"/>
      <c r="N961" s="1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>
      <c r="A962" s="2"/>
      <c r="B962" s="217"/>
      <c r="C962" s="47"/>
      <c r="D962" s="47"/>
      <c r="E962" s="479"/>
      <c r="F962" s="2"/>
      <c r="G962" s="2"/>
      <c r="H962" s="2"/>
      <c r="I962" s="1"/>
      <c r="J962" s="3"/>
      <c r="K962" s="2"/>
      <c r="L962" s="2"/>
      <c r="M962" s="480"/>
      <c r="N962" s="1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>
      <c r="A963" s="2"/>
      <c r="B963" s="217"/>
      <c r="C963" s="47"/>
      <c r="D963" s="47"/>
      <c r="E963" s="479"/>
      <c r="F963" s="2"/>
      <c r="G963" s="2"/>
      <c r="H963" s="2"/>
      <c r="I963" s="1"/>
      <c r="J963" s="3"/>
      <c r="K963" s="2"/>
      <c r="L963" s="2"/>
      <c r="M963" s="480"/>
      <c r="N963" s="1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>
      <c r="A964" s="2"/>
      <c r="B964" s="217"/>
      <c r="C964" s="47"/>
      <c r="D964" s="47"/>
      <c r="E964" s="479"/>
      <c r="F964" s="2"/>
      <c r="G964" s="2"/>
      <c r="H964" s="2"/>
      <c r="I964" s="1"/>
      <c r="J964" s="3"/>
      <c r="K964" s="2"/>
      <c r="L964" s="2"/>
      <c r="M964" s="480"/>
      <c r="N964" s="1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>
      <c r="A965" s="2"/>
      <c r="B965" s="217"/>
      <c r="C965" s="47"/>
      <c r="D965" s="47"/>
      <c r="E965" s="479"/>
      <c r="F965" s="2"/>
      <c r="G965" s="2"/>
      <c r="H965" s="2"/>
      <c r="I965" s="1"/>
      <c r="J965" s="3"/>
      <c r="K965" s="2"/>
      <c r="L965" s="2"/>
      <c r="M965" s="480"/>
      <c r="N965" s="1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>
      <c r="A966" s="2"/>
      <c r="B966" s="217"/>
      <c r="C966" s="47"/>
      <c r="D966" s="47"/>
      <c r="E966" s="479"/>
      <c r="F966" s="2"/>
      <c r="G966" s="2"/>
      <c r="H966" s="2"/>
      <c r="I966" s="1"/>
      <c r="J966" s="3"/>
      <c r="K966" s="2"/>
      <c r="L966" s="2"/>
      <c r="M966" s="480"/>
      <c r="N966" s="1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>
      <c r="A967" s="2"/>
      <c r="B967" s="217"/>
      <c r="C967" s="47"/>
      <c r="D967" s="47"/>
      <c r="E967" s="479"/>
      <c r="F967" s="2"/>
      <c r="G967" s="2"/>
      <c r="H967" s="2"/>
      <c r="I967" s="1"/>
      <c r="J967" s="3"/>
      <c r="K967" s="2"/>
      <c r="L967" s="2"/>
      <c r="M967" s="480"/>
      <c r="N967" s="1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>
      <c r="A968" s="2"/>
      <c r="B968" s="217"/>
      <c r="C968" s="47"/>
      <c r="D968" s="47"/>
      <c r="E968" s="479"/>
      <c r="F968" s="2"/>
      <c r="G968" s="2"/>
      <c r="H968" s="2"/>
      <c r="I968" s="1"/>
      <c r="J968" s="3"/>
      <c r="K968" s="2"/>
      <c r="L968" s="2"/>
      <c r="M968" s="480"/>
      <c r="N968" s="1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>
      <c r="A969" s="2"/>
      <c r="B969" s="217"/>
      <c r="C969" s="47"/>
      <c r="D969" s="47"/>
      <c r="E969" s="479"/>
      <c r="F969" s="2"/>
      <c r="G969" s="2"/>
      <c r="H969" s="2"/>
      <c r="I969" s="1"/>
      <c r="J969" s="3"/>
      <c r="K969" s="2"/>
      <c r="L969" s="2"/>
      <c r="M969" s="480"/>
      <c r="N969" s="1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>
      <c r="A970" s="2"/>
      <c r="B970" s="217"/>
      <c r="C970" s="47"/>
      <c r="D970" s="47"/>
      <c r="E970" s="479"/>
      <c r="F970" s="2"/>
      <c r="G970" s="2"/>
      <c r="H970" s="2"/>
      <c r="I970" s="1"/>
      <c r="J970" s="3"/>
      <c r="K970" s="2"/>
      <c r="L970" s="2"/>
      <c r="M970" s="480"/>
      <c r="N970" s="1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>
      <c r="A971" s="2"/>
      <c r="B971" s="217"/>
      <c r="C971" s="47"/>
      <c r="D971" s="47"/>
      <c r="E971" s="479"/>
      <c r="F971" s="2"/>
      <c r="G971" s="2"/>
      <c r="H971" s="2"/>
      <c r="I971" s="1"/>
      <c r="J971" s="3"/>
      <c r="K971" s="2"/>
      <c r="L971" s="2"/>
      <c r="M971" s="480"/>
      <c r="N971" s="1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>
      <c r="A972" s="2"/>
      <c r="B972" s="217"/>
      <c r="C972" s="47"/>
      <c r="D972" s="47"/>
      <c r="E972" s="479"/>
      <c r="F972" s="2"/>
      <c r="G972" s="2"/>
      <c r="H972" s="2"/>
      <c r="I972" s="1"/>
      <c r="J972" s="3"/>
      <c r="K972" s="2"/>
      <c r="L972" s="2"/>
      <c r="M972" s="480"/>
      <c r="N972" s="1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>
      <c r="A973" s="2"/>
      <c r="B973" s="217"/>
      <c r="C973" s="47"/>
      <c r="D973" s="47"/>
      <c r="E973" s="479"/>
      <c r="F973" s="2"/>
      <c r="G973" s="2"/>
      <c r="H973" s="2"/>
      <c r="I973" s="1"/>
      <c r="J973" s="3"/>
      <c r="K973" s="2"/>
      <c r="L973" s="2"/>
      <c r="M973" s="480"/>
      <c r="N973" s="1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>
      <c r="A974" s="2"/>
      <c r="B974" s="217"/>
      <c r="C974" s="47"/>
      <c r="D974" s="47"/>
      <c r="E974" s="479"/>
      <c r="F974" s="2"/>
      <c r="G974" s="2"/>
      <c r="H974" s="2"/>
      <c r="I974" s="1"/>
      <c r="J974" s="3"/>
      <c r="K974" s="2"/>
      <c r="L974" s="2"/>
      <c r="M974" s="480"/>
      <c r="N974" s="1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>
      <c r="A975" s="2"/>
      <c r="B975" s="217"/>
      <c r="C975" s="47"/>
      <c r="D975" s="47"/>
      <c r="E975" s="479"/>
      <c r="F975" s="2"/>
      <c r="G975" s="2"/>
      <c r="H975" s="2"/>
      <c r="I975" s="1"/>
      <c r="J975" s="3"/>
      <c r="K975" s="2"/>
      <c r="L975" s="2"/>
      <c r="M975" s="480"/>
      <c r="N975" s="1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>
      <c r="A976" s="2"/>
      <c r="B976" s="217"/>
      <c r="C976" s="47"/>
      <c r="D976" s="47"/>
      <c r="E976" s="479"/>
      <c r="F976" s="2"/>
      <c r="G976" s="2"/>
      <c r="H976" s="2"/>
      <c r="I976" s="1"/>
      <c r="J976" s="3"/>
      <c r="K976" s="2"/>
      <c r="L976" s="2"/>
      <c r="M976" s="480"/>
      <c r="N976" s="1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>
      <c r="A977" s="2"/>
      <c r="B977" s="217"/>
      <c r="C977" s="47"/>
      <c r="D977" s="47"/>
      <c r="E977" s="479"/>
      <c r="F977" s="2"/>
      <c r="G977" s="2"/>
      <c r="H977" s="2"/>
      <c r="I977" s="1"/>
      <c r="J977" s="3"/>
      <c r="K977" s="2"/>
      <c r="L977" s="2"/>
      <c r="M977" s="480"/>
      <c r="N977" s="1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>
      <c r="A978" s="2"/>
      <c r="B978" s="217"/>
      <c r="C978" s="47"/>
      <c r="D978" s="47"/>
      <c r="E978" s="479"/>
      <c r="F978" s="2"/>
      <c r="G978" s="2"/>
      <c r="H978" s="2"/>
      <c r="I978" s="1"/>
      <c r="J978" s="3"/>
      <c r="K978" s="2"/>
      <c r="L978" s="2"/>
      <c r="M978" s="480"/>
      <c r="N978" s="1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>
      <c r="A979" s="2"/>
      <c r="B979" s="217"/>
      <c r="C979" s="47"/>
      <c r="D979" s="47"/>
      <c r="E979" s="479"/>
      <c r="F979" s="2"/>
      <c r="G979" s="2"/>
      <c r="H979" s="2"/>
      <c r="I979" s="1"/>
      <c r="J979" s="3"/>
      <c r="K979" s="2"/>
      <c r="L979" s="2"/>
      <c r="M979" s="480"/>
      <c r="N979" s="1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>
      <c r="A980" s="2"/>
      <c r="B980" s="217"/>
      <c r="C980" s="47"/>
      <c r="D980" s="47"/>
      <c r="E980" s="479"/>
      <c r="F980" s="2"/>
      <c r="G980" s="2"/>
      <c r="H980" s="2"/>
      <c r="I980" s="1"/>
      <c r="J980" s="3"/>
      <c r="K980" s="2"/>
      <c r="L980" s="2"/>
      <c r="M980" s="480"/>
      <c r="N980" s="1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>
      <c r="A981" s="2"/>
      <c r="B981" s="217"/>
      <c r="C981" s="47"/>
      <c r="D981" s="47"/>
      <c r="E981" s="479"/>
      <c r="F981" s="2"/>
      <c r="G981" s="2"/>
      <c r="H981" s="2"/>
      <c r="I981" s="1"/>
      <c r="J981" s="3"/>
      <c r="K981" s="2"/>
      <c r="L981" s="2"/>
      <c r="M981" s="480"/>
      <c r="N981" s="1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>
      <c r="A982" s="2"/>
      <c r="B982" s="217"/>
      <c r="C982" s="47"/>
      <c r="D982" s="47"/>
      <c r="E982" s="479"/>
      <c r="F982" s="2"/>
      <c r="G982" s="2"/>
      <c r="H982" s="2"/>
      <c r="I982" s="1"/>
      <c r="J982" s="3"/>
      <c r="K982" s="2"/>
      <c r="L982" s="2"/>
      <c r="M982" s="480"/>
      <c r="N982" s="1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>
      <c r="A983" s="2"/>
      <c r="B983" s="217"/>
      <c r="C983" s="47"/>
      <c r="D983" s="47"/>
      <c r="E983" s="479"/>
      <c r="F983" s="2"/>
      <c r="G983" s="2"/>
      <c r="H983" s="2"/>
      <c r="I983" s="1"/>
      <c r="J983" s="3"/>
      <c r="K983" s="2"/>
      <c r="L983" s="2"/>
      <c r="M983" s="480"/>
      <c r="N983" s="1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>
      <c r="A984" s="2"/>
      <c r="B984" s="217"/>
      <c r="C984" s="47"/>
      <c r="D984" s="47"/>
      <c r="E984" s="479"/>
      <c r="F984" s="2"/>
      <c r="G984" s="2"/>
      <c r="H984" s="2"/>
      <c r="I984" s="1"/>
      <c r="J984" s="3"/>
      <c r="K984" s="2"/>
      <c r="L984" s="2"/>
      <c r="M984" s="480"/>
      <c r="N984" s="1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>
      <c r="A985" s="2"/>
      <c r="B985" s="217"/>
      <c r="C985" s="47"/>
      <c r="D985" s="47"/>
      <c r="E985" s="479"/>
      <c r="F985" s="2"/>
      <c r="G985" s="2"/>
      <c r="H985" s="2"/>
      <c r="I985" s="1"/>
      <c r="J985" s="3"/>
      <c r="K985" s="2"/>
      <c r="L985" s="2"/>
      <c r="M985" s="480"/>
      <c r="N985" s="1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>
      <c r="A986" s="2"/>
      <c r="B986" s="217"/>
      <c r="C986" s="47"/>
      <c r="D986" s="47"/>
      <c r="E986" s="479"/>
      <c r="F986" s="2"/>
      <c r="G986" s="2"/>
      <c r="H986" s="2"/>
      <c r="I986" s="1"/>
      <c r="J986" s="3"/>
      <c r="K986" s="2"/>
      <c r="L986" s="2"/>
      <c r="M986" s="480"/>
      <c r="N986" s="1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>
      <c r="A987" s="2"/>
      <c r="B987" s="217"/>
      <c r="C987" s="47"/>
      <c r="D987" s="47"/>
      <c r="E987" s="479"/>
      <c r="F987" s="2"/>
      <c r="G987" s="2"/>
      <c r="H987" s="2"/>
      <c r="I987" s="1"/>
      <c r="J987" s="3"/>
      <c r="K987" s="2"/>
      <c r="L987" s="2"/>
      <c r="M987" s="480"/>
      <c r="N987" s="1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>
      <c r="A988" s="2"/>
      <c r="B988" s="217"/>
      <c r="C988" s="47"/>
      <c r="D988" s="47"/>
      <c r="E988" s="479"/>
      <c r="F988" s="2"/>
      <c r="G988" s="2"/>
      <c r="H988" s="2"/>
      <c r="I988" s="1"/>
      <c r="J988" s="3"/>
      <c r="K988" s="2"/>
      <c r="L988" s="2"/>
      <c r="M988" s="480"/>
      <c r="N988" s="1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>
      <c r="A989" s="2"/>
      <c r="B989" s="217"/>
      <c r="C989" s="47"/>
      <c r="D989" s="47"/>
      <c r="E989" s="479"/>
      <c r="F989" s="2"/>
      <c r="G989" s="2"/>
      <c r="H989" s="2"/>
      <c r="I989" s="1"/>
      <c r="J989" s="3"/>
      <c r="K989" s="2"/>
      <c r="L989" s="2"/>
      <c r="M989" s="480"/>
      <c r="N989" s="1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>
      <c r="A990" s="2"/>
      <c r="B990" s="217"/>
      <c r="C990" s="47"/>
      <c r="D990" s="47"/>
      <c r="E990" s="479"/>
      <c r="F990" s="2"/>
      <c r="G990" s="2"/>
      <c r="H990" s="2"/>
      <c r="I990" s="1"/>
      <c r="J990" s="3"/>
      <c r="K990" s="2"/>
      <c r="L990" s="2"/>
      <c r="M990" s="480"/>
      <c r="N990" s="1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>
      <c r="A991" s="2"/>
      <c r="B991" s="217"/>
      <c r="C991" s="47"/>
      <c r="D991" s="47"/>
      <c r="E991" s="479"/>
      <c r="F991" s="2"/>
      <c r="G991" s="2"/>
      <c r="H991" s="2"/>
      <c r="I991" s="1"/>
      <c r="J991" s="3"/>
      <c r="K991" s="2"/>
      <c r="L991" s="2"/>
      <c r="M991" s="480"/>
      <c r="N991" s="1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>
      <c r="A992" s="2"/>
      <c r="B992" s="217"/>
      <c r="C992" s="47"/>
      <c r="D992" s="47"/>
      <c r="E992" s="479"/>
      <c r="F992" s="2"/>
      <c r="G992" s="2"/>
      <c r="H992" s="2"/>
      <c r="I992" s="1"/>
      <c r="J992" s="3"/>
      <c r="K992" s="2"/>
      <c r="L992" s="2"/>
      <c r="M992" s="480"/>
      <c r="N992" s="1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>
      <c r="A993" s="2"/>
      <c r="B993" s="217"/>
      <c r="C993" s="47"/>
      <c r="D993" s="47"/>
      <c r="E993" s="479"/>
      <c r="F993" s="2"/>
      <c r="G993" s="2"/>
      <c r="H993" s="2"/>
      <c r="I993" s="1"/>
      <c r="J993" s="3"/>
      <c r="K993" s="2"/>
      <c r="L993" s="2"/>
      <c r="M993" s="480"/>
      <c r="N993" s="1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>
      <c r="A994" s="2"/>
      <c r="B994" s="217"/>
      <c r="C994" s="47"/>
      <c r="D994" s="47"/>
      <c r="E994" s="479"/>
      <c r="F994" s="2"/>
      <c r="G994" s="2"/>
      <c r="H994" s="2"/>
      <c r="I994" s="1"/>
      <c r="J994" s="3"/>
      <c r="K994" s="2"/>
      <c r="L994" s="2"/>
      <c r="M994" s="480"/>
      <c r="N994" s="1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>
      <c r="A995" s="2"/>
      <c r="B995" s="217"/>
      <c r="C995" s="47"/>
      <c r="D995" s="47"/>
      <c r="E995" s="479"/>
      <c r="F995" s="2"/>
      <c r="G995" s="2"/>
      <c r="H995" s="2"/>
      <c r="I995" s="1"/>
      <c r="J995" s="3"/>
      <c r="K995" s="2"/>
      <c r="L995" s="2"/>
      <c r="M995" s="480"/>
      <c r="N995" s="1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>
      <c r="A996" s="2"/>
      <c r="B996" s="217"/>
      <c r="C996" s="47"/>
      <c r="D996" s="47"/>
      <c r="E996" s="479"/>
      <c r="F996" s="2"/>
      <c r="G996" s="2"/>
      <c r="H996" s="2"/>
      <c r="I996" s="1"/>
      <c r="J996" s="3"/>
      <c r="K996" s="2"/>
      <c r="L996" s="2"/>
      <c r="M996" s="480"/>
      <c r="N996" s="1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>
      <c r="A997" s="2"/>
      <c r="B997" s="217"/>
      <c r="C997" s="47"/>
      <c r="D997" s="47"/>
      <c r="E997" s="479"/>
      <c r="F997" s="2"/>
      <c r="G997" s="2"/>
      <c r="H997" s="2"/>
      <c r="I997" s="1"/>
      <c r="J997" s="3"/>
      <c r="K997" s="2"/>
      <c r="L997" s="2"/>
      <c r="M997" s="480"/>
      <c r="N997" s="1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>
      <c r="A998" s="2"/>
      <c r="B998" s="217"/>
      <c r="C998" s="47"/>
      <c r="D998" s="47"/>
      <c r="E998" s="479"/>
      <c r="F998" s="2"/>
      <c r="G998" s="2"/>
      <c r="H998" s="2"/>
      <c r="I998" s="1"/>
      <c r="J998" s="3"/>
      <c r="K998" s="2"/>
      <c r="L998" s="2"/>
      <c r="M998" s="480"/>
      <c r="N998" s="1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>
      <c r="A999" s="2"/>
      <c r="B999" s="217"/>
      <c r="C999" s="47"/>
      <c r="D999" s="47"/>
      <c r="E999" s="479"/>
      <c r="F999" s="2"/>
      <c r="G999" s="2"/>
      <c r="H999" s="2"/>
      <c r="I999" s="1"/>
      <c r="J999" s="3"/>
      <c r="K999" s="2"/>
      <c r="L999" s="2"/>
      <c r="M999" s="480"/>
      <c r="N999" s="1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>
      <c r="A1000" s="2"/>
      <c r="B1000" s="217"/>
      <c r="C1000" s="47"/>
      <c r="D1000" s="47"/>
      <c r="E1000" s="479"/>
      <c r="F1000" s="2"/>
      <c r="G1000" s="2"/>
      <c r="H1000" s="2"/>
      <c r="I1000" s="1"/>
      <c r="J1000" s="3"/>
      <c r="K1000" s="2"/>
      <c r="L1000" s="2"/>
      <c r="M1000" s="480"/>
      <c r="N1000" s="1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Y1000"/>
  <sheetViews>
    <sheetView workbookViewId="0"/>
  </sheetViews>
  <sheetFormatPr defaultColWidth="14.42578125" defaultRowHeight="15" customHeight="1"/>
  <cols>
    <col min="1" max="1" width="8.7109375" customWidth="1"/>
    <col min="2" max="2" width="39.42578125" customWidth="1"/>
    <col min="3" max="51" width="8.7109375" customWidth="1"/>
  </cols>
  <sheetData>
    <row r="1" spans="1:51" ht="14.25" customHeight="1">
      <c r="B1" s="4" t="s">
        <v>1629</v>
      </c>
      <c r="S1" s="4" t="s">
        <v>1072</v>
      </c>
      <c r="W1" s="4" t="s">
        <v>1072</v>
      </c>
    </row>
    <row r="2" spans="1:51" ht="14.25" customHeight="1">
      <c r="A2" s="3"/>
      <c r="B2" s="57">
        <f ca="1">TODAY()</f>
        <v>46188</v>
      </c>
      <c r="C2" s="3"/>
      <c r="D2" s="3"/>
      <c r="E2" s="3"/>
      <c r="F2" s="49"/>
      <c r="G2" s="50"/>
      <c r="H2" s="51"/>
      <c r="I2" s="52"/>
      <c r="J2" s="3"/>
      <c r="K2" s="3"/>
      <c r="L2" s="51"/>
      <c r="M2" s="52"/>
      <c r="N2" s="3"/>
      <c r="O2" s="3"/>
      <c r="P2" s="51"/>
      <c r="Q2" s="52"/>
      <c r="R2" s="3"/>
      <c r="S2" s="3"/>
      <c r="T2" s="51"/>
      <c r="U2" s="52"/>
      <c r="V2" s="3"/>
      <c r="W2" s="3"/>
      <c r="X2" s="51"/>
      <c r="Y2" s="52"/>
      <c r="Z2" s="3"/>
      <c r="AA2" s="1"/>
      <c r="AB2" s="1"/>
      <c r="AC2" s="1"/>
      <c r="AD2" s="1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</row>
    <row r="3" spans="1:51" ht="14.25" customHeight="1">
      <c r="A3" s="58"/>
      <c r="B3" s="59"/>
      <c r="C3" s="59"/>
      <c r="D3" s="59"/>
      <c r="E3" s="59"/>
      <c r="F3" s="60"/>
      <c r="G3" s="558">
        <f ca="1">TODAY()</f>
        <v>46188</v>
      </c>
      <c r="H3" s="559"/>
      <c r="I3" s="559"/>
      <c r="J3" s="560"/>
      <c r="K3" s="561">
        <f ca="1">G3+31</f>
        <v>46219</v>
      </c>
      <c r="L3" s="559"/>
      <c r="M3" s="559"/>
      <c r="N3" s="560"/>
      <c r="O3" s="558">
        <f ca="1">K3+31</f>
        <v>46250</v>
      </c>
      <c r="P3" s="559"/>
      <c r="Q3" s="559"/>
      <c r="R3" s="560"/>
      <c r="S3" s="561">
        <f ca="1">O3+30</f>
        <v>46280</v>
      </c>
      <c r="T3" s="559"/>
      <c r="U3" s="559"/>
      <c r="V3" s="560"/>
      <c r="W3" s="562" t="s">
        <v>921</v>
      </c>
      <c r="X3" s="556"/>
      <c r="Y3" s="556"/>
      <c r="Z3" s="556"/>
      <c r="AA3" s="557"/>
      <c r="AB3" s="216" t="s">
        <v>4</v>
      </c>
      <c r="AC3" s="146"/>
      <c r="AD3" s="146" t="s">
        <v>922</v>
      </c>
      <c r="AE3" s="238"/>
      <c r="AF3" s="238"/>
      <c r="AG3" s="238"/>
      <c r="AH3" s="522"/>
      <c r="AI3" s="522" t="s">
        <v>1630</v>
      </c>
      <c r="AJ3" s="523"/>
      <c r="AK3" s="238"/>
      <c r="AL3" s="238"/>
      <c r="AM3" s="238"/>
      <c r="AN3" s="238"/>
      <c r="AO3" s="238"/>
      <c r="AP3" s="238"/>
      <c r="AQ3" s="238"/>
      <c r="AR3" s="238"/>
      <c r="AS3" s="238"/>
      <c r="AT3" s="238"/>
      <c r="AU3" s="238"/>
      <c r="AV3" s="238"/>
      <c r="AW3" s="238"/>
      <c r="AX3" s="238"/>
      <c r="AY3" s="238"/>
    </row>
    <row r="4" spans="1:51" ht="14.25" customHeight="1">
      <c r="A4" s="524" t="s">
        <v>928</v>
      </c>
      <c r="B4" s="317" t="s">
        <v>929</v>
      </c>
      <c r="C4" s="317" t="s">
        <v>930</v>
      </c>
      <c r="D4" s="317" t="s">
        <v>931</v>
      </c>
      <c r="E4" s="317"/>
      <c r="F4" s="525" t="s">
        <v>1631</v>
      </c>
      <c r="G4" s="317" t="s">
        <v>933</v>
      </c>
      <c r="H4" s="526" t="s">
        <v>934</v>
      </c>
      <c r="I4" s="316" t="s">
        <v>935</v>
      </c>
      <c r="J4" s="317" t="s">
        <v>936</v>
      </c>
      <c r="K4" s="317" t="s">
        <v>933</v>
      </c>
      <c r="L4" s="526" t="s">
        <v>934</v>
      </c>
      <c r="M4" s="316" t="s">
        <v>935</v>
      </c>
      <c r="N4" s="317" t="s">
        <v>936</v>
      </c>
      <c r="O4" s="317" t="s">
        <v>933</v>
      </c>
      <c r="P4" s="526" t="s">
        <v>934</v>
      </c>
      <c r="Q4" s="316" t="s">
        <v>935</v>
      </c>
      <c r="R4" s="317" t="s">
        <v>936</v>
      </c>
      <c r="S4" s="317" t="s">
        <v>933</v>
      </c>
      <c r="T4" s="526" t="s">
        <v>934</v>
      </c>
      <c r="U4" s="316" t="s">
        <v>935</v>
      </c>
      <c r="V4" s="317" t="s">
        <v>936</v>
      </c>
      <c r="W4" s="527" t="s">
        <v>937</v>
      </c>
      <c r="X4" s="527" t="s">
        <v>938</v>
      </c>
      <c r="Y4" s="527" t="s">
        <v>939</v>
      </c>
      <c r="Z4" s="527" t="s">
        <v>940</v>
      </c>
      <c r="AA4" s="528" t="s">
        <v>941</v>
      </c>
      <c r="AB4" s="317" t="s">
        <v>1106</v>
      </c>
      <c r="AC4" s="317" t="s">
        <v>1632</v>
      </c>
      <c r="AD4" s="317" t="s">
        <v>1633</v>
      </c>
      <c r="AE4" s="317" t="s">
        <v>1634</v>
      </c>
      <c r="AF4" s="3" t="s">
        <v>1635</v>
      </c>
      <c r="AG4" s="3"/>
      <c r="AH4" s="529"/>
      <c r="AI4" s="530" t="s">
        <v>1636</v>
      </c>
      <c r="AJ4" s="531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</row>
    <row r="5" spans="1:51" ht="14.25" customHeight="1">
      <c r="A5" s="4" t="s">
        <v>928</v>
      </c>
      <c r="B5" s="4" t="s">
        <v>929</v>
      </c>
      <c r="C5" s="4" t="s">
        <v>930</v>
      </c>
      <c r="D5" s="4" t="s">
        <v>931</v>
      </c>
      <c r="F5" s="4" t="s">
        <v>1631</v>
      </c>
      <c r="G5" s="4" t="s">
        <v>933</v>
      </c>
      <c r="H5" s="4" t="s">
        <v>934</v>
      </c>
      <c r="I5" s="4" t="s">
        <v>935</v>
      </c>
      <c r="J5" s="4" t="s">
        <v>936</v>
      </c>
      <c r="K5" s="4" t="s">
        <v>933</v>
      </c>
      <c r="L5" s="4" t="s">
        <v>934</v>
      </c>
      <c r="M5" s="4" t="s">
        <v>935</v>
      </c>
      <c r="N5" s="4" t="s">
        <v>936</v>
      </c>
      <c r="O5" s="4" t="s">
        <v>933</v>
      </c>
      <c r="P5" s="4" t="s">
        <v>934</v>
      </c>
      <c r="Q5" s="4" t="s">
        <v>935</v>
      </c>
      <c r="R5" s="4" t="s">
        <v>936</v>
      </c>
      <c r="S5" s="4" t="s">
        <v>933</v>
      </c>
      <c r="T5" s="4" t="s">
        <v>934</v>
      </c>
      <c r="U5" s="4" t="s">
        <v>935</v>
      </c>
      <c r="V5" s="4" t="s">
        <v>936</v>
      </c>
      <c r="W5" s="4" t="s">
        <v>937</v>
      </c>
      <c r="X5" s="4" t="s">
        <v>938</v>
      </c>
      <c r="Y5" s="4" t="s">
        <v>939</v>
      </c>
      <c r="Z5" s="4" t="s">
        <v>940</v>
      </c>
      <c r="AA5" s="4" t="s">
        <v>941</v>
      </c>
      <c r="AB5" s="4" t="s">
        <v>1106</v>
      </c>
      <c r="AC5" s="4" t="s">
        <v>1632</v>
      </c>
      <c r="AD5" s="4" t="s">
        <v>1633</v>
      </c>
      <c r="AE5" s="4" t="s">
        <v>1634</v>
      </c>
      <c r="AF5" s="4" t="s">
        <v>1635</v>
      </c>
      <c r="AI5" s="4" t="s">
        <v>1636</v>
      </c>
    </row>
    <row r="6" spans="1:51" ht="14.25" customHeight="1">
      <c r="A6" s="4">
        <v>1</v>
      </c>
      <c r="B6" s="4" t="s">
        <v>471</v>
      </c>
      <c r="C6" s="4">
        <v>60</v>
      </c>
      <c r="D6" s="4">
        <v>6.5</v>
      </c>
      <c r="F6" s="4">
        <v>0</v>
      </c>
      <c r="G6" s="4">
        <v>60</v>
      </c>
      <c r="H6" s="4">
        <v>0</v>
      </c>
      <c r="I6" s="4">
        <v>30.5</v>
      </c>
      <c r="J6" s="4">
        <v>29.5</v>
      </c>
      <c r="K6" s="4">
        <v>29.5</v>
      </c>
      <c r="M6" s="4">
        <v>30.5</v>
      </c>
      <c r="N6" s="4">
        <v>-1</v>
      </c>
      <c r="O6" s="4">
        <v>0</v>
      </c>
      <c r="Q6" s="4">
        <v>30.5</v>
      </c>
      <c r="R6" s="4">
        <v>-30.5</v>
      </c>
      <c r="S6" s="4">
        <v>0</v>
      </c>
      <c r="U6" s="4">
        <v>30.5</v>
      </c>
      <c r="V6" s="4">
        <v>-30.5</v>
      </c>
      <c r="W6" s="4">
        <v>0</v>
      </c>
      <c r="X6" s="4">
        <v>0.5</v>
      </c>
      <c r="Y6" s="4">
        <v>1</v>
      </c>
      <c r="Z6" s="4">
        <v>1</v>
      </c>
      <c r="AA6" s="4">
        <v>6.5</v>
      </c>
      <c r="AI6" s="4">
        <v>20</v>
      </c>
    </row>
    <row r="7" spans="1:51" ht="14.25" customHeight="1">
      <c r="A7" s="4">
        <v>1</v>
      </c>
      <c r="B7" s="4" t="s">
        <v>470</v>
      </c>
      <c r="C7" s="4">
        <v>2</v>
      </c>
      <c r="D7" s="4">
        <v>0</v>
      </c>
      <c r="F7" s="4">
        <v>0</v>
      </c>
      <c r="G7" s="4">
        <v>2</v>
      </c>
      <c r="H7" s="4">
        <v>0</v>
      </c>
      <c r="I7" s="4">
        <v>0</v>
      </c>
      <c r="J7" s="4">
        <v>2</v>
      </c>
      <c r="K7" s="4">
        <v>2</v>
      </c>
      <c r="M7" s="4">
        <v>0</v>
      </c>
      <c r="N7" s="4">
        <v>2</v>
      </c>
      <c r="O7" s="4">
        <v>2</v>
      </c>
      <c r="Q7" s="4">
        <v>0</v>
      </c>
      <c r="R7" s="4">
        <v>2</v>
      </c>
      <c r="S7" s="4">
        <v>2</v>
      </c>
      <c r="U7" s="4">
        <v>0</v>
      </c>
      <c r="V7" s="4">
        <v>2</v>
      </c>
      <c r="W7" s="4" t="e">
        <v>#DIV/0!</v>
      </c>
      <c r="X7" s="4">
        <v>0.5</v>
      </c>
      <c r="Y7" s="4">
        <v>1</v>
      </c>
      <c r="Z7" s="4" t="e">
        <v>#DIV/0!</v>
      </c>
      <c r="AA7" s="4" t="e">
        <v>#DIV/0!</v>
      </c>
      <c r="AI7" s="4">
        <v>100</v>
      </c>
    </row>
    <row r="8" spans="1:51" ht="14.25" customHeight="1">
      <c r="A8" s="4">
        <v>1</v>
      </c>
      <c r="B8" s="4" t="s">
        <v>469</v>
      </c>
      <c r="C8" s="4">
        <v>72</v>
      </c>
      <c r="D8" s="4">
        <v>7.25</v>
      </c>
      <c r="F8" s="4">
        <v>0</v>
      </c>
      <c r="G8" s="4">
        <v>72</v>
      </c>
      <c r="H8" s="4">
        <v>0</v>
      </c>
      <c r="I8" s="4">
        <v>7.25</v>
      </c>
      <c r="J8" s="4">
        <v>64.75</v>
      </c>
      <c r="K8" s="4">
        <v>64.75</v>
      </c>
      <c r="M8" s="4">
        <v>7.25</v>
      </c>
      <c r="N8" s="4">
        <v>57.5</v>
      </c>
      <c r="O8" s="4">
        <v>57.5</v>
      </c>
      <c r="Q8" s="4">
        <v>7.25</v>
      </c>
      <c r="R8" s="4">
        <v>50.25</v>
      </c>
      <c r="S8" s="4">
        <v>50.25</v>
      </c>
      <c r="U8" s="4">
        <v>7.25</v>
      </c>
      <c r="V8" s="4">
        <v>43</v>
      </c>
      <c r="W8" s="4">
        <v>5.931034482758621</v>
      </c>
      <c r="X8" s="4">
        <v>0.5</v>
      </c>
      <c r="Y8" s="4">
        <v>1</v>
      </c>
      <c r="Z8" s="4">
        <v>0</v>
      </c>
      <c r="AA8" s="4">
        <v>0</v>
      </c>
      <c r="AI8" s="4">
        <v>37</v>
      </c>
    </row>
    <row r="9" spans="1:51" ht="14.25" customHeight="1"/>
    <row r="10" spans="1:51" ht="14.25" customHeight="1"/>
    <row r="11" spans="1:51" ht="14.25" customHeight="1"/>
    <row r="12" spans="1:51" ht="14.25" customHeight="1"/>
    <row r="13" spans="1:51" ht="14.25" customHeight="1"/>
    <row r="14" spans="1:51" ht="14.25" customHeight="1"/>
    <row r="15" spans="1:51" ht="14.25" customHeight="1"/>
    <row r="16" spans="1:51" ht="14.25" customHeight="1">
      <c r="B16" s="4" t="s">
        <v>1063</v>
      </c>
    </row>
    <row r="17" spans="2:4" ht="14.25" customHeight="1">
      <c r="B17" s="4" t="s">
        <v>1064</v>
      </c>
      <c r="C17" s="4" t="s">
        <v>1065</v>
      </c>
    </row>
    <row r="18" spans="2:4" ht="14.25" customHeight="1">
      <c r="B18" s="4" t="s">
        <v>1066</v>
      </c>
      <c r="C18" s="4">
        <v>30</v>
      </c>
    </row>
    <row r="19" spans="2:4" ht="14.25" customHeight="1">
      <c r="B19" s="4" t="s">
        <v>1067</v>
      </c>
      <c r="C19" s="4">
        <v>30</v>
      </c>
    </row>
    <row r="20" spans="2:4" ht="14.25" customHeight="1">
      <c r="B20" s="4" t="s">
        <v>1068</v>
      </c>
      <c r="C20" s="4">
        <v>30</v>
      </c>
    </row>
    <row r="21" spans="2:4" ht="14.25" customHeight="1">
      <c r="B21" s="4" t="s">
        <v>1069</v>
      </c>
      <c r="C21" s="4">
        <v>30</v>
      </c>
    </row>
    <row r="22" spans="2:4" ht="14.25" customHeight="1">
      <c r="B22" s="4" t="s">
        <v>1099</v>
      </c>
      <c r="C22" s="4">
        <v>120</v>
      </c>
      <c r="D22" s="4">
        <v>4</v>
      </c>
    </row>
    <row r="23" spans="2:4" ht="14.25" customHeight="1"/>
    <row r="24" spans="2:4" ht="14.25" customHeight="1"/>
    <row r="25" spans="2:4" ht="14.25" customHeight="1"/>
    <row r="26" spans="2:4" ht="14.25" customHeight="1"/>
    <row r="27" spans="2:4" ht="14.25" customHeight="1"/>
    <row r="28" spans="2:4" ht="14.25" customHeight="1"/>
    <row r="29" spans="2:4" ht="14.25" customHeight="1"/>
    <row r="30" spans="2:4" ht="14.25" customHeight="1"/>
    <row r="31" spans="2:4" ht="14.25" customHeight="1"/>
    <row r="32" spans="2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G3:J3"/>
    <mergeCell ref="K3:N3"/>
    <mergeCell ref="O3:R3"/>
    <mergeCell ref="S3:V3"/>
    <mergeCell ref="W3:AA3"/>
  </mergeCells>
  <pageMargins left="0.7" right="0.7" top="0.75" bottom="0.75" header="0" footer="0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N1000"/>
  <sheetViews>
    <sheetView workbookViewId="0"/>
  </sheetViews>
  <sheetFormatPr defaultColWidth="14.42578125" defaultRowHeight="15" customHeight="1"/>
  <cols>
    <col min="1" max="1" width="8.7109375" customWidth="1"/>
    <col min="2" max="2" width="37" customWidth="1"/>
    <col min="3" max="40" width="8.7109375" customWidth="1"/>
  </cols>
  <sheetData>
    <row r="1" spans="1:40" ht="14.25" customHeight="1">
      <c r="A1" s="3"/>
      <c r="B1" s="532" t="s">
        <v>1637</v>
      </c>
      <c r="C1" s="533"/>
      <c r="D1" s="3"/>
      <c r="E1" s="187"/>
      <c r="F1" s="534"/>
      <c r="G1" s="51"/>
      <c r="H1" s="52"/>
      <c r="I1" s="3"/>
      <c r="J1" s="3"/>
      <c r="K1" s="51"/>
      <c r="L1" s="53"/>
      <c r="M1" s="3"/>
      <c r="N1" s="535"/>
      <c r="O1" s="51"/>
      <c r="P1" s="53"/>
      <c r="Q1" s="3"/>
      <c r="R1" s="3"/>
      <c r="S1" s="3"/>
      <c r="T1" s="3"/>
      <c r="U1" s="3"/>
      <c r="V1" s="1"/>
      <c r="W1" s="1"/>
      <c r="X1" s="1"/>
      <c r="Y1" s="1"/>
      <c r="Z1" s="3"/>
      <c r="AA1" s="187"/>
      <c r="AB1" s="536"/>
      <c r="AC1" s="3"/>
      <c r="AD1" s="3"/>
      <c r="AE1" s="3"/>
      <c r="AF1" s="3"/>
      <c r="AG1" s="3"/>
      <c r="AH1" s="1"/>
      <c r="AI1" s="1"/>
      <c r="AJ1" s="3"/>
      <c r="AK1" s="3"/>
      <c r="AL1" s="3"/>
      <c r="AM1" s="3"/>
      <c r="AN1" s="3"/>
    </row>
    <row r="2" spans="1:40" ht="14.25" customHeight="1">
      <c r="A2" s="3"/>
      <c r="B2" s="532" t="s">
        <v>920</v>
      </c>
      <c r="C2" s="3"/>
      <c r="D2" s="3"/>
      <c r="E2" s="187"/>
      <c r="F2" s="534"/>
      <c r="G2" s="51"/>
      <c r="H2" s="52"/>
      <c r="I2" s="3"/>
      <c r="J2" s="535"/>
      <c r="K2" s="51"/>
      <c r="L2" s="53"/>
      <c r="M2" s="3"/>
      <c r="N2" s="3"/>
      <c r="O2" s="51"/>
      <c r="P2" s="53"/>
      <c r="Q2" s="3"/>
      <c r="R2" s="3"/>
      <c r="S2" s="3"/>
      <c r="T2" s="3"/>
      <c r="U2" s="3"/>
      <c r="V2" s="1"/>
      <c r="W2" s="1"/>
      <c r="X2" s="1"/>
      <c r="Y2" s="1"/>
      <c r="Z2" s="3"/>
      <c r="AA2" s="187"/>
      <c r="AB2" s="536"/>
      <c r="AC2" s="3"/>
      <c r="AD2" s="3"/>
      <c r="AE2" s="3"/>
      <c r="AF2" s="3"/>
      <c r="AG2" s="3"/>
      <c r="AH2" s="1"/>
      <c r="AI2" s="1"/>
      <c r="AJ2" s="3"/>
      <c r="AK2" s="3"/>
      <c r="AL2" s="3"/>
      <c r="AM2" s="3"/>
      <c r="AN2" s="3"/>
    </row>
    <row r="3" spans="1:40" ht="14.25" customHeight="1">
      <c r="A3" s="3"/>
      <c r="B3" s="537">
        <v>45809</v>
      </c>
      <c r="C3" s="3"/>
      <c r="D3" s="3"/>
      <c r="E3" s="187"/>
      <c r="F3" s="534"/>
      <c r="G3" s="51"/>
      <c r="H3" s="52"/>
      <c r="I3" s="3"/>
      <c r="J3" s="535"/>
      <c r="K3" s="51"/>
      <c r="L3" s="53"/>
      <c r="M3" s="3"/>
      <c r="N3" s="3"/>
      <c r="O3" s="51"/>
      <c r="P3" s="53"/>
      <c r="Q3" s="3"/>
      <c r="R3" s="3"/>
      <c r="S3" s="3"/>
      <c r="T3" s="3"/>
      <c r="U3" s="3"/>
      <c r="V3" s="1"/>
      <c r="W3" s="1"/>
      <c r="X3" s="1"/>
      <c r="Y3" s="1"/>
      <c r="Z3" s="3"/>
      <c r="AA3" s="187"/>
      <c r="AB3" s="536"/>
      <c r="AC3" s="3"/>
      <c r="AD3" s="3"/>
      <c r="AE3" s="3"/>
      <c r="AF3" s="3"/>
      <c r="AG3" s="3"/>
      <c r="AH3" s="1"/>
      <c r="AI3" s="1"/>
      <c r="AJ3" s="3"/>
      <c r="AK3" s="3"/>
      <c r="AL3" s="3"/>
      <c r="AM3" s="3"/>
      <c r="AN3" s="3"/>
    </row>
    <row r="4" spans="1:40" ht="14.25" customHeight="1">
      <c r="A4" s="58"/>
      <c r="B4" s="59"/>
      <c r="C4" s="59"/>
      <c r="D4" s="59"/>
      <c r="E4" s="273"/>
      <c r="F4" s="566">
        <v>45809</v>
      </c>
      <c r="G4" s="559"/>
      <c r="H4" s="559"/>
      <c r="I4" s="560"/>
      <c r="J4" s="567">
        <v>45840</v>
      </c>
      <c r="K4" s="559"/>
      <c r="L4" s="559"/>
      <c r="M4" s="560"/>
      <c r="N4" s="566">
        <v>45871</v>
      </c>
      <c r="O4" s="559"/>
      <c r="P4" s="559"/>
      <c r="Q4" s="560"/>
      <c r="R4" s="566">
        <v>45901</v>
      </c>
      <c r="S4" s="559"/>
      <c r="T4" s="559"/>
      <c r="U4" s="560"/>
      <c r="V4" s="568" t="s">
        <v>921</v>
      </c>
      <c r="W4" s="556"/>
      <c r="X4" s="556"/>
      <c r="Y4" s="556"/>
      <c r="Z4" s="557"/>
      <c r="AA4" s="538" t="s">
        <v>922</v>
      </c>
      <c r="AB4" s="539"/>
      <c r="AC4" s="540"/>
      <c r="AD4" s="540"/>
      <c r="AE4" s="540"/>
      <c r="AF4" s="540"/>
      <c r="AG4" s="238"/>
      <c r="AH4" s="486"/>
      <c r="AI4" s="486"/>
      <c r="AJ4" s="238"/>
      <c r="AK4" s="238"/>
      <c r="AL4" s="238"/>
      <c r="AM4" s="238"/>
      <c r="AN4" s="238"/>
    </row>
    <row r="5" spans="1:40" ht="14.25" customHeight="1">
      <c r="A5" s="541" t="s">
        <v>928</v>
      </c>
      <c r="B5" s="354" t="s">
        <v>929</v>
      </c>
      <c r="C5" s="354" t="s">
        <v>930</v>
      </c>
      <c r="D5" s="354" t="s">
        <v>931</v>
      </c>
      <c r="E5" s="228" t="s">
        <v>932</v>
      </c>
      <c r="F5" s="354" t="s">
        <v>933</v>
      </c>
      <c r="G5" s="68" t="s">
        <v>934</v>
      </c>
      <c r="H5" s="69" t="s">
        <v>935</v>
      </c>
      <c r="I5" s="354" t="s">
        <v>936</v>
      </c>
      <c r="J5" s="354" t="s">
        <v>933</v>
      </c>
      <c r="K5" s="68" t="s">
        <v>934</v>
      </c>
      <c r="L5" s="70" t="s">
        <v>935</v>
      </c>
      <c r="M5" s="354" t="s">
        <v>936</v>
      </c>
      <c r="N5" s="354" t="s">
        <v>933</v>
      </c>
      <c r="O5" s="68" t="s">
        <v>934</v>
      </c>
      <c r="P5" s="70" t="s">
        <v>935</v>
      </c>
      <c r="Q5" s="354" t="s">
        <v>936</v>
      </c>
      <c r="R5" s="354" t="s">
        <v>933</v>
      </c>
      <c r="S5" s="68" t="s">
        <v>934</v>
      </c>
      <c r="T5" s="70" t="s">
        <v>935</v>
      </c>
      <c r="U5" s="354" t="s">
        <v>936</v>
      </c>
      <c r="V5" s="542" t="s">
        <v>937</v>
      </c>
      <c r="W5" s="542" t="s">
        <v>938</v>
      </c>
      <c r="X5" s="542" t="s">
        <v>939</v>
      </c>
      <c r="Y5" s="542" t="s">
        <v>940</v>
      </c>
      <c r="Z5" s="543" t="s">
        <v>941</v>
      </c>
      <c r="AA5" s="228" t="s">
        <v>942</v>
      </c>
      <c r="AB5" s="544" t="s">
        <v>1638</v>
      </c>
      <c r="AC5" s="354" t="s">
        <v>1639</v>
      </c>
      <c r="AD5" s="354" t="s">
        <v>1640</v>
      </c>
      <c r="AE5" s="354" t="s">
        <v>1634</v>
      </c>
      <c r="AF5" s="354" t="s">
        <v>1641</v>
      </c>
      <c r="AG5" s="354" t="s">
        <v>1642</v>
      </c>
      <c r="AH5" s="520" t="s">
        <v>1643</v>
      </c>
      <c r="AI5" s="520" t="s">
        <v>1644</v>
      </c>
      <c r="AJ5" s="47" t="s">
        <v>1008</v>
      </c>
      <c r="AK5" s="226" t="s">
        <v>1645</v>
      </c>
      <c r="AL5" s="226" t="s">
        <v>1646</v>
      </c>
      <c r="AM5" s="226" t="s">
        <v>1647</v>
      </c>
      <c r="AN5" s="226"/>
    </row>
    <row r="6" spans="1:40" ht="14.25" customHeight="1">
      <c r="A6" s="545">
        <v>1</v>
      </c>
      <c r="B6" s="2" t="s">
        <v>48</v>
      </c>
      <c r="C6" s="546">
        <v>236</v>
      </c>
      <c r="D6" s="547">
        <v>565</v>
      </c>
      <c r="E6" s="280">
        <v>736</v>
      </c>
      <c r="F6" s="81">
        <v>236</v>
      </c>
      <c r="G6" s="82">
        <v>236</v>
      </c>
      <c r="H6" s="83">
        <v>565</v>
      </c>
      <c r="I6" s="81">
        <v>-93</v>
      </c>
      <c r="J6" s="81">
        <v>0</v>
      </c>
      <c r="K6" s="82">
        <v>274</v>
      </c>
      <c r="L6" s="85">
        <v>565</v>
      </c>
      <c r="M6" s="81">
        <v>-291</v>
      </c>
      <c r="N6" s="81">
        <v>0</v>
      </c>
      <c r="O6" s="82">
        <v>226</v>
      </c>
      <c r="P6" s="85">
        <v>565</v>
      </c>
      <c r="Q6" s="81">
        <v>-339</v>
      </c>
      <c r="R6" s="81">
        <v>0</v>
      </c>
      <c r="S6" s="82"/>
      <c r="T6" s="85">
        <v>565</v>
      </c>
      <c r="U6" s="81">
        <v>-565</v>
      </c>
      <c r="V6" s="548">
        <v>0</v>
      </c>
      <c r="W6" s="87">
        <v>1</v>
      </c>
      <c r="X6" s="87">
        <v>2</v>
      </c>
      <c r="Y6" s="87">
        <v>2</v>
      </c>
      <c r="Z6" s="154">
        <v>1130</v>
      </c>
      <c r="AA6" s="187">
        <v>470</v>
      </c>
      <c r="AB6" s="536">
        <v>360</v>
      </c>
      <c r="AC6" s="3">
        <v>40</v>
      </c>
      <c r="AD6" s="3">
        <v>40</v>
      </c>
      <c r="AE6" s="3">
        <v>30</v>
      </c>
      <c r="AF6" s="3"/>
      <c r="AG6" s="3"/>
      <c r="AH6" s="1">
        <v>112</v>
      </c>
      <c r="AI6" s="1">
        <v>110</v>
      </c>
      <c r="AJ6" s="3"/>
      <c r="AK6" s="3"/>
      <c r="AL6" s="3"/>
      <c r="AM6" s="3"/>
      <c r="AN6" s="3"/>
    </row>
    <row r="7" spans="1:40" ht="14.25" customHeight="1">
      <c r="A7" s="545">
        <v>1</v>
      </c>
      <c r="B7" s="2" t="s">
        <v>51</v>
      </c>
      <c r="C7" s="546">
        <v>85</v>
      </c>
      <c r="D7" s="547">
        <v>158.375</v>
      </c>
      <c r="E7" s="280">
        <v>260</v>
      </c>
      <c r="F7" s="81">
        <v>85</v>
      </c>
      <c r="G7" s="82"/>
      <c r="H7" s="83">
        <v>158.375</v>
      </c>
      <c r="I7" s="81">
        <v>-73.375</v>
      </c>
      <c r="J7" s="81">
        <v>0</v>
      </c>
      <c r="K7" s="82">
        <v>80</v>
      </c>
      <c r="L7" s="85">
        <v>158.375</v>
      </c>
      <c r="M7" s="81">
        <v>-78.375</v>
      </c>
      <c r="N7" s="81">
        <v>0</v>
      </c>
      <c r="O7" s="82">
        <v>180</v>
      </c>
      <c r="P7" s="85">
        <v>158.375</v>
      </c>
      <c r="Q7" s="81">
        <v>21.625</v>
      </c>
      <c r="R7" s="81">
        <v>21.625</v>
      </c>
      <c r="S7" s="82"/>
      <c r="T7" s="85">
        <v>158.375</v>
      </c>
      <c r="U7" s="81">
        <v>-136.75</v>
      </c>
      <c r="V7" s="548">
        <v>0</v>
      </c>
      <c r="W7" s="87">
        <v>1</v>
      </c>
      <c r="X7" s="87">
        <v>2</v>
      </c>
      <c r="Y7" s="87">
        <v>2</v>
      </c>
      <c r="Z7" s="154">
        <v>316.75</v>
      </c>
      <c r="AA7" s="187">
        <v>330</v>
      </c>
      <c r="AB7" s="536">
        <v>200</v>
      </c>
      <c r="AC7" s="3">
        <v>65</v>
      </c>
      <c r="AD7" s="3">
        <v>65</v>
      </c>
      <c r="AE7" s="3"/>
      <c r="AF7" s="3"/>
      <c r="AG7" s="3"/>
      <c r="AH7" s="1">
        <v>146</v>
      </c>
      <c r="AI7" s="1">
        <v>139</v>
      </c>
      <c r="AJ7" s="3"/>
      <c r="AK7" s="3"/>
      <c r="AL7" s="3"/>
      <c r="AM7" s="3"/>
      <c r="AN7" s="3"/>
    </row>
    <row r="8" spans="1:40" ht="14.25" customHeight="1">
      <c r="A8" s="545">
        <v>1</v>
      </c>
      <c r="B8" s="2" t="s">
        <v>137</v>
      </c>
      <c r="C8" s="546">
        <v>0</v>
      </c>
      <c r="D8" s="547">
        <v>89.428571428571431</v>
      </c>
      <c r="E8" s="280">
        <v>120</v>
      </c>
      <c r="F8" s="81">
        <v>0</v>
      </c>
      <c r="G8" s="82"/>
      <c r="H8" s="83">
        <v>89.428571428571431</v>
      </c>
      <c r="I8" s="81">
        <v>-89.428571428571431</v>
      </c>
      <c r="J8" s="81">
        <v>0</v>
      </c>
      <c r="K8" s="82">
        <v>60</v>
      </c>
      <c r="L8" s="85">
        <v>89.428571428571431</v>
      </c>
      <c r="M8" s="81">
        <v>-29.428571428571431</v>
      </c>
      <c r="N8" s="81">
        <v>0</v>
      </c>
      <c r="O8" s="82">
        <v>60</v>
      </c>
      <c r="P8" s="85">
        <v>89.428571428571431</v>
      </c>
      <c r="Q8" s="81">
        <v>-29.428571428571431</v>
      </c>
      <c r="R8" s="81">
        <v>0</v>
      </c>
      <c r="S8" s="82"/>
      <c r="T8" s="85">
        <v>89.428571428571431</v>
      </c>
      <c r="U8" s="81">
        <v>-89.428571428571431</v>
      </c>
      <c r="V8" s="548">
        <v>0</v>
      </c>
      <c r="W8" s="87">
        <v>1</v>
      </c>
      <c r="X8" s="87">
        <v>3</v>
      </c>
      <c r="Y8" s="87">
        <v>3</v>
      </c>
      <c r="Z8" s="154">
        <v>268.28571428571428</v>
      </c>
      <c r="AA8" s="187">
        <v>200</v>
      </c>
      <c r="AB8" s="536">
        <v>0</v>
      </c>
      <c r="AC8" s="3">
        <v>100</v>
      </c>
      <c r="AD8" s="3">
        <v>100</v>
      </c>
      <c r="AE8" s="3"/>
      <c r="AF8" s="3"/>
      <c r="AG8" s="3"/>
      <c r="AH8" s="1">
        <v>73</v>
      </c>
      <c r="AI8" s="1"/>
      <c r="AJ8" s="3"/>
      <c r="AK8" s="3"/>
      <c r="AL8" s="3"/>
      <c r="AM8" s="3"/>
      <c r="AN8" s="3"/>
    </row>
    <row r="9" spans="1:40" ht="14.25" customHeight="1">
      <c r="A9" s="545">
        <v>1</v>
      </c>
      <c r="B9" s="2" t="s">
        <v>182</v>
      </c>
      <c r="C9" s="546">
        <v>128</v>
      </c>
      <c r="D9" s="547">
        <v>23.666666666666668</v>
      </c>
      <c r="E9" s="280">
        <v>0</v>
      </c>
      <c r="F9" s="81">
        <v>128</v>
      </c>
      <c r="G9" s="82"/>
      <c r="H9" s="83">
        <v>23.666666666666668</v>
      </c>
      <c r="I9" s="81">
        <v>104.33333333333333</v>
      </c>
      <c r="J9" s="81">
        <v>104.33333333333333</v>
      </c>
      <c r="K9" s="82"/>
      <c r="L9" s="85">
        <v>23.666666666666668</v>
      </c>
      <c r="M9" s="81">
        <v>80.666666666666657</v>
      </c>
      <c r="N9" s="81">
        <v>80.666666666666657</v>
      </c>
      <c r="O9" s="82"/>
      <c r="P9" s="85">
        <v>23.666666666666668</v>
      </c>
      <c r="Q9" s="81">
        <v>56.999999999999986</v>
      </c>
      <c r="R9" s="81">
        <v>56.999999999999986</v>
      </c>
      <c r="S9" s="82"/>
      <c r="T9" s="85">
        <v>23.666666666666668</v>
      </c>
      <c r="U9" s="81">
        <v>33.333333333333314</v>
      </c>
      <c r="V9" s="548">
        <v>1.4084507042253513</v>
      </c>
      <c r="W9" s="87">
        <v>1</v>
      </c>
      <c r="X9" s="87">
        <v>2</v>
      </c>
      <c r="Y9" s="87">
        <v>0</v>
      </c>
      <c r="Z9" s="154">
        <v>0</v>
      </c>
      <c r="AA9" s="187"/>
      <c r="AB9" s="536"/>
      <c r="AC9" s="3"/>
      <c r="AD9" s="3"/>
      <c r="AE9" s="3"/>
      <c r="AF9" s="3"/>
      <c r="AG9" s="3"/>
      <c r="AH9" s="1"/>
      <c r="AI9" s="1"/>
      <c r="AJ9" s="3"/>
      <c r="AK9" s="3"/>
      <c r="AL9" s="3"/>
      <c r="AM9" s="3"/>
      <c r="AN9" s="3"/>
    </row>
    <row r="10" spans="1:40" ht="14.25" customHeight="1">
      <c r="A10" s="545">
        <v>1</v>
      </c>
      <c r="B10" s="2" t="s">
        <v>265</v>
      </c>
      <c r="C10" s="546">
        <v>3</v>
      </c>
      <c r="D10" s="547">
        <v>82.375</v>
      </c>
      <c r="E10" s="280">
        <v>130</v>
      </c>
      <c r="F10" s="81">
        <v>3</v>
      </c>
      <c r="G10" s="82">
        <v>50</v>
      </c>
      <c r="H10" s="83">
        <v>82.375</v>
      </c>
      <c r="I10" s="81">
        <v>-29.375</v>
      </c>
      <c r="J10" s="81">
        <v>0</v>
      </c>
      <c r="K10" s="82">
        <v>40</v>
      </c>
      <c r="L10" s="85">
        <v>82.375</v>
      </c>
      <c r="M10" s="81">
        <v>-42.375</v>
      </c>
      <c r="N10" s="81">
        <v>0</v>
      </c>
      <c r="O10" s="82">
        <v>40</v>
      </c>
      <c r="P10" s="85">
        <v>82.375</v>
      </c>
      <c r="Q10" s="81">
        <v>-42.375</v>
      </c>
      <c r="R10" s="81">
        <v>0</v>
      </c>
      <c r="S10" s="82"/>
      <c r="T10" s="85">
        <v>82.375</v>
      </c>
      <c r="U10" s="81">
        <v>-82.375</v>
      </c>
      <c r="V10" s="548">
        <v>0</v>
      </c>
      <c r="W10" s="87">
        <v>1</v>
      </c>
      <c r="X10" s="87">
        <v>3</v>
      </c>
      <c r="Y10" s="87">
        <v>3</v>
      </c>
      <c r="Z10" s="154">
        <v>247.125</v>
      </c>
      <c r="AA10" s="187">
        <v>150</v>
      </c>
      <c r="AB10" s="536">
        <v>0</v>
      </c>
      <c r="AC10" s="3"/>
      <c r="AD10" s="3"/>
      <c r="AE10" s="3">
        <v>150</v>
      </c>
      <c r="AF10" s="3"/>
      <c r="AG10" s="3"/>
      <c r="AH10" s="1">
        <v>59</v>
      </c>
      <c r="AI10" s="1">
        <v>43.5</v>
      </c>
      <c r="AJ10" s="3"/>
      <c r="AK10" s="3"/>
      <c r="AL10" s="3"/>
      <c r="AM10" s="3"/>
      <c r="AN10" s="3"/>
    </row>
    <row r="11" spans="1:40" ht="14.25" customHeight="1">
      <c r="A11" s="545">
        <v>1</v>
      </c>
      <c r="B11" s="2" t="s">
        <v>271</v>
      </c>
      <c r="C11" s="546">
        <v>0</v>
      </c>
      <c r="D11" s="547">
        <v>32.5</v>
      </c>
      <c r="E11" s="280">
        <v>80</v>
      </c>
      <c r="F11" s="81">
        <v>0</v>
      </c>
      <c r="G11" s="82"/>
      <c r="H11" s="83">
        <v>32.5</v>
      </c>
      <c r="I11" s="81">
        <v>-32.5</v>
      </c>
      <c r="J11" s="81">
        <v>0</v>
      </c>
      <c r="K11" s="82">
        <v>40</v>
      </c>
      <c r="L11" s="85">
        <v>32.5</v>
      </c>
      <c r="M11" s="81">
        <v>7.5</v>
      </c>
      <c r="N11" s="81">
        <v>7.5</v>
      </c>
      <c r="O11" s="82">
        <v>40</v>
      </c>
      <c r="P11" s="85">
        <v>32.5</v>
      </c>
      <c r="Q11" s="81">
        <v>15</v>
      </c>
      <c r="R11" s="81">
        <v>15</v>
      </c>
      <c r="S11" s="82"/>
      <c r="T11" s="85">
        <v>32.5</v>
      </c>
      <c r="U11" s="81">
        <v>-17.5</v>
      </c>
      <c r="V11" s="548">
        <v>0</v>
      </c>
      <c r="W11" s="87">
        <v>1</v>
      </c>
      <c r="X11" s="87">
        <v>3</v>
      </c>
      <c r="Y11" s="87">
        <v>3</v>
      </c>
      <c r="Z11" s="154">
        <v>97.5</v>
      </c>
      <c r="AA11" s="187"/>
      <c r="AB11" s="536"/>
      <c r="AC11" s="3"/>
      <c r="AD11" s="3"/>
      <c r="AE11" s="3"/>
      <c r="AF11" s="3"/>
      <c r="AG11" s="3"/>
      <c r="AH11" s="1">
        <v>79</v>
      </c>
      <c r="AI11" s="1"/>
      <c r="AJ11" s="3"/>
      <c r="AK11" s="3"/>
      <c r="AL11" s="3"/>
      <c r="AM11" s="3"/>
      <c r="AN11" s="3"/>
    </row>
    <row r="12" spans="1:40" ht="14.25" customHeight="1">
      <c r="A12" s="545">
        <v>1</v>
      </c>
      <c r="B12" s="2" t="s">
        <v>186</v>
      </c>
      <c r="C12" s="546">
        <v>0</v>
      </c>
      <c r="D12" s="547">
        <v>50.857142857142854</v>
      </c>
      <c r="E12" s="280">
        <v>80</v>
      </c>
      <c r="F12" s="81">
        <v>0</v>
      </c>
      <c r="G12" s="82"/>
      <c r="H12" s="83">
        <v>50.857142857142854</v>
      </c>
      <c r="I12" s="81">
        <v>-50.857142857142854</v>
      </c>
      <c r="J12" s="81">
        <v>0</v>
      </c>
      <c r="K12" s="82">
        <v>40</v>
      </c>
      <c r="L12" s="85">
        <v>50.857142857142854</v>
      </c>
      <c r="M12" s="81">
        <v>-10.857142857142854</v>
      </c>
      <c r="N12" s="81">
        <v>0</v>
      </c>
      <c r="O12" s="82">
        <v>40</v>
      </c>
      <c r="P12" s="85">
        <v>50.857142857142854</v>
      </c>
      <c r="Q12" s="81">
        <v>-10.857142857142854</v>
      </c>
      <c r="R12" s="81">
        <v>0</v>
      </c>
      <c r="S12" s="82"/>
      <c r="T12" s="85">
        <v>50.857142857142854</v>
      </c>
      <c r="U12" s="81">
        <v>-50.857142857142854</v>
      </c>
      <c r="V12" s="548">
        <v>0</v>
      </c>
      <c r="W12" s="87">
        <v>1</v>
      </c>
      <c r="X12" s="87">
        <v>3</v>
      </c>
      <c r="Y12" s="87">
        <v>3</v>
      </c>
      <c r="Z12" s="154">
        <v>152.57142857142856</v>
      </c>
      <c r="AA12" s="187">
        <v>160</v>
      </c>
      <c r="AB12" s="536">
        <v>0</v>
      </c>
      <c r="AC12" s="3">
        <v>80</v>
      </c>
      <c r="AD12" s="3">
        <v>80</v>
      </c>
      <c r="AE12" s="3"/>
      <c r="AF12" s="3"/>
      <c r="AG12" s="3"/>
      <c r="AH12" s="1">
        <v>59</v>
      </c>
      <c r="AI12" s="1">
        <v>57.2</v>
      </c>
      <c r="AJ12" s="3"/>
      <c r="AK12" s="3"/>
      <c r="AL12" s="3"/>
      <c r="AM12" s="3"/>
      <c r="AN12" s="3"/>
    </row>
    <row r="13" spans="1:40" ht="14.25" customHeight="1">
      <c r="A13" s="545">
        <v>1</v>
      </c>
      <c r="B13" s="2" t="s">
        <v>172</v>
      </c>
      <c r="C13" s="546">
        <v>4</v>
      </c>
      <c r="D13" s="547">
        <v>4.75</v>
      </c>
      <c r="E13" s="280">
        <v>0</v>
      </c>
      <c r="F13" s="81">
        <v>4</v>
      </c>
      <c r="G13" s="82"/>
      <c r="H13" s="83">
        <v>4.75</v>
      </c>
      <c r="I13" s="81">
        <v>-0.75</v>
      </c>
      <c r="J13" s="81">
        <v>0</v>
      </c>
      <c r="K13" s="82"/>
      <c r="L13" s="85">
        <v>4.75</v>
      </c>
      <c r="M13" s="81">
        <v>-4.75</v>
      </c>
      <c r="N13" s="81">
        <v>0</v>
      </c>
      <c r="O13" s="82"/>
      <c r="P13" s="85">
        <v>4.75</v>
      </c>
      <c r="Q13" s="81">
        <v>-4.75</v>
      </c>
      <c r="R13" s="81">
        <v>0</v>
      </c>
      <c r="S13" s="82"/>
      <c r="T13" s="85">
        <v>4.75</v>
      </c>
      <c r="U13" s="81">
        <v>-4.75</v>
      </c>
      <c r="V13" s="548">
        <v>0</v>
      </c>
      <c r="W13" s="87">
        <v>1</v>
      </c>
      <c r="X13" s="87">
        <v>2</v>
      </c>
      <c r="Y13" s="87">
        <v>2</v>
      </c>
      <c r="Z13" s="154">
        <v>9.5</v>
      </c>
      <c r="AA13" s="187">
        <v>12</v>
      </c>
      <c r="AB13" s="536">
        <v>0</v>
      </c>
      <c r="AC13" s="3">
        <v>6</v>
      </c>
      <c r="AD13" s="3">
        <v>6</v>
      </c>
      <c r="AE13" s="3"/>
      <c r="AF13" s="3"/>
      <c r="AG13" s="3"/>
      <c r="AH13" s="1"/>
      <c r="AI13" s="1"/>
      <c r="AJ13" s="3"/>
      <c r="AK13" s="3"/>
      <c r="AL13" s="3"/>
      <c r="AM13" s="3"/>
      <c r="AN13" s="3"/>
    </row>
    <row r="14" spans="1:40" ht="14.25" customHeight="1">
      <c r="A14" s="545"/>
      <c r="B14" s="2" t="s">
        <v>233</v>
      </c>
      <c r="C14" s="546">
        <v>121</v>
      </c>
      <c r="D14" s="547">
        <v>218.625</v>
      </c>
      <c r="E14" s="280">
        <v>598</v>
      </c>
      <c r="F14" s="81">
        <v>121</v>
      </c>
      <c r="G14" s="82">
        <v>300</v>
      </c>
      <c r="H14" s="83">
        <v>218.625</v>
      </c>
      <c r="I14" s="81">
        <v>202.375</v>
      </c>
      <c r="J14" s="81">
        <v>202.375</v>
      </c>
      <c r="K14" s="82">
        <v>148</v>
      </c>
      <c r="L14" s="85">
        <v>218.625</v>
      </c>
      <c r="M14" s="81">
        <v>131.75</v>
      </c>
      <c r="N14" s="81">
        <v>131.75</v>
      </c>
      <c r="O14" s="82">
        <v>150</v>
      </c>
      <c r="P14" s="85">
        <v>218.625</v>
      </c>
      <c r="Q14" s="81">
        <v>63.125</v>
      </c>
      <c r="R14" s="81">
        <v>63.125</v>
      </c>
      <c r="S14" s="82"/>
      <c r="T14" s="85">
        <v>218.625</v>
      </c>
      <c r="U14" s="81">
        <v>-155.5</v>
      </c>
      <c r="V14" s="548">
        <v>0</v>
      </c>
      <c r="W14" s="87">
        <v>1</v>
      </c>
      <c r="X14" s="87">
        <v>3</v>
      </c>
      <c r="Y14" s="87">
        <v>3</v>
      </c>
      <c r="Z14" s="154">
        <v>655.875</v>
      </c>
      <c r="AA14" s="187">
        <v>308</v>
      </c>
      <c r="AB14" s="536">
        <v>0</v>
      </c>
      <c r="AC14" s="3">
        <v>154</v>
      </c>
      <c r="AD14" s="3">
        <v>154</v>
      </c>
      <c r="AE14" s="3"/>
      <c r="AF14" s="3"/>
      <c r="AG14" s="3"/>
      <c r="AH14" s="1">
        <v>20.7</v>
      </c>
      <c r="AI14" s="1">
        <v>20</v>
      </c>
      <c r="AJ14" s="3"/>
      <c r="AK14" s="3"/>
      <c r="AL14" s="3"/>
      <c r="AM14" s="3"/>
      <c r="AN14" s="3"/>
    </row>
    <row r="15" spans="1:40" ht="14.25" customHeight="1">
      <c r="A15" s="545"/>
      <c r="B15" s="2" t="s">
        <v>326</v>
      </c>
      <c r="C15" s="546">
        <v>189</v>
      </c>
      <c r="D15" s="547">
        <v>117.875</v>
      </c>
      <c r="E15" s="280">
        <v>620</v>
      </c>
      <c r="F15" s="81">
        <v>189</v>
      </c>
      <c r="G15" s="82">
        <v>100</v>
      </c>
      <c r="H15" s="83">
        <v>117.875</v>
      </c>
      <c r="I15" s="81">
        <v>171.125</v>
      </c>
      <c r="J15" s="81">
        <v>171.125</v>
      </c>
      <c r="K15" s="82">
        <v>290</v>
      </c>
      <c r="L15" s="85">
        <v>117.875</v>
      </c>
      <c r="M15" s="81">
        <v>343.25</v>
      </c>
      <c r="N15" s="81">
        <v>343.25</v>
      </c>
      <c r="O15" s="82">
        <v>230</v>
      </c>
      <c r="P15" s="85">
        <v>117.875</v>
      </c>
      <c r="Q15" s="81">
        <v>455.375</v>
      </c>
      <c r="R15" s="81">
        <v>455.375</v>
      </c>
      <c r="S15" s="82"/>
      <c r="T15" s="85">
        <v>117.875</v>
      </c>
      <c r="U15" s="81">
        <v>337.5</v>
      </c>
      <c r="V15" s="548">
        <v>2.8632025450689289</v>
      </c>
      <c r="W15" s="87">
        <v>1</v>
      </c>
      <c r="X15" s="87">
        <v>3</v>
      </c>
      <c r="Y15" s="87">
        <v>0</v>
      </c>
      <c r="Z15" s="154">
        <v>0</v>
      </c>
      <c r="AA15" s="187">
        <v>400</v>
      </c>
      <c r="AB15" s="536">
        <v>104</v>
      </c>
      <c r="AC15" s="3">
        <v>148</v>
      </c>
      <c r="AD15" s="3">
        <v>148</v>
      </c>
      <c r="AE15" s="3"/>
      <c r="AF15" s="3"/>
      <c r="AG15" s="3"/>
      <c r="AH15" s="1">
        <v>29.3</v>
      </c>
      <c r="AI15" s="1" t="s">
        <v>1648</v>
      </c>
      <c r="AJ15" s="3"/>
      <c r="AK15" s="3"/>
      <c r="AL15" s="3"/>
      <c r="AM15" s="3"/>
      <c r="AN15" s="3"/>
    </row>
    <row r="16" spans="1:40" ht="14.25" customHeight="1">
      <c r="A16" s="545"/>
      <c r="B16" s="2" t="s">
        <v>370</v>
      </c>
      <c r="C16" s="546">
        <v>0</v>
      </c>
      <c r="D16" s="547">
        <v>109.5</v>
      </c>
      <c r="E16" s="280">
        <v>50</v>
      </c>
      <c r="F16" s="81">
        <v>0</v>
      </c>
      <c r="G16" s="82"/>
      <c r="H16" s="83">
        <v>109.5</v>
      </c>
      <c r="I16" s="81">
        <v>-109.5</v>
      </c>
      <c r="J16" s="81">
        <v>0</v>
      </c>
      <c r="K16" s="82"/>
      <c r="L16" s="85">
        <v>109.5</v>
      </c>
      <c r="M16" s="81">
        <v>-109.5</v>
      </c>
      <c r="N16" s="81">
        <v>0</v>
      </c>
      <c r="O16" s="82">
        <v>50</v>
      </c>
      <c r="P16" s="85">
        <v>109.5</v>
      </c>
      <c r="Q16" s="81">
        <v>-59.5</v>
      </c>
      <c r="R16" s="81">
        <v>0</v>
      </c>
      <c r="S16" s="82"/>
      <c r="T16" s="85">
        <v>109.5</v>
      </c>
      <c r="U16" s="81">
        <v>-109.5</v>
      </c>
      <c r="V16" s="548">
        <v>0</v>
      </c>
      <c r="W16" s="87">
        <v>1</v>
      </c>
      <c r="X16" s="87">
        <v>3</v>
      </c>
      <c r="Y16" s="87">
        <v>3</v>
      </c>
      <c r="Z16" s="154">
        <v>328.5</v>
      </c>
      <c r="AA16" s="549">
        <v>300</v>
      </c>
      <c r="AB16" s="536">
        <v>300</v>
      </c>
      <c r="AC16" s="3"/>
      <c r="AD16" s="3"/>
      <c r="AE16" s="3"/>
      <c r="AF16" s="3"/>
      <c r="AG16" s="3"/>
      <c r="AH16" s="1"/>
      <c r="AI16" s="1"/>
      <c r="AJ16" s="3"/>
      <c r="AK16" s="3"/>
      <c r="AL16" s="3"/>
      <c r="AM16" s="3"/>
      <c r="AN16" s="3"/>
    </row>
    <row r="17" spans="1:40" ht="14.25" customHeight="1">
      <c r="A17" s="545"/>
      <c r="B17" s="3" t="s">
        <v>1070</v>
      </c>
      <c r="C17" s="546"/>
      <c r="D17" s="547"/>
      <c r="E17" s="280"/>
      <c r="F17" s="81"/>
      <c r="G17" s="82"/>
      <c r="H17" s="83"/>
      <c r="I17" s="81"/>
      <c r="J17" s="81"/>
      <c r="K17" s="82"/>
      <c r="L17" s="85"/>
      <c r="M17" s="81"/>
      <c r="N17" s="81"/>
      <c r="O17" s="82"/>
      <c r="P17" s="85"/>
      <c r="Q17" s="81"/>
      <c r="R17" s="81"/>
      <c r="S17" s="82"/>
      <c r="T17" s="85"/>
      <c r="U17" s="81"/>
      <c r="V17" s="548"/>
      <c r="W17" s="87"/>
      <c r="X17" s="87"/>
      <c r="Y17" s="87"/>
      <c r="Z17" s="154"/>
      <c r="AA17" s="187">
        <v>200</v>
      </c>
      <c r="AB17" s="536">
        <v>200</v>
      </c>
      <c r="AC17" s="3"/>
      <c r="AD17" s="3"/>
      <c r="AE17" s="3"/>
      <c r="AF17" s="3"/>
      <c r="AG17" s="3"/>
      <c r="AH17" s="1"/>
      <c r="AI17" s="1"/>
      <c r="AJ17" s="3"/>
      <c r="AK17" s="3"/>
      <c r="AL17" s="3"/>
      <c r="AM17" s="3"/>
      <c r="AN17" s="3"/>
    </row>
    <row r="18" spans="1:40" ht="14.25" customHeight="1">
      <c r="A18" s="545"/>
      <c r="B18" s="3"/>
      <c r="C18" s="546"/>
      <c r="D18" s="547"/>
      <c r="E18" s="280"/>
      <c r="F18" s="81"/>
      <c r="G18" s="82"/>
      <c r="H18" s="83"/>
      <c r="I18" s="81"/>
      <c r="J18" s="81"/>
      <c r="K18" s="82"/>
      <c r="L18" s="85"/>
      <c r="M18" s="81"/>
      <c r="N18" s="81"/>
      <c r="O18" s="82"/>
      <c r="P18" s="85"/>
      <c r="Q18" s="81"/>
      <c r="R18" s="81"/>
      <c r="S18" s="82"/>
      <c r="T18" s="85"/>
      <c r="U18" s="81"/>
      <c r="V18" s="548"/>
      <c r="W18" s="87"/>
      <c r="X18" s="87"/>
      <c r="Y18" s="87"/>
      <c r="Z18" s="154"/>
      <c r="AA18" s="187"/>
      <c r="AB18" s="536"/>
      <c r="AC18" s="3"/>
      <c r="AD18" s="3"/>
      <c r="AE18" s="3"/>
      <c r="AF18" s="3"/>
      <c r="AG18" s="3"/>
      <c r="AH18" s="1"/>
      <c r="AI18" s="1"/>
      <c r="AJ18" s="3"/>
      <c r="AK18" s="3"/>
      <c r="AL18" s="3"/>
      <c r="AM18" s="3"/>
      <c r="AN18" s="3"/>
    </row>
    <row r="19" spans="1:40" ht="14.25" customHeight="1">
      <c r="A19" s="545"/>
      <c r="B19" s="3"/>
      <c r="C19" s="546"/>
      <c r="D19" s="547"/>
      <c r="E19" s="280"/>
      <c r="F19" s="81"/>
      <c r="G19" s="82"/>
      <c r="H19" s="83"/>
      <c r="I19" s="81"/>
      <c r="J19" s="81"/>
      <c r="K19" s="82"/>
      <c r="L19" s="85"/>
      <c r="M19" s="81"/>
      <c r="N19" s="81"/>
      <c r="O19" s="82"/>
      <c r="P19" s="85"/>
      <c r="Q19" s="81"/>
      <c r="R19" s="81"/>
      <c r="S19" s="82"/>
      <c r="T19" s="85"/>
      <c r="U19" s="81"/>
      <c r="V19" s="548"/>
      <c r="W19" s="87"/>
      <c r="X19" s="87"/>
      <c r="Y19" s="87"/>
      <c r="Z19" s="154"/>
      <c r="AA19" s="187"/>
      <c r="AB19" s="536"/>
      <c r="AC19" s="3"/>
      <c r="AD19" s="3"/>
      <c r="AE19" s="3"/>
      <c r="AF19" s="3"/>
      <c r="AG19" s="3"/>
      <c r="AH19" s="1"/>
      <c r="AI19" s="1"/>
      <c r="AJ19" s="3"/>
      <c r="AK19" s="3"/>
      <c r="AL19" s="3"/>
      <c r="AM19" s="3"/>
      <c r="AN19" s="3"/>
    </row>
    <row r="20" spans="1:40" ht="14.25" customHeight="1">
      <c r="A20" s="3"/>
      <c r="B20" s="550" t="s">
        <v>1064</v>
      </c>
      <c r="C20" s="550" t="s">
        <v>1065</v>
      </c>
      <c r="D20" s="3"/>
      <c r="E20" s="187"/>
      <c r="F20" s="3"/>
      <c r="G20" s="51"/>
      <c r="H20" s="52"/>
      <c r="I20" s="3"/>
      <c r="J20" s="3"/>
      <c r="K20" s="51"/>
      <c r="L20" s="53"/>
      <c r="M20" s="3"/>
      <c r="N20" s="3"/>
      <c r="O20" s="51"/>
      <c r="P20" s="53"/>
      <c r="Q20" s="3"/>
      <c r="R20" s="3"/>
      <c r="S20" s="3"/>
      <c r="T20" s="3"/>
      <c r="U20" s="3"/>
      <c r="V20" s="1"/>
      <c r="W20" s="1"/>
      <c r="X20" s="1"/>
      <c r="Y20" s="1"/>
      <c r="Z20" s="3"/>
      <c r="AA20" s="187"/>
      <c r="AB20" s="536"/>
      <c r="AC20" s="3"/>
      <c r="AD20" s="3"/>
      <c r="AE20" s="3"/>
      <c r="AF20" s="3"/>
      <c r="AG20" s="3"/>
      <c r="AH20" s="1"/>
      <c r="AI20" s="1"/>
      <c r="AJ20" s="3"/>
      <c r="AK20" s="3"/>
      <c r="AL20" s="3"/>
      <c r="AM20" s="3"/>
      <c r="AN20" s="3"/>
    </row>
    <row r="21" spans="1:40" ht="14.25" customHeight="1">
      <c r="A21" s="3"/>
      <c r="B21" s="550" t="s">
        <v>1066</v>
      </c>
      <c r="C21" s="550">
        <v>30</v>
      </c>
      <c r="D21" s="3"/>
      <c r="E21" s="187"/>
      <c r="F21" s="3"/>
      <c r="G21" s="51"/>
      <c r="H21" s="52"/>
      <c r="I21" s="3"/>
      <c r="J21" s="3"/>
      <c r="K21" s="51"/>
      <c r="L21" s="53"/>
      <c r="M21" s="3"/>
      <c r="N21" s="3"/>
      <c r="O21" s="51"/>
      <c r="P21" s="53"/>
      <c r="Q21" s="3"/>
      <c r="R21" s="3"/>
      <c r="S21" s="3"/>
      <c r="T21" s="3"/>
      <c r="U21" s="3"/>
      <c r="V21" s="1"/>
      <c r="W21" s="1"/>
      <c r="X21" s="1"/>
      <c r="Y21" s="1"/>
      <c r="Z21" s="3"/>
      <c r="AA21" s="187"/>
      <c r="AB21" s="536"/>
      <c r="AC21" s="3"/>
      <c r="AD21" s="3"/>
      <c r="AE21" s="3"/>
      <c r="AF21" s="3"/>
      <c r="AG21" s="3"/>
      <c r="AH21" s="1"/>
      <c r="AI21" s="1"/>
      <c r="AJ21" s="3"/>
      <c r="AK21" s="3"/>
      <c r="AL21" s="3"/>
      <c r="AM21" s="3"/>
      <c r="AN21" s="3"/>
    </row>
    <row r="22" spans="1:40" ht="14.25" customHeight="1">
      <c r="A22" s="3"/>
      <c r="B22" s="550" t="s">
        <v>1067</v>
      </c>
      <c r="C22" s="550">
        <v>30</v>
      </c>
      <c r="D22" s="3"/>
      <c r="E22" s="187"/>
      <c r="F22" s="3"/>
      <c r="G22" s="51"/>
      <c r="H22" s="52"/>
      <c r="I22" s="3"/>
      <c r="J22" s="3"/>
      <c r="K22" s="51"/>
      <c r="L22" s="53"/>
      <c r="M22" s="3"/>
      <c r="N22" s="3"/>
      <c r="O22" s="51"/>
      <c r="P22" s="53"/>
      <c r="Q22" s="3"/>
      <c r="R22" s="3"/>
      <c r="S22" s="3"/>
      <c r="T22" s="3"/>
      <c r="U22" s="3"/>
      <c r="V22" s="1"/>
      <c r="W22" s="1"/>
      <c r="X22" s="1"/>
      <c r="Y22" s="1"/>
      <c r="Z22" s="3"/>
      <c r="AA22" s="187"/>
      <c r="AB22" s="536"/>
      <c r="AC22" s="3"/>
      <c r="AD22" s="3"/>
      <c r="AE22" s="3"/>
      <c r="AF22" s="3"/>
      <c r="AG22" s="3"/>
      <c r="AH22" s="1"/>
      <c r="AI22" s="1"/>
      <c r="AJ22" s="3"/>
      <c r="AK22" s="3"/>
      <c r="AL22" s="3"/>
      <c r="AM22" s="3"/>
      <c r="AN22" s="3"/>
    </row>
    <row r="23" spans="1:40" ht="14.25" customHeight="1">
      <c r="A23" s="3"/>
      <c r="B23" s="550" t="s">
        <v>1068</v>
      </c>
      <c r="C23" s="550">
        <v>45</v>
      </c>
      <c r="D23" s="3"/>
      <c r="E23" s="187"/>
      <c r="F23" s="3"/>
      <c r="G23" s="51"/>
      <c r="H23" s="52"/>
      <c r="I23" s="3"/>
      <c r="J23" s="3"/>
      <c r="K23" s="51"/>
      <c r="L23" s="53"/>
      <c r="M23" s="3"/>
      <c r="N23" s="3"/>
      <c r="O23" s="51"/>
      <c r="P23" s="53"/>
      <c r="Q23" s="3"/>
      <c r="R23" s="3"/>
      <c r="S23" s="3"/>
      <c r="T23" s="3"/>
      <c r="U23" s="3"/>
      <c r="V23" s="1"/>
      <c r="W23" s="1"/>
      <c r="X23" s="1"/>
      <c r="Y23" s="1"/>
      <c r="Z23" s="3"/>
      <c r="AA23" s="187"/>
      <c r="AB23" s="536"/>
      <c r="AC23" s="3"/>
      <c r="AD23" s="3"/>
      <c r="AE23" s="3"/>
      <c r="AF23" s="3"/>
      <c r="AG23" s="3"/>
      <c r="AH23" s="1"/>
      <c r="AI23" s="1"/>
      <c r="AJ23" s="3"/>
      <c r="AK23" s="3"/>
      <c r="AL23" s="3"/>
      <c r="AM23" s="3"/>
      <c r="AN23" s="3"/>
    </row>
    <row r="24" spans="1:40" ht="14.25" customHeight="1">
      <c r="A24" s="3"/>
      <c r="B24" s="550" t="s">
        <v>1069</v>
      </c>
      <c r="C24" s="550">
        <v>30</v>
      </c>
      <c r="D24" s="81"/>
      <c r="E24" s="187"/>
      <c r="F24" s="3"/>
      <c r="G24" s="51"/>
      <c r="H24" s="52"/>
      <c r="I24" s="3"/>
      <c r="J24" s="3"/>
      <c r="K24" s="51"/>
      <c r="L24" s="53"/>
      <c r="M24" s="3"/>
      <c r="N24" s="3"/>
      <c r="O24" s="51"/>
      <c r="P24" s="53"/>
      <c r="Q24" s="3"/>
      <c r="R24" s="3"/>
      <c r="S24" s="3"/>
      <c r="T24" s="3"/>
      <c r="U24" s="3"/>
      <c r="V24" s="1"/>
      <c r="W24" s="1"/>
      <c r="X24" s="1"/>
      <c r="Y24" s="1"/>
      <c r="Z24" s="3"/>
      <c r="AA24" s="187"/>
      <c r="AB24" s="536"/>
      <c r="AC24" s="3"/>
      <c r="AD24" s="3"/>
      <c r="AE24" s="3"/>
      <c r="AF24" s="3"/>
      <c r="AG24" s="3"/>
      <c r="AH24" s="1"/>
      <c r="AI24" s="1"/>
      <c r="AJ24" s="3"/>
      <c r="AK24" s="3"/>
      <c r="AL24" s="3"/>
      <c r="AM24" s="3"/>
      <c r="AN24" s="3"/>
    </row>
    <row r="25" spans="1:40" ht="14.25" customHeight="1">
      <c r="A25" s="3"/>
      <c r="B25" s="551"/>
      <c r="C25" s="552">
        <v>135</v>
      </c>
      <c r="D25" s="553">
        <v>4.5</v>
      </c>
      <c r="E25" s="187"/>
      <c r="F25" s="3"/>
      <c r="G25" s="51"/>
      <c r="H25" s="52"/>
      <c r="I25" s="3"/>
      <c r="J25" s="3"/>
      <c r="K25" s="51"/>
      <c r="L25" s="53"/>
      <c r="M25" s="3"/>
      <c r="N25" s="3"/>
      <c r="O25" s="51"/>
      <c r="P25" s="53"/>
      <c r="Q25" s="3"/>
      <c r="R25" s="3"/>
      <c r="S25" s="3"/>
      <c r="T25" s="3"/>
      <c r="U25" s="3"/>
      <c r="V25" s="1"/>
      <c r="W25" s="1"/>
      <c r="X25" s="1"/>
      <c r="Y25" s="1"/>
      <c r="Z25" s="3"/>
      <c r="AA25" s="187"/>
      <c r="AB25" s="536"/>
      <c r="AC25" s="3"/>
      <c r="AD25" s="3"/>
      <c r="AE25" s="3"/>
      <c r="AF25" s="3"/>
      <c r="AG25" s="3"/>
      <c r="AH25" s="1"/>
      <c r="AI25" s="1"/>
      <c r="AJ25" s="3"/>
      <c r="AK25" s="3"/>
      <c r="AL25" s="3"/>
      <c r="AM25" s="3"/>
      <c r="AN25" s="3"/>
    </row>
    <row r="26" spans="1:40" ht="14.25" customHeight="1">
      <c r="A26" s="3"/>
      <c r="B26" s="554" t="s">
        <v>1649</v>
      </c>
      <c r="C26" s="3" t="s">
        <v>1650</v>
      </c>
      <c r="D26" s="3"/>
      <c r="E26" s="187"/>
      <c r="F26" s="3"/>
      <c r="G26" s="51"/>
      <c r="H26" s="52"/>
      <c r="I26" s="3"/>
      <c r="J26" s="3"/>
      <c r="K26" s="51"/>
      <c r="L26" s="53"/>
      <c r="M26" s="3"/>
      <c r="N26" s="3"/>
      <c r="O26" s="51"/>
      <c r="P26" s="53"/>
      <c r="Q26" s="3"/>
      <c r="R26" s="3"/>
      <c r="S26" s="3"/>
      <c r="T26" s="3"/>
      <c r="U26" s="3"/>
      <c r="V26" s="1"/>
      <c r="W26" s="1"/>
      <c r="X26" s="1"/>
      <c r="Y26" s="1"/>
      <c r="Z26" s="3"/>
      <c r="AA26" s="187"/>
      <c r="AB26" s="536"/>
      <c r="AC26" s="3"/>
      <c r="AD26" s="3"/>
      <c r="AE26" s="3"/>
      <c r="AF26" s="3"/>
      <c r="AG26" s="3"/>
      <c r="AH26" s="1"/>
      <c r="AI26" s="1"/>
      <c r="AJ26" s="3"/>
      <c r="AK26" s="3"/>
      <c r="AL26" s="3"/>
      <c r="AM26" s="3"/>
      <c r="AN26" s="3"/>
    </row>
    <row r="27" spans="1:40" ht="14.25" customHeight="1">
      <c r="A27" s="3"/>
      <c r="B27" s="3" t="s">
        <v>1651</v>
      </c>
      <c r="C27" s="3"/>
      <c r="D27" s="3"/>
      <c r="E27" s="187"/>
      <c r="F27" s="3"/>
      <c r="G27" s="51"/>
      <c r="H27" s="52"/>
      <c r="I27" s="3"/>
      <c r="J27" s="3"/>
      <c r="K27" s="51"/>
      <c r="L27" s="53"/>
      <c r="M27" s="3"/>
      <c r="N27" s="3"/>
      <c r="O27" s="51"/>
      <c r="P27" s="53"/>
      <c r="Q27" s="3"/>
      <c r="R27" s="3"/>
      <c r="S27" s="3"/>
      <c r="T27" s="3"/>
      <c r="U27" s="3"/>
      <c r="V27" s="1"/>
      <c r="W27" s="1"/>
      <c r="X27" s="1"/>
      <c r="Y27" s="1"/>
      <c r="Z27" s="3"/>
      <c r="AA27" s="187" t="s">
        <v>1652</v>
      </c>
      <c r="AB27" s="536"/>
      <c r="AC27" s="3"/>
      <c r="AD27" s="3"/>
      <c r="AE27" s="3"/>
      <c r="AF27" s="3"/>
      <c r="AG27" s="3" t="s">
        <v>1653</v>
      </c>
      <c r="AH27" s="1"/>
      <c r="AI27" s="1"/>
      <c r="AJ27" s="3"/>
      <c r="AK27" s="3"/>
      <c r="AL27" s="3"/>
      <c r="AM27" s="3"/>
      <c r="AN27" s="3"/>
    </row>
    <row r="28" spans="1:40" ht="14.25" customHeight="1">
      <c r="A28" s="3"/>
      <c r="B28" s="3" t="s">
        <v>1654</v>
      </c>
      <c r="C28" s="3"/>
      <c r="D28" s="3"/>
      <c r="E28" s="187"/>
      <c r="F28" s="3"/>
      <c r="G28" s="51"/>
      <c r="H28" s="52"/>
      <c r="I28" s="3"/>
      <c r="J28" s="3"/>
      <c r="K28" s="51"/>
      <c r="L28" s="53"/>
      <c r="M28" s="3"/>
      <c r="N28" s="3"/>
      <c r="O28" s="51"/>
      <c r="P28" s="53"/>
      <c r="Q28" s="3"/>
      <c r="R28" s="3"/>
      <c r="S28" s="3"/>
      <c r="T28" s="3"/>
      <c r="U28" s="3"/>
      <c r="V28" s="1"/>
      <c r="W28" s="1"/>
      <c r="X28" s="1"/>
      <c r="Y28" s="1"/>
      <c r="Z28" s="3"/>
      <c r="AA28" s="187" t="s">
        <v>1655</v>
      </c>
      <c r="AB28" s="536"/>
      <c r="AC28" s="3"/>
      <c r="AD28" s="3"/>
      <c r="AE28" s="3"/>
      <c r="AF28" s="3"/>
      <c r="AG28" s="3">
        <v>120</v>
      </c>
      <c r="AH28" s="1"/>
      <c r="AI28" s="1"/>
      <c r="AJ28" s="3"/>
      <c r="AK28" s="3"/>
      <c r="AL28" s="3"/>
      <c r="AM28" s="3"/>
      <c r="AN28" s="3"/>
    </row>
    <row r="29" spans="1:40" ht="14.25" customHeight="1">
      <c r="A29" s="3"/>
      <c r="B29" s="3" t="s">
        <v>1656</v>
      </c>
      <c r="C29" s="3"/>
      <c r="D29" s="3"/>
      <c r="E29" s="187"/>
      <c r="F29" s="3"/>
      <c r="G29" s="51"/>
      <c r="H29" s="52"/>
      <c r="I29" s="3"/>
      <c r="J29" s="3"/>
      <c r="K29" s="51"/>
      <c r="L29" s="53"/>
      <c r="M29" s="3"/>
      <c r="N29" s="3"/>
      <c r="O29" s="51"/>
      <c r="P29" s="53"/>
      <c r="Q29" s="3"/>
      <c r="R29" s="3"/>
      <c r="S29" s="3"/>
      <c r="T29" s="3"/>
      <c r="U29" s="3"/>
      <c r="V29" s="1"/>
      <c r="W29" s="1"/>
      <c r="X29" s="1"/>
      <c r="Y29" s="1"/>
      <c r="Z29" s="3"/>
      <c r="AA29" s="187" t="s">
        <v>1657</v>
      </c>
      <c r="AB29" s="536"/>
      <c r="AC29" s="3"/>
      <c r="AD29" s="3"/>
      <c r="AE29" s="3"/>
      <c r="AF29" s="3"/>
      <c r="AG29" s="3">
        <v>100</v>
      </c>
      <c r="AH29" s="1"/>
      <c r="AI29" s="1"/>
      <c r="AJ29" s="3"/>
      <c r="AK29" s="3"/>
      <c r="AL29" s="3"/>
      <c r="AM29" s="3"/>
      <c r="AN29" s="3"/>
    </row>
    <row r="30" spans="1:40" ht="14.25" customHeight="1">
      <c r="A30" s="3"/>
      <c r="B30" s="3" t="s">
        <v>1658</v>
      </c>
      <c r="C30" s="3">
        <v>210</v>
      </c>
      <c r="D30" s="3"/>
      <c r="E30" s="187"/>
      <c r="F30" s="3"/>
      <c r="G30" s="51"/>
      <c r="H30" s="52"/>
      <c r="I30" s="3"/>
      <c r="J30" s="3"/>
      <c r="K30" s="51"/>
      <c r="L30" s="53"/>
      <c r="M30" s="3"/>
      <c r="N30" s="3"/>
      <c r="O30" s="51"/>
      <c r="P30" s="53"/>
      <c r="Q30" s="3"/>
      <c r="R30" s="3"/>
      <c r="S30" s="3"/>
      <c r="T30" s="3"/>
      <c r="U30" s="3"/>
      <c r="V30" s="1"/>
      <c r="W30" s="1"/>
      <c r="X30" s="1"/>
      <c r="Y30" s="1"/>
      <c r="Z30" s="3"/>
      <c r="AA30" s="187" t="s">
        <v>1659</v>
      </c>
      <c r="AB30" s="536"/>
      <c r="AC30" s="3"/>
      <c r="AD30" s="3"/>
      <c r="AE30" s="3"/>
      <c r="AF30" s="3"/>
      <c r="AG30" s="3" t="s">
        <v>1660</v>
      </c>
      <c r="AH30" s="1"/>
      <c r="AI30" s="1"/>
      <c r="AJ30" s="3"/>
      <c r="AK30" s="3"/>
      <c r="AL30" s="3"/>
      <c r="AM30" s="3"/>
      <c r="AN30" s="3"/>
    </row>
    <row r="31" spans="1:40" ht="14.25" customHeight="1">
      <c r="A31" s="3"/>
      <c r="B31" s="3" t="s">
        <v>1661</v>
      </c>
      <c r="C31" s="3"/>
      <c r="D31" s="3"/>
      <c r="E31" s="187"/>
      <c r="F31" s="3"/>
      <c r="G31" s="51"/>
      <c r="H31" s="52"/>
      <c r="I31" s="3"/>
      <c r="J31" s="3"/>
      <c r="K31" s="51"/>
      <c r="L31" s="53"/>
      <c r="M31" s="3"/>
      <c r="N31" s="3"/>
      <c r="O31" s="51"/>
      <c r="P31" s="53"/>
      <c r="Q31" s="3"/>
      <c r="R31" s="3"/>
      <c r="S31" s="3"/>
      <c r="T31" s="3"/>
      <c r="U31" s="3"/>
      <c r="V31" s="1"/>
      <c r="W31" s="1"/>
      <c r="X31" s="1"/>
      <c r="Y31" s="1"/>
      <c r="Z31" s="3"/>
      <c r="AA31" s="187"/>
      <c r="AB31" s="536"/>
      <c r="AC31" s="3"/>
      <c r="AD31" s="3"/>
      <c r="AE31" s="3"/>
      <c r="AF31" s="3"/>
      <c r="AG31" s="3"/>
      <c r="AH31" s="1"/>
      <c r="AI31" s="1"/>
      <c r="AJ31" s="3"/>
      <c r="AK31" s="3"/>
      <c r="AL31" s="3"/>
      <c r="AM31" s="3"/>
      <c r="AN31" s="3"/>
    </row>
    <row r="32" spans="1:40" ht="14.25" customHeight="1">
      <c r="A32" s="3"/>
      <c r="B32" s="3" t="s">
        <v>1662</v>
      </c>
      <c r="C32" s="3">
        <v>142</v>
      </c>
      <c r="D32" s="3"/>
      <c r="E32" s="187"/>
      <c r="F32" s="3"/>
      <c r="G32" s="51"/>
      <c r="H32" s="52"/>
      <c r="I32" s="3"/>
      <c r="J32" s="3"/>
      <c r="K32" s="51"/>
      <c r="L32" s="53"/>
      <c r="M32" s="3"/>
      <c r="N32" s="3"/>
      <c r="O32" s="51"/>
      <c r="P32" s="53"/>
      <c r="Q32" s="3"/>
      <c r="R32" s="3"/>
      <c r="S32" s="3"/>
      <c r="T32" s="3"/>
      <c r="U32" s="3"/>
      <c r="V32" s="1"/>
      <c r="W32" s="1"/>
      <c r="X32" s="1"/>
      <c r="Y32" s="1"/>
      <c r="Z32" s="3"/>
      <c r="AA32" s="187"/>
      <c r="AB32" s="536"/>
      <c r="AC32" s="3"/>
      <c r="AD32" s="3"/>
      <c r="AE32" s="3"/>
      <c r="AF32" s="3"/>
      <c r="AG32" s="3"/>
      <c r="AH32" s="1"/>
      <c r="AI32" s="1"/>
      <c r="AJ32" s="3"/>
      <c r="AK32" s="3"/>
      <c r="AL32" s="3"/>
      <c r="AM32" s="3"/>
      <c r="AN32" s="3"/>
    </row>
    <row r="33" spans="1:40" ht="14.25" customHeight="1">
      <c r="A33" s="3"/>
      <c r="B33" s="3" t="s">
        <v>1663</v>
      </c>
      <c r="C33" s="3"/>
      <c r="D33" s="3"/>
      <c r="E33" s="187"/>
      <c r="F33" s="3"/>
      <c r="G33" s="51"/>
      <c r="H33" s="52"/>
      <c r="I33" s="3"/>
      <c r="J33" s="3"/>
      <c r="K33" s="51"/>
      <c r="L33" s="53"/>
      <c r="M33" s="3"/>
      <c r="N33" s="3"/>
      <c r="O33" s="51"/>
      <c r="P33" s="53"/>
      <c r="Q33" s="3"/>
      <c r="R33" s="3"/>
      <c r="S33" s="3"/>
      <c r="T33" s="3"/>
      <c r="U33" s="3"/>
      <c r="V33" s="1"/>
      <c r="W33" s="1"/>
      <c r="X33" s="1"/>
      <c r="Y33" s="1"/>
      <c r="Z33" s="3"/>
      <c r="AA33" s="187"/>
      <c r="AB33" s="536"/>
      <c r="AC33" s="3"/>
      <c r="AD33" s="3"/>
      <c r="AE33" s="3"/>
      <c r="AF33" s="3"/>
      <c r="AG33" s="3"/>
      <c r="AH33" s="1"/>
      <c r="AI33" s="1"/>
      <c r="AJ33" s="3"/>
      <c r="AK33" s="3"/>
      <c r="AL33" s="3"/>
      <c r="AM33" s="3"/>
      <c r="AN33" s="3"/>
    </row>
    <row r="34" spans="1:40" ht="14.25" customHeight="1">
      <c r="A34" s="3"/>
      <c r="B34" s="3" t="s">
        <v>1664</v>
      </c>
      <c r="C34" s="3"/>
      <c r="D34" s="3"/>
      <c r="E34" s="187"/>
      <c r="F34" s="3"/>
      <c r="G34" s="51"/>
      <c r="H34" s="52"/>
      <c r="I34" s="3"/>
      <c r="J34" s="3"/>
      <c r="K34" s="51"/>
      <c r="L34" s="53"/>
      <c r="M34" s="3"/>
      <c r="N34" s="3"/>
      <c r="O34" s="51"/>
      <c r="P34" s="53"/>
      <c r="Q34" s="3"/>
      <c r="R34" s="3"/>
      <c r="S34" s="3"/>
      <c r="T34" s="3"/>
      <c r="U34" s="3"/>
      <c r="V34" s="1"/>
      <c r="W34" s="1"/>
      <c r="X34" s="1"/>
      <c r="Y34" s="1"/>
      <c r="Z34" s="3"/>
      <c r="AA34" s="187"/>
      <c r="AB34" s="536"/>
      <c r="AC34" s="3"/>
      <c r="AD34" s="3"/>
      <c r="AE34" s="3"/>
      <c r="AF34" s="3"/>
      <c r="AG34" s="3"/>
      <c r="AH34" s="1"/>
      <c r="AI34" s="1"/>
      <c r="AJ34" s="3"/>
      <c r="AK34" s="3"/>
      <c r="AL34" s="3"/>
      <c r="AM34" s="3"/>
      <c r="AN34" s="3"/>
    </row>
    <row r="35" spans="1:40" ht="14.25" customHeight="1">
      <c r="A35" s="3"/>
      <c r="B35" s="3" t="s">
        <v>1665</v>
      </c>
      <c r="C35" s="3"/>
      <c r="D35" s="3"/>
      <c r="E35" s="187"/>
      <c r="F35" s="3"/>
      <c r="G35" s="51"/>
      <c r="H35" s="52"/>
      <c r="I35" s="3"/>
      <c r="J35" s="3"/>
      <c r="K35" s="51"/>
      <c r="L35" s="53"/>
      <c r="M35" s="3"/>
      <c r="N35" s="3"/>
      <c r="O35" s="51"/>
      <c r="P35" s="53"/>
      <c r="Q35" s="3"/>
      <c r="R35" s="3"/>
      <c r="S35" s="3"/>
      <c r="T35" s="3"/>
      <c r="U35" s="3"/>
      <c r="V35" s="1"/>
      <c r="W35" s="1"/>
      <c r="X35" s="1"/>
      <c r="Y35" s="1"/>
      <c r="Z35" s="3"/>
      <c r="AA35" s="187"/>
      <c r="AB35" s="536"/>
      <c r="AC35" s="3"/>
      <c r="AD35" s="3"/>
      <c r="AE35" s="3"/>
      <c r="AF35" s="3"/>
      <c r="AG35" s="3"/>
      <c r="AH35" s="1"/>
      <c r="AI35" s="1"/>
      <c r="AJ35" s="3"/>
      <c r="AK35" s="3"/>
      <c r="AL35" s="3"/>
      <c r="AM35" s="3"/>
      <c r="AN35" s="3"/>
    </row>
    <row r="36" spans="1:40" ht="14.25" customHeight="1">
      <c r="A36" s="3"/>
      <c r="B36" s="3" t="s">
        <v>1666</v>
      </c>
      <c r="C36" s="3"/>
      <c r="D36" s="3"/>
      <c r="E36" s="187"/>
      <c r="F36" s="3"/>
      <c r="G36" s="51"/>
      <c r="H36" s="52"/>
      <c r="I36" s="3"/>
      <c r="J36" s="3"/>
      <c r="K36" s="51"/>
      <c r="L36" s="53"/>
      <c r="M36" s="3"/>
      <c r="N36" s="3"/>
      <c r="O36" s="51"/>
      <c r="P36" s="53"/>
      <c r="Q36" s="3"/>
      <c r="R36" s="3"/>
      <c r="S36" s="3"/>
      <c r="T36" s="3"/>
      <c r="U36" s="3"/>
      <c r="V36" s="1"/>
      <c r="W36" s="1"/>
      <c r="X36" s="1"/>
      <c r="Y36" s="1"/>
      <c r="Z36" s="3"/>
      <c r="AA36" s="187"/>
      <c r="AB36" s="536"/>
      <c r="AC36" s="3"/>
      <c r="AD36" s="3"/>
      <c r="AE36" s="3"/>
      <c r="AF36" s="3"/>
      <c r="AG36" s="3"/>
      <c r="AH36" s="1"/>
      <c r="AI36" s="1"/>
      <c r="AJ36" s="3"/>
      <c r="AK36" s="3"/>
      <c r="AL36" s="3"/>
      <c r="AM36" s="3"/>
      <c r="AN36" s="3"/>
    </row>
    <row r="37" spans="1:40" ht="14.25" customHeight="1">
      <c r="A37" s="3"/>
      <c r="B37" s="3" t="s">
        <v>1667</v>
      </c>
      <c r="C37" s="3"/>
      <c r="D37" s="3"/>
      <c r="E37" s="187"/>
      <c r="F37" s="3"/>
      <c r="G37" s="51"/>
      <c r="H37" s="52"/>
      <c r="I37" s="3"/>
      <c r="J37" s="3"/>
      <c r="K37" s="51"/>
      <c r="L37" s="53"/>
      <c r="M37" s="3"/>
      <c r="N37" s="3"/>
      <c r="O37" s="51"/>
      <c r="P37" s="53"/>
      <c r="Q37" s="3"/>
      <c r="R37" s="3"/>
      <c r="S37" s="3"/>
      <c r="T37" s="3"/>
      <c r="U37" s="3"/>
      <c r="V37" s="1"/>
      <c r="W37" s="1"/>
      <c r="X37" s="1"/>
      <c r="Y37" s="1"/>
      <c r="Z37" s="3"/>
      <c r="AA37" s="187"/>
      <c r="AB37" s="536"/>
      <c r="AC37" s="3"/>
      <c r="AD37" s="3"/>
      <c r="AE37" s="3"/>
      <c r="AF37" s="3"/>
      <c r="AG37" s="3"/>
      <c r="AH37" s="1"/>
      <c r="AI37" s="1"/>
      <c r="AJ37" s="3"/>
      <c r="AK37" s="3"/>
      <c r="AL37" s="3"/>
      <c r="AM37" s="3"/>
      <c r="AN37" s="3"/>
    </row>
    <row r="38" spans="1:40" ht="14.25" customHeight="1">
      <c r="A38" s="3"/>
      <c r="B38" s="3" t="s">
        <v>1668</v>
      </c>
      <c r="C38" s="3"/>
      <c r="D38" s="3"/>
      <c r="E38" s="187"/>
      <c r="F38" s="3"/>
      <c r="G38" s="51"/>
      <c r="H38" s="52"/>
      <c r="I38" s="3"/>
      <c r="J38" s="3"/>
      <c r="K38" s="51"/>
      <c r="L38" s="53"/>
      <c r="M38" s="3"/>
      <c r="N38" s="3"/>
      <c r="O38" s="51"/>
      <c r="P38" s="53"/>
      <c r="Q38" s="3"/>
      <c r="R38" s="3"/>
      <c r="S38" s="3"/>
      <c r="T38" s="3"/>
      <c r="U38" s="3"/>
      <c r="V38" s="1"/>
      <c r="W38" s="1"/>
      <c r="X38" s="1"/>
      <c r="Y38" s="1"/>
      <c r="Z38" s="3"/>
      <c r="AA38" s="187"/>
      <c r="AB38" s="536"/>
      <c r="AC38" s="3"/>
      <c r="AD38" s="3"/>
      <c r="AE38" s="3"/>
      <c r="AF38" s="3"/>
      <c r="AG38" s="3"/>
      <c r="AH38" s="1"/>
      <c r="AI38" s="1"/>
      <c r="AJ38" s="3"/>
      <c r="AK38" s="3"/>
      <c r="AL38" s="3"/>
      <c r="AM38" s="3"/>
      <c r="AN38" s="3"/>
    </row>
    <row r="39" spans="1:40" ht="14.25" customHeight="1">
      <c r="A39" s="3"/>
      <c r="B39" s="3" t="s">
        <v>1669</v>
      </c>
      <c r="C39" s="3"/>
      <c r="D39" s="3"/>
      <c r="E39" s="187"/>
      <c r="F39" s="3"/>
      <c r="G39" s="51"/>
      <c r="H39" s="52"/>
      <c r="I39" s="3"/>
      <c r="J39" s="3"/>
      <c r="K39" s="51"/>
      <c r="L39" s="53"/>
      <c r="M39" s="3"/>
      <c r="N39" s="3"/>
      <c r="O39" s="51"/>
      <c r="P39" s="53"/>
      <c r="Q39" s="3"/>
      <c r="R39" s="3"/>
      <c r="S39" s="3"/>
      <c r="T39" s="3"/>
      <c r="U39" s="3"/>
      <c r="V39" s="1"/>
      <c r="W39" s="1"/>
      <c r="X39" s="1"/>
      <c r="Y39" s="1"/>
      <c r="Z39" s="3"/>
      <c r="AA39" s="187"/>
      <c r="AB39" s="536"/>
      <c r="AC39" s="3"/>
      <c r="AD39" s="3"/>
      <c r="AE39" s="3"/>
      <c r="AF39" s="3"/>
      <c r="AG39" s="3"/>
      <c r="AH39" s="1"/>
      <c r="AI39" s="1"/>
      <c r="AJ39" s="3"/>
      <c r="AK39" s="3"/>
      <c r="AL39" s="3"/>
      <c r="AM39" s="3"/>
      <c r="AN39" s="3"/>
    </row>
    <row r="40" spans="1:40" ht="14.25" customHeight="1">
      <c r="A40" s="3"/>
      <c r="B40" s="3" t="s">
        <v>1670</v>
      </c>
      <c r="C40" s="3"/>
      <c r="D40" s="3"/>
      <c r="E40" s="187"/>
      <c r="F40" s="3"/>
      <c r="G40" s="51"/>
      <c r="H40" s="52"/>
      <c r="I40" s="3"/>
      <c r="J40" s="3"/>
      <c r="K40" s="51"/>
      <c r="L40" s="53"/>
      <c r="M40" s="3"/>
      <c r="N40" s="3"/>
      <c r="O40" s="51"/>
      <c r="P40" s="53"/>
      <c r="Q40" s="3"/>
      <c r="R40" s="3"/>
      <c r="S40" s="3"/>
      <c r="T40" s="3"/>
      <c r="U40" s="3"/>
      <c r="V40" s="1"/>
      <c r="W40" s="1"/>
      <c r="X40" s="1"/>
      <c r="Y40" s="1"/>
      <c r="Z40" s="3"/>
      <c r="AA40" s="187"/>
      <c r="AB40" s="536"/>
      <c r="AC40" s="3"/>
      <c r="AD40" s="3"/>
      <c r="AE40" s="3"/>
      <c r="AF40" s="3"/>
      <c r="AG40" s="3"/>
      <c r="AH40" s="1"/>
      <c r="AI40" s="1"/>
      <c r="AJ40" s="3"/>
      <c r="AK40" s="3"/>
      <c r="AL40" s="3"/>
      <c r="AM40" s="3"/>
      <c r="AN40" s="3"/>
    </row>
    <row r="41" spans="1:40" ht="14.25" customHeight="1">
      <c r="A41" s="3"/>
      <c r="B41" s="3" t="s">
        <v>1671</v>
      </c>
      <c r="C41" s="3"/>
      <c r="D41" s="3"/>
      <c r="E41" s="187"/>
      <c r="F41" s="3"/>
      <c r="G41" s="51"/>
      <c r="H41" s="52"/>
      <c r="I41" s="3"/>
      <c r="J41" s="3"/>
      <c r="K41" s="51"/>
      <c r="L41" s="53"/>
      <c r="M41" s="3"/>
      <c r="N41" s="3"/>
      <c r="O41" s="51"/>
      <c r="P41" s="53"/>
      <c r="Q41" s="3"/>
      <c r="R41" s="3"/>
      <c r="S41" s="3"/>
      <c r="T41" s="3"/>
      <c r="U41" s="3"/>
      <c r="V41" s="1"/>
      <c r="W41" s="1"/>
      <c r="X41" s="1"/>
      <c r="Y41" s="1"/>
      <c r="Z41" s="3"/>
      <c r="AA41" s="187"/>
      <c r="AB41" s="536"/>
      <c r="AC41" s="3"/>
      <c r="AD41" s="3"/>
      <c r="AE41" s="3"/>
      <c r="AF41" s="3"/>
      <c r="AG41" s="3"/>
      <c r="AH41" s="1"/>
      <c r="AI41" s="1"/>
      <c r="AJ41" s="3"/>
      <c r="AK41" s="3"/>
      <c r="AL41" s="3"/>
      <c r="AM41" s="3"/>
      <c r="AN41" s="3"/>
    </row>
    <row r="42" spans="1:40" ht="14.25" customHeight="1">
      <c r="A42" s="3"/>
      <c r="B42" s="3" t="s">
        <v>1672</v>
      </c>
      <c r="C42" s="3">
        <v>38</v>
      </c>
      <c r="D42" s="3"/>
      <c r="E42" s="187"/>
      <c r="F42" s="3"/>
      <c r="G42" s="51"/>
      <c r="H42" s="52"/>
      <c r="I42" s="3"/>
      <c r="J42" s="3"/>
      <c r="K42" s="51"/>
      <c r="L42" s="53"/>
      <c r="M42" s="3"/>
      <c r="N42" s="3"/>
      <c r="O42" s="51"/>
      <c r="P42" s="53"/>
      <c r="Q42" s="3"/>
      <c r="R42" s="3"/>
      <c r="S42" s="3"/>
      <c r="T42" s="3"/>
      <c r="U42" s="3"/>
      <c r="V42" s="1"/>
      <c r="W42" s="1"/>
      <c r="X42" s="1"/>
      <c r="Y42" s="1"/>
      <c r="Z42" s="3"/>
      <c r="AA42" s="187"/>
      <c r="AB42" s="536"/>
      <c r="AC42" s="3"/>
      <c r="AD42" s="3"/>
      <c r="AE42" s="3"/>
      <c r="AF42" s="3"/>
      <c r="AG42" s="3"/>
      <c r="AH42" s="1"/>
      <c r="AI42" s="1"/>
      <c r="AJ42" s="3"/>
      <c r="AK42" s="3"/>
      <c r="AL42" s="3"/>
      <c r="AM42" s="3"/>
      <c r="AN42" s="3"/>
    </row>
    <row r="43" spans="1:40" ht="14.25" customHeight="1">
      <c r="A43" s="3"/>
      <c r="B43" s="3" t="s">
        <v>1673</v>
      </c>
      <c r="C43" s="3">
        <v>30</v>
      </c>
      <c r="D43" s="3"/>
      <c r="E43" s="187"/>
      <c r="F43" s="3"/>
      <c r="G43" s="51"/>
      <c r="H43" s="52"/>
      <c r="I43" s="3"/>
      <c r="J43" s="3"/>
      <c r="K43" s="51"/>
      <c r="L43" s="53"/>
      <c r="M43" s="3"/>
      <c r="N43" s="3"/>
      <c r="O43" s="51"/>
      <c r="P43" s="53"/>
      <c r="Q43" s="3"/>
      <c r="R43" s="3"/>
      <c r="S43" s="3"/>
      <c r="T43" s="3"/>
      <c r="U43" s="3"/>
      <c r="V43" s="1"/>
      <c r="W43" s="1"/>
      <c r="X43" s="1"/>
      <c r="Y43" s="1"/>
      <c r="Z43" s="3"/>
      <c r="AA43" s="187"/>
      <c r="AB43" s="536"/>
      <c r="AC43" s="3"/>
      <c r="AD43" s="3"/>
      <c r="AE43" s="3"/>
      <c r="AF43" s="3"/>
      <c r="AG43" s="3"/>
      <c r="AH43" s="1"/>
      <c r="AI43" s="1"/>
      <c r="AJ43" s="3"/>
      <c r="AK43" s="3"/>
      <c r="AL43" s="3"/>
      <c r="AM43" s="3"/>
      <c r="AN43" s="3"/>
    </row>
    <row r="44" spans="1:40" ht="14.25" customHeight="1">
      <c r="A44" s="3"/>
      <c r="B44" s="3" t="s">
        <v>1674</v>
      </c>
      <c r="C44" s="3">
        <v>20</v>
      </c>
      <c r="D44" s="3"/>
      <c r="E44" s="187"/>
      <c r="F44" s="3"/>
      <c r="G44" s="51"/>
      <c r="H44" s="52"/>
      <c r="I44" s="3"/>
      <c r="J44" s="3"/>
      <c r="K44" s="51"/>
      <c r="L44" s="53"/>
      <c r="M44" s="3"/>
      <c r="N44" s="3"/>
      <c r="O44" s="51"/>
      <c r="P44" s="53"/>
      <c r="Q44" s="3"/>
      <c r="R44" s="3"/>
      <c r="S44" s="3"/>
      <c r="T44" s="3"/>
      <c r="U44" s="3"/>
      <c r="V44" s="1"/>
      <c r="W44" s="1"/>
      <c r="X44" s="1"/>
      <c r="Y44" s="1"/>
      <c r="Z44" s="3"/>
      <c r="AA44" s="187"/>
      <c r="AB44" s="536"/>
      <c r="AC44" s="3"/>
      <c r="AD44" s="3"/>
      <c r="AE44" s="3"/>
      <c r="AF44" s="3"/>
      <c r="AG44" s="3"/>
      <c r="AH44" s="1"/>
      <c r="AI44" s="1"/>
      <c r="AJ44" s="3"/>
      <c r="AK44" s="3"/>
      <c r="AL44" s="3"/>
      <c r="AM44" s="3"/>
      <c r="AN44" s="3"/>
    </row>
    <row r="45" spans="1:40" ht="14.25" customHeight="1">
      <c r="A45" s="3"/>
      <c r="B45" s="3"/>
      <c r="C45" s="3"/>
      <c r="D45" s="3"/>
      <c r="E45" s="187"/>
      <c r="F45" s="3"/>
      <c r="G45" s="51"/>
      <c r="H45" s="52"/>
      <c r="I45" s="3"/>
      <c r="J45" s="3"/>
      <c r="K45" s="51"/>
      <c r="L45" s="53"/>
      <c r="M45" s="3"/>
      <c r="N45" s="3"/>
      <c r="O45" s="51"/>
      <c r="P45" s="53"/>
      <c r="Q45" s="3"/>
      <c r="R45" s="3"/>
      <c r="S45" s="3"/>
      <c r="T45" s="3"/>
      <c r="U45" s="3"/>
      <c r="V45" s="1"/>
      <c r="W45" s="1"/>
      <c r="X45" s="1"/>
      <c r="Y45" s="1"/>
      <c r="Z45" s="3"/>
      <c r="AA45" s="187"/>
      <c r="AB45" s="536"/>
      <c r="AC45" s="3"/>
      <c r="AD45" s="3"/>
      <c r="AE45" s="3"/>
      <c r="AF45" s="3"/>
      <c r="AG45" s="3"/>
      <c r="AH45" s="1"/>
      <c r="AI45" s="1"/>
      <c r="AJ45" s="3"/>
      <c r="AK45" s="3"/>
      <c r="AL45" s="3"/>
      <c r="AM45" s="3"/>
      <c r="AN45" s="3"/>
    </row>
    <row r="46" spans="1:40" ht="14.25" customHeight="1">
      <c r="A46" s="3"/>
      <c r="B46" s="3"/>
      <c r="C46" s="3"/>
      <c r="D46" s="3"/>
      <c r="E46" s="187"/>
      <c r="F46" s="3"/>
      <c r="G46" s="51"/>
      <c r="H46" s="52"/>
      <c r="I46" s="3"/>
      <c r="J46" s="3"/>
      <c r="K46" s="51"/>
      <c r="L46" s="53"/>
      <c r="M46" s="3"/>
      <c r="N46" s="3"/>
      <c r="O46" s="51"/>
      <c r="P46" s="53"/>
      <c r="Q46" s="3"/>
      <c r="R46" s="3"/>
      <c r="S46" s="3"/>
      <c r="T46" s="3"/>
      <c r="U46" s="3"/>
      <c r="V46" s="1"/>
      <c r="W46" s="1"/>
      <c r="X46" s="1"/>
      <c r="Y46" s="1"/>
      <c r="Z46" s="3"/>
      <c r="AA46" s="187"/>
      <c r="AB46" s="536"/>
      <c r="AC46" s="3"/>
      <c r="AD46" s="3"/>
      <c r="AE46" s="3"/>
      <c r="AF46" s="3"/>
      <c r="AG46" s="3"/>
      <c r="AH46" s="1"/>
      <c r="AI46" s="1"/>
      <c r="AJ46" s="3"/>
      <c r="AK46" s="3"/>
      <c r="AL46" s="3"/>
      <c r="AM46" s="3"/>
      <c r="AN46" s="3"/>
    </row>
    <row r="47" spans="1:40" ht="14.25" customHeight="1">
      <c r="A47" s="3"/>
      <c r="B47" s="3"/>
      <c r="C47" s="3"/>
      <c r="D47" s="3"/>
      <c r="E47" s="187"/>
      <c r="F47" s="3"/>
      <c r="G47" s="51"/>
      <c r="H47" s="52"/>
      <c r="I47" s="3"/>
      <c r="J47" s="3"/>
      <c r="K47" s="51"/>
      <c r="L47" s="53"/>
      <c r="M47" s="3"/>
      <c r="N47" s="3"/>
      <c r="O47" s="51"/>
      <c r="P47" s="53"/>
      <c r="Q47" s="3"/>
      <c r="R47" s="3"/>
      <c r="S47" s="3"/>
      <c r="T47" s="3"/>
      <c r="U47" s="3"/>
      <c r="V47" s="1"/>
      <c r="W47" s="1"/>
      <c r="X47" s="1"/>
      <c r="Y47" s="1"/>
      <c r="Z47" s="3"/>
      <c r="AA47" s="187"/>
      <c r="AB47" s="536"/>
      <c r="AC47" s="3"/>
      <c r="AD47" s="3"/>
      <c r="AE47" s="3"/>
      <c r="AF47" s="3"/>
      <c r="AG47" s="3"/>
      <c r="AH47" s="1"/>
      <c r="AI47" s="1"/>
      <c r="AJ47" s="3"/>
      <c r="AK47" s="3"/>
      <c r="AL47" s="3"/>
      <c r="AM47" s="3"/>
      <c r="AN47" s="3"/>
    </row>
    <row r="48" spans="1:40" ht="14.25" customHeight="1">
      <c r="A48" s="3"/>
      <c r="B48" s="3"/>
      <c r="C48" s="3"/>
      <c r="D48" s="3"/>
      <c r="E48" s="187"/>
      <c r="F48" s="3"/>
      <c r="G48" s="51"/>
      <c r="H48" s="52"/>
      <c r="I48" s="3"/>
      <c r="J48" s="3"/>
      <c r="K48" s="51"/>
      <c r="L48" s="53"/>
      <c r="M48" s="3"/>
      <c r="N48" s="3"/>
      <c r="O48" s="51"/>
      <c r="P48" s="53"/>
      <c r="Q48" s="3"/>
      <c r="R48" s="3"/>
      <c r="S48" s="3"/>
      <c r="T48" s="3"/>
      <c r="U48" s="3"/>
      <c r="V48" s="1"/>
      <c r="W48" s="1"/>
      <c r="X48" s="1"/>
      <c r="Y48" s="1"/>
      <c r="Z48" s="3"/>
      <c r="AA48" s="187"/>
      <c r="AB48" s="536"/>
      <c r="AC48" s="3"/>
      <c r="AD48" s="3"/>
      <c r="AE48" s="3"/>
      <c r="AF48" s="3"/>
      <c r="AG48" s="3"/>
      <c r="AH48" s="1"/>
      <c r="AI48" s="1"/>
      <c r="AJ48" s="3"/>
      <c r="AK48" s="3"/>
      <c r="AL48" s="3"/>
      <c r="AM48" s="3"/>
      <c r="AN48" s="3"/>
    </row>
    <row r="49" spans="1:40" ht="14.25" customHeight="1">
      <c r="A49" s="3"/>
      <c r="B49" s="3"/>
      <c r="C49" s="3"/>
      <c r="D49" s="3"/>
      <c r="E49" s="187"/>
      <c r="F49" s="3"/>
      <c r="G49" s="51"/>
      <c r="H49" s="52"/>
      <c r="I49" s="3"/>
      <c r="J49" s="3"/>
      <c r="K49" s="51"/>
      <c r="L49" s="53"/>
      <c r="M49" s="3"/>
      <c r="N49" s="3"/>
      <c r="O49" s="51"/>
      <c r="P49" s="53"/>
      <c r="Q49" s="3"/>
      <c r="R49" s="3"/>
      <c r="S49" s="3"/>
      <c r="T49" s="3"/>
      <c r="U49" s="3"/>
      <c r="V49" s="1"/>
      <c r="W49" s="1"/>
      <c r="X49" s="1"/>
      <c r="Y49" s="1"/>
      <c r="Z49" s="3"/>
      <c r="AA49" s="187"/>
      <c r="AB49" s="536"/>
      <c r="AC49" s="3"/>
      <c r="AD49" s="3"/>
      <c r="AE49" s="3"/>
      <c r="AF49" s="3"/>
      <c r="AG49" s="3"/>
      <c r="AH49" s="1"/>
      <c r="AI49" s="1"/>
      <c r="AJ49" s="3"/>
      <c r="AK49" s="3"/>
      <c r="AL49" s="3"/>
      <c r="AM49" s="3"/>
      <c r="AN49" s="3"/>
    </row>
    <row r="50" spans="1:40" ht="14.25" customHeight="1">
      <c r="A50" s="3"/>
      <c r="B50" s="3"/>
      <c r="C50" s="3"/>
      <c r="D50" s="3"/>
      <c r="E50" s="187"/>
      <c r="F50" s="3"/>
      <c r="G50" s="51"/>
      <c r="H50" s="52"/>
      <c r="I50" s="3"/>
      <c r="J50" s="3"/>
      <c r="K50" s="51"/>
      <c r="L50" s="53"/>
      <c r="M50" s="3"/>
      <c r="N50" s="3"/>
      <c r="O50" s="51"/>
      <c r="P50" s="53"/>
      <c r="Q50" s="3"/>
      <c r="R50" s="3"/>
      <c r="S50" s="3"/>
      <c r="T50" s="3"/>
      <c r="U50" s="3"/>
      <c r="V50" s="1"/>
      <c r="W50" s="1"/>
      <c r="X50" s="1"/>
      <c r="Y50" s="1"/>
      <c r="Z50" s="3"/>
      <c r="AA50" s="187"/>
      <c r="AB50" s="536"/>
      <c r="AC50" s="3"/>
      <c r="AD50" s="3"/>
      <c r="AE50" s="3"/>
      <c r="AF50" s="3"/>
      <c r="AG50" s="3"/>
      <c r="AH50" s="1"/>
      <c r="AI50" s="1"/>
      <c r="AJ50" s="3"/>
      <c r="AK50" s="3"/>
      <c r="AL50" s="3"/>
      <c r="AM50" s="3"/>
      <c r="AN50" s="3"/>
    </row>
    <row r="51" spans="1:40" ht="14.25" customHeight="1">
      <c r="A51" s="3"/>
      <c r="B51" s="3"/>
      <c r="C51" s="3"/>
      <c r="D51" s="3"/>
      <c r="E51" s="187"/>
      <c r="F51" s="3"/>
      <c r="G51" s="51"/>
      <c r="H51" s="52"/>
      <c r="I51" s="3"/>
      <c r="J51" s="3"/>
      <c r="K51" s="51"/>
      <c r="L51" s="53"/>
      <c r="M51" s="3"/>
      <c r="N51" s="3"/>
      <c r="O51" s="51"/>
      <c r="P51" s="53"/>
      <c r="Q51" s="3"/>
      <c r="R51" s="3"/>
      <c r="S51" s="3"/>
      <c r="T51" s="3"/>
      <c r="U51" s="3"/>
      <c r="V51" s="1"/>
      <c r="W51" s="1"/>
      <c r="X51" s="1"/>
      <c r="Y51" s="1"/>
      <c r="Z51" s="3"/>
      <c r="AA51" s="187"/>
      <c r="AB51" s="536"/>
      <c r="AC51" s="3"/>
      <c r="AD51" s="3"/>
      <c r="AE51" s="3"/>
      <c r="AF51" s="3"/>
      <c r="AG51" s="3"/>
      <c r="AH51" s="1"/>
      <c r="AI51" s="1"/>
      <c r="AJ51" s="3"/>
      <c r="AK51" s="3"/>
      <c r="AL51" s="3"/>
      <c r="AM51" s="3"/>
      <c r="AN51" s="3"/>
    </row>
    <row r="52" spans="1:40" ht="14.25" customHeight="1">
      <c r="A52" s="3"/>
      <c r="B52" s="3"/>
      <c r="C52" s="3"/>
      <c r="D52" s="3"/>
      <c r="E52" s="187"/>
      <c r="F52" s="3"/>
      <c r="G52" s="51"/>
      <c r="H52" s="52"/>
      <c r="I52" s="3"/>
      <c r="J52" s="3"/>
      <c r="K52" s="51"/>
      <c r="L52" s="53"/>
      <c r="M52" s="3"/>
      <c r="N52" s="3"/>
      <c r="O52" s="51"/>
      <c r="P52" s="53"/>
      <c r="Q52" s="3"/>
      <c r="R52" s="3"/>
      <c r="S52" s="3"/>
      <c r="T52" s="3"/>
      <c r="U52" s="3"/>
      <c r="V52" s="1"/>
      <c r="W52" s="1"/>
      <c r="X52" s="1"/>
      <c r="Y52" s="1"/>
      <c r="Z52" s="3"/>
      <c r="AA52" s="187"/>
      <c r="AB52" s="536"/>
      <c r="AC52" s="3"/>
      <c r="AD52" s="3"/>
      <c r="AE52" s="3"/>
      <c r="AF52" s="3"/>
      <c r="AG52" s="3"/>
      <c r="AH52" s="1"/>
      <c r="AI52" s="1"/>
      <c r="AJ52" s="3"/>
      <c r="AK52" s="3"/>
      <c r="AL52" s="3"/>
      <c r="AM52" s="3"/>
      <c r="AN52" s="3"/>
    </row>
    <row r="53" spans="1:40" ht="14.25" customHeight="1">
      <c r="A53" s="3"/>
      <c r="B53" s="3"/>
      <c r="C53" s="3"/>
      <c r="D53" s="3"/>
      <c r="E53" s="187"/>
      <c r="F53" s="3"/>
      <c r="G53" s="51"/>
      <c r="H53" s="52"/>
      <c r="I53" s="3"/>
      <c r="J53" s="3"/>
      <c r="K53" s="51"/>
      <c r="L53" s="53"/>
      <c r="M53" s="3"/>
      <c r="N53" s="3"/>
      <c r="O53" s="51"/>
      <c r="P53" s="53"/>
      <c r="Q53" s="3"/>
      <c r="R53" s="3"/>
      <c r="S53" s="3"/>
      <c r="T53" s="3"/>
      <c r="U53" s="3"/>
      <c r="V53" s="1"/>
      <c r="W53" s="1"/>
      <c r="X53" s="1"/>
      <c r="Y53" s="1"/>
      <c r="Z53" s="3"/>
      <c r="AA53" s="187"/>
      <c r="AB53" s="536"/>
      <c r="AC53" s="3"/>
      <c r="AD53" s="3"/>
      <c r="AE53" s="3"/>
      <c r="AF53" s="3"/>
      <c r="AG53" s="3"/>
      <c r="AH53" s="1"/>
      <c r="AI53" s="1"/>
      <c r="AJ53" s="3"/>
      <c r="AK53" s="3"/>
      <c r="AL53" s="3"/>
      <c r="AM53" s="3"/>
      <c r="AN53" s="3"/>
    </row>
    <row r="54" spans="1:40" ht="14.25" customHeight="1">
      <c r="A54" s="3"/>
      <c r="B54" s="3"/>
      <c r="C54" s="3"/>
      <c r="D54" s="3"/>
      <c r="E54" s="187"/>
      <c r="F54" s="3"/>
      <c r="G54" s="51"/>
      <c r="H54" s="52"/>
      <c r="I54" s="3"/>
      <c r="J54" s="3"/>
      <c r="K54" s="51"/>
      <c r="L54" s="53"/>
      <c r="M54" s="3"/>
      <c r="N54" s="3"/>
      <c r="O54" s="51"/>
      <c r="P54" s="53"/>
      <c r="Q54" s="3"/>
      <c r="R54" s="3"/>
      <c r="S54" s="3"/>
      <c r="T54" s="3"/>
      <c r="U54" s="3"/>
      <c r="V54" s="1"/>
      <c r="W54" s="1"/>
      <c r="X54" s="1"/>
      <c r="Y54" s="1"/>
      <c r="Z54" s="3"/>
      <c r="AA54" s="187"/>
      <c r="AB54" s="536"/>
      <c r="AC54" s="3"/>
      <c r="AD54" s="3"/>
      <c r="AE54" s="3"/>
      <c r="AF54" s="3"/>
      <c r="AG54" s="3"/>
      <c r="AH54" s="1"/>
      <c r="AI54" s="1"/>
      <c r="AJ54" s="3"/>
      <c r="AK54" s="3"/>
      <c r="AL54" s="3"/>
      <c r="AM54" s="3"/>
      <c r="AN54" s="3"/>
    </row>
    <row r="55" spans="1:40" ht="14.25" customHeight="1">
      <c r="A55" s="3"/>
      <c r="B55" s="3"/>
      <c r="C55" s="3"/>
      <c r="D55" s="3"/>
      <c r="E55" s="187"/>
      <c r="F55" s="3"/>
      <c r="G55" s="51"/>
      <c r="H55" s="52"/>
      <c r="I55" s="3"/>
      <c r="J55" s="3"/>
      <c r="K55" s="51"/>
      <c r="L55" s="53"/>
      <c r="M55" s="3"/>
      <c r="N55" s="3"/>
      <c r="O55" s="51"/>
      <c r="P55" s="53"/>
      <c r="Q55" s="3"/>
      <c r="R55" s="3"/>
      <c r="S55" s="3"/>
      <c r="T55" s="3"/>
      <c r="U55" s="3"/>
      <c r="V55" s="1"/>
      <c r="W55" s="1"/>
      <c r="X55" s="1"/>
      <c r="Y55" s="1"/>
      <c r="Z55" s="3"/>
      <c r="AA55" s="187"/>
      <c r="AB55" s="536"/>
      <c r="AC55" s="3"/>
      <c r="AD55" s="3"/>
      <c r="AE55" s="3"/>
      <c r="AF55" s="3"/>
      <c r="AG55" s="3"/>
      <c r="AH55" s="1"/>
      <c r="AI55" s="1"/>
      <c r="AJ55" s="3"/>
      <c r="AK55" s="3"/>
      <c r="AL55" s="3"/>
      <c r="AM55" s="3"/>
      <c r="AN55" s="3"/>
    </row>
    <row r="56" spans="1:40" ht="14.25" customHeight="1">
      <c r="A56" s="3"/>
      <c r="B56" s="3"/>
      <c r="C56" s="3"/>
      <c r="D56" s="3"/>
      <c r="E56" s="187"/>
      <c r="F56" s="3"/>
      <c r="G56" s="51"/>
      <c r="H56" s="52"/>
      <c r="I56" s="3"/>
      <c r="J56" s="3"/>
      <c r="K56" s="51"/>
      <c r="L56" s="53"/>
      <c r="M56" s="3"/>
      <c r="N56" s="3"/>
      <c r="O56" s="51"/>
      <c r="P56" s="53"/>
      <c r="Q56" s="3"/>
      <c r="R56" s="3"/>
      <c r="S56" s="3"/>
      <c r="T56" s="3"/>
      <c r="U56" s="3"/>
      <c r="V56" s="1"/>
      <c r="W56" s="1"/>
      <c r="X56" s="1"/>
      <c r="Y56" s="1"/>
      <c r="Z56" s="3"/>
      <c r="AA56" s="187"/>
      <c r="AB56" s="536"/>
      <c r="AC56" s="3"/>
      <c r="AD56" s="3"/>
      <c r="AE56" s="3"/>
      <c r="AF56" s="3"/>
      <c r="AG56" s="3"/>
      <c r="AH56" s="1"/>
      <c r="AI56" s="1"/>
      <c r="AJ56" s="3"/>
      <c r="AK56" s="3"/>
      <c r="AL56" s="3"/>
      <c r="AM56" s="3"/>
      <c r="AN56" s="3"/>
    </row>
    <row r="57" spans="1:40" ht="14.25" customHeight="1">
      <c r="A57" s="3"/>
      <c r="B57" s="3"/>
      <c r="C57" s="3"/>
      <c r="D57" s="3"/>
      <c r="E57" s="187"/>
      <c r="F57" s="3"/>
      <c r="G57" s="51"/>
      <c r="H57" s="52"/>
      <c r="I57" s="3"/>
      <c r="J57" s="3"/>
      <c r="K57" s="51"/>
      <c r="L57" s="53"/>
      <c r="M57" s="3"/>
      <c r="N57" s="3"/>
      <c r="O57" s="51"/>
      <c r="P57" s="53"/>
      <c r="Q57" s="3"/>
      <c r="R57" s="3"/>
      <c r="S57" s="3"/>
      <c r="T57" s="3"/>
      <c r="U57" s="3"/>
      <c r="V57" s="1"/>
      <c r="W57" s="1"/>
      <c r="X57" s="1"/>
      <c r="Y57" s="1"/>
      <c r="Z57" s="3"/>
      <c r="AA57" s="187"/>
      <c r="AB57" s="536"/>
      <c r="AC57" s="3"/>
      <c r="AD57" s="3"/>
      <c r="AE57" s="3"/>
      <c r="AF57" s="3"/>
      <c r="AG57" s="3"/>
      <c r="AH57" s="1"/>
      <c r="AI57" s="1"/>
      <c r="AJ57" s="3"/>
      <c r="AK57" s="3"/>
      <c r="AL57" s="3"/>
      <c r="AM57" s="3"/>
      <c r="AN57" s="3"/>
    </row>
    <row r="58" spans="1:40" ht="14.25" customHeight="1">
      <c r="A58" s="3"/>
      <c r="B58" s="3"/>
      <c r="C58" s="3"/>
      <c r="D58" s="3"/>
      <c r="E58" s="187"/>
      <c r="F58" s="3"/>
      <c r="G58" s="51"/>
      <c r="H58" s="52"/>
      <c r="I58" s="3"/>
      <c r="J58" s="3"/>
      <c r="K58" s="51"/>
      <c r="L58" s="53"/>
      <c r="M58" s="3"/>
      <c r="N58" s="3"/>
      <c r="O58" s="51"/>
      <c r="P58" s="53"/>
      <c r="Q58" s="3"/>
      <c r="R58" s="3"/>
      <c r="S58" s="3"/>
      <c r="T58" s="3"/>
      <c r="U58" s="3"/>
      <c r="V58" s="1"/>
      <c r="W58" s="1"/>
      <c r="X58" s="1"/>
      <c r="Y58" s="1"/>
      <c r="Z58" s="3"/>
      <c r="AA58" s="187"/>
      <c r="AB58" s="536"/>
      <c r="AC58" s="3"/>
      <c r="AD58" s="3"/>
      <c r="AE58" s="3"/>
      <c r="AF58" s="3"/>
      <c r="AG58" s="3"/>
      <c r="AH58" s="1"/>
      <c r="AI58" s="1"/>
      <c r="AJ58" s="3"/>
      <c r="AK58" s="3"/>
      <c r="AL58" s="3"/>
      <c r="AM58" s="3"/>
      <c r="AN58" s="3"/>
    </row>
    <row r="59" spans="1:40" ht="14.25" customHeight="1">
      <c r="A59" s="3"/>
      <c r="B59" s="3"/>
      <c r="C59" s="3"/>
      <c r="D59" s="3"/>
      <c r="E59" s="187"/>
      <c r="F59" s="3"/>
      <c r="G59" s="51"/>
      <c r="H59" s="52"/>
      <c r="I59" s="3"/>
      <c r="J59" s="3"/>
      <c r="K59" s="51"/>
      <c r="L59" s="53"/>
      <c r="M59" s="3"/>
      <c r="N59" s="3"/>
      <c r="O59" s="51"/>
      <c r="P59" s="53"/>
      <c r="Q59" s="3"/>
      <c r="R59" s="3"/>
      <c r="S59" s="3"/>
      <c r="T59" s="3"/>
      <c r="U59" s="3"/>
      <c r="V59" s="1"/>
      <c r="W59" s="1"/>
      <c r="X59" s="1"/>
      <c r="Y59" s="1"/>
      <c r="Z59" s="3"/>
      <c r="AA59" s="187"/>
      <c r="AB59" s="536"/>
      <c r="AC59" s="3"/>
      <c r="AD59" s="3"/>
      <c r="AE59" s="3"/>
      <c r="AF59" s="3"/>
      <c r="AG59" s="3"/>
      <c r="AH59" s="1"/>
      <c r="AI59" s="1"/>
      <c r="AJ59" s="3"/>
      <c r="AK59" s="3"/>
      <c r="AL59" s="3"/>
      <c r="AM59" s="3"/>
      <c r="AN59" s="3"/>
    </row>
    <row r="60" spans="1:40" ht="14.25" customHeight="1">
      <c r="A60" s="3"/>
      <c r="B60" s="3"/>
      <c r="C60" s="3"/>
      <c r="D60" s="3"/>
      <c r="E60" s="187"/>
      <c r="F60" s="3"/>
      <c r="G60" s="51"/>
      <c r="H60" s="52"/>
      <c r="I60" s="3"/>
      <c r="J60" s="3"/>
      <c r="K60" s="51"/>
      <c r="L60" s="53"/>
      <c r="M60" s="3"/>
      <c r="N60" s="3"/>
      <c r="O60" s="51"/>
      <c r="P60" s="53"/>
      <c r="Q60" s="3"/>
      <c r="R60" s="3"/>
      <c r="S60" s="3"/>
      <c r="T60" s="3"/>
      <c r="U60" s="3"/>
      <c r="V60" s="1"/>
      <c r="W60" s="1"/>
      <c r="X60" s="1"/>
      <c r="Y60" s="1"/>
      <c r="Z60" s="3"/>
      <c r="AA60" s="187"/>
      <c r="AB60" s="536"/>
      <c r="AC60" s="3"/>
      <c r="AD60" s="3"/>
      <c r="AE60" s="3"/>
      <c r="AF60" s="3"/>
      <c r="AG60" s="3"/>
      <c r="AH60" s="1"/>
      <c r="AI60" s="1"/>
      <c r="AJ60" s="3"/>
      <c r="AK60" s="3"/>
      <c r="AL60" s="3"/>
      <c r="AM60" s="3"/>
      <c r="AN60" s="3"/>
    </row>
    <row r="61" spans="1:40" ht="14.25" customHeight="1">
      <c r="A61" s="3"/>
      <c r="B61" s="3"/>
      <c r="C61" s="3"/>
      <c r="D61" s="3"/>
      <c r="E61" s="187"/>
      <c r="F61" s="3"/>
      <c r="G61" s="51"/>
      <c r="H61" s="52"/>
      <c r="I61" s="3"/>
      <c r="J61" s="3"/>
      <c r="K61" s="51"/>
      <c r="L61" s="53"/>
      <c r="M61" s="3"/>
      <c r="N61" s="3"/>
      <c r="O61" s="51"/>
      <c r="P61" s="53"/>
      <c r="Q61" s="3"/>
      <c r="R61" s="3"/>
      <c r="S61" s="3"/>
      <c r="T61" s="3"/>
      <c r="U61" s="3"/>
      <c r="V61" s="1"/>
      <c r="W61" s="1"/>
      <c r="X61" s="1"/>
      <c r="Y61" s="1"/>
      <c r="Z61" s="3"/>
      <c r="AA61" s="187"/>
      <c r="AB61" s="536"/>
      <c r="AC61" s="3"/>
      <c r="AD61" s="3"/>
      <c r="AE61" s="3"/>
      <c r="AF61" s="3"/>
      <c r="AG61" s="3"/>
      <c r="AH61" s="1"/>
      <c r="AI61" s="1"/>
      <c r="AJ61" s="3"/>
      <c r="AK61" s="3"/>
      <c r="AL61" s="3"/>
      <c r="AM61" s="3"/>
      <c r="AN61" s="3"/>
    </row>
    <row r="62" spans="1:40" ht="14.25" customHeight="1">
      <c r="A62" s="3"/>
      <c r="B62" s="3"/>
      <c r="C62" s="3"/>
      <c r="D62" s="3"/>
      <c r="E62" s="187"/>
      <c r="F62" s="3"/>
      <c r="G62" s="51"/>
      <c r="H62" s="52"/>
      <c r="I62" s="3"/>
      <c r="J62" s="3"/>
      <c r="K62" s="51"/>
      <c r="L62" s="53"/>
      <c r="M62" s="3"/>
      <c r="N62" s="3"/>
      <c r="O62" s="51"/>
      <c r="P62" s="53"/>
      <c r="Q62" s="3"/>
      <c r="R62" s="3"/>
      <c r="S62" s="3"/>
      <c r="T62" s="3"/>
      <c r="U62" s="3"/>
      <c r="V62" s="1"/>
      <c r="W62" s="1"/>
      <c r="X62" s="1"/>
      <c r="Y62" s="1"/>
      <c r="Z62" s="3"/>
      <c r="AA62" s="187"/>
      <c r="AB62" s="536"/>
      <c r="AC62" s="3"/>
      <c r="AD62" s="3"/>
      <c r="AE62" s="3"/>
      <c r="AF62" s="3"/>
      <c r="AG62" s="3"/>
      <c r="AH62" s="1"/>
      <c r="AI62" s="1"/>
      <c r="AJ62" s="3"/>
      <c r="AK62" s="3"/>
      <c r="AL62" s="3"/>
      <c r="AM62" s="3"/>
      <c r="AN62" s="3"/>
    </row>
    <row r="63" spans="1:40" ht="14.25" customHeight="1">
      <c r="A63" s="3"/>
      <c r="B63" s="3"/>
      <c r="C63" s="3"/>
      <c r="D63" s="3"/>
      <c r="E63" s="187"/>
      <c r="F63" s="3"/>
      <c r="G63" s="51"/>
      <c r="H63" s="52"/>
      <c r="I63" s="3"/>
      <c r="J63" s="3"/>
      <c r="K63" s="51"/>
      <c r="L63" s="53"/>
      <c r="M63" s="3"/>
      <c r="N63" s="3"/>
      <c r="O63" s="51"/>
      <c r="P63" s="53"/>
      <c r="Q63" s="3"/>
      <c r="R63" s="3"/>
      <c r="S63" s="3"/>
      <c r="T63" s="3"/>
      <c r="U63" s="3"/>
      <c r="V63" s="1"/>
      <c r="W63" s="1"/>
      <c r="X63" s="1"/>
      <c r="Y63" s="1"/>
      <c r="Z63" s="3"/>
      <c r="AA63" s="187"/>
      <c r="AB63" s="536"/>
      <c r="AC63" s="3"/>
      <c r="AD63" s="3"/>
      <c r="AE63" s="3"/>
      <c r="AF63" s="3"/>
      <c r="AG63" s="3"/>
      <c r="AH63" s="1"/>
      <c r="AI63" s="1"/>
      <c r="AJ63" s="3"/>
      <c r="AK63" s="3"/>
      <c r="AL63" s="3"/>
      <c r="AM63" s="3"/>
      <c r="AN63" s="3"/>
    </row>
    <row r="64" spans="1:40" ht="14.25" customHeight="1">
      <c r="A64" s="3"/>
      <c r="B64" s="3"/>
      <c r="C64" s="3"/>
      <c r="D64" s="3"/>
      <c r="E64" s="187"/>
      <c r="F64" s="3"/>
      <c r="G64" s="51"/>
      <c r="H64" s="52"/>
      <c r="I64" s="3"/>
      <c r="J64" s="3"/>
      <c r="K64" s="51"/>
      <c r="L64" s="53"/>
      <c r="M64" s="3"/>
      <c r="N64" s="3"/>
      <c r="O64" s="51"/>
      <c r="P64" s="53"/>
      <c r="Q64" s="3"/>
      <c r="R64" s="3"/>
      <c r="S64" s="3"/>
      <c r="T64" s="3"/>
      <c r="U64" s="3"/>
      <c r="V64" s="1"/>
      <c r="W64" s="1"/>
      <c r="X64" s="1"/>
      <c r="Y64" s="1"/>
      <c r="Z64" s="3"/>
      <c r="AA64" s="187"/>
      <c r="AB64" s="536"/>
      <c r="AC64" s="3"/>
      <c r="AD64" s="3"/>
      <c r="AE64" s="3"/>
      <c r="AF64" s="3"/>
      <c r="AG64" s="3"/>
      <c r="AH64" s="1"/>
      <c r="AI64" s="1"/>
      <c r="AJ64" s="3"/>
      <c r="AK64" s="3"/>
      <c r="AL64" s="3"/>
      <c r="AM64" s="3"/>
      <c r="AN64" s="3"/>
    </row>
    <row r="65" spans="1:40" ht="14.25" customHeight="1">
      <c r="A65" s="3"/>
      <c r="B65" s="3"/>
      <c r="C65" s="3"/>
      <c r="D65" s="3"/>
      <c r="E65" s="187"/>
      <c r="F65" s="3"/>
      <c r="G65" s="51"/>
      <c r="H65" s="52"/>
      <c r="I65" s="3"/>
      <c r="J65" s="3"/>
      <c r="K65" s="51"/>
      <c r="L65" s="53"/>
      <c r="M65" s="3"/>
      <c r="N65" s="3"/>
      <c r="O65" s="51"/>
      <c r="P65" s="53"/>
      <c r="Q65" s="3"/>
      <c r="R65" s="3"/>
      <c r="S65" s="3"/>
      <c r="T65" s="3"/>
      <c r="U65" s="3"/>
      <c r="V65" s="1"/>
      <c r="W65" s="1"/>
      <c r="X65" s="1"/>
      <c r="Y65" s="1"/>
      <c r="Z65" s="3"/>
      <c r="AA65" s="187"/>
      <c r="AB65" s="536"/>
      <c r="AC65" s="3"/>
      <c r="AD65" s="3"/>
      <c r="AE65" s="3"/>
      <c r="AF65" s="3"/>
      <c r="AG65" s="3"/>
      <c r="AH65" s="1"/>
      <c r="AI65" s="1"/>
      <c r="AJ65" s="3"/>
      <c r="AK65" s="3"/>
      <c r="AL65" s="3"/>
      <c r="AM65" s="3"/>
      <c r="AN65" s="3"/>
    </row>
    <row r="66" spans="1:40" ht="14.25" customHeight="1">
      <c r="A66" s="3"/>
      <c r="B66" s="3"/>
      <c r="C66" s="3"/>
      <c r="D66" s="3"/>
      <c r="E66" s="187"/>
      <c r="F66" s="3"/>
      <c r="G66" s="51"/>
      <c r="H66" s="52"/>
      <c r="I66" s="3"/>
      <c r="J66" s="3"/>
      <c r="K66" s="51"/>
      <c r="L66" s="53"/>
      <c r="M66" s="3"/>
      <c r="N66" s="3"/>
      <c r="O66" s="51"/>
      <c r="P66" s="53"/>
      <c r="Q66" s="3"/>
      <c r="R66" s="3"/>
      <c r="S66" s="3"/>
      <c r="T66" s="3"/>
      <c r="U66" s="3"/>
      <c r="V66" s="1"/>
      <c r="W66" s="1"/>
      <c r="X66" s="1"/>
      <c r="Y66" s="1"/>
      <c r="Z66" s="3"/>
      <c r="AA66" s="187"/>
      <c r="AB66" s="536"/>
      <c r="AC66" s="3"/>
      <c r="AD66" s="3"/>
      <c r="AE66" s="3"/>
      <c r="AF66" s="3"/>
      <c r="AG66" s="3"/>
      <c r="AH66" s="1"/>
      <c r="AI66" s="1"/>
      <c r="AJ66" s="3"/>
      <c r="AK66" s="3"/>
      <c r="AL66" s="3"/>
      <c r="AM66" s="3"/>
      <c r="AN66" s="3"/>
    </row>
    <row r="67" spans="1:40" ht="14.25" customHeight="1">
      <c r="A67" s="3"/>
      <c r="B67" s="3"/>
      <c r="C67" s="3"/>
      <c r="D67" s="3"/>
      <c r="E67" s="187"/>
      <c r="F67" s="3"/>
      <c r="G67" s="51"/>
      <c r="H67" s="52"/>
      <c r="I67" s="3"/>
      <c r="J67" s="3"/>
      <c r="K67" s="51"/>
      <c r="L67" s="53"/>
      <c r="M67" s="3"/>
      <c r="N67" s="3"/>
      <c r="O67" s="51"/>
      <c r="P67" s="53"/>
      <c r="Q67" s="3"/>
      <c r="R67" s="3"/>
      <c r="S67" s="3"/>
      <c r="T67" s="3"/>
      <c r="U67" s="3"/>
      <c r="V67" s="1"/>
      <c r="W67" s="1"/>
      <c r="X67" s="1"/>
      <c r="Y67" s="1"/>
      <c r="Z67" s="3"/>
      <c r="AA67" s="187"/>
      <c r="AB67" s="536"/>
      <c r="AC67" s="3"/>
      <c r="AD67" s="3"/>
      <c r="AE67" s="3"/>
      <c r="AF67" s="3"/>
      <c r="AG67" s="3"/>
      <c r="AH67" s="1"/>
      <c r="AI67" s="1"/>
      <c r="AJ67" s="3"/>
      <c r="AK67" s="3"/>
      <c r="AL67" s="3"/>
      <c r="AM67" s="3"/>
      <c r="AN67" s="3"/>
    </row>
    <row r="68" spans="1:40" ht="14.25" customHeight="1">
      <c r="A68" s="3"/>
      <c r="B68" s="3"/>
      <c r="C68" s="3"/>
      <c r="D68" s="3"/>
      <c r="E68" s="187"/>
      <c r="F68" s="3"/>
      <c r="G68" s="51"/>
      <c r="H68" s="52"/>
      <c r="I68" s="3"/>
      <c r="J68" s="3"/>
      <c r="K68" s="51"/>
      <c r="L68" s="53"/>
      <c r="M68" s="3"/>
      <c r="N68" s="3"/>
      <c r="O68" s="51"/>
      <c r="P68" s="53"/>
      <c r="Q68" s="3"/>
      <c r="R68" s="3"/>
      <c r="S68" s="3"/>
      <c r="T68" s="3"/>
      <c r="U68" s="3"/>
      <c r="V68" s="1"/>
      <c r="W68" s="1"/>
      <c r="X68" s="1"/>
      <c r="Y68" s="1"/>
      <c r="Z68" s="3"/>
      <c r="AA68" s="187"/>
      <c r="AB68" s="536"/>
      <c r="AC68" s="3"/>
      <c r="AD68" s="3"/>
      <c r="AE68" s="3"/>
      <c r="AF68" s="3"/>
      <c r="AG68" s="3"/>
      <c r="AH68" s="1"/>
      <c r="AI68" s="1"/>
      <c r="AJ68" s="3"/>
      <c r="AK68" s="3"/>
      <c r="AL68" s="3"/>
      <c r="AM68" s="3"/>
      <c r="AN68" s="3"/>
    </row>
    <row r="69" spans="1:40" ht="14.25" customHeight="1">
      <c r="A69" s="3"/>
      <c r="B69" s="3"/>
      <c r="C69" s="3"/>
      <c r="D69" s="3"/>
      <c r="E69" s="187"/>
      <c r="F69" s="3"/>
      <c r="G69" s="51"/>
      <c r="H69" s="52"/>
      <c r="I69" s="3"/>
      <c r="J69" s="3"/>
      <c r="K69" s="51"/>
      <c r="L69" s="53"/>
      <c r="M69" s="3"/>
      <c r="N69" s="3"/>
      <c r="O69" s="51"/>
      <c r="P69" s="53"/>
      <c r="Q69" s="3"/>
      <c r="R69" s="3"/>
      <c r="S69" s="3"/>
      <c r="T69" s="3"/>
      <c r="U69" s="3"/>
      <c r="V69" s="1"/>
      <c r="W69" s="1"/>
      <c r="X69" s="1"/>
      <c r="Y69" s="1"/>
      <c r="Z69" s="3"/>
      <c r="AA69" s="187"/>
      <c r="AB69" s="536"/>
      <c r="AC69" s="3"/>
      <c r="AD69" s="3"/>
      <c r="AE69" s="3"/>
      <c r="AF69" s="3"/>
      <c r="AG69" s="3"/>
      <c r="AH69" s="1"/>
      <c r="AI69" s="1"/>
      <c r="AJ69" s="3"/>
      <c r="AK69" s="3"/>
      <c r="AL69" s="3"/>
      <c r="AM69" s="3"/>
      <c r="AN69" s="3"/>
    </row>
    <row r="70" spans="1:40" ht="14.25" customHeight="1">
      <c r="A70" s="3"/>
      <c r="B70" s="3"/>
      <c r="C70" s="3"/>
      <c r="D70" s="3"/>
      <c r="E70" s="187"/>
      <c r="F70" s="3"/>
      <c r="G70" s="51"/>
      <c r="H70" s="52"/>
      <c r="I70" s="3"/>
      <c r="J70" s="3"/>
      <c r="K70" s="51"/>
      <c r="L70" s="53"/>
      <c r="M70" s="3"/>
      <c r="N70" s="3"/>
      <c r="O70" s="51"/>
      <c r="P70" s="53"/>
      <c r="Q70" s="3"/>
      <c r="R70" s="3"/>
      <c r="S70" s="3"/>
      <c r="T70" s="3"/>
      <c r="U70" s="3"/>
      <c r="V70" s="1"/>
      <c r="W70" s="1"/>
      <c r="X70" s="1"/>
      <c r="Y70" s="1"/>
      <c r="Z70" s="3"/>
      <c r="AA70" s="187"/>
      <c r="AB70" s="536"/>
      <c r="AC70" s="3"/>
      <c r="AD70" s="3"/>
      <c r="AE70" s="3"/>
      <c r="AF70" s="3"/>
      <c r="AG70" s="3"/>
      <c r="AH70" s="1"/>
      <c r="AI70" s="1"/>
      <c r="AJ70" s="3"/>
      <c r="AK70" s="3"/>
      <c r="AL70" s="3"/>
      <c r="AM70" s="3"/>
      <c r="AN70" s="3"/>
    </row>
    <row r="71" spans="1:40" ht="14.25" customHeight="1">
      <c r="A71" s="3"/>
      <c r="B71" s="3"/>
      <c r="C71" s="3"/>
      <c r="D71" s="3"/>
      <c r="E71" s="187"/>
      <c r="F71" s="3"/>
      <c r="G71" s="51"/>
      <c r="H71" s="52"/>
      <c r="I71" s="3"/>
      <c r="J71" s="3"/>
      <c r="K71" s="51"/>
      <c r="L71" s="53"/>
      <c r="M71" s="3"/>
      <c r="N71" s="3"/>
      <c r="O71" s="51"/>
      <c r="P71" s="53"/>
      <c r="Q71" s="3"/>
      <c r="R71" s="3"/>
      <c r="S71" s="3"/>
      <c r="T71" s="3"/>
      <c r="U71" s="3"/>
      <c r="V71" s="1"/>
      <c r="W71" s="1"/>
      <c r="X71" s="1"/>
      <c r="Y71" s="1"/>
      <c r="Z71" s="3"/>
      <c r="AA71" s="187"/>
      <c r="AB71" s="536"/>
      <c r="AC71" s="3"/>
      <c r="AD71" s="3"/>
      <c r="AE71" s="3"/>
      <c r="AF71" s="3"/>
      <c r="AG71" s="3"/>
      <c r="AH71" s="1"/>
      <c r="AI71" s="1"/>
      <c r="AJ71" s="3"/>
      <c r="AK71" s="3"/>
      <c r="AL71" s="3"/>
      <c r="AM71" s="3"/>
      <c r="AN71" s="3"/>
    </row>
    <row r="72" spans="1:40" ht="14.25" customHeight="1">
      <c r="A72" s="3"/>
      <c r="B72" s="3"/>
      <c r="C72" s="3"/>
      <c r="D72" s="3"/>
      <c r="E72" s="187"/>
      <c r="F72" s="3"/>
      <c r="G72" s="51"/>
      <c r="H72" s="52"/>
      <c r="I72" s="3"/>
      <c r="J72" s="3"/>
      <c r="K72" s="51"/>
      <c r="L72" s="53"/>
      <c r="M72" s="3"/>
      <c r="N72" s="3"/>
      <c r="O72" s="51"/>
      <c r="P72" s="53"/>
      <c r="Q72" s="3"/>
      <c r="R72" s="3"/>
      <c r="S72" s="3"/>
      <c r="T72" s="3"/>
      <c r="U72" s="3"/>
      <c r="V72" s="1"/>
      <c r="W72" s="1"/>
      <c r="X72" s="1"/>
      <c r="Y72" s="1"/>
      <c r="Z72" s="3"/>
      <c r="AA72" s="187"/>
      <c r="AB72" s="536"/>
      <c r="AC72" s="3"/>
      <c r="AD72" s="3"/>
      <c r="AE72" s="3"/>
      <c r="AF72" s="3"/>
      <c r="AG72" s="3"/>
      <c r="AH72" s="1"/>
      <c r="AI72" s="1"/>
      <c r="AJ72" s="3"/>
      <c r="AK72" s="3"/>
      <c r="AL72" s="3"/>
      <c r="AM72" s="3"/>
      <c r="AN72" s="3"/>
    </row>
    <row r="73" spans="1:40" ht="14.25" customHeight="1">
      <c r="A73" s="3"/>
      <c r="B73" s="3"/>
      <c r="C73" s="3"/>
      <c r="D73" s="3"/>
      <c r="E73" s="187"/>
      <c r="F73" s="3"/>
      <c r="G73" s="51"/>
      <c r="H73" s="52"/>
      <c r="I73" s="3"/>
      <c r="J73" s="3"/>
      <c r="K73" s="51"/>
      <c r="L73" s="53"/>
      <c r="M73" s="3"/>
      <c r="N73" s="3"/>
      <c r="O73" s="51"/>
      <c r="P73" s="53"/>
      <c r="Q73" s="3"/>
      <c r="R73" s="3"/>
      <c r="S73" s="3"/>
      <c r="T73" s="3"/>
      <c r="U73" s="3"/>
      <c r="V73" s="1"/>
      <c r="W73" s="1"/>
      <c r="X73" s="1"/>
      <c r="Y73" s="1"/>
      <c r="Z73" s="3"/>
      <c r="AA73" s="187"/>
      <c r="AB73" s="536"/>
      <c r="AC73" s="3"/>
      <c r="AD73" s="3"/>
      <c r="AE73" s="3"/>
      <c r="AF73" s="3"/>
      <c r="AG73" s="3"/>
      <c r="AH73" s="1"/>
      <c r="AI73" s="1"/>
      <c r="AJ73" s="3"/>
      <c r="AK73" s="3"/>
      <c r="AL73" s="3"/>
      <c r="AM73" s="3"/>
      <c r="AN73" s="3"/>
    </row>
    <row r="74" spans="1:40" ht="14.25" customHeight="1">
      <c r="A74" s="3"/>
      <c r="B74" s="3"/>
      <c r="C74" s="3"/>
      <c r="D74" s="3"/>
      <c r="E74" s="187"/>
      <c r="F74" s="3"/>
      <c r="G74" s="51"/>
      <c r="H74" s="52"/>
      <c r="I74" s="3"/>
      <c r="J74" s="3"/>
      <c r="K74" s="51"/>
      <c r="L74" s="53"/>
      <c r="M74" s="3"/>
      <c r="N74" s="3"/>
      <c r="O74" s="51"/>
      <c r="P74" s="53"/>
      <c r="Q74" s="3"/>
      <c r="R74" s="3"/>
      <c r="S74" s="3"/>
      <c r="T74" s="3"/>
      <c r="U74" s="3"/>
      <c r="V74" s="1"/>
      <c r="W74" s="1"/>
      <c r="X74" s="1"/>
      <c r="Y74" s="1"/>
      <c r="Z74" s="3"/>
      <c r="AA74" s="187"/>
      <c r="AB74" s="536"/>
      <c r="AC74" s="3"/>
      <c r="AD74" s="3"/>
      <c r="AE74" s="3"/>
      <c r="AF74" s="3"/>
      <c r="AG74" s="3"/>
      <c r="AH74" s="1"/>
      <c r="AI74" s="1"/>
      <c r="AJ74" s="3"/>
      <c r="AK74" s="3"/>
      <c r="AL74" s="3"/>
      <c r="AM74" s="3"/>
      <c r="AN74" s="3"/>
    </row>
    <row r="75" spans="1:40" ht="14.25" customHeight="1">
      <c r="A75" s="3"/>
      <c r="B75" s="3"/>
      <c r="C75" s="3"/>
      <c r="D75" s="3"/>
      <c r="E75" s="187"/>
      <c r="F75" s="3"/>
      <c r="G75" s="51"/>
      <c r="H75" s="52"/>
      <c r="I75" s="3"/>
      <c r="J75" s="3"/>
      <c r="K75" s="51"/>
      <c r="L75" s="53"/>
      <c r="M75" s="3"/>
      <c r="N75" s="3"/>
      <c r="O75" s="51"/>
      <c r="P75" s="53"/>
      <c r="Q75" s="3"/>
      <c r="R75" s="3"/>
      <c r="S75" s="3"/>
      <c r="T75" s="3"/>
      <c r="U75" s="3"/>
      <c r="V75" s="1"/>
      <c r="W75" s="1"/>
      <c r="X75" s="1"/>
      <c r="Y75" s="1"/>
      <c r="Z75" s="3"/>
      <c r="AA75" s="187"/>
      <c r="AB75" s="536"/>
      <c r="AC75" s="3"/>
      <c r="AD75" s="3"/>
      <c r="AE75" s="3"/>
      <c r="AF75" s="3"/>
      <c r="AG75" s="3"/>
      <c r="AH75" s="1"/>
      <c r="AI75" s="1"/>
      <c r="AJ75" s="3"/>
      <c r="AK75" s="3"/>
      <c r="AL75" s="3"/>
      <c r="AM75" s="3"/>
      <c r="AN75" s="3"/>
    </row>
    <row r="76" spans="1:40" ht="14.25" customHeight="1">
      <c r="A76" s="3"/>
      <c r="B76" s="3"/>
      <c r="C76" s="3"/>
      <c r="D76" s="3"/>
      <c r="E76" s="187"/>
      <c r="F76" s="3"/>
      <c r="G76" s="51"/>
      <c r="H76" s="52"/>
      <c r="I76" s="3"/>
      <c r="J76" s="3"/>
      <c r="K76" s="51"/>
      <c r="L76" s="53"/>
      <c r="M76" s="3"/>
      <c r="N76" s="3"/>
      <c r="O76" s="51"/>
      <c r="P76" s="53"/>
      <c r="Q76" s="3"/>
      <c r="R76" s="3"/>
      <c r="S76" s="3"/>
      <c r="T76" s="3"/>
      <c r="U76" s="3"/>
      <c r="V76" s="1"/>
      <c r="W76" s="1"/>
      <c r="X76" s="1"/>
      <c r="Y76" s="1"/>
      <c r="Z76" s="3"/>
      <c r="AA76" s="187"/>
      <c r="AB76" s="536"/>
      <c r="AC76" s="3"/>
      <c r="AD76" s="3"/>
      <c r="AE76" s="3"/>
      <c r="AF76" s="3"/>
      <c r="AG76" s="3"/>
      <c r="AH76" s="1"/>
      <c r="AI76" s="1"/>
      <c r="AJ76" s="3"/>
      <c r="AK76" s="3"/>
      <c r="AL76" s="3"/>
      <c r="AM76" s="3"/>
      <c r="AN76" s="3"/>
    </row>
    <row r="77" spans="1:40" ht="14.25" customHeight="1">
      <c r="A77" s="3"/>
      <c r="B77" s="3"/>
      <c r="C77" s="3"/>
      <c r="D77" s="3"/>
      <c r="E77" s="187"/>
      <c r="F77" s="3"/>
      <c r="G77" s="51"/>
      <c r="H77" s="52"/>
      <c r="I77" s="3"/>
      <c r="J77" s="3"/>
      <c r="K77" s="51"/>
      <c r="L77" s="53"/>
      <c r="M77" s="3"/>
      <c r="N77" s="3"/>
      <c r="O77" s="51"/>
      <c r="P77" s="53"/>
      <c r="Q77" s="3"/>
      <c r="R77" s="3"/>
      <c r="S77" s="3"/>
      <c r="T77" s="3"/>
      <c r="U77" s="3"/>
      <c r="V77" s="1"/>
      <c r="W77" s="1"/>
      <c r="X77" s="1"/>
      <c r="Y77" s="1"/>
      <c r="Z77" s="3"/>
      <c r="AA77" s="187"/>
      <c r="AB77" s="536"/>
      <c r="AC77" s="3"/>
      <c r="AD77" s="3"/>
      <c r="AE77" s="3"/>
      <c r="AF77" s="3"/>
      <c r="AG77" s="3"/>
      <c r="AH77" s="1"/>
      <c r="AI77" s="1"/>
      <c r="AJ77" s="3"/>
      <c r="AK77" s="3"/>
      <c r="AL77" s="3"/>
      <c r="AM77" s="3"/>
      <c r="AN77" s="3"/>
    </row>
    <row r="78" spans="1:40" ht="14.25" customHeight="1">
      <c r="A78" s="3"/>
      <c r="B78" s="3"/>
      <c r="C78" s="3"/>
      <c r="D78" s="3"/>
      <c r="E78" s="187"/>
      <c r="F78" s="3"/>
      <c r="G78" s="51"/>
      <c r="H78" s="52"/>
      <c r="I78" s="3"/>
      <c r="J78" s="3"/>
      <c r="K78" s="51"/>
      <c r="L78" s="53"/>
      <c r="M78" s="3"/>
      <c r="N78" s="3"/>
      <c r="O78" s="51"/>
      <c r="P78" s="53"/>
      <c r="Q78" s="3"/>
      <c r="R78" s="3"/>
      <c r="S78" s="3"/>
      <c r="T78" s="3"/>
      <c r="U78" s="3"/>
      <c r="V78" s="1"/>
      <c r="W78" s="1"/>
      <c r="X78" s="1"/>
      <c r="Y78" s="1"/>
      <c r="Z78" s="3"/>
      <c r="AA78" s="187"/>
      <c r="AB78" s="536"/>
      <c r="AC78" s="3"/>
      <c r="AD78" s="3"/>
      <c r="AE78" s="3"/>
      <c r="AF78" s="3"/>
      <c r="AG78" s="3"/>
      <c r="AH78" s="1"/>
      <c r="AI78" s="1"/>
      <c r="AJ78" s="3"/>
      <c r="AK78" s="3"/>
      <c r="AL78" s="3"/>
      <c r="AM78" s="3"/>
      <c r="AN78" s="3"/>
    </row>
    <row r="79" spans="1:40" ht="14.25" customHeight="1">
      <c r="A79" s="3"/>
      <c r="B79" s="3"/>
      <c r="C79" s="3"/>
      <c r="D79" s="3"/>
      <c r="E79" s="187"/>
      <c r="F79" s="3"/>
      <c r="G79" s="51"/>
      <c r="H79" s="52"/>
      <c r="I79" s="3"/>
      <c r="J79" s="3"/>
      <c r="K79" s="51"/>
      <c r="L79" s="53"/>
      <c r="M79" s="3"/>
      <c r="N79" s="3"/>
      <c r="O79" s="51"/>
      <c r="P79" s="53"/>
      <c r="Q79" s="3"/>
      <c r="R79" s="3"/>
      <c r="S79" s="3"/>
      <c r="T79" s="3"/>
      <c r="U79" s="3"/>
      <c r="V79" s="1"/>
      <c r="W79" s="1"/>
      <c r="X79" s="1"/>
      <c r="Y79" s="1"/>
      <c r="Z79" s="3"/>
      <c r="AA79" s="187"/>
      <c r="AB79" s="536"/>
      <c r="AC79" s="3"/>
      <c r="AD79" s="3"/>
      <c r="AE79" s="3"/>
      <c r="AF79" s="3"/>
      <c r="AG79" s="3"/>
      <c r="AH79" s="1"/>
      <c r="AI79" s="1"/>
      <c r="AJ79" s="3"/>
      <c r="AK79" s="3"/>
      <c r="AL79" s="3"/>
      <c r="AM79" s="3"/>
      <c r="AN79" s="3"/>
    </row>
    <row r="80" spans="1:40" ht="14.25" customHeight="1">
      <c r="A80" s="3"/>
      <c r="B80" s="3"/>
      <c r="C80" s="3"/>
      <c r="D80" s="3"/>
      <c r="E80" s="187"/>
      <c r="F80" s="3"/>
      <c r="G80" s="51"/>
      <c r="H80" s="52"/>
      <c r="I80" s="3"/>
      <c r="J80" s="3"/>
      <c r="K80" s="51"/>
      <c r="L80" s="53"/>
      <c r="M80" s="3"/>
      <c r="N80" s="3"/>
      <c r="O80" s="51"/>
      <c r="P80" s="53"/>
      <c r="Q80" s="3"/>
      <c r="R80" s="3"/>
      <c r="S80" s="3"/>
      <c r="T80" s="3"/>
      <c r="U80" s="3"/>
      <c r="V80" s="1"/>
      <c r="W80" s="1"/>
      <c r="X80" s="1"/>
      <c r="Y80" s="1"/>
      <c r="Z80" s="3"/>
      <c r="AA80" s="187"/>
      <c r="AB80" s="536"/>
      <c r="AC80" s="3"/>
      <c r="AD80" s="3"/>
      <c r="AE80" s="3"/>
      <c r="AF80" s="3"/>
      <c r="AG80" s="3"/>
      <c r="AH80" s="1"/>
      <c r="AI80" s="1"/>
      <c r="AJ80" s="3"/>
      <c r="AK80" s="3"/>
      <c r="AL80" s="3"/>
      <c r="AM80" s="3"/>
      <c r="AN80" s="3"/>
    </row>
    <row r="81" spans="1:40" ht="14.25" customHeight="1">
      <c r="A81" s="3"/>
      <c r="B81" s="3"/>
      <c r="C81" s="3"/>
      <c r="D81" s="3"/>
      <c r="E81" s="187"/>
      <c r="F81" s="3"/>
      <c r="G81" s="51"/>
      <c r="H81" s="52"/>
      <c r="I81" s="3"/>
      <c r="J81" s="3"/>
      <c r="K81" s="51"/>
      <c r="L81" s="53"/>
      <c r="M81" s="3"/>
      <c r="N81" s="3"/>
      <c r="O81" s="51"/>
      <c r="P81" s="53"/>
      <c r="Q81" s="3"/>
      <c r="R81" s="3"/>
      <c r="S81" s="3"/>
      <c r="T81" s="3"/>
      <c r="U81" s="3"/>
      <c r="V81" s="1"/>
      <c r="W81" s="1"/>
      <c r="X81" s="1"/>
      <c r="Y81" s="1"/>
      <c r="Z81" s="3"/>
      <c r="AA81" s="187"/>
      <c r="AB81" s="536"/>
      <c r="AC81" s="3"/>
      <c r="AD81" s="3"/>
      <c r="AE81" s="3"/>
      <c r="AF81" s="3"/>
      <c r="AG81" s="3"/>
      <c r="AH81" s="1"/>
      <c r="AI81" s="1"/>
      <c r="AJ81" s="3"/>
      <c r="AK81" s="3"/>
      <c r="AL81" s="3"/>
      <c r="AM81" s="3"/>
      <c r="AN81" s="3"/>
    </row>
    <row r="82" spans="1:40" ht="14.25" customHeight="1">
      <c r="A82" s="3"/>
      <c r="B82" s="3"/>
      <c r="C82" s="3"/>
      <c r="D82" s="3"/>
      <c r="E82" s="187"/>
      <c r="F82" s="3"/>
      <c r="G82" s="51"/>
      <c r="H82" s="52"/>
      <c r="I82" s="3"/>
      <c r="J82" s="3"/>
      <c r="K82" s="51"/>
      <c r="L82" s="53"/>
      <c r="M82" s="3"/>
      <c r="N82" s="3"/>
      <c r="O82" s="51"/>
      <c r="P82" s="53"/>
      <c r="Q82" s="3"/>
      <c r="R82" s="3"/>
      <c r="S82" s="3"/>
      <c r="T82" s="3"/>
      <c r="U82" s="3"/>
      <c r="V82" s="1"/>
      <c r="W82" s="1"/>
      <c r="X82" s="1"/>
      <c r="Y82" s="1"/>
      <c r="Z82" s="3"/>
      <c r="AA82" s="187"/>
      <c r="AB82" s="536"/>
      <c r="AC82" s="3"/>
      <c r="AD82" s="3"/>
      <c r="AE82" s="3"/>
      <c r="AF82" s="3"/>
      <c r="AG82" s="3"/>
      <c r="AH82" s="1"/>
      <c r="AI82" s="1"/>
      <c r="AJ82" s="3"/>
      <c r="AK82" s="3"/>
      <c r="AL82" s="3"/>
      <c r="AM82" s="3"/>
      <c r="AN82" s="3"/>
    </row>
    <row r="83" spans="1:40" ht="14.25" customHeight="1">
      <c r="A83" s="3"/>
      <c r="B83" s="3"/>
      <c r="C83" s="3"/>
      <c r="D83" s="3"/>
      <c r="E83" s="187"/>
      <c r="F83" s="3"/>
      <c r="G83" s="51"/>
      <c r="H83" s="52"/>
      <c r="I83" s="3"/>
      <c r="J83" s="3"/>
      <c r="K83" s="51"/>
      <c r="L83" s="53"/>
      <c r="M83" s="3"/>
      <c r="N83" s="3"/>
      <c r="O83" s="51"/>
      <c r="P83" s="53"/>
      <c r="Q83" s="3"/>
      <c r="R83" s="3"/>
      <c r="S83" s="3"/>
      <c r="T83" s="3"/>
      <c r="U83" s="3"/>
      <c r="V83" s="1"/>
      <c r="W83" s="1"/>
      <c r="X83" s="1"/>
      <c r="Y83" s="1"/>
      <c r="Z83" s="3"/>
      <c r="AA83" s="187"/>
      <c r="AB83" s="536"/>
      <c r="AC83" s="3"/>
      <c r="AD83" s="3"/>
      <c r="AE83" s="3"/>
      <c r="AF83" s="3"/>
      <c r="AG83" s="3"/>
      <c r="AH83" s="1"/>
      <c r="AI83" s="1"/>
      <c r="AJ83" s="3"/>
      <c r="AK83" s="3"/>
      <c r="AL83" s="3"/>
      <c r="AM83" s="3"/>
      <c r="AN83" s="3"/>
    </row>
    <row r="84" spans="1:40" ht="14.25" customHeight="1">
      <c r="A84" s="3"/>
      <c r="B84" s="3"/>
      <c r="C84" s="3"/>
      <c r="D84" s="3"/>
      <c r="E84" s="187"/>
      <c r="F84" s="3"/>
      <c r="G84" s="51"/>
      <c r="H84" s="52"/>
      <c r="I84" s="3"/>
      <c r="J84" s="3"/>
      <c r="K84" s="51"/>
      <c r="L84" s="53"/>
      <c r="M84" s="3"/>
      <c r="N84" s="3"/>
      <c r="O84" s="51"/>
      <c r="P84" s="53"/>
      <c r="Q84" s="3"/>
      <c r="R84" s="3"/>
      <c r="S84" s="3"/>
      <c r="T84" s="3"/>
      <c r="U84" s="3"/>
      <c r="V84" s="1"/>
      <c r="W84" s="1"/>
      <c r="X84" s="1"/>
      <c r="Y84" s="1"/>
      <c r="Z84" s="3"/>
      <c r="AA84" s="187"/>
      <c r="AB84" s="536"/>
      <c r="AC84" s="3"/>
      <c r="AD84" s="3"/>
      <c r="AE84" s="3"/>
      <c r="AF84" s="3"/>
      <c r="AG84" s="3"/>
      <c r="AH84" s="1"/>
      <c r="AI84" s="1"/>
      <c r="AJ84" s="3"/>
      <c r="AK84" s="3"/>
      <c r="AL84" s="3"/>
      <c r="AM84" s="3"/>
      <c r="AN84" s="3"/>
    </row>
    <row r="85" spans="1:40" ht="14.25" customHeight="1">
      <c r="A85" s="3"/>
      <c r="B85" s="3"/>
      <c r="C85" s="3"/>
      <c r="D85" s="3"/>
      <c r="E85" s="187"/>
      <c r="F85" s="3"/>
      <c r="G85" s="51"/>
      <c r="H85" s="52"/>
      <c r="I85" s="3"/>
      <c r="J85" s="3"/>
      <c r="K85" s="51"/>
      <c r="L85" s="53"/>
      <c r="M85" s="3"/>
      <c r="N85" s="3"/>
      <c r="O85" s="51"/>
      <c r="P85" s="53"/>
      <c r="Q85" s="3"/>
      <c r="R85" s="3"/>
      <c r="S85" s="3"/>
      <c r="T85" s="3"/>
      <c r="U85" s="3"/>
      <c r="V85" s="1"/>
      <c r="W85" s="1"/>
      <c r="X85" s="1"/>
      <c r="Y85" s="1"/>
      <c r="Z85" s="3"/>
      <c r="AA85" s="187"/>
      <c r="AB85" s="536"/>
      <c r="AC85" s="3"/>
      <c r="AD85" s="3"/>
      <c r="AE85" s="3"/>
      <c r="AF85" s="3"/>
      <c r="AG85" s="3"/>
      <c r="AH85" s="1"/>
      <c r="AI85" s="1"/>
      <c r="AJ85" s="3"/>
      <c r="AK85" s="3"/>
      <c r="AL85" s="3"/>
      <c r="AM85" s="3"/>
      <c r="AN85" s="3"/>
    </row>
    <row r="86" spans="1:40" ht="14.25" customHeight="1">
      <c r="A86" s="3"/>
      <c r="B86" s="3"/>
      <c r="C86" s="3"/>
      <c r="D86" s="3"/>
      <c r="E86" s="187"/>
      <c r="F86" s="3"/>
      <c r="G86" s="51"/>
      <c r="H86" s="52"/>
      <c r="I86" s="3"/>
      <c r="J86" s="3"/>
      <c r="K86" s="51"/>
      <c r="L86" s="53"/>
      <c r="M86" s="3"/>
      <c r="N86" s="3"/>
      <c r="O86" s="51"/>
      <c r="P86" s="53"/>
      <c r="Q86" s="3"/>
      <c r="R86" s="3"/>
      <c r="S86" s="3"/>
      <c r="T86" s="3"/>
      <c r="U86" s="3"/>
      <c r="V86" s="1"/>
      <c r="W86" s="1"/>
      <c r="X86" s="1"/>
      <c r="Y86" s="1"/>
      <c r="Z86" s="3"/>
      <c r="AA86" s="187"/>
      <c r="AB86" s="536"/>
      <c r="AC86" s="3"/>
      <c r="AD86" s="3"/>
      <c r="AE86" s="3"/>
      <c r="AF86" s="3"/>
      <c r="AG86" s="3"/>
      <c r="AH86" s="1"/>
      <c r="AI86" s="1"/>
      <c r="AJ86" s="3"/>
      <c r="AK86" s="3"/>
      <c r="AL86" s="3"/>
      <c r="AM86" s="3"/>
      <c r="AN86" s="3"/>
    </row>
    <row r="87" spans="1:40" ht="14.25" customHeight="1">
      <c r="A87" s="3"/>
      <c r="B87" s="3"/>
      <c r="C87" s="3"/>
      <c r="D87" s="3"/>
      <c r="E87" s="187"/>
      <c r="F87" s="3"/>
      <c r="G87" s="51"/>
      <c r="H87" s="52"/>
      <c r="I87" s="3"/>
      <c r="J87" s="3"/>
      <c r="K87" s="51"/>
      <c r="L87" s="53"/>
      <c r="M87" s="3"/>
      <c r="N87" s="3"/>
      <c r="O87" s="51"/>
      <c r="P87" s="53"/>
      <c r="Q87" s="3"/>
      <c r="R87" s="3"/>
      <c r="S87" s="3"/>
      <c r="T87" s="3"/>
      <c r="U87" s="3"/>
      <c r="V87" s="1"/>
      <c r="W87" s="1"/>
      <c r="X87" s="1"/>
      <c r="Y87" s="1"/>
      <c r="Z87" s="3"/>
      <c r="AA87" s="187"/>
      <c r="AB87" s="536"/>
      <c r="AC87" s="3"/>
      <c r="AD87" s="3"/>
      <c r="AE87" s="3"/>
      <c r="AF87" s="3"/>
      <c r="AG87" s="3"/>
      <c r="AH87" s="1"/>
      <c r="AI87" s="1"/>
      <c r="AJ87" s="3"/>
      <c r="AK87" s="3"/>
      <c r="AL87" s="3"/>
      <c r="AM87" s="3"/>
      <c r="AN87" s="3"/>
    </row>
    <row r="88" spans="1:40" ht="14.25" customHeight="1">
      <c r="A88" s="3"/>
      <c r="B88" s="3"/>
      <c r="C88" s="3"/>
      <c r="D88" s="3"/>
      <c r="E88" s="187"/>
      <c r="F88" s="3"/>
      <c r="G88" s="51"/>
      <c r="H88" s="52"/>
      <c r="I88" s="3"/>
      <c r="J88" s="3"/>
      <c r="K88" s="51"/>
      <c r="L88" s="53"/>
      <c r="M88" s="3"/>
      <c r="N88" s="3"/>
      <c r="O88" s="51"/>
      <c r="P88" s="53"/>
      <c r="Q88" s="3"/>
      <c r="R88" s="3"/>
      <c r="S88" s="3"/>
      <c r="T88" s="3"/>
      <c r="U88" s="3"/>
      <c r="V88" s="1"/>
      <c r="W88" s="1"/>
      <c r="X88" s="1"/>
      <c r="Y88" s="1"/>
      <c r="Z88" s="3"/>
      <c r="AA88" s="187"/>
      <c r="AB88" s="536"/>
      <c r="AC88" s="3"/>
      <c r="AD88" s="3"/>
      <c r="AE88" s="3"/>
      <c r="AF88" s="3"/>
      <c r="AG88" s="3"/>
      <c r="AH88" s="1"/>
      <c r="AI88" s="1"/>
      <c r="AJ88" s="3"/>
      <c r="AK88" s="3"/>
      <c r="AL88" s="3"/>
      <c r="AM88" s="3"/>
      <c r="AN88" s="3"/>
    </row>
    <row r="89" spans="1:40" ht="14.25" customHeight="1">
      <c r="A89" s="3"/>
      <c r="B89" s="3"/>
      <c r="C89" s="3"/>
      <c r="D89" s="3"/>
      <c r="E89" s="187"/>
      <c r="F89" s="3"/>
      <c r="G89" s="51"/>
      <c r="H89" s="52"/>
      <c r="I89" s="3"/>
      <c r="J89" s="3"/>
      <c r="K89" s="51"/>
      <c r="L89" s="53"/>
      <c r="M89" s="3"/>
      <c r="N89" s="3"/>
      <c r="O89" s="51"/>
      <c r="P89" s="53"/>
      <c r="Q89" s="3"/>
      <c r="R89" s="3"/>
      <c r="S89" s="3"/>
      <c r="T89" s="3"/>
      <c r="U89" s="3"/>
      <c r="V89" s="1"/>
      <c r="W89" s="1"/>
      <c r="X89" s="1"/>
      <c r="Y89" s="1"/>
      <c r="Z89" s="3"/>
      <c r="AA89" s="187"/>
      <c r="AB89" s="536"/>
      <c r="AC89" s="3"/>
      <c r="AD89" s="3"/>
      <c r="AE89" s="3"/>
      <c r="AF89" s="3"/>
      <c r="AG89" s="3"/>
      <c r="AH89" s="1"/>
      <c r="AI89" s="1"/>
      <c r="AJ89" s="3"/>
      <c r="AK89" s="3"/>
      <c r="AL89" s="3"/>
      <c r="AM89" s="3"/>
      <c r="AN89" s="3"/>
    </row>
    <row r="90" spans="1:40" ht="14.25" customHeight="1">
      <c r="A90" s="3"/>
      <c r="B90" s="3"/>
      <c r="C90" s="3"/>
      <c r="D90" s="3"/>
      <c r="E90" s="187"/>
      <c r="F90" s="3"/>
      <c r="G90" s="51"/>
      <c r="H90" s="52"/>
      <c r="I90" s="3"/>
      <c r="J90" s="3"/>
      <c r="K90" s="51"/>
      <c r="L90" s="53"/>
      <c r="M90" s="3"/>
      <c r="N90" s="3"/>
      <c r="O90" s="51"/>
      <c r="P90" s="53"/>
      <c r="Q90" s="3"/>
      <c r="R90" s="3"/>
      <c r="S90" s="3"/>
      <c r="T90" s="3"/>
      <c r="U90" s="3"/>
      <c r="V90" s="1"/>
      <c r="W90" s="1"/>
      <c r="X90" s="1"/>
      <c r="Y90" s="1"/>
      <c r="Z90" s="3"/>
      <c r="AA90" s="187"/>
      <c r="AB90" s="536"/>
      <c r="AC90" s="3"/>
      <c r="AD90" s="3"/>
      <c r="AE90" s="3"/>
      <c r="AF90" s="3"/>
      <c r="AG90" s="3"/>
      <c r="AH90" s="1"/>
      <c r="AI90" s="1"/>
      <c r="AJ90" s="3"/>
      <c r="AK90" s="3"/>
      <c r="AL90" s="3"/>
      <c r="AM90" s="3"/>
      <c r="AN90" s="3"/>
    </row>
    <row r="91" spans="1:40" ht="14.25" customHeight="1">
      <c r="A91" s="3"/>
      <c r="B91" s="3"/>
      <c r="C91" s="3"/>
      <c r="D91" s="3"/>
      <c r="E91" s="187"/>
      <c r="F91" s="3"/>
      <c r="G91" s="51"/>
      <c r="H91" s="52"/>
      <c r="I91" s="3"/>
      <c r="J91" s="3"/>
      <c r="K91" s="51"/>
      <c r="L91" s="53"/>
      <c r="M91" s="3"/>
      <c r="N91" s="3"/>
      <c r="O91" s="51"/>
      <c r="P91" s="53"/>
      <c r="Q91" s="3"/>
      <c r="R91" s="3"/>
      <c r="S91" s="3"/>
      <c r="T91" s="3"/>
      <c r="U91" s="3"/>
      <c r="V91" s="1"/>
      <c r="W91" s="1"/>
      <c r="X91" s="1"/>
      <c r="Y91" s="1"/>
      <c r="Z91" s="3"/>
      <c r="AA91" s="187"/>
      <c r="AB91" s="536"/>
      <c r="AC91" s="3"/>
      <c r="AD91" s="3"/>
      <c r="AE91" s="3"/>
      <c r="AF91" s="3"/>
      <c r="AG91" s="3"/>
      <c r="AH91" s="1"/>
      <c r="AI91" s="1"/>
      <c r="AJ91" s="3"/>
      <c r="AK91" s="3"/>
      <c r="AL91" s="3"/>
      <c r="AM91" s="3"/>
      <c r="AN91" s="3"/>
    </row>
    <row r="92" spans="1:40" ht="14.25" customHeight="1">
      <c r="A92" s="3"/>
      <c r="B92" s="3"/>
      <c r="C92" s="3"/>
      <c r="D92" s="3"/>
      <c r="E92" s="187"/>
      <c r="F92" s="3"/>
      <c r="G92" s="51"/>
      <c r="H92" s="52"/>
      <c r="I92" s="3"/>
      <c r="J92" s="3"/>
      <c r="K92" s="51"/>
      <c r="L92" s="53"/>
      <c r="M92" s="3"/>
      <c r="N92" s="3"/>
      <c r="O92" s="51"/>
      <c r="P92" s="53"/>
      <c r="Q92" s="3"/>
      <c r="R92" s="3"/>
      <c r="S92" s="3"/>
      <c r="T92" s="3"/>
      <c r="U92" s="3"/>
      <c r="V92" s="1"/>
      <c r="W92" s="1"/>
      <c r="X92" s="1"/>
      <c r="Y92" s="1"/>
      <c r="Z92" s="3"/>
      <c r="AA92" s="187"/>
      <c r="AB92" s="536"/>
      <c r="AC92" s="3"/>
      <c r="AD92" s="3"/>
      <c r="AE92" s="3"/>
      <c r="AF92" s="3"/>
      <c r="AG92" s="3"/>
      <c r="AH92" s="1"/>
      <c r="AI92" s="1"/>
      <c r="AJ92" s="3"/>
      <c r="AK92" s="3"/>
      <c r="AL92" s="3"/>
      <c r="AM92" s="3"/>
      <c r="AN92" s="3"/>
    </row>
    <row r="93" spans="1:40" ht="14.25" customHeight="1">
      <c r="A93" s="3"/>
      <c r="B93" s="3"/>
      <c r="C93" s="3"/>
      <c r="D93" s="3"/>
      <c r="E93" s="187"/>
      <c r="F93" s="3"/>
      <c r="G93" s="51"/>
      <c r="H93" s="52"/>
      <c r="I93" s="3"/>
      <c r="J93" s="3"/>
      <c r="K93" s="51"/>
      <c r="L93" s="53"/>
      <c r="M93" s="3"/>
      <c r="N93" s="3"/>
      <c r="O93" s="51"/>
      <c r="P93" s="53"/>
      <c r="Q93" s="3"/>
      <c r="R93" s="3"/>
      <c r="S93" s="3"/>
      <c r="T93" s="3"/>
      <c r="U93" s="3"/>
      <c r="V93" s="1"/>
      <c r="W93" s="1"/>
      <c r="X93" s="1"/>
      <c r="Y93" s="1"/>
      <c r="Z93" s="3"/>
      <c r="AA93" s="187"/>
      <c r="AB93" s="536"/>
      <c r="AC93" s="3"/>
      <c r="AD93" s="3"/>
      <c r="AE93" s="3"/>
      <c r="AF93" s="3"/>
      <c r="AG93" s="3"/>
      <c r="AH93" s="1"/>
      <c r="AI93" s="1"/>
      <c r="AJ93" s="3"/>
      <c r="AK93" s="3"/>
      <c r="AL93" s="3"/>
      <c r="AM93" s="3"/>
      <c r="AN93" s="3"/>
    </row>
    <row r="94" spans="1:40" ht="14.25" customHeight="1">
      <c r="A94" s="3"/>
      <c r="B94" s="3"/>
      <c r="C94" s="3"/>
      <c r="D94" s="3"/>
      <c r="E94" s="187"/>
      <c r="F94" s="3"/>
      <c r="G94" s="51"/>
      <c r="H94" s="52"/>
      <c r="I94" s="3"/>
      <c r="J94" s="3"/>
      <c r="K94" s="51"/>
      <c r="L94" s="53"/>
      <c r="M94" s="3"/>
      <c r="N94" s="3"/>
      <c r="O94" s="51"/>
      <c r="P94" s="53"/>
      <c r="Q94" s="3"/>
      <c r="R94" s="3"/>
      <c r="S94" s="3"/>
      <c r="T94" s="3"/>
      <c r="U94" s="3"/>
      <c r="V94" s="1"/>
      <c r="W94" s="1"/>
      <c r="X94" s="1"/>
      <c r="Y94" s="1"/>
      <c r="Z94" s="3"/>
      <c r="AA94" s="187"/>
      <c r="AB94" s="536"/>
      <c r="AC94" s="3"/>
      <c r="AD94" s="3"/>
      <c r="AE94" s="3"/>
      <c r="AF94" s="3"/>
      <c r="AG94" s="3"/>
      <c r="AH94" s="1"/>
      <c r="AI94" s="1"/>
      <c r="AJ94" s="3"/>
      <c r="AK94" s="3"/>
      <c r="AL94" s="3"/>
      <c r="AM94" s="3"/>
      <c r="AN94" s="3"/>
    </row>
    <row r="95" spans="1:40" ht="14.25" customHeight="1">
      <c r="A95" s="3"/>
      <c r="B95" s="3"/>
      <c r="C95" s="3"/>
      <c r="D95" s="3"/>
      <c r="E95" s="187"/>
      <c r="F95" s="3"/>
      <c r="G95" s="51"/>
      <c r="H95" s="52"/>
      <c r="I95" s="3"/>
      <c r="J95" s="3"/>
      <c r="K95" s="51"/>
      <c r="L95" s="53"/>
      <c r="M95" s="3"/>
      <c r="N95" s="3"/>
      <c r="O95" s="51"/>
      <c r="P95" s="53"/>
      <c r="Q95" s="3"/>
      <c r="R95" s="3"/>
      <c r="S95" s="3"/>
      <c r="T95" s="3"/>
      <c r="U95" s="3"/>
      <c r="V95" s="1"/>
      <c r="W95" s="1"/>
      <c r="X95" s="1"/>
      <c r="Y95" s="1"/>
      <c r="Z95" s="3"/>
      <c r="AA95" s="187"/>
      <c r="AB95" s="536"/>
      <c r="AC95" s="3"/>
      <c r="AD95" s="3"/>
      <c r="AE95" s="3"/>
      <c r="AF95" s="3"/>
      <c r="AG95" s="3"/>
      <c r="AH95" s="1"/>
      <c r="AI95" s="1"/>
      <c r="AJ95" s="3"/>
      <c r="AK95" s="3"/>
      <c r="AL95" s="3"/>
      <c r="AM95" s="3"/>
      <c r="AN95" s="3"/>
    </row>
    <row r="96" spans="1:40" ht="14.25" customHeight="1">
      <c r="A96" s="3"/>
      <c r="B96" s="3"/>
      <c r="C96" s="3"/>
      <c r="D96" s="3"/>
      <c r="E96" s="187"/>
      <c r="F96" s="3"/>
      <c r="G96" s="51"/>
      <c r="H96" s="52"/>
      <c r="I96" s="3"/>
      <c r="J96" s="3"/>
      <c r="K96" s="51"/>
      <c r="L96" s="53"/>
      <c r="M96" s="3"/>
      <c r="N96" s="3"/>
      <c r="O96" s="51"/>
      <c r="P96" s="53"/>
      <c r="Q96" s="3"/>
      <c r="R96" s="3"/>
      <c r="S96" s="3"/>
      <c r="T96" s="3"/>
      <c r="U96" s="3"/>
      <c r="V96" s="1"/>
      <c r="W96" s="1"/>
      <c r="X96" s="1"/>
      <c r="Y96" s="1"/>
      <c r="Z96" s="3"/>
      <c r="AA96" s="187"/>
      <c r="AB96" s="536"/>
      <c r="AC96" s="3"/>
      <c r="AD96" s="3"/>
      <c r="AE96" s="3"/>
      <c r="AF96" s="3"/>
      <c r="AG96" s="3"/>
      <c r="AH96" s="1"/>
      <c r="AI96" s="1"/>
      <c r="AJ96" s="3"/>
      <c r="AK96" s="3"/>
      <c r="AL96" s="3"/>
      <c r="AM96" s="3"/>
      <c r="AN96" s="3"/>
    </row>
    <row r="97" spans="1:40" ht="14.25" customHeight="1">
      <c r="A97" s="3"/>
      <c r="B97" s="3"/>
      <c r="C97" s="3"/>
      <c r="D97" s="3"/>
      <c r="E97" s="187"/>
      <c r="F97" s="3"/>
      <c r="G97" s="51"/>
      <c r="H97" s="52"/>
      <c r="I97" s="3"/>
      <c r="J97" s="3"/>
      <c r="K97" s="51"/>
      <c r="L97" s="53"/>
      <c r="M97" s="3"/>
      <c r="N97" s="3"/>
      <c r="O97" s="51"/>
      <c r="P97" s="53"/>
      <c r="Q97" s="3"/>
      <c r="R97" s="3"/>
      <c r="S97" s="3"/>
      <c r="T97" s="3"/>
      <c r="U97" s="3"/>
      <c r="V97" s="1"/>
      <c r="W97" s="1"/>
      <c r="X97" s="1"/>
      <c r="Y97" s="1"/>
      <c r="Z97" s="3"/>
      <c r="AA97" s="187"/>
      <c r="AB97" s="536"/>
      <c r="AC97" s="3"/>
      <c r="AD97" s="3"/>
      <c r="AE97" s="3"/>
      <c r="AF97" s="3"/>
      <c r="AG97" s="3"/>
      <c r="AH97" s="1"/>
      <c r="AI97" s="1"/>
      <c r="AJ97" s="3"/>
      <c r="AK97" s="3"/>
      <c r="AL97" s="3"/>
      <c r="AM97" s="3"/>
      <c r="AN97" s="3"/>
    </row>
    <row r="98" spans="1:40" ht="14.25" customHeight="1">
      <c r="A98" s="3"/>
      <c r="B98" s="3"/>
      <c r="C98" s="3"/>
      <c r="D98" s="3"/>
      <c r="E98" s="187"/>
      <c r="F98" s="3"/>
      <c r="G98" s="51"/>
      <c r="H98" s="52"/>
      <c r="I98" s="3"/>
      <c r="J98" s="3"/>
      <c r="K98" s="51"/>
      <c r="L98" s="53"/>
      <c r="M98" s="3"/>
      <c r="N98" s="3"/>
      <c r="O98" s="51"/>
      <c r="P98" s="53"/>
      <c r="Q98" s="3"/>
      <c r="R98" s="3"/>
      <c r="S98" s="3"/>
      <c r="T98" s="3"/>
      <c r="U98" s="3"/>
      <c r="V98" s="1"/>
      <c r="W98" s="1"/>
      <c r="X98" s="1"/>
      <c r="Y98" s="1"/>
      <c r="Z98" s="3"/>
      <c r="AA98" s="187"/>
      <c r="AB98" s="536"/>
      <c r="AC98" s="3"/>
      <c r="AD98" s="3"/>
      <c r="AE98" s="3"/>
      <c r="AF98" s="3"/>
      <c r="AG98" s="3"/>
      <c r="AH98" s="1"/>
      <c r="AI98" s="1"/>
      <c r="AJ98" s="3"/>
      <c r="AK98" s="3"/>
      <c r="AL98" s="3"/>
      <c r="AM98" s="3"/>
      <c r="AN98" s="3"/>
    </row>
    <row r="99" spans="1:40" ht="14.25" customHeight="1">
      <c r="A99" s="3"/>
      <c r="B99" s="3"/>
      <c r="C99" s="3"/>
      <c r="D99" s="3"/>
      <c r="E99" s="187"/>
      <c r="F99" s="3"/>
      <c r="G99" s="51"/>
      <c r="H99" s="52"/>
      <c r="I99" s="3"/>
      <c r="J99" s="3"/>
      <c r="K99" s="51"/>
      <c r="L99" s="53"/>
      <c r="M99" s="3"/>
      <c r="N99" s="3"/>
      <c r="O99" s="51"/>
      <c r="P99" s="53"/>
      <c r="Q99" s="3"/>
      <c r="R99" s="3"/>
      <c r="S99" s="3"/>
      <c r="T99" s="3"/>
      <c r="U99" s="3"/>
      <c r="V99" s="1"/>
      <c r="W99" s="1"/>
      <c r="X99" s="1"/>
      <c r="Y99" s="1"/>
      <c r="Z99" s="3"/>
      <c r="AA99" s="187"/>
      <c r="AB99" s="536"/>
      <c r="AC99" s="3"/>
      <c r="AD99" s="3"/>
      <c r="AE99" s="3"/>
      <c r="AF99" s="3"/>
      <c r="AG99" s="3"/>
      <c r="AH99" s="1"/>
      <c r="AI99" s="1"/>
      <c r="AJ99" s="3"/>
      <c r="AK99" s="3"/>
      <c r="AL99" s="3"/>
      <c r="AM99" s="3"/>
      <c r="AN99" s="3"/>
    </row>
    <row r="100" spans="1:40" ht="14.25" customHeight="1">
      <c r="A100" s="3"/>
      <c r="B100" s="3"/>
      <c r="C100" s="3"/>
      <c r="D100" s="3"/>
      <c r="E100" s="187"/>
      <c r="F100" s="3"/>
      <c r="G100" s="51"/>
      <c r="H100" s="52"/>
      <c r="I100" s="3"/>
      <c r="J100" s="3"/>
      <c r="K100" s="51"/>
      <c r="L100" s="53"/>
      <c r="M100" s="3"/>
      <c r="N100" s="3"/>
      <c r="O100" s="51"/>
      <c r="P100" s="53"/>
      <c r="Q100" s="3"/>
      <c r="R100" s="3"/>
      <c r="S100" s="3"/>
      <c r="T100" s="3"/>
      <c r="U100" s="3"/>
      <c r="V100" s="1"/>
      <c r="W100" s="1"/>
      <c r="X100" s="1"/>
      <c r="Y100" s="1"/>
      <c r="Z100" s="3"/>
      <c r="AA100" s="187"/>
      <c r="AB100" s="536"/>
      <c r="AC100" s="3"/>
      <c r="AD100" s="3"/>
      <c r="AE100" s="3"/>
      <c r="AF100" s="3"/>
      <c r="AG100" s="3"/>
      <c r="AH100" s="1"/>
      <c r="AI100" s="1"/>
      <c r="AJ100" s="3"/>
      <c r="AK100" s="3"/>
      <c r="AL100" s="3"/>
      <c r="AM100" s="3"/>
      <c r="AN100" s="3"/>
    </row>
    <row r="101" spans="1:40" ht="14.25" customHeight="1">
      <c r="A101" s="3"/>
      <c r="B101" s="3"/>
      <c r="C101" s="3"/>
      <c r="D101" s="3"/>
      <c r="E101" s="187"/>
      <c r="F101" s="3"/>
      <c r="G101" s="51"/>
      <c r="H101" s="52"/>
      <c r="I101" s="3"/>
      <c r="J101" s="3"/>
      <c r="K101" s="51"/>
      <c r="L101" s="53"/>
      <c r="M101" s="3"/>
      <c r="N101" s="3"/>
      <c r="O101" s="51"/>
      <c r="P101" s="53"/>
      <c r="Q101" s="3"/>
      <c r="R101" s="3"/>
      <c r="S101" s="3"/>
      <c r="T101" s="3"/>
      <c r="U101" s="3"/>
      <c r="V101" s="1"/>
      <c r="W101" s="1"/>
      <c r="X101" s="1"/>
      <c r="Y101" s="1"/>
      <c r="Z101" s="3"/>
      <c r="AA101" s="187"/>
      <c r="AB101" s="536"/>
      <c r="AC101" s="3"/>
      <c r="AD101" s="3"/>
      <c r="AE101" s="3"/>
      <c r="AF101" s="3"/>
      <c r="AG101" s="3"/>
      <c r="AH101" s="1"/>
      <c r="AI101" s="1"/>
      <c r="AJ101" s="3"/>
      <c r="AK101" s="3"/>
      <c r="AL101" s="3"/>
      <c r="AM101" s="3"/>
      <c r="AN101" s="3"/>
    </row>
    <row r="102" spans="1:40" ht="14.25" customHeight="1">
      <c r="A102" s="3"/>
      <c r="B102" s="3"/>
      <c r="C102" s="3"/>
      <c r="D102" s="3"/>
      <c r="E102" s="187"/>
      <c r="F102" s="3"/>
      <c r="G102" s="51"/>
      <c r="H102" s="52"/>
      <c r="I102" s="3"/>
      <c r="J102" s="3"/>
      <c r="K102" s="51"/>
      <c r="L102" s="53"/>
      <c r="M102" s="3"/>
      <c r="N102" s="3"/>
      <c r="O102" s="51"/>
      <c r="P102" s="53"/>
      <c r="Q102" s="3"/>
      <c r="R102" s="3"/>
      <c r="S102" s="3"/>
      <c r="T102" s="3"/>
      <c r="U102" s="3"/>
      <c r="V102" s="1"/>
      <c r="W102" s="1"/>
      <c r="X102" s="1"/>
      <c r="Y102" s="1"/>
      <c r="Z102" s="3"/>
      <c r="AA102" s="187"/>
      <c r="AB102" s="536"/>
      <c r="AC102" s="3"/>
      <c r="AD102" s="3"/>
      <c r="AE102" s="3"/>
      <c r="AF102" s="3"/>
      <c r="AG102" s="3"/>
      <c r="AH102" s="1"/>
      <c r="AI102" s="1"/>
      <c r="AJ102" s="3"/>
      <c r="AK102" s="3"/>
      <c r="AL102" s="3"/>
      <c r="AM102" s="3"/>
      <c r="AN102" s="3"/>
    </row>
    <row r="103" spans="1:40" ht="14.25" customHeight="1">
      <c r="A103" s="3"/>
      <c r="B103" s="3"/>
      <c r="C103" s="3"/>
      <c r="D103" s="3"/>
      <c r="E103" s="187"/>
      <c r="F103" s="3"/>
      <c r="G103" s="51"/>
      <c r="H103" s="52"/>
      <c r="I103" s="3"/>
      <c r="J103" s="3"/>
      <c r="K103" s="51"/>
      <c r="L103" s="53"/>
      <c r="M103" s="3"/>
      <c r="N103" s="3"/>
      <c r="O103" s="51"/>
      <c r="P103" s="53"/>
      <c r="Q103" s="3"/>
      <c r="R103" s="3"/>
      <c r="S103" s="3"/>
      <c r="T103" s="3"/>
      <c r="U103" s="3"/>
      <c r="V103" s="1"/>
      <c r="W103" s="1"/>
      <c r="X103" s="1"/>
      <c r="Y103" s="1"/>
      <c r="Z103" s="3"/>
      <c r="AA103" s="187"/>
      <c r="AB103" s="536"/>
      <c r="AC103" s="3"/>
      <c r="AD103" s="3"/>
      <c r="AE103" s="3"/>
      <c r="AF103" s="3"/>
      <c r="AG103" s="3"/>
      <c r="AH103" s="1"/>
      <c r="AI103" s="1"/>
      <c r="AJ103" s="3"/>
      <c r="AK103" s="3"/>
      <c r="AL103" s="3"/>
      <c r="AM103" s="3"/>
      <c r="AN103" s="3"/>
    </row>
    <row r="104" spans="1:40" ht="14.25" customHeight="1">
      <c r="A104" s="3"/>
      <c r="B104" s="3"/>
      <c r="C104" s="3"/>
      <c r="D104" s="3"/>
      <c r="E104" s="187"/>
      <c r="F104" s="3"/>
      <c r="G104" s="51"/>
      <c r="H104" s="52"/>
      <c r="I104" s="3"/>
      <c r="J104" s="3"/>
      <c r="K104" s="51"/>
      <c r="L104" s="53"/>
      <c r="M104" s="3"/>
      <c r="N104" s="3"/>
      <c r="O104" s="51"/>
      <c r="P104" s="53"/>
      <c r="Q104" s="3"/>
      <c r="R104" s="3"/>
      <c r="S104" s="3"/>
      <c r="T104" s="3"/>
      <c r="U104" s="3"/>
      <c r="V104" s="1"/>
      <c r="W104" s="1"/>
      <c r="X104" s="1"/>
      <c r="Y104" s="1"/>
      <c r="Z104" s="3"/>
      <c r="AA104" s="187"/>
      <c r="AB104" s="536"/>
      <c r="AC104" s="3"/>
      <c r="AD104" s="3"/>
      <c r="AE104" s="3"/>
      <c r="AF104" s="3"/>
      <c r="AG104" s="3"/>
      <c r="AH104" s="1"/>
      <c r="AI104" s="1"/>
      <c r="AJ104" s="3"/>
      <c r="AK104" s="3"/>
      <c r="AL104" s="3"/>
      <c r="AM104" s="3"/>
      <c r="AN104" s="3"/>
    </row>
    <row r="105" spans="1:40" ht="14.25" customHeight="1">
      <c r="A105" s="3"/>
      <c r="B105" s="3"/>
      <c r="C105" s="3"/>
      <c r="D105" s="3"/>
      <c r="E105" s="187"/>
      <c r="F105" s="3"/>
      <c r="G105" s="51"/>
      <c r="H105" s="52"/>
      <c r="I105" s="3"/>
      <c r="J105" s="3"/>
      <c r="K105" s="51"/>
      <c r="L105" s="53"/>
      <c r="M105" s="3"/>
      <c r="N105" s="3"/>
      <c r="O105" s="51"/>
      <c r="P105" s="53"/>
      <c r="Q105" s="3"/>
      <c r="R105" s="3"/>
      <c r="S105" s="3"/>
      <c r="T105" s="3"/>
      <c r="U105" s="3"/>
      <c r="V105" s="1"/>
      <c r="W105" s="1"/>
      <c r="X105" s="1"/>
      <c r="Y105" s="1"/>
      <c r="Z105" s="3"/>
      <c r="AA105" s="187"/>
      <c r="AB105" s="536"/>
      <c r="AC105" s="3"/>
      <c r="AD105" s="3"/>
      <c r="AE105" s="3"/>
      <c r="AF105" s="3"/>
      <c r="AG105" s="3"/>
      <c r="AH105" s="1"/>
      <c r="AI105" s="1"/>
      <c r="AJ105" s="3"/>
      <c r="AK105" s="3"/>
      <c r="AL105" s="3"/>
      <c r="AM105" s="3"/>
      <c r="AN105" s="3"/>
    </row>
    <row r="106" spans="1:40" ht="14.25" customHeight="1">
      <c r="A106" s="3"/>
      <c r="B106" s="3"/>
      <c r="C106" s="3"/>
      <c r="D106" s="3"/>
      <c r="E106" s="187"/>
      <c r="F106" s="3"/>
      <c r="G106" s="51"/>
      <c r="H106" s="52"/>
      <c r="I106" s="3"/>
      <c r="J106" s="3"/>
      <c r="K106" s="51"/>
      <c r="L106" s="53"/>
      <c r="M106" s="3"/>
      <c r="N106" s="3"/>
      <c r="O106" s="51"/>
      <c r="P106" s="53"/>
      <c r="Q106" s="3"/>
      <c r="R106" s="3"/>
      <c r="S106" s="3"/>
      <c r="T106" s="3"/>
      <c r="U106" s="3"/>
      <c r="V106" s="1"/>
      <c r="W106" s="1"/>
      <c r="X106" s="1"/>
      <c r="Y106" s="1"/>
      <c r="Z106" s="3"/>
      <c r="AA106" s="187"/>
      <c r="AB106" s="536"/>
      <c r="AC106" s="3"/>
      <c r="AD106" s="3"/>
      <c r="AE106" s="3"/>
      <c r="AF106" s="3"/>
      <c r="AG106" s="3"/>
      <c r="AH106" s="1"/>
      <c r="AI106" s="1"/>
      <c r="AJ106" s="3"/>
      <c r="AK106" s="3"/>
      <c r="AL106" s="3"/>
      <c r="AM106" s="3"/>
      <c r="AN106" s="3"/>
    </row>
    <row r="107" spans="1:40" ht="14.25" customHeight="1">
      <c r="A107" s="3"/>
      <c r="B107" s="3"/>
      <c r="C107" s="3"/>
      <c r="D107" s="3"/>
      <c r="E107" s="187"/>
      <c r="F107" s="3"/>
      <c r="G107" s="51"/>
      <c r="H107" s="52"/>
      <c r="I107" s="3"/>
      <c r="J107" s="3"/>
      <c r="K107" s="51"/>
      <c r="L107" s="53"/>
      <c r="M107" s="3"/>
      <c r="N107" s="3"/>
      <c r="O107" s="51"/>
      <c r="P107" s="53"/>
      <c r="Q107" s="3"/>
      <c r="R107" s="3"/>
      <c r="S107" s="3"/>
      <c r="T107" s="3"/>
      <c r="U107" s="3"/>
      <c r="V107" s="1"/>
      <c r="W107" s="1"/>
      <c r="X107" s="1"/>
      <c r="Y107" s="1"/>
      <c r="Z107" s="3"/>
      <c r="AA107" s="187"/>
      <c r="AB107" s="536"/>
      <c r="AC107" s="3"/>
      <c r="AD107" s="3"/>
      <c r="AE107" s="3"/>
      <c r="AF107" s="3"/>
      <c r="AG107" s="3"/>
      <c r="AH107" s="1"/>
      <c r="AI107" s="1"/>
      <c r="AJ107" s="3"/>
      <c r="AK107" s="3"/>
      <c r="AL107" s="3"/>
      <c r="AM107" s="3"/>
      <c r="AN107" s="3"/>
    </row>
    <row r="108" spans="1:40" ht="14.25" customHeight="1">
      <c r="A108" s="3"/>
      <c r="B108" s="3"/>
      <c r="C108" s="3"/>
      <c r="D108" s="3"/>
      <c r="E108" s="187"/>
      <c r="F108" s="3"/>
      <c r="G108" s="51"/>
      <c r="H108" s="52"/>
      <c r="I108" s="3"/>
      <c r="J108" s="3"/>
      <c r="K108" s="51"/>
      <c r="L108" s="53"/>
      <c r="M108" s="3"/>
      <c r="N108" s="3"/>
      <c r="O108" s="51"/>
      <c r="P108" s="53"/>
      <c r="Q108" s="3"/>
      <c r="R108" s="3"/>
      <c r="S108" s="3"/>
      <c r="T108" s="3"/>
      <c r="U108" s="3"/>
      <c r="V108" s="1"/>
      <c r="W108" s="1"/>
      <c r="X108" s="1"/>
      <c r="Y108" s="1"/>
      <c r="Z108" s="3"/>
      <c r="AA108" s="187"/>
      <c r="AB108" s="536"/>
      <c r="AC108" s="3"/>
      <c r="AD108" s="3"/>
      <c r="AE108" s="3"/>
      <c r="AF108" s="3"/>
      <c r="AG108" s="3"/>
      <c r="AH108" s="1"/>
      <c r="AI108" s="1"/>
      <c r="AJ108" s="3"/>
      <c r="AK108" s="3"/>
      <c r="AL108" s="3"/>
      <c r="AM108" s="3"/>
      <c r="AN108" s="3"/>
    </row>
    <row r="109" spans="1:40" ht="14.25" customHeight="1">
      <c r="A109" s="3"/>
      <c r="B109" s="3"/>
      <c r="C109" s="3"/>
      <c r="D109" s="3"/>
      <c r="E109" s="187"/>
      <c r="F109" s="3"/>
      <c r="G109" s="51"/>
      <c r="H109" s="52"/>
      <c r="I109" s="3"/>
      <c r="J109" s="3"/>
      <c r="K109" s="51"/>
      <c r="L109" s="53"/>
      <c r="M109" s="3"/>
      <c r="N109" s="3"/>
      <c r="O109" s="51"/>
      <c r="P109" s="53"/>
      <c r="Q109" s="3"/>
      <c r="R109" s="3"/>
      <c r="S109" s="3"/>
      <c r="T109" s="3"/>
      <c r="U109" s="3"/>
      <c r="V109" s="1"/>
      <c r="W109" s="1"/>
      <c r="X109" s="1"/>
      <c r="Y109" s="1"/>
      <c r="Z109" s="3"/>
      <c r="AA109" s="187"/>
      <c r="AB109" s="536"/>
      <c r="AC109" s="3"/>
      <c r="AD109" s="3"/>
      <c r="AE109" s="3"/>
      <c r="AF109" s="3"/>
      <c r="AG109" s="3"/>
      <c r="AH109" s="1"/>
      <c r="AI109" s="1"/>
      <c r="AJ109" s="3"/>
      <c r="AK109" s="3"/>
      <c r="AL109" s="3"/>
      <c r="AM109" s="3"/>
      <c r="AN109" s="3"/>
    </row>
    <row r="110" spans="1:40" ht="14.25" customHeight="1">
      <c r="A110" s="3"/>
      <c r="B110" s="3"/>
      <c r="C110" s="3"/>
      <c r="D110" s="3"/>
      <c r="E110" s="187"/>
      <c r="F110" s="3"/>
      <c r="G110" s="51"/>
      <c r="H110" s="52"/>
      <c r="I110" s="3"/>
      <c r="J110" s="3"/>
      <c r="K110" s="51"/>
      <c r="L110" s="53"/>
      <c r="M110" s="3"/>
      <c r="N110" s="3"/>
      <c r="O110" s="51"/>
      <c r="P110" s="53"/>
      <c r="Q110" s="3"/>
      <c r="R110" s="3"/>
      <c r="S110" s="3"/>
      <c r="T110" s="3"/>
      <c r="U110" s="3"/>
      <c r="V110" s="1"/>
      <c r="W110" s="1"/>
      <c r="X110" s="1"/>
      <c r="Y110" s="1"/>
      <c r="Z110" s="3"/>
      <c r="AA110" s="187"/>
      <c r="AB110" s="536"/>
      <c r="AC110" s="3"/>
      <c r="AD110" s="3"/>
      <c r="AE110" s="3"/>
      <c r="AF110" s="3"/>
      <c r="AG110" s="3"/>
      <c r="AH110" s="1"/>
      <c r="AI110" s="1"/>
      <c r="AJ110" s="3"/>
      <c r="AK110" s="3"/>
      <c r="AL110" s="3"/>
      <c r="AM110" s="3"/>
      <c r="AN110" s="3"/>
    </row>
    <row r="111" spans="1:40" ht="14.25" customHeight="1">
      <c r="A111" s="3"/>
      <c r="B111" s="3"/>
      <c r="C111" s="3"/>
      <c r="D111" s="3"/>
      <c r="E111" s="187"/>
      <c r="F111" s="3"/>
      <c r="G111" s="51"/>
      <c r="H111" s="52"/>
      <c r="I111" s="3"/>
      <c r="J111" s="3"/>
      <c r="K111" s="51"/>
      <c r="L111" s="53"/>
      <c r="M111" s="3"/>
      <c r="N111" s="3"/>
      <c r="O111" s="51"/>
      <c r="P111" s="53"/>
      <c r="Q111" s="3"/>
      <c r="R111" s="3"/>
      <c r="S111" s="3"/>
      <c r="T111" s="3"/>
      <c r="U111" s="3"/>
      <c r="V111" s="1"/>
      <c r="W111" s="1"/>
      <c r="X111" s="1"/>
      <c r="Y111" s="1"/>
      <c r="Z111" s="3"/>
      <c r="AA111" s="187"/>
      <c r="AB111" s="536"/>
      <c r="AC111" s="3"/>
      <c r="AD111" s="3"/>
      <c r="AE111" s="3"/>
      <c r="AF111" s="3"/>
      <c r="AG111" s="3"/>
      <c r="AH111" s="1"/>
      <c r="AI111" s="1"/>
      <c r="AJ111" s="3"/>
      <c r="AK111" s="3"/>
      <c r="AL111" s="3"/>
      <c r="AM111" s="3"/>
      <c r="AN111" s="3"/>
    </row>
    <row r="112" spans="1:40" ht="14.25" customHeight="1">
      <c r="A112" s="3"/>
      <c r="B112" s="3"/>
      <c r="C112" s="3"/>
      <c r="D112" s="3"/>
      <c r="E112" s="187"/>
      <c r="F112" s="3"/>
      <c r="G112" s="51"/>
      <c r="H112" s="52"/>
      <c r="I112" s="3"/>
      <c r="J112" s="3"/>
      <c r="K112" s="51"/>
      <c r="L112" s="53"/>
      <c r="M112" s="3"/>
      <c r="N112" s="3"/>
      <c r="O112" s="51"/>
      <c r="P112" s="53"/>
      <c r="Q112" s="3"/>
      <c r="R112" s="3"/>
      <c r="S112" s="3"/>
      <c r="T112" s="3"/>
      <c r="U112" s="3"/>
      <c r="V112" s="1"/>
      <c r="W112" s="1"/>
      <c r="X112" s="1"/>
      <c r="Y112" s="1"/>
      <c r="Z112" s="3"/>
      <c r="AA112" s="187"/>
      <c r="AB112" s="536"/>
      <c r="AC112" s="3"/>
      <c r="AD112" s="3"/>
      <c r="AE112" s="3"/>
      <c r="AF112" s="3"/>
      <c r="AG112" s="3"/>
      <c r="AH112" s="1"/>
      <c r="AI112" s="1"/>
      <c r="AJ112" s="3"/>
      <c r="AK112" s="3"/>
      <c r="AL112" s="3"/>
      <c r="AM112" s="3"/>
      <c r="AN112" s="3"/>
    </row>
    <row r="113" spans="1:40" ht="14.25" customHeight="1">
      <c r="A113" s="3"/>
      <c r="B113" s="3"/>
      <c r="C113" s="3"/>
      <c r="D113" s="3"/>
      <c r="E113" s="187"/>
      <c r="F113" s="3"/>
      <c r="G113" s="51"/>
      <c r="H113" s="52"/>
      <c r="I113" s="3"/>
      <c r="J113" s="3"/>
      <c r="K113" s="51"/>
      <c r="L113" s="53"/>
      <c r="M113" s="3"/>
      <c r="N113" s="3"/>
      <c r="O113" s="51"/>
      <c r="P113" s="53"/>
      <c r="Q113" s="3"/>
      <c r="R113" s="3"/>
      <c r="S113" s="3"/>
      <c r="T113" s="3"/>
      <c r="U113" s="3"/>
      <c r="V113" s="1"/>
      <c r="W113" s="1"/>
      <c r="X113" s="1"/>
      <c r="Y113" s="1"/>
      <c r="Z113" s="3"/>
      <c r="AA113" s="187"/>
      <c r="AB113" s="536"/>
      <c r="AC113" s="3"/>
      <c r="AD113" s="3"/>
      <c r="AE113" s="3"/>
      <c r="AF113" s="3"/>
      <c r="AG113" s="3"/>
      <c r="AH113" s="1"/>
      <c r="AI113" s="1"/>
      <c r="AJ113" s="3"/>
      <c r="AK113" s="3"/>
      <c r="AL113" s="3"/>
      <c r="AM113" s="3"/>
      <c r="AN113" s="3"/>
    </row>
    <row r="114" spans="1:40" ht="14.25" customHeight="1">
      <c r="A114" s="3"/>
      <c r="B114" s="3"/>
      <c r="C114" s="3"/>
      <c r="D114" s="3"/>
      <c r="E114" s="187"/>
      <c r="F114" s="3"/>
      <c r="G114" s="51"/>
      <c r="H114" s="52"/>
      <c r="I114" s="3"/>
      <c r="J114" s="3"/>
      <c r="K114" s="51"/>
      <c r="L114" s="53"/>
      <c r="M114" s="3"/>
      <c r="N114" s="3"/>
      <c r="O114" s="51"/>
      <c r="P114" s="53"/>
      <c r="Q114" s="3"/>
      <c r="R114" s="3"/>
      <c r="S114" s="3"/>
      <c r="T114" s="3"/>
      <c r="U114" s="3"/>
      <c r="V114" s="1"/>
      <c r="W114" s="1"/>
      <c r="X114" s="1"/>
      <c r="Y114" s="1"/>
      <c r="Z114" s="3"/>
      <c r="AA114" s="187"/>
      <c r="AB114" s="536"/>
      <c r="AC114" s="3"/>
      <c r="AD114" s="3"/>
      <c r="AE114" s="3"/>
      <c r="AF114" s="3"/>
      <c r="AG114" s="3"/>
      <c r="AH114" s="1"/>
      <c r="AI114" s="1"/>
      <c r="AJ114" s="3"/>
      <c r="AK114" s="3"/>
      <c r="AL114" s="3"/>
      <c r="AM114" s="3"/>
      <c r="AN114" s="3"/>
    </row>
    <row r="115" spans="1:40" ht="14.25" customHeight="1">
      <c r="A115" s="3"/>
      <c r="B115" s="3"/>
      <c r="C115" s="3"/>
      <c r="D115" s="3"/>
      <c r="E115" s="187"/>
      <c r="F115" s="3"/>
      <c r="G115" s="51"/>
      <c r="H115" s="52"/>
      <c r="I115" s="3"/>
      <c r="J115" s="3"/>
      <c r="K115" s="51"/>
      <c r="L115" s="53"/>
      <c r="M115" s="3"/>
      <c r="N115" s="3"/>
      <c r="O115" s="51"/>
      <c r="P115" s="53"/>
      <c r="Q115" s="3"/>
      <c r="R115" s="3"/>
      <c r="S115" s="3"/>
      <c r="T115" s="3"/>
      <c r="U115" s="3"/>
      <c r="V115" s="1"/>
      <c r="W115" s="1"/>
      <c r="X115" s="1"/>
      <c r="Y115" s="1"/>
      <c r="Z115" s="3"/>
      <c r="AA115" s="187"/>
      <c r="AB115" s="536"/>
      <c r="AC115" s="3"/>
      <c r="AD115" s="3"/>
      <c r="AE115" s="3"/>
      <c r="AF115" s="3"/>
      <c r="AG115" s="3"/>
      <c r="AH115" s="1"/>
      <c r="AI115" s="1"/>
      <c r="AJ115" s="3"/>
      <c r="AK115" s="3"/>
      <c r="AL115" s="3"/>
      <c r="AM115" s="3"/>
      <c r="AN115" s="3"/>
    </row>
    <row r="116" spans="1:40" ht="14.25" customHeight="1">
      <c r="A116" s="3"/>
      <c r="B116" s="3"/>
      <c r="C116" s="3"/>
      <c r="D116" s="3"/>
      <c r="E116" s="187"/>
      <c r="F116" s="3"/>
      <c r="G116" s="51"/>
      <c r="H116" s="52"/>
      <c r="I116" s="3"/>
      <c r="J116" s="3"/>
      <c r="K116" s="51"/>
      <c r="L116" s="53"/>
      <c r="M116" s="3"/>
      <c r="N116" s="3"/>
      <c r="O116" s="51"/>
      <c r="P116" s="53"/>
      <c r="Q116" s="3"/>
      <c r="R116" s="3"/>
      <c r="S116" s="3"/>
      <c r="T116" s="3"/>
      <c r="U116" s="3"/>
      <c r="V116" s="1"/>
      <c r="W116" s="1"/>
      <c r="X116" s="1"/>
      <c r="Y116" s="1"/>
      <c r="Z116" s="3"/>
      <c r="AA116" s="187"/>
      <c r="AB116" s="536"/>
      <c r="AC116" s="3"/>
      <c r="AD116" s="3"/>
      <c r="AE116" s="3"/>
      <c r="AF116" s="3"/>
      <c r="AG116" s="3"/>
      <c r="AH116" s="1"/>
      <c r="AI116" s="1"/>
      <c r="AJ116" s="3"/>
      <c r="AK116" s="3"/>
      <c r="AL116" s="3"/>
      <c r="AM116" s="3"/>
      <c r="AN116" s="3"/>
    </row>
    <row r="117" spans="1:40" ht="14.25" customHeight="1">
      <c r="A117" s="3"/>
      <c r="B117" s="3"/>
      <c r="C117" s="3"/>
      <c r="D117" s="3"/>
      <c r="E117" s="187"/>
      <c r="F117" s="3"/>
      <c r="G117" s="51"/>
      <c r="H117" s="52"/>
      <c r="I117" s="3"/>
      <c r="J117" s="3"/>
      <c r="K117" s="51"/>
      <c r="L117" s="53"/>
      <c r="M117" s="3"/>
      <c r="N117" s="3"/>
      <c r="O117" s="51"/>
      <c r="P117" s="53"/>
      <c r="Q117" s="3"/>
      <c r="R117" s="3"/>
      <c r="S117" s="3"/>
      <c r="T117" s="3"/>
      <c r="U117" s="3"/>
      <c r="V117" s="1"/>
      <c r="W117" s="1"/>
      <c r="X117" s="1"/>
      <c r="Y117" s="1"/>
      <c r="Z117" s="3"/>
      <c r="AA117" s="187"/>
      <c r="AB117" s="536"/>
      <c r="AC117" s="3"/>
      <c r="AD117" s="3"/>
      <c r="AE117" s="3"/>
      <c r="AF117" s="3"/>
      <c r="AG117" s="3"/>
      <c r="AH117" s="1"/>
      <c r="AI117" s="1"/>
      <c r="AJ117" s="3"/>
      <c r="AK117" s="3"/>
      <c r="AL117" s="3"/>
      <c r="AM117" s="3"/>
      <c r="AN117" s="3"/>
    </row>
    <row r="118" spans="1:40" ht="14.25" customHeight="1">
      <c r="A118" s="3"/>
      <c r="B118" s="3"/>
      <c r="C118" s="3"/>
      <c r="D118" s="3"/>
      <c r="E118" s="187"/>
      <c r="F118" s="3"/>
      <c r="G118" s="51"/>
      <c r="H118" s="52"/>
      <c r="I118" s="3"/>
      <c r="J118" s="3"/>
      <c r="K118" s="51"/>
      <c r="L118" s="53"/>
      <c r="M118" s="3"/>
      <c r="N118" s="3"/>
      <c r="O118" s="51"/>
      <c r="P118" s="53"/>
      <c r="Q118" s="3"/>
      <c r="R118" s="3"/>
      <c r="S118" s="3"/>
      <c r="T118" s="3"/>
      <c r="U118" s="3"/>
      <c r="V118" s="1"/>
      <c r="W118" s="1"/>
      <c r="X118" s="1"/>
      <c r="Y118" s="1"/>
      <c r="Z118" s="3"/>
      <c r="AA118" s="187"/>
      <c r="AB118" s="536"/>
      <c r="AC118" s="3"/>
      <c r="AD118" s="3"/>
      <c r="AE118" s="3"/>
      <c r="AF118" s="3"/>
      <c r="AG118" s="3"/>
      <c r="AH118" s="1"/>
      <c r="AI118" s="1"/>
      <c r="AJ118" s="3"/>
      <c r="AK118" s="3"/>
      <c r="AL118" s="3"/>
      <c r="AM118" s="3"/>
      <c r="AN118" s="3"/>
    </row>
    <row r="119" spans="1:40" ht="14.25" customHeight="1">
      <c r="A119" s="3"/>
      <c r="B119" s="3"/>
      <c r="C119" s="3"/>
      <c r="D119" s="3"/>
      <c r="E119" s="187"/>
      <c r="F119" s="3"/>
      <c r="G119" s="51"/>
      <c r="H119" s="52"/>
      <c r="I119" s="3"/>
      <c r="J119" s="3"/>
      <c r="K119" s="51"/>
      <c r="L119" s="53"/>
      <c r="M119" s="3"/>
      <c r="N119" s="3"/>
      <c r="O119" s="51"/>
      <c r="P119" s="53"/>
      <c r="Q119" s="3"/>
      <c r="R119" s="3"/>
      <c r="S119" s="3"/>
      <c r="T119" s="3"/>
      <c r="U119" s="3"/>
      <c r="V119" s="1"/>
      <c r="W119" s="1"/>
      <c r="X119" s="1"/>
      <c r="Y119" s="1"/>
      <c r="Z119" s="3"/>
      <c r="AA119" s="187"/>
      <c r="AB119" s="536"/>
      <c r="AC119" s="3"/>
      <c r="AD119" s="3"/>
      <c r="AE119" s="3"/>
      <c r="AF119" s="3"/>
      <c r="AG119" s="3"/>
      <c r="AH119" s="1"/>
      <c r="AI119" s="1"/>
      <c r="AJ119" s="3"/>
      <c r="AK119" s="3"/>
      <c r="AL119" s="3"/>
      <c r="AM119" s="3"/>
      <c r="AN119" s="3"/>
    </row>
    <row r="120" spans="1:40" ht="14.25" customHeight="1">
      <c r="A120" s="3"/>
      <c r="B120" s="3"/>
      <c r="C120" s="3"/>
      <c r="D120" s="3"/>
      <c r="E120" s="187"/>
      <c r="F120" s="3"/>
      <c r="G120" s="51"/>
      <c r="H120" s="52"/>
      <c r="I120" s="3"/>
      <c r="J120" s="3"/>
      <c r="K120" s="51"/>
      <c r="L120" s="53"/>
      <c r="M120" s="3"/>
      <c r="N120" s="3"/>
      <c r="O120" s="51"/>
      <c r="P120" s="53"/>
      <c r="Q120" s="3"/>
      <c r="R120" s="3"/>
      <c r="S120" s="3"/>
      <c r="T120" s="3"/>
      <c r="U120" s="3"/>
      <c r="V120" s="1"/>
      <c r="W120" s="1"/>
      <c r="X120" s="1"/>
      <c r="Y120" s="1"/>
      <c r="Z120" s="3"/>
      <c r="AA120" s="187"/>
      <c r="AB120" s="536"/>
      <c r="AC120" s="3"/>
      <c r="AD120" s="3"/>
      <c r="AE120" s="3"/>
      <c r="AF120" s="3"/>
      <c r="AG120" s="3"/>
      <c r="AH120" s="1"/>
      <c r="AI120" s="1"/>
      <c r="AJ120" s="3"/>
      <c r="AK120" s="3"/>
      <c r="AL120" s="3"/>
      <c r="AM120" s="3"/>
      <c r="AN120" s="3"/>
    </row>
    <row r="121" spans="1:40" ht="14.25" customHeight="1">
      <c r="A121" s="3"/>
      <c r="B121" s="3"/>
      <c r="C121" s="3"/>
      <c r="D121" s="3"/>
      <c r="E121" s="187"/>
      <c r="F121" s="3"/>
      <c r="G121" s="51"/>
      <c r="H121" s="52"/>
      <c r="I121" s="3"/>
      <c r="J121" s="3"/>
      <c r="K121" s="51"/>
      <c r="L121" s="53"/>
      <c r="M121" s="3"/>
      <c r="N121" s="3"/>
      <c r="O121" s="51"/>
      <c r="P121" s="53"/>
      <c r="Q121" s="3"/>
      <c r="R121" s="3"/>
      <c r="S121" s="3"/>
      <c r="T121" s="3"/>
      <c r="U121" s="3"/>
      <c r="V121" s="1"/>
      <c r="W121" s="1"/>
      <c r="X121" s="1"/>
      <c r="Y121" s="1"/>
      <c r="Z121" s="3"/>
      <c r="AA121" s="187"/>
      <c r="AB121" s="536"/>
      <c r="AC121" s="3"/>
      <c r="AD121" s="3"/>
      <c r="AE121" s="3"/>
      <c r="AF121" s="3"/>
      <c r="AG121" s="3"/>
      <c r="AH121" s="1"/>
      <c r="AI121" s="1"/>
      <c r="AJ121" s="3"/>
      <c r="AK121" s="3"/>
      <c r="AL121" s="3"/>
      <c r="AM121" s="3"/>
      <c r="AN121" s="3"/>
    </row>
    <row r="122" spans="1:40" ht="14.25" customHeight="1">
      <c r="A122" s="3"/>
      <c r="B122" s="3"/>
      <c r="C122" s="3"/>
      <c r="D122" s="3"/>
      <c r="E122" s="187"/>
      <c r="F122" s="3"/>
      <c r="G122" s="51"/>
      <c r="H122" s="52"/>
      <c r="I122" s="3"/>
      <c r="J122" s="3"/>
      <c r="K122" s="51"/>
      <c r="L122" s="53"/>
      <c r="M122" s="3"/>
      <c r="N122" s="3"/>
      <c r="O122" s="51"/>
      <c r="P122" s="53"/>
      <c r="Q122" s="3"/>
      <c r="R122" s="3"/>
      <c r="S122" s="3"/>
      <c r="T122" s="3"/>
      <c r="U122" s="3"/>
      <c r="V122" s="1"/>
      <c r="W122" s="1"/>
      <c r="X122" s="1"/>
      <c r="Y122" s="1"/>
      <c r="Z122" s="3"/>
      <c r="AA122" s="187"/>
      <c r="AB122" s="536"/>
      <c r="AC122" s="3"/>
      <c r="AD122" s="3"/>
      <c r="AE122" s="3"/>
      <c r="AF122" s="3"/>
      <c r="AG122" s="3"/>
      <c r="AH122" s="1"/>
      <c r="AI122" s="1"/>
      <c r="AJ122" s="3"/>
      <c r="AK122" s="3"/>
      <c r="AL122" s="3"/>
      <c r="AM122" s="3"/>
      <c r="AN122" s="3"/>
    </row>
    <row r="123" spans="1:40" ht="14.25" customHeight="1">
      <c r="A123" s="3"/>
      <c r="B123" s="3"/>
      <c r="C123" s="3"/>
      <c r="D123" s="3"/>
      <c r="E123" s="187"/>
      <c r="F123" s="3"/>
      <c r="G123" s="51"/>
      <c r="H123" s="52"/>
      <c r="I123" s="3"/>
      <c r="J123" s="3"/>
      <c r="K123" s="51"/>
      <c r="L123" s="53"/>
      <c r="M123" s="3"/>
      <c r="N123" s="3"/>
      <c r="O123" s="51"/>
      <c r="P123" s="53"/>
      <c r="Q123" s="3"/>
      <c r="R123" s="3"/>
      <c r="S123" s="3"/>
      <c r="T123" s="3"/>
      <c r="U123" s="3"/>
      <c r="V123" s="1"/>
      <c r="W123" s="1"/>
      <c r="X123" s="1"/>
      <c r="Y123" s="1"/>
      <c r="Z123" s="3"/>
      <c r="AA123" s="187"/>
      <c r="AB123" s="536"/>
      <c r="AC123" s="3"/>
      <c r="AD123" s="3"/>
      <c r="AE123" s="3"/>
      <c r="AF123" s="3"/>
      <c r="AG123" s="3"/>
      <c r="AH123" s="1"/>
      <c r="AI123" s="1"/>
      <c r="AJ123" s="3"/>
      <c r="AK123" s="3"/>
      <c r="AL123" s="3"/>
      <c r="AM123" s="3"/>
      <c r="AN123" s="3"/>
    </row>
    <row r="124" spans="1:40" ht="14.25" customHeight="1">
      <c r="A124" s="3"/>
      <c r="B124" s="3"/>
      <c r="C124" s="3"/>
      <c r="D124" s="3"/>
      <c r="E124" s="187"/>
      <c r="F124" s="3"/>
      <c r="G124" s="51"/>
      <c r="H124" s="52"/>
      <c r="I124" s="3"/>
      <c r="J124" s="3"/>
      <c r="K124" s="51"/>
      <c r="L124" s="53"/>
      <c r="M124" s="3"/>
      <c r="N124" s="3"/>
      <c r="O124" s="51"/>
      <c r="P124" s="53"/>
      <c r="Q124" s="3"/>
      <c r="R124" s="3"/>
      <c r="S124" s="3"/>
      <c r="T124" s="3"/>
      <c r="U124" s="3"/>
      <c r="V124" s="1"/>
      <c r="W124" s="1"/>
      <c r="X124" s="1"/>
      <c r="Y124" s="1"/>
      <c r="Z124" s="3"/>
      <c r="AA124" s="187"/>
      <c r="AB124" s="536"/>
      <c r="AC124" s="3"/>
      <c r="AD124" s="3"/>
      <c r="AE124" s="3"/>
      <c r="AF124" s="3"/>
      <c r="AG124" s="3"/>
      <c r="AH124" s="1"/>
      <c r="AI124" s="1"/>
      <c r="AJ124" s="3"/>
      <c r="AK124" s="3"/>
      <c r="AL124" s="3"/>
      <c r="AM124" s="3"/>
      <c r="AN124" s="3"/>
    </row>
    <row r="125" spans="1:40" ht="14.25" customHeight="1">
      <c r="A125" s="3"/>
      <c r="B125" s="3"/>
      <c r="C125" s="3"/>
      <c r="D125" s="3"/>
      <c r="E125" s="187"/>
      <c r="F125" s="3"/>
      <c r="G125" s="51"/>
      <c r="H125" s="52"/>
      <c r="I125" s="3"/>
      <c r="J125" s="3"/>
      <c r="K125" s="51"/>
      <c r="L125" s="53"/>
      <c r="M125" s="3"/>
      <c r="N125" s="3"/>
      <c r="O125" s="51"/>
      <c r="P125" s="53"/>
      <c r="Q125" s="3"/>
      <c r="R125" s="3"/>
      <c r="S125" s="3"/>
      <c r="T125" s="3"/>
      <c r="U125" s="3"/>
      <c r="V125" s="1"/>
      <c r="W125" s="1"/>
      <c r="X125" s="1"/>
      <c r="Y125" s="1"/>
      <c r="Z125" s="3"/>
      <c r="AA125" s="187"/>
      <c r="AB125" s="536"/>
      <c r="AC125" s="3"/>
      <c r="AD125" s="3"/>
      <c r="AE125" s="3"/>
      <c r="AF125" s="3"/>
      <c r="AG125" s="3"/>
      <c r="AH125" s="1"/>
      <c r="AI125" s="1"/>
      <c r="AJ125" s="3"/>
      <c r="AK125" s="3"/>
      <c r="AL125" s="3"/>
      <c r="AM125" s="3"/>
      <c r="AN125" s="3"/>
    </row>
    <row r="126" spans="1:40" ht="14.25" customHeight="1">
      <c r="A126" s="3"/>
      <c r="B126" s="3"/>
      <c r="C126" s="3"/>
      <c r="D126" s="3"/>
      <c r="E126" s="187"/>
      <c r="F126" s="3"/>
      <c r="G126" s="51"/>
      <c r="H126" s="52"/>
      <c r="I126" s="3"/>
      <c r="J126" s="3"/>
      <c r="K126" s="51"/>
      <c r="L126" s="53"/>
      <c r="M126" s="3"/>
      <c r="N126" s="3"/>
      <c r="O126" s="51"/>
      <c r="P126" s="53"/>
      <c r="Q126" s="3"/>
      <c r="R126" s="3"/>
      <c r="S126" s="3"/>
      <c r="T126" s="3"/>
      <c r="U126" s="3"/>
      <c r="V126" s="1"/>
      <c r="W126" s="1"/>
      <c r="X126" s="1"/>
      <c r="Y126" s="1"/>
      <c r="Z126" s="3"/>
      <c r="AA126" s="187"/>
      <c r="AB126" s="536"/>
      <c r="AC126" s="3"/>
      <c r="AD126" s="3"/>
      <c r="AE126" s="3"/>
      <c r="AF126" s="3"/>
      <c r="AG126" s="3"/>
      <c r="AH126" s="1"/>
      <c r="AI126" s="1"/>
      <c r="AJ126" s="3"/>
      <c r="AK126" s="3"/>
      <c r="AL126" s="3"/>
      <c r="AM126" s="3"/>
      <c r="AN126" s="3"/>
    </row>
    <row r="127" spans="1:40" ht="14.25" customHeight="1">
      <c r="A127" s="3"/>
      <c r="B127" s="3"/>
      <c r="C127" s="3"/>
      <c r="D127" s="3"/>
      <c r="E127" s="187"/>
      <c r="F127" s="3"/>
      <c r="G127" s="51"/>
      <c r="H127" s="52"/>
      <c r="I127" s="3"/>
      <c r="J127" s="3"/>
      <c r="K127" s="51"/>
      <c r="L127" s="53"/>
      <c r="M127" s="3"/>
      <c r="N127" s="3"/>
      <c r="O127" s="51"/>
      <c r="P127" s="53"/>
      <c r="Q127" s="3"/>
      <c r="R127" s="3"/>
      <c r="S127" s="3"/>
      <c r="T127" s="3"/>
      <c r="U127" s="3"/>
      <c r="V127" s="1"/>
      <c r="W127" s="1"/>
      <c r="X127" s="1"/>
      <c r="Y127" s="1"/>
      <c r="Z127" s="3"/>
      <c r="AA127" s="187"/>
      <c r="AB127" s="536"/>
      <c r="AC127" s="3"/>
      <c r="AD127" s="3"/>
      <c r="AE127" s="3"/>
      <c r="AF127" s="3"/>
      <c r="AG127" s="3"/>
      <c r="AH127" s="1"/>
      <c r="AI127" s="1"/>
      <c r="AJ127" s="3"/>
      <c r="AK127" s="3"/>
      <c r="AL127" s="3"/>
      <c r="AM127" s="3"/>
      <c r="AN127" s="3"/>
    </row>
    <row r="128" spans="1:40" ht="14.25" customHeight="1">
      <c r="A128" s="3"/>
      <c r="B128" s="3"/>
      <c r="C128" s="3"/>
      <c r="D128" s="3"/>
      <c r="E128" s="187"/>
      <c r="F128" s="3"/>
      <c r="G128" s="51"/>
      <c r="H128" s="52"/>
      <c r="I128" s="3"/>
      <c r="J128" s="3"/>
      <c r="K128" s="51"/>
      <c r="L128" s="53"/>
      <c r="M128" s="3"/>
      <c r="N128" s="3"/>
      <c r="O128" s="51"/>
      <c r="P128" s="53"/>
      <c r="Q128" s="3"/>
      <c r="R128" s="3"/>
      <c r="S128" s="3"/>
      <c r="T128" s="3"/>
      <c r="U128" s="3"/>
      <c r="V128" s="1"/>
      <c r="W128" s="1"/>
      <c r="X128" s="1"/>
      <c r="Y128" s="1"/>
      <c r="Z128" s="3"/>
      <c r="AA128" s="187"/>
      <c r="AB128" s="536"/>
      <c r="AC128" s="3"/>
      <c r="AD128" s="3"/>
      <c r="AE128" s="3"/>
      <c r="AF128" s="3"/>
      <c r="AG128" s="3"/>
      <c r="AH128" s="1"/>
      <c r="AI128" s="1"/>
      <c r="AJ128" s="3"/>
      <c r="AK128" s="3"/>
      <c r="AL128" s="3"/>
      <c r="AM128" s="3"/>
      <c r="AN128" s="3"/>
    </row>
    <row r="129" spans="1:40" ht="14.25" customHeight="1">
      <c r="A129" s="3"/>
      <c r="B129" s="3"/>
      <c r="C129" s="3"/>
      <c r="D129" s="3"/>
      <c r="E129" s="187"/>
      <c r="F129" s="3"/>
      <c r="G129" s="51"/>
      <c r="H129" s="52"/>
      <c r="I129" s="3"/>
      <c r="J129" s="3"/>
      <c r="K129" s="51"/>
      <c r="L129" s="53"/>
      <c r="M129" s="3"/>
      <c r="N129" s="3"/>
      <c r="O129" s="51"/>
      <c r="P129" s="53"/>
      <c r="Q129" s="3"/>
      <c r="R129" s="3"/>
      <c r="S129" s="3"/>
      <c r="T129" s="3"/>
      <c r="U129" s="3"/>
      <c r="V129" s="1"/>
      <c r="W129" s="1"/>
      <c r="X129" s="1"/>
      <c r="Y129" s="1"/>
      <c r="Z129" s="3"/>
      <c r="AA129" s="187"/>
      <c r="AB129" s="536"/>
      <c r="AC129" s="3"/>
      <c r="AD129" s="3"/>
      <c r="AE129" s="3"/>
      <c r="AF129" s="3"/>
      <c r="AG129" s="3"/>
      <c r="AH129" s="1"/>
      <c r="AI129" s="1"/>
      <c r="AJ129" s="3"/>
      <c r="AK129" s="3"/>
      <c r="AL129" s="3"/>
      <c r="AM129" s="3"/>
      <c r="AN129" s="3"/>
    </row>
    <row r="130" spans="1:40" ht="14.25" customHeight="1">
      <c r="A130" s="3"/>
      <c r="B130" s="3"/>
      <c r="C130" s="3"/>
      <c r="D130" s="3"/>
      <c r="E130" s="187"/>
      <c r="F130" s="3"/>
      <c r="G130" s="51"/>
      <c r="H130" s="52"/>
      <c r="I130" s="3"/>
      <c r="J130" s="3"/>
      <c r="K130" s="51"/>
      <c r="L130" s="53"/>
      <c r="M130" s="3"/>
      <c r="N130" s="3"/>
      <c r="O130" s="51"/>
      <c r="P130" s="53"/>
      <c r="Q130" s="3"/>
      <c r="R130" s="3"/>
      <c r="S130" s="3"/>
      <c r="T130" s="3"/>
      <c r="U130" s="3"/>
      <c r="V130" s="1"/>
      <c r="W130" s="1"/>
      <c r="X130" s="1"/>
      <c r="Y130" s="1"/>
      <c r="Z130" s="3"/>
      <c r="AA130" s="187"/>
      <c r="AB130" s="536"/>
      <c r="AC130" s="3"/>
      <c r="AD130" s="3"/>
      <c r="AE130" s="3"/>
      <c r="AF130" s="3"/>
      <c r="AG130" s="3"/>
      <c r="AH130" s="1"/>
      <c r="AI130" s="1"/>
      <c r="AJ130" s="3"/>
      <c r="AK130" s="3"/>
      <c r="AL130" s="3"/>
      <c r="AM130" s="3"/>
      <c r="AN130" s="3"/>
    </row>
    <row r="131" spans="1:40" ht="14.25" customHeight="1">
      <c r="A131" s="3"/>
      <c r="B131" s="3"/>
      <c r="C131" s="3"/>
      <c r="D131" s="3"/>
      <c r="E131" s="187"/>
      <c r="F131" s="3"/>
      <c r="G131" s="51"/>
      <c r="H131" s="52"/>
      <c r="I131" s="3"/>
      <c r="J131" s="3"/>
      <c r="K131" s="51"/>
      <c r="L131" s="53"/>
      <c r="M131" s="3"/>
      <c r="N131" s="3"/>
      <c r="O131" s="51"/>
      <c r="P131" s="53"/>
      <c r="Q131" s="3"/>
      <c r="R131" s="3"/>
      <c r="S131" s="3"/>
      <c r="T131" s="3"/>
      <c r="U131" s="3"/>
      <c r="V131" s="1"/>
      <c r="W131" s="1"/>
      <c r="X131" s="1"/>
      <c r="Y131" s="1"/>
      <c r="Z131" s="3"/>
      <c r="AA131" s="187"/>
      <c r="AB131" s="536"/>
      <c r="AC131" s="3"/>
      <c r="AD131" s="3"/>
      <c r="AE131" s="3"/>
      <c r="AF131" s="3"/>
      <c r="AG131" s="3"/>
      <c r="AH131" s="1"/>
      <c r="AI131" s="1"/>
      <c r="AJ131" s="3"/>
      <c r="AK131" s="3"/>
      <c r="AL131" s="3"/>
      <c r="AM131" s="3"/>
      <c r="AN131" s="3"/>
    </row>
    <row r="132" spans="1:40" ht="14.25" customHeight="1">
      <c r="A132" s="3"/>
      <c r="B132" s="3"/>
      <c r="C132" s="3"/>
      <c r="D132" s="3"/>
      <c r="E132" s="187"/>
      <c r="F132" s="3"/>
      <c r="G132" s="51"/>
      <c r="H132" s="52"/>
      <c r="I132" s="3"/>
      <c r="J132" s="3"/>
      <c r="K132" s="51"/>
      <c r="L132" s="53"/>
      <c r="M132" s="3"/>
      <c r="N132" s="3"/>
      <c r="O132" s="51"/>
      <c r="P132" s="53"/>
      <c r="Q132" s="3"/>
      <c r="R132" s="3"/>
      <c r="S132" s="3"/>
      <c r="T132" s="3"/>
      <c r="U132" s="3"/>
      <c r="V132" s="1"/>
      <c r="W132" s="1"/>
      <c r="X132" s="1"/>
      <c r="Y132" s="1"/>
      <c r="Z132" s="3"/>
      <c r="AA132" s="187"/>
      <c r="AB132" s="536"/>
      <c r="AC132" s="3"/>
      <c r="AD132" s="3"/>
      <c r="AE132" s="3"/>
      <c r="AF132" s="3"/>
      <c r="AG132" s="3"/>
      <c r="AH132" s="1"/>
      <c r="AI132" s="1"/>
      <c r="AJ132" s="3"/>
      <c r="AK132" s="3"/>
      <c r="AL132" s="3"/>
      <c r="AM132" s="3"/>
      <c r="AN132" s="3"/>
    </row>
    <row r="133" spans="1:40" ht="14.25" customHeight="1">
      <c r="A133" s="3"/>
      <c r="B133" s="3"/>
      <c r="C133" s="3"/>
      <c r="D133" s="3"/>
      <c r="E133" s="187"/>
      <c r="F133" s="3"/>
      <c r="G133" s="51"/>
      <c r="H133" s="52"/>
      <c r="I133" s="3"/>
      <c r="J133" s="3"/>
      <c r="K133" s="51"/>
      <c r="L133" s="53"/>
      <c r="M133" s="3"/>
      <c r="N133" s="3"/>
      <c r="O133" s="51"/>
      <c r="P133" s="53"/>
      <c r="Q133" s="3"/>
      <c r="R133" s="3"/>
      <c r="S133" s="3"/>
      <c r="T133" s="3"/>
      <c r="U133" s="3"/>
      <c r="V133" s="1"/>
      <c r="W133" s="1"/>
      <c r="X133" s="1"/>
      <c r="Y133" s="1"/>
      <c r="Z133" s="3"/>
      <c r="AA133" s="187"/>
      <c r="AB133" s="536"/>
      <c r="AC133" s="3"/>
      <c r="AD133" s="3"/>
      <c r="AE133" s="3"/>
      <c r="AF133" s="3"/>
      <c r="AG133" s="3"/>
      <c r="AH133" s="1"/>
      <c r="AI133" s="1"/>
      <c r="AJ133" s="3"/>
      <c r="AK133" s="3"/>
      <c r="AL133" s="3"/>
      <c r="AM133" s="3"/>
      <c r="AN133" s="3"/>
    </row>
    <row r="134" spans="1:40" ht="14.25" customHeight="1">
      <c r="A134" s="3"/>
      <c r="B134" s="3"/>
      <c r="C134" s="3"/>
      <c r="D134" s="3"/>
      <c r="E134" s="187"/>
      <c r="F134" s="3"/>
      <c r="G134" s="51"/>
      <c r="H134" s="52"/>
      <c r="I134" s="3"/>
      <c r="J134" s="3"/>
      <c r="K134" s="51"/>
      <c r="L134" s="53"/>
      <c r="M134" s="3"/>
      <c r="N134" s="3"/>
      <c r="O134" s="51"/>
      <c r="P134" s="53"/>
      <c r="Q134" s="3"/>
      <c r="R134" s="3"/>
      <c r="S134" s="3"/>
      <c r="T134" s="3"/>
      <c r="U134" s="3"/>
      <c r="V134" s="1"/>
      <c r="W134" s="1"/>
      <c r="X134" s="1"/>
      <c r="Y134" s="1"/>
      <c r="Z134" s="3"/>
      <c r="AA134" s="187"/>
      <c r="AB134" s="536"/>
      <c r="AC134" s="3"/>
      <c r="AD134" s="3"/>
      <c r="AE134" s="3"/>
      <c r="AF134" s="3"/>
      <c r="AG134" s="3"/>
      <c r="AH134" s="1"/>
      <c r="AI134" s="1"/>
      <c r="AJ134" s="3"/>
      <c r="AK134" s="3"/>
      <c r="AL134" s="3"/>
      <c r="AM134" s="3"/>
      <c r="AN134" s="3"/>
    </row>
    <row r="135" spans="1:40" ht="14.25" customHeight="1">
      <c r="A135" s="3"/>
      <c r="B135" s="3"/>
      <c r="C135" s="3"/>
      <c r="D135" s="3"/>
      <c r="E135" s="187"/>
      <c r="F135" s="3"/>
      <c r="G135" s="51"/>
      <c r="H135" s="52"/>
      <c r="I135" s="3"/>
      <c r="J135" s="3"/>
      <c r="K135" s="51"/>
      <c r="L135" s="53"/>
      <c r="M135" s="3"/>
      <c r="N135" s="3"/>
      <c r="O135" s="51"/>
      <c r="P135" s="53"/>
      <c r="Q135" s="3"/>
      <c r="R135" s="3"/>
      <c r="S135" s="3"/>
      <c r="T135" s="3"/>
      <c r="U135" s="3"/>
      <c r="V135" s="1"/>
      <c r="W135" s="1"/>
      <c r="X135" s="1"/>
      <c r="Y135" s="1"/>
      <c r="Z135" s="3"/>
      <c r="AA135" s="187"/>
      <c r="AB135" s="536"/>
      <c r="AC135" s="3"/>
      <c r="AD135" s="3"/>
      <c r="AE135" s="3"/>
      <c r="AF135" s="3"/>
      <c r="AG135" s="3"/>
      <c r="AH135" s="1"/>
      <c r="AI135" s="1"/>
      <c r="AJ135" s="3"/>
      <c r="AK135" s="3"/>
      <c r="AL135" s="3"/>
      <c r="AM135" s="3"/>
      <c r="AN135" s="3"/>
    </row>
    <row r="136" spans="1:40" ht="14.25" customHeight="1">
      <c r="A136" s="3"/>
      <c r="B136" s="3"/>
      <c r="C136" s="3"/>
      <c r="D136" s="3"/>
      <c r="E136" s="187"/>
      <c r="F136" s="3"/>
      <c r="G136" s="51"/>
      <c r="H136" s="52"/>
      <c r="I136" s="3"/>
      <c r="J136" s="3"/>
      <c r="K136" s="51"/>
      <c r="L136" s="53"/>
      <c r="M136" s="3"/>
      <c r="N136" s="3"/>
      <c r="O136" s="51"/>
      <c r="P136" s="53"/>
      <c r="Q136" s="3"/>
      <c r="R136" s="3"/>
      <c r="S136" s="3"/>
      <c r="T136" s="3"/>
      <c r="U136" s="3"/>
      <c r="V136" s="1"/>
      <c r="W136" s="1"/>
      <c r="X136" s="1"/>
      <c r="Y136" s="1"/>
      <c r="Z136" s="3"/>
      <c r="AA136" s="187"/>
      <c r="AB136" s="536"/>
      <c r="AC136" s="3"/>
      <c r="AD136" s="3"/>
      <c r="AE136" s="3"/>
      <c r="AF136" s="3"/>
      <c r="AG136" s="3"/>
      <c r="AH136" s="1"/>
      <c r="AI136" s="1"/>
      <c r="AJ136" s="3"/>
      <c r="AK136" s="3"/>
      <c r="AL136" s="3"/>
      <c r="AM136" s="3"/>
      <c r="AN136" s="3"/>
    </row>
    <row r="137" spans="1:40" ht="14.25" customHeight="1">
      <c r="A137" s="3"/>
      <c r="B137" s="3"/>
      <c r="C137" s="3"/>
      <c r="D137" s="3"/>
      <c r="E137" s="187"/>
      <c r="F137" s="3"/>
      <c r="G137" s="51"/>
      <c r="H137" s="52"/>
      <c r="I137" s="3"/>
      <c r="J137" s="3"/>
      <c r="K137" s="51"/>
      <c r="L137" s="53"/>
      <c r="M137" s="3"/>
      <c r="N137" s="3"/>
      <c r="O137" s="51"/>
      <c r="P137" s="53"/>
      <c r="Q137" s="3"/>
      <c r="R137" s="3"/>
      <c r="S137" s="3"/>
      <c r="T137" s="3"/>
      <c r="U137" s="3"/>
      <c r="V137" s="1"/>
      <c r="W137" s="1"/>
      <c r="X137" s="1"/>
      <c r="Y137" s="1"/>
      <c r="Z137" s="3"/>
      <c r="AA137" s="187"/>
      <c r="AB137" s="536"/>
      <c r="AC137" s="3"/>
      <c r="AD137" s="3"/>
      <c r="AE137" s="3"/>
      <c r="AF137" s="3"/>
      <c r="AG137" s="3"/>
      <c r="AH137" s="1"/>
      <c r="AI137" s="1"/>
      <c r="AJ137" s="3"/>
      <c r="AK137" s="3"/>
      <c r="AL137" s="3"/>
      <c r="AM137" s="3"/>
      <c r="AN137" s="3"/>
    </row>
    <row r="138" spans="1:40" ht="14.25" customHeight="1">
      <c r="A138" s="3"/>
      <c r="B138" s="3"/>
      <c r="C138" s="3"/>
      <c r="D138" s="3"/>
      <c r="E138" s="187"/>
      <c r="F138" s="3"/>
      <c r="G138" s="51"/>
      <c r="H138" s="52"/>
      <c r="I138" s="3"/>
      <c r="J138" s="3"/>
      <c r="K138" s="51"/>
      <c r="L138" s="53"/>
      <c r="M138" s="3"/>
      <c r="N138" s="3"/>
      <c r="O138" s="51"/>
      <c r="P138" s="53"/>
      <c r="Q138" s="3"/>
      <c r="R138" s="3"/>
      <c r="S138" s="3"/>
      <c r="T138" s="3"/>
      <c r="U138" s="3"/>
      <c r="V138" s="1"/>
      <c r="W138" s="1"/>
      <c r="X138" s="1"/>
      <c r="Y138" s="1"/>
      <c r="Z138" s="3"/>
      <c r="AA138" s="187"/>
      <c r="AB138" s="536"/>
      <c r="AC138" s="3"/>
      <c r="AD138" s="3"/>
      <c r="AE138" s="3"/>
      <c r="AF138" s="3"/>
      <c r="AG138" s="3"/>
      <c r="AH138" s="1"/>
      <c r="AI138" s="1"/>
      <c r="AJ138" s="3"/>
      <c r="AK138" s="3"/>
      <c r="AL138" s="3"/>
      <c r="AM138" s="3"/>
      <c r="AN138" s="3"/>
    </row>
    <row r="139" spans="1:40" ht="14.25" customHeight="1">
      <c r="A139" s="3"/>
      <c r="B139" s="3"/>
      <c r="C139" s="3"/>
      <c r="D139" s="3"/>
      <c r="E139" s="187"/>
      <c r="F139" s="3"/>
      <c r="G139" s="51"/>
      <c r="H139" s="52"/>
      <c r="I139" s="3"/>
      <c r="J139" s="3"/>
      <c r="K139" s="51"/>
      <c r="L139" s="53"/>
      <c r="M139" s="3"/>
      <c r="N139" s="3"/>
      <c r="O139" s="51"/>
      <c r="P139" s="53"/>
      <c r="Q139" s="3"/>
      <c r="R139" s="3"/>
      <c r="S139" s="3"/>
      <c r="T139" s="3"/>
      <c r="U139" s="3"/>
      <c r="V139" s="1"/>
      <c r="W139" s="1"/>
      <c r="X139" s="1"/>
      <c r="Y139" s="1"/>
      <c r="Z139" s="3"/>
      <c r="AA139" s="187"/>
      <c r="AB139" s="536"/>
      <c r="AC139" s="3"/>
      <c r="AD139" s="3"/>
      <c r="AE139" s="3"/>
      <c r="AF139" s="3"/>
      <c r="AG139" s="3"/>
      <c r="AH139" s="1"/>
      <c r="AI139" s="1"/>
      <c r="AJ139" s="3"/>
      <c r="AK139" s="3"/>
      <c r="AL139" s="3"/>
      <c r="AM139" s="3"/>
      <c r="AN139" s="3"/>
    </row>
    <row r="140" spans="1:40" ht="14.25" customHeight="1">
      <c r="A140" s="3"/>
      <c r="B140" s="3"/>
      <c r="C140" s="3"/>
      <c r="D140" s="3"/>
      <c r="E140" s="187"/>
      <c r="F140" s="3"/>
      <c r="G140" s="51"/>
      <c r="H140" s="52"/>
      <c r="I140" s="3"/>
      <c r="J140" s="3"/>
      <c r="K140" s="51"/>
      <c r="L140" s="53"/>
      <c r="M140" s="3"/>
      <c r="N140" s="3"/>
      <c r="O140" s="51"/>
      <c r="P140" s="53"/>
      <c r="Q140" s="3"/>
      <c r="R140" s="3"/>
      <c r="S140" s="3"/>
      <c r="T140" s="3"/>
      <c r="U140" s="3"/>
      <c r="V140" s="1"/>
      <c r="W140" s="1"/>
      <c r="X140" s="1"/>
      <c r="Y140" s="1"/>
      <c r="Z140" s="3"/>
      <c r="AA140" s="187"/>
      <c r="AB140" s="536"/>
      <c r="AC140" s="3"/>
      <c r="AD140" s="3"/>
      <c r="AE140" s="3"/>
      <c r="AF140" s="3"/>
      <c r="AG140" s="3"/>
      <c r="AH140" s="1"/>
      <c r="AI140" s="1"/>
      <c r="AJ140" s="3"/>
      <c r="AK140" s="3"/>
      <c r="AL140" s="3"/>
      <c r="AM140" s="3"/>
      <c r="AN140" s="3"/>
    </row>
    <row r="141" spans="1:40" ht="14.25" customHeight="1">
      <c r="A141" s="3"/>
      <c r="B141" s="3"/>
      <c r="C141" s="3"/>
      <c r="D141" s="3"/>
      <c r="E141" s="187"/>
      <c r="F141" s="3"/>
      <c r="G141" s="51"/>
      <c r="H141" s="52"/>
      <c r="I141" s="3"/>
      <c r="J141" s="3"/>
      <c r="K141" s="51"/>
      <c r="L141" s="53"/>
      <c r="M141" s="3"/>
      <c r="N141" s="3"/>
      <c r="O141" s="51"/>
      <c r="P141" s="53"/>
      <c r="Q141" s="3"/>
      <c r="R141" s="3"/>
      <c r="S141" s="3"/>
      <c r="T141" s="3"/>
      <c r="U141" s="3"/>
      <c r="V141" s="1"/>
      <c r="W141" s="1"/>
      <c r="X141" s="1"/>
      <c r="Y141" s="1"/>
      <c r="Z141" s="3"/>
      <c r="AA141" s="187"/>
      <c r="AB141" s="536"/>
      <c r="AC141" s="3"/>
      <c r="AD141" s="3"/>
      <c r="AE141" s="3"/>
      <c r="AF141" s="3"/>
      <c r="AG141" s="3"/>
      <c r="AH141" s="1"/>
      <c r="AI141" s="1"/>
      <c r="AJ141" s="3"/>
      <c r="AK141" s="3"/>
      <c r="AL141" s="3"/>
      <c r="AM141" s="3"/>
      <c r="AN141" s="3"/>
    </row>
    <row r="142" spans="1:40" ht="14.25" customHeight="1">
      <c r="A142" s="3"/>
      <c r="B142" s="3"/>
      <c r="C142" s="3"/>
      <c r="D142" s="3"/>
      <c r="E142" s="187"/>
      <c r="F142" s="3"/>
      <c r="G142" s="51"/>
      <c r="H142" s="52"/>
      <c r="I142" s="3"/>
      <c r="J142" s="3"/>
      <c r="K142" s="51"/>
      <c r="L142" s="53"/>
      <c r="M142" s="3"/>
      <c r="N142" s="3"/>
      <c r="O142" s="51"/>
      <c r="P142" s="53"/>
      <c r="Q142" s="3"/>
      <c r="R142" s="3"/>
      <c r="S142" s="3"/>
      <c r="T142" s="3"/>
      <c r="U142" s="3"/>
      <c r="V142" s="1"/>
      <c r="W142" s="1"/>
      <c r="X142" s="1"/>
      <c r="Y142" s="1"/>
      <c r="Z142" s="3"/>
      <c r="AA142" s="187"/>
      <c r="AB142" s="536"/>
      <c r="AC142" s="3"/>
      <c r="AD142" s="3"/>
      <c r="AE142" s="3"/>
      <c r="AF142" s="3"/>
      <c r="AG142" s="3"/>
      <c r="AH142" s="1"/>
      <c r="AI142" s="1"/>
      <c r="AJ142" s="3"/>
      <c r="AK142" s="3"/>
      <c r="AL142" s="3"/>
      <c r="AM142" s="3"/>
      <c r="AN142" s="3"/>
    </row>
    <row r="143" spans="1:40" ht="14.25" customHeight="1">
      <c r="A143" s="3"/>
      <c r="B143" s="3"/>
      <c r="C143" s="3"/>
      <c r="D143" s="3"/>
      <c r="E143" s="187"/>
      <c r="F143" s="3"/>
      <c r="G143" s="51"/>
      <c r="H143" s="52"/>
      <c r="I143" s="3"/>
      <c r="J143" s="3"/>
      <c r="K143" s="51"/>
      <c r="L143" s="53"/>
      <c r="M143" s="3"/>
      <c r="N143" s="3"/>
      <c r="O143" s="51"/>
      <c r="P143" s="53"/>
      <c r="Q143" s="3"/>
      <c r="R143" s="3"/>
      <c r="S143" s="3"/>
      <c r="T143" s="3"/>
      <c r="U143" s="3"/>
      <c r="V143" s="1"/>
      <c r="W143" s="1"/>
      <c r="X143" s="1"/>
      <c r="Y143" s="1"/>
      <c r="Z143" s="3"/>
      <c r="AA143" s="187"/>
      <c r="AB143" s="536"/>
      <c r="AC143" s="3"/>
      <c r="AD143" s="3"/>
      <c r="AE143" s="3"/>
      <c r="AF143" s="3"/>
      <c r="AG143" s="3"/>
      <c r="AH143" s="1"/>
      <c r="AI143" s="1"/>
      <c r="AJ143" s="3"/>
      <c r="AK143" s="3"/>
      <c r="AL143" s="3"/>
      <c r="AM143" s="3"/>
      <c r="AN143" s="3"/>
    </row>
    <row r="144" spans="1:40" ht="14.25" customHeight="1">
      <c r="A144" s="3"/>
      <c r="B144" s="3"/>
      <c r="C144" s="3"/>
      <c r="D144" s="3"/>
      <c r="E144" s="187"/>
      <c r="F144" s="3"/>
      <c r="G144" s="51"/>
      <c r="H144" s="52"/>
      <c r="I144" s="3"/>
      <c r="J144" s="3"/>
      <c r="K144" s="51"/>
      <c r="L144" s="53"/>
      <c r="M144" s="3"/>
      <c r="N144" s="3"/>
      <c r="O144" s="51"/>
      <c r="P144" s="53"/>
      <c r="Q144" s="3"/>
      <c r="R144" s="3"/>
      <c r="S144" s="3"/>
      <c r="T144" s="3"/>
      <c r="U144" s="3"/>
      <c r="V144" s="1"/>
      <c r="W144" s="1"/>
      <c r="X144" s="1"/>
      <c r="Y144" s="1"/>
      <c r="Z144" s="3"/>
      <c r="AA144" s="187"/>
      <c r="AB144" s="536"/>
      <c r="AC144" s="3"/>
      <c r="AD144" s="3"/>
      <c r="AE144" s="3"/>
      <c r="AF144" s="3"/>
      <c r="AG144" s="3"/>
      <c r="AH144" s="1"/>
      <c r="AI144" s="1"/>
      <c r="AJ144" s="3"/>
      <c r="AK144" s="3"/>
      <c r="AL144" s="3"/>
      <c r="AM144" s="3"/>
      <c r="AN144" s="3"/>
    </row>
    <row r="145" spans="1:40" ht="14.25" customHeight="1">
      <c r="A145" s="3"/>
      <c r="B145" s="3"/>
      <c r="C145" s="3"/>
      <c r="D145" s="3"/>
      <c r="E145" s="187"/>
      <c r="F145" s="3"/>
      <c r="G145" s="51"/>
      <c r="H145" s="52"/>
      <c r="I145" s="3"/>
      <c r="J145" s="3"/>
      <c r="K145" s="51"/>
      <c r="L145" s="53"/>
      <c r="M145" s="3"/>
      <c r="N145" s="3"/>
      <c r="O145" s="51"/>
      <c r="P145" s="53"/>
      <c r="Q145" s="3"/>
      <c r="R145" s="3"/>
      <c r="S145" s="3"/>
      <c r="T145" s="3"/>
      <c r="U145" s="3"/>
      <c r="V145" s="1"/>
      <c r="W145" s="1"/>
      <c r="X145" s="1"/>
      <c r="Y145" s="1"/>
      <c r="Z145" s="3"/>
      <c r="AA145" s="187"/>
      <c r="AB145" s="536"/>
      <c r="AC145" s="3"/>
      <c r="AD145" s="3"/>
      <c r="AE145" s="3"/>
      <c r="AF145" s="3"/>
      <c r="AG145" s="3"/>
      <c r="AH145" s="1"/>
      <c r="AI145" s="1"/>
      <c r="AJ145" s="3"/>
      <c r="AK145" s="3"/>
      <c r="AL145" s="3"/>
      <c r="AM145" s="3"/>
      <c r="AN145" s="3"/>
    </row>
    <row r="146" spans="1:40" ht="14.25" customHeight="1">
      <c r="A146" s="3"/>
      <c r="B146" s="3"/>
      <c r="C146" s="3"/>
      <c r="D146" s="3"/>
      <c r="E146" s="187"/>
      <c r="F146" s="3"/>
      <c r="G146" s="51"/>
      <c r="H146" s="52"/>
      <c r="I146" s="3"/>
      <c r="J146" s="3"/>
      <c r="K146" s="51"/>
      <c r="L146" s="53"/>
      <c r="M146" s="3"/>
      <c r="N146" s="3"/>
      <c r="O146" s="51"/>
      <c r="P146" s="53"/>
      <c r="Q146" s="3"/>
      <c r="R146" s="3"/>
      <c r="S146" s="3"/>
      <c r="T146" s="3"/>
      <c r="U146" s="3"/>
      <c r="V146" s="1"/>
      <c r="W146" s="1"/>
      <c r="X146" s="1"/>
      <c r="Y146" s="1"/>
      <c r="Z146" s="3"/>
      <c r="AA146" s="187"/>
      <c r="AB146" s="536"/>
      <c r="AC146" s="3"/>
      <c r="AD146" s="3"/>
      <c r="AE146" s="3"/>
      <c r="AF146" s="3"/>
      <c r="AG146" s="3"/>
      <c r="AH146" s="1"/>
      <c r="AI146" s="1"/>
      <c r="AJ146" s="3"/>
      <c r="AK146" s="3"/>
      <c r="AL146" s="3"/>
      <c r="AM146" s="3"/>
      <c r="AN146" s="3"/>
    </row>
    <row r="147" spans="1:40" ht="14.25" customHeight="1">
      <c r="A147" s="3"/>
      <c r="B147" s="3"/>
      <c r="C147" s="3"/>
      <c r="D147" s="3"/>
      <c r="E147" s="187"/>
      <c r="F147" s="3"/>
      <c r="G147" s="51"/>
      <c r="H147" s="52"/>
      <c r="I147" s="3"/>
      <c r="J147" s="3"/>
      <c r="K147" s="51"/>
      <c r="L147" s="53"/>
      <c r="M147" s="3"/>
      <c r="N147" s="3"/>
      <c r="O147" s="51"/>
      <c r="P147" s="53"/>
      <c r="Q147" s="3"/>
      <c r="R147" s="3"/>
      <c r="S147" s="3"/>
      <c r="T147" s="3"/>
      <c r="U147" s="3"/>
      <c r="V147" s="1"/>
      <c r="W147" s="1"/>
      <c r="X147" s="1"/>
      <c r="Y147" s="1"/>
      <c r="Z147" s="3"/>
      <c r="AA147" s="187"/>
      <c r="AB147" s="536"/>
      <c r="AC147" s="3"/>
      <c r="AD147" s="3"/>
      <c r="AE147" s="3"/>
      <c r="AF147" s="3"/>
      <c r="AG147" s="3"/>
      <c r="AH147" s="1"/>
      <c r="AI147" s="1"/>
      <c r="AJ147" s="3"/>
      <c r="AK147" s="3"/>
      <c r="AL147" s="3"/>
      <c r="AM147" s="3"/>
      <c r="AN147" s="3"/>
    </row>
    <row r="148" spans="1:40" ht="14.25" customHeight="1">
      <c r="A148" s="3"/>
      <c r="B148" s="3"/>
      <c r="C148" s="3"/>
      <c r="D148" s="3"/>
      <c r="E148" s="187"/>
      <c r="F148" s="3"/>
      <c r="G148" s="51"/>
      <c r="H148" s="52"/>
      <c r="I148" s="3"/>
      <c r="J148" s="3"/>
      <c r="K148" s="51"/>
      <c r="L148" s="53"/>
      <c r="M148" s="3"/>
      <c r="N148" s="3"/>
      <c r="O148" s="51"/>
      <c r="P148" s="53"/>
      <c r="Q148" s="3"/>
      <c r="R148" s="3"/>
      <c r="S148" s="3"/>
      <c r="T148" s="3"/>
      <c r="U148" s="3"/>
      <c r="V148" s="1"/>
      <c r="W148" s="1"/>
      <c r="X148" s="1"/>
      <c r="Y148" s="1"/>
      <c r="Z148" s="3"/>
      <c r="AA148" s="187"/>
      <c r="AB148" s="536"/>
      <c r="AC148" s="3"/>
      <c r="AD148" s="3"/>
      <c r="AE148" s="3"/>
      <c r="AF148" s="3"/>
      <c r="AG148" s="3"/>
      <c r="AH148" s="1"/>
      <c r="AI148" s="1"/>
      <c r="AJ148" s="3"/>
      <c r="AK148" s="3"/>
      <c r="AL148" s="3"/>
      <c r="AM148" s="3"/>
      <c r="AN148" s="3"/>
    </row>
    <row r="149" spans="1:40" ht="14.25" customHeight="1">
      <c r="A149" s="3"/>
      <c r="B149" s="3"/>
      <c r="C149" s="3"/>
      <c r="D149" s="3"/>
      <c r="E149" s="187"/>
      <c r="F149" s="3"/>
      <c r="G149" s="51"/>
      <c r="H149" s="52"/>
      <c r="I149" s="3"/>
      <c r="J149" s="3"/>
      <c r="K149" s="51"/>
      <c r="L149" s="53"/>
      <c r="M149" s="3"/>
      <c r="N149" s="3"/>
      <c r="O149" s="51"/>
      <c r="P149" s="53"/>
      <c r="Q149" s="3"/>
      <c r="R149" s="3"/>
      <c r="S149" s="3"/>
      <c r="T149" s="3"/>
      <c r="U149" s="3"/>
      <c r="V149" s="1"/>
      <c r="W149" s="1"/>
      <c r="X149" s="1"/>
      <c r="Y149" s="1"/>
      <c r="Z149" s="3"/>
      <c r="AA149" s="187"/>
      <c r="AB149" s="536"/>
      <c r="AC149" s="3"/>
      <c r="AD149" s="3"/>
      <c r="AE149" s="3"/>
      <c r="AF149" s="3"/>
      <c r="AG149" s="3"/>
      <c r="AH149" s="1"/>
      <c r="AI149" s="1"/>
      <c r="AJ149" s="3"/>
      <c r="AK149" s="3"/>
      <c r="AL149" s="3"/>
      <c r="AM149" s="3"/>
      <c r="AN149" s="3"/>
    </row>
    <row r="150" spans="1:40" ht="14.25" customHeight="1">
      <c r="A150" s="3"/>
      <c r="B150" s="3"/>
      <c r="C150" s="3"/>
      <c r="D150" s="3"/>
      <c r="E150" s="187"/>
      <c r="F150" s="3"/>
      <c r="G150" s="51"/>
      <c r="H150" s="52"/>
      <c r="I150" s="3"/>
      <c r="J150" s="3"/>
      <c r="K150" s="51"/>
      <c r="L150" s="53"/>
      <c r="M150" s="3"/>
      <c r="N150" s="3"/>
      <c r="O150" s="51"/>
      <c r="P150" s="53"/>
      <c r="Q150" s="3"/>
      <c r="R150" s="3"/>
      <c r="S150" s="3"/>
      <c r="T150" s="3"/>
      <c r="U150" s="3"/>
      <c r="V150" s="1"/>
      <c r="W150" s="1"/>
      <c r="X150" s="1"/>
      <c r="Y150" s="1"/>
      <c r="Z150" s="3"/>
      <c r="AA150" s="187"/>
      <c r="AB150" s="536"/>
      <c r="AC150" s="3"/>
      <c r="AD150" s="3"/>
      <c r="AE150" s="3"/>
      <c r="AF150" s="3"/>
      <c r="AG150" s="3"/>
      <c r="AH150" s="1"/>
      <c r="AI150" s="1"/>
      <c r="AJ150" s="3"/>
      <c r="AK150" s="3"/>
      <c r="AL150" s="3"/>
      <c r="AM150" s="3"/>
      <c r="AN150" s="3"/>
    </row>
    <row r="151" spans="1:40" ht="14.25" customHeight="1">
      <c r="A151" s="3"/>
      <c r="B151" s="3"/>
      <c r="C151" s="3"/>
      <c r="D151" s="3"/>
      <c r="E151" s="187"/>
      <c r="F151" s="3"/>
      <c r="G151" s="51"/>
      <c r="H151" s="52"/>
      <c r="I151" s="3"/>
      <c r="J151" s="3"/>
      <c r="K151" s="51"/>
      <c r="L151" s="53"/>
      <c r="M151" s="3"/>
      <c r="N151" s="3"/>
      <c r="O151" s="51"/>
      <c r="P151" s="53"/>
      <c r="Q151" s="3"/>
      <c r="R151" s="3"/>
      <c r="S151" s="3"/>
      <c r="T151" s="3"/>
      <c r="U151" s="3"/>
      <c r="V151" s="1"/>
      <c r="W151" s="1"/>
      <c r="X151" s="1"/>
      <c r="Y151" s="1"/>
      <c r="Z151" s="3"/>
      <c r="AA151" s="187"/>
      <c r="AB151" s="536"/>
      <c r="AC151" s="3"/>
      <c r="AD151" s="3"/>
      <c r="AE151" s="3"/>
      <c r="AF151" s="3"/>
      <c r="AG151" s="3"/>
      <c r="AH151" s="1"/>
      <c r="AI151" s="1"/>
      <c r="AJ151" s="3"/>
      <c r="AK151" s="3"/>
      <c r="AL151" s="3"/>
      <c r="AM151" s="3"/>
      <c r="AN151" s="3"/>
    </row>
    <row r="152" spans="1:40" ht="14.25" customHeight="1">
      <c r="A152" s="3"/>
      <c r="B152" s="3"/>
      <c r="C152" s="3"/>
      <c r="D152" s="3"/>
      <c r="E152" s="187"/>
      <c r="F152" s="3"/>
      <c r="G152" s="51"/>
      <c r="H152" s="52"/>
      <c r="I152" s="3"/>
      <c r="J152" s="3"/>
      <c r="K152" s="51"/>
      <c r="L152" s="53"/>
      <c r="M152" s="3"/>
      <c r="N152" s="3"/>
      <c r="O152" s="51"/>
      <c r="P152" s="53"/>
      <c r="Q152" s="3"/>
      <c r="R152" s="3"/>
      <c r="S152" s="3"/>
      <c r="T152" s="3"/>
      <c r="U152" s="3"/>
      <c r="V152" s="1"/>
      <c r="W152" s="1"/>
      <c r="X152" s="1"/>
      <c r="Y152" s="1"/>
      <c r="Z152" s="3"/>
      <c r="AA152" s="187"/>
      <c r="AB152" s="536"/>
      <c r="AC152" s="3"/>
      <c r="AD152" s="3"/>
      <c r="AE152" s="3"/>
      <c r="AF152" s="3"/>
      <c r="AG152" s="3"/>
      <c r="AH152" s="1"/>
      <c r="AI152" s="1"/>
      <c r="AJ152" s="3"/>
      <c r="AK152" s="3"/>
      <c r="AL152" s="3"/>
      <c r="AM152" s="3"/>
      <c r="AN152" s="3"/>
    </row>
    <row r="153" spans="1:40" ht="14.25" customHeight="1">
      <c r="A153" s="3"/>
      <c r="B153" s="3"/>
      <c r="C153" s="3"/>
      <c r="D153" s="3"/>
      <c r="E153" s="187"/>
      <c r="F153" s="3"/>
      <c r="G153" s="51"/>
      <c r="H153" s="52"/>
      <c r="I153" s="3"/>
      <c r="J153" s="3"/>
      <c r="K153" s="51"/>
      <c r="L153" s="53"/>
      <c r="M153" s="3"/>
      <c r="N153" s="3"/>
      <c r="O153" s="51"/>
      <c r="P153" s="53"/>
      <c r="Q153" s="3"/>
      <c r="R153" s="3"/>
      <c r="S153" s="3"/>
      <c r="T153" s="3"/>
      <c r="U153" s="3"/>
      <c r="V153" s="1"/>
      <c r="W153" s="1"/>
      <c r="X153" s="1"/>
      <c r="Y153" s="1"/>
      <c r="Z153" s="3"/>
      <c r="AA153" s="187"/>
      <c r="AB153" s="536"/>
      <c r="AC153" s="3"/>
      <c r="AD153" s="3"/>
      <c r="AE153" s="3"/>
      <c r="AF153" s="3"/>
      <c r="AG153" s="3"/>
      <c r="AH153" s="1"/>
      <c r="AI153" s="1"/>
      <c r="AJ153" s="3"/>
      <c r="AK153" s="3"/>
      <c r="AL153" s="3"/>
      <c r="AM153" s="3"/>
      <c r="AN153" s="3"/>
    </row>
    <row r="154" spans="1:40" ht="14.25" customHeight="1">
      <c r="A154" s="3"/>
      <c r="B154" s="3"/>
      <c r="C154" s="3"/>
      <c r="D154" s="3"/>
      <c r="E154" s="187"/>
      <c r="F154" s="3"/>
      <c r="G154" s="51"/>
      <c r="H154" s="52"/>
      <c r="I154" s="3"/>
      <c r="J154" s="3"/>
      <c r="K154" s="51"/>
      <c r="L154" s="53"/>
      <c r="M154" s="3"/>
      <c r="N154" s="3"/>
      <c r="O154" s="51"/>
      <c r="P154" s="53"/>
      <c r="Q154" s="3"/>
      <c r="R154" s="3"/>
      <c r="S154" s="3"/>
      <c r="T154" s="3"/>
      <c r="U154" s="3"/>
      <c r="V154" s="1"/>
      <c r="W154" s="1"/>
      <c r="X154" s="1"/>
      <c r="Y154" s="1"/>
      <c r="Z154" s="3"/>
      <c r="AA154" s="187"/>
      <c r="AB154" s="536"/>
      <c r="AC154" s="3"/>
      <c r="AD154" s="3"/>
      <c r="AE154" s="3"/>
      <c r="AF154" s="3"/>
      <c r="AG154" s="3"/>
      <c r="AH154" s="1"/>
      <c r="AI154" s="1"/>
      <c r="AJ154" s="3"/>
      <c r="AK154" s="3"/>
      <c r="AL154" s="3"/>
      <c r="AM154" s="3"/>
      <c r="AN154" s="3"/>
    </row>
    <row r="155" spans="1:40" ht="14.25" customHeight="1">
      <c r="A155" s="3"/>
      <c r="B155" s="3"/>
      <c r="C155" s="3"/>
      <c r="D155" s="3"/>
      <c r="E155" s="187"/>
      <c r="F155" s="3"/>
      <c r="G155" s="51"/>
      <c r="H155" s="52"/>
      <c r="I155" s="3"/>
      <c r="J155" s="3"/>
      <c r="K155" s="51"/>
      <c r="L155" s="53"/>
      <c r="M155" s="3"/>
      <c r="N155" s="3"/>
      <c r="O155" s="51"/>
      <c r="P155" s="53"/>
      <c r="Q155" s="3"/>
      <c r="R155" s="3"/>
      <c r="S155" s="3"/>
      <c r="T155" s="3"/>
      <c r="U155" s="3"/>
      <c r="V155" s="1"/>
      <c r="W155" s="1"/>
      <c r="X155" s="1"/>
      <c r="Y155" s="1"/>
      <c r="Z155" s="3"/>
      <c r="AA155" s="187"/>
      <c r="AB155" s="536"/>
      <c r="AC155" s="3"/>
      <c r="AD155" s="3"/>
      <c r="AE155" s="3"/>
      <c r="AF155" s="3"/>
      <c r="AG155" s="3"/>
      <c r="AH155" s="1"/>
      <c r="AI155" s="1"/>
      <c r="AJ155" s="3"/>
      <c r="AK155" s="3"/>
      <c r="AL155" s="3"/>
      <c r="AM155" s="3"/>
      <c r="AN155" s="3"/>
    </row>
    <row r="156" spans="1:40" ht="14.25" customHeight="1">
      <c r="A156" s="3"/>
      <c r="B156" s="3"/>
      <c r="C156" s="3"/>
      <c r="D156" s="3"/>
      <c r="E156" s="187"/>
      <c r="F156" s="3"/>
      <c r="G156" s="51"/>
      <c r="H156" s="52"/>
      <c r="I156" s="3"/>
      <c r="J156" s="3"/>
      <c r="K156" s="51"/>
      <c r="L156" s="53"/>
      <c r="M156" s="3"/>
      <c r="N156" s="3"/>
      <c r="O156" s="51"/>
      <c r="P156" s="53"/>
      <c r="Q156" s="3"/>
      <c r="R156" s="3"/>
      <c r="S156" s="3"/>
      <c r="T156" s="3"/>
      <c r="U156" s="3"/>
      <c r="V156" s="1"/>
      <c r="W156" s="1"/>
      <c r="X156" s="1"/>
      <c r="Y156" s="1"/>
      <c r="Z156" s="3"/>
      <c r="AA156" s="187"/>
      <c r="AB156" s="536"/>
      <c r="AC156" s="3"/>
      <c r="AD156" s="3"/>
      <c r="AE156" s="3"/>
      <c r="AF156" s="3"/>
      <c r="AG156" s="3"/>
      <c r="AH156" s="1"/>
      <c r="AI156" s="1"/>
      <c r="AJ156" s="3"/>
      <c r="AK156" s="3"/>
      <c r="AL156" s="3"/>
      <c r="AM156" s="3"/>
      <c r="AN156" s="3"/>
    </row>
    <row r="157" spans="1:40" ht="14.25" customHeight="1">
      <c r="A157" s="3"/>
      <c r="B157" s="3"/>
      <c r="C157" s="3"/>
      <c r="D157" s="3"/>
      <c r="E157" s="187"/>
      <c r="F157" s="3"/>
      <c r="G157" s="51"/>
      <c r="H157" s="52"/>
      <c r="I157" s="3"/>
      <c r="J157" s="3"/>
      <c r="K157" s="51"/>
      <c r="L157" s="53"/>
      <c r="M157" s="3"/>
      <c r="N157" s="3"/>
      <c r="O157" s="51"/>
      <c r="P157" s="53"/>
      <c r="Q157" s="3"/>
      <c r="R157" s="3"/>
      <c r="S157" s="3"/>
      <c r="T157" s="3"/>
      <c r="U157" s="3"/>
      <c r="V157" s="1"/>
      <c r="W157" s="1"/>
      <c r="X157" s="1"/>
      <c r="Y157" s="1"/>
      <c r="Z157" s="3"/>
      <c r="AA157" s="187"/>
      <c r="AB157" s="536"/>
      <c r="AC157" s="3"/>
      <c r="AD157" s="3"/>
      <c r="AE157" s="3"/>
      <c r="AF157" s="3"/>
      <c r="AG157" s="3"/>
      <c r="AH157" s="1"/>
      <c r="AI157" s="1"/>
      <c r="AJ157" s="3"/>
      <c r="AK157" s="3"/>
      <c r="AL157" s="3"/>
      <c r="AM157" s="3"/>
      <c r="AN157" s="3"/>
    </row>
    <row r="158" spans="1:40" ht="14.25" customHeight="1">
      <c r="A158" s="3"/>
      <c r="B158" s="3"/>
      <c r="C158" s="3"/>
      <c r="D158" s="3"/>
      <c r="E158" s="187"/>
      <c r="F158" s="3"/>
      <c r="G158" s="51"/>
      <c r="H158" s="52"/>
      <c r="I158" s="3"/>
      <c r="J158" s="3"/>
      <c r="K158" s="51"/>
      <c r="L158" s="53"/>
      <c r="M158" s="3"/>
      <c r="N158" s="3"/>
      <c r="O158" s="51"/>
      <c r="P158" s="53"/>
      <c r="Q158" s="3"/>
      <c r="R158" s="3"/>
      <c r="S158" s="3"/>
      <c r="T158" s="3"/>
      <c r="U158" s="3"/>
      <c r="V158" s="1"/>
      <c r="W158" s="1"/>
      <c r="X158" s="1"/>
      <c r="Y158" s="1"/>
      <c r="Z158" s="3"/>
      <c r="AA158" s="187"/>
      <c r="AB158" s="536"/>
      <c r="AC158" s="3"/>
      <c r="AD158" s="3"/>
      <c r="AE158" s="3"/>
      <c r="AF158" s="3"/>
      <c r="AG158" s="3"/>
      <c r="AH158" s="1"/>
      <c r="AI158" s="1"/>
      <c r="AJ158" s="3"/>
      <c r="AK158" s="3"/>
      <c r="AL158" s="3"/>
      <c r="AM158" s="3"/>
      <c r="AN158" s="3"/>
    </row>
    <row r="159" spans="1:40" ht="14.25" customHeight="1">
      <c r="A159" s="3"/>
      <c r="B159" s="3"/>
      <c r="C159" s="3"/>
      <c r="D159" s="3"/>
      <c r="E159" s="187"/>
      <c r="F159" s="3"/>
      <c r="G159" s="51"/>
      <c r="H159" s="52"/>
      <c r="I159" s="3"/>
      <c r="J159" s="3"/>
      <c r="K159" s="51"/>
      <c r="L159" s="53"/>
      <c r="M159" s="3"/>
      <c r="N159" s="3"/>
      <c r="O159" s="51"/>
      <c r="P159" s="53"/>
      <c r="Q159" s="3"/>
      <c r="R159" s="3"/>
      <c r="S159" s="3"/>
      <c r="T159" s="3"/>
      <c r="U159" s="3"/>
      <c r="V159" s="1"/>
      <c r="W159" s="1"/>
      <c r="X159" s="1"/>
      <c r="Y159" s="1"/>
      <c r="Z159" s="3"/>
      <c r="AA159" s="187"/>
      <c r="AB159" s="536"/>
      <c r="AC159" s="3"/>
      <c r="AD159" s="3"/>
      <c r="AE159" s="3"/>
      <c r="AF159" s="3"/>
      <c r="AG159" s="3"/>
      <c r="AH159" s="1"/>
      <c r="AI159" s="1"/>
      <c r="AJ159" s="3"/>
      <c r="AK159" s="3"/>
      <c r="AL159" s="3"/>
      <c r="AM159" s="3"/>
      <c r="AN159" s="3"/>
    </row>
    <row r="160" spans="1:40" ht="14.25" customHeight="1">
      <c r="A160" s="3"/>
      <c r="B160" s="3"/>
      <c r="C160" s="3"/>
      <c r="D160" s="3"/>
      <c r="E160" s="187"/>
      <c r="F160" s="3"/>
      <c r="G160" s="51"/>
      <c r="H160" s="52"/>
      <c r="I160" s="3"/>
      <c r="J160" s="3"/>
      <c r="K160" s="51"/>
      <c r="L160" s="53"/>
      <c r="M160" s="3"/>
      <c r="N160" s="3"/>
      <c r="O160" s="51"/>
      <c r="P160" s="53"/>
      <c r="Q160" s="3"/>
      <c r="R160" s="3"/>
      <c r="S160" s="3"/>
      <c r="T160" s="3"/>
      <c r="U160" s="3"/>
      <c r="V160" s="1"/>
      <c r="W160" s="1"/>
      <c r="X160" s="1"/>
      <c r="Y160" s="1"/>
      <c r="Z160" s="3"/>
      <c r="AA160" s="187"/>
      <c r="AB160" s="536"/>
      <c r="AC160" s="3"/>
      <c r="AD160" s="3"/>
      <c r="AE160" s="3"/>
      <c r="AF160" s="3"/>
      <c r="AG160" s="3"/>
      <c r="AH160" s="1"/>
      <c r="AI160" s="1"/>
      <c r="AJ160" s="3"/>
      <c r="AK160" s="3"/>
      <c r="AL160" s="3"/>
      <c r="AM160" s="3"/>
      <c r="AN160" s="3"/>
    </row>
    <row r="161" spans="1:40" ht="14.25" customHeight="1">
      <c r="A161" s="3"/>
      <c r="B161" s="3"/>
      <c r="C161" s="3"/>
      <c r="D161" s="3"/>
      <c r="E161" s="187"/>
      <c r="F161" s="3"/>
      <c r="G161" s="51"/>
      <c r="H161" s="52"/>
      <c r="I161" s="3"/>
      <c r="J161" s="3"/>
      <c r="K161" s="51"/>
      <c r="L161" s="53"/>
      <c r="M161" s="3"/>
      <c r="N161" s="3"/>
      <c r="O161" s="51"/>
      <c r="P161" s="53"/>
      <c r="Q161" s="3"/>
      <c r="R161" s="3"/>
      <c r="S161" s="3"/>
      <c r="T161" s="3"/>
      <c r="U161" s="3"/>
      <c r="V161" s="1"/>
      <c r="W161" s="1"/>
      <c r="X161" s="1"/>
      <c r="Y161" s="1"/>
      <c r="Z161" s="3"/>
      <c r="AA161" s="187"/>
      <c r="AB161" s="536"/>
      <c r="AC161" s="3"/>
      <c r="AD161" s="3"/>
      <c r="AE161" s="3"/>
      <c r="AF161" s="3"/>
      <c r="AG161" s="3"/>
      <c r="AH161" s="1"/>
      <c r="AI161" s="1"/>
      <c r="AJ161" s="3"/>
      <c r="AK161" s="3"/>
      <c r="AL161" s="3"/>
      <c r="AM161" s="3"/>
      <c r="AN161" s="3"/>
    </row>
    <row r="162" spans="1:40" ht="14.25" customHeight="1">
      <c r="A162" s="3"/>
      <c r="B162" s="3"/>
      <c r="C162" s="3"/>
      <c r="D162" s="3"/>
      <c r="E162" s="187"/>
      <c r="F162" s="3"/>
      <c r="G162" s="51"/>
      <c r="H162" s="52"/>
      <c r="I162" s="3"/>
      <c r="J162" s="3"/>
      <c r="K162" s="51"/>
      <c r="L162" s="53"/>
      <c r="M162" s="3"/>
      <c r="N162" s="3"/>
      <c r="O162" s="51"/>
      <c r="P162" s="53"/>
      <c r="Q162" s="3"/>
      <c r="R162" s="3"/>
      <c r="S162" s="3"/>
      <c r="T162" s="3"/>
      <c r="U162" s="3"/>
      <c r="V162" s="1"/>
      <c r="W162" s="1"/>
      <c r="X162" s="1"/>
      <c r="Y162" s="1"/>
      <c r="Z162" s="3"/>
      <c r="AA162" s="187"/>
      <c r="AB162" s="536"/>
      <c r="AC162" s="3"/>
      <c r="AD162" s="3"/>
      <c r="AE162" s="3"/>
      <c r="AF162" s="3"/>
      <c r="AG162" s="3"/>
      <c r="AH162" s="1"/>
      <c r="AI162" s="1"/>
      <c r="AJ162" s="3"/>
      <c r="AK162" s="3"/>
      <c r="AL162" s="3"/>
      <c r="AM162" s="3"/>
      <c r="AN162" s="3"/>
    </row>
    <row r="163" spans="1:40" ht="14.25" customHeight="1">
      <c r="A163" s="3"/>
      <c r="B163" s="3"/>
      <c r="C163" s="3"/>
      <c r="D163" s="3"/>
      <c r="E163" s="187"/>
      <c r="F163" s="3"/>
      <c r="G163" s="51"/>
      <c r="H163" s="52"/>
      <c r="I163" s="3"/>
      <c r="J163" s="3"/>
      <c r="K163" s="51"/>
      <c r="L163" s="53"/>
      <c r="M163" s="3"/>
      <c r="N163" s="3"/>
      <c r="O163" s="51"/>
      <c r="P163" s="53"/>
      <c r="Q163" s="3"/>
      <c r="R163" s="3"/>
      <c r="S163" s="3"/>
      <c r="T163" s="3"/>
      <c r="U163" s="3"/>
      <c r="V163" s="1"/>
      <c r="W163" s="1"/>
      <c r="X163" s="1"/>
      <c r="Y163" s="1"/>
      <c r="Z163" s="3"/>
      <c r="AA163" s="187"/>
      <c r="AB163" s="536"/>
      <c r="AC163" s="3"/>
      <c r="AD163" s="3"/>
      <c r="AE163" s="3"/>
      <c r="AF163" s="3"/>
      <c r="AG163" s="3"/>
      <c r="AH163" s="1"/>
      <c r="AI163" s="1"/>
      <c r="AJ163" s="3"/>
      <c r="AK163" s="3"/>
      <c r="AL163" s="3"/>
      <c r="AM163" s="3"/>
      <c r="AN163" s="3"/>
    </row>
    <row r="164" spans="1:40" ht="14.25" customHeight="1">
      <c r="A164" s="3"/>
      <c r="B164" s="3"/>
      <c r="C164" s="3"/>
      <c r="D164" s="3"/>
      <c r="E164" s="187"/>
      <c r="F164" s="3"/>
      <c r="G164" s="51"/>
      <c r="H164" s="52"/>
      <c r="I164" s="3"/>
      <c r="J164" s="3"/>
      <c r="K164" s="51"/>
      <c r="L164" s="53"/>
      <c r="M164" s="3"/>
      <c r="N164" s="3"/>
      <c r="O164" s="51"/>
      <c r="P164" s="53"/>
      <c r="Q164" s="3"/>
      <c r="R164" s="3"/>
      <c r="S164" s="3"/>
      <c r="T164" s="3"/>
      <c r="U164" s="3"/>
      <c r="V164" s="1"/>
      <c r="W164" s="1"/>
      <c r="X164" s="1"/>
      <c r="Y164" s="1"/>
      <c r="Z164" s="3"/>
      <c r="AA164" s="187"/>
      <c r="AB164" s="536"/>
      <c r="AC164" s="3"/>
      <c r="AD164" s="3"/>
      <c r="AE164" s="3"/>
      <c r="AF164" s="3"/>
      <c r="AG164" s="3"/>
      <c r="AH164" s="1"/>
      <c r="AI164" s="1"/>
      <c r="AJ164" s="3"/>
      <c r="AK164" s="3"/>
      <c r="AL164" s="3"/>
      <c r="AM164" s="3"/>
      <c r="AN164" s="3"/>
    </row>
    <row r="165" spans="1:40" ht="14.25" customHeight="1">
      <c r="A165" s="3"/>
      <c r="B165" s="3"/>
      <c r="C165" s="3"/>
      <c r="D165" s="3"/>
      <c r="E165" s="187"/>
      <c r="F165" s="3"/>
      <c r="G165" s="51"/>
      <c r="H165" s="52"/>
      <c r="I165" s="3"/>
      <c r="J165" s="3"/>
      <c r="K165" s="51"/>
      <c r="L165" s="53"/>
      <c r="M165" s="3"/>
      <c r="N165" s="3"/>
      <c r="O165" s="51"/>
      <c r="P165" s="53"/>
      <c r="Q165" s="3"/>
      <c r="R165" s="3"/>
      <c r="S165" s="3"/>
      <c r="T165" s="3"/>
      <c r="U165" s="3"/>
      <c r="V165" s="1"/>
      <c r="W165" s="1"/>
      <c r="X165" s="1"/>
      <c r="Y165" s="1"/>
      <c r="Z165" s="3"/>
      <c r="AA165" s="187"/>
      <c r="AB165" s="536"/>
      <c r="AC165" s="3"/>
      <c r="AD165" s="3"/>
      <c r="AE165" s="3"/>
      <c r="AF165" s="3"/>
      <c r="AG165" s="3"/>
      <c r="AH165" s="1"/>
      <c r="AI165" s="1"/>
      <c r="AJ165" s="3"/>
      <c r="AK165" s="3"/>
      <c r="AL165" s="3"/>
      <c r="AM165" s="3"/>
      <c r="AN165" s="3"/>
    </row>
    <row r="166" spans="1:40" ht="14.25" customHeight="1">
      <c r="A166" s="3"/>
      <c r="B166" s="3"/>
      <c r="C166" s="3"/>
      <c r="D166" s="3"/>
      <c r="E166" s="187"/>
      <c r="F166" s="3"/>
      <c r="G166" s="51"/>
      <c r="H166" s="52"/>
      <c r="I166" s="3"/>
      <c r="J166" s="3"/>
      <c r="K166" s="51"/>
      <c r="L166" s="53"/>
      <c r="M166" s="3"/>
      <c r="N166" s="3"/>
      <c r="O166" s="51"/>
      <c r="P166" s="53"/>
      <c r="Q166" s="3"/>
      <c r="R166" s="3"/>
      <c r="S166" s="3"/>
      <c r="T166" s="3"/>
      <c r="U166" s="3"/>
      <c r="V166" s="1"/>
      <c r="W166" s="1"/>
      <c r="X166" s="1"/>
      <c r="Y166" s="1"/>
      <c r="Z166" s="3"/>
      <c r="AA166" s="187"/>
      <c r="AB166" s="536"/>
      <c r="AC166" s="3"/>
      <c r="AD166" s="3"/>
      <c r="AE166" s="3"/>
      <c r="AF166" s="3"/>
      <c r="AG166" s="3"/>
      <c r="AH166" s="1"/>
      <c r="AI166" s="1"/>
      <c r="AJ166" s="3"/>
      <c r="AK166" s="3"/>
      <c r="AL166" s="3"/>
      <c r="AM166" s="3"/>
      <c r="AN166" s="3"/>
    </row>
    <row r="167" spans="1:40" ht="14.25" customHeight="1">
      <c r="A167" s="3"/>
      <c r="B167" s="3"/>
      <c r="C167" s="3"/>
      <c r="D167" s="3"/>
      <c r="E167" s="187"/>
      <c r="F167" s="3"/>
      <c r="G167" s="51"/>
      <c r="H167" s="52"/>
      <c r="I167" s="3"/>
      <c r="J167" s="3"/>
      <c r="K167" s="51"/>
      <c r="L167" s="53"/>
      <c r="M167" s="3"/>
      <c r="N167" s="3"/>
      <c r="O167" s="51"/>
      <c r="P167" s="53"/>
      <c r="Q167" s="3"/>
      <c r="R167" s="3"/>
      <c r="S167" s="3"/>
      <c r="T167" s="3"/>
      <c r="U167" s="3"/>
      <c r="V167" s="1"/>
      <c r="W167" s="1"/>
      <c r="X167" s="1"/>
      <c r="Y167" s="1"/>
      <c r="Z167" s="3"/>
      <c r="AA167" s="187"/>
      <c r="AB167" s="536"/>
      <c r="AC167" s="3"/>
      <c r="AD167" s="3"/>
      <c r="AE167" s="3"/>
      <c r="AF167" s="3"/>
      <c r="AG167" s="3"/>
      <c r="AH167" s="1"/>
      <c r="AI167" s="1"/>
      <c r="AJ167" s="3"/>
      <c r="AK167" s="3"/>
      <c r="AL167" s="3"/>
      <c r="AM167" s="3"/>
      <c r="AN167" s="3"/>
    </row>
    <row r="168" spans="1:40" ht="14.25" customHeight="1">
      <c r="A168" s="3"/>
      <c r="B168" s="3"/>
      <c r="C168" s="3"/>
      <c r="D168" s="3"/>
      <c r="E168" s="187"/>
      <c r="F168" s="3"/>
      <c r="G168" s="51"/>
      <c r="H168" s="52"/>
      <c r="I168" s="3"/>
      <c r="J168" s="3"/>
      <c r="K168" s="51"/>
      <c r="L168" s="53"/>
      <c r="M168" s="3"/>
      <c r="N168" s="3"/>
      <c r="O168" s="51"/>
      <c r="P168" s="53"/>
      <c r="Q168" s="3"/>
      <c r="R168" s="3"/>
      <c r="S168" s="3"/>
      <c r="T168" s="3"/>
      <c r="U168" s="3"/>
      <c r="V168" s="1"/>
      <c r="W168" s="1"/>
      <c r="X168" s="1"/>
      <c r="Y168" s="1"/>
      <c r="Z168" s="3"/>
      <c r="AA168" s="187"/>
      <c r="AB168" s="536"/>
      <c r="AC168" s="3"/>
      <c r="AD168" s="3"/>
      <c r="AE168" s="3"/>
      <c r="AF168" s="3"/>
      <c r="AG168" s="3"/>
      <c r="AH168" s="1"/>
      <c r="AI168" s="1"/>
      <c r="AJ168" s="3"/>
      <c r="AK168" s="3"/>
      <c r="AL168" s="3"/>
      <c r="AM168" s="3"/>
      <c r="AN168" s="3"/>
    </row>
    <row r="169" spans="1:40" ht="14.25" customHeight="1">
      <c r="A169" s="3"/>
      <c r="B169" s="3"/>
      <c r="C169" s="3"/>
      <c r="D169" s="3"/>
      <c r="E169" s="187"/>
      <c r="F169" s="3"/>
      <c r="G169" s="51"/>
      <c r="H169" s="52"/>
      <c r="I169" s="3"/>
      <c r="J169" s="3"/>
      <c r="K169" s="51"/>
      <c r="L169" s="53"/>
      <c r="M169" s="3"/>
      <c r="N169" s="3"/>
      <c r="O169" s="51"/>
      <c r="P169" s="53"/>
      <c r="Q169" s="3"/>
      <c r="R169" s="3"/>
      <c r="S169" s="3"/>
      <c r="T169" s="3"/>
      <c r="U169" s="3"/>
      <c r="V169" s="1"/>
      <c r="W169" s="1"/>
      <c r="X169" s="1"/>
      <c r="Y169" s="1"/>
      <c r="Z169" s="3"/>
      <c r="AA169" s="187"/>
      <c r="AB169" s="536"/>
      <c r="AC169" s="3"/>
      <c r="AD169" s="3"/>
      <c r="AE169" s="3"/>
      <c r="AF169" s="3"/>
      <c r="AG169" s="3"/>
      <c r="AH169" s="1"/>
      <c r="AI169" s="1"/>
      <c r="AJ169" s="3"/>
      <c r="AK169" s="3"/>
      <c r="AL169" s="3"/>
      <c r="AM169" s="3"/>
      <c r="AN169" s="3"/>
    </row>
    <row r="170" spans="1:40" ht="14.25" customHeight="1">
      <c r="A170" s="3"/>
      <c r="B170" s="3"/>
      <c r="C170" s="3"/>
      <c r="D170" s="3"/>
      <c r="E170" s="187"/>
      <c r="F170" s="3"/>
      <c r="G170" s="51"/>
      <c r="H170" s="52"/>
      <c r="I170" s="3"/>
      <c r="J170" s="3"/>
      <c r="K170" s="51"/>
      <c r="L170" s="53"/>
      <c r="M170" s="3"/>
      <c r="N170" s="3"/>
      <c r="O170" s="51"/>
      <c r="P170" s="53"/>
      <c r="Q170" s="3"/>
      <c r="R170" s="3"/>
      <c r="S170" s="3"/>
      <c r="T170" s="3"/>
      <c r="U170" s="3"/>
      <c r="V170" s="1"/>
      <c r="W170" s="1"/>
      <c r="X170" s="1"/>
      <c r="Y170" s="1"/>
      <c r="Z170" s="3"/>
      <c r="AA170" s="187"/>
      <c r="AB170" s="536"/>
      <c r="AC170" s="3"/>
      <c r="AD170" s="3"/>
      <c r="AE170" s="3"/>
      <c r="AF170" s="3"/>
      <c r="AG170" s="3"/>
      <c r="AH170" s="1"/>
      <c r="AI170" s="1"/>
      <c r="AJ170" s="3"/>
      <c r="AK170" s="3"/>
      <c r="AL170" s="3"/>
      <c r="AM170" s="3"/>
      <c r="AN170" s="3"/>
    </row>
    <row r="171" spans="1:40" ht="14.25" customHeight="1">
      <c r="A171" s="3"/>
      <c r="B171" s="3"/>
      <c r="C171" s="3"/>
      <c r="D171" s="3"/>
      <c r="E171" s="187"/>
      <c r="F171" s="3"/>
      <c r="G171" s="51"/>
      <c r="H171" s="52"/>
      <c r="I171" s="3"/>
      <c r="J171" s="3"/>
      <c r="K171" s="51"/>
      <c r="L171" s="53"/>
      <c r="M171" s="3"/>
      <c r="N171" s="3"/>
      <c r="O171" s="51"/>
      <c r="P171" s="53"/>
      <c r="Q171" s="3"/>
      <c r="R171" s="3"/>
      <c r="S171" s="3"/>
      <c r="T171" s="3"/>
      <c r="U171" s="3"/>
      <c r="V171" s="1"/>
      <c r="W171" s="1"/>
      <c r="X171" s="1"/>
      <c r="Y171" s="1"/>
      <c r="Z171" s="3"/>
      <c r="AA171" s="187"/>
      <c r="AB171" s="536"/>
      <c r="AC171" s="3"/>
      <c r="AD171" s="3"/>
      <c r="AE171" s="3"/>
      <c r="AF171" s="3"/>
      <c r="AG171" s="3"/>
      <c r="AH171" s="1"/>
      <c r="AI171" s="1"/>
      <c r="AJ171" s="3"/>
      <c r="AK171" s="3"/>
      <c r="AL171" s="3"/>
      <c r="AM171" s="3"/>
      <c r="AN171" s="3"/>
    </row>
    <row r="172" spans="1:40" ht="14.25" customHeight="1">
      <c r="A172" s="3"/>
      <c r="B172" s="3"/>
      <c r="C172" s="3"/>
      <c r="D172" s="3"/>
      <c r="E172" s="187"/>
      <c r="F172" s="3"/>
      <c r="G172" s="51"/>
      <c r="H172" s="52"/>
      <c r="I172" s="3"/>
      <c r="J172" s="3"/>
      <c r="K172" s="51"/>
      <c r="L172" s="53"/>
      <c r="M172" s="3"/>
      <c r="N172" s="3"/>
      <c r="O172" s="51"/>
      <c r="P172" s="53"/>
      <c r="Q172" s="3"/>
      <c r="R172" s="3"/>
      <c r="S172" s="3"/>
      <c r="T172" s="3"/>
      <c r="U172" s="3"/>
      <c r="V172" s="1"/>
      <c r="W172" s="1"/>
      <c r="X172" s="1"/>
      <c r="Y172" s="1"/>
      <c r="Z172" s="3"/>
      <c r="AA172" s="187"/>
      <c r="AB172" s="536"/>
      <c r="AC172" s="3"/>
      <c r="AD172" s="3"/>
      <c r="AE172" s="3"/>
      <c r="AF172" s="3"/>
      <c r="AG172" s="3"/>
      <c r="AH172" s="1"/>
      <c r="AI172" s="1"/>
      <c r="AJ172" s="3"/>
      <c r="AK172" s="3"/>
      <c r="AL172" s="3"/>
      <c r="AM172" s="3"/>
      <c r="AN172" s="3"/>
    </row>
    <row r="173" spans="1:40" ht="14.25" customHeight="1">
      <c r="A173" s="3"/>
      <c r="B173" s="3"/>
      <c r="C173" s="3"/>
      <c r="D173" s="3"/>
      <c r="E173" s="187"/>
      <c r="F173" s="3"/>
      <c r="G173" s="51"/>
      <c r="H173" s="52"/>
      <c r="I173" s="3"/>
      <c r="J173" s="3"/>
      <c r="K173" s="51"/>
      <c r="L173" s="53"/>
      <c r="M173" s="3"/>
      <c r="N173" s="3"/>
      <c r="O173" s="51"/>
      <c r="P173" s="53"/>
      <c r="Q173" s="3"/>
      <c r="R173" s="3"/>
      <c r="S173" s="3"/>
      <c r="T173" s="3"/>
      <c r="U173" s="3"/>
      <c r="V173" s="1"/>
      <c r="W173" s="1"/>
      <c r="X173" s="1"/>
      <c r="Y173" s="1"/>
      <c r="Z173" s="3"/>
      <c r="AA173" s="187"/>
      <c r="AB173" s="536"/>
      <c r="AC173" s="3"/>
      <c r="AD173" s="3"/>
      <c r="AE173" s="3"/>
      <c r="AF173" s="3"/>
      <c r="AG173" s="3"/>
      <c r="AH173" s="1"/>
      <c r="AI173" s="1"/>
      <c r="AJ173" s="3"/>
      <c r="AK173" s="3"/>
      <c r="AL173" s="3"/>
      <c r="AM173" s="3"/>
      <c r="AN173" s="3"/>
    </row>
    <row r="174" spans="1:40" ht="14.25" customHeight="1">
      <c r="A174" s="3"/>
      <c r="B174" s="3"/>
      <c r="C174" s="3"/>
      <c r="D174" s="3"/>
      <c r="E174" s="187"/>
      <c r="F174" s="3"/>
      <c r="G174" s="51"/>
      <c r="H174" s="52"/>
      <c r="I174" s="3"/>
      <c r="J174" s="3"/>
      <c r="K174" s="51"/>
      <c r="L174" s="53"/>
      <c r="M174" s="3"/>
      <c r="N174" s="3"/>
      <c r="O174" s="51"/>
      <c r="P174" s="53"/>
      <c r="Q174" s="3"/>
      <c r="R174" s="3"/>
      <c r="S174" s="3"/>
      <c r="T174" s="3"/>
      <c r="U174" s="3"/>
      <c r="V174" s="1"/>
      <c r="W174" s="1"/>
      <c r="X174" s="1"/>
      <c r="Y174" s="1"/>
      <c r="Z174" s="3"/>
      <c r="AA174" s="187"/>
      <c r="AB174" s="536"/>
      <c r="AC174" s="3"/>
      <c r="AD174" s="3"/>
      <c r="AE174" s="3"/>
      <c r="AF174" s="3"/>
      <c r="AG174" s="3"/>
      <c r="AH174" s="1"/>
      <c r="AI174" s="1"/>
      <c r="AJ174" s="3"/>
      <c r="AK174" s="3"/>
      <c r="AL174" s="3"/>
      <c r="AM174" s="3"/>
      <c r="AN174" s="3"/>
    </row>
    <row r="175" spans="1:40" ht="14.25" customHeight="1">
      <c r="A175" s="3"/>
      <c r="B175" s="3"/>
      <c r="C175" s="3"/>
      <c r="D175" s="3"/>
      <c r="E175" s="187"/>
      <c r="F175" s="3"/>
      <c r="G175" s="51"/>
      <c r="H175" s="52"/>
      <c r="I175" s="3"/>
      <c r="J175" s="3"/>
      <c r="K175" s="51"/>
      <c r="L175" s="53"/>
      <c r="M175" s="3"/>
      <c r="N175" s="3"/>
      <c r="O175" s="51"/>
      <c r="P175" s="53"/>
      <c r="Q175" s="3"/>
      <c r="R175" s="3"/>
      <c r="S175" s="3"/>
      <c r="T175" s="3"/>
      <c r="U175" s="3"/>
      <c r="V175" s="1"/>
      <c r="W175" s="1"/>
      <c r="X175" s="1"/>
      <c r="Y175" s="1"/>
      <c r="Z175" s="3"/>
      <c r="AA175" s="187"/>
      <c r="AB175" s="536"/>
      <c r="AC175" s="3"/>
      <c r="AD175" s="3"/>
      <c r="AE175" s="3"/>
      <c r="AF175" s="3"/>
      <c r="AG175" s="3"/>
      <c r="AH175" s="1"/>
      <c r="AI175" s="1"/>
      <c r="AJ175" s="3"/>
      <c r="AK175" s="3"/>
      <c r="AL175" s="3"/>
      <c r="AM175" s="3"/>
      <c r="AN175" s="3"/>
    </row>
    <row r="176" spans="1:40" ht="14.25" customHeight="1">
      <c r="A176" s="3"/>
      <c r="B176" s="3"/>
      <c r="C176" s="3"/>
      <c r="D176" s="3"/>
      <c r="E176" s="187"/>
      <c r="F176" s="3"/>
      <c r="G176" s="51"/>
      <c r="H176" s="52"/>
      <c r="I176" s="3"/>
      <c r="J176" s="3"/>
      <c r="K176" s="51"/>
      <c r="L176" s="53"/>
      <c r="M176" s="3"/>
      <c r="N176" s="3"/>
      <c r="O176" s="51"/>
      <c r="P176" s="53"/>
      <c r="Q176" s="3"/>
      <c r="R176" s="3"/>
      <c r="S176" s="3"/>
      <c r="T176" s="3"/>
      <c r="U176" s="3"/>
      <c r="V176" s="1"/>
      <c r="W176" s="1"/>
      <c r="X176" s="1"/>
      <c r="Y176" s="1"/>
      <c r="Z176" s="3"/>
      <c r="AA176" s="187"/>
      <c r="AB176" s="536"/>
      <c r="AC176" s="3"/>
      <c r="AD176" s="3"/>
      <c r="AE176" s="3"/>
      <c r="AF176" s="3"/>
      <c r="AG176" s="3"/>
      <c r="AH176" s="1"/>
      <c r="AI176" s="1"/>
      <c r="AJ176" s="3"/>
      <c r="AK176" s="3"/>
      <c r="AL176" s="3"/>
      <c r="AM176" s="3"/>
      <c r="AN176" s="3"/>
    </row>
    <row r="177" spans="1:40" ht="14.25" customHeight="1">
      <c r="A177" s="3"/>
      <c r="B177" s="3"/>
      <c r="C177" s="3"/>
      <c r="D177" s="3"/>
      <c r="E177" s="187"/>
      <c r="F177" s="3"/>
      <c r="G177" s="51"/>
      <c r="H177" s="52"/>
      <c r="I177" s="3"/>
      <c r="J177" s="3"/>
      <c r="K177" s="51"/>
      <c r="L177" s="53"/>
      <c r="M177" s="3"/>
      <c r="N177" s="3"/>
      <c r="O177" s="51"/>
      <c r="P177" s="53"/>
      <c r="Q177" s="3"/>
      <c r="R177" s="3"/>
      <c r="S177" s="3"/>
      <c r="T177" s="3"/>
      <c r="U177" s="3"/>
      <c r="V177" s="1"/>
      <c r="W177" s="1"/>
      <c r="X177" s="1"/>
      <c r="Y177" s="1"/>
      <c r="Z177" s="3"/>
      <c r="AA177" s="187"/>
      <c r="AB177" s="536"/>
      <c r="AC177" s="3"/>
      <c r="AD177" s="3"/>
      <c r="AE177" s="3"/>
      <c r="AF177" s="3"/>
      <c r="AG177" s="3"/>
      <c r="AH177" s="1"/>
      <c r="AI177" s="1"/>
      <c r="AJ177" s="3"/>
      <c r="AK177" s="3"/>
      <c r="AL177" s="3"/>
      <c r="AM177" s="3"/>
      <c r="AN177" s="3"/>
    </row>
    <row r="178" spans="1:40" ht="14.25" customHeight="1">
      <c r="A178" s="3"/>
      <c r="B178" s="3"/>
      <c r="C178" s="3"/>
      <c r="D178" s="3"/>
      <c r="E178" s="187"/>
      <c r="F178" s="3"/>
      <c r="G178" s="51"/>
      <c r="H178" s="52"/>
      <c r="I178" s="3"/>
      <c r="J178" s="3"/>
      <c r="K178" s="51"/>
      <c r="L178" s="53"/>
      <c r="M178" s="3"/>
      <c r="N178" s="3"/>
      <c r="O178" s="51"/>
      <c r="P178" s="53"/>
      <c r="Q178" s="3"/>
      <c r="R178" s="3"/>
      <c r="S178" s="3"/>
      <c r="T178" s="3"/>
      <c r="U178" s="3"/>
      <c r="V178" s="1"/>
      <c r="W178" s="1"/>
      <c r="X178" s="1"/>
      <c r="Y178" s="1"/>
      <c r="Z178" s="3"/>
      <c r="AA178" s="187"/>
      <c r="AB178" s="536"/>
      <c r="AC178" s="3"/>
      <c r="AD178" s="3"/>
      <c r="AE178" s="3"/>
      <c r="AF178" s="3"/>
      <c r="AG178" s="3"/>
      <c r="AH178" s="1"/>
      <c r="AI178" s="1"/>
      <c r="AJ178" s="3"/>
      <c r="AK178" s="3"/>
      <c r="AL178" s="3"/>
      <c r="AM178" s="3"/>
      <c r="AN178" s="3"/>
    </row>
    <row r="179" spans="1:40" ht="14.25" customHeight="1">
      <c r="A179" s="3"/>
      <c r="B179" s="3"/>
      <c r="C179" s="3"/>
      <c r="D179" s="3"/>
      <c r="E179" s="187"/>
      <c r="F179" s="3"/>
      <c r="G179" s="51"/>
      <c r="H179" s="52"/>
      <c r="I179" s="3"/>
      <c r="J179" s="3"/>
      <c r="K179" s="51"/>
      <c r="L179" s="53"/>
      <c r="M179" s="3"/>
      <c r="N179" s="3"/>
      <c r="O179" s="51"/>
      <c r="P179" s="53"/>
      <c r="Q179" s="3"/>
      <c r="R179" s="3"/>
      <c r="S179" s="3"/>
      <c r="T179" s="3"/>
      <c r="U179" s="3"/>
      <c r="V179" s="1"/>
      <c r="W179" s="1"/>
      <c r="X179" s="1"/>
      <c r="Y179" s="1"/>
      <c r="Z179" s="3"/>
      <c r="AA179" s="187"/>
      <c r="AB179" s="536"/>
      <c r="AC179" s="3"/>
      <c r="AD179" s="3"/>
      <c r="AE179" s="3"/>
      <c r="AF179" s="3"/>
      <c r="AG179" s="3"/>
      <c r="AH179" s="1"/>
      <c r="AI179" s="1"/>
      <c r="AJ179" s="3"/>
      <c r="AK179" s="3"/>
      <c r="AL179" s="3"/>
      <c r="AM179" s="3"/>
      <c r="AN179" s="3"/>
    </row>
    <row r="180" spans="1:40" ht="14.25" customHeight="1">
      <c r="A180" s="3"/>
      <c r="B180" s="3"/>
      <c r="C180" s="3"/>
      <c r="D180" s="3"/>
      <c r="E180" s="187"/>
      <c r="F180" s="3"/>
      <c r="G180" s="51"/>
      <c r="H180" s="52"/>
      <c r="I180" s="3"/>
      <c r="J180" s="3"/>
      <c r="K180" s="51"/>
      <c r="L180" s="53"/>
      <c r="M180" s="3"/>
      <c r="N180" s="3"/>
      <c r="O180" s="51"/>
      <c r="P180" s="53"/>
      <c r="Q180" s="3"/>
      <c r="R180" s="3"/>
      <c r="S180" s="3"/>
      <c r="T180" s="3"/>
      <c r="U180" s="3"/>
      <c r="V180" s="1"/>
      <c r="W180" s="1"/>
      <c r="X180" s="1"/>
      <c r="Y180" s="1"/>
      <c r="Z180" s="3"/>
      <c r="AA180" s="187"/>
      <c r="AB180" s="536"/>
      <c r="AC180" s="3"/>
      <c r="AD180" s="3"/>
      <c r="AE180" s="3"/>
      <c r="AF180" s="3"/>
      <c r="AG180" s="3"/>
      <c r="AH180" s="1"/>
      <c r="AI180" s="1"/>
      <c r="AJ180" s="3"/>
      <c r="AK180" s="3"/>
      <c r="AL180" s="3"/>
      <c r="AM180" s="3"/>
      <c r="AN180" s="3"/>
    </row>
    <row r="181" spans="1:40" ht="14.25" customHeight="1">
      <c r="A181" s="3"/>
      <c r="B181" s="3"/>
      <c r="C181" s="3"/>
      <c r="D181" s="3"/>
      <c r="E181" s="187"/>
      <c r="F181" s="3"/>
      <c r="G181" s="51"/>
      <c r="H181" s="52"/>
      <c r="I181" s="3"/>
      <c r="J181" s="3"/>
      <c r="K181" s="51"/>
      <c r="L181" s="53"/>
      <c r="M181" s="3"/>
      <c r="N181" s="3"/>
      <c r="O181" s="51"/>
      <c r="P181" s="53"/>
      <c r="Q181" s="3"/>
      <c r="R181" s="3"/>
      <c r="S181" s="3"/>
      <c r="T181" s="3"/>
      <c r="U181" s="3"/>
      <c r="V181" s="1"/>
      <c r="W181" s="1"/>
      <c r="X181" s="1"/>
      <c r="Y181" s="1"/>
      <c r="Z181" s="3"/>
      <c r="AA181" s="187"/>
      <c r="AB181" s="536"/>
      <c r="AC181" s="3"/>
      <c r="AD181" s="3"/>
      <c r="AE181" s="3"/>
      <c r="AF181" s="3"/>
      <c r="AG181" s="3"/>
      <c r="AH181" s="1"/>
      <c r="AI181" s="1"/>
      <c r="AJ181" s="3"/>
      <c r="AK181" s="3"/>
      <c r="AL181" s="3"/>
      <c r="AM181" s="3"/>
      <c r="AN181" s="3"/>
    </row>
    <row r="182" spans="1:40" ht="14.25" customHeight="1">
      <c r="A182" s="3"/>
      <c r="B182" s="3"/>
      <c r="C182" s="3"/>
      <c r="D182" s="3"/>
      <c r="E182" s="187"/>
      <c r="F182" s="3"/>
      <c r="G182" s="51"/>
      <c r="H182" s="52"/>
      <c r="I182" s="3"/>
      <c r="J182" s="3"/>
      <c r="K182" s="51"/>
      <c r="L182" s="53"/>
      <c r="M182" s="3"/>
      <c r="N182" s="3"/>
      <c r="O182" s="51"/>
      <c r="P182" s="53"/>
      <c r="Q182" s="3"/>
      <c r="R182" s="3"/>
      <c r="S182" s="3"/>
      <c r="T182" s="3"/>
      <c r="U182" s="3"/>
      <c r="V182" s="1"/>
      <c r="W182" s="1"/>
      <c r="X182" s="1"/>
      <c r="Y182" s="1"/>
      <c r="Z182" s="3"/>
      <c r="AA182" s="187"/>
      <c r="AB182" s="536"/>
      <c r="AC182" s="3"/>
      <c r="AD182" s="3"/>
      <c r="AE182" s="3"/>
      <c r="AF182" s="3"/>
      <c r="AG182" s="3"/>
      <c r="AH182" s="1"/>
      <c r="AI182" s="1"/>
      <c r="AJ182" s="3"/>
      <c r="AK182" s="3"/>
      <c r="AL182" s="3"/>
      <c r="AM182" s="3"/>
      <c r="AN182" s="3"/>
    </row>
    <row r="183" spans="1:40" ht="14.25" customHeight="1">
      <c r="A183" s="3"/>
      <c r="B183" s="3"/>
      <c r="C183" s="3"/>
      <c r="D183" s="3"/>
      <c r="E183" s="187"/>
      <c r="F183" s="3"/>
      <c r="G183" s="51"/>
      <c r="H183" s="52"/>
      <c r="I183" s="3"/>
      <c r="J183" s="3"/>
      <c r="K183" s="51"/>
      <c r="L183" s="53"/>
      <c r="M183" s="3"/>
      <c r="N183" s="3"/>
      <c r="O183" s="51"/>
      <c r="P183" s="53"/>
      <c r="Q183" s="3"/>
      <c r="R183" s="3"/>
      <c r="S183" s="3"/>
      <c r="T183" s="3"/>
      <c r="U183" s="3"/>
      <c r="V183" s="1"/>
      <c r="W183" s="1"/>
      <c r="X183" s="1"/>
      <c r="Y183" s="1"/>
      <c r="Z183" s="3"/>
      <c r="AA183" s="187"/>
      <c r="AB183" s="536"/>
      <c r="AC183" s="3"/>
      <c r="AD183" s="3"/>
      <c r="AE183" s="3"/>
      <c r="AF183" s="3"/>
      <c r="AG183" s="3"/>
      <c r="AH183" s="1"/>
      <c r="AI183" s="1"/>
      <c r="AJ183" s="3"/>
      <c r="AK183" s="3"/>
      <c r="AL183" s="3"/>
      <c r="AM183" s="3"/>
      <c r="AN183" s="3"/>
    </row>
    <row r="184" spans="1:40" ht="14.25" customHeight="1">
      <c r="A184" s="3"/>
      <c r="B184" s="3"/>
      <c r="C184" s="3"/>
      <c r="D184" s="3"/>
      <c r="E184" s="187"/>
      <c r="F184" s="3"/>
      <c r="G184" s="51"/>
      <c r="H184" s="52"/>
      <c r="I184" s="3"/>
      <c r="J184" s="3"/>
      <c r="K184" s="51"/>
      <c r="L184" s="53"/>
      <c r="M184" s="3"/>
      <c r="N184" s="3"/>
      <c r="O184" s="51"/>
      <c r="P184" s="53"/>
      <c r="Q184" s="3"/>
      <c r="R184" s="3"/>
      <c r="S184" s="3"/>
      <c r="T184" s="3"/>
      <c r="U184" s="3"/>
      <c r="V184" s="1"/>
      <c r="W184" s="1"/>
      <c r="X184" s="1"/>
      <c r="Y184" s="1"/>
      <c r="Z184" s="3"/>
      <c r="AA184" s="187"/>
      <c r="AB184" s="536"/>
      <c r="AC184" s="3"/>
      <c r="AD184" s="3"/>
      <c r="AE184" s="3"/>
      <c r="AF184" s="3"/>
      <c r="AG184" s="3"/>
      <c r="AH184" s="1"/>
      <c r="AI184" s="1"/>
      <c r="AJ184" s="3"/>
      <c r="AK184" s="3"/>
      <c r="AL184" s="3"/>
      <c r="AM184" s="3"/>
      <c r="AN184" s="3"/>
    </row>
    <row r="185" spans="1:40" ht="14.25" customHeight="1">
      <c r="A185" s="3"/>
      <c r="B185" s="3"/>
      <c r="C185" s="3"/>
      <c r="D185" s="3"/>
      <c r="E185" s="187"/>
      <c r="F185" s="3"/>
      <c r="G185" s="51"/>
      <c r="H185" s="52"/>
      <c r="I185" s="3"/>
      <c r="J185" s="3"/>
      <c r="K185" s="51"/>
      <c r="L185" s="53"/>
      <c r="M185" s="3"/>
      <c r="N185" s="3"/>
      <c r="O185" s="51"/>
      <c r="P185" s="53"/>
      <c r="Q185" s="3"/>
      <c r="R185" s="3"/>
      <c r="S185" s="3"/>
      <c r="T185" s="3"/>
      <c r="U185" s="3"/>
      <c r="V185" s="1"/>
      <c r="W185" s="1"/>
      <c r="X185" s="1"/>
      <c r="Y185" s="1"/>
      <c r="Z185" s="3"/>
      <c r="AA185" s="187"/>
      <c r="AB185" s="536"/>
      <c r="AC185" s="3"/>
      <c r="AD185" s="3"/>
      <c r="AE185" s="3"/>
      <c r="AF185" s="3"/>
      <c r="AG185" s="3"/>
      <c r="AH185" s="1"/>
      <c r="AI185" s="1"/>
      <c r="AJ185" s="3"/>
      <c r="AK185" s="3"/>
      <c r="AL185" s="3"/>
      <c r="AM185" s="3"/>
      <c r="AN185" s="3"/>
    </row>
    <row r="186" spans="1:40" ht="14.25" customHeight="1">
      <c r="A186" s="3"/>
      <c r="B186" s="3"/>
      <c r="C186" s="3"/>
      <c r="D186" s="3"/>
      <c r="E186" s="187"/>
      <c r="F186" s="3"/>
      <c r="G186" s="51"/>
      <c r="H186" s="52"/>
      <c r="I186" s="3"/>
      <c r="J186" s="3"/>
      <c r="K186" s="51"/>
      <c r="L186" s="53"/>
      <c r="M186" s="3"/>
      <c r="N186" s="3"/>
      <c r="O186" s="51"/>
      <c r="P186" s="53"/>
      <c r="Q186" s="3"/>
      <c r="R186" s="3"/>
      <c r="S186" s="3"/>
      <c r="T186" s="3"/>
      <c r="U186" s="3"/>
      <c r="V186" s="1"/>
      <c r="W186" s="1"/>
      <c r="X186" s="1"/>
      <c r="Y186" s="1"/>
      <c r="Z186" s="3"/>
      <c r="AA186" s="187"/>
      <c r="AB186" s="536"/>
      <c r="AC186" s="3"/>
      <c r="AD186" s="3"/>
      <c r="AE186" s="3"/>
      <c r="AF186" s="3"/>
      <c r="AG186" s="3"/>
      <c r="AH186" s="1"/>
      <c r="AI186" s="1"/>
      <c r="AJ186" s="3"/>
      <c r="AK186" s="3"/>
      <c r="AL186" s="3"/>
      <c r="AM186" s="3"/>
      <c r="AN186" s="3"/>
    </row>
    <row r="187" spans="1:40" ht="14.25" customHeight="1">
      <c r="A187" s="3"/>
      <c r="B187" s="3"/>
      <c r="C187" s="3"/>
      <c r="D187" s="3"/>
      <c r="E187" s="187"/>
      <c r="F187" s="3"/>
      <c r="G187" s="51"/>
      <c r="H187" s="52"/>
      <c r="I187" s="3"/>
      <c r="J187" s="3"/>
      <c r="K187" s="51"/>
      <c r="L187" s="53"/>
      <c r="M187" s="3"/>
      <c r="N187" s="3"/>
      <c r="O187" s="51"/>
      <c r="P187" s="53"/>
      <c r="Q187" s="3"/>
      <c r="R187" s="3"/>
      <c r="S187" s="3"/>
      <c r="T187" s="3"/>
      <c r="U187" s="3"/>
      <c r="V187" s="1"/>
      <c r="W187" s="1"/>
      <c r="X187" s="1"/>
      <c r="Y187" s="1"/>
      <c r="Z187" s="3"/>
      <c r="AA187" s="187"/>
      <c r="AB187" s="536"/>
      <c r="AC187" s="3"/>
      <c r="AD187" s="3"/>
      <c r="AE187" s="3"/>
      <c r="AF187" s="3"/>
      <c r="AG187" s="3"/>
      <c r="AH187" s="1"/>
      <c r="AI187" s="1"/>
      <c r="AJ187" s="3"/>
      <c r="AK187" s="3"/>
      <c r="AL187" s="3"/>
      <c r="AM187" s="3"/>
      <c r="AN187" s="3"/>
    </row>
    <row r="188" spans="1:40" ht="14.25" customHeight="1">
      <c r="A188" s="3"/>
      <c r="B188" s="3"/>
      <c r="C188" s="3"/>
      <c r="D188" s="3"/>
      <c r="E188" s="187"/>
      <c r="F188" s="3"/>
      <c r="G188" s="51"/>
      <c r="H188" s="52"/>
      <c r="I188" s="3"/>
      <c r="J188" s="3"/>
      <c r="K188" s="51"/>
      <c r="L188" s="53"/>
      <c r="M188" s="3"/>
      <c r="N188" s="3"/>
      <c r="O188" s="51"/>
      <c r="P188" s="53"/>
      <c r="Q188" s="3"/>
      <c r="R188" s="3"/>
      <c r="S188" s="3"/>
      <c r="T188" s="3"/>
      <c r="U188" s="3"/>
      <c r="V188" s="1"/>
      <c r="W188" s="1"/>
      <c r="X188" s="1"/>
      <c r="Y188" s="1"/>
      <c r="Z188" s="3"/>
      <c r="AA188" s="187"/>
      <c r="AB188" s="536"/>
      <c r="AC188" s="3"/>
      <c r="AD188" s="3"/>
      <c r="AE188" s="3"/>
      <c r="AF188" s="3"/>
      <c r="AG188" s="3"/>
      <c r="AH188" s="1"/>
      <c r="AI188" s="1"/>
      <c r="AJ188" s="3"/>
      <c r="AK188" s="3"/>
      <c r="AL188" s="3"/>
      <c r="AM188" s="3"/>
      <c r="AN188" s="3"/>
    </row>
    <row r="189" spans="1:40" ht="14.25" customHeight="1">
      <c r="A189" s="3"/>
      <c r="B189" s="3"/>
      <c r="C189" s="3"/>
      <c r="D189" s="3"/>
      <c r="E189" s="187"/>
      <c r="F189" s="3"/>
      <c r="G189" s="51"/>
      <c r="H189" s="52"/>
      <c r="I189" s="3"/>
      <c r="J189" s="3"/>
      <c r="K189" s="51"/>
      <c r="L189" s="53"/>
      <c r="M189" s="3"/>
      <c r="N189" s="3"/>
      <c r="O189" s="51"/>
      <c r="P189" s="53"/>
      <c r="Q189" s="3"/>
      <c r="R189" s="3"/>
      <c r="S189" s="3"/>
      <c r="T189" s="3"/>
      <c r="U189" s="3"/>
      <c r="V189" s="1"/>
      <c r="W189" s="1"/>
      <c r="X189" s="1"/>
      <c r="Y189" s="1"/>
      <c r="Z189" s="3"/>
      <c r="AA189" s="187"/>
      <c r="AB189" s="536"/>
      <c r="AC189" s="3"/>
      <c r="AD189" s="3"/>
      <c r="AE189" s="3"/>
      <c r="AF189" s="3"/>
      <c r="AG189" s="3"/>
      <c r="AH189" s="1"/>
      <c r="AI189" s="1"/>
      <c r="AJ189" s="3"/>
      <c r="AK189" s="3"/>
      <c r="AL189" s="3"/>
      <c r="AM189" s="3"/>
      <c r="AN189" s="3"/>
    </row>
    <row r="190" spans="1:40" ht="14.25" customHeight="1">
      <c r="A190" s="3"/>
      <c r="B190" s="3"/>
      <c r="C190" s="3"/>
      <c r="D190" s="3"/>
      <c r="E190" s="187"/>
      <c r="F190" s="3"/>
      <c r="G190" s="51"/>
      <c r="H190" s="52"/>
      <c r="I190" s="3"/>
      <c r="J190" s="3"/>
      <c r="K190" s="51"/>
      <c r="L190" s="53"/>
      <c r="M190" s="3"/>
      <c r="N190" s="3"/>
      <c r="O190" s="51"/>
      <c r="P190" s="53"/>
      <c r="Q190" s="3"/>
      <c r="R190" s="3"/>
      <c r="S190" s="3"/>
      <c r="T190" s="3"/>
      <c r="U190" s="3"/>
      <c r="V190" s="1"/>
      <c r="W190" s="1"/>
      <c r="X190" s="1"/>
      <c r="Y190" s="1"/>
      <c r="Z190" s="3"/>
      <c r="AA190" s="187"/>
      <c r="AB190" s="536"/>
      <c r="AC190" s="3"/>
      <c r="AD190" s="3"/>
      <c r="AE190" s="3"/>
      <c r="AF190" s="3"/>
      <c r="AG190" s="3"/>
      <c r="AH190" s="1"/>
      <c r="AI190" s="1"/>
      <c r="AJ190" s="3"/>
      <c r="AK190" s="3"/>
      <c r="AL190" s="3"/>
      <c r="AM190" s="3"/>
      <c r="AN190" s="3"/>
    </row>
    <row r="191" spans="1:40" ht="14.25" customHeight="1">
      <c r="A191" s="3"/>
      <c r="B191" s="3"/>
      <c r="C191" s="3"/>
      <c r="D191" s="3"/>
      <c r="E191" s="187"/>
      <c r="F191" s="3"/>
      <c r="G191" s="51"/>
      <c r="H191" s="52"/>
      <c r="I191" s="3"/>
      <c r="J191" s="3"/>
      <c r="K191" s="51"/>
      <c r="L191" s="53"/>
      <c r="M191" s="3"/>
      <c r="N191" s="3"/>
      <c r="O191" s="51"/>
      <c r="P191" s="53"/>
      <c r="Q191" s="3"/>
      <c r="R191" s="3"/>
      <c r="S191" s="3"/>
      <c r="T191" s="3"/>
      <c r="U191" s="3"/>
      <c r="V191" s="1"/>
      <c r="W191" s="1"/>
      <c r="X191" s="1"/>
      <c r="Y191" s="1"/>
      <c r="Z191" s="3"/>
      <c r="AA191" s="187"/>
      <c r="AB191" s="536"/>
      <c r="AC191" s="3"/>
      <c r="AD191" s="3"/>
      <c r="AE191" s="3"/>
      <c r="AF191" s="3"/>
      <c r="AG191" s="3"/>
      <c r="AH191" s="1"/>
      <c r="AI191" s="1"/>
      <c r="AJ191" s="3"/>
      <c r="AK191" s="3"/>
      <c r="AL191" s="3"/>
      <c r="AM191" s="3"/>
      <c r="AN191" s="3"/>
    </row>
    <row r="192" spans="1:40" ht="14.25" customHeight="1">
      <c r="A192" s="3"/>
      <c r="B192" s="3"/>
      <c r="C192" s="3"/>
      <c r="D192" s="3"/>
      <c r="E192" s="187"/>
      <c r="F192" s="3"/>
      <c r="G192" s="51"/>
      <c r="H192" s="52"/>
      <c r="I192" s="3"/>
      <c r="J192" s="3"/>
      <c r="K192" s="51"/>
      <c r="L192" s="53"/>
      <c r="M192" s="3"/>
      <c r="N192" s="3"/>
      <c r="O192" s="51"/>
      <c r="P192" s="53"/>
      <c r="Q192" s="3"/>
      <c r="R192" s="3"/>
      <c r="S192" s="3"/>
      <c r="T192" s="3"/>
      <c r="U192" s="3"/>
      <c r="V192" s="1"/>
      <c r="W192" s="1"/>
      <c r="X192" s="1"/>
      <c r="Y192" s="1"/>
      <c r="Z192" s="3"/>
      <c r="AA192" s="187"/>
      <c r="AB192" s="536"/>
      <c r="AC192" s="3"/>
      <c r="AD192" s="3"/>
      <c r="AE192" s="3"/>
      <c r="AF192" s="3"/>
      <c r="AG192" s="3"/>
      <c r="AH192" s="1"/>
      <c r="AI192" s="1"/>
      <c r="AJ192" s="3"/>
      <c r="AK192" s="3"/>
      <c r="AL192" s="3"/>
      <c r="AM192" s="3"/>
      <c r="AN192" s="3"/>
    </row>
    <row r="193" spans="1:40" ht="14.25" customHeight="1">
      <c r="A193" s="3"/>
      <c r="B193" s="3"/>
      <c r="C193" s="3"/>
      <c r="D193" s="3"/>
      <c r="E193" s="187"/>
      <c r="F193" s="3"/>
      <c r="G193" s="51"/>
      <c r="H193" s="52"/>
      <c r="I193" s="3"/>
      <c r="J193" s="3"/>
      <c r="K193" s="51"/>
      <c r="L193" s="53"/>
      <c r="M193" s="3"/>
      <c r="N193" s="3"/>
      <c r="O193" s="51"/>
      <c r="P193" s="53"/>
      <c r="Q193" s="3"/>
      <c r="R193" s="3"/>
      <c r="S193" s="3"/>
      <c r="T193" s="3"/>
      <c r="U193" s="3"/>
      <c r="V193" s="1"/>
      <c r="W193" s="1"/>
      <c r="X193" s="1"/>
      <c r="Y193" s="1"/>
      <c r="Z193" s="3"/>
      <c r="AA193" s="187"/>
      <c r="AB193" s="536"/>
      <c r="AC193" s="3"/>
      <c r="AD193" s="3"/>
      <c r="AE193" s="3"/>
      <c r="AF193" s="3"/>
      <c r="AG193" s="3"/>
      <c r="AH193" s="1"/>
      <c r="AI193" s="1"/>
      <c r="AJ193" s="3"/>
      <c r="AK193" s="3"/>
      <c r="AL193" s="3"/>
      <c r="AM193" s="3"/>
      <c r="AN193" s="3"/>
    </row>
    <row r="194" spans="1:40" ht="14.25" customHeight="1">
      <c r="A194" s="3"/>
      <c r="B194" s="3"/>
      <c r="C194" s="3"/>
      <c r="D194" s="3"/>
      <c r="E194" s="187"/>
      <c r="F194" s="3"/>
      <c r="G194" s="51"/>
      <c r="H194" s="52"/>
      <c r="I194" s="3"/>
      <c r="J194" s="3"/>
      <c r="K194" s="51"/>
      <c r="L194" s="53"/>
      <c r="M194" s="3"/>
      <c r="N194" s="3"/>
      <c r="O194" s="51"/>
      <c r="P194" s="53"/>
      <c r="Q194" s="3"/>
      <c r="R194" s="3"/>
      <c r="S194" s="3"/>
      <c r="T194" s="3"/>
      <c r="U194" s="3"/>
      <c r="V194" s="1"/>
      <c r="W194" s="1"/>
      <c r="X194" s="1"/>
      <c r="Y194" s="1"/>
      <c r="Z194" s="3"/>
      <c r="AA194" s="187"/>
      <c r="AB194" s="536"/>
      <c r="AC194" s="3"/>
      <c r="AD194" s="3"/>
      <c r="AE194" s="3"/>
      <c r="AF194" s="3"/>
      <c r="AG194" s="3"/>
      <c r="AH194" s="1"/>
      <c r="AI194" s="1"/>
      <c r="AJ194" s="3"/>
      <c r="AK194" s="3"/>
      <c r="AL194" s="3"/>
      <c r="AM194" s="3"/>
      <c r="AN194" s="3"/>
    </row>
    <row r="195" spans="1:40" ht="14.25" customHeight="1">
      <c r="A195" s="3"/>
      <c r="B195" s="3"/>
      <c r="C195" s="3"/>
      <c r="D195" s="3"/>
      <c r="E195" s="187"/>
      <c r="F195" s="3"/>
      <c r="G195" s="51"/>
      <c r="H195" s="52"/>
      <c r="I195" s="3"/>
      <c r="J195" s="3"/>
      <c r="K195" s="51"/>
      <c r="L195" s="53"/>
      <c r="M195" s="3"/>
      <c r="N195" s="3"/>
      <c r="O195" s="51"/>
      <c r="P195" s="53"/>
      <c r="Q195" s="3"/>
      <c r="R195" s="3"/>
      <c r="S195" s="3"/>
      <c r="T195" s="3"/>
      <c r="U195" s="3"/>
      <c r="V195" s="1"/>
      <c r="W195" s="1"/>
      <c r="X195" s="1"/>
      <c r="Y195" s="1"/>
      <c r="Z195" s="3"/>
      <c r="AA195" s="187"/>
      <c r="AB195" s="536"/>
      <c r="AC195" s="3"/>
      <c r="AD195" s="3"/>
      <c r="AE195" s="3"/>
      <c r="AF195" s="3"/>
      <c r="AG195" s="3"/>
      <c r="AH195" s="1"/>
      <c r="AI195" s="1"/>
      <c r="AJ195" s="3"/>
      <c r="AK195" s="3"/>
      <c r="AL195" s="3"/>
      <c r="AM195" s="3"/>
      <c r="AN195" s="3"/>
    </row>
    <row r="196" spans="1:40" ht="14.25" customHeight="1">
      <c r="A196" s="3"/>
      <c r="B196" s="3"/>
      <c r="C196" s="3"/>
      <c r="D196" s="3"/>
      <c r="E196" s="187"/>
      <c r="F196" s="3"/>
      <c r="G196" s="51"/>
      <c r="H196" s="52"/>
      <c r="I196" s="3"/>
      <c r="J196" s="3"/>
      <c r="K196" s="51"/>
      <c r="L196" s="53"/>
      <c r="M196" s="3"/>
      <c r="N196" s="3"/>
      <c r="O196" s="51"/>
      <c r="P196" s="53"/>
      <c r="Q196" s="3"/>
      <c r="R196" s="3"/>
      <c r="S196" s="3"/>
      <c r="T196" s="3"/>
      <c r="U196" s="3"/>
      <c r="V196" s="1"/>
      <c r="W196" s="1"/>
      <c r="X196" s="1"/>
      <c r="Y196" s="1"/>
      <c r="Z196" s="3"/>
      <c r="AA196" s="187"/>
      <c r="AB196" s="536"/>
      <c r="AC196" s="3"/>
      <c r="AD196" s="3"/>
      <c r="AE196" s="3"/>
      <c r="AF196" s="3"/>
      <c r="AG196" s="3"/>
      <c r="AH196" s="1"/>
      <c r="AI196" s="1"/>
      <c r="AJ196" s="3"/>
      <c r="AK196" s="3"/>
      <c r="AL196" s="3"/>
      <c r="AM196" s="3"/>
      <c r="AN196" s="3"/>
    </row>
    <row r="197" spans="1:40" ht="14.25" customHeight="1">
      <c r="A197" s="3"/>
      <c r="B197" s="3"/>
      <c r="C197" s="3"/>
      <c r="D197" s="3"/>
      <c r="E197" s="187"/>
      <c r="F197" s="3"/>
      <c r="G197" s="51"/>
      <c r="H197" s="52"/>
      <c r="I197" s="3"/>
      <c r="J197" s="3"/>
      <c r="K197" s="51"/>
      <c r="L197" s="53"/>
      <c r="M197" s="3"/>
      <c r="N197" s="3"/>
      <c r="O197" s="51"/>
      <c r="P197" s="53"/>
      <c r="Q197" s="3"/>
      <c r="R197" s="3"/>
      <c r="S197" s="3"/>
      <c r="T197" s="3"/>
      <c r="U197" s="3"/>
      <c r="V197" s="1"/>
      <c r="W197" s="1"/>
      <c r="X197" s="1"/>
      <c r="Y197" s="1"/>
      <c r="Z197" s="3"/>
      <c r="AA197" s="187"/>
      <c r="AB197" s="536"/>
      <c r="AC197" s="3"/>
      <c r="AD197" s="3"/>
      <c r="AE197" s="3"/>
      <c r="AF197" s="3"/>
      <c r="AG197" s="3"/>
      <c r="AH197" s="1"/>
      <c r="AI197" s="1"/>
      <c r="AJ197" s="3"/>
      <c r="AK197" s="3"/>
      <c r="AL197" s="3"/>
      <c r="AM197" s="3"/>
      <c r="AN197" s="3"/>
    </row>
    <row r="198" spans="1:40" ht="14.25" customHeight="1">
      <c r="A198" s="3"/>
      <c r="B198" s="3"/>
      <c r="C198" s="3"/>
      <c r="D198" s="3"/>
      <c r="E198" s="187"/>
      <c r="F198" s="3"/>
      <c r="G198" s="51"/>
      <c r="H198" s="52"/>
      <c r="I198" s="3"/>
      <c r="J198" s="3"/>
      <c r="K198" s="51"/>
      <c r="L198" s="53"/>
      <c r="M198" s="3"/>
      <c r="N198" s="3"/>
      <c r="O198" s="51"/>
      <c r="P198" s="53"/>
      <c r="Q198" s="3"/>
      <c r="R198" s="3"/>
      <c r="S198" s="3"/>
      <c r="T198" s="3"/>
      <c r="U198" s="3"/>
      <c r="V198" s="1"/>
      <c r="W198" s="1"/>
      <c r="X198" s="1"/>
      <c r="Y198" s="1"/>
      <c r="Z198" s="3"/>
      <c r="AA198" s="187"/>
      <c r="AB198" s="536"/>
      <c r="AC198" s="3"/>
      <c r="AD198" s="3"/>
      <c r="AE198" s="3"/>
      <c r="AF198" s="3"/>
      <c r="AG198" s="3"/>
      <c r="AH198" s="1"/>
      <c r="AI198" s="1"/>
      <c r="AJ198" s="3"/>
      <c r="AK198" s="3"/>
      <c r="AL198" s="3"/>
      <c r="AM198" s="3"/>
      <c r="AN198" s="3"/>
    </row>
    <row r="199" spans="1:40" ht="14.25" customHeight="1">
      <c r="A199" s="3"/>
      <c r="B199" s="3"/>
      <c r="C199" s="3"/>
      <c r="D199" s="3"/>
      <c r="E199" s="187"/>
      <c r="F199" s="3"/>
      <c r="G199" s="51"/>
      <c r="H199" s="52"/>
      <c r="I199" s="3"/>
      <c r="J199" s="3"/>
      <c r="K199" s="51"/>
      <c r="L199" s="53"/>
      <c r="M199" s="3"/>
      <c r="N199" s="3"/>
      <c r="O199" s="51"/>
      <c r="P199" s="53"/>
      <c r="Q199" s="3"/>
      <c r="R199" s="3"/>
      <c r="S199" s="3"/>
      <c r="T199" s="3"/>
      <c r="U199" s="3"/>
      <c r="V199" s="1"/>
      <c r="W199" s="1"/>
      <c r="X199" s="1"/>
      <c r="Y199" s="1"/>
      <c r="Z199" s="3"/>
      <c r="AA199" s="187"/>
      <c r="AB199" s="536"/>
      <c r="AC199" s="3"/>
      <c r="AD199" s="3"/>
      <c r="AE199" s="3"/>
      <c r="AF199" s="3"/>
      <c r="AG199" s="3"/>
      <c r="AH199" s="1"/>
      <c r="AI199" s="1"/>
      <c r="AJ199" s="3"/>
      <c r="AK199" s="3"/>
      <c r="AL199" s="3"/>
      <c r="AM199" s="3"/>
      <c r="AN199" s="3"/>
    </row>
    <row r="200" spans="1:40" ht="14.25" customHeight="1">
      <c r="A200" s="3"/>
      <c r="B200" s="3"/>
      <c r="C200" s="3"/>
      <c r="D200" s="3"/>
      <c r="E200" s="187"/>
      <c r="F200" s="3"/>
      <c r="G200" s="51"/>
      <c r="H200" s="52"/>
      <c r="I200" s="3"/>
      <c r="J200" s="3"/>
      <c r="K200" s="51"/>
      <c r="L200" s="53"/>
      <c r="M200" s="3"/>
      <c r="N200" s="3"/>
      <c r="O200" s="51"/>
      <c r="P200" s="53"/>
      <c r="Q200" s="3"/>
      <c r="R200" s="3"/>
      <c r="S200" s="3"/>
      <c r="T200" s="3"/>
      <c r="U200" s="3"/>
      <c r="V200" s="1"/>
      <c r="W200" s="1"/>
      <c r="X200" s="1"/>
      <c r="Y200" s="1"/>
      <c r="Z200" s="3"/>
      <c r="AA200" s="187"/>
      <c r="AB200" s="536"/>
      <c r="AC200" s="3"/>
      <c r="AD200" s="3"/>
      <c r="AE200" s="3"/>
      <c r="AF200" s="3"/>
      <c r="AG200" s="3"/>
      <c r="AH200" s="1"/>
      <c r="AI200" s="1"/>
      <c r="AJ200" s="3"/>
      <c r="AK200" s="3"/>
      <c r="AL200" s="3"/>
      <c r="AM200" s="3"/>
      <c r="AN200" s="3"/>
    </row>
    <row r="201" spans="1:40" ht="14.25" customHeight="1">
      <c r="A201" s="3"/>
      <c r="B201" s="3"/>
      <c r="C201" s="3"/>
      <c r="D201" s="3"/>
      <c r="E201" s="187"/>
      <c r="F201" s="3"/>
      <c r="G201" s="51"/>
      <c r="H201" s="52"/>
      <c r="I201" s="3"/>
      <c r="J201" s="3"/>
      <c r="K201" s="51"/>
      <c r="L201" s="53"/>
      <c r="M201" s="3"/>
      <c r="N201" s="3"/>
      <c r="O201" s="51"/>
      <c r="P201" s="53"/>
      <c r="Q201" s="3"/>
      <c r="R201" s="3"/>
      <c r="S201" s="3"/>
      <c r="T201" s="3"/>
      <c r="U201" s="3"/>
      <c r="V201" s="1"/>
      <c r="W201" s="1"/>
      <c r="X201" s="1"/>
      <c r="Y201" s="1"/>
      <c r="Z201" s="3"/>
      <c r="AA201" s="187"/>
      <c r="AB201" s="536"/>
      <c r="AC201" s="3"/>
      <c r="AD201" s="3"/>
      <c r="AE201" s="3"/>
      <c r="AF201" s="3"/>
      <c r="AG201" s="3"/>
      <c r="AH201" s="1"/>
      <c r="AI201" s="1"/>
      <c r="AJ201" s="3"/>
      <c r="AK201" s="3"/>
      <c r="AL201" s="3"/>
      <c r="AM201" s="3"/>
      <c r="AN201" s="3"/>
    </row>
    <row r="202" spans="1:40" ht="14.25" customHeight="1">
      <c r="A202" s="3"/>
      <c r="B202" s="3"/>
      <c r="C202" s="3"/>
      <c r="D202" s="3"/>
      <c r="E202" s="187"/>
      <c r="F202" s="3"/>
      <c r="G202" s="51"/>
      <c r="H202" s="52"/>
      <c r="I202" s="3"/>
      <c r="J202" s="3"/>
      <c r="K202" s="51"/>
      <c r="L202" s="53"/>
      <c r="M202" s="3"/>
      <c r="N202" s="3"/>
      <c r="O202" s="51"/>
      <c r="P202" s="53"/>
      <c r="Q202" s="3"/>
      <c r="R202" s="3"/>
      <c r="S202" s="3"/>
      <c r="T202" s="3"/>
      <c r="U202" s="3"/>
      <c r="V202" s="1"/>
      <c r="W202" s="1"/>
      <c r="X202" s="1"/>
      <c r="Y202" s="1"/>
      <c r="Z202" s="3"/>
      <c r="AA202" s="187"/>
      <c r="AB202" s="536"/>
      <c r="AC202" s="3"/>
      <c r="AD202" s="3"/>
      <c r="AE202" s="3"/>
      <c r="AF202" s="3"/>
      <c r="AG202" s="3"/>
      <c r="AH202" s="1"/>
      <c r="AI202" s="1"/>
      <c r="AJ202" s="3"/>
      <c r="AK202" s="3"/>
      <c r="AL202" s="3"/>
      <c r="AM202" s="3"/>
      <c r="AN202" s="3"/>
    </row>
    <row r="203" spans="1:40" ht="14.25" customHeight="1">
      <c r="A203" s="3"/>
      <c r="B203" s="3"/>
      <c r="C203" s="3"/>
      <c r="D203" s="3"/>
      <c r="E203" s="187"/>
      <c r="F203" s="3"/>
      <c r="G203" s="51"/>
      <c r="H203" s="52"/>
      <c r="I203" s="3"/>
      <c r="J203" s="3"/>
      <c r="K203" s="51"/>
      <c r="L203" s="53"/>
      <c r="M203" s="3"/>
      <c r="N203" s="3"/>
      <c r="O203" s="51"/>
      <c r="P203" s="53"/>
      <c r="Q203" s="3"/>
      <c r="R203" s="3"/>
      <c r="S203" s="3"/>
      <c r="T203" s="3"/>
      <c r="U203" s="3"/>
      <c r="V203" s="1"/>
      <c r="W203" s="1"/>
      <c r="X203" s="1"/>
      <c r="Y203" s="1"/>
      <c r="Z203" s="3"/>
      <c r="AA203" s="187"/>
      <c r="AB203" s="536"/>
      <c r="AC203" s="3"/>
      <c r="AD203" s="3"/>
      <c r="AE203" s="3"/>
      <c r="AF203" s="3"/>
      <c r="AG203" s="3"/>
      <c r="AH203" s="1"/>
      <c r="AI203" s="1"/>
      <c r="AJ203" s="3"/>
      <c r="AK203" s="3"/>
      <c r="AL203" s="3"/>
      <c r="AM203" s="3"/>
      <c r="AN203" s="3"/>
    </row>
    <row r="204" spans="1:40" ht="14.25" customHeight="1">
      <c r="A204" s="3"/>
      <c r="B204" s="3"/>
      <c r="C204" s="3"/>
      <c r="D204" s="3"/>
      <c r="E204" s="187"/>
      <c r="F204" s="3"/>
      <c r="G204" s="51"/>
      <c r="H204" s="52"/>
      <c r="I204" s="3"/>
      <c r="J204" s="3"/>
      <c r="K204" s="51"/>
      <c r="L204" s="53"/>
      <c r="M204" s="3"/>
      <c r="N204" s="3"/>
      <c r="O204" s="51"/>
      <c r="P204" s="53"/>
      <c r="Q204" s="3"/>
      <c r="R204" s="3"/>
      <c r="S204" s="3"/>
      <c r="T204" s="3"/>
      <c r="U204" s="3"/>
      <c r="V204" s="1"/>
      <c r="W204" s="1"/>
      <c r="X204" s="1"/>
      <c r="Y204" s="1"/>
      <c r="Z204" s="3"/>
      <c r="AA204" s="187"/>
      <c r="AB204" s="536"/>
      <c r="AC204" s="3"/>
      <c r="AD204" s="3"/>
      <c r="AE204" s="3"/>
      <c r="AF204" s="3"/>
      <c r="AG204" s="3"/>
      <c r="AH204" s="1"/>
      <c r="AI204" s="1"/>
      <c r="AJ204" s="3"/>
      <c r="AK204" s="3"/>
      <c r="AL204" s="3"/>
      <c r="AM204" s="3"/>
      <c r="AN204" s="3"/>
    </row>
    <row r="205" spans="1:40" ht="14.25" customHeight="1">
      <c r="A205" s="3"/>
      <c r="B205" s="3"/>
      <c r="C205" s="3"/>
      <c r="D205" s="3"/>
      <c r="E205" s="187"/>
      <c r="F205" s="3"/>
      <c r="G205" s="51"/>
      <c r="H205" s="52"/>
      <c r="I205" s="3"/>
      <c r="J205" s="3"/>
      <c r="K205" s="51"/>
      <c r="L205" s="53"/>
      <c r="M205" s="3"/>
      <c r="N205" s="3"/>
      <c r="O205" s="51"/>
      <c r="P205" s="53"/>
      <c r="Q205" s="3"/>
      <c r="R205" s="3"/>
      <c r="S205" s="3"/>
      <c r="T205" s="3"/>
      <c r="U205" s="3"/>
      <c r="V205" s="1"/>
      <c r="W205" s="1"/>
      <c r="X205" s="1"/>
      <c r="Y205" s="1"/>
      <c r="Z205" s="3"/>
      <c r="AA205" s="187"/>
      <c r="AB205" s="536"/>
      <c r="AC205" s="3"/>
      <c r="AD205" s="3"/>
      <c r="AE205" s="3"/>
      <c r="AF205" s="3"/>
      <c r="AG205" s="3"/>
      <c r="AH205" s="1"/>
      <c r="AI205" s="1"/>
      <c r="AJ205" s="3"/>
      <c r="AK205" s="3"/>
      <c r="AL205" s="3"/>
      <c r="AM205" s="3"/>
      <c r="AN205" s="3"/>
    </row>
    <row r="206" spans="1:40" ht="14.25" customHeight="1">
      <c r="A206" s="3"/>
      <c r="B206" s="3"/>
      <c r="C206" s="3"/>
      <c r="D206" s="3"/>
      <c r="E206" s="187"/>
      <c r="F206" s="3"/>
      <c r="G206" s="51"/>
      <c r="H206" s="52"/>
      <c r="I206" s="3"/>
      <c r="J206" s="3"/>
      <c r="K206" s="51"/>
      <c r="L206" s="53"/>
      <c r="M206" s="3"/>
      <c r="N206" s="3"/>
      <c r="O206" s="51"/>
      <c r="P206" s="53"/>
      <c r="Q206" s="3"/>
      <c r="R206" s="3"/>
      <c r="S206" s="3"/>
      <c r="T206" s="3"/>
      <c r="U206" s="3"/>
      <c r="V206" s="1"/>
      <c r="W206" s="1"/>
      <c r="X206" s="1"/>
      <c r="Y206" s="1"/>
      <c r="Z206" s="3"/>
      <c r="AA206" s="187"/>
      <c r="AB206" s="536"/>
      <c r="AC206" s="3"/>
      <c r="AD206" s="3"/>
      <c r="AE206" s="3"/>
      <c r="AF206" s="3"/>
      <c r="AG206" s="3"/>
      <c r="AH206" s="1"/>
      <c r="AI206" s="1"/>
      <c r="AJ206" s="3"/>
      <c r="AK206" s="3"/>
      <c r="AL206" s="3"/>
      <c r="AM206" s="3"/>
      <c r="AN206" s="3"/>
    </row>
    <row r="207" spans="1:40" ht="14.25" customHeight="1">
      <c r="A207" s="3"/>
      <c r="B207" s="3"/>
      <c r="C207" s="3"/>
      <c r="D207" s="3"/>
      <c r="E207" s="187"/>
      <c r="F207" s="3"/>
      <c r="G207" s="51"/>
      <c r="H207" s="52"/>
      <c r="I207" s="3"/>
      <c r="J207" s="3"/>
      <c r="K207" s="51"/>
      <c r="L207" s="53"/>
      <c r="M207" s="3"/>
      <c r="N207" s="3"/>
      <c r="O207" s="51"/>
      <c r="P207" s="53"/>
      <c r="Q207" s="3"/>
      <c r="R207" s="3"/>
      <c r="S207" s="3"/>
      <c r="T207" s="3"/>
      <c r="U207" s="3"/>
      <c r="V207" s="1"/>
      <c r="W207" s="1"/>
      <c r="X207" s="1"/>
      <c r="Y207" s="1"/>
      <c r="Z207" s="3"/>
      <c r="AA207" s="187"/>
      <c r="AB207" s="536"/>
      <c r="AC207" s="3"/>
      <c r="AD207" s="3"/>
      <c r="AE207" s="3"/>
      <c r="AF207" s="3"/>
      <c r="AG207" s="3"/>
      <c r="AH207" s="1"/>
      <c r="AI207" s="1"/>
      <c r="AJ207" s="3"/>
      <c r="AK207" s="3"/>
      <c r="AL207" s="3"/>
      <c r="AM207" s="3"/>
      <c r="AN207" s="3"/>
    </row>
    <row r="208" spans="1:40" ht="14.25" customHeight="1">
      <c r="A208" s="3"/>
      <c r="B208" s="3"/>
      <c r="C208" s="3"/>
      <c r="D208" s="3"/>
      <c r="E208" s="187"/>
      <c r="F208" s="3"/>
      <c r="G208" s="51"/>
      <c r="H208" s="52"/>
      <c r="I208" s="3"/>
      <c r="J208" s="3"/>
      <c r="K208" s="51"/>
      <c r="L208" s="53"/>
      <c r="M208" s="3"/>
      <c r="N208" s="3"/>
      <c r="O208" s="51"/>
      <c r="P208" s="53"/>
      <c r="Q208" s="3"/>
      <c r="R208" s="3"/>
      <c r="S208" s="3"/>
      <c r="T208" s="3"/>
      <c r="U208" s="3"/>
      <c r="V208" s="1"/>
      <c r="W208" s="1"/>
      <c r="X208" s="1"/>
      <c r="Y208" s="1"/>
      <c r="Z208" s="3"/>
      <c r="AA208" s="187"/>
      <c r="AB208" s="536"/>
      <c r="AC208" s="3"/>
      <c r="AD208" s="3"/>
      <c r="AE208" s="3"/>
      <c r="AF208" s="3"/>
      <c r="AG208" s="3"/>
      <c r="AH208" s="1"/>
      <c r="AI208" s="1"/>
      <c r="AJ208" s="3"/>
      <c r="AK208" s="3"/>
      <c r="AL208" s="3"/>
      <c r="AM208" s="3"/>
      <c r="AN208" s="3"/>
    </row>
    <row r="209" spans="1:40" ht="14.25" customHeight="1">
      <c r="A209" s="3"/>
      <c r="B209" s="3"/>
      <c r="C209" s="3"/>
      <c r="D209" s="3"/>
      <c r="E209" s="187"/>
      <c r="F209" s="3"/>
      <c r="G209" s="51"/>
      <c r="H209" s="52"/>
      <c r="I209" s="3"/>
      <c r="J209" s="3"/>
      <c r="K209" s="51"/>
      <c r="L209" s="53"/>
      <c r="M209" s="3"/>
      <c r="N209" s="3"/>
      <c r="O209" s="51"/>
      <c r="P209" s="53"/>
      <c r="Q209" s="3"/>
      <c r="R209" s="3"/>
      <c r="S209" s="3"/>
      <c r="T209" s="3"/>
      <c r="U209" s="3"/>
      <c r="V209" s="1"/>
      <c r="W209" s="1"/>
      <c r="X209" s="1"/>
      <c r="Y209" s="1"/>
      <c r="Z209" s="3"/>
      <c r="AA209" s="187"/>
      <c r="AB209" s="536"/>
      <c r="AC209" s="3"/>
      <c r="AD209" s="3"/>
      <c r="AE209" s="3"/>
      <c r="AF209" s="3"/>
      <c r="AG209" s="3"/>
      <c r="AH209" s="1"/>
      <c r="AI209" s="1"/>
      <c r="AJ209" s="3"/>
      <c r="AK209" s="3"/>
      <c r="AL209" s="3"/>
      <c r="AM209" s="3"/>
      <c r="AN209" s="3"/>
    </row>
    <row r="210" spans="1:40" ht="14.25" customHeight="1">
      <c r="A210" s="3"/>
      <c r="B210" s="3"/>
      <c r="C210" s="3"/>
      <c r="D210" s="3"/>
      <c r="E210" s="187"/>
      <c r="F210" s="3"/>
      <c r="G210" s="51"/>
      <c r="H210" s="52"/>
      <c r="I210" s="3"/>
      <c r="J210" s="3"/>
      <c r="K210" s="51"/>
      <c r="L210" s="53"/>
      <c r="M210" s="3"/>
      <c r="N210" s="3"/>
      <c r="O210" s="51"/>
      <c r="P210" s="53"/>
      <c r="Q210" s="3"/>
      <c r="R210" s="3"/>
      <c r="S210" s="3"/>
      <c r="T210" s="3"/>
      <c r="U210" s="3"/>
      <c r="V210" s="1"/>
      <c r="W210" s="1"/>
      <c r="X210" s="1"/>
      <c r="Y210" s="1"/>
      <c r="Z210" s="3"/>
      <c r="AA210" s="187"/>
      <c r="AB210" s="536"/>
      <c r="AC210" s="3"/>
      <c r="AD210" s="3"/>
      <c r="AE210" s="3"/>
      <c r="AF210" s="3"/>
      <c r="AG210" s="3"/>
      <c r="AH210" s="1"/>
      <c r="AI210" s="1"/>
      <c r="AJ210" s="3"/>
      <c r="AK210" s="3"/>
      <c r="AL210" s="3"/>
      <c r="AM210" s="3"/>
      <c r="AN210" s="3"/>
    </row>
    <row r="211" spans="1:40" ht="14.25" customHeight="1">
      <c r="A211" s="3"/>
      <c r="B211" s="3"/>
      <c r="C211" s="3"/>
      <c r="D211" s="3"/>
      <c r="E211" s="187"/>
      <c r="F211" s="3"/>
      <c r="G211" s="51"/>
      <c r="H211" s="52"/>
      <c r="I211" s="3"/>
      <c r="J211" s="3"/>
      <c r="K211" s="51"/>
      <c r="L211" s="53"/>
      <c r="M211" s="3"/>
      <c r="N211" s="3"/>
      <c r="O211" s="51"/>
      <c r="P211" s="53"/>
      <c r="Q211" s="3"/>
      <c r="R211" s="3"/>
      <c r="S211" s="3"/>
      <c r="T211" s="3"/>
      <c r="U211" s="3"/>
      <c r="V211" s="1"/>
      <c r="W211" s="1"/>
      <c r="X211" s="1"/>
      <c r="Y211" s="1"/>
      <c r="Z211" s="3"/>
      <c r="AA211" s="187"/>
      <c r="AB211" s="536"/>
      <c r="AC211" s="3"/>
      <c r="AD211" s="3"/>
      <c r="AE211" s="3"/>
      <c r="AF211" s="3"/>
      <c r="AG211" s="3"/>
      <c r="AH211" s="1"/>
      <c r="AI211" s="1"/>
      <c r="AJ211" s="3"/>
      <c r="AK211" s="3"/>
      <c r="AL211" s="3"/>
      <c r="AM211" s="3"/>
      <c r="AN211" s="3"/>
    </row>
    <row r="212" spans="1:40" ht="14.25" customHeight="1">
      <c r="A212" s="3"/>
      <c r="B212" s="3"/>
      <c r="C212" s="3"/>
      <c r="D212" s="3"/>
      <c r="E212" s="187"/>
      <c r="F212" s="3"/>
      <c r="G212" s="51"/>
      <c r="H212" s="52"/>
      <c r="I212" s="3"/>
      <c r="J212" s="3"/>
      <c r="K212" s="51"/>
      <c r="L212" s="53"/>
      <c r="M212" s="3"/>
      <c r="N212" s="3"/>
      <c r="O212" s="51"/>
      <c r="P212" s="53"/>
      <c r="Q212" s="3"/>
      <c r="R212" s="3"/>
      <c r="S212" s="3"/>
      <c r="T212" s="3"/>
      <c r="U212" s="3"/>
      <c r="V212" s="1"/>
      <c r="W212" s="1"/>
      <c r="X212" s="1"/>
      <c r="Y212" s="1"/>
      <c r="Z212" s="3"/>
      <c r="AA212" s="187"/>
      <c r="AB212" s="536"/>
      <c r="AC212" s="3"/>
      <c r="AD212" s="3"/>
      <c r="AE212" s="3"/>
      <c r="AF212" s="3"/>
      <c r="AG212" s="3"/>
      <c r="AH212" s="1"/>
      <c r="AI212" s="1"/>
      <c r="AJ212" s="3"/>
      <c r="AK212" s="3"/>
      <c r="AL212" s="3"/>
      <c r="AM212" s="3"/>
      <c r="AN212" s="3"/>
    </row>
    <row r="213" spans="1:40" ht="14.25" customHeight="1">
      <c r="A213" s="3"/>
      <c r="B213" s="3"/>
      <c r="C213" s="3"/>
      <c r="D213" s="3"/>
      <c r="E213" s="187"/>
      <c r="F213" s="3"/>
      <c r="G213" s="51"/>
      <c r="H213" s="52"/>
      <c r="I213" s="3"/>
      <c r="J213" s="3"/>
      <c r="K213" s="51"/>
      <c r="L213" s="53"/>
      <c r="M213" s="3"/>
      <c r="N213" s="3"/>
      <c r="O213" s="51"/>
      <c r="P213" s="53"/>
      <c r="Q213" s="3"/>
      <c r="R213" s="3"/>
      <c r="S213" s="3"/>
      <c r="T213" s="3"/>
      <c r="U213" s="3"/>
      <c r="V213" s="1"/>
      <c r="W213" s="1"/>
      <c r="X213" s="1"/>
      <c r="Y213" s="1"/>
      <c r="Z213" s="3"/>
      <c r="AA213" s="187"/>
      <c r="AB213" s="536"/>
      <c r="AC213" s="3"/>
      <c r="AD213" s="3"/>
      <c r="AE213" s="3"/>
      <c r="AF213" s="3"/>
      <c r="AG213" s="3"/>
      <c r="AH213" s="1"/>
      <c r="AI213" s="1"/>
      <c r="AJ213" s="3"/>
      <c r="AK213" s="3"/>
      <c r="AL213" s="3"/>
      <c r="AM213" s="3"/>
      <c r="AN213" s="3"/>
    </row>
    <row r="214" spans="1:40" ht="14.25" customHeight="1">
      <c r="A214" s="3"/>
      <c r="B214" s="3"/>
      <c r="C214" s="3"/>
      <c r="D214" s="3"/>
      <c r="E214" s="187"/>
      <c r="F214" s="3"/>
      <c r="G214" s="51"/>
      <c r="H214" s="52"/>
      <c r="I214" s="3"/>
      <c r="J214" s="3"/>
      <c r="K214" s="51"/>
      <c r="L214" s="53"/>
      <c r="M214" s="3"/>
      <c r="N214" s="3"/>
      <c r="O214" s="51"/>
      <c r="P214" s="53"/>
      <c r="Q214" s="3"/>
      <c r="R214" s="3"/>
      <c r="S214" s="3"/>
      <c r="T214" s="3"/>
      <c r="U214" s="3"/>
      <c r="V214" s="1"/>
      <c r="W214" s="1"/>
      <c r="X214" s="1"/>
      <c r="Y214" s="1"/>
      <c r="Z214" s="3"/>
      <c r="AA214" s="187"/>
      <c r="AB214" s="536"/>
      <c r="AC214" s="3"/>
      <c r="AD214" s="3"/>
      <c r="AE214" s="3"/>
      <c r="AF214" s="3"/>
      <c r="AG214" s="3"/>
      <c r="AH214" s="1"/>
      <c r="AI214" s="1"/>
      <c r="AJ214" s="3"/>
      <c r="AK214" s="3"/>
      <c r="AL214" s="3"/>
      <c r="AM214" s="3"/>
      <c r="AN214" s="3"/>
    </row>
    <row r="215" spans="1:40" ht="14.25" customHeight="1">
      <c r="A215" s="3"/>
      <c r="B215" s="3"/>
      <c r="C215" s="3"/>
      <c r="D215" s="3"/>
      <c r="E215" s="187"/>
      <c r="F215" s="3"/>
      <c r="G215" s="51"/>
      <c r="H215" s="52"/>
      <c r="I215" s="3"/>
      <c r="J215" s="3"/>
      <c r="K215" s="51"/>
      <c r="L215" s="53"/>
      <c r="M215" s="3"/>
      <c r="N215" s="3"/>
      <c r="O215" s="51"/>
      <c r="P215" s="53"/>
      <c r="Q215" s="3"/>
      <c r="R215" s="3"/>
      <c r="S215" s="3"/>
      <c r="T215" s="3"/>
      <c r="U215" s="3"/>
      <c r="V215" s="1"/>
      <c r="W215" s="1"/>
      <c r="X215" s="1"/>
      <c r="Y215" s="1"/>
      <c r="Z215" s="3"/>
      <c r="AA215" s="187"/>
      <c r="AB215" s="536"/>
      <c r="AC215" s="3"/>
      <c r="AD215" s="3"/>
      <c r="AE215" s="3"/>
      <c r="AF215" s="3"/>
      <c r="AG215" s="3"/>
      <c r="AH215" s="1"/>
      <c r="AI215" s="1"/>
      <c r="AJ215" s="3"/>
      <c r="AK215" s="3"/>
      <c r="AL215" s="3"/>
      <c r="AM215" s="3"/>
      <c r="AN215" s="3"/>
    </row>
    <row r="216" spans="1:40" ht="14.25" customHeight="1">
      <c r="A216" s="3"/>
      <c r="B216" s="3"/>
      <c r="C216" s="3"/>
      <c r="D216" s="3"/>
      <c r="E216" s="187"/>
      <c r="F216" s="3"/>
      <c r="G216" s="51"/>
      <c r="H216" s="52"/>
      <c r="I216" s="3"/>
      <c r="J216" s="3"/>
      <c r="K216" s="51"/>
      <c r="L216" s="53"/>
      <c r="M216" s="3"/>
      <c r="N216" s="3"/>
      <c r="O216" s="51"/>
      <c r="P216" s="53"/>
      <c r="Q216" s="3"/>
      <c r="R216" s="3"/>
      <c r="S216" s="3"/>
      <c r="T216" s="3"/>
      <c r="U216" s="3"/>
      <c r="V216" s="1"/>
      <c r="W216" s="1"/>
      <c r="X216" s="1"/>
      <c r="Y216" s="1"/>
      <c r="Z216" s="3"/>
      <c r="AA216" s="187"/>
      <c r="AB216" s="536"/>
      <c r="AC216" s="3"/>
      <c r="AD216" s="3"/>
      <c r="AE216" s="3"/>
      <c r="AF216" s="3"/>
      <c r="AG216" s="3"/>
      <c r="AH216" s="1"/>
      <c r="AI216" s="1"/>
      <c r="AJ216" s="3"/>
      <c r="AK216" s="3"/>
      <c r="AL216" s="3"/>
      <c r="AM216" s="3"/>
      <c r="AN216" s="3"/>
    </row>
    <row r="217" spans="1:40" ht="14.25" customHeight="1">
      <c r="A217" s="3"/>
      <c r="B217" s="3"/>
      <c r="C217" s="3"/>
      <c r="D217" s="3"/>
      <c r="E217" s="187"/>
      <c r="F217" s="3"/>
      <c r="G217" s="51"/>
      <c r="H217" s="52"/>
      <c r="I217" s="3"/>
      <c r="J217" s="3"/>
      <c r="K217" s="51"/>
      <c r="L217" s="53"/>
      <c r="M217" s="3"/>
      <c r="N217" s="3"/>
      <c r="O217" s="51"/>
      <c r="P217" s="53"/>
      <c r="Q217" s="3"/>
      <c r="R217" s="3"/>
      <c r="S217" s="3"/>
      <c r="T217" s="3"/>
      <c r="U217" s="3"/>
      <c r="V217" s="1"/>
      <c r="W217" s="1"/>
      <c r="X217" s="1"/>
      <c r="Y217" s="1"/>
      <c r="Z217" s="3"/>
      <c r="AA217" s="187"/>
      <c r="AB217" s="536"/>
      <c r="AC217" s="3"/>
      <c r="AD217" s="3"/>
      <c r="AE217" s="3"/>
      <c r="AF217" s="3"/>
      <c r="AG217" s="3"/>
      <c r="AH217" s="1"/>
      <c r="AI217" s="1"/>
      <c r="AJ217" s="3"/>
      <c r="AK217" s="3"/>
      <c r="AL217" s="3"/>
      <c r="AM217" s="3"/>
      <c r="AN217" s="3"/>
    </row>
    <row r="218" spans="1:40" ht="14.25" customHeight="1">
      <c r="A218" s="3"/>
      <c r="B218" s="3"/>
      <c r="C218" s="3"/>
      <c r="D218" s="3"/>
      <c r="E218" s="187"/>
      <c r="F218" s="3"/>
      <c r="G218" s="51"/>
      <c r="H218" s="52"/>
      <c r="I218" s="3"/>
      <c r="J218" s="3"/>
      <c r="K218" s="51"/>
      <c r="L218" s="53"/>
      <c r="M218" s="3"/>
      <c r="N218" s="3"/>
      <c r="O218" s="51"/>
      <c r="P218" s="53"/>
      <c r="Q218" s="3"/>
      <c r="R218" s="3"/>
      <c r="S218" s="3"/>
      <c r="T218" s="3"/>
      <c r="U218" s="3"/>
      <c r="V218" s="1"/>
      <c r="W218" s="1"/>
      <c r="X218" s="1"/>
      <c r="Y218" s="1"/>
      <c r="Z218" s="3"/>
      <c r="AA218" s="187"/>
      <c r="AB218" s="536"/>
      <c r="AC218" s="3"/>
      <c r="AD218" s="3"/>
      <c r="AE218" s="3"/>
      <c r="AF218" s="3"/>
      <c r="AG218" s="3"/>
      <c r="AH218" s="1"/>
      <c r="AI218" s="1"/>
      <c r="AJ218" s="3"/>
      <c r="AK218" s="3"/>
      <c r="AL218" s="3"/>
      <c r="AM218" s="3"/>
      <c r="AN218" s="3"/>
    </row>
    <row r="219" spans="1:40" ht="14.25" customHeight="1">
      <c r="A219" s="3"/>
      <c r="B219" s="3"/>
      <c r="C219" s="3"/>
      <c r="D219" s="3"/>
      <c r="E219" s="187"/>
      <c r="F219" s="3"/>
      <c r="G219" s="51"/>
      <c r="H219" s="52"/>
      <c r="I219" s="3"/>
      <c r="J219" s="3"/>
      <c r="K219" s="51"/>
      <c r="L219" s="53"/>
      <c r="M219" s="3"/>
      <c r="N219" s="3"/>
      <c r="O219" s="51"/>
      <c r="P219" s="53"/>
      <c r="Q219" s="3"/>
      <c r="R219" s="3"/>
      <c r="S219" s="3"/>
      <c r="T219" s="3"/>
      <c r="U219" s="3"/>
      <c r="V219" s="1"/>
      <c r="W219" s="1"/>
      <c r="X219" s="1"/>
      <c r="Y219" s="1"/>
      <c r="Z219" s="3"/>
      <c r="AA219" s="187"/>
      <c r="AB219" s="536"/>
      <c r="AC219" s="3"/>
      <c r="AD219" s="3"/>
      <c r="AE219" s="3"/>
      <c r="AF219" s="3"/>
      <c r="AG219" s="3"/>
      <c r="AH219" s="1"/>
      <c r="AI219" s="1"/>
      <c r="AJ219" s="3"/>
      <c r="AK219" s="3"/>
      <c r="AL219" s="3"/>
      <c r="AM219" s="3"/>
      <c r="AN219" s="3"/>
    </row>
    <row r="220" spans="1:40" ht="14.25" customHeight="1">
      <c r="A220" s="3"/>
      <c r="B220" s="3"/>
      <c r="C220" s="3"/>
      <c r="D220" s="3"/>
      <c r="E220" s="187"/>
      <c r="F220" s="3"/>
      <c r="G220" s="51"/>
      <c r="H220" s="52"/>
      <c r="I220" s="3"/>
      <c r="J220" s="3"/>
      <c r="K220" s="51"/>
      <c r="L220" s="53"/>
      <c r="M220" s="3"/>
      <c r="N220" s="3"/>
      <c r="O220" s="51"/>
      <c r="P220" s="53"/>
      <c r="Q220" s="3"/>
      <c r="R220" s="3"/>
      <c r="S220" s="3"/>
      <c r="T220" s="3"/>
      <c r="U220" s="3"/>
      <c r="V220" s="1"/>
      <c r="W220" s="1"/>
      <c r="X220" s="1"/>
      <c r="Y220" s="1"/>
      <c r="Z220" s="3"/>
      <c r="AA220" s="187"/>
      <c r="AB220" s="536"/>
      <c r="AC220" s="3"/>
      <c r="AD220" s="3"/>
      <c r="AE220" s="3"/>
      <c r="AF220" s="3"/>
      <c r="AG220" s="3"/>
      <c r="AH220" s="1"/>
      <c r="AI220" s="1"/>
      <c r="AJ220" s="3"/>
      <c r="AK220" s="3"/>
      <c r="AL220" s="3"/>
      <c r="AM220" s="3"/>
      <c r="AN220" s="3"/>
    </row>
    <row r="221" spans="1:40" ht="14.25" customHeight="1">
      <c r="A221" s="3"/>
      <c r="B221" s="3"/>
      <c r="C221" s="3"/>
      <c r="D221" s="3"/>
      <c r="E221" s="187"/>
      <c r="F221" s="3"/>
      <c r="G221" s="51"/>
      <c r="H221" s="52"/>
      <c r="I221" s="3"/>
      <c r="J221" s="3"/>
      <c r="K221" s="51"/>
      <c r="L221" s="53"/>
      <c r="M221" s="3"/>
      <c r="N221" s="3"/>
      <c r="O221" s="51"/>
      <c r="P221" s="53"/>
      <c r="Q221" s="3"/>
      <c r="R221" s="3"/>
      <c r="S221" s="3"/>
      <c r="T221" s="3"/>
      <c r="U221" s="3"/>
      <c r="V221" s="1"/>
      <c r="W221" s="1"/>
      <c r="X221" s="1"/>
      <c r="Y221" s="1"/>
      <c r="Z221" s="3"/>
      <c r="AA221" s="187"/>
      <c r="AB221" s="536"/>
      <c r="AC221" s="3"/>
      <c r="AD221" s="3"/>
      <c r="AE221" s="3"/>
      <c r="AF221" s="3"/>
      <c r="AG221" s="3"/>
      <c r="AH221" s="1"/>
      <c r="AI221" s="1"/>
      <c r="AJ221" s="3"/>
      <c r="AK221" s="3"/>
      <c r="AL221" s="3"/>
      <c r="AM221" s="3"/>
      <c r="AN221" s="3"/>
    </row>
    <row r="222" spans="1:40" ht="14.25" customHeight="1">
      <c r="A222" s="3"/>
      <c r="B222" s="3"/>
      <c r="C222" s="3"/>
      <c r="D222" s="3"/>
      <c r="E222" s="187"/>
      <c r="F222" s="3"/>
      <c r="G222" s="51"/>
      <c r="H222" s="52"/>
      <c r="I222" s="3"/>
      <c r="J222" s="3"/>
      <c r="K222" s="51"/>
      <c r="L222" s="53"/>
      <c r="M222" s="3"/>
      <c r="N222" s="3"/>
      <c r="O222" s="51"/>
      <c r="P222" s="53"/>
      <c r="Q222" s="3"/>
      <c r="R222" s="3"/>
      <c r="S222" s="3"/>
      <c r="T222" s="3"/>
      <c r="U222" s="3"/>
      <c r="V222" s="1"/>
      <c r="W222" s="1"/>
      <c r="X222" s="1"/>
      <c r="Y222" s="1"/>
      <c r="Z222" s="3"/>
      <c r="AA222" s="187"/>
      <c r="AB222" s="536"/>
      <c r="AC222" s="3"/>
      <c r="AD222" s="3"/>
      <c r="AE222" s="3"/>
      <c r="AF222" s="3"/>
      <c r="AG222" s="3"/>
      <c r="AH222" s="1"/>
      <c r="AI222" s="1"/>
      <c r="AJ222" s="3"/>
      <c r="AK222" s="3"/>
      <c r="AL222" s="3"/>
      <c r="AM222" s="3"/>
      <c r="AN222" s="3"/>
    </row>
    <row r="223" spans="1:40" ht="14.25" customHeight="1">
      <c r="A223" s="3"/>
      <c r="B223" s="3"/>
      <c r="C223" s="3"/>
      <c r="D223" s="3"/>
      <c r="E223" s="187"/>
      <c r="F223" s="3"/>
      <c r="G223" s="51"/>
      <c r="H223" s="52"/>
      <c r="I223" s="3"/>
      <c r="J223" s="3"/>
      <c r="K223" s="51"/>
      <c r="L223" s="53"/>
      <c r="M223" s="3"/>
      <c r="N223" s="3"/>
      <c r="O223" s="51"/>
      <c r="P223" s="53"/>
      <c r="Q223" s="3"/>
      <c r="R223" s="3"/>
      <c r="S223" s="3"/>
      <c r="T223" s="3"/>
      <c r="U223" s="3"/>
      <c r="V223" s="1"/>
      <c r="W223" s="1"/>
      <c r="X223" s="1"/>
      <c r="Y223" s="1"/>
      <c r="Z223" s="3"/>
      <c r="AA223" s="187"/>
      <c r="AB223" s="536"/>
      <c r="AC223" s="3"/>
      <c r="AD223" s="3"/>
      <c r="AE223" s="3"/>
      <c r="AF223" s="3"/>
      <c r="AG223" s="3"/>
      <c r="AH223" s="1"/>
      <c r="AI223" s="1"/>
      <c r="AJ223" s="3"/>
      <c r="AK223" s="3"/>
      <c r="AL223" s="3"/>
      <c r="AM223" s="3"/>
      <c r="AN223" s="3"/>
    </row>
    <row r="224" spans="1:40" ht="14.25" customHeight="1">
      <c r="A224" s="3"/>
      <c r="B224" s="3"/>
      <c r="C224" s="3"/>
      <c r="D224" s="3"/>
      <c r="E224" s="187"/>
      <c r="F224" s="3"/>
      <c r="G224" s="51"/>
      <c r="H224" s="52"/>
      <c r="I224" s="3"/>
      <c r="J224" s="3"/>
      <c r="K224" s="51"/>
      <c r="L224" s="53"/>
      <c r="M224" s="3"/>
      <c r="N224" s="3"/>
      <c r="O224" s="51"/>
      <c r="P224" s="53"/>
      <c r="Q224" s="3"/>
      <c r="R224" s="3"/>
      <c r="S224" s="3"/>
      <c r="T224" s="3"/>
      <c r="U224" s="3"/>
      <c r="V224" s="1"/>
      <c r="W224" s="1"/>
      <c r="X224" s="1"/>
      <c r="Y224" s="1"/>
      <c r="Z224" s="3"/>
      <c r="AA224" s="187"/>
      <c r="AB224" s="536"/>
      <c r="AC224" s="3"/>
      <c r="AD224" s="3"/>
      <c r="AE224" s="3"/>
      <c r="AF224" s="3"/>
      <c r="AG224" s="3"/>
      <c r="AH224" s="1"/>
      <c r="AI224" s="1"/>
      <c r="AJ224" s="3"/>
      <c r="AK224" s="3"/>
      <c r="AL224" s="3"/>
      <c r="AM224" s="3"/>
      <c r="AN224" s="3"/>
    </row>
    <row r="225" spans="1:40" ht="14.25" customHeight="1">
      <c r="A225" s="3"/>
      <c r="B225" s="3"/>
      <c r="C225" s="3"/>
      <c r="D225" s="3"/>
      <c r="E225" s="187"/>
      <c r="F225" s="3"/>
      <c r="G225" s="51"/>
      <c r="H225" s="52"/>
      <c r="I225" s="3"/>
      <c r="J225" s="3"/>
      <c r="K225" s="51"/>
      <c r="L225" s="53"/>
      <c r="M225" s="3"/>
      <c r="N225" s="3"/>
      <c r="O225" s="51"/>
      <c r="P225" s="53"/>
      <c r="Q225" s="3"/>
      <c r="R225" s="3"/>
      <c r="S225" s="3"/>
      <c r="T225" s="3"/>
      <c r="U225" s="3"/>
      <c r="V225" s="1"/>
      <c r="W225" s="1"/>
      <c r="X225" s="1"/>
      <c r="Y225" s="1"/>
      <c r="Z225" s="3"/>
      <c r="AA225" s="187"/>
      <c r="AB225" s="536"/>
      <c r="AC225" s="3"/>
      <c r="AD225" s="3"/>
      <c r="AE225" s="3"/>
      <c r="AF225" s="3"/>
      <c r="AG225" s="3"/>
      <c r="AH225" s="1"/>
      <c r="AI225" s="1"/>
      <c r="AJ225" s="3"/>
      <c r="AK225" s="3"/>
      <c r="AL225" s="3"/>
      <c r="AM225" s="3"/>
      <c r="AN225" s="3"/>
    </row>
    <row r="226" spans="1:40" ht="14.25" customHeight="1">
      <c r="A226" s="3"/>
      <c r="B226" s="3"/>
      <c r="C226" s="3"/>
      <c r="D226" s="3"/>
      <c r="E226" s="187"/>
      <c r="F226" s="3"/>
      <c r="G226" s="51"/>
      <c r="H226" s="52"/>
      <c r="I226" s="3"/>
      <c r="J226" s="3"/>
      <c r="K226" s="51"/>
      <c r="L226" s="53"/>
      <c r="M226" s="3"/>
      <c r="N226" s="3"/>
      <c r="O226" s="51"/>
      <c r="P226" s="53"/>
      <c r="Q226" s="3"/>
      <c r="R226" s="3"/>
      <c r="S226" s="3"/>
      <c r="T226" s="3"/>
      <c r="U226" s="3"/>
      <c r="V226" s="1"/>
      <c r="W226" s="1"/>
      <c r="X226" s="1"/>
      <c r="Y226" s="1"/>
      <c r="Z226" s="3"/>
      <c r="AA226" s="187"/>
      <c r="AB226" s="536"/>
      <c r="AC226" s="3"/>
      <c r="AD226" s="3"/>
      <c r="AE226" s="3"/>
      <c r="AF226" s="3"/>
      <c r="AG226" s="3"/>
      <c r="AH226" s="1"/>
      <c r="AI226" s="1"/>
      <c r="AJ226" s="3"/>
      <c r="AK226" s="3"/>
      <c r="AL226" s="3"/>
      <c r="AM226" s="3"/>
      <c r="AN226" s="3"/>
    </row>
    <row r="227" spans="1:40" ht="14.25" customHeight="1">
      <c r="A227" s="3"/>
      <c r="B227" s="3"/>
      <c r="C227" s="3"/>
      <c r="D227" s="3"/>
      <c r="E227" s="187"/>
      <c r="F227" s="3"/>
      <c r="G227" s="51"/>
      <c r="H227" s="52"/>
      <c r="I227" s="3"/>
      <c r="J227" s="3"/>
      <c r="K227" s="51"/>
      <c r="L227" s="53"/>
      <c r="M227" s="3"/>
      <c r="N227" s="3"/>
      <c r="O227" s="51"/>
      <c r="P227" s="53"/>
      <c r="Q227" s="3"/>
      <c r="R227" s="3"/>
      <c r="S227" s="3"/>
      <c r="T227" s="3"/>
      <c r="U227" s="3"/>
      <c r="V227" s="1"/>
      <c r="W227" s="1"/>
      <c r="X227" s="1"/>
      <c r="Y227" s="1"/>
      <c r="Z227" s="3"/>
      <c r="AA227" s="187"/>
      <c r="AB227" s="536"/>
      <c r="AC227" s="3"/>
      <c r="AD227" s="3"/>
      <c r="AE227" s="3"/>
      <c r="AF227" s="3"/>
      <c r="AG227" s="3"/>
      <c r="AH227" s="1"/>
      <c r="AI227" s="1"/>
      <c r="AJ227" s="3"/>
      <c r="AK227" s="3"/>
      <c r="AL227" s="3"/>
      <c r="AM227" s="3"/>
      <c r="AN227" s="3"/>
    </row>
    <row r="228" spans="1:40" ht="14.25" customHeight="1">
      <c r="A228" s="3"/>
      <c r="B228" s="3"/>
      <c r="C228" s="3"/>
      <c r="D228" s="3"/>
      <c r="E228" s="187"/>
      <c r="F228" s="3"/>
      <c r="G228" s="51"/>
      <c r="H228" s="52"/>
      <c r="I228" s="3"/>
      <c r="J228" s="3"/>
      <c r="K228" s="51"/>
      <c r="L228" s="53"/>
      <c r="M228" s="3"/>
      <c r="N228" s="3"/>
      <c r="O228" s="51"/>
      <c r="P228" s="53"/>
      <c r="Q228" s="3"/>
      <c r="R228" s="3"/>
      <c r="S228" s="3"/>
      <c r="T228" s="3"/>
      <c r="U228" s="3"/>
      <c r="V228" s="1"/>
      <c r="W228" s="1"/>
      <c r="X228" s="1"/>
      <c r="Y228" s="1"/>
      <c r="Z228" s="3"/>
      <c r="AA228" s="187"/>
      <c r="AB228" s="536"/>
      <c r="AC228" s="3"/>
      <c r="AD228" s="3"/>
      <c r="AE228" s="3"/>
      <c r="AF228" s="3"/>
      <c r="AG228" s="3"/>
      <c r="AH228" s="1"/>
      <c r="AI228" s="1"/>
      <c r="AJ228" s="3"/>
      <c r="AK228" s="3"/>
      <c r="AL228" s="3"/>
      <c r="AM228" s="3"/>
      <c r="AN228" s="3"/>
    </row>
    <row r="229" spans="1:40" ht="14.25" customHeight="1">
      <c r="A229" s="3"/>
      <c r="B229" s="3"/>
      <c r="C229" s="3"/>
      <c r="D229" s="3"/>
      <c r="E229" s="187"/>
      <c r="F229" s="3"/>
      <c r="G229" s="51"/>
      <c r="H229" s="52"/>
      <c r="I229" s="3"/>
      <c r="J229" s="3"/>
      <c r="K229" s="51"/>
      <c r="L229" s="53"/>
      <c r="M229" s="3"/>
      <c r="N229" s="3"/>
      <c r="O229" s="51"/>
      <c r="P229" s="53"/>
      <c r="Q229" s="3"/>
      <c r="R229" s="3"/>
      <c r="S229" s="3"/>
      <c r="T229" s="3"/>
      <c r="U229" s="3"/>
      <c r="V229" s="1"/>
      <c r="W229" s="1"/>
      <c r="X229" s="1"/>
      <c r="Y229" s="1"/>
      <c r="Z229" s="3"/>
      <c r="AA229" s="187"/>
      <c r="AB229" s="536"/>
      <c r="AC229" s="3"/>
      <c r="AD229" s="3"/>
      <c r="AE229" s="3"/>
      <c r="AF229" s="3"/>
      <c r="AG229" s="3"/>
      <c r="AH229" s="1"/>
      <c r="AI229" s="1"/>
      <c r="AJ229" s="3"/>
      <c r="AK229" s="3"/>
      <c r="AL229" s="3"/>
      <c r="AM229" s="3"/>
      <c r="AN229" s="3"/>
    </row>
    <row r="230" spans="1:40" ht="14.25" customHeight="1">
      <c r="A230" s="3"/>
      <c r="B230" s="3"/>
      <c r="C230" s="3"/>
      <c r="D230" s="3"/>
      <c r="E230" s="187"/>
      <c r="F230" s="3"/>
      <c r="G230" s="51"/>
      <c r="H230" s="52"/>
      <c r="I230" s="3"/>
      <c r="J230" s="3"/>
      <c r="K230" s="51"/>
      <c r="L230" s="53"/>
      <c r="M230" s="3"/>
      <c r="N230" s="3"/>
      <c r="O230" s="51"/>
      <c r="P230" s="53"/>
      <c r="Q230" s="3"/>
      <c r="R230" s="3"/>
      <c r="S230" s="3"/>
      <c r="T230" s="3"/>
      <c r="U230" s="3"/>
      <c r="V230" s="1"/>
      <c r="W230" s="1"/>
      <c r="X230" s="1"/>
      <c r="Y230" s="1"/>
      <c r="Z230" s="3"/>
      <c r="AA230" s="187"/>
      <c r="AB230" s="536"/>
      <c r="AC230" s="3"/>
      <c r="AD230" s="3"/>
      <c r="AE230" s="3"/>
      <c r="AF230" s="3"/>
      <c r="AG230" s="3"/>
      <c r="AH230" s="1"/>
      <c r="AI230" s="1"/>
      <c r="AJ230" s="3"/>
      <c r="AK230" s="3"/>
      <c r="AL230" s="3"/>
      <c r="AM230" s="3"/>
      <c r="AN230" s="3"/>
    </row>
    <row r="231" spans="1:40" ht="14.25" customHeight="1">
      <c r="A231" s="3"/>
      <c r="B231" s="3"/>
      <c r="C231" s="3"/>
      <c r="D231" s="3"/>
      <c r="E231" s="187"/>
      <c r="F231" s="3"/>
      <c r="G231" s="51"/>
      <c r="H231" s="52"/>
      <c r="I231" s="3"/>
      <c r="J231" s="3"/>
      <c r="K231" s="51"/>
      <c r="L231" s="53"/>
      <c r="M231" s="3"/>
      <c r="N231" s="3"/>
      <c r="O231" s="51"/>
      <c r="P231" s="53"/>
      <c r="Q231" s="3"/>
      <c r="R231" s="3"/>
      <c r="S231" s="3"/>
      <c r="T231" s="3"/>
      <c r="U231" s="3"/>
      <c r="V231" s="1"/>
      <c r="W231" s="1"/>
      <c r="X231" s="1"/>
      <c r="Y231" s="1"/>
      <c r="Z231" s="3"/>
      <c r="AA231" s="187"/>
      <c r="AB231" s="536"/>
      <c r="AC231" s="3"/>
      <c r="AD231" s="3"/>
      <c r="AE231" s="3"/>
      <c r="AF231" s="3"/>
      <c r="AG231" s="3"/>
      <c r="AH231" s="1"/>
      <c r="AI231" s="1"/>
      <c r="AJ231" s="3"/>
      <c r="AK231" s="3"/>
      <c r="AL231" s="3"/>
      <c r="AM231" s="3"/>
      <c r="AN231" s="3"/>
    </row>
    <row r="232" spans="1:40" ht="14.25" customHeight="1">
      <c r="A232" s="3"/>
      <c r="B232" s="3"/>
      <c r="C232" s="3"/>
      <c r="D232" s="3"/>
      <c r="E232" s="187"/>
      <c r="F232" s="3"/>
      <c r="G232" s="51"/>
      <c r="H232" s="52"/>
      <c r="I232" s="3"/>
      <c r="J232" s="3"/>
      <c r="K232" s="51"/>
      <c r="L232" s="53"/>
      <c r="M232" s="3"/>
      <c r="N232" s="3"/>
      <c r="O232" s="51"/>
      <c r="P232" s="53"/>
      <c r="Q232" s="3"/>
      <c r="R232" s="3"/>
      <c r="S232" s="3"/>
      <c r="T232" s="3"/>
      <c r="U232" s="3"/>
      <c r="V232" s="1"/>
      <c r="W232" s="1"/>
      <c r="X232" s="1"/>
      <c r="Y232" s="1"/>
      <c r="Z232" s="3"/>
      <c r="AA232" s="187"/>
      <c r="AB232" s="536"/>
      <c r="AC232" s="3"/>
      <c r="AD232" s="3"/>
      <c r="AE232" s="3"/>
      <c r="AF232" s="3"/>
      <c r="AG232" s="3"/>
      <c r="AH232" s="1"/>
      <c r="AI232" s="1"/>
      <c r="AJ232" s="3"/>
      <c r="AK232" s="3"/>
      <c r="AL232" s="3"/>
      <c r="AM232" s="3"/>
      <c r="AN232" s="3"/>
    </row>
    <row r="233" spans="1:40" ht="14.25" customHeight="1">
      <c r="A233" s="3"/>
      <c r="B233" s="3"/>
      <c r="C233" s="3"/>
      <c r="D233" s="3"/>
      <c r="E233" s="187"/>
      <c r="F233" s="3"/>
      <c r="G233" s="51"/>
      <c r="H233" s="52"/>
      <c r="I233" s="3"/>
      <c r="J233" s="3"/>
      <c r="K233" s="51"/>
      <c r="L233" s="53"/>
      <c r="M233" s="3"/>
      <c r="N233" s="3"/>
      <c r="O233" s="51"/>
      <c r="P233" s="53"/>
      <c r="Q233" s="3"/>
      <c r="R233" s="3"/>
      <c r="S233" s="3"/>
      <c r="T233" s="3"/>
      <c r="U233" s="3"/>
      <c r="V233" s="1"/>
      <c r="W233" s="1"/>
      <c r="X233" s="1"/>
      <c r="Y233" s="1"/>
      <c r="Z233" s="3"/>
      <c r="AA233" s="187"/>
      <c r="AB233" s="536"/>
      <c r="AC233" s="3"/>
      <c r="AD233" s="3"/>
      <c r="AE233" s="3"/>
      <c r="AF233" s="3"/>
      <c r="AG233" s="3"/>
      <c r="AH233" s="1"/>
      <c r="AI233" s="1"/>
      <c r="AJ233" s="3"/>
      <c r="AK233" s="3"/>
      <c r="AL233" s="3"/>
      <c r="AM233" s="3"/>
      <c r="AN233" s="3"/>
    </row>
    <row r="234" spans="1:40" ht="14.25" customHeight="1">
      <c r="A234" s="3"/>
      <c r="B234" s="3"/>
      <c r="C234" s="3"/>
      <c r="D234" s="3"/>
      <c r="E234" s="187"/>
      <c r="F234" s="3"/>
      <c r="G234" s="51"/>
      <c r="H234" s="52"/>
      <c r="I234" s="3"/>
      <c r="J234" s="3"/>
      <c r="K234" s="51"/>
      <c r="L234" s="53"/>
      <c r="M234" s="3"/>
      <c r="N234" s="3"/>
      <c r="O234" s="51"/>
      <c r="P234" s="53"/>
      <c r="Q234" s="3"/>
      <c r="R234" s="3"/>
      <c r="S234" s="3"/>
      <c r="T234" s="3"/>
      <c r="U234" s="3"/>
      <c r="V234" s="1"/>
      <c r="W234" s="1"/>
      <c r="X234" s="1"/>
      <c r="Y234" s="1"/>
      <c r="Z234" s="3"/>
      <c r="AA234" s="187"/>
      <c r="AB234" s="536"/>
      <c r="AC234" s="3"/>
      <c r="AD234" s="3"/>
      <c r="AE234" s="3"/>
      <c r="AF234" s="3"/>
      <c r="AG234" s="3"/>
      <c r="AH234" s="1"/>
      <c r="AI234" s="1"/>
      <c r="AJ234" s="3"/>
      <c r="AK234" s="3"/>
      <c r="AL234" s="3"/>
      <c r="AM234" s="3"/>
      <c r="AN234" s="3"/>
    </row>
    <row r="235" spans="1:40" ht="14.25" customHeight="1">
      <c r="A235" s="3"/>
      <c r="B235" s="3"/>
      <c r="C235" s="3"/>
      <c r="D235" s="3"/>
      <c r="E235" s="187"/>
      <c r="F235" s="3"/>
      <c r="G235" s="51"/>
      <c r="H235" s="52"/>
      <c r="I235" s="3"/>
      <c r="J235" s="3"/>
      <c r="K235" s="51"/>
      <c r="L235" s="53"/>
      <c r="M235" s="3"/>
      <c r="N235" s="3"/>
      <c r="O235" s="51"/>
      <c r="P235" s="53"/>
      <c r="Q235" s="3"/>
      <c r="R235" s="3"/>
      <c r="S235" s="3"/>
      <c r="T235" s="3"/>
      <c r="U235" s="3"/>
      <c r="V235" s="1"/>
      <c r="W235" s="1"/>
      <c r="X235" s="1"/>
      <c r="Y235" s="1"/>
      <c r="Z235" s="3"/>
      <c r="AA235" s="187"/>
      <c r="AB235" s="536"/>
      <c r="AC235" s="3"/>
      <c r="AD235" s="3"/>
      <c r="AE235" s="3"/>
      <c r="AF235" s="3"/>
      <c r="AG235" s="3"/>
      <c r="AH235" s="1"/>
      <c r="AI235" s="1"/>
      <c r="AJ235" s="3"/>
      <c r="AK235" s="3"/>
      <c r="AL235" s="3"/>
      <c r="AM235" s="3"/>
      <c r="AN235" s="3"/>
    </row>
    <row r="236" spans="1:40" ht="14.25" customHeight="1">
      <c r="A236" s="3"/>
      <c r="B236" s="3"/>
      <c r="C236" s="3"/>
      <c r="D236" s="3"/>
      <c r="E236" s="187"/>
      <c r="F236" s="3"/>
      <c r="G236" s="51"/>
      <c r="H236" s="52"/>
      <c r="I236" s="3"/>
      <c r="J236" s="3"/>
      <c r="K236" s="51"/>
      <c r="L236" s="53"/>
      <c r="M236" s="3"/>
      <c r="N236" s="3"/>
      <c r="O236" s="51"/>
      <c r="P236" s="53"/>
      <c r="Q236" s="3"/>
      <c r="R236" s="3"/>
      <c r="S236" s="3"/>
      <c r="T236" s="3"/>
      <c r="U236" s="3"/>
      <c r="V236" s="1"/>
      <c r="W236" s="1"/>
      <c r="X236" s="1"/>
      <c r="Y236" s="1"/>
      <c r="Z236" s="3"/>
      <c r="AA236" s="187"/>
      <c r="AB236" s="536"/>
      <c r="AC236" s="3"/>
      <c r="AD236" s="3"/>
      <c r="AE236" s="3"/>
      <c r="AF236" s="3"/>
      <c r="AG236" s="3"/>
      <c r="AH236" s="1"/>
      <c r="AI236" s="1"/>
      <c r="AJ236" s="3"/>
      <c r="AK236" s="3"/>
      <c r="AL236" s="3"/>
      <c r="AM236" s="3"/>
      <c r="AN236" s="3"/>
    </row>
    <row r="237" spans="1:40" ht="14.25" customHeight="1">
      <c r="A237" s="3"/>
      <c r="B237" s="3"/>
      <c r="C237" s="3"/>
      <c r="D237" s="3"/>
      <c r="E237" s="187"/>
      <c r="F237" s="3"/>
      <c r="G237" s="51"/>
      <c r="H237" s="52"/>
      <c r="I237" s="3"/>
      <c r="J237" s="3"/>
      <c r="K237" s="51"/>
      <c r="L237" s="53"/>
      <c r="M237" s="3"/>
      <c r="N237" s="3"/>
      <c r="O237" s="51"/>
      <c r="P237" s="53"/>
      <c r="Q237" s="3"/>
      <c r="R237" s="3"/>
      <c r="S237" s="3"/>
      <c r="T237" s="3"/>
      <c r="U237" s="3"/>
      <c r="V237" s="1"/>
      <c r="W237" s="1"/>
      <c r="X237" s="1"/>
      <c r="Y237" s="1"/>
      <c r="Z237" s="3"/>
      <c r="AA237" s="187"/>
      <c r="AB237" s="536"/>
      <c r="AC237" s="3"/>
      <c r="AD237" s="3"/>
      <c r="AE237" s="3"/>
      <c r="AF237" s="3"/>
      <c r="AG237" s="3"/>
      <c r="AH237" s="1"/>
      <c r="AI237" s="1"/>
      <c r="AJ237" s="3"/>
      <c r="AK237" s="3"/>
      <c r="AL237" s="3"/>
      <c r="AM237" s="3"/>
      <c r="AN237" s="3"/>
    </row>
    <row r="238" spans="1:40" ht="14.25" customHeight="1">
      <c r="A238" s="3"/>
      <c r="B238" s="3"/>
      <c r="C238" s="3"/>
      <c r="D238" s="3"/>
      <c r="E238" s="187"/>
      <c r="F238" s="3"/>
      <c r="G238" s="51"/>
      <c r="H238" s="52"/>
      <c r="I238" s="3"/>
      <c r="J238" s="3"/>
      <c r="K238" s="51"/>
      <c r="L238" s="53"/>
      <c r="M238" s="3"/>
      <c r="N238" s="3"/>
      <c r="O238" s="51"/>
      <c r="P238" s="53"/>
      <c r="Q238" s="3"/>
      <c r="R238" s="3"/>
      <c r="S238" s="3"/>
      <c r="T238" s="3"/>
      <c r="U238" s="3"/>
      <c r="V238" s="1"/>
      <c r="W238" s="1"/>
      <c r="X238" s="1"/>
      <c r="Y238" s="1"/>
      <c r="Z238" s="3"/>
      <c r="AA238" s="187"/>
      <c r="AB238" s="536"/>
      <c r="AC238" s="3"/>
      <c r="AD238" s="3"/>
      <c r="AE238" s="3"/>
      <c r="AF238" s="3"/>
      <c r="AG238" s="3"/>
      <c r="AH238" s="1"/>
      <c r="AI238" s="1"/>
      <c r="AJ238" s="3"/>
      <c r="AK238" s="3"/>
      <c r="AL238" s="3"/>
      <c r="AM238" s="3"/>
      <c r="AN238" s="3"/>
    </row>
    <row r="239" spans="1:40" ht="14.25" customHeight="1">
      <c r="A239" s="3"/>
      <c r="B239" s="3"/>
      <c r="C239" s="3"/>
      <c r="D239" s="3"/>
      <c r="E239" s="187"/>
      <c r="F239" s="3"/>
      <c r="G239" s="51"/>
      <c r="H239" s="52"/>
      <c r="I239" s="3"/>
      <c r="J239" s="3"/>
      <c r="K239" s="51"/>
      <c r="L239" s="53"/>
      <c r="M239" s="3"/>
      <c r="N239" s="3"/>
      <c r="O239" s="51"/>
      <c r="P239" s="53"/>
      <c r="Q239" s="3"/>
      <c r="R239" s="3"/>
      <c r="S239" s="3"/>
      <c r="T239" s="3"/>
      <c r="U239" s="3"/>
      <c r="V239" s="1"/>
      <c r="W239" s="1"/>
      <c r="X239" s="1"/>
      <c r="Y239" s="1"/>
      <c r="Z239" s="3"/>
      <c r="AA239" s="187"/>
      <c r="AB239" s="536"/>
      <c r="AC239" s="3"/>
      <c r="AD239" s="3"/>
      <c r="AE239" s="3"/>
      <c r="AF239" s="3"/>
      <c r="AG239" s="3"/>
      <c r="AH239" s="1"/>
      <c r="AI239" s="1"/>
      <c r="AJ239" s="3"/>
      <c r="AK239" s="3"/>
      <c r="AL239" s="3"/>
      <c r="AM239" s="3"/>
      <c r="AN239" s="3"/>
    </row>
    <row r="240" spans="1:40" ht="14.25" customHeight="1">
      <c r="A240" s="3"/>
      <c r="B240" s="3"/>
      <c r="C240" s="3"/>
      <c r="D240" s="3"/>
      <c r="E240" s="187"/>
      <c r="F240" s="3"/>
      <c r="G240" s="51"/>
      <c r="H240" s="52"/>
      <c r="I240" s="3"/>
      <c r="J240" s="3"/>
      <c r="K240" s="51"/>
      <c r="L240" s="53"/>
      <c r="M240" s="3"/>
      <c r="N240" s="3"/>
      <c r="O240" s="51"/>
      <c r="P240" s="53"/>
      <c r="Q240" s="3"/>
      <c r="R240" s="3"/>
      <c r="S240" s="3"/>
      <c r="T240" s="3"/>
      <c r="U240" s="3"/>
      <c r="V240" s="1"/>
      <c r="W240" s="1"/>
      <c r="X240" s="1"/>
      <c r="Y240" s="1"/>
      <c r="Z240" s="3"/>
      <c r="AA240" s="187"/>
      <c r="AB240" s="536"/>
      <c r="AC240" s="3"/>
      <c r="AD240" s="3"/>
      <c r="AE240" s="3"/>
      <c r="AF240" s="3"/>
      <c r="AG240" s="3"/>
      <c r="AH240" s="1"/>
      <c r="AI240" s="1"/>
      <c r="AJ240" s="3"/>
      <c r="AK240" s="3"/>
      <c r="AL240" s="3"/>
      <c r="AM240" s="3"/>
      <c r="AN240" s="3"/>
    </row>
    <row r="241" spans="1:40" ht="14.25" customHeight="1">
      <c r="A241" s="3"/>
      <c r="B241" s="3"/>
      <c r="C241" s="3"/>
      <c r="D241" s="3"/>
      <c r="E241" s="187"/>
      <c r="F241" s="3"/>
      <c r="G241" s="51"/>
      <c r="H241" s="52"/>
      <c r="I241" s="3"/>
      <c r="J241" s="3"/>
      <c r="K241" s="51"/>
      <c r="L241" s="53"/>
      <c r="M241" s="3"/>
      <c r="N241" s="3"/>
      <c r="O241" s="51"/>
      <c r="P241" s="53"/>
      <c r="Q241" s="3"/>
      <c r="R241" s="3"/>
      <c r="S241" s="3"/>
      <c r="T241" s="3"/>
      <c r="U241" s="3"/>
      <c r="V241" s="1"/>
      <c r="W241" s="1"/>
      <c r="X241" s="1"/>
      <c r="Y241" s="1"/>
      <c r="Z241" s="3"/>
      <c r="AA241" s="187"/>
      <c r="AB241" s="536"/>
      <c r="AC241" s="3"/>
      <c r="AD241" s="3"/>
      <c r="AE241" s="3"/>
      <c r="AF241" s="3"/>
      <c r="AG241" s="3"/>
      <c r="AH241" s="1"/>
      <c r="AI241" s="1"/>
      <c r="AJ241" s="3"/>
      <c r="AK241" s="3"/>
      <c r="AL241" s="3"/>
      <c r="AM241" s="3"/>
      <c r="AN241" s="3"/>
    </row>
    <row r="242" spans="1:40" ht="14.25" customHeight="1">
      <c r="A242" s="3"/>
      <c r="B242" s="3"/>
      <c r="C242" s="3"/>
      <c r="D242" s="3"/>
      <c r="E242" s="187"/>
      <c r="F242" s="3"/>
      <c r="G242" s="51"/>
      <c r="H242" s="52"/>
      <c r="I242" s="3"/>
      <c r="J242" s="3"/>
      <c r="K242" s="51"/>
      <c r="L242" s="53"/>
      <c r="M242" s="3"/>
      <c r="N242" s="3"/>
      <c r="O242" s="51"/>
      <c r="P242" s="53"/>
      <c r="Q242" s="3"/>
      <c r="R242" s="3"/>
      <c r="S242" s="3"/>
      <c r="T242" s="3"/>
      <c r="U242" s="3"/>
      <c r="V242" s="1"/>
      <c r="W242" s="1"/>
      <c r="X242" s="1"/>
      <c r="Y242" s="1"/>
      <c r="Z242" s="3"/>
      <c r="AA242" s="187"/>
      <c r="AB242" s="536"/>
      <c r="AC242" s="3"/>
      <c r="AD242" s="3"/>
      <c r="AE242" s="3"/>
      <c r="AF242" s="3"/>
      <c r="AG242" s="3"/>
      <c r="AH242" s="1"/>
      <c r="AI242" s="1"/>
      <c r="AJ242" s="3"/>
      <c r="AK242" s="3"/>
      <c r="AL242" s="3"/>
      <c r="AM242" s="3"/>
      <c r="AN242" s="3"/>
    </row>
    <row r="243" spans="1:40" ht="14.25" customHeight="1">
      <c r="A243" s="3"/>
      <c r="B243" s="3"/>
      <c r="C243" s="3"/>
      <c r="D243" s="3"/>
      <c r="E243" s="187"/>
      <c r="F243" s="3"/>
      <c r="G243" s="51"/>
      <c r="H243" s="52"/>
      <c r="I243" s="3"/>
      <c r="J243" s="3"/>
      <c r="K243" s="51"/>
      <c r="L243" s="53"/>
      <c r="M243" s="3"/>
      <c r="N243" s="3"/>
      <c r="O243" s="51"/>
      <c r="P243" s="53"/>
      <c r="Q243" s="3"/>
      <c r="R243" s="3"/>
      <c r="S243" s="3"/>
      <c r="T243" s="3"/>
      <c r="U243" s="3"/>
      <c r="V243" s="1"/>
      <c r="W243" s="1"/>
      <c r="X243" s="1"/>
      <c r="Y243" s="1"/>
      <c r="Z243" s="3"/>
      <c r="AA243" s="187"/>
      <c r="AB243" s="536"/>
      <c r="AC243" s="3"/>
      <c r="AD243" s="3"/>
      <c r="AE243" s="3"/>
      <c r="AF243" s="3"/>
      <c r="AG243" s="3"/>
      <c r="AH243" s="1"/>
      <c r="AI243" s="1"/>
      <c r="AJ243" s="3"/>
      <c r="AK243" s="3"/>
      <c r="AL243" s="3"/>
      <c r="AM243" s="3"/>
      <c r="AN243" s="3"/>
    </row>
    <row r="244" spans="1:40" ht="14.25" customHeight="1">
      <c r="A244" s="3"/>
      <c r="B244" s="3"/>
      <c r="C244" s="3"/>
      <c r="D244" s="3"/>
      <c r="E244" s="187"/>
      <c r="F244" s="3"/>
      <c r="G244" s="51"/>
      <c r="H244" s="52"/>
      <c r="I244" s="3"/>
      <c r="J244" s="3"/>
      <c r="K244" s="51"/>
      <c r="L244" s="53"/>
      <c r="M244" s="3"/>
      <c r="N244" s="3"/>
      <c r="O244" s="51"/>
      <c r="P244" s="53"/>
      <c r="Q244" s="3"/>
      <c r="R244" s="3"/>
      <c r="S244" s="3"/>
      <c r="T244" s="3"/>
      <c r="U244" s="3"/>
      <c r="V244" s="1"/>
      <c r="W244" s="1"/>
      <c r="X244" s="1"/>
      <c r="Y244" s="1"/>
      <c r="Z244" s="3"/>
      <c r="AA244" s="187"/>
      <c r="AB244" s="536"/>
      <c r="AC244" s="3"/>
      <c r="AD244" s="3"/>
      <c r="AE244" s="3"/>
      <c r="AF244" s="3"/>
      <c r="AG244" s="3"/>
      <c r="AH244" s="1"/>
      <c r="AI244" s="1"/>
      <c r="AJ244" s="3"/>
      <c r="AK244" s="3"/>
      <c r="AL244" s="3"/>
      <c r="AM244" s="3"/>
      <c r="AN244" s="3"/>
    </row>
    <row r="245" spans="1:40" ht="14.25" customHeight="1"/>
    <row r="246" spans="1:40" ht="14.25" customHeight="1"/>
    <row r="247" spans="1:40" ht="14.25" customHeight="1"/>
    <row r="248" spans="1:40" ht="14.25" customHeight="1"/>
    <row r="249" spans="1:40" ht="14.25" customHeight="1"/>
    <row r="250" spans="1:40" ht="14.25" customHeight="1"/>
    <row r="251" spans="1:40" ht="14.25" customHeight="1"/>
    <row r="252" spans="1:40" ht="14.25" customHeight="1"/>
    <row r="253" spans="1:40" ht="14.25" customHeight="1"/>
    <row r="254" spans="1:40" ht="14.25" customHeight="1"/>
    <row r="255" spans="1:40" ht="14.25" customHeight="1"/>
    <row r="256" spans="1:40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F4:I4"/>
    <mergeCell ref="J4:M4"/>
    <mergeCell ref="N4:Q4"/>
    <mergeCell ref="R4:U4"/>
    <mergeCell ref="V4:Z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AUG24</vt:lpstr>
      <vt:lpstr>SEP24</vt:lpstr>
      <vt:lpstr>OCT24</vt:lpstr>
      <vt:lpstr>NOV24</vt:lpstr>
      <vt:lpstr>DEC24</vt:lpstr>
      <vt:lpstr>JAN25</vt:lpstr>
      <vt:lpstr>FEB25</vt:lpstr>
      <vt:lpstr>MAR25</vt:lpstr>
      <vt:lpstr>APR25</vt:lpstr>
      <vt:lpstr>MAY25</vt:lpstr>
      <vt:lpstr>JUNE25</vt:lpstr>
      <vt:lpstr>JULY25</vt:lpstr>
      <vt:lpstr>AUG25</vt:lpstr>
      <vt:lpstr>SEP25</vt:lpstr>
      <vt:lpstr>OCT25</vt:lpstr>
      <vt:lpstr>NOV25</vt:lpstr>
      <vt:lpstr>DEC25</vt:lpstr>
      <vt:lpstr>JAN26</vt:lpstr>
      <vt:lpstr>AVE</vt:lpstr>
      <vt:lpstr>TBR</vt:lpstr>
      <vt:lpstr>LTR</vt:lpstr>
      <vt:lpstr>PCR</vt:lpstr>
      <vt:lpstr>JINYU</vt:lpstr>
      <vt:lpstr>AUTOMAN</vt:lpstr>
      <vt:lpstr>BATTERY</vt:lpstr>
      <vt:lpstr>SPARES</vt:lpstr>
      <vt:lpstr>GWI</vt:lpstr>
      <vt:lpstr>AIRBAG</vt:lpstr>
      <vt:lpstr>MRF</vt:lpstr>
      <vt:lpstr>NEW</vt:lpstr>
      <vt:lpstr>WORKING</vt:lpstr>
      <vt:lpstr>RALSON</vt:lpstr>
      <vt:lpstr>POWERTRAC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919636356306</dc:creator>
  <cp:lastModifiedBy>Javed GTFL</cp:lastModifiedBy>
  <cp:lastPrinted>2026-06-15T01:08:53Z</cp:lastPrinted>
  <dcterms:created xsi:type="dcterms:W3CDTF">2025-06-01T07:00:39Z</dcterms:created>
  <dcterms:modified xsi:type="dcterms:W3CDTF">2026-06-15T01:11:17Z</dcterms:modified>
</cp:coreProperties>
</file>